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XE- TN2026\Chấm công- phụ cấp\"/>
    </mc:Choice>
  </mc:AlternateContent>
  <bookViews>
    <workbookView xWindow="-110" yWindow="-110" windowWidth="23260" windowHeight="12460" firstSheet="148" activeTab="148"/>
  </bookViews>
  <sheets>
    <sheet name="Kangatang_127" sheetId="162" state="veryHidden" r:id="rId1"/>
    <sheet name="Kangatang_128" sheetId="163" state="veryHidden" r:id="rId2"/>
    <sheet name="TLTL 112024" sheetId="1" state="hidden" r:id="rId3"/>
    <sheet name="AEON" sheetId="2" state="hidden" r:id="rId4"/>
    <sheet name="T12.2024" sheetId="3" state="hidden" r:id="rId5"/>
    <sheet name="TLTL 122024" sheetId="4" state="hidden" r:id="rId6"/>
    <sheet name="TLTL 012025" sheetId="5" state="hidden" r:id="rId7"/>
    <sheet name="mẫu gửi TLTL" sheetId="6" state="hidden" r:id="rId8"/>
    <sheet name="PS" sheetId="7" state="hidden" r:id="rId9"/>
    <sheet name="Hàng ngoài" sheetId="8" state="hidden" r:id="rId10"/>
    <sheet name="Bắc Nam" sheetId="9" state="hidden" r:id="rId11"/>
    <sheet name="T1.2025" sheetId="10" state="hidden" r:id="rId12"/>
    <sheet name="T2.2025" sheetId="11" state="hidden" r:id="rId13"/>
    <sheet name="T3.2025" sheetId="12" state="hidden" r:id="rId14"/>
    <sheet name="T5.2025" sheetId="13" state="hidden" r:id="rId15"/>
    <sheet name="T4.2025" sheetId="14" state="hidden" r:id="rId16"/>
    <sheet name="Kangatang" sheetId="15" state="hidden" r:id="rId17"/>
    <sheet name="Kangatang_2" sheetId="16" state="hidden" r:id="rId18"/>
    <sheet name="Kangatang_3" sheetId="17" state="hidden" r:id="rId19"/>
    <sheet name="Kangatang_4" sheetId="18" state="hidden" r:id="rId20"/>
    <sheet name="Kangatang_5" sheetId="19" state="hidden" r:id="rId21"/>
    <sheet name="Kangatang_6" sheetId="20" state="hidden" r:id="rId22"/>
    <sheet name="Kangatang_7" sheetId="21" state="hidden" r:id="rId23"/>
    <sheet name="Kangatang_8" sheetId="22" state="hidden" r:id="rId24"/>
    <sheet name="Kangatang_9" sheetId="23" state="hidden" r:id="rId25"/>
    <sheet name="Kangatang_10" sheetId="24" state="hidden" r:id="rId26"/>
    <sheet name="Kangatang_11" sheetId="25" state="hidden" r:id="rId27"/>
    <sheet name="Kangatang_12" sheetId="26" state="hidden" r:id="rId28"/>
    <sheet name="Kangatang_13" sheetId="27" state="hidden" r:id="rId29"/>
    <sheet name="Kangatang_14" sheetId="28" state="hidden" r:id="rId30"/>
    <sheet name="Kangatang_15" sheetId="29" state="hidden" r:id="rId31"/>
    <sheet name="Kangatang_16" sheetId="30" state="hidden" r:id="rId32"/>
    <sheet name="Kangatang_17" sheetId="31" state="hidden" r:id="rId33"/>
    <sheet name="Kangatang_18" sheetId="32" state="hidden" r:id="rId34"/>
    <sheet name="Kangatang_19" sheetId="33" state="hidden" r:id="rId35"/>
    <sheet name="Kangatang_20" sheetId="34" state="hidden" r:id="rId36"/>
    <sheet name="Kangatang_21" sheetId="35" state="hidden" r:id="rId37"/>
    <sheet name="Kangatang_22" sheetId="36" state="hidden" r:id="rId38"/>
    <sheet name="Kangatang_23" sheetId="37" state="hidden" r:id="rId39"/>
    <sheet name="Kangatang_24" sheetId="38" state="hidden" r:id="rId40"/>
    <sheet name="Kangatang_25" sheetId="39" state="hidden" r:id="rId41"/>
    <sheet name="Kangatang_26" sheetId="40" state="hidden" r:id="rId42"/>
    <sheet name="Kangatang_27" sheetId="41" state="hidden" r:id="rId43"/>
    <sheet name="Kangatang_28" sheetId="42" state="hidden" r:id="rId44"/>
    <sheet name="Kangatang_29" sheetId="43" state="hidden" r:id="rId45"/>
    <sheet name="Kangatang_30" sheetId="44" state="hidden" r:id="rId46"/>
    <sheet name="Kangatang_31" sheetId="45" state="hidden" r:id="rId47"/>
    <sheet name="Kangatang_32" sheetId="46" state="hidden" r:id="rId48"/>
    <sheet name="Kangatang_33" sheetId="47" state="hidden" r:id="rId49"/>
    <sheet name="Kangatang_34" sheetId="48" state="hidden" r:id="rId50"/>
    <sheet name="Kangatang_35" sheetId="49" state="hidden" r:id="rId51"/>
    <sheet name="Kangatang_36" sheetId="50" state="hidden" r:id="rId52"/>
    <sheet name="Kangatang_37" sheetId="51" state="hidden" r:id="rId53"/>
    <sheet name="Kangatang_38" sheetId="52" state="hidden" r:id="rId54"/>
    <sheet name="Kangatang_39" sheetId="53" state="hidden" r:id="rId55"/>
    <sheet name="Kangatang_40" sheetId="54" state="hidden" r:id="rId56"/>
    <sheet name="Kangatang_41" sheetId="55" state="hidden" r:id="rId57"/>
    <sheet name="Kangatang_42" sheetId="56" state="hidden" r:id="rId58"/>
    <sheet name="Kangatang_43" sheetId="57" state="hidden" r:id="rId59"/>
    <sheet name="Kangatang_44" sheetId="58" state="hidden" r:id="rId60"/>
    <sheet name="Kangatang_45" sheetId="59" state="hidden" r:id="rId61"/>
    <sheet name="Kangatang_46" sheetId="60" state="hidden" r:id="rId62"/>
    <sheet name="Kangatang_47" sheetId="61" state="hidden" r:id="rId63"/>
    <sheet name="Kangatang_48" sheetId="62" state="hidden" r:id="rId64"/>
    <sheet name="Kangatang_49" sheetId="63" state="hidden" r:id="rId65"/>
    <sheet name="Kangatang_50" sheetId="64" state="hidden" r:id="rId66"/>
    <sheet name="Kangatang_51" sheetId="65" state="hidden" r:id="rId67"/>
    <sheet name="Kangatang_52" sheetId="66" state="hidden" r:id="rId68"/>
    <sheet name="Kangatang_53" sheetId="67" state="hidden" r:id="rId69"/>
    <sheet name="Kangatang_54" sheetId="68" state="hidden" r:id="rId70"/>
    <sheet name="Kangatang_55" sheetId="69" state="hidden" r:id="rId71"/>
    <sheet name="Kangatang_56" sheetId="70" state="hidden" r:id="rId72"/>
    <sheet name="Kangatang_57" sheetId="71" state="hidden" r:id="rId73"/>
    <sheet name="Kangatang_58" sheetId="72" state="hidden" r:id="rId74"/>
    <sheet name="Kangatang_59" sheetId="73" state="hidden" r:id="rId75"/>
    <sheet name="Kangatang_60" sheetId="74" state="hidden" r:id="rId76"/>
    <sheet name="Kangatang_61" sheetId="75" state="hidden" r:id="rId77"/>
    <sheet name="Kangatang_62" sheetId="76" state="hidden" r:id="rId78"/>
    <sheet name="Kangatang_63" sheetId="77" state="hidden" r:id="rId79"/>
    <sheet name="Kangatang_64" sheetId="78" state="hidden" r:id="rId80"/>
    <sheet name="Kangatang_65" sheetId="79" state="hidden" r:id="rId81"/>
    <sheet name="Kangatang_66" sheetId="80" state="hidden" r:id="rId82"/>
    <sheet name="Kangatang_67" sheetId="81" state="hidden" r:id="rId83"/>
    <sheet name="Kangatang_68" sheetId="82" state="hidden" r:id="rId84"/>
    <sheet name="Kangatang_69" sheetId="83" state="hidden" r:id="rId85"/>
    <sheet name="Kangatang_70" sheetId="84" state="hidden" r:id="rId86"/>
    <sheet name="Kangatang_71" sheetId="85" state="hidden" r:id="rId87"/>
    <sheet name="Kangatang_72" sheetId="86" state="hidden" r:id="rId88"/>
    <sheet name="Kangatang_73" sheetId="87" state="hidden" r:id="rId89"/>
    <sheet name="Kangatang_74" sheetId="88" state="hidden" r:id="rId90"/>
    <sheet name="Kangatang_75" sheetId="89" state="hidden" r:id="rId91"/>
    <sheet name="Kangatang_76" sheetId="90" state="hidden" r:id="rId92"/>
    <sheet name="Kangatang_77" sheetId="91" state="hidden" r:id="rId93"/>
    <sheet name="Kangatang_78" sheetId="92" state="hidden" r:id="rId94"/>
    <sheet name="Kangatang_79" sheetId="93" state="hidden" r:id="rId95"/>
    <sheet name="Kangatang_80" sheetId="94" state="hidden" r:id="rId96"/>
    <sheet name="Kangatang_81" sheetId="95" state="hidden" r:id="rId97"/>
    <sheet name="Kangatang_82" sheetId="96" state="hidden" r:id="rId98"/>
    <sheet name="Kangatang_83" sheetId="97" state="hidden" r:id="rId99"/>
    <sheet name="Kangatang_84" sheetId="98" state="hidden" r:id="rId100"/>
    <sheet name="Kangatang_85" sheetId="99" state="hidden" r:id="rId101"/>
    <sheet name="Kangatang_86" sheetId="100" state="hidden" r:id="rId102"/>
    <sheet name="Kangatang_87" sheetId="101" state="hidden" r:id="rId103"/>
    <sheet name="Kangatang_88" sheetId="102" state="hidden" r:id="rId104"/>
    <sheet name="Kangatang_89" sheetId="103" state="hidden" r:id="rId105"/>
    <sheet name="Kangatang_90" sheetId="104" state="hidden" r:id="rId106"/>
    <sheet name="Kangatang_91" sheetId="105" state="hidden" r:id="rId107"/>
    <sheet name="Kangatang_92" sheetId="106" state="hidden" r:id="rId108"/>
    <sheet name="Kangatang_93" sheetId="107" state="hidden" r:id="rId109"/>
    <sheet name="Kangatang_94" sheetId="108" state="hidden" r:id="rId110"/>
    <sheet name="Kangatang_95" sheetId="109" state="hidden" r:id="rId111"/>
    <sheet name="Kangatang_96" sheetId="110" state="hidden" r:id="rId112"/>
    <sheet name="Kangatang_97" sheetId="111" state="hidden" r:id="rId113"/>
    <sheet name="Kangatang_98" sheetId="112" state="hidden" r:id="rId114"/>
    <sheet name="Kangatang_99" sheetId="113" state="hidden" r:id="rId115"/>
    <sheet name="Kangatang_100" sheetId="114" state="hidden" r:id="rId116"/>
    <sheet name="Kangatang_101" sheetId="115" state="hidden" r:id="rId117"/>
    <sheet name="Kangatang_102" sheetId="116" state="hidden" r:id="rId118"/>
    <sheet name="Kangatang_103" sheetId="117" state="hidden" r:id="rId119"/>
    <sheet name="Kangatang_104" sheetId="118" state="hidden" r:id="rId120"/>
    <sheet name="Kangatang_105" sheetId="119" state="hidden" r:id="rId121"/>
    <sheet name="Kangatang_106" sheetId="120" state="hidden" r:id="rId122"/>
    <sheet name="Kangatang_107" sheetId="121" state="hidden" r:id="rId123"/>
    <sheet name="Kangatang_108" sheetId="122" state="hidden" r:id="rId124"/>
    <sheet name="Kangatang_109" sheetId="123" state="hidden" r:id="rId125"/>
    <sheet name="Kangatang_110" sheetId="124" state="hidden" r:id="rId126"/>
    <sheet name="Kangatang_111" sheetId="125" state="hidden" r:id="rId127"/>
    <sheet name="Kangatang_112" sheetId="126" state="hidden" r:id="rId128"/>
    <sheet name="Kangatang_113" sheetId="127" state="hidden" r:id="rId129"/>
    <sheet name="Kangatang_114" sheetId="128" state="hidden" r:id="rId130"/>
    <sheet name="Kangatang_115" sheetId="129" state="hidden" r:id="rId131"/>
    <sheet name="Kangatang_116" sheetId="130" state="hidden" r:id="rId132"/>
    <sheet name="Kangatang_117" sheetId="131" state="hidden" r:id="rId133"/>
    <sheet name="Kangatang_118" sheetId="132" state="hidden" r:id="rId134"/>
    <sheet name="Kangatang_119" sheetId="133" state="hidden" r:id="rId135"/>
    <sheet name="Kangatang_120" sheetId="134" state="hidden" r:id="rId136"/>
    <sheet name="Kangatang_121" sheetId="135" state="hidden" r:id="rId137"/>
    <sheet name="Kangatang_122" sheetId="136" state="hidden" r:id="rId138"/>
    <sheet name="Kangatang_123" sheetId="137" state="hidden" r:id="rId139"/>
    <sheet name="Kangatang_124" sheetId="138" state="hidden" r:id="rId140"/>
    <sheet name="Kangatang_125" sheetId="139" state="hidden" r:id="rId141"/>
    <sheet name="Kangatang_126" sheetId="140" state="hidden" r:id="rId142"/>
    <sheet name="T9 -2025 Chuyến trên 1000 km" sheetId="141" state="hidden" r:id="rId143"/>
    <sheet name="Kangatang_129" sheetId="164" state="veryHidden" r:id="rId144"/>
    <sheet name="Kangatang_130" sheetId="165" state="veryHidden" r:id="rId145"/>
    <sheet name="Kangatang_131" sheetId="166" state="veryHidden" r:id="rId146"/>
    <sheet name="Kangatang_132" sheetId="167" state="veryHidden" r:id="rId147"/>
    <sheet name="Kangatang_133" sheetId="168" state="veryHidden" r:id="rId148"/>
    <sheet name="T5.2026" sheetId="174" r:id="rId149"/>
    <sheet name="T2.2026" sheetId="173" state="hidden" r:id="rId150"/>
    <sheet name="T1.2026" sheetId="172" state="hidden" r:id="rId151"/>
    <sheet name="Thông tin" sheetId="144" r:id="rId152"/>
    <sheet name="Mã xe" sheetId="145" r:id="rId153"/>
    <sheet name="Sheet4" sheetId="182" r:id="rId154"/>
    <sheet name="vi phạm lái xe liên tục" sheetId="146" state="hidden" r:id="rId155"/>
    <sheet name="Vi phạm tốc độ giới hạn" sheetId="147" state="hidden" r:id="rId156"/>
    <sheet name="Danh sách văn phòng" sheetId="148" state="hidden" r:id="rId157"/>
    <sheet name="Mẫu gửi VTL" sheetId="149" state="hidden" r:id="rId158"/>
    <sheet name="Check list lái xe" sheetId="150" state="hidden" r:id="rId159"/>
    <sheet name="Báo giá" sheetId="151" state="hidden" r:id="rId160"/>
    <sheet name="Phạt nguội" sheetId="152" state="hidden" r:id="rId161"/>
    <sheet name="Mẫu gửi J&amp;T" sheetId="153" state="hidden" r:id="rId162"/>
    <sheet name="TLTL 102024" sheetId="154" state="hidden" r:id="rId163"/>
    <sheet name="TN Bike" sheetId="155" state="hidden" r:id="rId164"/>
    <sheet name="T10.2024" sheetId="156" state="hidden" r:id="rId165"/>
    <sheet name="Panda" sheetId="157" state="hidden" r:id="rId166"/>
    <sheet name="VINAFCO" sheetId="158" state="hidden" r:id="rId167"/>
    <sheet name="T11.2024" sheetId="159" state="hidden" r:id="rId168"/>
    <sheet name="Lịch T7 CN" sheetId="160" state="hidden" r:id="rId169"/>
    <sheet name="Tuyến" sheetId="161" state="hidden" r:id="rId170"/>
  </sheets>
  <externalReferences>
    <externalReference r:id="rId171"/>
  </externalReferences>
  <definedNames>
    <definedName name="_xlnm._FilterDatabase" localSheetId="3" hidden="1">AEON!$B$21:$L$1003</definedName>
    <definedName name="_xlnm._FilterDatabase" localSheetId="9" hidden="1">'Hàng ngoài'!$B$2:$J$8</definedName>
    <definedName name="_xlnm._FilterDatabase" localSheetId="8" hidden="1">PS!$A$1:$J$85</definedName>
    <definedName name="_xlnm._FilterDatabase" localSheetId="153" hidden="1">Sheet4!$A$1:$S$64</definedName>
    <definedName name="_xlnm._FilterDatabase" localSheetId="150" hidden="1">T1.2026!$A$8:$M$278</definedName>
    <definedName name="_xlnm._FilterDatabase" localSheetId="149" hidden="1">T2.2026!$A$8:$M$197</definedName>
    <definedName name="_xlnm._FilterDatabase" localSheetId="13" hidden="1">T3.2025!$A$5:$AR$89</definedName>
    <definedName name="_xlnm._FilterDatabase" localSheetId="148" hidden="1">T5.2026!$A$8:$R$308</definedName>
    <definedName name="_xlnm._FilterDatabase" localSheetId="142" hidden="1">'T9 -2025 Chuyến trên 1000 km'!$A$9:$M$236</definedName>
    <definedName name="_xlnm._FilterDatabase" localSheetId="151" hidden="1">'Thông tin'!$F$1:$H$143</definedName>
    <definedName name="_xlnm._FilterDatabase" localSheetId="6" hidden="1">'TLTL 012025'!$A$1:$O$2</definedName>
    <definedName name="_xlnm._FilterDatabase" localSheetId="162" hidden="1">'TLTL 102024'!$A$1:$N$50</definedName>
    <definedName name="_xlnm._FilterDatabase" localSheetId="2" hidden="1">'TLTL 112024'!$A$1:$M$168</definedName>
    <definedName name="_xlnm._FilterDatabase" localSheetId="5" hidden="1">'TLTL 122024'!$A$1:$P$180</definedName>
  </definedNames>
  <calcPr calcId="162913"/>
</workbook>
</file>

<file path=xl/calcChain.xml><?xml version="1.0" encoding="utf-8"?>
<calcChain xmlns="http://schemas.openxmlformats.org/spreadsheetml/2006/main">
  <c r="L238" i="174" l="1"/>
  <c r="L239" i="174"/>
  <c r="L240" i="174"/>
  <c r="L241" i="174"/>
  <c r="L242" i="174"/>
  <c r="L243" i="174"/>
  <c r="L244" i="174"/>
  <c r="L245" i="174"/>
  <c r="L246" i="174"/>
  <c r="L247" i="174"/>
  <c r="L248" i="174"/>
  <c r="L249" i="174"/>
  <c r="L250" i="174"/>
  <c r="L251" i="174"/>
  <c r="L252" i="174"/>
  <c r="L253" i="174"/>
  <c r="L254" i="174"/>
  <c r="L255" i="174"/>
  <c r="L256" i="174"/>
  <c r="L257" i="174"/>
  <c r="L258" i="174"/>
  <c r="L259" i="174"/>
  <c r="L260" i="174"/>
  <c r="L261" i="174"/>
  <c r="L262" i="174"/>
  <c r="L263" i="174"/>
  <c r="L264" i="174"/>
  <c r="L265" i="174"/>
  <c r="L266" i="174"/>
  <c r="L267" i="174"/>
  <c r="L268" i="174"/>
  <c r="L269" i="174"/>
  <c r="L270" i="174"/>
  <c r="L271" i="174"/>
  <c r="L272" i="174"/>
  <c r="L273" i="174"/>
  <c r="L274" i="174"/>
  <c r="L275" i="174"/>
  <c r="L276" i="174"/>
  <c r="G238" i="174"/>
  <c r="G239" i="174"/>
  <c r="G240" i="174"/>
  <c r="G241" i="174"/>
  <c r="G242" i="174"/>
  <c r="G243" i="174"/>
  <c r="G244" i="174"/>
  <c r="G245" i="174"/>
  <c r="G246" i="174"/>
  <c r="G247" i="174"/>
  <c r="G248" i="174"/>
  <c r="G249" i="174"/>
  <c r="G250" i="174"/>
  <c r="G251" i="174"/>
  <c r="G252" i="174"/>
  <c r="G253" i="174"/>
  <c r="G254" i="174"/>
  <c r="G255" i="174"/>
  <c r="G256" i="174"/>
  <c r="G257" i="174"/>
  <c r="G258" i="174"/>
  <c r="G259" i="174"/>
  <c r="G260" i="174"/>
  <c r="G261" i="174"/>
  <c r="G262" i="174"/>
  <c r="G263" i="174"/>
  <c r="G264" i="174"/>
  <c r="G265" i="174"/>
  <c r="G266" i="174"/>
  <c r="G267" i="174"/>
  <c r="G268" i="174"/>
  <c r="G269" i="174"/>
  <c r="G270" i="174"/>
  <c r="G271" i="174"/>
  <c r="G272" i="174"/>
  <c r="G273" i="174"/>
  <c r="G274" i="174"/>
  <c r="G275" i="174"/>
  <c r="G276" i="174"/>
  <c r="L236" i="174" l="1"/>
  <c r="L237" i="174"/>
  <c r="K236" i="174"/>
  <c r="K237" i="174"/>
  <c r="G236" i="174"/>
  <c r="G237" i="174"/>
  <c r="O24" i="174" l="1"/>
  <c r="E14" i="182" l="1"/>
  <c r="E53" i="182"/>
  <c r="D3" i="182"/>
  <c r="E3" i="182" s="1"/>
  <c r="D4" i="182"/>
  <c r="E4" i="182" s="1"/>
  <c r="D5" i="182"/>
  <c r="E5" i="182" s="1"/>
  <c r="D6" i="182"/>
  <c r="E6" i="182" s="1"/>
  <c r="D7" i="182"/>
  <c r="E7" i="182" s="1"/>
  <c r="D8" i="182"/>
  <c r="E8" i="182" s="1"/>
  <c r="D9" i="182"/>
  <c r="E9" i="182" s="1"/>
  <c r="E10" i="182"/>
  <c r="D11" i="182"/>
  <c r="E11" i="182" s="1"/>
  <c r="D12" i="182"/>
  <c r="E12" i="182" s="1"/>
  <c r="D13" i="182"/>
  <c r="E13" i="182" s="1"/>
  <c r="D15" i="182"/>
  <c r="E15" i="182" s="1"/>
  <c r="D16" i="182"/>
  <c r="E16" i="182" s="1"/>
  <c r="D17" i="182"/>
  <c r="E17" i="182" s="1"/>
  <c r="D18" i="182"/>
  <c r="E18" i="182" s="1"/>
  <c r="D19" i="182"/>
  <c r="E19" i="182" s="1"/>
  <c r="D20" i="182"/>
  <c r="E20" i="182" s="1"/>
  <c r="D21" i="182"/>
  <c r="E21" i="182" s="1"/>
  <c r="D22" i="182"/>
  <c r="E22" i="182" s="1"/>
  <c r="D23" i="182"/>
  <c r="E23" i="182" s="1"/>
  <c r="D24" i="182"/>
  <c r="E24" i="182" s="1"/>
  <c r="D25" i="182"/>
  <c r="E25" i="182" s="1"/>
  <c r="D26" i="182"/>
  <c r="E26" i="182" s="1"/>
  <c r="D27" i="182"/>
  <c r="E27" i="182" s="1"/>
  <c r="D28" i="182"/>
  <c r="E28" i="182" s="1"/>
  <c r="D29" i="182"/>
  <c r="E29" i="182" s="1"/>
  <c r="D30" i="182"/>
  <c r="E30" i="182" s="1"/>
  <c r="D31" i="182"/>
  <c r="E31" i="182" s="1"/>
  <c r="D32" i="182"/>
  <c r="E32" i="182" s="1"/>
  <c r="D33" i="182"/>
  <c r="E33" i="182" s="1"/>
  <c r="D34" i="182"/>
  <c r="E34" i="182" s="1"/>
  <c r="D35" i="182"/>
  <c r="E35" i="182" s="1"/>
  <c r="D36" i="182"/>
  <c r="E36" i="182" s="1"/>
  <c r="D37" i="182"/>
  <c r="E37" i="182" s="1"/>
  <c r="D38" i="182"/>
  <c r="E38" i="182" s="1"/>
  <c r="D39" i="182"/>
  <c r="E39" i="182" s="1"/>
  <c r="D40" i="182"/>
  <c r="E40" i="182" s="1"/>
  <c r="D41" i="182"/>
  <c r="E41" i="182" s="1"/>
  <c r="D42" i="182"/>
  <c r="E42" i="182" s="1"/>
  <c r="D43" i="182"/>
  <c r="E43" i="182" s="1"/>
  <c r="D44" i="182"/>
  <c r="E44" i="182" s="1"/>
  <c r="D45" i="182"/>
  <c r="E45" i="182" s="1"/>
  <c r="D46" i="182"/>
  <c r="E46" i="182" s="1"/>
  <c r="D47" i="182"/>
  <c r="E47" i="182" s="1"/>
  <c r="D48" i="182"/>
  <c r="E48" i="182" s="1"/>
  <c r="D49" i="182"/>
  <c r="E49" i="182" s="1"/>
  <c r="D50" i="182"/>
  <c r="E50" i="182" s="1"/>
  <c r="D51" i="182"/>
  <c r="E51" i="182" s="1"/>
  <c r="D52" i="182"/>
  <c r="E52" i="182" s="1"/>
  <c r="D54" i="182"/>
  <c r="E54" i="182" s="1"/>
  <c r="D55" i="182"/>
  <c r="E55" i="182" s="1"/>
  <c r="D56" i="182"/>
  <c r="E56" i="182" s="1"/>
  <c r="D57" i="182"/>
  <c r="E57" i="182" s="1"/>
  <c r="D58" i="182"/>
  <c r="E58" i="182" s="1"/>
  <c r="D59" i="182"/>
  <c r="E59" i="182" s="1"/>
  <c r="D60" i="182"/>
  <c r="E60" i="182" s="1"/>
  <c r="D61" i="182"/>
  <c r="E61" i="182" s="1"/>
  <c r="D62" i="182"/>
  <c r="E62" i="182" s="1"/>
  <c r="D63" i="182"/>
  <c r="E63" i="182" s="1"/>
  <c r="D64" i="182"/>
  <c r="E64" i="182" s="1"/>
  <c r="D2" i="182"/>
  <c r="E2" i="182" s="1"/>
  <c r="R1" i="182"/>
  <c r="L30" i="174" l="1"/>
  <c r="K30" i="174"/>
  <c r="M30" i="174" s="1"/>
  <c r="G30" i="174"/>
  <c r="L29" i="174"/>
  <c r="K29" i="174"/>
  <c r="M29" i="174" s="1"/>
  <c r="G29" i="174"/>
  <c r="L28" i="174"/>
  <c r="K28" i="174"/>
  <c r="M28" i="174" s="1"/>
  <c r="G28" i="174"/>
  <c r="L27" i="174"/>
  <c r="K27" i="174"/>
  <c r="M27" i="174" s="1"/>
  <c r="G27" i="174"/>
  <c r="L26" i="174"/>
  <c r="K26" i="174"/>
  <c r="M26" i="174" s="1"/>
  <c r="G26" i="174"/>
  <c r="L25" i="174"/>
  <c r="K25" i="174"/>
  <c r="M25" i="174" s="1"/>
  <c r="G25" i="174"/>
  <c r="L24" i="174"/>
  <c r="K24" i="174"/>
  <c r="M24" i="174" s="1"/>
  <c r="G24" i="174"/>
  <c r="L23" i="174"/>
  <c r="K23" i="174"/>
  <c r="M23" i="174" s="1"/>
  <c r="G23" i="174"/>
  <c r="L22" i="174"/>
  <c r="K22" i="174"/>
  <c r="M22" i="174" s="1"/>
  <c r="G22" i="174"/>
  <c r="L21" i="174"/>
  <c r="K21" i="174"/>
  <c r="M21" i="174" s="1"/>
  <c r="G21" i="174"/>
  <c r="L20" i="174"/>
  <c r="K20" i="174"/>
  <c r="M20" i="174" s="1"/>
  <c r="G20" i="174"/>
  <c r="L19" i="174"/>
  <c r="K19" i="174"/>
  <c r="M19" i="174" s="1"/>
  <c r="G19" i="174"/>
  <c r="L18" i="174"/>
  <c r="K18" i="174"/>
  <c r="M18" i="174" s="1"/>
  <c r="G18" i="174"/>
  <c r="L17" i="174"/>
  <c r="K17" i="174"/>
  <c r="M17" i="174" s="1"/>
  <c r="G17" i="174"/>
  <c r="L16" i="174"/>
  <c r="K16" i="174"/>
  <c r="M16" i="174" s="1"/>
  <c r="G16" i="174"/>
  <c r="L15" i="174"/>
  <c r="K15" i="174"/>
  <c r="M15" i="174" s="1"/>
  <c r="G15" i="174"/>
  <c r="L14" i="174"/>
  <c r="K14" i="174"/>
  <c r="M14" i="174" s="1"/>
  <c r="G14" i="174"/>
  <c r="L13" i="174"/>
  <c r="K13" i="174"/>
  <c r="M13" i="174" s="1"/>
  <c r="G13" i="174"/>
  <c r="L12" i="174"/>
  <c r="K12" i="174"/>
  <c r="M12" i="174" s="1"/>
  <c r="G12" i="174"/>
  <c r="L11" i="174"/>
  <c r="K11" i="174"/>
  <c r="M11" i="174" s="1"/>
  <c r="G11" i="174"/>
  <c r="L10" i="174"/>
  <c r="K10" i="174"/>
  <c r="M10" i="174" s="1"/>
  <c r="G10" i="174"/>
  <c r="L9" i="174"/>
  <c r="K9" i="174"/>
  <c r="M9" i="174" s="1"/>
  <c r="G9" i="174"/>
  <c r="K197" i="174" l="1"/>
  <c r="K198" i="174"/>
  <c r="K199" i="174"/>
  <c r="K200" i="174"/>
  <c r="K201" i="174"/>
  <c r="K202" i="174"/>
  <c r="K203" i="174"/>
  <c r="K204" i="174"/>
  <c r="K205" i="174"/>
  <c r="K206" i="174"/>
  <c r="K207" i="174"/>
  <c r="K208" i="174"/>
  <c r="K209" i="174"/>
  <c r="K210" i="174"/>
  <c r="K211" i="174"/>
  <c r="K212" i="174"/>
  <c r="K213" i="174"/>
  <c r="K214" i="174"/>
  <c r="K215" i="174"/>
  <c r="K216" i="174"/>
  <c r="K217" i="174"/>
  <c r="K218" i="174"/>
  <c r="K219" i="174"/>
  <c r="K220" i="174"/>
  <c r="K221" i="174"/>
  <c r="K222" i="174"/>
  <c r="K223" i="174"/>
  <c r="K224" i="174"/>
  <c r="K225" i="174"/>
  <c r="K226" i="174"/>
  <c r="K227" i="174"/>
  <c r="K228" i="174"/>
  <c r="K229" i="174"/>
  <c r="K230" i="174"/>
  <c r="K231" i="174"/>
  <c r="K232" i="174"/>
  <c r="K233" i="174"/>
  <c r="K234" i="174"/>
  <c r="K235" i="174"/>
  <c r="G234" i="174" l="1"/>
  <c r="G235" i="174"/>
  <c r="L234" i="174"/>
  <c r="L235" i="174"/>
  <c r="L197" i="174"/>
  <c r="L198" i="174"/>
  <c r="L199" i="174"/>
  <c r="L200" i="174"/>
  <c r="L201" i="174"/>
  <c r="L202" i="174"/>
  <c r="L203" i="174"/>
  <c r="L204" i="174"/>
  <c r="L205" i="174"/>
  <c r="L206" i="174"/>
  <c r="L207" i="174"/>
  <c r="L208" i="174"/>
  <c r="L209" i="174"/>
  <c r="L210" i="174"/>
  <c r="L211" i="174"/>
  <c r="L212" i="174"/>
  <c r="L213" i="174"/>
  <c r="L214" i="174"/>
  <c r="L215" i="174"/>
  <c r="L216" i="174"/>
  <c r="L217" i="174"/>
  <c r="L218" i="174"/>
  <c r="L219" i="174"/>
  <c r="L220" i="174"/>
  <c r="L221" i="174"/>
  <c r="L222" i="174"/>
  <c r="L223" i="174"/>
  <c r="L224" i="174"/>
  <c r="L225" i="174"/>
  <c r="L226" i="174"/>
  <c r="L227" i="174"/>
  <c r="L228" i="174"/>
  <c r="L229" i="174"/>
  <c r="L230" i="174"/>
  <c r="L231" i="174"/>
  <c r="L232" i="174"/>
  <c r="L233" i="174"/>
  <c r="G197" i="174"/>
  <c r="G198" i="174"/>
  <c r="G199" i="174"/>
  <c r="G200" i="174"/>
  <c r="G201" i="174"/>
  <c r="G202" i="174"/>
  <c r="G203" i="174"/>
  <c r="G204" i="174"/>
  <c r="G205" i="174"/>
  <c r="G206" i="174"/>
  <c r="G207" i="174"/>
  <c r="G208" i="174"/>
  <c r="G209" i="174"/>
  <c r="G210" i="174"/>
  <c r="G211" i="174"/>
  <c r="G212" i="174"/>
  <c r="G213" i="174"/>
  <c r="G214" i="174"/>
  <c r="G215" i="174"/>
  <c r="G216" i="174"/>
  <c r="G217" i="174"/>
  <c r="G218" i="174"/>
  <c r="G219" i="174"/>
  <c r="G220" i="174"/>
  <c r="G221" i="174"/>
  <c r="G222" i="174"/>
  <c r="G223" i="174"/>
  <c r="G224" i="174"/>
  <c r="G225" i="174"/>
  <c r="G226" i="174"/>
  <c r="G227" i="174"/>
  <c r="G228" i="174"/>
  <c r="G229" i="174"/>
  <c r="G230" i="174"/>
  <c r="G231" i="174"/>
  <c r="G232" i="174"/>
  <c r="G233" i="174"/>
  <c r="G185" i="174" l="1"/>
  <c r="G186" i="174"/>
  <c r="G187" i="174"/>
  <c r="G188" i="174"/>
  <c r="G189" i="174"/>
  <c r="G190" i="174"/>
  <c r="G191" i="174"/>
  <c r="G192" i="174"/>
  <c r="G193" i="174"/>
  <c r="G194" i="174"/>
  <c r="G195" i="174"/>
  <c r="G196" i="174"/>
  <c r="L185" i="174" l="1"/>
  <c r="L186" i="174"/>
  <c r="L187" i="174"/>
  <c r="L188" i="174"/>
  <c r="L189" i="174"/>
  <c r="L190" i="174"/>
  <c r="L191" i="174"/>
  <c r="L192" i="174"/>
  <c r="L193" i="174"/>
  <c r="L194" i="174"/>
  <c r="L195" i="174"/>
  <c r="L196" i="174"/>
  <c r="L277" i="174"/>
  <c r="L278" i="174"/>
  <c r="L279" i="174"/>
  <c r="L280" i="174"/>
  <c r="L281" i="174"/>
  <c r="L282" i="174"/>
  <c r="L283" i="174"/>
  <c r="L284" i="174"/>
  <c r="L285" i="174"/>
  <c r="L286" i="174"/>
  <c r="L287" i="174"/>
  <c r="L288" i="174"/>
  <c r="L289" i="174"/>
  <c r="L290" i="174"/>
  <c r="L291" i="174"/>
  <c r="L292" i="174"/>
  <c r="L293" i="174"/>
  <c r="L294" i="174"/>
  <c r="L295" i="174"/>
  <c r="L296" i="174"/>
  <c r="L297" i="174"/>
  <c r="L298" i="174"/>
  <c r="L299" i="174"/>
  <c r="L300" i="174"/>
  <c r="L301" i="174"/>
  <c r="L302" i="174"/>
  <c r="L303" i="174"/>
  <c r="L304" i="174"/>
  <c r="L305" i="174"/>
  <c r="L306" i="174"/>
  <c r="K31" i="174"/>
  <c r="K32" i="174"/>
  <c r="K33" i="174"/>
  <c r="K34" i="174"/>
  <c r="K35" i="174"/>
  <c r="K36" i="174"/>
  <c r="K37" i="174"/>
  <c r="K38" i="174"/>
  <c r="K39" i="174"/>
  <c r="K40" i="174"/>
  <c r="K41" i="174"/>
  <c r="K42" i="174"/>
  <c r="K43" i="174"/>
  <c r="K44" i="174"/>
  <c r="K45" i="174"/>
  <c r="K46" i="174"/>
  <c r="K47" i="174"/>
  <c r="K48" i="174"/>
  <c r="K49" i="174"/>
  <c r="K50" i="174"/>
  <c r="K51" i="174"/>
  <c r="K52" i="174"/>
  <c r="K53" i="174"/>
  <c r="K54" i="174"/>
  <c r="K55" i="174"/>
  <c r="K56" i="174"/>
  <c r="K57" i="174"/>
  <c r="K58" i="174"/>
  <c r="K59" i="174"/>
  <c r="K60" i="174"/>
  <c r="K61" i="174"/>
  <c r="K62" i="174"/>
  <c r="K63" i="174"/>
  <c r="K64" i="174"/>
  <c r="K65" i="174"/>
  <c r="K66" i="174"/>
  <c r="K67" i="174"/>
  <c r="K68" i="174"/>
  <c r="K69" i="174"/>
  <c r="K70" i="174"/>
  <c r="K71" i="174"/>
  <c r="K72" i="174"/>
  <c r="K73" i="174"/>
  <c r="K74" i="174"/>
  <c r="K75" i="174"/>
  <c r="K76" i="174"/>
  <c r="K77" i="174"/>
  <c r="K78" i="174"/>
  <c r="K79" i="174"/>
  <c r="K80" i="174"/>
  <c r="K81" i="174"/>
  <c r="K82" i="174"/>
  <c r="K83" i="174"/>
  <c r="K84" i="174"/>
  <c r="K85" i="174"/>
  <c r="K86" i="174"/>
  <c r="K87" i="174"/>
  <c r="K88" i="174"/>
  <c r="K89" i="174"/>
  <c r="K90" i="174"/>
  <c r="K91" i="174"/>
  <c r="K92" i="174"/>
  <c r="K93" i="174"/>
  <c r="K94" i="174"/>
  <c r="K95" i="174"/>
  <c r="K96" i="174"/>
  <c r="K97" i="174"/>
  <c r="K98" i="174"/>
  <c r="K99" i="174"/>
  <c r="K100" i="174"/>
  <c r="K101" i="174"/>
  <c r="K102" i="174"/>
  <c r="K103" i="174"/>
  <c r="K104" i="174"/>
  <c r="K105" i="174"/>
  <c r="K106" i="174"/>
  <c r="K107" i="174"/>
  <c r="K108" i="174"/>
  <c r="K109" i="174"/>
  <c r="K110" i="174"/>
  <c r="K111" i="174"/>
  <c r="K112" i="174"/>
  <c r="K113" i="174"/>
  <c r="K114" i="174"/>
  <c r="K115" i="174"/>
  <c r="K116" i="174"/>
  <c r="K117" i="174"/>
  <c r="K118" i="174"/>
  <c r="K119" i="174"/>
  <c r="K120" i="174"/>
  <c r="K121" i="174"/>
  <c r="K122" i="174"/>
  <c r="K123" i="174"/>
  <c r="K124" i="174"/>
  <c r="K125" i="174"/>
  <c r="K126" i="174"/>
  <c r="K127" i="174"/>
  <c r="K128" i="174"/>
  <c r="K129" i="174"/>
  <c r="K130" i="174"/>
  <c r="K131" i="174"/>
  <c r="K132" i="174"/>
  <c r="K133" i="174"/>
  <c r="K134" i="174"/>
  <c r="K135" i="174"/>
  <c r="K136" i="174"/>
  <c r="K137" i="174"/>
  <c r="K138" i="174"/>
  <c r="K139" i="174"/>
  <c r="K140" i="174"/>
  <c r="K141" i="174"/>
  <c r="K142" i="174"/>
  <c r="K143" i="174"/>
  <c r="K144" i="174"/>
  <c r="K145" i="174"/>
  <c r="K146" i="174"/>
  <c r="K147" i="174"/>
  <c r="K148" i="174"/>
  <c r="K149" i="174"/>
  <c r="K150" i="174"/>
  <c r="K151" i="174"/>
  <c r="K152" i="174"/>
  <c r="K153" i="174"/>
  <c r="K154" i="174"/>
  <c r="K155" i="174"/>
  <c r="K156" i="174"/>
  <c r="K157" i="174"/>
  <c r="K158" i="174"/>
  <c r="K159" i="174"/>
  <c r="K160" i="174"/>
  <c r="K161" i="174"/>
  <c r="K162" i="174"/>
  <c r="K163" i="174"/>
  <c r="K164" i="174"/>
  <c r="K165" i="174"/>
  <c r="K166" i="174"/>
  <c r="K167" i="174"/>
  <c r="K168" i="174"/>
  <c r="K169" i="174"/>
  <c r="K170" i="174"/>
  <c r="K171" i="174"/>
  <c r="K172" i="174"/>
  <c r="K173" i="174"/>
  <c r="K174" i="174"/>
  <c r="K175" i="174"/>
  <c r="K176" i="174"/>
  <c r="K177" i="174"/>
  <c r="K178" i="174"/>
  <c r="K179" i="174"/>
  <c r="K180" i="174"/>
  <c r="K181" i="174"/>
  <c r="K182" i="174"/>
  <c r="K183" i="174"/>
  <c r="K184" i="174"/>
  <c r="K185" i="174"/>
  <c r="M185" i="174" s="1"/>
  <c r="K186" i="174"/>
  <c r="M186" i="174" s="1"/>
  <c r="K187" i="174"/>
  <c r="M187" i="174" s="1"/>
  <c r="K188" i="174"/>
  <c r="M188" i="174" s="1"/>
  <c r="K189" i="174"/>
  <c r="M189" i="174" s="1"/>
  <c r="K190" i="174"/>
  <c r="M190" i="174" s="1"/>
  <c r="K191" i="174"/>
  <c r="M191" i="174" s="1"/>
  <c r="K192" i="174"/>
  <c r="M192" i="174" s="1"/>
  <c r="K193" i="174"/>
  <c r="M193" i="174" s="1"/>
  <c r="K194" i="174"/>
  <c r="M194" i="174" s="1"/>
  <c r="K195" i="174"/>
  <c r="M195" i="174" s="1"/>
  <c r="K196" i="174"/>
  <c r="M196" i="174" s="1"/>
  <c r="K277" i="174"/>
  <c r="K278" i="174"/>
  <c r="K279" i="174"/>
  <c r="K280" i="174"/>
  <c r="K281" i="174"/>
  <c r="K282" i="174"/>
  <c r="K283" i="174"/>
  <c r="K284" i="174"/>
  <c r="K285" i="174"/>
  <c r="K286" i="174"/>
  <c r="K287" i="174"/>
  <c r="K288" i="174"/>
  <c r="K289" i="174"/>
  <c r="K290" i="174"/>
  <c r="K291" i="174"/>
  <c r="K292" i="174"/>
  <c r="K293" i="174"/>
  <c r="K294" i="174"/>
  <c r="K295" i="174"/>
  <c r="K296" i="174"/>
  <c r="K297" i="174"/>
  <c r="K298" i="174"/>
  <c r="K299" i="174"/>
  <c r="K300" i="174"/>
  <c r="K301" i="174"/>
  <c r="K302" i="174"/>
  <c r="K303" i="174"/>
  <c r="K304" i="174"/>
  <c r="K305" i="174"/>
  <c r="K306" i="174"/>
  <c r="G31" i="174" l="1"/>
  <c r="G32" i="174"/>
  <c r="G33" i="174"/>
  <c r="G34" i="174"/>
  <c r="G35" i="174"/>
  <c r="G36" i="174"/>
  <c r="G37" i="174"/>
  <c r="G38" i="174"/>
  <c r="G39" i="174"/>
  <c r="G40" i="174"/>
  <c r="G41" i="174"/>
  <c r="G42" i="174"/>
  <c r="G43" i="174"/>
  <c r="G44" i="174"/>
  <c r="G45" i="174"/>
  <c r="G46" i="174"/>
  <c r="G47" i="174"/>
  <c r="G48" i="174"/>
  <c r="G49" i="174"/>
  <c r="G50" i="174"/>
  <c r="G51" i="174"/>
  <c r="G52" i="174"/>
  <c r="G53" i="174"/>
  <c r="G54" i="174"/>
  <c r="G55" i="174"/>
  <c r="G56" i="174"/>
  <c r="G57" i="174"/>
  <c r="G58" i="174"/>
  <c r="G59" i="174"/>
  <c r="G60" i="174"/>
  <c r="G61" i="174"/>
  <c r="G62" i="174"/>
  <c r="G63" i="174"/>
  <c r="G64" i="174"/>
  <c r="G65" i="174"/>
  <c r="G66" i="174"/>
  <c r="G67" i="174"/>
  <c r="G68" i="174"/>
  <c r="G69" i="174"/>
  <c r="G70" i="174"/>
  <c r="G71" i="174"/>
  <c r="G72" i="174"/>
  <c r="G73" i="174"/>
  <c r="G74" i="174"/>
  <c r="G75" i="174"/>
  <c r="G76" i="174"/>
  <c r="G77" i="174"/>
  <c r="G78" i="174"/>
  <c r="G79" i="174"/>
  <c r="G80" i="174"/>
  <c r="G81" i="174"/>
  <c r="G82" i="174"/>
  <c r="G83" i="174"/>
  <c r="G84" i="174"/>
  <c r="G85" i="174"/>
  <c r="G86" i="174"/>
  <c r="G87" i="174"/>
  <c r="G88" i="174"/>
  <c r="G89" i="174"/>
  <c r="G90" i="174"/>
  <c r="G91" i="174"/>
  <c r="G92" i="174"/>
  <c r="G93" i="174"/>
  <c r="G94" i="174"/>
  <c r="G95" i="174"/>
  <c r="G96" i="174"/>
  <c r="G97" i="174"/>
  <c r="G98" i="174"/>
  <c r="G99" i="174"/>
  <c r="G100" i="174"/>
  <c r="G101" i="174"/>
  <c r="G102" i="174"/>
  <c r="G103" i="174"/>
  <c r="G104" i="174"/>
  <c r="G105" i="174"/>
  <c r="G106" i="174"/>
  <c r="G107" i="174"/>
  <c r="G108" i="174"/>
  <c r="G109" i="174"/>
  <c r="G110" i="174"/>
  <c r="G111" i="174"/>
  <c r="G112" i="174"/>
  <c r="G113" i="174"/>
  <c r="G114" i="174"/>
  <c r="G115" i="174"/>
  <c r="G116" i="174"/>
  <c r="G117" i="174"/>
  <c r="G118" i="174"/>
  <c r="G119" i="174"/>
  <c r="G120" i="174"/>
  <c r="G121" i="174"/>
  <c r="G122" i="174"/>
  <c r="G123" i="174"/>
  <c r="G124" i="174"/>
  <c r="G125" i="174"/>
  <c r="G126" i="174"/>
  <c r="G127" i="174"/>
  <c r="G128" i="174"/>
  <c r="G129" i="174"/>
  <c r="G130" i="174"/>
  <c r="G131" i="174"/>
  <c r="G132" i="174"/>
  <c r="G133" i="174"/>
  <c r="G134" i="174"/>
  <c r="G135" i="174"/>
  <c r="G136" i="174"/>
  <c r="G137" i="174"/>
  <c r="G138" i="174"/>
  <c r="G139" i="174"/>
  <c r="G140" i="174"/>
  <c r="G141" i="174"/>
  <c r="G142" i="174"/>
  <c r="G143" i="174"/>
  <c r="G144" i="174"/>
  <c r="G145" i="174"/>
  <c r="G146" i="174"/>
  <c r="G147" i="174"/>
  <c r="G148" i="174"/>
  <c r="G149" i="174"/>
  <c r="G150" i="174"/>
  <c r="G151" i="174"/>
  <c r="G152" i="174"/>
  <c r="G153" i="174"/>
  <c r="G154" i="174"/>
  <c r="G155" i="174"/>
  <c r="G156" i="174"/>
  <c r="G157" i="174"/>
  <c r="G158" i="174"/>
  <c r="G159" i="174"/>
  <c r="G160" i="174"/>
  <c r="G161" i="174"/>
  <c r="G162" i="174"/>
  <c r="G163" i="174"/>
  <c r="G164" i="174"/>
  <c r="G165" i="174"/>
  <c r="G166" i="174"/>
  <c r="G167" i="174"/>
  <c r="G168" i="174"/>
  <c r="G169" i="174"/>
  <c r="G170" i="174"/>
  <c r="G171" i="174"/>
  <c r="G172" i="174"/>
  <c r="G173" i="174"/>
  <c r="G174" i="174"/>
  <c r="G175" i="174"/>
  <c r="G176" i="174"/>
  <c r="G177" i="174"/>
  <c r="G178" i="174"/>
  <c r="G179" i="174"/>
  <c r="G180" i="174"/>
  <c r="G181" i="174"/>
  <c r="G182" i="174"/>
  <c r="G183" i="174"/>
  <c r="G184" i="174"/>
  <c r="M139" i="174" l="1"/>
  <c r="M140" i="174"/>
  <c r="O7" i="174" l="1"/>
  <c r="O307" i="174"/>
  <c r="L140" i="174"/>
  <c r="L139" i="174"/>
  <c r="L105" i="174"/>
  <c r="M105" i="174"/>
  <c r="L106" i="174"/>
  <c r="M106" i="174"/>
  <c r="L107" i="174"/>
  <c r="M107" i="174"/>
  <c r="L108" i="174"/>
  <c r="M108" i="174"/>
  <c r="L109" i="174"/>
  <c r="M109" i="174"/>
  <c r="L110" i="174"/>
  <c r="M110" i="174"/>
  <c r="L111" i="174"/>
  <c r="M111" i="174"/>
  <c r="L112" i="174"/>
  <c r="M112" i="174"/>
  <c r="L113" i="174"/>
  <c r="M113" i="174"/>
  <c r="L114" i="174"/>
  <c r="M114" i="174"/>
  <c r="L115" i="174"/>
  <c r="M115" i="174"/>
  <c r="L116" i="174"/>
  <c r="M116" i="174"/>
  <c r="L117" i="174"/>
  <c r="M117" i="174"/>
  <c r="L118" i="174"/>
  <c r="M118" i="174"/>
  <c r="L119" i="174"/>
  <c r="M119" i="174"/>
  <c r="L120" i="174"/>
  <c r="M120" i="174"/>
  <c r="L121" i="174"/>
  <c r="M121" i="174"/>
  <c r="L122" i="174"/>
  <c r="M122" i="174"/>
  <c r="L123" i="174"/>
  <c r="M123" i="174"/>
  <c r="L124" i="174"/>
  <c r="M124" i="174"/>
  <c r="L125" i="174"/>
  <c r="M125" i="174"/>
  <c r="L126" i="174"/>
  <c r="M126" i="174"/>
  <c r="L127" i="174"/>
  <c r="M127" i="174"/>
  <c r="L128" i="174"/>
  <c r="M128" i="174"/>
  <c r="L129" i="174"/>
  <c r="M129" i="174"/>
  <c r="L130" i="174"/>
  <c r="M130" i="174"/>
  <c r="L131" i="174"/>
  <c r="M131" i="174"/>
  <c r="L132" i="174"/>
  <c r="M132" i="174"/>
  <c r="L133" i="174"/>
  <c r="M133" i="174"/>
  <c r="L134" i="174"/>
  <c r="M134" i="174"/>
  <c r="L135" i="174"/>
  <c r="M135" i="174"/>
  <c r="L136" i="174"/>
  <c r="M136" i="174"/>
  <c r="L137" i="174"/>
  <c r="M137" i="174"/>
  <c r="L138" i="174"/>
  <c r="M138" i="174"/>
  <c r="L141" i="174"/>
  <c r="M141" i="174"/>
  <c r="L142" i="174"/>
  <c r="M142" i="174"/>
  <c r="L143" i="174"/>
  <c r="M143" i="174"/>
  <c r="L144" i="174"/>
  <c r="M144" i="174"/>
  <c r="L145" i="174"/>
  <c r="M145" i="174"/>
  <c r="L146" i="174"/>
  <c r="M146" i="174"/>
  <c r="L147" i="174"/>
  <c r="M147" i="174"/>
  <c r="L148" i="174"/>
  <c r="M148" i="174"/>
  <c r="L149" i="174"/>
  <c r="M149" i="174"/>
  <c r="L150" i="174"/>
  <c r="M150" i="174"/>
  <c r="L151" i="174"/>
  <c r="M151" i="174"/>
  <c r="L152" i="174"/>
  <c r="M152" i="174"/>
  <c r="L153" i="174"/>
  <c r="M153" i="174"/>
  <c r="L154" i="174"/>
  <c r="M154" i="174"/>
  <c r="L155" i="174"/>
  <c r="M155" i="174"/>
  <c r="L156" i="174"/>
  <c r="M156" i="174"/>
  <c r="L157" i="174"/>
  <c r="M157" i="174"/>
  <c r="L158" i="174"/>
  <c r="M158" i="174"/>
  <c r="L159" i="174"/>
  <c r="M159" i="174"/>
  <c r="L160" i="174"/>
  <c r="M160" i="174"/>
  <c r="L161" i="174"/>
  <c r="M161" i="174"/>
  <c r="L162" i="174"/>
  <c r="M162" i="174"/>
  <c r="L163" i="174"/>
  <c r="M163" i="174"/>
  <c r="L164" i="174"/>
  <c r="M164" i="174"/>
  <c r="L165" i="174"/>
  <c r="M165" i="174"/>
  <c r="L166" i="174"/>
  <c r="M166" i="174"/>
  <c r="L167" i="174"/>
  <c r="M167" i="174"/>
  <c r="L168" i="174"/>
  <c r="M168" i="174"/>
  <c r="L169" i="174"/>
  <c r="M169" i="174"/>
  <c r="L170" i="174"/>
  <c r="M170" i="174"/>
  <c r="L171" i="174"/>
  <c r="M171" i="174"/>
  <c r="L172" i="174"/>
  <c r="M172" i="174"/>
  <c r="L173" i="174"/>
  <c r="M173" i="174"/>
  <c r="L174" i="174"/>
  <c r="M174" i="174"/>
  <c r="L175" i="174"/>
  <c r="M175" i="174"/>
  <c r="L176" i="174"/>
  <c r="M176" i="174"/>
  <c r="L177" i="174"/>
  <c r="M177" i="174"/>
  <c r="L178" i="174"/>
  <c r="M178" i="174"/>
  <c r="L179" i="174"/>
  <c r="M179" i="174"/>
  <c r="L180" i="174"/>
  <c r="M180" i="174"/>
  <c r="L181" i="174"/>
  <c r="M181" i="174"/>
  <c r="L182" i="174"/>
  <c r="M182" i="174"/>
  <c r="L183" i="174"/>
  <c r="M183" i="174"/>
  <c r="L184" i="174"/>
  <c r="M184" i="174"/>
  <c r="M104" i="174"/>
  <c r="L104" i="174"/>
  <c r="M103" i="174"/>
  <c r="L103" i="174"/>
  <c r="M102" i="174"/>
  <c r="L102" i="174"/>
  <c r="M101" i="174"/>
  <c r="L101" i="174"/>
  <c r="M100" i="174"/>
  <c r="L100" i="174"/>
  <c r="M99" i="174"/>
  <c r="L99" i="174"/>
  <c r="M98" i="174"/>
  <c r="L98" i="174"/>
  <c r="M97" i="174"/>
  <c r="L97" i="174"/>
  <c r="M96" i="174"/>
  <c r="L96" i="174"/>
  <c r="M95" i="174"/>
  <c r="L95" i="174"/>
  <c r="M94" i="174"/>
  <c r="L94" i="174"/>
  <c r="M93" i="174"/>
  <c r="L93" i="174"/>
  <c r="M92" i="174"/>
  <c r="L92" i="174"/>
  <c r="M91" i="174"/>
  <c r="L91" i="174"/>
  <c r="M90" i="174"/>
  <c r="L90" i="174"/>
  <c r="M89" i="174"/>
  <c r="L89" i="174"/>
  <c r="M88" i="174"/>
  <c r="L88" i="174"/>
  <c r="M87" i="174"/>
  <c r="L87" i="174"/>
  <c r="M86" i="174"/>
  <c r="L86" i="174"/>
  <c r="M85" i="174"/>
  <c r="L85" i="174"/>
  <c r="M84" i="174"/>
  <c r="L84" i="174"/>
  <c r="M83" i="174"/>
  <c r="L83" i="174"/>
  <c r="M82" i="174"/>
  <c r="L82" i="174"/>
  <c r="M81" i="174"/>
  <c r="L81" i="174"/>
  <c r="M80" i="174"/>
  <c r="L80" i="174"/>
  <c r="M79" i="174"/>
  <c r="L79" i="174"/>
  <c r="M78" i="174"/>
  <c r="L78" i="174"/>
  <c r="M77" i="174"/>
  <c r="L77" i="174"/>
  <c r="M76" i="174"/>
  <c r="L76" i="174"/>
  <c r="M75" i="174"/>
  <c r="L75" i="174"/>
  <c r="M74" i="174"/>
  <c r="L74" i="174"/>
  <c r="M73" i="174"/>
  <c r="L73" i="174"/>
  <c r="M72" i="174"/>
  <c r="L72" i="174"/>
  <c r="M71" i="174"/>
  <c r="L71" i="174"/>
  <c r="M70" i="174"/>
  <c r="L70" i="174"/>
  <c r="M69" i="174"/>
  <c r="L69" i="174"/>
  <c r="M68" i="174"/>
  <c r="L68" i="174"/>
  <c r="M67" i="174"/>
  <c r="L67" i="174"/>
  <c r="M66" i="174"/>
  <c r="L66" i="174"/>
  <c r="M65" i="174"/>
  <c r="L65" i="174"/>
  <c r="M64" i="174"/>
  <c r="L64" i="174"/>
  <c r="M63" i="174"/>
  <c r="L63" i="174"/>
  <c r="M62" i="174"/>
  <c r="L62" i="174"/>
  <c r="M61" i="174"/>
  <c r="L61" i="174"/>
  <c r="M60" i="174"/>
  <c r="L60" i="174"/>
  <c r="M59" i="174"/>
  <c r="L59" i="174"/>
  <c r="M58" i="174"/>
  <c r="L58" i="174"/>
  <c r="M57" i="174"/>
  <c r="L57" i="174"/>
  <c r="M56" i="174"/>
  <c r="L56" i="174"/>
  <c r="M55" i="174"/>
  <c r="L55" i="174"/>
  <c r="M54" i="174"/>
  <c r="L54" i="174"/>
  <c r="M53" i="174"/>
  <c r="L53" i="174"/>
  <c r="M52" i="174"/>
  <c r="L52" i="174"/>
  <c r="M51" i="174"/>
  <c r="L51" i="174"/>
  <c r="M50" i="174"/>
  <c r="L50" i="174"/>
  <c r="M49" i="174"/>
  <c r="L49" i="174"/>
  <c r="M48" i="174"/>
  <c r="L48" i="174"/>
  <c r="M47" i="174"/>
  <c r="L47" i="174"/>
  <c r="M46" i="174"/>
  <c r="L46" i="174"/>
  <c r="M45" i="174"/>
  <c r="L45" i="174"/>
  <c r="M44" i="174"/>
  <c r="L44" i="174"/>
  <c r="M43" i="174"/>
  <c r="L43" i="174"/>
  <c r="M42" i="174"/>
  <c r="L42" i="174"/>
  <c r="M41" i="174"/>
  <c r="L41" i="174"/>
  <c r="M40" i="174"/>
  <c r="L40" i="174"/>
  <c r="M39" i="174"/>
  <c r="L39" i="174"/>
  <c r="M38" i="174"/>
  <c r="L38" i="174"/>
  <c r="M37" i="174"/>
  <c r="L37" i="174"/>
  <c r="M36" i="174"/>
  <c r="L36" i="174"/>
  <c r="M35" i="174"/>
  <c r="L35" i="174"/>
  <c r="M34" i="174"/>
  <c r="L34" i="174"/>
  <c r="M33" i="174"/>
  <c r="L33" i="174"/>
  <c r="M32" i="174"/>
  <c r="L32" i="174"/>
  <c r="M31" i="174"/>
  <c r="L31" i="174"/>
  <c r="F153" i="173"/>
  <c r="F154" i="173"/>
  <c r="F155" i="173"/>
  <c r="F156" i="173"/>
  <c r="F157" i="173"/>
  <c r="F158" i="173"/>
  <c r="F159" i="173"/>
  <c r="F160" i="173"/>
  <c r="F161" i="173"/>
  <c r="F162" i="173"/>
  <c r="F163" i="173"/>
  <c r="F164" i="173"/>
  <c r="F165" i="173"/>
  <c r="F166" i="173"/>
  <c r="F167" i="173"/>
  <c r="F168" i="173"/>
  <c r="F169" i="173"/>
  <c r="F170" i="173"/>
  <c r="F171" i="173"/>
  <c r="F172" i="173"/>
  <c r="F173" i="173"/>
  <c r="F174" i="173"/>
  <c r="F175" i="173"/>
  <c r="F176" i="173"/>
  <c r="F177" i="173"/>
  <c r="F178" i="173"/>
  <c r="F179" i="173"/>
  <c r="F180" i="173"/>
  <c r="F181" i="173"/>
  <c r="F182" i="173"/>
  <c r="F183" i="173"/>
  <c r="F184" i="173"/>
  <c r="F185" i="173"/>
  <c r="F186" i="173"/>
  <c r="F187" i="173"/>
  <c r="F188" i="173"/>
  <c r="F189" i="173"/>
  <c r="F190" i="173"/>
  <c r="F191" i="173"/>
  <c r="F192" i="173"/>
  <c r="F193" i="173"/>
  <c r="F194" i="173"/>
  <c r="F195" i="173"/>
  <c r="F196" i="173"/>
  <c r="I196" i="173"/>
  <c r="I195" i="173"/>
  <c r="I194" i="173"/>
  <c r="I193" i="173"/>
  <c r="I192" i="173"/>
  <c r="I191" i="173"/>
  <c r="I190" i="173"/>
  <c r="I189" i="173"/>
  <c r="I188" i="173"/>
  <c r="I187" i="173"/>
  <c r="I186" i="173"/>
  <c r="I185" i="173"/>
  <c r="I184" i="173"/>
  <c r="I183" i="173"/>
  <c r="I182" i="173"/>
  <c r="I181" i="173"/>
  <c r="I180" i="173"/>
  <c r="I179" i="173"/>
  <c r="I178" i="173"/>
  <c r="I177" i="173"/>
  <c r="I176" i="173"/>
  <c r="I175" i="173"/>
  <c r="I174" i="173"/>
  <c r="I173" i="173"/>
  <c r="I172" i="173"/>
  <c r="I171" i="173"/>
  <c r="I170" i="173"/>
  <c r="I169" i="173"/>
  <c r="I168" i="173"/>
  <c r="I167" i="173"/>
  <c r="I166" i="173"/>
  <c r="I165" i="173"/>
  <c r="I164" i="173"/>
  <c r="I163" i="173"/>
  <c r="I162" i="173"/>
  <c r="I161" i="173"/>
  <c r="I160" i="173"/>
  <c r="I159" i="173"/>
  <c r="I158" i="173"/>
  <c r="I157" i="173"/>
  <c r="I156" i="173"/>
  <c r="I155" i="173"/>
  <c r="I154" i="173"/>
  <c r="I153" i="173"/>
  <c r="I152" i="173"/>
  <c r="I151" i="173"/>
  <c r="I150" i="173"/>
  <c r="I149" i="173"/>
  <c r="I148" i="173"/>
  <c r="I147" i="173"/>
  <c r="I146" i="173"/>
  <c r="I145" i="173"/>
  <c r="I144" i="173"/>
  <c r="I143" i="173"/>
  <c r="I142" i="173"/>
  <c r="I141" i="173"/>
  <c r="I140" i="173"/>
  <c r="I139" i="173"/>
  <c r="I138" i="173"/>
  <c r="I137" i="173"/>
  <c r="I136" i="173"/>
  <c r="I135" i="173"/>
  <c r="I134" i="173"/>
  <c r="I133" i="173"/>
  <c r="I132" i="173"/>
  <c r="I131" i="173"/>
  <c r="I130" i="173"/>
  <c r="I129" i="173"/>
  <c r="I128" i="173"/>
  <c r="I127" i="173"/>
  <c r="I126" i="173"/>
  <c r="I125" i="173"/>
  <c r="I124" i="173"/>
  <c r="I123" i="173"/>
  <c r="I122" i="173"/>
  <c r="I121" i="173"/>
  <c r="I120" i="173"/>
  <c r="I119" i="173"/>
  <c r="I118" i="173"/>
  <c r="I117" i="173"/>
  <c r="I116" i="173"/>
  <c r="I115" i="173"/>
  <c r="I114" i="173"/>
  <c r="I113" i="173"/>
  <c r="I112" i="173"/>
  <c r="I111" i="173"/>
  <c r="I110" i="173"/>
  <c r="I109" i="173"/>
  <c r="I108" i="173"/>
  <c r="I107" i="173"/>
  <c r="I106" i="173"/>
  <c r="I105" i="173"/>
  <c r="I104" i="173"/>
  <c r="I103" i="173"/>
  <c r="I102" i="173"/>
  <c r="I101" i="173"/>
  <c r="I100" i="173"/>
  <c r="I99" i="173"/>
  <c r="I98" i="173"/>
  <c r="I97" i="173"/>
  <c r="I96" i="173"/>
  <c r="I95" i="173"/>
  <c r="I94" i="173"/>
  <c r="I93" i="173"/>
  <c r="I92" i="173"/>
  <c r="I91" i="173"/>
  <c r="I90" i="173"/>
  <c r="I89" i="173"/>
  <c r="I88" i="173"/>
  <c r="I87" i="173"/>
  <c r="I86" i="173"/>
  <c r="I85" i="173"/>
  <c r="I84" i="173"/>
  <c r="I83" i="173"/>
  <c r="I82" i="173"/>
  <c r="I81" i="173"/>
  <c r="I80" i="173"/>
  <c r="I79" i="173"/>
  <c r="I78" i="173"/>
  <c r="I77" i="173"/>
  <c r="I76" i="173"/>
  <c r="I75" i="173"/>
  <c r="I74" i="173"/>
  <c r="I73" i="173"/>
  <c r="I72" i="173"/>
  <c r="I71" i="173"/>
  <c r="I70" i="173"/>
  <c r="I69" i="173"/>
  <c r="I68" i="173"/>
  <c r="I67" i="173"/>
  <c r="I66" i="173"/>
  <c r="I65" i="173"/>
  <c r="I64" i="173"/>
  <c r="I63" i="173"/>
  <c r="I62" i="173"/>
  <c r="I61" i="173"/>
  <c r="I60" i="173"/>
  <c r="I59" i="173"/>
  <c r="I58" i="173"/>
  <c r="I57" i="173"/>
  <c r="I56" i="173"/>
  <c r="I55" i="173"/>
  <c r="I54" i="173"/>
  <c r="I53" i="173"/>
  <c r="I52" i="173"/>
  <c r="I51" i="173"/>
  <c r="I50" i="173"/>
  <c r="I49" i="173"/>
  <c r="I48" i="173"/>
  <c r="I47" i="173"/>
  <c r="I46" i="173"/>
  <c r="I45" i="173"/>
  <c r="I44" i="173"/>
  <c r="I43" i="173"/>
  <c r="I42" i="173"/>
  <c r="I41" i="173"/>
  <c r="I40" i="173"/>
  <c r="I39" i="173"/>
  <c r="I38" i="173"/>
  <c r="I37" i="173"/>
  <c r="I36" i="173"/>
  <c r="I35" i="173"/>
  <c r="I34" i="173"/>
  <c r="I33" i="173"/>
  <c r="I32" i="173"/>
  <c r="I31" i="173"/>
  <c r="I30" i="173"/>
  <c r="I29" i="173"/>
  <c r="I28" i="173"/>
  <c r="I27" i="173"/>
  <c r="I26" i="173"/>
  <c r="I25" i="173"/>
  <c r="I24" i="173"/>
  <c r="I23" i="173"/>
  <c r="I22" i="173"/>
  <c r="I21" i="173"/>
  <c r="I20" i="173"/>
  <c r="I19" i="173"/>
  <c r="I18" i="173"/>
  <c r="I17" i="173"/>
  <c r="I16" i="173"/>
  <c r="I15" i="173"/>
  <c r="I14" i="173"/>
  <c r="I13" i="173"/>
  <c r="I12" i="173"/>
  <c r="I11" i="173"/>
  <c r="I10" i="173"/>
  <c r="F31" i="173"/>
  <c r="J31" i="173"/>
  <c r="F32" i="173"/>
  <c r="J32" i="173"/>
  <c r="I9" i="173" l="1"/>
  <c r="F87" i="173"/>
  <c r="F30" i="173"/>
  <c r="F33" i="173"/>
  <c r="F34" i="173"/>
  <c r="F35" i="173"/>
  <c r="F36" i="173"/>
  <c r="F37" i="173"/>
  <c r="F38" i="173"/>
  <c r="F39" i="173"/>
  <c r="F40" i="173"/>
  <c r="F41" i="173"/>
  <c r="F42" i="173"/>
  <c r="F43" i="173"/>
  <c r="F44" i="173"/>
  <c r="F45" i="173"/>
  <c r="F46" i="173"/>
  <c r="F47" i="173"/>
  <c r="F48" i="173"/>
  <c r="F49" i="173"/>
  <c r="F50" i="173"/>
  <c r="F51" i="173"/>
  <c r="F52" i="173"/>
  <c r="F53" i="173"/>
  <c r="F54" i="173"/>
  <c r="F55" i="173"/>
  <c r="F56" i="173"/>
  <c r="F57" i="173"/>
  <c r="F58" i="173"/>
  <c r="F59" i="173"/>
  <c r="F60" i="173"/>
  <c r="F61" i="173"/>
  <c r="F62" i="173"/>
  <c r="F63" i="173"/>
  <c r="F64" i="173"/>
  <c r="F65" i="173"/>
  <c r="F66" i="173"/>
  <c r="F67" i="173"/>
  <c r="F68" i="173"/>
  <c r="F69" i="173"/>
  <c r="F70" i="173"/>
  <c r="F71" i="173"/>
  <c r="F72" i="173"/>
  <c r="F73" i="173"/>
  <c r="F74" i="173"/>
  <c r="F75" i="173"/>
  <c r="F76" i="173"/>
  <c r="F77" i="173"/>
  <c r="F78" i="173"/>
  <c r="F79" i="173"/>
  <c r="F80" i="173"/>
  <c r="F81" i="173"/>
  <c r="F82" i="173"/>
  <c r="F83" i="173"/>
  <c r="F84" i="173"/>
  <c r="F85" i="173"/>
  <c r="F86" i="173"/>
  <c r="F88" i="173"/>
  <c r="F89" i="173"/>
  <c r="F90" i="173"/>
  <c r="F91" i="173"/>
  <c r="F92" i="173"/>
  <c r="F93" i="173"/>
  <c r="F94" i="173"/>
  <c r="F95" i="173"/>
  <c r="F96" i="173"/>
  <c r="F97" i="173"/>
  <c r="F98" i="173"/>
  <c r="F99" i="173"/>
  <c r="F100" i="173"/>
  <c r="F101" i="173"/>
  <c r="F102" i="173"/>
  <c r="F103" i="173"/>
  <c r="F104" i="173"/>
  <c r="F105" i="173"/>
  <c r="F106" i="173"/>
  <c r="F107" i="173"/>
  <c r="F108" i="173"/>
  <c r="F109" i="173"/>
  <c r="F110" i="173"/>
  <c r="F111" i="173"/>
  <c r="F112" i="173"/>
  <c r="F113" i="173"/>
  <c r="F114" i="173"/>
  <c r="F115" i="173"/>
  <c r="F116" i="173"/>
  <c r="F117" i="173"/>
  <c r="F118" i="173"/>
  <c r="F119" i="173"/>
  <c r="F120" i="173"/>
  <c r="F121" i="173"/>
  <c r="F122" i="173"/>
  <c r="F123" i="173"/>
  <c r="F124" i="173"/>
  <c r="F125" i="173"/>
  <c r="F126" i="173"/>
  <c r="F127" i="173"/>
  <c r="F128" i="173"/>
  <c r="F129" i="173"/>
  <c r="F130" i="173"/>
  <c r="F131" i="173"/>
  <c r="F132" i="173"/>
  <c r="F133" i="173"/>
  <c r="F134" i="173"/>
  <c r="F135" i="173"/>
  <c r="F136" i="173"/>
  <c r="F137" i="173"/>
  <c r="F138" i="173"/>
  <c r="F139" i="173"/>
  <c r="F140" i="173"/>
  <c r="F141" i="173"/>
  <c r="F142" i="173"/>
  <c r="F143" i="173"/>
  <c r="F144" i="173"/>
  <c r="F145" i="173"/>
  <c r="F146" i="173"/>
  <c r="F147" i="173"/>
  <c r="F148" i="173"/>
  <c r="F149" i="173"/>
  <c r="F150" i="173"/>
  <c r="F151" i="173"/>
  <c r="F152" i="173"/>
  <c r="F29" i="173"/>
  <c r="F10" i="173"/>
  <c r="F11" i="173"/>
  <c r="F12" i="173"/>
  <c r="F13" i="173"/>
  <c r="F14" i="173"/>
  <c r="F15" i="173"/>
  <c r="F16" i="173"/>
  <c r="F17" i="173"/>
  <c r="F18" i="173"/>
  <c r="F19" i="173"/>
  <c r="F20" i="173"/>
  <c r="F21" i="173"/>
  <c r="F22" i="173"/>
  <c r="F23" i="173"/>
  <c r="F24" i="173"/>
  <c r="F25" i="173"/>
  <c r="F26" i="173"/>
  <c r="F27" i="173"/>
  <c r="F28" i="173"/>
  <c r="F9" i="173"/>
  <c r="J9" i="173"/>
  <c r="J10" i="173"/>
  <c r="J11" i="173"/>
  <c r="J12" i="173"/>
  <c r="J13" i="173"/>
  <c r="J14" i="173"/>
  <c r="J15" i="173"/>
  <c r="J16" i="173"/>
  <c r="J17" i="173"/>
  <c r="J18" i="173"/>
  <c r="J19" i="173"/>
  <c r="J20" i="173"/>
  <c r="J21" i="173"/>
  <c r="J22" i="173"/>
  <c r="J23" i="173"/>
  <c r="J24" i="173"/>
  <c r="J25" i="173"/>
  <c r="J26" i="173"/>
  <c r="J27" i="173"/>
  <c r="J28" i="173"/>
  <c r="J29" i="173"/>
  <c r="J30" i="173"/>
  <c r="J33" i="173"/>
  <c r="J34" i="173"/>
  <c r="J35" i="173"/>
  <c r="J36" i="173"/>
  <c r="J37" i="173"/>
  <c r="J38" i="173"/>
  <c r="J39" i="173"/>
  <c r="J40" i="173"/>
  <c r="J41" i="173"/>
  <c r="J42" i="173"/>
  <c r="J43" i="173"/>
  <c r="J44" i="173"/>
  <c r="J45" i="173"/>
  <c r="J46" i="173"/>
  <c r="J47" i="173"/>
  <c r="J48" i="173"/>
  <c r="J49" i="173"/>
  <c r="J50" i="173"/>
  <c r="J51" i="173"/>
  <c r="J52" i="173"/>
  <c r="J53" i="173"/>
  <c r="J54" i="173"/>
  <c r="J55" i="173"/>
  <c r="J56" i="173"/>
  <c r="J57" i="173"/>
  <c r="J58" i="173"/>
  <c r="J59" i="173"/>
  <c r="J60" i="173"/>
  <c r="J61" i="173"/>
  <c r="J62" i="173"/>
  <c r="J63" i="173"/>
  <c r="J64" i="173"/>
  <c r="J65" i="173"/>
  <c r="J66" i="173"/>
  <c r="J67" i="173"/>
  <c r="J68" i="173"/>
  <c r="J69" i="173"/>
  <c r="J70" i="173"/>
  <c r="J71" i="173"/>
  <c r="J72" i="173"/>
  <c r="J73" i="173"/>
  <c r="J74" i="173"/>
  <c r="J75" i="173"/>
  <c r="J76" i="173"/>
  <c r="J77" i="173"/>
  <c r="J78" i="173"/>
  <c r="J79" i="173"/>
  <c r="J80" i="173"/>
  <c r="J81" i="173"/>
  <c r="J82" i="173"/>
  <c r="J83" i="173"/>
  <c r="J84" i="173"/>
  <c r="J85" i="173"/>
  <c r="J86" i="173"/>
  <c r="J87" i="173"/>
  <c r="J88" i="173"/>
  <c r="J89" i="173"/>
  <c r="J90" i="173"/>
  <c r="J91" i="173"/>
  <c r="J92" i="173"/>
  <c r="J93" i="173"/>
  <c r="J94" i="173"/>
  <c r="J95" i="173"/>
  <c r="J96" i="173"/>
  <c r="J97" i="173"/>
  <c r="J98" i="173"/>
  <c r="J99" i="173"/>
  <c r="J100" i="173"/>
  <c r="J101" i="173"/>
  <c r="J102" i="173"/>
  <c r="J103" i="173"/>
  <c r="J104" i="173"/>
  <c r="J105" i="173"/>
  <c r="J106" i="173"/>
  <c r="J107" i="173"/>
  <c r="J108" i="173"/>
  <c r="J109" i="173"/>
  <c r="J110" i="173"/>
  <c r="J111" i="173"/>
  <c r="J112" i="173"/>
  <c r="J113" i="173"/>
  <c r="J114" i="173"/>
  <c r="J115" i="173"/>
  <c r="J116" i="173"/>
  <c r="J117" i="173"/>
  <c r="J118" i="173"/>
  <c r="J119" i="173"/>
  <c r="J120" i="173"/>
  <c r="J121" i="173"/>
  <c r="J122" i="173"/>
  <c r="J123" i="173"/>
  <c r="J124" i="173"/>
  <c r="J125" i="173"/>
  <c r="J126" i="173"/>
  <c r="J127" i="173"/>
  <c r="J128" i="173"/>
  <c r="J129" i="173"/>
  <c r="J130" i="173"/>
  <c r="J131" i="173"/>
  <c r="J132" i="173"/>
  <c r="J133" i="173"/>
  <c r="J134" i="173"/>
  <c r="J135" i="173"/>
  <c r="J136" i="173"/>
  <c r="J137" i="173"/>
  <c r="J138" i="173"/>
  <c r="J139" i="173"/>
  <c r="J140" i="173"/>
  <c r="J141" i="173"/>
  <c r="J142" i="173"/>
  <c r="J143" i="173"/>
  <c r="J144" i="173"/>
  <c r="J145" i="173"/>
  <c r="J146" i="173"/>
  <c r="J147" i="173"/>
  <c r="J148" i="173"/>
  <c r="J149" i="173"/>
  <c r="J150" i="173"/>
  <c r="J151" i="173"/>
  <c r="J152" i="173"/>
  <c r="L197" i="173"/>
  <c r="L7" i="173"/>
  <c r="L339" i="172"/>
  <c r="L7" i="172"/>
  <c r="I288" i="172"/>
  <c r="I289" i="172"/>
  <c r="I290" i="172"/>
  <c r="I291" i="172"/>
  <c r="I292" i="172"/>
  <c r="I293" i="172"/>
  <c r="I294" i="172"/>
  <c r="I295" i="172"/>
  <c r="I296" i="172"/>
  <c r="I297" i="172"/>
  <c r="I298" i="172"/>
  <c r="I299" i="172"/>
  <c r="I300" i="172"/>
  <c r="I301" i="172"/>
  <c r="I302" i="172"/>
  <c r="I303" i="172"/>
  <c r="I304" i="172"/>
  <c r="I305" i="172"/>
  <c r="I306" i="172"/>
  <c r="I307" i="172"/>
  <c r="I308" i="172"/>
  <c r="I309" i="172"/>
  <c r="I310" i="172"/>
  <c r="I311" i="172"/>
  <c r="I312" i="172"/>
  <c r="I313" i="172"/>
  <c r="I314" i="172"/>
  <c r="I315" i="172"/>
  <c r="I316" i="172"/>
  <c r="I317" i="172"/>
  <c r="I318" i="172"/>
  <c r="I319" i="172"/>
  <c r="I320" i="172"/>
  <c r="I321" i="172"/>
  <c r="I322" i="172"/>
  <c r="I323" i="172"/>
  <c r="I324" i="172"/>
  <c r="I325" i="172"/>
  <c r="I326" i="172"/>
  <c r="I327" i="172"/>
  <c r="I328" i="172"/>
  <c r="I329" i="172"/>
  <c r="I330" i="172"/>
  <c r="I331" i="172"/>
  <c r="I332" i="172"/>
  <c r="I333" i="172"/>
  <c r="I334" i="172"/>
  <c r="I335" i="172"/>
  <c r="I336" i="172"/>
  <c r="I337" i="172"/>
  <c r="I338" i="172"/>
  <c r="I279" i="172"/>
  <c r="I280" i="172"/>
  <c r="I281" i="172"/>
  <c r="I282" i="172"/>
  <c r="I283" i="172"/>
  <c r="I284" i="172"/>
  <c r="I285" i="172"/>
  <c r="I286" i="172"/>
  <c r="I287" i="172"/>
  <c r="F286" i="172"/>
  <c r="F287" i="172"/>
  <c r="F288" i="172"/>
  <c r="F289" i="172"/>
  <c r="F290" i="172"/>
  <c r="F291" i="172"/>
  <c r="F292" i="172"/>
  <c r="F293" i="172"/>
  <c r="F294" i="172"/>
  <c r="F295" i="172"/>
  <c r="F296" i="172"/>
  <c r="F297" i="172"/>
  <c r="F298" i="172"/>
  <c r="F299" i="172"/>
  <c r="F300" i="172"/>
  <c r="F301" i="172"/>
  <c r="F302" i="172"/>
  <c r="F303" i="172"/>
  <c r="F304" i="172"/>
  <c r="F305" i="172"/>
  <c r="F306" i="172"/>
  <c r="F307" i="172"/>
  <c r="F308" i="172"/>
  <c r="F309" i="172"/>
  <c r="F310" i="172"/>
  <c r="F311" i="172"/>
  <c r="F312" i="172"/>
  <c r="F313" i="172"/>
  <c r="F314" i="172"/>
  <c r="F315" i="172"/>
  <c r="F316" i="172"/>
  <c r="F317" i="172"/>
  <c r="F318" i="172"/>
  <c r="F319" i="172"/>
  <c r="F320" i="172"/>
  <c r="F321" i="172"/>
  <c r="F322" i="172"/>
  <c r="F323" i="172"/>
  <c r="F324" i="172"/>
  <c r="F325" i="172"/>
  <c r="F326" i="172"/>
  <c r="F327" i="172"/>
  <c r="F328" i="172"/>
  <c r="F329" i="172"/>
  <c r="F330" i="172"/>
  <c r="F331" i="172"/>
  <c r="F332" i="172"/>
  <c r="F333" i="172"/>
  <c r="F334" i="172"/>
  <c r="F335" i="172"/>
  <c r="F336" i="172"/>
  <c r="F337" i="172"/>
  <c r="F338" i="172"/>
  <c r="F279" i="172"/>
  <c r="F280" i="172"/>
  <c r="F281" i="172"/>
  <c r="F282" i="172"/>
  <c r="F283" i="172"/>
  <c r="F284" i="172"/>
  <c r="F285" i="172"/>
  <c r="F23" i="172"/>
  <c r="I23" i="172"/>
  <c r="J23" i="172"/>
  <c r="F24" i="172"/>
  <c r="I24" i="172"/>
  <c r="J24" i="172"/>
  <c r="F25" i="172"/>
  <c r="I25" i="172"/>
  <c r="J25" i="172"/>
  <c r="F26" i="172"/>
  <c r="I26" i="172"/>
  <c r="J26" i="172"/>
  <c r="F27" i="172"/>
  <c r="I27" i="172"/>
  <c r="J27" i="172"/>
  <c r="F28" i="172"/>
  <c r="I28" i="172"/>
  <c r="J28" i="172"/>
  <c r="F29" i="172"/>
  <c r="I29" i="172"/>
  <c r="J29" i="172"/>
  <c r="F30" i="172"/>
  <c r="I30" i="172"/>
  <c r="J30" i="172"/>
  <c r="F31" i="172"/>
  <c r="I31" i="172"/>
  <c r="J31" i="172"/>
  <c r="F32" i="172"/>
  <c r="I32" i="172"/>
  <c r="J32" i="172"/>
  <c r="F33" i="172"/>
  <c r="I33" i="172"/>
  <c r="J33" i="172"/>
  <c r="F34" i="172"/>
  <c r="I34" i="172"/>
  <c r="J34" i="172"/>
  <c r="F35" i="172"/>
  <c r="I35" i="172"/>
  <c r="J35" i="172"/>
  <c r="F36" i="172"/>
  <c r="I36" i="172"/>
  <c r="J36" i="172"/>
  <c r="F37" i="172"/>
  <c r="I37" i="172"/>
  <c r="J37" i="172"/>
  <c r="F38" i="172"/>
  <c r="I38" i="172"/>
  <c r="J38" i="172"/>
  <c r="F39" i="172"/>
  <c r="I39" i="172"/>
  <c r="J39" i="172"/>
  <c r="F40" i="172"/>
  <c r="I40" i="172"/>
  <c r="J40" i="172"/>
  <c r="F41" i="172"/>
  <c r="I41" i="172"/>
  <c r="J41" i="172"/>
  <c r="F42" i="172"/>
  <c r="I42" i="172"/>
  <c r="J42" i="172"/>
  <c r="F43" i="172"/>
  <c r="I43" i="172"/>
  <c r="J43" i="172"/>
  <c r="F44" i="172"/>
  <c r="I44" i="172"/>
  <c r="J44" i="172"/>
  <c r="F45" i="172"/>
  <c r="I45" i="172"/>
  <c r="J45" i="172"/>
  <c r="F46" i="172"/>
  <c r="I46" i="172"/>
  <c r="J46" i="172"/>
  <c r="F47" i="172"/>
  <c r="I47" i="172"/>
  <c r="J47" i="172"/>
  <c r="F48" i="172"/>
  <c r="I48" i="172"/>
  <c r="J48" i="172"/>
  <c r="F49" i="172"/>
  <c r="I49" i="172"/>
  <c r="J49" i="172"/>
  <c r="F50" i="172"/>
  <c r="I50" i="172"/>
  <c r="J50" i="172"/>
  <c r="F51" i="172"/>
  <c r="I51" i="172"/>
  <c r="J51" i="172"/>
  <c r="F52" i="172"/>
  <c r="I52" i="172"/>
  <c r="J52" i="172"/>
  <c r="F53" i="172"/>
  <c r="I53" i="172"/>
  <c r="J53" i="172"/>
  <c r="F54" i="172"/>
  <c r="I54" i="172"/>
  <c r="J54" i="172"/>
  <c r="F55" i="172"/>
  <c r="I55" i="172"/>
  <c r="J55" i="172"/>
  <c r="F56" i="172"/>
  <c r="I56" i="172"/>
  <c r="J56" i="172"/>
  <c r="F57" i="172"/>
  <c r="I57" i="172"/>
  <c r="J57" i="172"/>
  <c r="F58" i="172"/>
  <c r="I58" i="172"/>
  <c r="J58" i="172"/>
  <c r="F59" i="172"/>
  <c r="I59" i="172"/>
  <c r="J59" i="172"/>
  <c r="F60" i="172"/>
  <c r="I60" i="172"/>
  <c r="J60" i="172"/>
  <c r="F61" i="172"/>
  <c r="I61" i="172"/>
  <c r="J61" i="172"/>
  <c r="F62" i="172"/>
  <c r="I62" i="172"/>
  <c r="J62" i="172"/>
  <c r="F63" i="172"/>
  <c r="I63" i="172"/>
  <c r="J63" i="172"/>
  <c r="F64" i="172"/>
  <c r="I64" i="172"/>
  <c r="J64" i="172"/>
  <c r="F65" i="172"/>
  <c r="I65" i="172"/>
  <c r="J65" i="172"/>
  <c r="F66" i="172"/>
  <c r="I66" i="172"/>
  <c r="J66" i="172"/>
  <c r="F67" i="172"/>
  <c r="I67" i="172"/>
  <c r="J67" i="172"/>
  <c r="F68" i="172"/>
  <c r="I68" i="172"/>
  <c r="J68" i="172"/>
  <c r="F69" i="172"/>
  <c r="I69" i="172"/>
  <c r="J69" i="172"/>
  <c r="F70" i="172"/>
  <c r="I70" i="172"/>
  <c r="J70" i="172"/>
  <c r="F71" i="172"/>
  <c r="I71" i="172"/>
  <c r="J71" i="172"/>
  <c r="F72" i="172"/>
  <c r="I72" i="172"/>
  <c r="J72" i="172"/>
  <c r="I10" i="172" l="1"/>
  <c r="I11" i="172"/>
  <c r="I12" i="172"/>
  <c r="I13" i="172"/>
  <c r="I14" i="172"/>
  <c r="I15" i="172"/>
  <c r="I16" i="172"/>
  <c r="I17" i="172"/>
  <c r="I18" i="172"/>
  <c r="I19" i="172"/>
  <c r="I20" i="172"/>
  <c r="I21" i="172"/>
  <c r="I22" i="172"/>
  <c r="I73" i="172"/>
  <c r="I74" i="172"/>
  <c r="I75" i="172"/>
  <c r="I76" i="172"/>
  <c r="I77" i="172"/>
  <c r="I78" i="172"/>
  <c r="I79" i="172"/>
  <c r="I80" i="172"/>
  <c r="I81" i="172"/>
  <c r="I82" i="172"/>
  <c r="I83" i="172"/>
  <c r="I84" i="172"/>
  <c r="I85" i="172"/>
  <c r="I86" i="172"/>
  <c r="I87" i="172"/>
  <c r="I88" i="172"/>
  <c r="I89" i="172"/>
  <c r="I90" i="172"/>
  <c r="I91" i="172"/>
  <c r="I92" i="172"/>
  <c r="I93" i="172"/>
  <c r="I94" i="172"/>
  <c r="I95" i="172"/>
  <c r="I96" i="172"/>
  <c r="I97" i="172"/>
  <c r="I98" i="172"/>
  <c r="I99" i="172"/>
  <c r="I100" i="172"/>
  <c r="I101" i="172"/>
  <c r="I102" i="172"/>
  <c r="I103" i="172"/>
  <c r="I104" i="172"/>
  <c r="I105" i="172"/>
  <c r="I106" i="172"/>
  <c r="I107" i="172"/>
  <c r="I108" i="172"/>
  <c r="I109" i="172"/>
  <c r="I110" i="172"/>
  <c r="I111" i="172"/>
  <c r="I112" i="172"/>
  <c r="I113" i="172"/>
  <c r="I114" i="172"/>
  <c r="I115" i="172"/>
  <c r="I116" i="172"/>
  <c r="I117" i="172"/>
  <c r="I118" i="172"/>
  <c r="I119" i="172"/>
  <c r="I120" i="172"/>
  <c r="I121" i="172"/>
  <c r="I122" i="172"/>
  <c r="I123" i="172"/>
  <c r="I124" i="172"/>
  <c r="I125" i="172"/>
  <c r="I126" i="172"/>
  <c r="I127" i="172"/>
  <c r="I128" i="172"/>
  <c r="I129" i="172"/>
  <c r="I130" i="172"/>
  <c r="I131" i="172"/>
  <c r="I132" i="172"/>
  <c r="I133" i="172"/>
  <c r="I134" i="172"/>
  <c r="I135" i="172"/>
  <c r="I136" i="172"/>
  <c r="I137" i="172"/>
  <c r="I138" i="172"/>
  <c r="I139" i="172"/>
  <c r="I140" i="172"/>
  <c r="I141" i="172"/>
  <c r="I142" i="172"/>
  <c r="I143" i="172"/>
  <c r="I144" i="172"/>
  <c r="I145" i="172"/>
  <c r="I146" i="172"/>
  <c r="I147" i="172"/>
  <c r="I148" i="172"/>
  <c r="I149" i="172"/>
  <c r="I150" i="172"/>
  <c r="I151" i="172"/>
  <c r="I152" i="172"/>
  <c r="I153" i="172"/>
  <c r="I154" i="172"/>
  <c r="I155" i="172"/>
  <c r="I156" i="172"/>
  <c r="I157" i="172"/>
  <c r="I158" i="172"/>
  <c r="I159" i="172"/>
  <c r="I160" i="172"/>
  <c r="I161" i="172"/>
  <c r="I162" i="172"/>
  <c r="I163" i="172"/>
  <c r="I164" i="172"/>
  <c r="I165" i="172"/>
  <c r="I166" i="172"/>
  <c r="I167" i="172"/>
  <c r="I168" i="172"/>
  <c r="I169" i="172"/>
  <c r="I170" i="172"/>
  <c r="I171" i="172"/>
  <c r="I172" i="172"/>
  <c r="I173" i="172"/>
  <c r="I174" i="172"/>
  <c r="I175" i="172"/>
  <c r="I176" i="172"/>
  <c r="I177" i="172"/>
  <c r="I178" i="172"/>
  <c r="I179" i="172"/>
  <c r="I180" i="172"/>
  <c r="I181" i="172"/>
  <c r="I182" i="172"/>
  <c r="I183" i="172"/>
  <c r="I184" i="172"/>
  <c r="I185" i="172"/>
  <c r="I186" i="172"/>
  <c r="I187" i="172"/>
  <c r="I188" i="172"/>
  <c r="I189" i="172"/>
  <c r="I190" i="172"/>
  <c r="I191" i="172"/>
  <c r="I192" i="172"/>
  <c r="I193" i="172"/>
  <c r="I194" i="172"/>
  <c r="I195" i="172"/>
  <c r="I196" i="172"/>
  <c r="I197" i="172"/>
  <c r="I198" i="172"/>
  <c r="I199" i="172"/>
  <c r="I200" i="172"/>
  <c r="I201" i="172"/>
  <c r="I202" i="172"/>
  <c r="I203" i="172"/>
  <c r="I204" i="172"/>
  <c r="I205" i="172"/>
  <c r="I206" i="172"/>
  <c r="I207" i="172"/>
  <c r="I208" i="172"/>
  <c r="I209" i="172"/>
  <c r="I210" i="172"/>
  <c r="I211" i="172"/>
  <c r="I212" i="172"/>
  <c r="I213" i="172"/>
  <c r="I214" i="172"/>
  <c r="I215" i="172"/>
  <c r="I216" i="172"/>
  <c r="I217" i="172"/>
  <c r="I218" i="172"/>
  <c r="I219" i="172"/>
  <c r="I220" i="172"/>
  <c r="I221" i="172"/>
  <c r="I222" i="172"/>
  <c r="I223" i="172"/>
  <c r="I224" i="172"/>
  <c r="I225" i="172"/>
  <c r="I226" i="172"/>
  <c r="I227" i="172"/>
  <c r="I228" i="172"/>
  <c r="I229" i="172"/>
  <c r="I230" i="172"/>
  <c r="I231" i="172"/>
  <c r="I232" i="172"/>
  <c r="I233" i="172"/>
  <c r="I234" i="172"/>
  <c r="I235" i="172"/>
  <c r="I236" i="172"/>
  <c r="I237" i="172"/>
  <c r="I238" i="172"/>
  <c r="I239" i="172"/>
  <c r="I240" i="172"/>
  <c r="I241" i="172"/>
  <c r="I242" i="172"/>
  <c r="I243" i="172"/>
  <c r="I244" i="172"/>
  <c r="I245" i="172"/>
  <c r="I246" i="172"/>
  <c r="I247" i="172"/>
  <c r="I248" i="172"/>
  <c r="I249" i="172"/>
  <c r="I250" i="172"/>
  <c r="I251" i="172"/>
  <c r="I252" i="172"/>
  <c r="I253" i="172"/>
  <c r="I254" i="172"/>
  <c r="I255" i="172"/>
  <c r="I256" i="172"/>
  <c r="I257" i="172"/>
  <c r="I258" i="172"/>
  <c r="I259" i="172"/>
  <c r="I260" i="172"/>
  <c r="I261" i="172"/>
  <c r="I262" i="172"/>
  <c r="I263" i="172"/>
  <c r="I264" i="172"/>
  <c r="I265" i="172"/>
  <c r="I266" i="172"/>
  <c r="I267" i="172"/>
  <c r="I268" i="172"/>
  <c r="I269" i="172"/>
  <c r="I270" i="172"/>
  <c r="I271" i="172"/>
  <c r="I272" i="172"/>
  <c r="I273" i="172"/>
  <c r="I274" i="172"/>
  <c r="I275" i="172"/>
  <c r="I276" i="172"/>
  <c r="I277" i="172"/>
  <c r="I278" i="172"/>
  <c r="I9" i="172"/>
  <c r="F264" i="172"/>
  <c r="F263" i="172"/>
  <c r="J239" i="172"/>
  <c r="J240" i="172"/>
  <c r="J241" i="172"/>
  <c r="J242" i="172"/>
  <c r="J243" i="172"/>
  <c r="J244" i="172"/>
  <c r="J245" i="172"/>
  <c r="J246" i="172"/>
  <c r="J247" i="172"/>
  <c r="J248" i="172"/>
  <c r="J249" i="172"/>
  <c r="J250" i="172"/>
  <c r="J251" i="172"/>
  <c r="J252" i="172"/>
  <c r="J253" i="172"/>
  <c r="J254" i="172"/>
  <c r="J255" i="172"/>
  <c r="J256" i="172"/>
  <c r="J257" i="172"/>
  <c r="J258" i="172"/>
  <c r="J259" i="172"/>
  <c r="J260" i="172"/>
  <c r="J261" i="172"/>
  <c r="J262" i="172"/>
  <c r="J263" i="172"/>
  <c r="J264" i="172"/>
  <c r="J265" i="172"/>
  <c r="J266" i="172"/>
  <c r="J267" i="172"/>
  <c r="J268" i="172"/>
  <c r="J269" i="172"/>
  <c r="J270" i="172"/>
  <c r="J271" i="172"/>
  <c r="J272" i="172"/>
  <c r="J273" i="172"/>
  <c r="J274" i="172"/>
  <c r="J275" i="172"/>
  <c r="J276" i="172"/>
  <c r="J277" i="172"/>
  <c r="J278" i="172"/>
  <c r="F9" i="172"/>
  <c r="F10" i="172"/>
  <c r="F11" i="172"/>
  <c r="F12" i="172"/>
  <c r="F13" i="172"/>
  <c r="F14" i="172"/>
  <c r="F15" i="172"/>
  <c r="F16" i="172"/>
  <c r="F17" i="172"/>
  <c r="F18" i="172"/>
  <c r="F19" i="172"/>
  <c r="F20" i="172"/>
  <c r="F21" i="172"/>
  <c r="F22" i="172"/>
  <c r="F73" i="172"/>
  <c r="F74" i="172"/>
  <c r="F75" i="172"/>
  <c r="F76" i="172"/>
  <c r="F77" i="172"/>
  <c r="F78" i="172"/>
  <c r="F79" i="172"/>
  <c r="F80" i="172"/>
  <c r="F81" i="172"/>
  <c r="F82" i="172"/>
  <c r="F83" i="172"/>
  <c r="F84" i="172"/>
  <c r="F85" i="172"/>
  <c r="F86" i="172"/>
  <c r="F87" i="172"/>
  <c r="F88" i="172"/>
  <c r="F89" i="172"/>
  <c r="F90" i="172"/>
  <c r="F91" i="172"/>
  <c r="F92" i="172"/>
  <c r="F93" i="172"/>
  <c r="F94" i="172"/>
  <c r="F95" i="172"/>
  <c r="F96" i="172"/>
  <c r="F97" i="172"/>
  <c r="F98" i="172"/>
  <c r="F99" i="172"/>
  <c r="F100" i="172"/>
  <c r="F101" i="172"/>
  <c r="F102" i="172"/>
  <c r="F103" i="172"/>
  <c r="F104" i="172"/>
  <c r="F105" i="172"/>
  <c r="F106" i="172"/>
  <c r="F107" i="172"/>
  <c r="F108" i="172"/>
  <c r="F109" i="172"/>
  <c r="F110" i="172"/>
  <c r="F111" i="172"/>
  <c r="F112" i="172"/>
  <c r="F113" i="172"/>
  <c r="F114" i="172"/>
  <c r="F115" i="172"/>
  <c r="F116" i="172"/>
  <c r="F117" i="172"/>
  <c r="F118" i="172"/>
  <c r="F119" i="172"/>
  <c r="F120" i="172"/>
  <c r="F121" i="172"/>
  <c r="F122" i="172"/>
  <c r="F123" i="172"/>
  <c r="F124" i="172"/>
  <c r="F125" i="172"/>
  <c r="F126" i="172"/>
  <c r="F127" i="172"/>
  <c r="F128" i="172"/>
  <c r="F129" i="172"/>
  <c r="F130" i="172"/>
  <c r="F131" i="172"/>
  <c r="F132" i="172"/>
  <c r="F133" i="172"/>
  <c r="F134" i="172"/>
  <c r="F135" i="172"/>
  <c r="F136" i="172"/>
  <c r="F137" i="172"/>
  <c r="F138" i="172"/>
  <c r="F139" i="172"/>
  <c r="F140" i="172"/>
  <c r="F141" i="172"/>
  <c r="F142" i="172"/>
  <c r="F143" i="172"/>
  <c r="F144" i="172"/>
  <c r="F145" i="172"/>
  <c r="F146" i="172"/>
  <c r="F147" i="172"/>
  <c r="F148" i="172"/>
  <c r="F149" i="172"/>
  <c r="F150" i="172"/>
  <c r="F151" i="172"/>
  <c r="F152" i="172"/>
  <c r="F153" i="172"/>
  <c r="F154" i="172"/>
  <c r="F155" i="172"/>
  <c r="F156" i="172"/>
  <c r="F157" i="172"/>
  <c r="F158" i="172"/>
  <c r="F159" i="172"/>
  <c r="F160" i="172"/>
  <c r="F161" i="172"/>
  <c r="F162" i="172"/>
  <c r="F163" i="172"/>
  <c r="F164" i="172"/>
  <c r="F165" i="172"/>
  <c r="F166" i="172"/>
  <c r="F167" i="172"/>
  <c r="F168" i="172"/>
  <c r="F169" i="172"/>
  <c r="F170" i="172"/>
  <c r="F171" i="172"/>
  <c r="F172" i="172"/>
  <c r="F173" i="172"/>
  <c r="F174" i="172"/>
  <c r="F175" i="172"/>
  <c r="F176" i="172"/>
  <c r="F177" i="172"/>
  <c r="F178" i="172"/>
  <c r="F179" i="172"/>
  <c r="F180" i="172"/>
  <c r="F181" i="172"/>
  <c r="F182" i="172"/>
  <c r="F183" i="172"/>
  <c r="F184" i="172"/>
  <c r="F185" i="172"/>
  <c r="F186" i="172"/>
  <c r="F187" i="172"/>
  <c r="F188" i="172"/>
  <c r="F189" i="172"/>
  <c r="F190" i="172"/>
  <c r="F191" i="172"/>
  <c r="F192" i="172"/>
  <c r="F193" i="172"/>
  <c r="F194" i="172"/>
  <c r="F195" i="172"/>
  <c r="F196" i="172"/>
  <c r="F197" i="172"/>
  <c r="F198" i="172"/>
  <c r="F199" i="172"/>
  <c r="F200" i="172"/>
  <c r="F201" i="172"/>
  <c r="F202" i="172"/>
  <c r="F203" i="172"/>
  <c r="F204" i="172"/>
  <c r="F205" i="172"/>
  <c r="F206" i="172"/>
  <c r="F207" i="172"/>
  <c r="F208" i="172"/>
  <c r="F209" i="172"/>
  <c r="F210" i="172"/>
  <c r="F211" i="172"/>
  <c r="F212" i="172"/>
  <c r="F213" i="172"/>
  <c r="F214" i="172"/>
  <c r="F215" i="172"/>
  <c r="F216" i="172"/>
  <c r="F217" i="172"/>
  <c r="F218" i="172"/>
  <c r="F219" i="172"/>
  <c r="F220" i="172"/>
  <c r="F221" i="172"/>
  <c r="F222" i="172"/>
  <c r="F223" i="172"/>
  <c r="F224" i="172"/>
  <c r="F225" i="172"/>
  <c r="F226" i="172"/>
  <c r="F227" i="172"/>
  <c r="F228" i="172"/>
  <c r="F229" i="172"/>
  <c r="F230" i="172"/>
  <c r="F231" i="172"/>
  <c r="F232" i="172"/>
  <c r="F233" i="172"/>
  <c r="F234" i="172"/>
  <c r="F235" i="172"/>
  <c r="F236" i="172"/>
  <c r="F237" i="172"/>
  <c r="F238" i="172"/>
  <c r="F239" i="172"/>
  <c r="F240" i="172"/>
  <c r="F241" i="172"/>
  <c r="F242" i="172"/>
  <c r="F243" i="172"/>
  <c r="F244" i="172"/>
  <c r="F245" i="172"/>
  <c r="F246" i="172"/>
  <c r="F247" i="172"/>
  <c r="F248" i="172"/>
  <c r="F249" i="172"/>
  <c r="F250" i="172"/>
  <c r="F251" i="172"/>
  <c r="F252" i="172"/>
  <c r="F253" i="172"/>
  <c r="F254" i="172"/>
  <c r="F255" i="172"/>
  <c r="F256" i="172"/>
  <c r="F257" i="172"/>
  <c r="F258" i="172"/>
  <c r="F259" i="172"/>
  <c r="F260" i="172"/>
  <c r="F261" i="172"/>
  <c r="F262" i="172"/>
  <c r="F265" i="172"/>
  <c r="F266" i="172"/>
  <c r="F267" i="172"/>
  <c r="F268" i="172"/>
  <c r="F269" i="172"/>
  <c r="F270" i="172"/>
  <c r="F271" i="172"/>
  <c r="F272" i="172"/>
  <c r="F273" i="172"/>
  <c r="F274" i="172"/>
  <c r="F275" i="172"/>
  <c r="F276" i="172"/>
  <c r="F277" i="172"/>
  <c r="F278" i="172"/>
  <c r="J9" i="172"/>
  <c r="J10" i="172"/>
  <c r="J11" i="172"/>
  <c r="J12" i="172"/>
  <c r="J13" i="172"/>
  <c r="J14" i="172"/>
  <c r="J15" i="172"/>
  <c r="J16" i="172"/>
  <c r="J17" i="172"/>
  <c r="J18" i="172"/>
  <c r="J19" i="172"/>
  <c r="J20" i="172"/>
  <c r="J21" i="172"/>
  <c r="J22" i="172"/>
  <c r="J73" i="172"/>
  <c r="J74" i="172"/>
  <c r="J75" i="172"/>
  <c r="J76" i="172"/>
  <c r="J77" i="172"/>
  <c r="J78" i="172"/>
  <c r="J79" i="172"/>
  <c r="J80" i="172"/>
  <c r="J81" i="172"/>
  <c r="J82" i="172"/>
  <c r="J83" i="172"/>
  <c r="J84" i="172"/>
  <c r="J85" i="172"/>
  <c r="J86" i="172"/>
  <c r="J87" i="172"/>
  <c r="J88" i="172"/>
  <c r="J89" i="172"/>
  <c r="J90" i="172"/>
  <c r="J91" i="172"/>
  <c r="J92" i="172"/>
  <c r="J93" i="172"/>
  <c r="J94" i="172"/>
  <c r="J95" i="172"/>
  <c r="J96" i="172"/>
  <c r="J97" i="172"/>
  <c r="J98" i="172"/>
  <c r="J99" i="172"/>
  <c r="J100" i="172"/>
  <c r="J105" i="172"/>
  <c r="J106" i="172"/>
  <c r="J107" i="172"/>
  <c r="J108" i="172"/>
  <c r="J109" i="172"/>
  <c r="J110" i="172"/>
  <c r="J111" i="172"/>
  <c r="J112" i="172"/>
  <c r="J113" i="172"/>
  <c r="J114" i="172"/>
  <c r="J115" i="172"/>
  <c r="J116" i="172"/>
  <c r="J117" i="172"/>
  <c r="J118" i="172"/>
  <c r="J119" i="172"/>
  <c r="J120" i="172"/>
  <c r="J121" i="172"/>
  <c r="J122" i="172"/>
  <c r="J123" i="172"/>
  <c r="J124" i="172"/>
  <c r="J125" i="172"/>
  <c r="J126" i="172"/>
  <c r="J127" i="172"/>
  <c r="J128" i="172"/>
  <c r="J129" i="172"/>
  <c r="J130" i="172"/>
  <c r="J131" i="172"/>
  <c r="J132" i="172"/>
  <c r="J133" i="172"/>
  <c r="J134" i="172"/>
  <c r="J135" i="172"/>
  <c r="J136" i="172"/>
  <c r="J137" i="172"/>
  <c r="J138" i="172"/>
  <c r="J139" i="172"/>
  <c r="J140" i="172"/>
  <c r="J141" i="172"/>
  <c r="J142" i="172"/>
  <c r="J143" i="172"/>
  <c r="J144" i="172"/>
  <c r="J145" i="172"/>
  <c r="J146" i="172"/>
  <c r="J147" i="172"/>
  <c r="J148" i="172"/>
  <c r="J149" i="172"/>
  <c r="J150" i="172"/>
  <c r="J151" i="172"/>
  <c r="J152" i="172"/>
  <c r="J153" i="172"/>
  <c r="J154" i="172"/>
  <c r="J155" i="172"/>
  <c r="J156" i="172"/>
  <c r="J159" i="172"/>
  <c r="J160" i="172"/>
  <c r="J161" i="172"/>
  <c r="J162" i="172"/>
  <c r="J163" i="172"/>
  <c r="J164" i="172"/>
  <c r="J167" i="172"/>
  <c r="J168" i="172"/>
  <c r="J169" i="172"/>
  <c r="J170" i="172"/>
  <c r="J171" i="172"/>
  <c r="J172" i="172"/>
  <c r="J175" i="172"/>
  <c r="J176" i="172"/>
  <c r="J177" i="172"/>
  <c r="J178" i="172"/>
  <c r="J179" i="172"/>
  <c r="J180" i="172"/>
  <c r="J181" i="172"/>
  <c r="J182" i="172"/>
  <c r="J183" i="172"/>
  <c r="J184" i="172"/>
  <c r="J185" i="172"/>
  <c r="J186" i="172"/>
  <c r="J187" i="172"/>
  <c r="J188" i="172"/>
  <c r="J189" i="172"/>
  <c r="J190" i="172"/>
  <c r="J191" i="172"/>
  <c r="J192" i="172"/>
  <c r="J193" i="172"/>
  <c r="J194" i="172"/>
  <c r="J195" i="172"/>
  <c r="J196" i="172"/>
  <c r="J197" i="172"/>
  <c r="J198" i="172"/>
  <c r="J199" i="172"/>
  <c r="J200" i="172"/>
  <c r="J201" i="172"/>
  <c r="J202" i="172"/>
  <c r="J203" i="172"/>
  <c r="J204" i="172"/>
  <c r="J205" i="172"/>
  <c r="J206" i="172"/>
  <c r="J207" i="172"/>
  <c r="J208" i="172"/>
  <c r="J209" i="172"/>
  <c r="J210" i="172"/>
  <c r="J211" i="172"/>
  <c r="J212" i="172"/>
  <c r="J213" i="172"/>
  <c r="J214" i="172"/>
  <c r="J215" i="172"/>
  <c r="J216" i="172"/>
  <c r="J217" i="172"/>
  <c r="J218" i="172"/>
  <c r="J219" i="172"/>
  <c r="J220" i="172"/>
  <c r="J221" i="172"/>
  <c r="J222" i="172"/>
  <c r="J223" i="172"/>
  <c r="J224" i="172"/>
  <c r="J225" i="172"/>
  <c r="J226" i="172"/>
  <c r="J227" i="172"/>
  <c r="J228" i="172"/>
  <c r="J229" i="172"/>
  <c r="J230" i="172"/>
  <c r="J233" i="172"/>
  <c r="J234" i="172"/>
  <c r="J235" i="172"/>
  <c r="J236" i="172"/>
  <c r="J237" i="172"/>
  <c r="J238" i="172"/>
  <c r="F143" i="144"/>
  <c r="F105" i="144"/>
  <c r="F106" i="144"/>
  <c r="F107" i="144"/>
  <c r="F108" i="144"/>
  <c r="F109" i="144"/>
  <c r="F110" i="144"/>
  <c r="F111" i="144"/>
  <c r="F112" i="144"/>
  <c r="F113" i="144"/>
  <c r="F114" i="144"/>
  <c r="F115" i="144"/>
  <c r="F116" i="144"/>
  <c r="F117" i="144"/>
  <c r="F118" i="144"/>
  <c r="C38" i="144" l="1"/>
  <c r="J102" i="172" l="1"/>
  <c r="J103" i="172"/>
  <c r="J157" i="172"/>
  <c r="J165" i="172"/>
  <c r="J231" i="172"/>
  <c r="J104" i="172"/>
  <c r="J158" i="172"/>
  <c r="J166" i="172"/>
  <c r="J232" i="172"/>
  <c r="J101" i="172"/>
  <c r="J173" i="172"/>
  <c r="J174" i="172"/>
  <c r="A33" i="159" l="1"/>
  <c r="A32" i="159"/>
  <c r="A31" i="159"/>
  <c r="A30" i="159"/>
  <c r="A29" i="159"/>
  <c r="A28" i="159"/>
  <c r="A27" i="159"/>
  <c r="A26" i="159"/>
  <c r="A25" i="159"/>
  <c r="A24" i="159"/>
  <c r="A23" i="159"/>
  <c r="A22" i="159"/>
  <c r="A21" i="159"/>
  <c r="A20" i="159"/>
  <c r="A19" i="159"/>
  <c r="A18" i="159"/>
  <c r="A17" i="159"/>
  <c r="A16" i="159"/>
  <c r="A15" i="159"/>
  <c r="A14" i="159"/>
  <c r="A13" i="159"/>
  <c r="A12" i="159"/>
  <c r="A11" i="159"/>
  <c r="A10" i="159"/>
  <c r="A9" i="159"/>
  <c r="A8" i="159"/>
  <c r="A7" i="159"/>
  <c r="A6" i="159"/>
  <c r="A5" i="159"/>
  <c r="H3" i="159"/>
  <c r="I3" i="159" s="1"/>
  <c r="H1" i="158"/>
  <c r="A1" i="158"/>
  <c r="A27" i="156"/>
  <c r="A26" i="156"/>
  <c r="A25" i="156"/>
  <c r="A24" i="156"/>
  <c r="A23" i="156"/>
  <c r="A22" i="156"/>
  <c r="A21" i="156"/>
  <c r="A20" i="156"/>
  <c r="A19" i="156"/>
  <c r="A18" i="156"/>
  <c r="A17" i="156"/>
  <c r="A16" i="156"/>
  <c r="A15" i="156"/>
  <c r="A14" i="156"/>
  <c r="A13" i="156"/>
  <c r="A12" i="156"/>
  <c r="A11" i="156"/>
  <c r="A10" i="156"/>
  <c r="A9" i="156"/>
  <c r="A8" i="156"/>
  <c r="A7" i="156"/>
  <c r="A6" i="156"/>
  <c r="A5" i="156"/>
  <c r="I3" i="156"/>
  <c r="I4" i="156" s="1"/>
  <c r="H3" i="156"/>
  <c r="H4" i="156" s="1"/>
  <c r="J92" i="154"/>
  <c r="K92" i="154" s="1"/>
  <c r="I92" i="154"/>
  <c r="H92" i="154"/>
  <c r="J91" i="154"/>
  <c r="I91" i="154"/>
  <c r="H91" i="154"/>
  <c r="G91" i="154"/>
  <c r="K90" i="154"/>
  <c r="J90" i="154"/>
  <c r="I90" i="154"/>
  <c r="H90" i="154"/>
  <c r="G90" i="154"/>
  <c r="J89" i="154"/>
  <c r="I89" i="154"/>
  <c r="H89" i="154"/>
  <c r="G89" i="154"/>
  <c r="J88" i="154"/>
  <c r="K88" i="154" s="1"/>
  <c r="I88" i="154"/>
  <c r="H88" i="154"/>
  <c r="G88" i="154"/>
  <c r="J87" i="154"/>
  <c r="I87" i="154"/>
  <c r="H87" i="154"/>
  <c r="G87" i="154"/>
  <c r="K86" i="154"/>
  <c r="J86" i="154"/>
  <c r="I86" i="154"/>
  <c r="H86" i="154"/>
  <c r="G86" i="154"/>
  <c r="J85" i="154"/>
  <c r="I85" i="154"/>
  <c r="H85" i="154"/>
  <c r="G85" i="154"/>
  <c r="J84" i="154"/>
  <c r="I84" i="154"/>
  <c r="H84" i="154"/>
  <c r="G84" i="154"/>
  <c r="J83" i="154"/>
  <c r="I83" i="154"/>
  <c r="H83" i="154"/>
  <c r="G83" i="154"/>
  <c r="J82" i="154"/>
  <c r="I82" i="154"/>
  <c r="K82" i="154" s="1"/>
  <c r="H82" i="154"/>
  <c r="G82" i="154"/>
  <c r="J81" i="154"/>
  <c r="I81" i="154"/>
  <c r="H81" i="154"/>
  <c r="D81" i="154"/>
  <c r="G81" i="154" s="1"/>
  <c r="J80" i="154"/>
  <c r="I80" i="154"/>
  <c r="H80" i="154"/>
  <c r="G80" i="154"/>
  <c r="J79" i="154"/>
  <c r="K79" i="154" s="1"/>
  <c r="I79" i="154"/>
  <c r="H79" i="154"/>
  <c r="G79" i="154"/>
  <c r="J78" i="154"/>
  <c r="E78" i="154"/>
  <c r="I78" i="154" s="1"/>
  <c r="D78" i="154"/>
  <c r="G78" i="154" s="1"/>
  <c r="J77" i="154"/>
  <c r="K77" i="154" s="1"/>
  <c r="I77" i="154"/>
  <c r="H77" i="154"/>
  <c r="G77" i="154"/>
  <c r="J76" i="154"/>
  <c r="I76" i="154"/>
  <c r="H76" i="154"/>
  <c r="G76" i="154"/>
  <c r="J75" i="154"/>
  <c r="K75" i="154" s="1"/>
  <c r="I75" i="154"/>
  <c r="H75" i="154"/>
  <c r="G75" i="154"/>
  <c r="J74" i="154"/>
  <c r="I74" i="154"/>
  <c r="H74" i="154"/>
  <c r="G74" i="154"/>
  <c r="K73" i="154"/>
  <c r="J73" i="154"/>
  <c r="I73" i="154"/>
  <c r="H73" i="154"/>
  <c r="G73" i="154"/>
  <c r="J72" i="154"/>
  <c r="I72" i="154"/>
  <c r="H72" i="154"/>
  <c r="G72" i="154"/>
  <c r="J71" i="154"/>
  <c r="I71" i="154"/>
  <c r="H71" i="154"/>
  <c r="G71" i="154"/>
  <c r="J70" i="154"/>
  <c r="I70" i="154"/>
  <c r="H70" i="154"/>
  <c r="G70" i="154"/>
  <c r="J69" i="154"/>
  <c r="K69" i="154" s="1"/>
  <c r="I69" i="154"/>
  <c r="H69" i="154"/>
  <c r="G69" i="154"/>
  <c r="J68" i="154"/>
  <c r="K68" i="154" s="1"/>
  <c r="I68" i="154"/>
  <c r="H68" i="154"/>
  <c r="G68" i="154"/>
  <c r="J67" i="154"/>
  <c r="I67" i="154"/>
  <c r="H67" i="154"/>
  <c r="G67" i="154"/>
  <c r="J66" i="154"/>
  <c r="K66" i="154" s="1"/>
  <c r="I66" i="154"/>
  <c r="H66" i="154"/>
  <c r="G66" i="154"/>
  <c r="J65" i="154"/>
  <c r="K65" i="154" s="1"/>
  <c r="I65" i="154"/>
  <c r="H65" i="154"/>
  <c r="G65" i="154"/>
  <c r="J64" i="154"/>
  <c r="I64" i="154"/>
  <c r="H64" i="154"/>
  <c r="G64" i="154"/>
  <c r="J63" i="154"/>
  <c r="I63" i="154"/>
  <c r="H63" i="154"/>
  <c r="G63" i="154"/>
  <c r="J62" i="154"/>
  <c r="I62" i="154"/>
  <c r="H62" i="154"/>
  <c r="G62" i="154"/>
  <c r="J61" i="154"/>
  <c r="I61" i="154"/>
  <c r="K61" i="154" s="1"/>
  <c r="H61" i="154"/>
  <c r="G61" i="154"/>
  <c r="J60" i="154"/>
  <c r="K60" i="154" s="1"/>
  <c r="I60" i="154"/>
  <c r="H60" i="154"/>
  <c r="G60" i="154"/>
  <c r="J59" i="154"/>
  <c r="I59" i="154"/>
  <c r="H59" i="154"/>
  <c r="G59" i="154"/>
  <c r="J58" i="154"/>
  <c r="K58" i="154" s="1"/>
  <c r="I58" i="154"/>
  <c r="H58" i="154"/>
  <c r="G58" i="154"/>
  <c r="J57" i="154"/>
  <c r="K57" i="154" s="1"/>
  <c r="I57" i="154"/>
  <c r="H57" i="154"/>
  <c r="G57" i="154"/>
  <c r="J56" i="154"/>
  <c r="I56" i="154"/>
  <c r="H56" i="154"/>
  <c r="G56" i="154"/>
  <c r="J55" i="154"/>
  <c r="I55" i="154"/>
  <c r="H55" i="154"/>
  <c r="G55" i="154"/>
  <c r="J54" i="154"/>
  <c r="I54" i="154"/>
  <c r="H54" i="154"/>
  <c r="G54" i="154"/>
  <c r="J53" i="154"/>
  <c r="K53" i="154" s="1"/>
  <c r="I53" i="154"/>
  <c r="H53" i="154"/>
  <c r="G53" i="154"/>
  <c r="J52" i="154"/>
  <c r="I52" i="154"/>
  <c r="H52" i="154"/>
  <c r="G52" i="154"/>
  <c r="J51" i="154"/>
  <c r="K51" i="154" s="1"/>
  <c r="I51" i="154"/>
  <c r="D51" i="154"/>
  <c r="H51" i="154" s="1"/>
  <c r="J50" i="154"/>
  <c r="I50" i="154"/>
  <c r="K50" i="154" s="1"/>
  <c r="H50" i="154"/>
  <c r="G50" i="154"/>
  <c r="J49" i="154"/>
  <c r="K49" i="154" s="1"/>
  <c r="I49" i="154"/>
  <c r="H49" i="154"/>
  <c r="G49" i="154"/>
  <c r="J48" i="154"/>
  <c r="I48" i="154"/>
  <c r="H48" i="154"/>
  <c r="G48" i="154"/>
  <c r="J47" i="154"/>
  <c r="K47" i="154" s="1"/>
  <c r="I47" i="154"/>
  <c r="H47" i="154"/>
  <c r="G47" i="154"/>
  <c r="J46" i="154"/>
  <c r="K46" i="154" s="1"/>
  <c r="I46" i="154"/>
  <c r="H46" i="154"/>
  <c r="G46" i="154"/>
  <c r="J45" i="154"/>
  <c r="I45" i="154"/>
  <c r="H45" i="154"/>
  <c r="G45" i="154"/>
  <c r="J44" i="154"/>
  <c r="I44" i="154"/>
  <c r="H44" i="154"/>
  <c r="G44" i="154"/>
  <c r="J43" i="154"/>
  <c r="I43" i="154"/>
  <c r="D43" i="154"/>
  <c r="H43" i="154" s="1"/>
  <c r="J42" i="154"/>
  <c r="I42" i="154"/>
  <c r="K42" i="154" s="1"/>
  <c r="H42" i="154"/>
  <c r="G42" i="154"/>
  <c r="J41" i="154"/>
  <c r="K41" i="154" s="1"/>
  <c r="I41" i="154"/>
  <c r="H41" i="154"/>
  <c r="G41" i="154"/>
  <c r="J40" i="154"/>
  <c r="I40" i="154"/>
  <c r="H40" i="154"/>
  <c r="G40" i="154"/>
  <c r="K39" i="154"/>
  <c r="J39" i="154"/>
  <c r="I39" i="154"/>
  <c r="H39" i="154"/>
  <c r="G39" i="154"/>
  <c r="J38" i="154"/>
  <c r="I38" i="154"/>
  <c r="H38" i="154"/>
  <c r="G38" i="154"/>
  <c r="J37" i="154"/>
  <c r="I37" i="154"/>
  <c r="H37" i="154"/>
  <c r="G37" i="154"/>
  <c r="J36" i="154"/>
  <c r="I36" i="154"/>
  <c r="H36" i="154"/>
  <c r="G36" i="154"/>
  <c r="J35" i="154"/>
  <c r="K35" i="154" s="1"/>
  <c r="I35" i="154"/>
  <c r="H35" i="154"/>
  <c r="G35" i="154"/>
  <c r="J34" i="154"/>
  <c r="I34" i="154"/>
  <c r="H34" i="154"/>
  <c r="G34" i="154"/>
  <c r="J33" i="154"/>
  <c r="K33" i="154" s="1"/>
  <c r="I33" i="154"/>
  <c r="H33" i="154"/>
  <c r="G33" i="154"/>
  <c r="J32" i="154"/>
  <c r="I32" i="154"/>
  <c r="H32" i="154"/>
  <c r="G32" i="154"/>
  <c r="K31" i="154"/>
  <c r="J31" i="154"/>
  <c r="I31" i="154"/>
  <c r="H31" i="154"/>
  <c r="G31" i="154"/>
  <c r="J30" i="154"/>
  <c r="I30" i="154"/>
  <c r="H30" i="154"/>
  <c r="G30" i="154"/>
  <c r="J29" i="154"/>
  <c r="I29" i="154"/>
  <c r="H29" i="154"/>
  <c r="G29" i="154"/>
  <c r="J28" i="154"/>
  <c r="I28" i="154"/>
  <c r="H28" i="154"/>
  <c r="G28" i="154"/>
  <c r="J27" i="154"/>
  <c r="I27" i="154"/>
  <c r="K27" i="154" s="1"/>
  <c r="H27" i="154"/>
  <c r="G27" i="154"/>
  <c r="J26" i="154"/>
  <c r="K26" i="154" s="1"/>
  <c r="I26" i="154"/>
  <c r="H26" i="154"/>
  <c r="G26" i="154"/>
  <c r="J25" i="154"/>
  <c r="I25" i="154"/>
  <c r="H25" i="154"/>
  <c r="G25" i="154"/>
  <c r="J24" i="154"/>
  <c r="K24" i="154" s="1"/>
  <c r="I24" i="154"/>
  <c r="H24" i="154"/>
  <c r="G24" i="154"/>
  <c r="J23" i="154"/>
  <c r="K23" i="154" s="1"/>
  <c r="I23" i="154"/>
  <c r="H23" i="154"/>
  <c r="G23" i="154"/>
  <c r="J22" i="154"/>
  <c r="I22" i="154"/>
  <c r="H22" i="154"/>
  <c r="G22" i="154"/>
  <c r="J21" i="154"/>
  <c r="I21" i="154"/>
  <c r="H21" i="154"/>
  <c r="G21" i="154"/>
  <c r="J20" i="154"/>
  <c r="I20" i="154"/>
  <c r="H20" i="154"/>
  <c r="G20" i="154"/>
  <c r="J19" i="154"/>
  <c r="I19" i="154"/>
  <c r="K19" i="154" s="1"/>
  <c r="H19" i="154"/>
  <c r="G19" i="154"/>
  <c r="J18" i="154"/>
  <c r="K18" i="154" s="1"/>
  <c r="I18" i="154"/>
  <c r="H18" i="154"/>
  <c r="G18" i="154"/>
  <c r="J17" i="154"/>
  <c r="I17" i="154"/>
  <c r="H17" i="154"/>
  <c r="G17" i="154"/>
  <c r="J16" i="154"/>
  <c r="K16" i="154" s="1"/>
  <c r="I16" i="154"/>
  <c r="H16" i="154"/>
  <c r="G16" i="154"/>
  <c r="J15" i="154"/>
  <c r="K15" i="154" s="1"/>
  <c r="I15" i="154"/>
  <c r="H15" i="154"/>
  <c r="G15" i="154"/>
  <c r="J14" i="154"/>
  <c r="I14" i="154"/>
  <c r="H14" i="154"/>
  <c r="G14" i="154"/>
  <c r="J13" i="154"/>
  <c r="I13" i="154"/>
  <c r="H13" i="154"/>
  <c r="G13" i="154"/>
  <c r="J12" i="154"/>
  <c r="I12" i="154"/>
  <c r="H12" i="154"/>
  <c r="G12" i="154"/>
  <c r="J11" i="154"/>
  <c r="K11" i="154" s="1"/>
  <c r="I11" i="154"/>
  <c r="H11" i="154"/>
  <c r="G11" i="154"/>
  <c r="J10" i="154"/>
  <c r="I10" i="154"/>
  <c r="H10" i="154"/>
  <c r="G10" i="154"/>
  <c r="J9" i="154"/>
  <c r="K9" i="154" s="1"/>
  <c r="I9" i="154"/>
  <c r="H9" i="154"/>
  <c r="G9" i="154"/>
  <c r="J8" i="154"/>
  <c r="I8" i="154"/>
  <c r="H8" i="154"/>
  <c r="G8" i="154"/>
  <c r="K7" i="154"/>
  <c r="J7" i="154"/>
  <c r="I7" i="154"/>
  <c r="H7" i="154"/>
  <c r="G7" i="154"/>
  <c r="J6" i="154"/>
  <c r="I6" i="154"/>
  <c r="H6" i="154"/>
  <c r="G6" i="154"/>
  <c r="J5" i="154"/>
  <c r="I5" i="154"/>
  <c r="H5" i="154"/>
  <c r="G5" i="154"/>
  <c r="J4" i="154"/>
  <c r="I4" i="154"/>
  <c r="H4" i="154"/>
  <c r="G4" i="154"/>
  <c r="J3" i="154"/>
  <c r="K3" i="154" s="1"/>
  <c r="I3" i="154"/>
  <c r="H3" i="154"/>
  <c r="G3" i="154"/>
  <c r="J2" i="154"/>
  <c r="I2" i="154"/>
  <c r="H2" i="154"/>
  <c r="G2" i="154"/>
  <c r="A46" i="152"/>
  <c r="A45" i="152"/>
  <c r="A44" i="152"/>
  <c r="A43" i="152"/>
  <c r="A42" i="152"/>
  <c r="A41" i="152"/>
  <c r="A40" i="152"/>
  <c r="A39" i="152"/>
  <c r="A38" i="152"/>
  <c r="A37" i="152"/>
  <c r="A36" i="152"/>
  <c r="A35" i="152"/>
  <c r="A34" i="152"/>
  <c r="A33" i="152"/>
  <c r="A32" i="152"/>
  <c r="A31" i="152"/>
  <c r="A30" i="152"/>
  <c r="A29" i="152"/>
  <c r="A28" i="152"/>
  <c r="A27" i="152"/>
  <c r="A26" i="152"/>
  <c r="A25" i="152"/>
  <c r="A24" i="152"/>
  <c r="A23" i="152"/>
  <c r="A22" i="152"/>
  <c r="A21" i="152"/>
  <c r="A20" i="152"/>
  <c r="A19" i="152"/>
  <c r="A18" i="152"/>
  <c r="A17" i="152"/>
  <c r="A16" i="152"/>
  <c r="A15" i="152"/>
  <c r="A14" i="152"/>
  <c r="A13" i="152"/>
  <c r="A12" i="152"/>
  <c r="A11" i="152"/>
  <c r="A10" i="152"/>
  <c r="A9" i="152"/>
  <c r="A8" i="152"/>
  <c r="A7" i="152"/>
  <c r="A6" i="152"/>
  <c r="A5" i="152"/>
  <c r="A4" i="152"/>
  <c r="A3" i="152"/>
  <c r="A2" i="152"/>
  <c r="A33" i="150"/>
  <c r="A32" i="150"/>
  <c r="A31" i="150"/>
  <c r="A30" i="150"/>
  <c r="A29" i="150"/>
  <c r="A28" i="150"/>
  <c r="A27" i="150"/>
  <c r="A26" i="150"/>
  <c r="A25" i="150"/>
  <c r="A24" i="150"/>
  <c r="A23" i="150"/>
  <c r="A22" i="150"/>
  <c r="A21" i="150"/>
  <c r="A20" i="150"/>
  <c r="A19" i="150"/>
  <c r="A18" i="150"/>
  <c r="A17" i="150"/>
  <c r="A16" i="150"/>
  <c r="A15" i="150"/>
  <c r="A14" i="150"/>
  <c r="A13" i="150"/>
  <c r="A12" i="150"/>
  <c r="A11" i="150"/>
  <c r="A10" i="150"/>
  <c r="A9" i="150"/>
  <c r="A8" i="150"/>
  <c r="A7" i="150"/>
  <c r="A6" i="150"/>
  <c r="A5" i="150"/>
  <c r="H4" i="150"/>
  <c r="I3" i="150"/>
  <c r="I4" i="150" s="1"/>
  <c r="A46" i="147"/>
  <c r="A45" i="147"/>
  <c r="A44" i="147"/>
  <c r="A43" i="147"/>
  <c r="A42" i="147"/>
  <c r="A41" i="147"/>
  <c r="A40" i="147"/>
  <c r="A39" i="147"/>
  <c r="A38" i="147"/>
  <c r="A37" i="147"/>
  <c r="A36" i="147"/>
  <c r="A35" i="147"/>
  <c r="A34" i="147"/>
  <c r="A33" i="147"/>
  <c r="A32" i="147"/>
  <c r="A31" i="147"/>
  <c r="A30" i="147"/>
  <c r="A29" i="147"/>
  <c r="A28" i="147"/>
  <c r="A27" i="147"/>
  <c r="A26" i="147"/>
  <c r="A25" i="147"/>
  <c r="A24" i="147"/>
  <c r="A23" i="147"/>
  <c r="A22" i="147"/>
  <c r="A21" i="147"/>
  <c r="A20" i="147"/>
  <c r="A19" i="147"/>
  <c r="A18" i="147"/>
  <c r="A17" i="147"/>
  <c r="A16" i="147"/>
  <c r="A15" i="147"/>
  <c r="A14" i="147"/>
  <c r="A13" i="147"/>
  <c r="A12" i="147"/>
  <c r="A11" i="147"/>
  <c r="A10" i="147"/>
  <c r="A9" i="147"/>
  <c r="A8" i="147"/>
  <c r="A7" i="147"/>
  <c r="A6" i="147"/>
  <c r="A5" i="147"/>
  <c r="A4" i="147"/>
  <c r="A102" i="146"/>
  <c r="A101" i="146"/>
  <c r="A100" i="146"/>
  <c r="A99" i="146"/>
  <c r="A98" i="146"/>
  <c r="A97" i="146"/>
  <c r="A96" i="146"/>
  <c r="A95" i="146"/>
  <c r="A94" i="146"/>
  <c r="A93" i="146"/>
  <c r="A92" i="146"/>
  <c r="A91" i="146"/>
  <c r="A90" i="146"/>
  <c r="A89" i="146"/>
  <c r="A88" i="146"/>
  <c r="A87" i="146"/>
  <c r="A86" i="146"/>
  <c r="A85" i="146"/>
  <c r="A84" i="146"/>
  <c r="A83" i="146"/>
  <c r="A82" i="146"/>
  <c r="A81" i="146"/>
  <c r="A80" i="146"/>
  <c r="A79" i="146"/>
  <c r="A78" i="146"/>
  <c r="A77" i="146"/>
  <c r="A76" i="146"/>
  <c r="A75" i="146"/>
  <c r="A74" i="146"/>
  <c r="A73" i="146"/>
  <c r="A72" i="146"/>
  <c r="A71" i="146"/>
  <c r="A70" i="146"/>
  <c r="A69" i="146"/>
  <c r="A68" i="146"/>
  <c r="A67" i="146"/>
  <c r="A66" i="146"/>
  <c r="A65" i="146"/>
  <c r="A64" i="146"/>
  <c r="A63" i="146"/>
  <c r="A62" i="146"/>
  <c r="A61" i="146"/>
  <c r="A60" i="146"/>
  <c r="A59" i="146"/>
  <c r="A58" i="146"/>
  <c r="A57" i="146"/>
  <c r="A56" i="146"/>
  <c r="A55" i="146"/>
  <c r="A54" i="146"/>
  <c r="A53" i="146"/>
  <c r="A52" i="146"/>
  <c r="A51" i="146"/>
  <c r="A50" i="146"/>
  <c r="A49" i="146"/>
  <c r="A48" i="146"/>
  <c r="A47" i="146"/>
  <c r="A46" i="146"/>
  <c r="A45" i="146"/>
  <c r="A44" i="146"/>
  <c r="A43" i="146"/>
  <c r="A42" i="146"/>
  <c r="A41" i="146"/>
  <c r="A40" i="146"/>
  <c r="A39" i="146"/>
  <c r="A38" i="146"/>
  <c r="A37" i="146"/>
  <c r="A36" i="146"/>
  <c r="A35" i="146"/>
  <c r="A34" i="146"/>
  <c r="A33" i="146"/>
  <c r="A32" i="146"/>
  <c r="A31" i="146"/>
  <c r="A30" i="146"/>
  <c r="A29" i="146"/>
  <c r="A28" i="146"/>
  <c r="A27" i="146"/>
  <c r="A26" i="146"/>
  <c r="A25" i="146"/>
  <c r="A24" i="146"/>
  <c r="A23" i="146"/>
  <c r="A22" i="146"/>
  <c r="A21" i="146"/>
  <c r="A20" i="146"/>
  <c r="A19" i="146"/>
  <c r="A18" i="146"/>
  <c r="A17" i="146"/>
  <c r="A16" i="146"/>
  <c r="A15" i="146"/>
  <c r="A14" i="146"/>
  <c r="A13" i="146"/>
  <c r="A12" i="146"/>
  <c r="A11" i="146"/>
  <c r="A10" i="146"/>
  <c r="A9" i="146"/>
  <c r="A8" i="146"/>
  <c r="A7" i="146"/>
  <c r="A6" i="146"/>
  <c r="A5" i="146"/>
  <c r="F142" i="144"/>
  <c r="F141" i="144"/>
  <c r="F140" i="144"/>
  <c r="F139" i="144"/>
  <c r="F138" i="144"/>
  <c r="F137" i="144"/>
  <c r="F136" i="144"/>
  <c r="F135" i="144"/>
  <c r="F134" i="144"/>
  <c r="F133" i="144"/>
  <c r="F132" i="144"/>
  <c r="F131" i="144"/>
  <c r="F130" i="144"/>
  <c r="F129" i="144"/>
  <c r="F128" i="144"/>
  <c r="F127" i="144"/>
  <c r="F126" i="144"/>
  <c r="F125" i="144"/>
  <c r="F124" i="144"/>
  <c r="F123" i="144"/>
  <c r="F122" i="144"/>
  <c r="F121" i="144"/>
  <c r="F120" i="144"/>
  <c r="F119" i="144"/>
  <c r="F104" i="144"/>
  <c r="F103" i="144"/>
  <c r="F102" i="144"/>
  <c r="F101" i="144"/>
  <c r="F100" i="144"/>
  <c r="F99" i="144"/>
  <c r="F98" i="144"/>
  <c r="F97" i="144"/>
  <c r="F96" i="144"/>
  <c r="F95" i="144"/>
  <c r="F94" i="144"/>
  <c r="F93" i="144"/>
  <c r="F92" i="144"/>
  <c r="F91" i="144"/>
  <c r="F90" i="144"/>
  <c r="F89" i="144"/>
  <c r="F88" i="144"/>
  <c r="F87" i="144"/>
  <c r="F86" i="144"/>
  <c r="F85" i="144"/>
  <c r="F84" i="144"/>
  <c r="F83" i="144"/>
  <c r="F82" i="144"/>
  <c r="F81" i="144"/>
  <c r="F80" i="144"/>
  <c r="F79" i="144"/>
  <c r="F78" i="144"/>
  <c r="F77" i="144"/>
  <c r="F76" i="144"/>
  <c r="F75" i="144"/>
  <c r="F74" i="144"/>
  <c r="F73" i="144"/>
  <c r="F72" i="144"/>
  <c r="F71" i="144"/>
  <c r="F70" i="144"/>
  <c r="F69" i="144"/>
  <c r="F68" i="144"/>
  <c r="F67" i="144"/>
  <c r="F66" i="144"/>
  <c r="F65" i="144"/>
  <c r="F64" i="144"/>
  <c r="F63" i="144"/>
  <c r="F62" i="144"/>
  <c r="F61" i="144"/>
  <c r="F60" i="144"/>
  <c r="F59" i="144"/>
  <c r="F58" i="144"/>
  <c r="F57" i="144"/>
  <c r="F56" i="144"/>
  <c r="F55" i="144"/>
  <c r="F54" i="144"/>
  <c r="F53" i="144"/>
  <c r="F52" i="144"/>
  <c r="F51" i="144"/>
  <c r="F50" i="144"/>
  <c r="F49" i="144"/>
  <c r="F48" i="144"/>
  <c r="F47" i="144"/>
  <c r="F46" i="144"/>
  <c r="F45" i="144"/>
  <c r="F44" i="144"/>
  <c r="F43" i="144"/>
  <c r="F42" i="144"/>
  <c r="F41" i="144"/>
  <c r="F40" i="144"/>
  <c r="F39" i="144"/>
  <c r="F38" i="144"/>
  <c r="F37" i="144"/>
  <c r="F36" i="144"/>
  <c r="F35" i="144"/>
  <c r="F34" i="144"/>
  <c r="F33" i="144"/>
  <c r="F32" i="144"/>
  <c r="F31" i="144"/>
  <c r="F30" i="144"/>
  <c r="F29" i="144"/>
  <c r="F28" i="144"/>
  <c r="F27" i="144"/>
  <c r="F26" i="144"/>
  <c r="F25" i="144"/>
  <c r="F24" i="144"/>
  <c r="F23" i="144"/>
  <c r="F22" i="144"/>
  <c r="F21" i="144"/>
  <c r="F20" i="144"/>
  <c r="F19" i="144"/>
  <c r="F18" i="144"/>
  <c r="F17" i="144"/>
  <c r="F16" i="144"/>
  <c r="F15" i="144"/>
  <c r="F14" i="144"/>
  <c r="F13" i="144"/>
  <c r="F12" i="144"/>
  <c r="F11" i="144"/>
  <c r="F10" i="144"/>
  <c r="F9" i="144"/>
  <c r="F8" i="144"/>
  <c r="F7" i="144"/>
  <c r="F6" i="144"/>
  <c r="F5" i="144"/>
  <c r="F4" i="144"/>
  <c r="F3" i="144"/>
  <c r="F2" i="144"/>
  <c r="I236" i="141"/>
  <c r="A236" i="141"/>
  <c r="I235" i="141"/>
  <c r="A235" i="141"/>
  <c r="A234" i="141"/>
  <c r="I233" i="141"/>
  <c r="A233" i="141"/>
  <c r="I232" i="141"/>
  <c r="A232" i="141"/>
  <c r="I231" i="141"/>
  <c r="A231" i="141"/>
  <c r="I230" i="141"/>
  <c r="A230" i="141"/>
  <c r="I229" i="141"/>
  <c r="A229" i="141"/>
  <c r="I228" i="141"/>
  <c r="A228" i="141"/>
  <c r="I227" i="141"/>
  <c r="A227" i="141"/>
  <c r="I226" i="141"/>
  <c r="A226" i="141"/>
  <c r="I225" i="141"/>
  <c r="A225" i="141"/>
  <c r="I224" i="141"/>
  <c r="A224" i="141"/>
  <c r="I223" i="141"/>
  <c r="A223" i="141"/>
  <c r="I222" i="141"/>
  <c r="A222" i="141"/>
  <c r="I221" i="141"/>
  <c r="A221" i="141"/>
  <c r="I220" i="141"/>
  <c r="A220" i="141"/>
  <c r="I219" i="141"/>
  <c r="A219" i="141"/>
  <c r="I218" i="141"/>
  <c r="A218" i="141"/>
  <c r="I217" i="141"/>
  <c r="A217" i="141"/>
  <c r="I216" i="141"/>
  <c r="A216" i="141"/>
  <c r="I215" i="141"/>
  <c r="A215" i="141"/>
  <c r="I214" i="141"/>
  <c r="A214" i="141"/>
  <c r="I213" i="141"/>
  <c r="A213" i="141"/>
  <c r="I212" i="141"/>
  <c r="A212" i="141"/>
  <c r="I211" i="141"/>
  <c r="A211" i="141"/>
  <c r="I210" i="141"/>
  <c r="A210" i="141"/>
  <c r="I209" i="141"/>
  <c r="A209" i="141"/>
  <c r="I208" i="141"/>
  <c r="A208" i="141"/>
  <c r="I207" i="141"/>
  <c r="A207" i="141"/>
  <c r="I206" i="141"/>
  <c r="A206" i="141"/>
  <c r="I205" i="141"/>
  <c r="A205" i="141"/>
  <c r="I204" i="141"/>
  <c r="A204" i="141"/>
  <c r="I203" i="141"/>
  <c r="A203" i="141"/>
  <c r="I202" i="141"/>
  <c r="A202" i="141"/>
  <c r="I201" i="141"/>
  <c r="A201" i="141"/>
  <c r="I200" i="141"/>
  <c r="A200" i="141"/>
  <c r="I199" i="141"/>
  <c r="A199" i="141"/>
  <c r="I198" i="141"/>
  <c r="A198" i="141"/>
  <c r="I197" i="141"/>
  <c r="A197" i="141"/>
  <c r="I196" i="141"/>
  <c r="A196" i="141"/>
  <c r="I195" i="141"/>
  <c r="A195" i="141"/>
  <c r="I194" i="141"/>
  <c r="A194" i="141"/>
  <c r="I193" i="141"/>
  <c r="A193" i="141"/>
  <c r="I192" i="141"/>
  <c r="A192" i="141"/>
  <c r="I191" i="141"/>
  <c r="A191" i="141"/>
  <c r="I190" i="141"/>
  <c r="A190" i="141"/>
  <c r="I189" i="141"/>
  <c r="A189" i="141"/>
  <c r="I188" i="141"/>
  <c r="A188" i="141"/>
  <c r="I187" i="141"/>
  <c r="A187" i="141"/>
  <c r="I186" i="141"/>
  <c r="A186" i="141"/>
  <c r="I185" i="141"/>
  <c r="A185" i="141"/>
  <c r="I184" i="141"/>
  <c r="A184" i="141"/>
  <c r="J183" i="141"/>
  <c r="L183" i="141" s="1"/>
  <c r="I183" i="141"/>
  <c r="F183" i="141"/>
  <c r="A183" i="141"/>
  <c r="J182" i="141"/>
  <c r="L182" i="141" s="1"/>
  <c r="I182" i="141"/>
  <c r="F182" i="141"/>
  <c r="A182" i="141"/>
  <c r="J181" i="141"/>
  <c r="L181" i="141" s="1"/>
  <c r="I181" i="141"/>
  <c r="F181" i="141"/>
  <c r="A181" i="141"/>
  <c r="J180" i="141"/>
  <c r="L180" i="141" s="1"/>
  <c r="F180" i="141"/>
  <c r="A180" i="141"/>
  <c r="J179" i="141"/>
  <c r="L179" i="141" s="1"/>
  <c r="I179" i="141"/>
  <c r="F179" i="141"/>
  <c r="A179" i="141"/>
  <c r="J178" i="141"/>
  <c r="L178" i="141" s="1"/>
  <c r="I178" i="141"/>
  <c r="F178" i="141"/>
  <c r="A178" i="141"/>
  <c r="J177" i="141"/>
  <c r="L177" i="141" s="1"/>
  <c r="I177" i="141"/>
  <c r="F177" i="141"/>
  <c r="A177" i="141"/>
  <c r="J176" i="141"/>
  <c r="L176" i="141" s="1"/>
  <c r="I176" i="141"/>
  <c r="F176" i="141"/>
  <c r="A176" i="141"/>
  <c r="J175" i="141"/>
  <c r="L175" i="141" s="1"/>
  <c r="I175" i="141"/>
  <c r="F175" i="141"/>
  <c r="A175" i="141"/>
  <c r="J174" i="141"/>
  <c r="L174" i="141" s="1"/>
  <c r="I174" i="141"/>
  <c r="F174" i="141"/>
  <c r="A174" i="141"/>
  <c r="J173" i="141"/>
  <c r="L173" i="141" s="1"/>
  <c r="I173" i="141"/>
  <c r="F173" i="141"/>
  <c r="A173" i="141"/>
  <c r="J172" i="141"/>
  <c r="L172" i="141" s="1"/>
  <c r="I172" i="141"/>
  <c r="F172" i="141"/>
  <c r="A172" i="141"/>
  <c r="J171" i="141"/>
  <c r="L171" i="141" s="1"/>
  <c r="I171" i="141"/>
  <c r="F171" i="141"/>
  <c r="A171" i="141"/>
  <c r="J170" i="141"/>
  <c r="L170" i="141" s="1"/>
  <c r="I170" i="141"/>
  <c r="F170" i="141"/>
  <c r="A170" i="141"/>
  <c r="J169" i="141"/>
  <c r="L169" i="141" s="1"/>
  <c r="I169" i="141"/>
  <c r="F169" i="141"/>
  <c r="A169" i="141"/>
  <c r="J168" i="141"/>
  <c r="L168" i="141" s="1"/>
  <c r="I168" i="141"/>
  <c r="F168" i="141"/>
  <c r="A168" i="141"/>
  <c r="J167" i="141"/>
  <c r="L167" i="141" s="1"/>
  <c r="I167" i="141"/>
  <c r="F167" i="141"/>
  <c r="A167" i="141"/>
  <c r="J166" i="141"/>
  <c r="L166" i="141" s="1"/>
  <c r="I166" i="141"/>
  <c r="F166" i="141"/>
  <c r="A166" i="141"/>
  <c r="J165" i="141"/>
  <c r="I165" i="141"/>
  <c r="F165" i="141"/>
  <c r="A165" i="141"/>
  <c r="J164" i="141"/>
  <c r="L164" i="141" s="1"/>
  <c r="I164" i="141"/>
  <c r="F164" i="141"/>
  <c r="A164" i="141"/>
  <c r="J163" i="141"/>
  <c r="L163" i="141" s="1"/>
  <c r="I163" i="141"/>
  <c r="F163" i="141"/>
  <c r="A163" i="141"/>
  <c r="J162" i="141"/>
  <c r="L162" i="141" s="1"/>
  <c r="I162" i="141"/>
  <c r="F162" i="141"/>
  <c r="A162" i="141"/>
  <c r="J161" i="141"/>
  <c r="L161" i="141" s="1"/>
  <c r="I161" i="141"/>
  <c r="F161" i="141"/>
  <c r="A161" i="141"/>
  <c r="J160" i="141"/>
  <c r="I160" i="141"/>
  <c r="F160" i="141"/>
  <c r="A160" i="141"/>
  <c r="J159" i="141"/>
  <c r="L159" i="141" s="1"/>
  <c r="I159" i="141"/>
  <c r="F159" i="141"/>
  <c r="A159" i="141"/>
  <c r="J158" i="141"/>
  <c r="L158" i="141" s="1"/>
  <c r="I158" i="141"/>
  <c r="F158" i="141"/>
  <c r="A158" i="141"/>
  <c r="J157" i="141"/>
  <c r="L157" i="141" s="1"/>
  <c r="I157" i="141"/>
  <c r="F157" i="141"/>
  <c r="A157" i="141"/>
  <c r="J156" i="141"/>
  <c r="L156" i="141" s="1"/>
  <c r="I156" i="141"/>
  <c r="F156" i="141"/>
  <c r="A156" i="141"/>
  <c r="J155" i="141"/>
  <c r="I155" i="141"/>
  <c r="F155" i="141"/>
  <c r="A155" i="141"/>
  <c r="J154" i="141"/>
  <c r="L154" i="141" s="1"/>
  <c r="I154" i="141"/>
  <c r="F154" i="141"/>
  <c r="A154" i="141"/>
  <c r="J153" i="141"/>
  <c r="I153" i="141"/>
  <c r="F153" i="141"/>
  <c r="A153" i="141"/>
  <c r="J152" i="141"/>
  <c r="L152" i="141" s="1"/>
  <c r="I152" i="141"/>
  <c r="F152" i="141"/>
  <c r="A152" i="141"/>
  <c r="J151" i="141"/>
  <c r="L151" i="141" s="1"/>
  <c r="I151" i="141"/>
  <c r="F151" i="141"/>
  <c r="A151" i="141"/>
  <c r="J150" i="141"/>
  <c r="L150" i="141" s="1"/>
  <c r="I150" i="141"/>
  <c r="F150" i="141"/>
  <c r="A150" i="141"/>
  <c r="J149" i="141"/>
  <c r="L149" i="141" s="1"/>
  <c r="I149" i="141"/>
  <c r="F149" i="141"/>
  <c r="A149" i="141"/>
  <c r="J148" i="141"/>
  <c r="L148" i="141" s="1"/>
  <c r="I148" i="141"/>
  <c r="F148" i="141"/>
  <c r="A148" i="141"/>
  <c r="J147" i="141"/>
  <c r="L147" i="141" s="1"/>
  <c r="I147" i="141"/>
  <c r="F147" i="141"/>
  <c r="A147" i="141"/>
  <c r="J146" i="141"/>
  <c r="L146" i="141" s="1"/>
  <c r="I146" i="141"/>
  <c r="F146" i="141"/>
  <c r="A146" i="141"/>
  <c r="J145" i="141"/>
  <c r="L145" i="141" s="1"/>
  <c r="I145" i="141"/>
  <c r="F145" i="141"/>
  <c r="A145" i="141"/>
  <c r="J144" i="141"/>
  <c r="L144" i="141" s="1"/>
  <c r="I144" i="141"/>
  <c r="F144" i="141"/>
  <c r="A144" i="141"/>
  <c r="J143" i="141"/>
  <c r="L143" i="141" s="1"/>
  <c r="I143" i="141"/>
  <c r="F143" i="141"/>
  <c r="A143" i="141"/>
  <c r="J142" i="141"/>
  <c r="L142" i="141" s="1"/>
  <c r="I142" i="141"/>
  <c r="F142" i="141"/>
  <c r="A142" i="141"/>
  <c r="J141" i="141"/>
  <c r="L141" i="141" s="1"/>
  <c r="I141" i="141"/>
  <c r="F141" i="141"/>
  <c r="A141" i="141"/>
  <c r="J140" i="141"/>
  <c r="L140" i="141" s="1"/>
  <c r="I140" i="141"/>
  <c r="F140" i="141"/>
  <c r="A140" i="141"/>
  <c r="J139" i="141"/>
  <c r="L139" i="141" s="1"/>
  <c r="I139" i="141"/>
  <c r="F139" i="141"/>
  <c r="A139" i="141"/>
  <c r="J138" i="141"/>
  <c r="L138" i="141" s="1"/>
  <c r="I138" i="141"/>
  <c r="F138" i="141"/>
  <c r="A138" i="141"/>
  <c r="J137" i="141"/>
  <c r="L137" i="141" s="1"/>
  <c r="I137" i="141"/>
  <c r="F137" i="141"/>
  <c r="A137" i="141"/>
  <c r="J136" i="141"/>
  <c r="L136" i="141" s="1"/>
  <c r="I136" i="141"/>
  <c r="F136" i="141"/>
  <c r="A136" i="141"/>
  <c r="J135" i="141"/>
  <c r="L135" i="141" s="1"/>
  <c r="I135" i="141"/>
  <c r="F135" i="141"/>
  <c r="A135" i="141"/>
  <c r="J134" i="141"/>
  <c r="L134" i="141" s="1"/>
  <c r="I134" i="141"/>
  <c r="F134" i="141"/>
  <c r="A134" i="141"/>
  <c r="J133" i="141"/>
  <c r="L133" i="141" s="1"/>
  <c r="I133" i="141"/>
  <c r="F133" i="141"/>
  <c r="A133" i="141"/>
  <c r="J132" i="141"/>
  <c r="L132" i="141" s="1"/>
  <c r="I132" i="141"/>
  <c r="F132" i="141"/>
  <c r="A132" i="141"/>
  <c r="J131" i="141"/>
  <c r="L131" i="141" s="1"/>
  <c r="I131" i="141"/>
  <c r="F131" i="141"/>
  <c r="A131" i="141"/>
  <c r="J130" i="141"/>
  <c r="L130" i="141" s="1"/>
  <c r="I130" i="141"/>
  <c r="F130" i="141"/>
  <c r="A130" i="141"/>
  <c r="J129" i="141"/>
  <c r="L129" i="141" s="1"/>
  <c r="I129" i="141"/>
  <c r="F129" i="141"/>
  <c r="A129" i="141"/>
  <c r="J128" i="141"/>
  <c r="L128" i="141" s="1"/>
  <c r="I128" i="141"/>
  <c r="F128" i="141"/>
  <c r="A128" i="141"/>
  <c r="J127" i="141"/>
  <c r="L127" i="141" s="1"/>
  <c r="I127" i="141"/>
  <c r="F127" i="141"/>
  <c r="A127" i="141"/>
  <c r="J126" i="141"/>
  <c r="L126" i="141" s="1"/>
  <c r="I126" i="141"/>
  <c r="F126" i="141"/>
  <c r="A126" i="141"/>
  <c r="J125" i="141"/>
  <c r="L125" i="141" s="1"/>
  <c r="I125" i="141"/>
  <c r="F125" i="141"/>
  <c r="A125" i="141"/>
  <c r="J124" i="141"/>
  <c r="L124" i="141" s="1"/>
  <c r="I124" i="141"/>
  <c r="F124" i="141"/>
  <c r="A124" i="141"/>
  <c r="J123" i="141"/>
  <c r="L123" i="141" s="1"/>
  <c r="I123" i="141"/>
  <c r="F123" i="141"/>
  <c r="A123" i="141"/>
  <c r="J122" i="141"/>
  <c r="L122" i="141" s="1"/>
  <c r="F122" i="141"/>
  <c r="A122" i="141"/>
  <c r="J121" i="141"/>
  <c r="L121" i="141" s="1"/>
  <c r="I121" i="141"/>
  <c r="F121" i="141"/>
  <c r="A121" i="141"/>
  <c r="J120" i="141"/>
  <c r="L120" i="141" s="1"/>
  <c r="I120" i="141"/>
  <c r="F120" i="141"/>
  <c r="A120" i="141"/>
  <c r="J119" i="141"/>
  <c r="L119" i="141" s="1"/>
  <c r="I119" i="141"/>
  <c r="F119" i="141"/>
  <c r="A119" i="141"/>
  <c r="J118" i="141"/>
  <c r="L118" i="141" s="1"/>
  <c r="I118" i="141"/>
  <c r="F118" i="141"/>
  <c r="A118" i="141"/>
  <c r="J117" i="141"/>
  <c r="L117" i="141" s="1"/>
  <c r="I117" i="141"/>
  <c r="F117" i="141"/>
  <c r="A117" i="141"/>
  <c r="J116" i="141"/>
  <c r="L116" i="141" s="1"/>
  <c r="I116" i="141"/>
  <c r="F116" i="141"/>
  <c r="A116" i="141"/>
  <c r="J115" i="141"/>
  <c r="L115" i="141" s="1"/>
  <c r="I115" i="141"/>
  <c r="F115" i="141"/>
  <c r="A115" i="141"/>
  <c r="J114" i="141"/>
  <c r="L114" i="141" s="1"/>
  <c r="I114" i="141"/>
  <c r="F114" i="141"/>
  <c r="A114" i="141"/>
  <c r="J113" i="141"/>
  <c r="L113" i="141" s="1"/>
  <c r="I113" i="141"/>
  <c r="F113" i="141"/>
  <c r="A113" i="141"/>
  <c r="J112" i="141"/>
  <c r="L112" i="141" s="1"/>
  <c r="I112" i="141"/>
  <c r="F112" i="141"/>
  <c r="A112" i="141"/>
  <c r="J111" i="141"/>
  <c r="L111" i="141" s="1"/>
  <c r="I111" i="141"/>
  <c r="F111" i="141"/>
  <c r="A111" i="141"/>
  <c r="J110" i="141"/>
  <c r="L110" i="141" s="1"/>
  <c r="I110" i="141"/>
  <c r="F110" i="141"/>
  <c r="A110" i="141"/>
  <c r="J109" i="141"/>
  <c r="L109" i="141" s="1"/>
  <c r="I109" i="141"/>
  <c r="F109" i="141"/>
  <c r="A109" i="141"/>
  <c r="J108" i="141"/>
  <c r="L108" i="141" s="1"/>
  <c r="I108" i="141"/>
  <c r="F108" i="141"/>
  <c r="A108" i="141"/>
  <c r="J107" i="141"/>
  <c r="L107" i="141" s="1"/>
  <c r="I107" i="141"/>
  <c r="F107" i="141"/>
  <c r="A107" i="141"/>
  <c r="J106" i="141"/>
  <c r="L106" i="141" s="1"/>
  <c r="I106" i="141"/>
  <c r="F106" i="141"/>
  <c r="A106" i="141"/>
  <c r="J105" i="141"/>
  <c r="L105" i="141" s="1"/>
  <c r="I105" i="141"/>
  <c r="F105" i="141"/>
  <c r="A105" i="141"/>
  <c r="J104" i="141"/>
  <c r="L104" i="141" s="1"/>
  <c r="I104" i="141"/>
  <c r="F104" i="141"/>
  <c r="A104" i="141"/>
  <c r="J103" i="141"/>
  <c r="L103" i="141" s="1"/>
  <c r="I103" i="141"/>
  <c r="F103" i="141"/>
  <c r="A103" i="141"/>
  <c r="J102" i="141"/>
  <c r="L102" i="141" s="1"/>
  <c r="I102" i="141"/>
  <c r="F102" i="141"/>
  <c r="A102" i="141"/>
  <c r="J101" i="141"/>
  <c r="L101" i="141" s="1"/>
  <c r="I101" i="141"/>
  <c r="F101" i="141"/>
  <c r="A101" i="141"/>
  <c r="J100" i="141"/>
  <c r="L100" i="141" s="1"/>
  <c r="I100" i="141"/>
  <c r="F100" i="141"/>
  <c r="A100" i="141"/>
  <c r="J99" i="141"/>
  <c r="L99" i="141" s="1"/>
  <c r="I99" i="141"/>
  <c r="F99" i="141"/>
  <c r="A99" i="141"/>
  <c r="J98" i="141"/>
  <c r="L98" i="141" s="1"/>
  <c r="I98" i="141"/>
  <c r="F98" i="141"/>
  <c r="A98" i="141"/>
  <c r="J97" i="141"/>
  <c r="L97" i="141" s="1"/>
  <c r="I97" i="141"/>
  <c r="F97" i="141"/>
  <c r="A97" i="141"/>
  <c r="J96" i="141"/>
  <c r="L96" i="141" s="1"/>
  <c r="F96" i="141"/>
  <c r="A96" i="141"/>
  <c r="J95" i="141"/>
  <c r="L95" i="141" s="1"/>
  <c r="I95" i="141"/>
  <c r="F95" i="141"/>
  <c r="A95" i="141"/>
  <c r="J94" i="141"/>
  <c r="L94" i="141" s="1"/>
  <c r="I94" i="141"/>
  <c r="F94" i="141"/>
  <c r="A94" i="141"/>
  <c r="J93" i="141"/>
  <c r="L93" i="141" s="1"/>
  <c r="I93" i="141"/>
  <c r="F93" i="141"/>
  <c r="A93" i="141"/>
  <c r="J92" i="141"/>
  <c r="L92" i="141" s="1"/>
  <c r="I92" i="141"/>
  <c r="F92" i="141"/>
  <c r="A92" i="141"/>
  <c r="J91" i="141"/>
  <c r="L91" i="141" s="1"/>
  <c r="I91" i="141"/>
  <c r="F91" i="141"/>
  <c r="A91" i="141"/>
  <c r="J90" i="141"/>
  <c r="L90" i="141" s="1"/>
  <c r="I90" i="141"/>
  <c r="F90" i="141"/>
  <c r="A90" i="141"/>
  <c r="J89" i="141"/>
  <c r="L89" i="141" s="1"/>
  <c r="I89" i="141"/>
  <c r="F89" i="141"/>
  <c r="A89" i="141"/>
  <c r="J88" i="141"/>
  <c r="L88" i="141" s="1"/>
  <c r="I88" i="141"/>
  <c r="F88" i="141"/>
  <c r="A88" i="141"/>
  <c r="J87" i="141"/>
  <c r="L87" i="141" s="1"/>
  <c r="I87" i="141"/>
  <c r="F87" i="141"/>
  <c r="A87" i="141"/>
  <c r="J86" i="141"/>
  <c r="L86" i="141" s="1"/>
  <c r="I86" i="141"/>
  <c r="F86" i="141"/>
  <c r="A86" i="141"/>
  <c r="J85" i="141"/>
  <c r="L85" i="141" s="1"/>
  <c r="I85" i="141"/>
  <c r="F85" i="141"/>
  <c r="A85" i="141"/>
  <c r="J84" i="141"/>
  <c r="L84" i="141" s="1"/>
  <c r="I84" i="141"/>
  <c r="F84" i="141"/>
  <c r="A84" i="141"/>
  <c r="J83" i="141"/>
  <c r="L83" i="141" s="1"/>
  <c r="I83" i="141"/>
  <c r="F83" i="141"/>
  <c r="A83" i="141"/>
  <c r="J82" i="141"/>
  <c r="L82" i="141" s="1"/>
  <c r="I82" i="141"/>
  <c r="F82" i="141"/>
  <c r="A82" i="141"/>
  <c r="J81" i="141"/>
  <c r="L81" i="141" s="1"/>
  <c r="I81" i="141"/>
  <c r="F81" i="141"/>
  <c r="A81" i="141"/>
  <c r="J80" i="141"/>
  <c r="L80" i="141" s="1"/>
  <c r="I80" i="141"/>
  <c r="F80" i="141"/>
  <c r="A80" i="141"/>
  <c r="J79" i="141"/>
  <c r="L79" i="141" s="1"/>
  <c r="I79" i="141"/>
  <c r="F79" i="141"/>
  <c r="A79" i="141"/>
  <c r="J78" i="141"/>
  <c r="L78" i="141" s="1"/>
  <c r="I78" i="141"/>
  <c r="F78" i="141"/>
  <c r="A78" i="141"/>
  <c r="J77" i="141"/>
  <c r="L77" i="141" s="1"/>
  <c r="I77" i="141"/>
  <c r="F77" i="141"/>
  <c r="A77" i="141"/>
  <c r="J76" i="141"/>
  <c r="L76" i="141" s="1"/>
  <c r="I76" i="141"/>
  <c r="F76" i="141"/>
  <c r="A76" i="141"/>
  <c r="J75" i="141"/>
  <c r="L75" i="141" s="1"/>
  <c r="I75" i="141"/>
  <c r="F75" i="141"/>
  <c r="A75" i="141"/>
  <c r="J74" i="141"/>
  <c r="L74" i="141" s="1"/>
  <c r="I74" i="141"/>
  <c r="F74" i="141"/>
  <c r="A74" i="141"/>
  <c r="J73" i="141"/>
  <c r="L73" i="141" s="1"/>
  <c r="I73" i="141"/>
  <c r="F73" i="141"/>
  <c r="A73" i="141"/>
  <c r="J72" i="141"/>
  <c r="L72" i="141" s="1"/>
  <c r="I72" i="141"/>
  <c r="F72" i="141"/>
  <c r="A72" i="141"/>
  <c r="J71" i="141"/>
  <c r="L71" i="141" s="1"/>
  <c r="I71" i="141"/>
  <c r="F71" i="141"/>
  <c r="A71" i="141"/>
  <c r="J70" i="141"/>
  <c r="L70" i="141" s="1"/>
  <c r="I70" i="141"/>
  <c r="F70" i="141"/>
  <c r="A70" i="141"/>
  <c r="J69" i="141"/>
  <c r="L69" i="141" s="1"/>
  <c r="I69" i="141"/>
  <c r="F69" i="141"/>
  <c r="A69" i="141"/>
  <c r="J68" i="141"/>
  <c r="L68" i="141" s="1"/>
  <c r="I68" i="141"/>
  <c r="F68" i="141"/>
  <c r="A68" i="141"/>
  <c r="J67" i="141"/>
  <c r="L67" i="141" s="1"/>
  <c r="I67" i="141"/>
  <c r="F67" i="141"/>
  <c r="A67" i="141"/>
  <c r="J66" i="141"/>
  <c r="L66" i="141" s="1"/>
  <c r="I66" i="141"/>
  <c r="F66" i="141"/>
  <c r="A66" i="141"/>
  <c r="J65" i="141"/>
  <c r="L65" i="141" s="1"/>
  <c r="I65" i="141"/>
  <c r="F65" i="141"/>
  <c r="A65" i="141"/>
  <c r="J64" i="141"/>
  <c r="L64" i="141" s="1"/>
  <c r="F64" i="141"/>
  <c r="A64" i="141"/>
  <c r="J63" i="141"/>
  <c r="L63" i="141" s="1"/>
  <c r="I63" i="141"/>
  <c r="F63" i="141"/>
  <c r="A63" i="141"/>
  <c r="J62" i="141"/>
  <c r="L62" i="141" s="1"/>
  <c r="I62" i="141"/>
  <c r="F62" i="141"/>
  <c r="A62" i="141"/>
  <c r="J61" i="141"/>
  <c r="L61" i="141" s="1"/>
  <c r="I61" i="141"/>
  <c r="F61" i="141"/>
  <c r="A61" i="141"/>
  <c r="J60" i="141"/>
  <c r="L60" i="141" s="1"/>
  <c r="I60" i="141"/>
  <c r="F60" i="141"/>
  <c r="A60" i="141"/>
  <c r="J59" i="141"/>
  <c r="L59" i="141" s="1"/>
  <c r="I59" i="141"/>
  <c r="F59" i="141"/>
  <c r="A59" i="141"/>
  <c r="J58" i="141"/>
  <c r="L58" i="141" s="1"/>
  <c r="I58" i="141"/>
  <c r="F58" i="141"/>
  <c r="A58" i="141"/>
  <c r="J57" i="141"/>
  <c r="L57" i="141" s="1"/>
  <c r="I57" i="141"/>
  <c r="F57" i="141"/>
  <c r="A57" i="141"/>
  <c r="J56" i="141"/>
  <c r="L56" i="141" s="1"/>
  <c r="I56" i="141"/>
  <c r="F56" i="141"/>
  <c r="A56" i="141"/>
  <c r="J55" i="141"/>
  <c r="L55" i="141" s="1"/>
  <c r="I55" i="141"/>
  <c r="F55" i="141"/>
  <c r="A55" i="141"/>
  <c r="J54" i="141"/>
  <c r="L54" i="141" s="1"/>
  <c r="I54" i="141"/>
  <c r="F54" i="141"/>
  <c r="A54" i="141"/>
  <c r="J53" i="141"/>
  <c r="L53" i="141" s="1"/>
  <c r="I53" i="141"/>
  <c r="F53" i="141"/>
  <c r="A53" i="141"/>
  <c r="J52" i="141"/>
  <c r="L52" i="141" s="1"/>
  <c r="I52" i="141"/>
  <c r="F52" i="141"/>
  <c r="A52" i="141"/>
  <c r="J51" i="141"/>
  <c r="L51" i="141" s="1"/>
  <c r="I51" i="141"/>
  <c r="F51" i="141"/>
  <c r="A51" i="141"/>
  <c r="J50" i="141"/>
  <c r="L50" i="141" s="1"/>
  <c r="I50" i="141"/>
  <c r="F50" i="141"/>
  <c r="A50" i="141"/>
  <c r="J49" i="141"/>
  <c r="L49" i="141" s="1"/>
  <c r="I49" i="141"/>
  <c r="F49" i="141"/>
  <c r="A49" i="141"/>
  <c r="J48" i="141"/>
  <c r="L48" i="141" s="1"/>
  <c r="I48" i="141"/>
  <c r="F48" i="141"/>
  <c r="A48" i="141"/>
  <c r="J47" i="141"/>
  <c r="L47" i="141" s="1"/>
  <c r="I47" i="141"/>
  <c r="F47" i="141"/>
  <c r="A47" i="141"/>
  <c r="J46" i="141"/>
  <c r="L46" i="141" s="1"/>
  <c r="I46" i="141"/>
  <c r="F46" i="141"/>
  <c r="A46" i="141"/>
  <c r="J45" i="141"/>
  <c r="L45" i="141" s="1"/>
  <c r="I45" i="141"/>
  <c r="F45" i="141"/>
  <c r="A45" i="141"/>
  <c r="J44" i="141"/>
  <c r="L44" i="141" s="1"/>
  <c r="I44" i="141"/>
  <c r="F44" i="141"/>
  <c r="A44" i="141"/>
  <c r="J43" i="141"/>
  <c r="L43" i="141" s="1"/>
  <c r="I43" i="141"/>
  <c r="F43" i="141"/>
  <c r="A43" i="141"/>
  <c r="J42" i="141"/>
  <c r="L42" i="141" s="1"/>
  <c r="I42" i="141"/>
  <c r="F42" i="141"/>
  <c r="A42" i="141"/>
  <c r="J41" i="141"/>
  <c r="L41" i="141" s="1"/>
  <c r="I41" i="141"/>
  <c r="F41" i="141"/>
  <c r="A41" i="141"/>
  <c r="J40" i="141"/>
  <c r="L40" i="141" s="1"/>
  <c r="I40" i="141"/>
  <c r="F40" i="141"/>
  <c r="A40" i="141"/>
  <c r="J39" i="141"/>
  <c r="L39" i="141" s="1"/>
  <c r="I39" i="141"/>
  <c r="F39" i="141"/>
  <c r="A39" i="141"/>
  <c r="J38" i="141"/>
  <c r="L38" i="141" s="1"/>
  <c r="I38" i="141"/>
  <c r="F38" i="141"/>
  <c r="A38" i="141"/>
  <c r="J37" i="141"/>
  <c r="L37" i="141" s="1"/>
  <c r="I37" i="141"/>
  <c r="F37" i="141"/>
  <c r="A37" i="141"/>
  <c r="J36" i="141"/>
  <c r="L36" i="141" s="1"/>
  <c r="I36" i="141"/>
  <c r="F36" i="141"/>
  <c r="A36" i="141"/>
  <c r="J35" i="141"/>
  <c r="L35" i="141" s="1"/>
  <c r="I35" i="141"/>
  <c r="F35" i="141"/>
  <c r="A35" i="141"/>
  <c r="J34" i="141"/>
  <c r="L34" i="141" s="1"/>
  <c r="I34" i="141"/>
  <c r="F34" i="141"/>
  <c r="A34" i="141"/>
  <c r="J33" i="141"/>
  <c r="L33" i="141" s="1"/>
  <c r="I33" i="141"/>
  <c r="F33" i="141"/>
  <c r="A33" i="141"/>
  <c r="J32" i="141"/>
  <c r="L32" i="141" s="1"/>
  <c r="I32" i="141"/>
  <c r="F32" i="141"/>
  <c r="A32" i="141"/>
  <c r="J31" i="141"/>
  <c r="L31" i="141" s="1"/>
  <c r="I31" i="141"/>
  <c r="F31" i="141"/>
  <c r="A31" i="141"/>
  <c r="J30" i="141"/>
  <c r="L30" i="141" s="1"/>
  <c r="I30" i="141"/>
  <c r="F30" i="141"/>
  <c r="A30" i="141"/>
  <c r="J29" i="141"/>
  <c r="L29" i="141" s="1"/>
  <c r="I29" i="141"/>
  <c r="F29" i="141"/>
  <c r="A29" i="141"/>
  <c r="J28" i="141"/>
  <c r="L28" i="141" s="1"/>
  <c r="I28" i="141"/>
  <c r="F28" i="141"/>
  <c r="A28" i="141"/>
  <c r="J27" i="141"/>
  <c r="L27" i="141" s="1"/>
  <c r="I27" i="141"/>
  <c r="F27" i="141"/>
  <c r="A27" i="141"/>
  <c r="J26" i="141"/>
  <c r="L26" i="141" s="1"/>
  <c r="I26" i="141"/>
  <c r="F26" i="141"/>
  <c r="A26" i="141"/>
  <c r="J25" i="141"/>
  <c r="L25" i="141" s="1"/>
  <c r="I25" i="141"/>
  <c r="F25" i="141"/>
  <c r="A25" i="141"/>
  <c r="J24" i="141"/>
  <c r="L24" i="141" s="1"/>
  <c r="I24" i="141"/>
  <c r="F24" i="141"/>
  <c r="A24" i="141"/>
  <c r="J23" i="141"/>
  <c r="L23" i="141" s="1"/>
  <c r="I23" i="141"/>
  <c r="F23" i="141"/>
  <c r="A23" i="141"/>
  <c r="J22" i="141"/>
  <c r="L22" i="141" s="1"/>
  <c r="I22" i="141"/>
  <c r="F22" i="141"/>
  <c r="A22" i="141"/>
  <c r="J21" i="141"/>
  <c r="L21" i="141" s="1"/>
  <c r="I21" i="141"/>
  <c r="F21" i="141"/>
  <c r="A21" i="141"/>
  <c r="J20" i="141"/>
  <c r="L20" i="141" s="1"/>
  <c r="I20" i="141"/>
  <c r="F20" i="141"/>
  <c r="A20" i="141"/>
  <c r="J19" i="141"/>
  <c r="L19" i="141" s="1"/>
  <c r="I19" i="141"/>
  <c r="F19" i="141"/>
  <c r="A19" i="141"/>
  <c r="J18" i="141"/>
  <c r="L18" i="141" s="1"/>
  <c r="I18" i="141"/>
  <c r="F18" i="141"/>
  <c r="A18" i="141"/>
  <c r="J17" i="141"/>
  <c r="L17" i="141" s="1"/>
  <c r="I17" i="141"/>
  <c r="F17" i="141"/>
  <c r="A17" i="141"/>
  <c r="J16" i="141"/>
  <c r="L16" i="141" s="1"/>
  <c r="I16" i="141"/>
  <c r="F16" i="141"/>
  <c r="A16" i="141"/>
  <c r="J15" i="141"/>
  <c r="L15" i="141" s="1"/>
  <c r="I15" i="141"/>
  <c r="F15" i="141"/>
  <c r="A15" i="141"/>
  <c r="J14" i="141"/>
  <c r="L14" i="141" s="1"/>
  <c r="I14" i="141"/>
  <c r="F14" i="141"/>
  <c r="A14" i="141"/>
  <c r="J13" i="141"/>
  <c r="L13" i="141" s="1"/>
  <c r="I13" i="141"/>
  <c r="F13" i="141"/>
  <c r="A13" i="141"/>
  <c r="J12" i="141"/>
  <c r="L12" i="141" s="1"/>
  <c r="I12" i="141"/>
  <c r="F12" i="141"/>
  <c r="A12" i="141"/>
  <c r="J11" i="141"/>
  <c r="L11" i="141" s="1"/>
  <c r="I11" i="141"/>
  <c r="F11" i="141"/>
  <c r="A11" i="141"/>
  <c r="J10" i="141"/>
  <c r="L10" i="141" s="1"/>
  <c r="I10" i="141"/>
  <c r="F10" i="141"/>
  <c r="A10" i="141"/>
  <c r="A90" i="14"/>
  <c r="A89" i="14"/>
  <c r="A88" i="14"/>
  <c r="A87" i="14"/>
  <c r="A86" i="14"/>
  <c r="A85" i="14"/>
  <c r="A84" i="14"/>
  <c r="A83" i="14"/>
  <c r="AN82" i="14"/>
  <c r="A82" i="14"/>
  <c r="AN81" i="14"/>
  <c r="A81" i="14"/>
  <c r="AN80" i="14"/>
  <c r="A80" i="14"/>
  <c r="AN79" i="14"/>
  <c r="A79" i="14"/>
  <c r="AN78" i="14"/>
  <c r="A78" i="14"/>
  <c r="AN77" i="14"/>
  <c r="A77" i="14"/>
  <c r="AN76" i="14"/>
  <c r="A76" i="14"/>
  <c r="AN75" i="14"/>
  <c r="A75" i="14"/>
  <c r="AN74" i="14"/>
  <c r="A74" i="14"/>
  <c r="AN73" i="14"/>
  <c r="A73" i="14"/>
  <c r="AN72" i="14"/>
  <c r="A72" i="14"/>
  <c r="AN71" i="14"/>
  <c r="A71" i="14"/>
  <c r="AN70" i="14"/>
  <c r="A70" i="14"/>
  <c r="AN69" i="14"/>
  <c r="A69" i="14"/>
  <c r="AN68" i="14"/>
  <c r="A68" i="14"/>
  <c r="AN67" i="14"/>
  <c r="A67" i="14"/>
  <c r="AN66" i="14"/>
  <c r="A66" i="14"/>
  <c r="AN65" i="14"/>
  <c r="A65" i="14"/>
  <c r="AN64" i="14"/>
  <c r="A64" i="14"/>
  <c r="AN63" i="14"/>
  <c r="A63" i="14"/>
  <c r="AN62" i="14"/>
  <c r="A62" i="14"/>
  <c r="AN61" i="14"/>
  <c r="A61" i="14"/>
  <c r="A60" i="14"/>
  <c r="A59" i="14"/>
  <c r="AN58" i="14"/>
  <c r="A58" i="14"/>
  <c r="AN57" i="14"/>
  <c r="A57" i="14"/>
  <c r="AN56" i="14"/>
  <c r="A56" i="14"/>
  <c r="AN55" i="14"/>
  <c r="A55" i="14"/>
  <c r="AN54" i="14"/>
  <c r="A54" i="14"/>
  <c r="AN53" i="14"/>
  <c r="A53" i="14"/>
  <c r="AN52" i="14"/>
  <c r="A52" i="14"/>
  <c r="AN51" i="14"/>
  <c r="A51" i="14"/>
  <c r="AN50" i="14"/>
  <c r="A50" i="14"/>
  <c r="AN49" i="14"/>
  <c r="A49" i="14"/>
  <c r="AN48" i="14"/>
  <c r="A48" i="14"/>
  <c r="AN47" i="14"/>
  <c r="A47" i="14"/>
  <c r="AN46" i="14"/>
  <c r="A46" i="14"/>
  <c r="AN45" i="14"/>
  <c r="A45" i="14"/>
  <c r="AN44" i="14"/>
  <c r="A44" i="14"/>
  <c r="AN43" i="14"/>
  <c r="A43" i="14"/>
  <c r="AN42" i="14"/>
  <c r="A42" i="14"/>
  <c r="AN41" i="14"/>
  <c r="A41" i="14"/>
  <c r="AN40" i="14"/>
  <c r="A40" i="14"/>
  <c r="AN39" i="14"/>
  <c r="A39" i="14"/>
  <c r="AN38" i="14"/>
  <c r="A38" i="14"/>
  <c r="AN37" i="14"/>
  <c r="A37" i="14"/>
  <c r="AN36" i="14"/>
  <c r="A36" i="14"/>
  <c r="AN35" i="14"/>
  <c r="A35" i="14"/>
  <c r="AN34" i="14"/>
  <c r="A34" i="14"/>
  <c r="AN33" i="14"/>
  <c r="A33" i="14"/>
  <c r="AN32" i="14"/>
  <c r="A32" i="14"/>
  <c r="AN31" i="14"/>
  <c r="A31" i="14"/>
  <c r="AN30" i="14"/>
  <c r="A30" i="14"/>
  <c r="AN29" i="14"/>
  <c r="A29" i="14"/>
  <c r="AN28" i="14"/>
  <c r="A28" i="14"/>
  <c r="AN27" i="14"/>
  <c r="A27" i="14"/>
  <c r="A26" i="14"/>
  <c r="A25" i="14"/>
  <c r="AN24" i="14"/>
  <c r="A24" i="14"/>
  <c r="A23" i="14"/>
  <c r="AN22" i="14"/>
  <c r="A22" i="14"/>
  <c r="AN21" i="14"/>
  <c r="A21" i="14"/>
  <c r="AN20" i="14"/>
  <c r="A20" i="14"/>
  <c r="AN19" i="14"/>
  <c r="A19" i="14"/>
  <c r="AN18" i="14"/>
  <c r="A18" i="14"/>
  <c r="AN17" i="14"/>
  <c r="A17" i="14"/>
  <c r="AN16" i="14"/>
  <c r="A16" i="14"/>
  <c r="AN15" i="14"/>
  <c r="A15" i="14"/>
  <c r="AN14" i="14"/>
  <c r="A14" i="14"/>
  <c r="AN13" i="14"/>
  <c r="A13" i="14"/>
  <c r="AN12" i="14"/>
  <c r="A12" i="14"/>
  <c r="AN11" i="14"/>
  <c r="A11" i="14"/>
  <c r="AN10" i="14"/>
  <c r="A10" i="14"/>
  <c r="AN9" i="14"/>
  <c r="A9" i="14"/>
  <c r="AN8" i="14"/>
  <c r="A8" i="14"/>
  <c r="AN7" i="14"/>
  <c r="AN6" i="14"/>
  <c r="AN5" i="14"/>
  <c r="J4" i="14"/>
  <c r="K3" i="14"/>
  <c r="K4" i="14" s="1"/>
  <c r="J3" i="14"/>
  <c r="D2" i="14"/>
  <c r="C2" i="14"/>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O89" i="13" a="1"/>
  <c r="AO89" i="13" s="1"/>
  <c r="A89" i="13"/>
  <c r="AO88" i="13" a="1"/>
  <c r="AO88" i="13" s="1"/>
  <c r="A88" i="13"/>
  <c r="AO87" i="13" a="1"/>
  <c r="AO87" i="13" s="1"/>
  <c r="A87" i="13"/>
  <c r="AO86" i="13" a="1"/>
  <c r="AO86" i="13" s="1"/>
  <c r="A86" i="13"/>
  <c r="AO85" i="13" a="1"/>
  <c r="AO85" i="13" s="1"/>
  <c r="A85" i="13"/>
  <c r="AO84" i="13" a="1"/>
  <c r="AO84" i="13"/>
  <c r="A84" i="13"/>
  <c r="AO83" i="13" a="1"/>
  <c r="AO83" i="13"/>
  <c r="A83" i="13"/>
  <c r="AO82" i="13" a="1"/>
  <c r="AO82" i="13" s="1"/>
  <c r="A82" i="13"/>
  <c r="AO81" i="13" a="1"/>
  <c r="AO81" i="13"/>
  <c r="A81" i="13"/>
  <c r="AO80" i="13" a="1"/>
  <c r="AO80" i="13" s="1"/>
  <c r="A80" i="13"/>
  <c r="AO79" i="13" a="1"/>
  <c r="AO79" i="13" s="1"/>
  <c r="A79" i="13"/>
  <c r="AO78" i="13" a="1"/>
  <c r="AO78" i="13" s="1"/>
  <c r="A78" i="13"/>
  <c r="AO77" i="13" a="1"/>
  <c r="AO77" i="13" s="1"/>
  <c r="A77" i="13"/>
  <c r="AO76" i="13" a="1"/>
  <c r="AO76" i="13"/>
  <c r="A76" i="13"/>
  <c r="AO75" i="13" a="1"/>
  <c r="AO75" i="13"/>
  <c r="A75" i="13"/>
  <c r="AO74" i="13" a="1"/>
  <c r="AO74" i="13" s="1"/>
  <c r="A74" i="13"/>
  <c r="AO73" i="13" a="1"/>
  <c r="AO73" i="13"/>
  <c r="A73" i="13"/>
  <c r="AO72" i="13" a="1"/>
  <c r="AO72" i="13" s="1"/>
  <c r="A72" i="13"/>
  <c r="AO71" i="13" a="1"/>
  <c r="AO71" i="13" s="1"/>
  <c r="A71" i="13"/>
  <c r="AO70" i="13" a="1"/>
  <c r="AO70" i="13" s="1"/>
  <c r="A70" i="13"/>
  <c r="AO69" i="13" a="1"/>
  <c r="AO69" i="13" s="1"/>
  <c r="A69" i="13"/>
  <c r="AO68" i="13" a="1"/>
  <c r="AO68" i="13" s="1"/>
  <c r="A68" i="13"/>
  <c r="AO67" i="13" a="1"/>
  <c r="AO67" i="13"/>
  <c r="A67" i="13"/>
  <c r="AO66" i="13" a="1"/>
  <c r="AO66" i="13" s="1"/>
  <c r="A66" i="13"/>
  <c r="AO65" i="13" a="1"/>
  <c r="AO65" i="13" s="1"/>
  <c r="AO64" i="13" a="1"/>
  <c r="AO64" i="13"/>
  <c r="A64" i="13"/>
  <c r="AO63" i="13" a="1"/>
  <c r="AO63" i="13" s="1"/>
  <c r="A63" i="13"/>
  <c r="AO62" i="13" a="1"/>
  <c r="AO62" i="13" s="1"/>
  <c r="A62" i="13"/>
  <c r="AO61" i="13" a="1"/>
  <c r="AO61" i="13" s="1"/>
  <c r="A61" i="13"/>
  <c r="AO60" i="13" a="1"/>
  <c r="AO60" i="13" s="1"/>
  <c r="A60" i="13"/>
  <c r="AO59" i="13" a="1"/>
  <c r="AO59" i="13" s="1"/>
  <c r="A59" i="13"/>
  <c r="AO58" i="13" a="1"/>
  <c r="AO58" i="13" s="1"/>
  <c r="A58" i="13"/>
  <c r="AO57" i="13" a="1"/>
  <c r="AO57" i="13" s="1"/>
  <c r="A57" i="13"/>
  <c r="AO56" i="13" a="1"/>
  <c r="AO56" i="13" s="1"/>
  <c r="A56" i="13"/>
  <c r="AO55" i="13" a="1"/>
  <c r="AO55" i="13" s="1"/>
  <c r="A55" i="13"/>
  <c r="AO54" i="13" a="1"/>
  <c r="AO54" i="13" s="1"/>
  <c r="A54" i="13"/>
  <c r="AO53" i="13" a="1"/>
  <c r="AO53" i="13" s="1"/>
  <c r="A53" i="13"/>
  <c r="AO52" i="13" a="1"/>
  <c r="AO52" i="13" s="1"/>
  <c r="A52" i="13"/>
  <c r="AO51" i="13" a="1"/>
  <c r="AO51" i="13" s="1"/>
  <c r="A51" i="13"/>
  <c r="AO50" i="13" a="1"/>
  <c r="AO50" i="13" s="1"/>
  <c r="A50" i="13"/>
  <c r="AO49" i="13" a="1"/>
  <c r="AO49" i="13" s="1"/>
  <c r="A49" i="13"/>
  <c r="AO48" i="13" a="1"/>
  <c r="AO48" i="13"/>
  <c r="A48" i="13"/>
  <c r="AO47" i="13" a="1"/>
  <c r="AO47" i="13" s="1"/>
  <c r="A47" i="13"/>
  <c r="AO46" i="13" a="1"/>
  <c r="AO46" i="13" s="1"/>
  <c r="A46" i="13"/>
  <c r="AO45" i="13" a="1"/>
  <c r="AO45" i="13" s="1"/>
  <c r="A45" i="13"/>
  <c r="AO44" i="13" a="1"/>
  <c r="AO44" i="13"/>
  <c r="A44" i="13"/>
  <c r="AO43" i="13" a="1"/>
  <c r="AO43" i="13" s="1"/>
  <c r="A43" i="13"/>
  <c r="AO42" i="13" a="1"/>
  <c r="AO42" i="13" s="1"/>
  <c r="A42" i="13"/>
  <c r="AO41" i="13" a="1"/>
  <c r="AO41" i="13" s="1"/>
  <c r="A41" i="13"/>
  <c r="AO40" i="13" a="1"/>
  <c r="AO40" i="13" s="1"/>
  <c r="A40" i="13"/>
  <c r="AO39" i="13" a="1"/>
  <c r="AO39" i="13" s="1"/>
  <c r="A39" i="13"/>
  <c r="AO38" i="13" a="1"/>
  <c r="AO38" i="13" s="1"/>
  <c r="A38" i="13"/>
  <c r="AO37" i="13" a="1"/>
  <c r="AO37" i="13" s="1"/>
  <c r="A37" i="13"/>
  <c r="AO36" i="13" a="1"/>
  <c r="AO36" i="13" s="1"/>
  <c r="A36" i="13"/>
  <c r="AO35" i="13" a="1"/>
  <c r="AO35" i="13" s="1"/>
  <c r="A35" i="13"/>
  <c r="AO34" i="13" a="1"/>
  <c r="AO34" i="13" s="1"/>
  <c r="A34" i="13"/>
  <c r="AO33" i="13" a="1"/>
  <c r="AO33" i="13" s="1"/>
  <c r="A33" i="13"/>
  <c r="AO32" i="13" a="1"/>
  <c r="AO32" i="13"/>
  <c r="A32" i="13"/>
  <c r="AO31" i="13" a="1"/>
  <c r="AO31" i="13" s="1"/>
  <c r="A31" i="13"/>
  <c r="AO30" i="13" a="1"/>
  <c r="AO30" i="13" s="1"/>
  <c r="A30" i="13"/>
  <c r="AO29" i="13" a="1"/>
  <c r="AO29" i="13" s="1"/>
  <c r="A29" i="13"/>
  <c r="AO28" i="13" a="1"/>
  <c r="AO28" i="13"/>
  <c r="A28" i="13"/>
  <c r="AO27" i="13" a="1"/>
  <c r="AO27" i="13" s="1"/>
  <c r="A27" i="13"/>
  <c r="AO26" i="13" a="1"/>
  <c r="AO26" i="13" s="1"/>
  <c r="A26" i="13"/>
  <c r="AO25" i="13" a="1"/>
  <c r="AO25" i="13" s="1"/>
  <c r="A25" i="13"/>
  <c r="AO24" i="13" a="1"/>
  <c r="AO24" i="13" s="1"/>
  <c r="A24" i="13"/>
  <c r="AO23" i="13" a="1"/>
  <c r="AO23" i="13" s="1"/>
  <c r="A23" i="13"/>
  <c r="AO22" i="13" a="1"/>
  <c r="AO22" i="13" s="1"/>
  <c r="A22" i="13"/>
  <c r="AO21" i="13" a="1"/>
  <c r="AO21" i="13" s="1"/>
  <c r="A21" i="13"/>
  <c r="AO20" i="13" a="1"/>
  <c r="AO20" i="13"/>
  <c r="A20" i="13"/>
  <c r="AO19" i="13" a="1"/>
  <c r="AO19" i="13" s="1"/>
  <c r="A19" i="13"/>
  <c r="AO18" i="13" a="1"/>
  <c r="AO18" i="13" s="1"/>
  <c r="A18" i="13"/>
  <c r="AO17" i="13" a="1"/>
  <c r="AO17" i="13" s="1"/>
  <c r="A17" i="13"/>
  <c r="AO16" i="13" a="1"/>
  <c r="AO16" i="13"/>
  <c r="A16" i="13"/>
  <c r="AO15" i="13" a="1"/>
  <c r="AO15" i="13" s="1"/>
  <c r="A15" i="13"/>
  <c r="AO14" i="13" a="1"/>
  <c r="AO14" i="13" s="1"/>
  <c r="A14" i="13"/>
  <c r="AO13" i="13" a="1"/>
  <c r="AO13" i="13" s="1"/>
  <c r="A13" i="13"/>
  <c r="AO12" i="13" a="1"/>
  <c r="AO12" i="13" s="1"/>
  <c r="A12" i="13"/>
  <c r="AO11" i="13" a="1"/>
  <c r="AO11" i="13" s="1"/>
  <c r="A11" i="13"/>
  <c r="AO10" i="13" a="1"/>
  <c r="AO10" i="13" s="1"/>
  <c r="A10" i="13"/>
  <c r="AO9" i="13" a="1"/>
  <c r="AO9" i="13" s="1"/>
  <c r="A9" i="13"/>
  <c r="AO8" i="13" a="1"/>
  <c r="AO8" i="13" s="1"/>
  <c r="A8" i="13"/>
  <c r="AO7" i="13" a="1"/>
  <c r="AO7" i="13" s="1"/>
  <c r="A7" i="13"/>
  <c r="AO6" i="13" a="1"/>
  <c r="AO6" i="13" s="1"/>
  <c r="A6" i="13"/>
  <c r="AO5" i="13" a="1"/>
  <c r="AO5" i="13" s="1"/>
  <c r="A5" i="13"/>
  <c r="J4" i="13"/>
  <c r="K3" i="13"/>
  <c r="K4" i="13" s="1"/>
  <c r="J3" i="13"/>
  <c r="D2" i="13"/>
  <c r="C2" i="13"/>
  <c r="A89" i="12"/>
  <c r="A88" i="12"/>
  <c r="A87" i="12"/>
  <c r="A86" i="12"/>
  <c r="A85" i="12"/>
  <c r="A84" i="12"/>
  <c r="A83" i="12"/>
  <c r="A82" i="12"/>
  <c r="A81" i="12"/>
  <c r="A80" i="12"/>
  <c r="A79" i="12"/>
  <c r="A78" i="12"/>
  <c r="A77" i="12"/>
  <c r="AO76" i="12"/>
  <c r="A76" i="12"/>
  <c r="AO75" i="12"/>
  <c r="A75" i="12"/>
  <c r="AO74" i="12"/>
  <c r="A74" i="12"/>
  <c r="AO73" i="12"/>
  <c r="A73" i="12"/>
  <c r="AO72" i="12"/>
  <c r="A72" i="12"/>
  <c r="AO71" i="12"/>
  <c r="A71" i="12"/>
  <c r="AO70" i="12"/>
  <c r="A70" i="12"/>
  <c r="AO69" i="12"/>
  <c r="A69" i="12"/>
  <c r="AO68" i="12"/>
  <c r="A68" i="12"/>
  <c r="AO67" i="12"/>
  <c r="A67" i="12"/>
  <c r="AO66" i="12"/>
  <c r="A66" i="12"/>
  <c r="AO65" i="12"/>
  <c r="A65" i="12"/>
  <c r="AO64" i="12"/>
  <c r="A64" i="12"/>
  <c r="AO63" i="12"/>
  <c r="A63" i="12"/>
  <c r="AO62" i="12"/>
  <c r="A62" i="12"/>
  <c r="AO61" i="12"/>
  <c r="A61" i="12"/>
  <c r="AO60" i="12"/>
  <c r="A60" i="12"/>
  <c r="AO59" i="12"/>
  <c r="A59" i="12"/>
  <c r="AO58" i="12"/>
  <c r="A58" i="12"/>
  <c r="AO57" i="12"/>
  <c r="A57" i="12"/>
  <c r="AO56" i="12"/>
  <c r="A56" i="12"/>
  <c r="AO55" i="12"/>
  <c r="A55" i="12"/>
  <c r="AO54" i="12"/>
  <c r="A54" i="12"/>
  <c r="AO53" i="12"/>
  <c r="A53" i="12"/>
  <c r="AO52" i="12"/>
  <c r="A52" i="12"/>
  <c r="AO51" i="12"/>
  <c r="A51" i="12"/>
  <c r="AO50" i="12"/>
  <c r="A50" i="12"/>
  <c r="AO49" i="12"/>
  <c r="A49" i="12"/>
  <c r="AO48" i="12"/>
  <c r="A48" i="12"/>
  <c r="AO47" i="12"/>
  <c r="A47" i="12"/>
  <c r="AO46" i="12"/>
  <c r="A46" i="12"/>
  <c r="AO45" i="12"/>
  <c r="A45" i="12"/>
  <c r="AO44" i="12"/>
  <c r="A44" i="12"/>
  <c r="AO43" i="12"/>
  <c r="A43" i="12"/>
  <c r="AO42" i="12"/>
  <c r="A42" i="12"/>
  <c r="AO41" i="12"/>
  <c r="AO40" i="12"/>
  <c r="A40" i="12"/>
  <c r="AO39" i="12"/>
  <c r="A39" i="12"/>
  <c r="AO38" i="12"/>
  <c r="A38" i="12"/>
  <c r="AO37" i="12"/>
  <c r="A37" i="12"/>
  <c r="AO36" i="12"/>
  <c r="A36" i="12"/>
  <c r="AO35" i="12"/>
  <c r="A35" i="12"/>
  <c r="AO34" i="12"/>
  <c r="AO33" i="12"/>
  <c r="A33" i="12"/>
  <c r="AO32" i="12"/>
  <c r="A32" i="12"/>
  <c r="AO31" i="12"/>
  <c r="A31" i="12"/>
  <c r="AO30" i="12"/>
  <c r="A30" i="12"/>
  <c r="AO29" i="12"/>
  <c r="A29" i="12"/>
  <c r="AO28" i="12"/>
  <c r="A28" i="12"/>
  <c r="AO27" i="12"/>
  <c r="A27" i="12"/>
  <c r="AO26" i="12"/>
  <c r="A26" i="12"/>
  <c r="A25" i="12"/>
  <c r="A24" i="12"/>
  <c r="AO23" i="12"/>
  <c r="A23" i="12"/>
  <c r="AO22" i="12"/>
  <c r="A22" i="12"/>
  <c r="AO21" i="12"/>
  <c r="A21" i="12"/>
  <c r="AO20" i="12"/>
  <c r="A20" i="12"/>
  <c r="AO19" i="12"/>
  <c r="A19" i="12"/>
  <c r="AO18" i="12"/>
  <c r="A18" i="12"/>
  <c r="AO17" i="12"/>
  <c r="A17" i="12"/>
  <c r="AO16" i="12"/>
  <c r="A16" i="12"/>
  <c r="AO15" i="12"/>
  <c r="A15" i="12"/>
  <c r="AO14" i="12"/>
  <c r="A14" i="12"/>
  <c r="AO13" i="12"/>
  <c r="A13" i="12"/>
  <c r="AO12" i="12"/>
  <c r="A12" i="12"/>
  <c r="AO11" i="12"/>
  <c r="A11" i="12"/>
  <c r="AO10" i="12"/>
  <c r="A10" i="12"/>
  <c r="AO9" i="12"/>
  <c r="A9" i="12"/>
  <c r="AO8" i="12"/>
  <c r="A8" i="12"/>
  <c r="AO7" i="12"/>
  <c r="A7" i="12"/>
  <c r="AO6" i="12"/>
  <c r="A6" i="12"/>
  <c r="AO5" i="12"/>
  <c r="A5" i="12"/>
  <c r="K3" i="12"/>
  <c r="J3" i="12"/>
  <c r="J4" i="12" s="1"/>
  <c r="D2" i="12"/>
  <c r="C2" i="12"/>
  <c r="A68" i="11"/>
  <c r="A67" i="11"/>
  <c r="A66" i="11"/>
  <c r="A65" i="11"/>
  <c r="A64" i="11"/>
  <c r="A63" i="11"/>
  <c r="A62" i="11"/>
  <c r="A61" i="11"/>
  <c r="A60" i="11"/>
  <c r="A59" i="11"/>
  <c r="A58" i="11"/>
  <c r="A57" i="11"/>
  <c r="A56" i="11"/>
  <c r="A55" i="11"/>
  <c r="A54" i="11"/>
  <c r="A53" i="11"/>
  <c r="AN51" i="11"/>
  <c r="A51" i="11"/>
  <c r="AN50" i="11"/>
  <c r="A50" i="11"/>
  <c r="AN49" i="11"/>
  <c r="A49" i="11"/>
  <c r="AN48" i="11"/>
  <c r="A48" i="11"/>
  <c r="AN47" i="11"/>
  <c r="A47" i="11"/>
  <c r="AN46" i="11"/>
  <c r="A46" i="11"/>
  <c r="AN45" i="11"/>
  <c r="A45" i="11"/>
  <c r="AN44" i="11"/>
  <c r="A44" i="11"/>
  <c r="AN43" i="11"/>
  <c r="A43" i="11"/>
  <c r="AN42" i="11"/>
  <c r="A42" i="11"/>
  <c r="AN41" i="11"/>
  <c r="A41" i="11"/>
  <c r="AN40" i="11"/>
  <c r="A40" i="11"/>
  <c r="AN39" i="11"/>
  <c r="A39" i="11"/>
  <c r="AN38" i="11"/>
  <c r="A38" i="11"/>
  <c r="AN37" i="11"/>
  <c r="A37" i="11"/>
  <c r="AN36" i="11"/>
  <c r="A36" i="11"/>
  <c r="AN35" i="11"/>
  <c r="A35" i="11"/>
  <c r="AN34" i="11"/>
  <c r="A34" i="11"/>
  <c r="AN33" i="11"/>
  <c r="A33" i="11"/>
  <c r="AN32" i="11"/>
  <c r="A32" i="11"/>
  <c r="AN31" i="11"/>
  <c r="A31" i="11"/>
  <c r="AN30" i="11"/>
  <c r="A30" i="11"/>
  <c r="AN29" i="11"/>
  <c r="A29" i="11"/>
  <c r="AN28" i="11"/>
  <c r="A28" i="11"/>
  <c r="AN27" i="11"/>
  <c r="A27" i="11"/>
  <c r="AN26" i="11"/>
  <c r="A26" i="11"/>
  <c r="AN25" i="11"/>
  <c r="A25" i="11"/>
  <c r="AN24" i="11"/>
  <c r="A24" i="11"/>
  <c r="AN23" i="11"/>
  <c r="A23" i="11"/>
  <c r="AN22" i="11"/>
  <c r="A22" i="11"/>
  <c r="AN21" i="11"/>
  <c r="A21" i="11"/>
  <c r="AN20" i="11"/>
  <c r="A20" i="11"/>
  <c r="AN19" i="11"/>
  <c r="A19" i="11"/>
  <c r="AN18" i="11"/>
  <c r="A18" i="11"/>
  <c r="AN17" i="11"/>
  <c r="A17" i="11"/>
  <c r="AN16" i="11"/>
  <c r="A16" i="11"/>
  <c r="AN15" i="11"/>
  <c r="A15" i="11"/>
  <c r="AN14" i="11"/>
  <c r="A14" i="11"/>
  <c r="AN13" i="11"/>
  <c r="A13" i="11"/>
  <c r="AN12" i="11"/>
  <c r="A12" i="11"/>
  <c r="AN11" i="11"/>
  <c r="A11" i="11"/>
  <c r="AN10" i="11"/>
  <c r="A10" i="11"/>
  <c r="AN9" i="11"/>
  <c r="A9" i="11"/>
  <c r="AN8" i="11"/>
  <c r="A8" i="11"/>
  <c r="AN7" i="11"/>
  <c r="A7" i="11"/>
  <c r="AN6" i="11"/>
  <c r="A6" i="11"/>
  <c r="AN5" i="11"/>
  <c r="A5" i="11"/>
  <c r="I3" i="11"/>
  <c r="D2" i="11"/>
  <c r="C2" i="11"/>
  <c r="A55" i="10"/>
  <c r="A54" i="10"/>
  <c r="A53" i="10"/>
  <c r="A52" i="10"/>
  <c r="A51" i="10"/>
  <c r="A50" i="10"/>
  <c r="A49" i="10"/>
  <c r="A48" i="10"/>
  <c r="A47" i="10"/>
  <c r="A46" i="10"/>
  <c r="A45" i="10"/>
  <c r="A44" i="10"/>
  <c r="A43" i="10"/>
  <c r="A42" i="10"/>
  <c r="A41" i="10"/>
  <c r="A40" i="10"/>
  <c r="A39" i="10"/>
  <c r="A38" i="10"/>
  <c r="A37" i="10"/>
  <c r="A36" i="10"/>
  <c r="AN35" i="10"/>
  <c r="A35" i="10"/>
  <c r="AN34" i="10"/>
  <c r="A34" i="10"/>
  <c r="AN33" i="10"/>
  <c r="A33" i="10"/>
  <c r="AN32" i="10"/>
  <c r="A32" i="10"/>
  <c r="AN31" i="10"/>
  <c r="A31" i="10"/>
  <c r="AN30" i="10"/>
  <c r="A30" i="10"/>
  <c r="AN29" i="10"/>
  <c r="A29" i="10"/>
  <c r="AN28" i="10"/>
  <c r="A28" i="10"/>
  <c r="AN27" i="10"/>
  <c r="A27" i="10"/>
  <c r="AN26" i="10"/>
  <c r="A26" i="10"/>
  <c r="AN25" i="10"/>
  <c r="A25" i="10"/>
  <c r="AN24" i="10"/>
  <c r="A24" i="10"/>
  <c r="AN23" i="10"/>
  <c r="A23" i="10"/>
  <c r="AN22" i="10"/>
  <c r="A22" i="10"/>
  <c r="AN21" i="10"/>
  <c r="A21" i="10"/>
  <c r="AN20" i="10"/>
  <c r="A20" i="10"/>
  <c r="AN19" i="10"/>
  <c r="A19" i="10"/>
  <c r="AN18" i="10"/>
  <c r="A18" i="10"/>
  <c r="AN17" i="10"/>
  <c r="A17" i="10"/>
  <c r="AN16" i="10"/>
  <c r="A16" i="10"/>
  <c r="AN15" i="10"/>
  <c r="A15" i="10"/>
  <c r="AN14" i="10"/>
  <c r="A14" i="10"/>
  <c r="AN13" i="10"/>
  <c r="A13" i="10"/>
  <c r="AN12" i="10"/>
  <c r="A12" i="10"/>
  <c r="AN11" i="10"/>
  <c r="A11" i="10"/>
  <c r="AN10" i="10"/>
  <c r="A10" i="10"/>
  <c r="AN9" i="10"/>
  <c r="A9" i="10"/>
  <c r="AN8" i="10"/>
  <c r="A8" i="10"/>
  <c r="AN7" i="10"/>
  <c r="A7" i="10"/>
  <c r="AN6" i="10"/>
  <c r="A6" i="10"/>
  <c r="AN5" i="10"/>
  <c r="A5" i="10"/>
  <c r="I3" i="10"/>
  <c r="D2" i="10"/>
  <c r="C2" i="10"/>
  <c r="L15" i="9"/>
  <c r="A15" i="9"/>
  <c r="L14" i="9"/>
  <c r="A14" i="9"/>
  <c r="L13" i="9"/>
  <c r="A13" i="9"/>
  <c r="A12" i="9"/>
  <c r="A11" i="9"/>
  <c r="L9" i="9"/>
  <c r="A9" i="9"/>
  <c r="L7" i="9"/>
  <c r="G7" i="9"/>
  <c r="A7" i="9"/>
  <c r="A6" i="9"/>
  <c r="A5" i="9"/>
  <c r="G4" i="9"/>
  <c r="M4" i="9" s="1"/>
  <c r="Q4" i="9" s="1"/>
  <c r="F4" i="9"/>
  <c r="L4" i="9" s="1"/>
  <c r="P4" i="9" s="1"/>
  <c r="A4" i="9"/>
  <c r="Q3" i="9"/>
  <c r="P3" i="9"/>
  <c r="G3" i="9"/>
  <c r="F3" i="9"/>
  <c r="A3" i="9"/>
  <c r="R1" i="9"/>
  <c r="A8" i="8"/>
  <c r="A7" i="8"/>
  <c r="A6" i="8"/>
  <c r="A5" i="8"/>
  <c r="A4" i="8"/>
  <c r="A3" i="8"/>
  <c r="I1" i="8"/>
  <c r="I31" i="7"/>
  <c r="I30" i="7"/>
  <c r="K324" i="5"/>
  <c r="J324" i="5"/>
  <c r="I324" i="5"/>
  <c r="H324" i="5"/>
  <c r="L324" i="5" s="1"/>
  <c r="G324" i="5"/>
  <c r="K323" i="5"/>
  <c r="J323" i="5"/>
  <c r="I323" i="5"/>
  <c r="H323" i="5"/>
  <c r="G323" i="5"/>
  <c r="K322" i="5"/>
  <c r="J322" i="5"/>
  <c r="I322" i="5"/>
  <c r="H322" i="5"/>
  <c r="G322" i="5"/>
  <c r="K321" i="5"/>
  <c r="J321" i="5"/>
  <c r="I321" i="5"/>
  <c r="H321" i="5"/>
  <c r="G321" i="5"/>
  <c r="K320" i="5"/>
  <c r="J320" i="5"/>
  <c r="I320" i="5"/>
  <c r="H320" i="5"/>
  <c r="G320" i="5"/>
  <c r="K319" i="5"/>
  <c r="J319" i="5"/>
  <c r="I319" i="5"/>
  <c r="H319" i="5"/>
  <c r="G319" i="5"/>
  <c r="K318" i="5"/>
  <c r="J318" i="5"/>
  <c r="I318" i="5"/>
  <c r="H318" i="5"/>
  <c r="G318" i="5"/>
  <c r="K317" i="5"/>
  <c r="J317" i="5"/>
  <c r="I317" i="5"/>
  <c r="H317" i="5"/>
  <c r="L317" i="5" s="1"/>
  <c r="G317" i="5"/>
  <c r="K316" i="5"/>
  <c r="J316" i="5"/>
  <c r="I316" i="5"/>
  <c r="H316" i="5"/>
  <c r="L316" i="5" s="1"/>
  <c r="G316" i="5"/>
  <c r="K315" i="5"/>
  <c r="J315" i="5"/>
  <c r="I315" i="5"/>
  <c r="H315" i="5"/>
  <c r="G315" i="5"/>
  <c r="K314" i="5"/>
  <c r="J314" i="5"/>
  <c r="I314" i="5"/>
  <c r="H314" i="5"/>
  <c r="G314" i="5"/>
  <c r="K313" i="5"/>
  <c r="J313" i="5"/>
  <c r="I313" i="5"/>
  <c r="H313" i="5"/>
  <c r="G313" i="5"/>
  <c r="K312" i="5"/>
  <c r="J312" i="5"/>
  <c r="I312" i="5"/>
  <c r="H312" i="5"/>
  <c r="G312" i="5"/>
  <c r="K311" i="5"/>
  <c r="J311" i="5"/>
  <c r="I311" i="5"/>
  <c r="H311" i="5"/>
  <c r="G311" i="5"/>
  <c r="K310" i="5"/>
  <c r="J310" i="5"/>
  <c r="I310" i="5"/>
  <c r="H310" i="5"/>
  <c r="G310" i="5"/>
  <c r="K309" i="5"/>
  <c r="J309" i="5"/>
  <c r="I309" i="5"/>
  <c r="H309" i="5"/>
  <c r="L309" i="5" s="1"/>
  <c r="G309" i="5"/>
  <c r="K308" i="5"/>
  <c r="J308" i="5"/>
  <c r="I308" i="5"/>
  <c r="H308" i="5"/>
  <c r="L308" i="5" s="1"/>
  <c r="G308" i="5"/>
  <c r="K307" i="5"/>
  <c r="J307" i="5"/>
  <c r="I307" i="5"/>
  <c r="H307" i="5"/>
  <c r="G307" i="5"/>
  <c r="K306" i="5"/>
  <c r="J306" i="5"/>
  <c r="I306" i="5"/>
  <c r="H306" i="5"/>
  <c r="G306" i="5"/>
  <c r="K305" i="5"/>
  <c r="J305" i="5"/>
  <c r="I305" i="5"/>
  <c r="H305" i="5"/>
  <c r="G305" i="5"/>
  <c r="K304" i="5"/>
  <c r="J304" i="5"/>
  <c r="I304" i="5"/>
  <c r="H304" i="5"/>
  <c r="G304" i="5"/>
  <c r="K303" i="5"/>
  <c r="J303" i="5"/>
  <c r="I303" i="5"/>
  <c r="H303" i="5"/>
  <c r="G303" i="5"/>
  <c r="K302" i="5"/>
  <c r="J302" i="5"/>
  <c r="I302" i="5"/>
  <c r="H302" i="5"/>
  <c r="G302" i="5"/>
  <c r="K301" i="5"/>
  <c r="J301" i="5"/>
  <c r="I301" i="5"/>
  <c r="H301" i="5"/>
  <c r="L301" i="5" s="1"/>
  <c r="G301" i="5"/>
  <c r="K300" i="5"/>
  <c r="J300" i="5"/>
  <c r="I300" i="5"/>
  <c r="H300" i="5"/>
  <c r="L300" i="5" s="1"/>
  <c r="G300" i="5"/>
  <c r="K299" i="5"/>
  <c r="J299" i="5"/>
  <c r="I299" i="5"/>
  <c r="H299" i="5"/>
  <c r="G299" i="5"/>
  <c r="K298" i="5"/>
  <c r="J298" i="5"/>
  <c r="I298" i="5"/>
  <c r="H298" i="5"/>
  <c r="G298" i="5"/>
  <c r="K297" i="5"/>
  <c r="J297" i="5"/>
  <c r="I297" i="5"/>
  <c r="H297" i="5"/>
  <c r="G297" i="5"/>
  <c r="K296" i="5"/>
  <c r="J296" i="5"/>
  <c r="I296" i="5"/>
  <c r="H296" i="5"/>
  <c r="G296" i="5"/>
  <c r="K295" i="5"/>
  <c r="J295" i="5"/>
  <c r="I295" i="5"/>
  <c r="H295" i="5"/>
  <c r="G295" i="5"/>
  <c r="K294" i="5"/>
  <c r="J294" i="5"/>
  <c r="I294" i="5"/>
  <c r="H294" i="5"/>
  <c r="G294" i="5"/>
  <c r="K293" i="5"/>
  <c r="J293" i="5"/>
  <c r="I293" i="5"/>
  <c r="H293" i="5"/>
  <c r="L293" i="5" s="1"/>
  <c r="G293" i="5"/>
  <c r="K292" i="5"/>
  <c r="J292" i="5"/>
  <c r="I292" i="5"/>
  <c r="H292" i="5"/>
  <c r="L292" i="5" s="1"/>
  <c r="G292" i="5"/>
  <c r="K291" i="5"/>
  <c r="J291" i="5"/>
  <c r="I291" i="5"/>
  <c r="H291" i="5"/>
  <c r="G291" i="5"/>
  <c r="K290" i="5"/>
  <c r="J290" i="5"/>
  <c r="I290" i="5"/>
  <c r="H290" i="5"/>
  <c r="G290" i="5"/>
  <c r="K289" i="5"/>
  <c r="J289" i="5"/>
  <c r="I289" i="5"/>
  <c r="H289" i="5"/>
  <c r="G289" i="5"/>
  <c r="K288" i="5"/>
  <c r="J288" i="5"/>
  <c r="I288" i="5"/>
  <c r="H288" i="5"/>
  <c r="G288" i="5"/>
  <c r="K287" i="5"/>
  <c r="J287" i="5"/>
  <c r="I287" i="5"/>
  <c r="H287" i="5"/>
  <c r="G287" i="5"/>
  <c r="K286" i="5"/>
  <c r="J286" i="5"/>
  <c r="I286" i="5"/>
  <c r="H286" i="5"/>
  <c r="G286" i="5"/>
  <c r="K285" i="5"/>
  <c r="J285" i="5"/>
  <c r="I285" i="5"/>
  <c r="H285" i="5"/>
  <c r="L285" i="5" s="1"/>
  <c r="G285" i="5"/>
  <c r="K284" i="5"/>
  <c r="J284" i="5"/>
  <c r="I284" i="5"/>
  <c r="H284" i="5"/>
  <c r="L284" i="5" s="1"/>
  <c r="G284" i="5"/>
  <c r="K283" i="5"/>
  <c r="J283" i="5"/>
  <c r="I283" i="5"/>
  <c r="H283" i="5"/>
  <c r="G283" i="5"/>
  <c r="K282" i="5"/>
  <c r="J282" i="5"/>
  <c r="I282" i="5"/>
  <c r="H282" i="5"/>
  <c r="G282" i="5"/>
  <c r="K281" i="5"/>
  <c r="J281" i="5"/>
  <c r="I281" i="5"/>
  <c r="H281" i="5"/>
  <c r="G281" i="5"/>
  <c r="K280" i="5"/>
  <c r="J280" i="5"/>
  <c r="I280" i="5"/>
  <c r="H280" i="5"/>
  <c r="G280" i="5"/>
  <c r="K279" i="5"/>
  <c r="J279" i="5"/>
  <c r="I279" i="5"/>
  <c r="H279" i="5"/>
  <c r="G279" i="5"/>
  <c r="K278" i="5"/>
  <c r="J278" i="5"/>
  <c r="I278" i="5"/>
  <c r="H278" i="5"/>
  <c r="G278" i="5"/>
  <c r="K277" i="5"/>
  <c r="J277" i="5"/>
  <c r="I277" i="5"/>
  <c r="H277" i="5"/>
  <c r="L277" i="5" s="1"/>
  <c r="G277" i="5"/>
  <c r="K276" i="5"/>
  <c r="J276" i="5"/>
  <c r="I276" i="5"/>
  <c r="H276" i="5"/>
  <c r="L276" i="5" s="1"/>
  <c r="G276" i="5"/>
  <c r="K275" i="5"/>
  <c r="J275" i="5"/>
  <c r="I275" i="5"/>
  <c r="H275" i="5"/>
  <c r="G275" i="5"/>
  <c r="K274" i="5"/>
  <c r="J274" i="5"/>
  <c r="I274" i="5"/>
  <c r="H274" i="5"/>
  <c r="G274" i="5"/>
  <c r="K273" i="5"/>
  <c r="J273" i="5"/>
  <c r="I273" i="5"/>
  <c r="H273" i="5"/>
  <c r="G273" i="5"/>
  <c r="K272" i="5"/>
  <c r="J272" i="5"/>
  <c r="I272" i="5"/>
  <c r="H272" i="5"/>
  <c r="G272" i="5"/>
  <c r="K271" i="5"/>
  <c r="J271" i="5"/>
  <c r="I271" i="5"/>
  <c r="H271" i="5"/>
  <c r="G271" i="5"/>
  <c r="K270" i="5"/>
  <c r="J270" i="5"/>
  <c r="I270" i="5"/>
  <c r="H270" i="5"/>
  <c r="G270" i="5"/>
  <c r="K269" i="5"/>
  <c r="J269" i="5"/>
  <c r="I269" i="5"/>
  <c r="H269" i="5"/>
  <c r="L269" i="5" s="1"/>
  <c r="G269" i="5"/>
  <c r="K268" i="5"/>
  <c r="J268" i="5"/>
  <c r="I268" i="5"/>
  <c r="H268" i="5"/>
  <c r="L268" i="5" s="1"/>
  <c r="G268" i="5"/>
  <c r="K267" i="5"/>
  <c r="J267" i="5"/>
  <c r="I267" i="5"/>
  <c r="H267" i="5"/>
  <c r="G267" i="5"/>
  <c r="K266" i="5"/>
  <c r="J266" i="5"/>
  <c r="I266" i="5"/>
  <c r="H266" i="5"/>
  <c r="G266" i="5"/>
  <c r="K265" i="5"/>
  <c r="J265" i="5"/>
  <c r="I265" i="5"/>
  <c r="H265" i="5"/>
  <c r="G265" i="5"/>
  <c r="K264" i="5"/>
  <c r="J264" i="5"/>
  <c r="I264" i="5"/>
  <c r="H264" i="5"/>
  <c r="G264" i="5"/>
  <c r="K263" i="5"/>
  <c r="J263" i="5"/>
  <c r="I263" i="5"/>
  <c r="H263" i="5"/>
  <c r="G263" i="5"/>
  <c r="K262" i="5"/>
  <c r="J262" i="5"/>
  <c r="I262" i="5"/>
  <c r="H262" i="5"/>
  <c r="G262" i="5"/>
  <c r="K261" i="5"/>
  <c r="J261" i="5"/>
  <c r="I261" i="5"/>
  <c r="H261" i="5"/>
  <c r="L261" i="5" s="1"/>
  <c r="G261" i="5"/>
  <c r="K260" i="5"/>
  <c r="J260" i="5"/>
  <c r="I260" i="5"/>
  <c r="H260" i="5"/>
  <c r="L260" i="5" s="1"/>
  <c r="G260" i="5"/>
  <c r="K259" i="5"/>
  <c r="J259" i="5"/>
  <c r="I259" i="5"/>
  <c r="H259" i="5"/>
  <c r="G259" i="5"/>
  <c r="K258" i="5"/>
  <c r="J258" i="5"/>
  <c r="I258" i="5"/>
  <c r="H258" i="5"/>
  <c r="G258" i="5"/>
  <c r="K257" i="5"/>
  <c r="J257" i="5"/>
  <c r="I257" i="5"/>
  <c r="H257" i="5"/>
  <c r="G257" i="5"/>
  <c r="K256" i="5"/>
  <c r="J256" i="5"/>
  <c r="I256" i="5"/>
  <c r="H256" i="5"/>
  <c r="G256" i="5"/>
  <c r="K255" i="5"/>
  <c r="J255" i="5"/>
  <c r="I255" i="5"/>
  <c r="H255" i="5"/>
  <c r="G255" i="5"/>
  <c r="K254" i="5"/>
  <c r="J254" i="5"/>
  <c r="I254" i="5"/>
  <c r="H254" i="5"/>
  <c r="G254" i="5"/>
  <c r="K253" i="5"/>
  <c r="J253" i="5"/>
  <c r="I253" i="5"/>
  <c r="H253" i="5"/>
  <c r="L253" i="5" s="1"/>
  <c r="G253" i="5"/>
  <c r="K252" i="5"/>
  <c r="J252" i="5"/>
  <c r="I252" i="5"/>
  <c r="H252" i="5"/>
  <c r="L252" i="5" s="1"/>
  <c r="G252" i="5"/>
  <c r="K251" i="5"/>
  <c r="J251" i="5"/>
  <c r="I251" i="5"/>
  <c r="H251" i="5"/>
  <c r="G251" i="5"/>
  <c r="K250" i="5"/>
  <c r="J250" i="5"/>
  <c r="I250" i="5"/>
  <c r="H250" i="5"/>
  <c r="G250" i="5"/>
  <c r="K249" i="5"/>
  <c r="J249" i="5"/>
  <c r="I249" i="5"/>
  <c r="H249" i="5"/>
  <c r="G249" i="5"/>
  <c r="K248" i="5"/>
  <c r="J248" i="5"/>
  <c r="I248" i="5"/>
  <c r="H248" i="5"/>
  <c r="G248" i="5"/>
  <c r="K247" i="5"/>
  <c r="J247" i="5"/>
  <c r="I247" i="5"/>
  <c r="H247" i="5"/>
  <c r="G247" i="5"/>
  <c r="K246" i="5"/>
  <c r="J246" i="5"/>
  <c r="I246" i="5"/>
  <c r="H246" i="5"/>
  <c r="G246" i="5"/>
  <c r="K245" i="5"/>
  <c r="J245" i="5"/>
  <c r="I245" i="5"/>
  <c r="H245" i="5"/>
  <c r="L245" i="5" s="1"/>
  <c r="G245" i="5"/>
  <c r="K244" i="5"/>
  <c r="J244" i="5"/>
  <c r="I244" i="5"/>
  <c r="H244" i="5"/>
  <c r="L244" i="5" s="1"/>
  <c r="G244" i="5"/>
  <c r="K243" i="5"/>
  <c r="J243" i="5"/>
  <c r="I243" i="5"/>
  <c r="H243" i="5"/>
  <c r="G243" i="5"/>
  <c r="K242" i="5"/>
  <c r="J242" i="5"/>
  <c r="I242" i="5"/>
  <c r="H242" i="5"/>
  <c r="G242" i="5"/>
  <c r="K241" i="5"/>
  <c r="J241" i="5"/>
  <c r="I241" i="5"/>
  <c r="H241" i="5"/>
  <c r="G241" i="5"/>
  <c r="K240" i="5"/>
  <c r="J240" i="5"/>
  <c r="I240" i="5"/>
  <c r="H240" i="5"/>
  <c r="G240" i="5"/>
  <c r="K239" i="5"/>
  <c r="J239" i="5"/>
  <c r="I239" i="5"/>
  <c r="H239" i="5"/>
  <c r="G239" i="5"/>
  <c r="K238" i="5"/>
  <c r="J238" i="5"/>
  <c r="I238" i="5"/>
  <c r="H238" i="5"/>
  <c r="G238" i="5"/>
  <c r="K237" i="5"/>
  <c r="J237" i="5"/>
  <c r="I237" i="5"/>
  <c r="H237" i="5"/>
  <c r="L237" i="5" s="1"/>
  <c r="G237" i="5"/>
  <c r="K236" i="5"/>
  <c r="J236" i="5"/>
  <c r="I236" i="5"/>
  <c r="H236" i="5"/>
  <c r="L236" i="5" s="1"/>
  <c r="G236" i="5"/>
  <c r="K235" i="5"/>
  <c r="J235" i="5"/>
  <c r="I235" i="5"/>
  <c r="H235" i="5"/>
  <c r="G235" i="5"/>
  <c r="K234" i="5"/>
  <c r="J234" i="5"/>
  <c r="I234" i="5"/>
  <c r="H234" i="5"/>
  <c r="G234" i="5"/>
  <c r="K233" i="5"/>
  <c r="J233" i="5"/>
  <c r="I233" i="5"/>
  <c r="H233" i="5"/>
  <c r="G233" i="5"/>
  <c r="K232" i="5"/>
  <c r="J232" i="5"/>
  <c r="I232" i="5"/>
  <c r="H232" i="5"/>
  <c r="G232" i="5"/>
  <c r="K231" i="5"/>
  <c r="J231" i="5"/>
  <c r="I231" i="5"/>
  <c r="H231" i="5"/>
  <c r="G231" i="5"/>
  <c r="K230" i="5"/>
  <c r="J230" i="5"/>
  <c r="I230" i="5"/>
  <c r="H230" i="5"/>
  <c r="G230" i="5"/>
  <c r="K229" i="5"/>
  <c r="J229" i="5"/>
  <c r="I229" i="5"/>
  <c r="H229" i="5"/>
  <c r="L229" i="5" s="1"/>
  <c r="G229" i="5"/>
  <c r="K228" i="5"/>
  <c r="J228" i="5"/>
  <c r="I228" i="5"/>
  <c r="H228" i="5"/>
  <c r="L228" i="5" s="1"/>
  <c r="G228" i="5"/>
  <c r="K227" i="5"/>
  <c r="J227" i="5"/>
  <c r="I227" i="5"/>
  <c r="H227" i="5"/>
  <c r="G227" i="5"/>
  <c r="K226" i="5"/>
  <c r="J226" i="5"/>
  <c r="I226" i="5"/>
  <c r="H226" i="5"/>
  <c r="G226" i="5"/>
  <c r="K225" i="5"/>
  <c r="J225" i="5"/>
  <c r="I225" i="5"/>
  <c r="H225" i="5"/>
  <c r="G225" i="5"/>
  <c r="K224" i="5"/>
  <c r="J224" i="5"/>
  <c r="I224" i="5"/>
  <c r="H224" i="5"/>
  <c r="G224" i="5"/>
  <c r="K223" i="5"/>
  <c r="J223" i="5"/>
  <c r="I223" i="5"/>
  <c r="H223" i="5"/>
  <c r="G223" i="5"/>
  <c r="K222" i="5"/>
  <c r="J222" i="5"/>
  <c r="I222" i="5"/>
  <c r="H222" i="5"/>
  <c r="G222" i="5"/>
  <c r="K221" i="5"/>
  <c r="J221" i="5"/>
  <c r="I221" i="5"/>
  <c r="H221" i="5"/>
  <c r="L221" i="5" s="1"/>
  <c r="G221" i="5"/>
  <c r="K220" i="5"/>
  <c r="J220" i="5"/>
  <c r="I220" i="5"/>
  <c r="H220" i="5"/>
  <c r="L220" i="5" s="1"/>
  <c r="G220" i="5"/>
  <c r="K219" i="5"/>
  <c r="J219" i="5"/>
  <c r="I219" i="5"/>
  <c r="H219" i="5"/>
  <c r="G219" i="5"/>
  <c r="K218" i="5"/>
  <c r="J218" i="5"/>
  <c r="I218" i="5"/>
  <c r="H218" i="5"/>
  <c r="G218" i="5"/>
  <c r="K217" i="5"/>
  <c r="J217" i="5"/>
  <c r="I217" i="5"/>
  <c r="H217" i="5"/>
  <c r="G217" i="5"/>
  <c r="K216" i="5"/>
  <c r="J216" i="5"/>
  <c r="I216" i="5"/>
  <c r="H216" i="5"/>
  <c r="G216" i="5"/>
  <c r="K215" i="5"/>
  <c r="J215" i="5"/>
  <c r="I215" i="5"/>
  <c r="H215" i="5"/>
  <c r="G215" i="5"/>
  <c r="K214" i="5"/>
  <c r="J214" i="5"/>
  <c r="I214" i="5"/>
  <c r="H214" i="5"/>
  <c r="G214" i="5"/>
  <c r="K213" i="5"/>
  <c r="J213" i="5"/>
  <c r="I213" i="5"/>
  <c r="H213" i="5"/>
  <c r="L213" i="5" s="1"/>
  <c r="G213" i="5"/>
  <c r="K212" i="5"/>
  <c r="J212" i="5"/>
  <c r="I212" i="5"/>
  <c r="H212" i="5"/>
  <c r="L212" i="5" s="1"/>
  <c r="G212" i="5"/>
  <c r="K211" i="5"/>
  <c r="J211" i="5"/>
  <c r="I211" i="5"/>
  <c r="H211" i="5"/>
  <c r="G211" i="5"/>
  <c r="K210" i="5"/>
  <c r="J210" i="5"/>
  <c r="I210" i="5"/>
  <c r="H210" i="5"/>
  <c r="G210" i="5"/>
  <c r="K209" i="5"/>
  <c r="J209" i="5"/>
  <c r="I209" i="5"/>
  <c r="H209" i="5"/>
  <c r="L209" i="5" s="1"/>
  <c r="G209" i="5"/>
  <c r="K208" i="5"/>
  <c r="J208" i="5"/>
  <c r="I208" i="5"/>
  <c r="H208" i="5"/>
  <c r="G208" i="5"/>
  <c r="K207" i="5"/>
  <c r="J207" i="5"/>
  <c r="I207" i="5"/>
  <c r="H207" i="5"/>
  <c r="G207" i="5"/>
  <c r="K206" i="5"/>
  <c r="J206" i="5"/>
  <c r="I206" i="5"/>
  <c r="H206" i="5"/>
  <c r="G206" i="5"/>
  <c r="K205" i="5"/>
  <c r="J205" i="5"/>
  <c r="I205" i="5"/>
  <c r="H205" i="5"/>
  <c r="L205" i="5" s="1"/>
  <c r="G205" i="5"/>
  <c r="K204" i="5"/>
  <c r="J204" i="5"/>
  <c r="I204" i="5"/>
  <c r="H204" i="5"/>
  <c r="L204" i="5" s="1"/>
  <c r="G204" i="5"/>
  <c r="K203" i="5"/>
  <c r="J203" i="5"/>
  <c r="I203" i="5"/>
  <c r="H203" i="5"/>
  <c r="G203" i="5"/>
  <c r="K202" i="5"/>
  <c r="J202" i="5"/>
  <c r="I202" i="5"/>
  <c r="H202" i="5"/>
  <c r="G202" i="5"/>
  <c r="K201" i="5"/>
  <c r="J201" i="5"/>
  <c r="I201" i="5"/>
  <c r="H201" i="5"/>
  <c r="L201" i="5" s="1"/>
  <c r="G201" i="5"/>
  <c r="K200" i="5"/>
  <c r="J200" i="5"/>
  <c r="I200" i="5"/>
  <c r="H200" i="5"/>
  <c r="G200" i="5"/>
  <c r="K199" i="5"/>
  <c r="J199" i="5"/>
  <c r="I199" i="5"/>
  <c r="H199" i="5"/>
  <c r="G199" i="5"/>
  <c r="K198" i="5"/>
  <c r="J198" i="5"/>
  <c r="I198" i="5"/>
  <c r="H198" i="5"/>
  <c r="G198" i="5"/>
  <c r="K197" i="5"/>
  <c r="J197" i="5"/>
  <c r="I197" i="5"/>
  <c r="H197" i="5"/>
  <c r="L197" i="5" s="1"/>
  <c r="G197" i="5"/>
  <c r="K196" i="5"/>
  <c r="J196" i="5"/>
  <c r="I196" i="5"/>
  <c r="H196" i="5"/>
  <c r="G196" i="5"/>
  <c r="K195" i="5"/>
  <c r="J195" i="5"/>
  <c r="I195" i="5"/>
  <c r="H195" i="5"/>
  <c r="G195" i="5"/>
  <c r="K194" i="5"/>
  <c r="J194" i="5"/>
  <c r="I194" i="5"/>
  <c r="H194" i="5"/>
  <c r="G194" i="5"/>
  <c r="K193" i="5"/>
  <c r="J193" i="5"/>
  <c r="I193" i="5"/>
  <c r="H193" i="5"/>
  <c r="L193" i="5" s="1"/>
  <c r="G193" i="5"/>
  <c r="K192" i="5"/>
  <c r="J192" i="5"/>
  <c r="I192" i="5"/>
  <c r="H192" i="5"/>
  <c r="G192" i="5"/>
  <c r="K191" i="5"/>
  <c r="J191" i="5"/>
  <c r="I191" i="5"/>
  <c r="H191" i="5"/>
  <c r="G191" i="5"/>
  <c r="K190" i="5"/>
  <c r="J190" i="5"/>
  <c r="I190" i="5"/>
  <c r="H190" i="5"/>
  <c r="G190" i="5"/>
  <c r="K189" i="5"/>
  <c r="J189" i="5"/>
  <c r="I189" i="5"/>
  <c r="H189" i="5"/>
  <c r="L189" i="5" s="1"/>
  <c r="G189" i="5"/>
  <c r="K188" i="5"/>
  <c r="J188" i="5"/>
  <c r="I188" i="5"/>
  <c r="H188" i="5"/>
  <c r="G188" i="5"/>
  <c r="K187" i="5"/>
  <c r="J187" i="5"/>
  <c r="I187" i="5"/>
  <c r="H187" i="5"/>
  <c r="G187" i="5"/>
  <c r="K186" i="5"/>
  <c r="J186" i="5"/>
  <c r="I186" i="5"/>
  <c r="H186" i="5"/>
  <c r="G186" i="5"/>
  <c r="K185" i="5"/>
  <c r="J185" i="5"/>
  <c r="I185" i="5"/>
  <c r="H185" i="5"/>
  <c r="L185" i="5" s="1"/>
  <c r="G185" i="5"/>
  <c r="K184" i="5"/>
  <c r="J184" i="5"/>
  <c r="I184" i="5"/>
  <c r="H184" i="5"/>
  <c r="G184" i="5"/>
  <c r="K183" i="5"/>
  <c r="J183" i="5"/>
  <c r="I183" i="5"/>
  <c r="H183" i="5"/>
  <c r="G183" i="5"/>
  <c r="K182" i="5"/>
  <c r="J182" i="5"/>
  <c r="I182" i="5"/>
  <c r="H182" i="5"/>
  <c r="G182" i="5"/>
  <c r="K181" i="5"/>
  <c r="J181" i="5"/>
  <c r="I181" i="5"/>
  <c r="H181" i="5"/>
  <c r="L181" i="5" s="1"/>
  <c r="G181" i="5"/>
  <c r="K180" i="5"/>
  <c r="J180" i="5"/>
  <c r="I180" i="5"/>
  <c r="H180" i="5"/>
  <c r="G180" i="5"/>
  <c r="K179" i="5"/>
  <c r="J179" i="5"/>
  <c r="I179" i="5"/>
  <c r="H179" i="5"/>
  <c r="G179" i="5"/>
  <c r="K178" i="5"/>
  <c r="J178" i="5"/>
  <c r="I178" i="5"/>
  <c r="H178" i="5"/>
  <c r="G178" i="5"/>
  <c r="K177" i="5"/>
  <c r="J177" i="5"/>
  <c r="I177" i="5"/>
  <c r="H177" i="5"/>
  <c r="L177" i="5" s="1"/>
  <c r="G177" i="5"/>
  <c r="K176" i="5"/>
  <c r="J176" i="5"/>
  <c r="I176" i="5"/>
  <c r="H176" i="5"/>
  <c r="G176" i="5"/>
  <c r="K175" i="5"/>
  <c r="J175" i="5"/>
  <c r="I175" i="5"/>
  <c r="H175" i="5"/>
  <c r="G175" i="5"/>
  <c r="K174" i="5"/>
  <c r="J174" i="5"/>
  <c r="I174" i="5"/>
  <c r="H174" i="5"/>
  <c r="G174" i="5"/>
  <c r="K173" i="5"/>
  <c r="J173" i="5"/>
  <c r="I173" i="5"/>
  <c r="H173" i="5"/>
  <c r="L173" i="5" s="1"/>
  <c r="G173" i="5"/>
  <c r="K172" i="5"/>
  <c r="J172" i="5"/>
  <c r="I172" i="5"/>
  <c r="H172" i="5"/>
  <c r="G172" i="5"/>
  <c r="K171" i="5"/>
  <c r="J171" i="5"/>
  <c r="I171" i="5"/>
  <c r="H171" i="5"/>
  <c r="G171" i="5"/>
  <c r="K170" i="5"/>
  <c r="J170" i="5"/>
  <c r="I170" i="5"/>
  <c r="H170" i="5"/>
  <c r="G170" i="5"/>
  <c r="K169" i="5"/>
  <c r="J169" i="5"/>
  <c r="I169" i="5"/>
  <c r="H169" i="5"/>
  <c r="L169" i="5" s="1"/>
  <c r="G169" i="5"/>
  <c r="K168" i="5"/>
  <c r="J168" i="5"/>
  <c r="I168" i="5"/>
  <c r="H168" i="5"/>
  <c r="G168" i="5"/>
  <c r="K167" i="5"/>
  <c r="J167" i="5"/>
  <c r="I167" i="5"/>
  <c r="H167" i="5"/>
  <c r="G167" i="5"/>
  <c r="K166" i="5"/>
  <c r="J166" i="5"/>
  <c r="I166" i="5"/>
  <c r="H166" i="5"/>
  <c r="G166" i="5"/>
  <c r="K165" i="5"/>
  <c r="J165" i="5"/>
  <c r="I165" i="5"/>
  <c r="H165" i="5"/>
  <c r="L165" i="5" s="1"/>
  <c r="G165" i="5"/>
  <c r="K164" i="5"/>
  <c r="J164" i="5"/>
  <c r="I164" i="5"/>
  <c r="H164" i="5"/>
  <c r="G164" i="5"/>
  <c r="K163" i="5"/>
  <c r="J163" i="5"/>
  <c r="I163" i="5"/>
  <c r="H163" i="5"/>
  <c r="G163" i="5"/>
  <c r="K162" i="5"/>
  <c r="J162" i="5"/>
  <c r="I162" i="5"/>
  <c r="H162" i="5"/>
  <c r="G162" i="5"/>
  <c r="K161" i="5"/>
  <c r="J161" i="5"/>
  <c r="I161" i="5"/>
  <c r="H161" i="5"/>
  <c r="L161" i="5" s="1"/>
  <c r="G161" i="5"/>
  <c r="K160" i="5"/>
  <c r="J160" i="5"/>
  <c r="I160" i="5"/>
  <c r="H160" i="5"/>
  <c r="G160" i="5"/>
  <c r="K159" i="5"/>
  <c r="J159" i="5"/>
  <c r="I159" i="5"/>
  <c r="H159" i="5"/>
  <c r="G159" i="5"/>
  <c r="K158" i="5"/>
  <c r="J158" i="5"/>
  <c r="I158" i="5"/>
  <c r="H158" i="5"/>
  <c r="G158" i="5"/>
  <c r="K157" i="5"/>
  <c r="J157" i="5"/>
  <c r="I157" i="5"/>
  <c r="H157" i="5"/>
  <c r="L157" i="5" s="1"/>
  <c r="G157" i="5"/>
  <c r="K156" i="5"/>
  <c r="J156" i="5"/>
  <c r="I156" i="5"/>
  <c r="H156" i="5"/>
  <c r="G156" i="5"/>
  <c r="K155" i="5"/>
  <c r="J155" i="5"/>
  <c r="I155" i="5"/>
  <c r="H155" i="5"/>
  <c r="G155" i="5"/>
  <c r="K154" i="5"/>
  <c r="J154" i="5"/>
  <c r="I154" i="5"/>
  <c r="H154" i="5"/>
  <c r="G154" i="5"/>
  <c r="K153" i="5"/>
  <c r="J153" i="5"/>
  <c r="I153" i="5"/>
  <c r="H153" i="5"/>
  <c r="L153" i="5" s="1"/>
  <c r="G153" i="5"/>
  <c r="K152" i="5"/>
  <c r="J152" i="5"/>
  <c r="I152" i="5"/>
  <c r="H152" i="5"/>
  <c r="G152" i="5"/>
  <c r="K151" i="5"/>
  <c r="J151" i="5"/>
  <c r="I151" i="5"/>
  <c r="H151" i="5"/>
  <c r="G151" i="5"/>
  <c r="K150" i="5"/>
  <c r="J150" i="5"/>
  <c r="I150" i="5"/>
  <c r="H150" i="5"/>
  <c r="G150" i="5"/>
  <c r="K149" i="5"/>
  <c r="J149" i="5"/>
  <c r="I149" i="5"/>
  <c r="H149" i="5"/>
  <c r="L149" i="5" s="1"/>
  <c r="G149" i="5"/>
  <c r="K148" i="5"/>
  <c r="J148" i="5"/>
  <c r="I148" i="5"/>
  <c r="H148" i="5"/>
  <c r="G148" i="5"/>
  <c r="K147" i="5"/>
  <c r="J147" i="5"/>
  <c r="I147" i="5"/>
  <c r="H147" i="5"/>
  <c r="G147" i="5"/>
  <c r="K146" i="5"/>
  <c r="J146" i="5"/>
  <c r="I146" i="5"/>
  <c r="H146" i="5"/>
  <c r="G146" i="5"/>
  <c r="K145" i="5"/>
  <c r="J145" i="5"/>
  <c r="I145" i="5"/>
  <c r="H145" i="5"/>
  <c r="L145" i="5" s="1"/>
  <c r="G145" i="5"/>
  <c r="K144" i="5"/>
  <c r="J144" i="5"/>
  <c r="I144" i="5"/>
  <c r="H144" i="5"/>
  <c r="G144" i="5"/>
  <c r="K143" i="5"/>
  <c r="J143" i="5"/>
  <c r="I143" i="5"/>
  <c r="H143" i="5"/>
  <c r="G143" i="5"/>
  <c r="K142" i="5"/>
  <c r="J142" i="5"/>
  <c r="I142" i="5"/>
  <c r="H142" i="5"/>
  <c r="G142" i="5"/>
  <c r="K141" i="5"/>
  <c r="J141" i="5"/>
  <c r="I141" i="5"/>
  <c r="H141" i="5"/>
  <c r="L141" i="5" s="1"/>
  <c r="G141" i="5"/>
  <c r="K140" i="5"/>
  <c r="J140" i="5"/>
  <c r="I140" i="5"/>
  <c r="H140" i="5"/>
  <c r="G140" i="5"/>
  <c r="K139" i="5"/>
  <c r="J139" i="5"/>
  <c r="I139" i="5"/>
  <c r="H139" i="5"/>
  <c r="G139" i="5"/>
  <c r="K138" i="5"/>
  <c r="J138" i="5"/>
  <c r="I138" i="5"/>
  <c r="H138" i="5"/>
  <c r="G138" i="5"/>
  <c r="K137" i="5"/>
  <c r="J137" i="5"/>
  <c r="I137" i="5"/>
  <c r="H137" i="5"/>
  <c r="L137" i="5" s="1"/>
  <c r="G137" i="5"/>
  <c r="K136" i="5"/>
  <c r="J136" i="5"/>
  <c r="I136" i="5"/>
  <c r="H136" i="5"/>
  <c r="G136" i="5"/>
  <c r="K135" i="5"/>
  <c r="J135" i="5"/>
  <c r="I135" i="5"/>
  <c r="H135" i="5"/>
  <c r="G135" i="5"/>
  <c r="K134" i="5"/>
  <c r="J134" i="5"/>
  <c r="I134" i="5"/>
  <c r="H134" i="5"/>
  <c r="G134" i="5"/>
  <c r="K133" i="5"/>
  <c r="J133" i="5"/>
  <c r="I133" i="5"/>
  <c r="H133" i="5"/>
  <c r="L133" i="5" s="1"/>
  <c r="G133" i="5"/>
  <c r="K132" i="5"/>
  <c r="J132" i="5"/>
  <c r="I132" i="5"/>
  <c r="H132" i="5"/>
  <c r="G132" i="5"/>
  <c r="K131" i="5"/>
  <c r="J131" i="5"/>
  <c r="I131" i="5"/>
  <c r="H131" i="5"/>
  <c r="G131" i="5"/>
  <c r="K130" i="5"/>
  <c r="J130" i="5"/>
  <c r="I130" i="5"/>
  <c r="H130" i="5"/>
  <c r="G130" i="5"/>
  <c r="K129" i="5"/>
  <c r="J129" i="5"/>
  <c r="I129" i="5"/>
  <c r="H129" i="5"/>
  <c r="L129" i="5" s="1"/>
  <c r="G129" i="5"/>
  <c r="K128" i="5"/>
  <c r="J128" i="5"/>
  <c r="I128" i="5"/>
  <c r="H128" i="5"/>
  <c r="G128" i="5"/>
  <c r="K127" i="5"/>
  <c r="J127" i="5"/>
  <c r="I127" i="5"/>
  <c r="H127" i="5"/>
  <c r="G127" i="5"/>
  <c r="K126" i="5"/>
  <c r="J126" i="5"/>
  <c r="I126" i="5"/>
  <c r="H126" i="5"/>
  <c r="G126" i="5"/>
  <c r="K125" i="5"/>
  <c r="J125" i="5"/>
  <c r="I125" i="5"/>
  <c r="H125" i="5"/>
  <c r="L125" i="5" s="1"/>
  <c r="G125" i="5"/>
  <c r="K124" i="5"/>
  <c r="J124" i="5"/>
  <c r="I124" i="5"/>
  <c r="H124" i="5"/>
  <c r="G124" i="5"/>
  <c r="K123" i="5"/>
  <c r="J123" i="5"/>
  <c r="I123" i="5"/>
  <c r="H123" i="5"/>
  <c r="G123" i="5"/>
  <c r="K122" i="5"/>
  <c r="J122" i="5"/>
  <c r="I122" i="5"/>
  <c r="H122" i="5"/>
  <c r="G122" i="5"/>
  <c r="K121" i="5"/>
  <c r="J121" i="5"/>
  <c r="I121" i="5"/>
  <c r="H121" i="5"/>
  <c r="L121" i="5" s="1"/>
  <c r="G121" i="5"/>
  <c r="K120" i="5"/>
  <c r="J120" i="5"/>
  <c r="I120" i="5"/>
  <c r="H120" i="5"/>
  <c r="G120" i="5"/>
  <c r="K119" i="5"/>
  <c r="J119" i="5"/>
  <c r="I119" i="5"/>
  <c r="H119" i="5"/>
  <c r="G119" i="5"/>
  <c r="K118" i="5"/>
  <c r="J118" i="5"/>
  <c r="I118" i="5"/>
  <c r="H118" i="5"/>
  <c r="G118" i="5"/>
  <c r="K117" i="5"/>
  <c r="J117" i="5"/>
  <c r="I117" i="5"/>
  <c r="H117" i="5"/>
  <c r="L117" i="5" s="1"/>
  <c r="G117" i="5"/>
  <c r="K116" i="5"/>
  <c r="J116" i="5"/>
  <c r="I116" i="5"/>
  <c r="H116" i="5"/>
  <c r="G116" i="5"/>
  <c r="K115" i="5"/>
  <c r="J115" i="5"/>
  <c r="I115" i="5"/>
  <c r="H115" i="5"/>
  <c r="G115" i="5"/>
  <c r="K114" i="5"/>
  <c r="J114" i="5"/>
  <c r="I114" i="5"/>
  <c r="H114" i="5"/>
  <c r="G114" i="5"/>
  <c r="K113" i="5"/>
  <c r="J113" i="5"/>
  <c r="I113" i="5"/>
  <c r="H113" i="5"/>
  <c r="L113" i="5" s="1"/>
  <c r="G113" i="5"/>
  <c r="K112" i="5"/>
  <c r="J112" i="5"/>
  <c r="I112" i="5"/>
  <c r="H112" i="5"/>
  <c r="G112" i="5"/>
  <c r="K111" i="5"/>
  <c r="J111" i="5"/>
  <c r="I111" i="5"/>
  <c r="H111" i="5"/>
  <c r="G111" i="5"/>
  <c r="K110" i="5"/>
  <c r="J110" i="5"/>
  <c r="I110" i="5"/>
  <c r="H110" i="5"/>
  <c r="G110" i="5"/>
  <c r="K109" i="5"/>
  <c r="J109" i="5"/>
  <c r="I109" i="5"/>
  <c r="H109" i="5"/>
  <c r="L109" i="5" s="1"/>
  <c r="G109" i="5"/>
  <c r="K108" i="5"/>
  <c r="J108" i="5"/>
  <c r="I108" i="5"/>
  <c r="H108" i="5"/>
  <c r="G108" i="5"/>
  <c r="K107" i="5"/>
  <c r="J107" i="5"/>
  <c r="I107" i="5"/>
  <c r="H107" i="5"/>
  <c r="G107" i="5"/>
  <c r="K106" i="5"/>
  <c r="J106" i="5"/>
  <c r="I106" i="5"/>
  <c r="H106" i="5"/>
  <c r="G106" i="5"/>
  <c r="K105" i="5"/>
  <c r="J105" i="5"/>
  <c r="I105" i="5"/>
  <c r="H105" i="5"/>
  <c r="L105" i="5" s="1"/>
  <c r="G105" i="5"/>
  <c r="K104" i="5"/>
  <c r="J104" i="5"/>
  <c r="I104" i="5"/>
  <c r="H104" i="5"/>
  <c r="G104" i="5"/>
  <c r="K103" i="5"/>
  <c r="J103" i="5"/>
  <c r="I103" i="5"/>
  <c r="H103" i="5"/>
  <c r="G103" i="5"/>
  <c r="K102" i="5"/>
  <c r="J102" i="5"/>
  <c r="I102" i="5"/>
  <c r="H102" i="5"/>
  <c r="G102" i="5"/>
  <c r="K101" i="5"/>
  <c r="J101" i="5"/>
  <c r="I101" i="5"/>
  <c r="H101" i="5"/>
  <c r="L101" i="5" s="1"/>
  <c r="G101" i="5"/>
  <c r="K100" i="5"/>
  <c r="J100" i="5"/>
  <c r="I100" i="5"/>
  <c r="H100" i="5"/>
  <c r="G100" i="5"/>
  <c r="K99" i="5"/>
  <c r="J99" i="5"/>
  <c r="I99" i="5"/>
  <c r="H99" i="5"/>
  <c r="G99" i="5"/>
  <c r="K98" i="5"/>
  <c r="J98" i="5"/>
  <c r="I98" i="5"/>
  <c r="H98" i="5"/>
  <c r="G98" i="5"/>
  <c r="K97" i="5"/>
  <c r="J97" i="5"/>
  <c r="I97" i="5"/>
  <c r="H97" i="5"/>
  <c r="L97" i="5" s="1"/>
  <c r="G97" i="5"/>
  <c r="K96" i="5"/>
  <c r="J96" i="5"/>
  <c r="I96" i="5"/>
  <c r="H96" i="5"/>
  <c r="G96" i="5"/>
  <c r="K95" i="5"/>
  <c r="J95" i="5"/>
  <c r="I95" i="5"/>
  <c r="H95" i="5"/>
  <c r="G95" i="5"/>
  <c r="K94" i="5"/>
  <c r="J94" i="5"/>
  <c r="I94" i="5"/>
  <c r="H94" i="5"/>
  <c r="G94" i="5"/>
  <c r="K93" i="5"/>
  <c r="J93" i="5"/>
  <c r="I93" i="5"/>
  <c r="H93" i="5"/>
  <c r="L93" i="5" s="1"/>
  <c r="G93" i="5"/>
  <c r="K92" i="5"/>
  <c r="J92" i="5"/>
  <c r="I92" i="5"/>
  <c r="H92" i="5"/>
  <c r="G92" i="5"/>
  <c r="K91" i="5"/>
  <c r="J91" i="5"/>
  <c r="I91" i="5"/>
  <c r="H91" i="5"/>
  <c r="G91" i="5"/>
  <c r="K90" i="5"/>
  <c r="J90" i="5"/>
  <c r="I90" i="5"/>
  <c r="H90" i="5"/>
  <c r="G90" i="5"/>
  <c r="K89" i="5"/>
  <c r="J89" i="5"/>
  <c r="I89" i="5"/>
  <c r="H89" i="5"/>
  <c r="L89" i="5" s="1"/>
  <c r="G89" i="5"/>
  <c r="K88" i="5"/>
  <c r="J88" i="5"/>
  <c r="I88" i="5"/>
  <c r="H88" i="5"/>
  <c r="G88" i="5"/>
  <c r="K87" i="5"/>
  <c r="J87" i="5"/>
  <c r="I87" i="5"/>
  <c r="H87" i="5"/>
  <c r="G87" i="5"/>
  <c r="K86" i="5"/>
  <c r="J86" i="5"/>
  <c r="I86" i="5"/>
  <c r="H86" i="5"/>
  <c r="G86" i="5"/>
  <c r="K85" i="5"/>
  <c r="J85" i="5"/>
  <c r="I85" i="5"/>
  <c r="H85" i="5"/>
  <c r="L85" i="5" s="1"/>
  <c r="G85" i="5"/>
  <c r="K84" i="5"/>
  <c r="J84" i="5"/>
  <c r="I84" i="5"/>
  <c r="H84" i="5"/>
  <c r="G84" i="5"/>
  <c r="K83" i="5"/>
  <c r="J83" i="5"/>
  <c r="I83" i="5"/>
  <c r="H83" i="5"/>
  <c r="G83" i="5"/>
  <c r="K82" i="5"/>
  <c r="J82" i="5"/>
  <c r="I82" i="5"/>
  <c r="H82" i="5"/>
  <c r="G82" i="5"/>
  <c r="K81" i="5"/>
  <c r="J81" i="5"/>
  <c r="I81" i="5"/>
  <c r="H81" i="5"/>
  <c r="L81" i="5" s="1"/>
  <c r="G81" i="5"/>
  <c r="K80" i="5"/>
  <c r="J80" i="5"/>
  <c r="I80" i="5"/>
  <c r="H80" i="5"/>
  <c r="G80" i="5"/>
  <c r="K79" i="5"/>
  <c r="J79" i="5"/>
  <c r="I79" i="5"/>
  <c r="H79" i="5"/>
  <c r="G79" i="5"/>
  <c r="K78" i="5"/>
  <c r="J78" i="5"/>
  <c r="I78" i="5"/>
  <c r="H78" i="5"/>
  <c r="G78" i="5"/>
  <c r="K77" i="5"/>
  <c r="J77" i="5"/>
  <c r="I77" i="5"/>
  <c r="H77" i="5"/>
  <c r="L77" i="5" s="1"/>
  <c r="G77" i="5"/>
  <c r="K76" i="5"/>
  <c r="J76" i="5"/>
  <c r="I76" i="5"/>
  <c r="H76" i="5"/>
  <c r="G76" i="5"/>
  <c r="K75" i="5"/>
  <c r="J75" i="5"/>
  <c r="I75" i="5"/>
  <c r="H75" i="5"/>
  <c r="G75" i="5"/>
  <c r="K74" i="5"/>
  <c r="J74" i="5"/>
  <c r="I74" i="5"/>
  <c r="H74" i="5"/>
  <c r="G74" i="5"/>
  <c r="K73" i="5"/>
  <c r="J73" i="5"/>
  <c r="I73" i="5"/>
  <c r="H73" i="5"/>
  <c r="L73" i="5" s="1"/>
  <c r="G73" i="5"/>
  <c r="K72" i="5"/>
  <c r="J72" i="5"/>
  <c r="I72" i="5"/>
  <c r="H72" i="5"/>
  <c r="G72" i="5"/>
  <c r="K71" i="5"/>
  <c r="J71" i="5"/>
  <c r="I71" i="5"/>
  <c r="H71" i="5"/>
  <c r="G71" i="5"/>
  <c r="K70" i="5"/>
  <c r="J70" i="5"/>
  <c r="I70" i="5"/>
  <c r="H70" i="5"/>
  <c r="G70" i="5"/>
  <c r="K69" i="5"/>
  <c r="J69" i="5"/>
  <c r="I69" i="5"/>
  <c r="H69" i="5"/>
  <c r="L69" i="5" s="1"/>
  <c r="G69" i="5"/>
  <c r="K68" i="5"/>
  <c r="J68" i="5"/>
  <c r="I68" i="5"/>
  <c r="H68" i="5"/>
  <c r="G68" i="5"/>
  <c r="K67" i="5"/>
  <c r="J67" i="5"/>
  <c r="I67" i="5"/>
  <c r="H67" i="5"/>
  <c r="G67" i="5"/>
  <c r="K66" i="5"/>
  <c r="J66" i="5"/>
  <c r="I66" i="5"/>
  <c r="H66" i="5"/>
  <c r="G66" i="5"/>
  <c r="K65" i="5"/>
  <c r="J65" i="5"/>
  <c r="I65" i="5"/>
  <c r="H65" i="5"/>
  <c r="L65" i="5" s="1"/>
  <c r="G65" i="5"/>
  <c r="K64" i="5"/>
  <c r="J64" i="5"/>
  <c r="I64" i="5"/>
  <c r="H64" i="5"/>
  <c r="G64" i="5"/>
  <c r="K63" i="5"/>
  <c r="J63" i="5"/>
  <c r="I63" i="5"/>
  <c r="H63" i="5"/>
  <c r="G63" i="5"/>
  <c r="K62" i="5"/>
  <c r="J62" i="5"/>
  <c r="I62" i="5"/>
  <c r="H62" i="5"/>
  <c r="G62" i="5"/>
  <c r="K61" i="5"/>
  <c r="J61" i="5"/>
  <c r="I61" i="5"/>
  <c r="H61" i="5"/>
  <c r="L61" i="5" s="1"/>
  <c r="G61" i="5"/>
  <c r="K60" i="5"/>
  <c r="J60" i="5"/>
  <c r="I60" i="5"/>
  <c r="H60" i="5"/>
  <c r="G60" i="5"/>
  <c r="K59" i="5"/>
  <c r="J59" i="5"/>
  <c r="I59" i="5"/>
  <c r="H59" i="5"/>
  <c r="G59" i="5"/>
  <c r="K58" i="5"/>
  <c r="J58" i="5"/>
  <c r="I58" i="5"/>
  <c r="H58" i="5"/>
  <c r="G58" i="5"/>
  <c r="K57" i="5"/>
  <c r="J57" i="5"/>
  <c r="I57" i="5"/>
  <c r="H57" i="5"/>
  <c r="L57" i="5" s="1"/>
  <c r="G57" i="5"/>
  <c r="K56" i="5"/>
  <c r="J56" i="5"/>
  <c r="I56" i="5"/>
  <c r="H56" i="5"/>
  <c r="G56" i="5"/>
  <c r="K55" i="5"/>
  <c r="J55" i="5"/>
  <c r="I55" i="5"/>
  <c r="H55" i="5"/>
  <c r="G55" i="5"/>
  <c r="K54" i="5"/>
  <c r="J54" i="5"/>
  <c r="I54" i="5"/>
  <c r="H54" i="5"/>
  <c r="G54" i="5"/>
  <c r="K53" i="5"/>
  <c r="J53" i="5"/>
  <c r="I53" i="5"/>
  <c r="H53" i="5"/>
  <c r="L53" i="5" s="1"/>
  <c r="G53" i="5"/>
  <c r="K52" i="5"/>
  <c r="J52" i="5"/>
  <c r="I52" i="5"/>
  <c r="H52" i="5"/>
  <c r="G52" i="5"/>
  <c r="K51" i="5"/>
  <c r="J51" i="5"/>
  <c r="I51" i="5"/>
  <c r="H51" i="5"/>
  <c r="G51" i="5"/>
  <c r="K50" i="5"/>
  <c r="J50" i="5"/>
  <c r="I50" i="5"/>
  <c r="H50" i="5"/>
  <c r="G50" i="5"/>
  <c r="K49" i="5"/>
  <c r="J49" i="5"/>
  <c r="I49" i="5"/>
  <c r="H49" i="5"/>
  <c r="L49" i="5" s="1"/>
  <c r="G49" i="5"/>
  <c r="K48" i="5"/>
  <c r="J48" i="5"/>
  <c r="I48" i="5"/>
  <c r="H48" i="5"/>
  <c r="G48" i="5"/>
  <c r="K47" i="5"/>
  <c r="J47" i="5"/>
  <c r="I47" i="5"/>
  <c r="H47" i="5"/>
  <c r="G47" i="5"/>
  <c r="K46" i="5"/>
  <c r="J46" i="5"/>
  <c r="I46" i="5"/>
  <c r="H46" i="5"/>
  <c r="G46" i="5"/>
  <c r="K45" i="5"/>
  <c r="J45" i="5"/>
  <c r="I45" i="5"/>
  <c r="H45" i="5"/>
  <c r="L45" i="5" s="1"/>
  <c r="G45" i="5"/>
  <c r="K44" i="5"/>
  <c r="J44" i="5"/>
  <c r="I44" i="5"/>
  <c r="H44" i="5"/>
  <c r="L44" i="5" s="1"/>
  <c r="G44" i="5"/>
  <c r="K43" i="5"/>
  <c r="J43" i="5"/>
  <c r="I43" i="5"/>
  <c r="H43" i="5"/>
  <c r="G43" i="5"/>
  <c r="K42" i="5"/>
  <c r="J42" i="5"/>
  <c r="I42" i="5"/>
  <c r="H42" i="5"/>
  <c r="G42" i="5"/>
  <c r="K41" i="5"/>
  <c r="J41" i="5"/>
  <c r="I41" i="5"/>
  <c r="H41" i="5"/>
  <c r="L41" i="5" s="1"/>
  <c r="G41" i="5"/>
  <c r="K40" i="5"/>
  <c r="J40" i="5"/>
  <c r="I40" i="5"/>
  <c r="H40" i="5"/>
  <c r="G40" i="5"/>
  <c r="K39" i="5"/>
  <c r="J39" i="5"/>
  <c r="I39" i="5"/>
  <c r="H39" i="5"/>
  <c r="G39" i="5"/>
  <c r="K38" i="5"/>
  <c r="J38" i="5"/>
  <c r="I38" i="5"/>
  <c r="H38" i="5"/>
  <c r="G38" i="5"/>
  <c r="K37" i="5"/>
  <c r="J37" i="5"/>
  <c r="I37" i="5"/>
  <c r="H37" i="5"/>
  <c r="L37" i="5" s="1"/>
  <c r="G37" i="5"/>
  <c r="K36" i="5"/>
  <c r="J36" i="5"/>
  <c r="I36" i="5"/>
  <c r="H36" i="5"/>
  <c r="L36" i="5" s="1"/>
  <c r="G36" i="5"/>
  <c r="K35" i="5"/>
  <c r="J35" i="5"/>
  <c r="I35" i="5"/>
  <c r="H35" i="5"/>
  <c r="G35" i="5"/>
  <c r="K34" i="5"/>
  <c r="J34" i="5"/>
  <c r="I34" i="5"/>
  <c r="H34" i="5"/>
  <c r="G34" i="5"/>
  <c r="K33" i="5"/>
  <c r="J33" i="5"/>
  <c r="I33" i="5"/>
  <c r="H33" i="5"/>
  <c r="L33" i="5" s="1"/>
  <c r="G33" i="5"/>
  <c r="K32" i="5"/>
  <c r="J32" i="5"/>
  <c r="I32" i="5"/>
  <c r="H32" i="5"/>
  <c r="G32" i="5"/>
  <c r="K31" i="5"/>
  <c r="J31" i="5"/>
  <c r="I31" i="5"/>
  <c r="H31" i="5"/>
  <c r="G31" i="5"/>
  <c r="K30" i="5"/>
  <c r="I30" i="5"/>
  <c r="H30" i="5"/>
  <c r="K29" i="5"/>
  <c r="J29" i="5"/>
  <c r="I29" i="5"/>
  <c r="H29" i="5"/>
  <c r="G29" i="5"/>
  <c r="K28" i="5"/>
  <c r="J28" i="5"/>
  <c r="I28" i="5"/>
  <c r="H28" i="5"/>
  <c r="G28" i="5"/>
  <c r="K27" i="5"/>
  <c r="J27" i="5"/>
  <c r="I27" i="5"/>
  <c r="H27" i="5"/>
  <c r="L27" i="5" s="1"/>
  <c r="G27" i="5"/>
  <c r="K26" i="5"/>
  <c r="J26" i="5"/>
  <c r="I26" i="5"/>
  <c r="H26" i="5"/>
  <c r="L26" i="5" s="1"/>
  <c r="G26" i="5"/>
  <c r="K25" i="5"/>
  <c r="J25" i="5"/>
  <c r="I25" i="5"/>
  <c r="H25" i="5"/>
  <c r="G25" i="5"/>
  <c r="K24" i="5"/>
  <c r="J24" i="5"/>
  <c r="I24" i="5"/>
  <c r="H24" i="5"/>
  <c r="G24" i="5"/>
  <c r="K23" i="5"/>
  <c r="J23" i="5"/>
  <c r="I23" i="5"/>
  <c r="H23" i="5"/>
  <c r="L23" i="5" s="1"/>
  <c r="G23" i="5"/>
  <c r="K22" i="5"/>
  <c r="J22" i="5"/>
  <c r="I22" i="5"/>
  <c r="H22" i="5"/>
  <c r="G22" i="5"/>
  <c r="K21" i="5"/>
  <c r="J21" i="5"/>
  <c r="I21" i="5"/>
  <c r="H21" i="5"/>
  <c r="G21" i="5"/>
  <c r="K20" i="5"/>
  <c r="J20" i="5"/>
  <c r="I20" i="5"/>
  <c r="H20" i="5"/>
  <c r="G20" i="5"/>
  <c r="K19" i="5"/>
  <c r="J19" i="5"/>
  <c r="I19" i="5"/>
  <c r="H19" i="5"/>
  <c r="L19" i="5" s="1"/>
  <c r="G19" i="5"/>
  <c r="K18" i="5"/>
  <c r="J18" i="5"/>
  <c r="I18" i="5"/>
  <c r="H18" i="5"/>
  <c r="L18" i="5" s="1"/>
  <c r="G18" i="5"/>
  <c r="K17" i="5"/>
  <c r="J17" i="5"/>
  <c r="I17" i="5"/>
  <c r="H17" i="5"/>
  <c r="G17" i="5"/>
  <c r="K16" i="5"/>
  <c r="J16" i="5"/>
  <c r="I16" i="5"/>
  <c r="H16" i="5"/>
  <c r="G16" i="5"/>
  <c r="K15" i="5"/>
  <c r="J15" i="5"/>
  <c r="I15" i="5"/>
  <c r="H15" i="5"/>
  <c r="L15" i="5" s="1"/>
  <c r="G15" i="5"/>
  <c r="K14" i="5"/>
  <c r="J14" i="5"/>
  <c r="I14" i="5"/>
  <c r="H14" i="5"/>
  <c r="G14" i="5"/>
  <c r="K13" i="5"/>
  <c r="J13" i="5"/>
  <c r="I13" i="5"/>
  <c r="H13" i="5"/>
  <c r="G13" i="5"/>
  <c r="K12" i="5"/>
  <c r="J12" i="5"/>
  <c r="I12" i="5"/>
  <c r="H12" i="5"/>
  <c r="G12" i="5"/>
  <c r="K11" i="5"/>
  <c r="J11" i="5"/>
  <c r="I11" i="5"/>
  <c r="H11" i="5"/>
  <c r="L11" i="5" s="1"/>
  <c r="G11" i="5"/>
  <c r="K10" i="5"/>
  <c r="J10" i="5"/>
  <c r="I10" i="5"/>
  <c r="H10" i="5"/>
  <c r="L10" i="5" s="1"/>
  <c r="G10" i="5"/>
  <c r="K9" i="5"/>
  <c r="J9" i="5"/>
  <c r="I9" i="5"/>
  <c r="H9" i="5"/>
  <c r="G9" i="5"/>
  <c r="K8" i="5"/>
  <c r="J8" i="5"/>
  <c r="I8" i="5"/>
  <c r="H8" i="5"/>
  <c r="G8" i="5"/>
  <c r="K7" i="5"/>
  <c r="J7" i="5"/>
  <c r="I7" i="5"/>
  <c r="H7" i="5"/>
  <c r="L7" i="5" s="1"/>
  <c r="G7" i="5"/>
  <c r="K6" i="5"/>
  <c r="J6" i="5"/>
  <c r="I6" i="5"/>
  <c r="H6" i="5"/>
  <c r="G6" i="5"/>
  <c r="K5" i="5"/>
  <c r="J5" i="5"/>
  <c r="I5" i="5"/>
  <c r="H5" i="5"/>
  <c r="G5" i="5"/>
  <c r="K4" i="5"/>
  <c r="J4" i="5"/>
  <c r="I4" i="5"/>
  <c r="H4" i="5"/>
  <c r="G4" i="5"/>
  <c r="K3" i="5"/>
  <c r="J3" i="5"/>
  <c r="I3" i="5"/>
  <c r="H3" i="5"/>
  <c r="L3" i="5" s="1"/>
  <c r="G3" i="5"/>
  <c r="K2" i="5"/>
  <c r="J2" i="5"/>
  <c r="I2" i="5"/>
  <c r="H2" i="5"/>
  <c r="L2" i="5" s="1"/>
  <c r="G2" i="5"/>
  <c r="L275" i="4"/>
  <c r="K275" i="4"/>
  <c r="M275" i="4" s="1"/>
  <c r="J275" i="4"/>
  <c r="I275" i="4"/>
  <c r="L274" i="4"/>
  <c r="K274" i="4"/>
  <c r="J274" i="4"/>
  <c r="I274" i="4"/>
  <c r="L273" i="4"/>
  <c r="K273" i="4"/>
  <c r="J273" i="4"/>
  <c r="I273" i="4"/>
  <c r="H273" i="4"/>
  <c r="L272" i="4"/>
  <c r="K272" i="4"/>
  <c r="M272" i="4" s="1"/>
  <c r="J272" i="4"/>
  <c r="I272" i="4"/>
  <c r="H272" i="4"/>
  <c r="L271" i="4"/>
  <c r="K271" i="4"/>
  <c r="J271" i="4"/>
  <c r="I271" i="4"/>
  <c r="M271" i="4" s="1"/>
  <c r="H271" i="4"/>
  <c r="L270" i="4"/>
  <c r="K270" i="4"/>
  <c r="J270" i="4"/>
  <c r="I270" i="4"/>
  <c r="H270" i="4"/>
  <c r="L269" i="4"/>
  <c r="K269" i="4"/>
  <c r="J269" i="4"/>
  <c r="I269" i="4"/>
  <c r="H269" i="4"/>
  <c r="L268" i="4"/>
  <c r="K268" i="4"/>
  <c r="J268" i="4"/>
  <c r="I268" i="4"/>
  <c r="H268" i="4"/>
  <c r="L267" i="4"/>
  <c r="K267" i="4"/>
  <c r="J267" i="4"/>
  <c r="I267" i="4"/>
  <c r="M267" i="4" s="1"/>
  <c r="H267" i="4"/>
  <c r="L266" i="4"/>
  <c r="K266" i="4"/>
  <c r="J266" i="4"/>
  <c r="I266" i="4"/>
  <c r="H266" i="4"/>
  <c r="L265" i="4"/>
  <c r="K265" i="4"/>
  <c r="J265" i="4"/>
  <c r="I265" i="4"/>
  <c r="H265" i="4"/>
  <c r="L264" i="4"/>
  <c r="K264" i="4"/>
  <c r="M264" i="4" s="1"/>
  <c r="J264" i="4"/>
  <c r="I264" i="4"/>
  <c r="H264" i="4"/>
  <c r="L263" i="4"/>
  <c r="K263" i="4"/>
  <c r="J263" i="4"/>
  <c r="I263" i="4"/>
  <c r="M263" i="4" s="1"/>
  <c r="H263" i="4"/>
  <c r="L262" i="4"/>
  <c r="K262" i="4"/>
  <c r="J262" i="4"/>
  <c r="I262" i="4"/>
  <c r="H262" i="4"/>
  <c r="L261" i="4"/>
  <c r="K261" i="4"/>
  <c r="J261" i="4"/>
  <c r="I261" i="4"/>
  <c r="H261" i="4"/>
  <c r="L260" i="4"/>
  <c r="K260" i="4"/>
  <c r="J260" i="4"/>
  <c r="I260" i="4"/>
  <c r="H260" i="4"/>
  <c r="L259" i="4"/>
  <c r="K259" i="4"/>
  <c r="J259" i="4"/>
  <c r="I259" i="4"/>
  <c r="M259" i="4" s="1"/>
  <c r="H259" i="4"/>
  <c r="L258" i="4"/>
  <c r="K258" i="4"/>
  <c r="J258" i="4"/>
  <c r="I258" i="4"/>
  <c r="H258" i="4"/>
  <c r="L257" i="4"/>
  <c r="K257" i="4"/>
  <c r="J257" i="4"/>
  <c r="I257" i="4"/>
  <c r="H257" i="4"/>
  <c r="L256" i="4"/>
  <c r="K256" i="4"/>
  <c r="M256" i="4" s="1"/>
  <c r="J256" i="4"/>
  <c r="I256" i="4"/>
  <c r="H256" i="4"/>
  <c r="L255" i="4"/>
  <c r="K255" i="4"/>
  <c r="J255" i="4"/>
  <c r="I255" i="4"/>
  <c r="M255" i="4" s="1"/>
  <c r="H255" i="4"/>
  <c r="L254" i="4"/>
  <c r="K254" i="4"/>
  <c r="J254" i="4"/>
  <c r="I254" i="4"/>
  <c r="H254" i="4"/>
  <c r="L253" i="4"/>
  <c r="K253" i="4"/>
  <c r="J253" i="4"/>
  <c r="I253" i="4"/>
  <c r="H253" i="4"/>
  <c r="L252" i="4"/>
  <c r="K252" i="4"/>
  <c r="J252" i="4"/>
  <c r="I252" i="4"/>
  <c r="H252" i="4"/>
  <c r="L251" i="4"/>
  <c r="K251" i="4"/>
  <c r="J251" i="4"/>
  <c r="I251" i="4"/>
  <c r="M251" i="4" s="1"/>
  <c r="H251" i="4"/>
  <c r="L250" i="4"/>
  <c r="K250" i="4"/>
  <c r="I250" i="4"/>
  <c r="E250" i="4"/>
  <c r="L249" i="4"/>
  <c r="K249" i="4"/>
  <c r="J249" i="4"/>
  <c r="M249" i="4" s="1"/>
  <c r="I249" i="4"/>
  <c r="H249" i="4"/>
  <c r="L248" i="4"/>
  <c r="K248" i="4"/>
  <c r="J248" i="4"/>
  <c r="I248" i="4"/>
  <c r="H248" i="4"/>
  <c r="L247" i="4"/>
  <c r="K247" i="4"/>
  <c r="J247" i="4"/>
  <c r="I247" i="4"/>
  <c r="H247" i="4"/>
  <c r="L246" i="4"/>
  <c r="K246" i="4"/>
  <c r="J246" i="4"/>
  <c r="I246" i="4"/>
  <c r="H246" i="4"/>
  <c r="L244" i="4"/>
  <c r="K244" i="4"/>
  <c r="J244" i="4"/>
  <c r="I244" i="4"/>
  <c r="H244" i="4"/>
  <c r="L243" i="4"/>
  <c r="K243" i="4"/>
  <c r="M243" i="4" s="1"/>
  <c r="J243" i="4"/>
  <c r="I243" i="4"/>
  <c r="H243" i="4"/>
  <c r="L242" i="4"/>
  <c r="K242" i="4"/>
  <c r="J242" i="4"/>
  <c r="I242" i="4"/>
  <c r="H242" i="4"/>
  <c r="L241" i="4"/>
  <c r="K241" i="4"/>
  <c r="J241" i="4"/>
  <c r="I241" i="4"/>
  <c r="H241" i="4"/>
  <c r="L240" i="4"/>
  <c r="K240" i="4"/>
  <c r="J240" i="4"/>
  <c r="M240" i="4" s="1"/>
  <c r="I240" i="4"/>
  <c r="H240" i="4"/>
  <c r="L239" i="4"/>
  <c r="K239" i="4"/>
  <c r="J239" i="4"/>
  <c r="I239" i="4"/>
  <c r="H239" i="4"/>
  <c r="L238" i="4"/>
  <c r="K238" i="4"/>
  <c r="J238" i="4"/>
  <c r="I238" i="4"/>
  <c r="H238" i="4"/>
  <c r="L237" i="4"/>
  <c r="K237" i="4"/>
  <c r="J237" i="4"/>
  <c r="I237" i="4"/>
  <c r="H237" i="4"/>
  <c r="L236" i="4"/>
  <c r="K236" i="4"/>
  <c r="J236" i="4"/>
  <c r="I236" i="4"/>
  <c r="H236" i="4"/>
  <c r="L235" i="4"/>
  <c r="K235" i="4"/>
  <c r="M235" i="4" s="1"/>
  <c r="J235" i="4"/>
  <c r="I235" i="4"/>
  <c r="H235" i="4"/>
  <c r="L234" i="4"/>
  <c r="K234" i="4"/>
  <c r="J234" i="4"/>
  <c r="I234" i="4"/>
  <c r="H234" i="4"/>
  <c r="L233" i="4"/>
  <c r="K233" i="4"/>
  <c r="J233" i="4"/>
  <c r="I233" i="4"/>
  <c r="H233" i="4"/>
  <c r="L232" i="4"/>
  <c r="K232" i="4"/>
  <c r="J232" i="4"/>
  <c r="M232" i="4" s="1"/>
  <c r="I232" i="4"/>
  <c r="H232" i="4"/>
  <c r="L231" i="4"/>
  <c r="K231" i="4"/>
  <c r="J231" i="4"/>
  <c r="I231" i="4"/>
  <c r="H231" i="4"/>
  <c r="L230" i="4"/>
  <c r="K230" i="4"/>
  <c r="J230" i="4"/>
  <c r="I230" i="4"/>
  <c r="H230" i="4"/>
  <c r="L229" i="4"/>
  <c r="K229" i="4"/>
  <c r="J229" i="4"/>
  <c r="I229" i="4"/>
  <c r="H229" i="4"/>
  <c r="L228" i="4"/>
  <c r="K228" i="4"/>
  <c r="J228" i="4"/>
  <c r="I228" i="4"/>
  <c r="H228" i="4"/>
  <c r="L227" i="4"/>
  <c r="K227" i="4"/>
  <c r="M227" i="4" s="1"/>
  <c r="J227" i="4"/>
  <c r="I227" i="4"/>
  <c r="H227" i="4"/>
  <c r="L226" i="4"/>
  <c r="K226" i="4"/>
  <c r="J226" i="4"/>
  <c r="I226" i="4"/>
  <c r="H226" i="4"/>
  <c r="L225" i="4"/>
  <c r="K225" i="4"/>
  <c r="J225" i="4"/>
  <c r="I225" i="4"/>
  <c r="H225" i="4"/>
  <c r="L224" i="4"/>
  <c r="K224" i="4"/>
  <c r="J224" i="4"/>
  <c r="M224" i="4" s="1"/>
  <c r="I224" i="4"/>
  <c r="H224" i="4"/>
  <c r="L223" i="4"/>
  <c r="K223" i="4"/>
  <c r="J223" i="4"/>
  <c r="I223" i="4"/>
  <c r="H223" i="4"/>
  <c r="L222" i="4"/>
  <c r="K222" i="4"/>
  <c r="J222" i="4"/>
  <c r="I222" i="4"/>
  <c r="H222" i="4"/>
  <c r="L221" i="4"/>
  <c r="K221" i="4"/>
  <c r="J221" i="4"/>
  <c r="I221" i="4"/>
  <c r="H221" i="4"/>
  <c r="L220" i="4"/>
  <c r="K220" i="4"/>
  <c r="J220" i="4"/>
  <c r="I220" i="4"/>
  <c r="H220" i="4"/>
  <c r="L219" i="4"/>
  <c r="K219" i="4"/>
  <c r="M219" i="4" s="1"/>
  <c r="J219" i="4"/>
  <c r="I219" i="4"/>
  <c r="H219" i="4"/>
  <c r="L218" i="4"/>
  <c r="K218" i="4"/>
  <c r="J218" i="4"/>
  <c r="I218" i="4"/>
  <c r="H218" i="4"/>
  <c r="L217" i="4"/>
  <c r="K217" i="4"/>
  <c r="J217" i="4"/>
  <c r="I217" i="4"/>
  <c r="H217" i="4"/>
  <c r="L216" i="4"/>
  <c r="K216" i="4"/>
  <c r="J216" i="4"/>
  <c r="M216" i="4" s="1"/>
  <c r="I216" i="4"/>
  <c r="H216" i="4"/>
  <c r="L215" i="4"/>
  <c r="K215" i="4"/>
  <c r="J215" i="4"/>
  <c r="I215" i="4"/>
  <c r="H215" i="4"/>
  <c r="L214" i="4"/>
  <c r="K214" i="4"/>
  <c r="J214" i="4"/>
  <c r="I214" i="4"/>
  <c r="H214" i="4"/>
  <c r="L213" i="4"/>
  <c r="K213" i="4"/>
  <c r="J213" i="4"/>
  <c r="I213" i="4"/>
  <c r="H213" i="4"/>
  <c r="L212" i="4"/>
  <c r="K212" i="4"/>
  <c r="J212" i="4"/>
  <c r="I212" i="4"/>
  <c r="H212" i="4"/>
  <c r="L211" i="4"/>
  <c r="K211" i="4"/>
  <c r="M211" i="4" s="1"/>
  <c r="J211" i="4"/>
  <c r="I211" i="4"/>
  <c r="H211" i="4"/>
  <c r="L210" i="4"/>
  <c r="K210" i="4"/>
  <c r="J210" i="4"/>
  <c r="I210" i="4"/>
  <c r="H210" i="4"/>
  <c r="L209" i="4"/>
  <c r="K209" i="4"/>
  <c r="J209" i="4"/>
  <c r="I209" i="4"/>
  <c r="H209" i="4"/>
  <c r="L208" i="4"/>
  <c r="K208" i="4"/>
  <c r="J208" i="4"/>
  <c r="M208" i="4" s="1"/>
  <c r="I208" i="4"/>
  <c r="H208" i="4"/>
  <c r="L207" i="4"/>
  <c r="K207" i="4"/>
  <c r="J207" i="4"/>
  <c r="I207" i="4"/>
  <c r="H207" i="4"/>
  <c r="L206" i="4"/>
  <c r="K206" i="4"/>
  <c r="J206" i="4"/>
  <c r="I206" i="4"/>
  <c r="H206" i="4"/>
  <c r="L205" i="4"/>
  <c r="K205" i="4"/>
  <c r="J205" i="4"/>
  <c r="I205" i="4"/>
  <c r="H205" i="4"/>
  <c r="L204" i="4"/>
  <c r="K204" i="4"/>
  <c r="J204" i="4"/>
  <c r="I204" i="4"/>
  <c r="H204" i="4"/>
  <c r="L203" i="4"/>
  <c r="K203" i="4"/>
  <c r="M203" i="4" s="1"/>
  <c r="J203" i="4"/>
  <c r="I203" i="4"/>
  <c r="L202" i="4"/>
  <c r="K202" i="4"/>
  <c r="J202" i="4"/>
  <c r="I202" i="4"/>
  <c r="L201" i="4"/>
  <c r="K201" i="4"/>
  <c r="J201" i="4"/>
  <c r="I201" i="4"/>
  <c r="H201" i="4"/>
  <c r="L200" i="4"/>
  <c r="K200" i="4"/>
  <c r="M200" i="4" s="1"/>
  <c r="J200" i="4"/>
  <c r="I200" i="4"/>
  <c r="H200" i="4"/>
  <c r="L199" i="4"/>
  <c r="K199" i="4"/>
  <c r="J199" i="4"/>
  <c r="I199" i="4"/>
  <c r="H199" i="4"/>
  <c r="L198" i="4"/>
  <c r="K198" i="4"/>
  <c r="J198" i="4"/>
  <c r="I198" i="4"/>
  <c r="H198" i="4"/>
  <c r="L197" i="4"/>
  <c r="K197" i="4"/>
  <c r="J197" i="4"/>
  <c r="I197" i="4"/>
  <c r="H197" i="4"/>
  <c r="L196" i="4"/>
  <c r="K196" i="4"/>
  <c r="J196" i="4"/>
  <c r="D196" i="4"/>
  <c r="L195" i="4"/>
  <c r="K195" i="4"/>
  <c r="J195" i="4"/>
  <c r="I195" i="4"/>
  <c r="H195" i="4"/>
  <c r="L194" i="4"/>
  <c r="K194" i="4"/>
  <c r="J194" i="4"/>
  <c r="I194" i="4"/>
  <c r="H194" i="4"/>
  <c r="L193" i="4"/>
  <c r="K193" i="4"/>
  <c r="M193" i="4" s="1"/>
  <c r="J193" i="4"/>
  <c r="I193" i="4"/>
  <c r="H193" i="4"/>
  <c r="L192" i="4"/>
  <c r="K192" i="4"/>
  <c r="J192" i="4"/>
  <c r="I192" i="4"/>
  <c r="H192" i="4"/>
  <c r="L191" i="4"/>
  <c r="K191" i="4"/>
  <c r="J191" i="4"/>
  <c r="I191" i="4"/>
  <c r="H191" i="4"/>
  <c r="L190" i="4"/>
  <c r="K190" i="4"/>
  <c r="J190" i="4"/>
  <c r="I190" i="4"/>
  <c r="H190" i="4"/>
  <c r="L189" i="4"/>
  <c r="K189" i="4"/>
  <c r="M189" i="4" s="1"/>
  <c r="J189" i="4"/>
  <c r="I189" i="4"/>
  <c r="H189" i="4"/>
  <c r="L188" i="4"/>
  <c r="K188" i="4"/>
  <c r="J188" i="4"/>
  <c r="I188" i="4"/>
  <c r="H188" i="4"/>
  <c r="L187" i="4"/>
  <c r="K187" i="4"/>
  <c r="I187" i="4"/>
  <c r="E187" i="4"/>
  <c r="H187" i="4" s="1"/>
  <c r="L186" i="4"/>
  <c r="K186" i="4"/>
  <c r="J186" i="4"/>
  <c r="I186" i="4"/>
  <c r="M186" i="4" s="1"/>
  <c r="H186" i="4"/>
  <c r="L184" i="4"/>
  <c r="K184" i="4"/>
  <c r="J184" i="4"/>
  <c r="I184" i="4"/>
  <c r="H184" i="4"/>
  <c r="L183" i="4"/>
  <c r="K183" i="4"/>
  <c r="J183" i="4"/>
  <c r="I183" i="4"/>
  <c r="H183" i="4"/>
  <c r="L182" i="4"/>
  <c r="K182" i="4"/>
  <c r="J182" i="4"/>
  <c r="I182" i="4"/>
  <c r="H182" i="4"/>
  <c r="L181" i="4"/>
  <c r="K181" i="4"/>
  <c r="J181" i="4"/>
  <c r="I181" i="4"/>
  <c r="M181" i="4" s="1"/>
  <c r="H181" i="4"/>
  <c r="L180" i="4"/>
  <c r="K180" i="4"/>
  <c r="J180" i="4"/>
  <c r="I180" i="4"/>
  <c r="H180" i="4"/>
  <c r="L179" i="4"/>
  <c r="K179" i="4"/>
  <c r="J179" i="4"/>
  <c r="I179" i="4"/>
  <c r="H179" i="4"/>
  <c r="L178" i="4"/>
  <c r="K178" i="4"/>
  <c r="J178" i="4"/>
  <c r="I178" i="4"/>
  <c r="H178" i="4"/>
  <c r="L177" i="4"/>
  <c r="K177" i="4"/>
  <c r="J177" i="4"/>
  <c r="I177" i="4"/>
  <c r="M177" i="4" s="1"/>
  <c r="H177" i="4"/>
  <c r="L176" i="4"/>
  <c r="K176" i="4"/>
  <c r="J176" i="4"/>
  <c r="I176" i="4"/>
  <c r="H176" i="4"/>
  <c r="L175" i="4"/>
  <c r="K175" i="4"/>
  <c r="J175" i="4"/>
  <c r="I175" i="4"/>
  <c r="H175" i="4"/>
  <c r="L174" i="4"/>
  <c r="K174" i="4"/>
  <c r="J174" i="4"/>
  <c r="I174" i="4"/>
  <c r="H174" i="4"/>
  <c r="L173" i="4"/>
  <c r="K173" i="4"/>
  <c r="J173" i="4"/>
  <c r="I173" i="4"/>
  <c r="M173" i="4" s="1"/>
  <c r="H173" i="4"/>
  <c r="L172" i="4"/>
  <c r="K172" i="4"/>
  <c r="J172" i="4"/>
  <c r="D172" i="4"/>
  <c r="I172" i="4" s="1"/>
  <c r="L171" i="4"/>
  <c r="K171" i="4"/>
  <c r="J171" i="4"/>
  <c r="I171" i="4"/>
  <c r="H171" i="4"/>
  <c r="L170" i="4"/>
  <c r="K170" i="4"/>
  <c r="J170" i="4"/>
  <c r="I170" i="4"/>
  <c r="H170" i="4"/>
  <c r="L169" i="4"/>
  <c r="K169" i="4"/>
  <c r="J169" i="4"/>
  <c r="I169" i="4"/>
  <c r="H169" i="4"/>
  <c r="L168" i="4"/>
  <c r="K168" i="4"/>
  <c r="J168" i="4"/>
  <c r="I168" i="4"/>
  <c r="H168" i="4"/>
  <c r="L167" i="4"/>
  <c r="K167" i="4"/>
  <c r="J167" i="4"/>
  <c r="I167" i="4"/>
  <c r="H167" i="4"/>
  <c r="L166" i="4"/>
  <c r="K166" i="4"/>
  <c r="J166" i="4"/>
  <c r="I166" i="4"/>
  <c r="H166" i="4"/>
  <c r="L165" i="4"/>
  <c r="K165" i="4"/>
  <c r="J165" i="4"/>
  <c r="I165" i="4"/>
  <c r="H165" i="4"/>
  <c r="L164" i="4"/>
  <c r="K164" i="4"/>
  <c r="J164" i="4"/>
  <c r="I164" i="4"/>
  <c r="H164" i="4"/>
  <c r="L163" i="4"/>
  <c r="K163" i="4"/>
  <c r="J163" i="4"/>
  <c r="I163" i="4"/>
  <c r="H163" i="4"/>
  <c r="L162" i="4"/>
  <c r="K162" i="4"/>
  <c r="J162" i="4"/>
  <c r="I162" i="4"/>
  <c r="H162" i="4"/>
  <c r="L161" i="4"/>
  <c r="K161" i="4"/>
  <c r="J161" i="4"/>
  <c r="I161" i="4"/>
  <c r="H161" i="4"/>
  <c r="L160" i="4"/>
  <c r="K160" i="4"/>
  <c r="J160" i="4"/>
  <c r="I160" i="4"/>
  <c r="H160" i="4"/>
  <c r="L159" i="4"/>
  <c r="K159" i="4"/>
  <c r="J159" i="4"/>
  <c r="I159" i="4"/>
  <c r="H159" i="4"/>
  <c r="L158" i="4"/>
  <c r="K158" i="4"/>
  <c r="J158" i="4"/>
  <c r="I158" i="4"/>
  <c r="H158" i="4"/>
  <c r="L157" i="4"/>
  <c r="K157" i="4"/>
  <c r="J157" i="4"/>
  <c r="I157" i="4"/>
  <c r="H157" i="4"/>
  <c r="L156" i="4"/>
  <c r="K156" i="4"/>
  <c r="J156" i="4"/>
  <c r="I156" i="4"/>
  <c r="H156" i="4"/>
  <c r="L155" i="4"/>
  <c r="K155" i="4"/>
  <c r="J155" i="4"/>
  <c r="I155" i="4"/>
  <c r="H155" i="4"/>
  <c r="L154" i="4"/>
  <c r="K154" i="4"/>
  <c r="J154" i="4"/>
  <c r="I154" i="4"/>
  <c r="H154" i="4"/>
  <c r="L153" i="4"/>
  <c r="K153" i="4"/>
  <c r="J153" i="4"/>
  <c r="I153" i="4"/>
  <c r="H153" i="4"/>
  <c r="L152" i="4"/>
  <c r="K152" i="4"/>
  <c r="J152" i="4"/>
  <c r="I152" i="4"/>
  <c r="H152" i="4"/>
  <c r="L151" i="4"/>
  <c r="K151" i="4"/>
  <c r="J151" i="4"/>
  <c r="I151" i="4"/>
  <c r="H151" i="4"/>
  <c r="L150" i="4"/>
  <c r="K150" i="4"/>
  <c r="J150" i="4"/>
  <c r="I150" i="4"/>
  <c r="H150" i="4"/>
  <c r="L149" i="4"/>
  <c r="K149" i="4"/>
  <c r="J149" i="4"/>
  <c r="I149" i="4"/>
  <c r="H149" i="4"/>
  <c r="L148" i="4"/>
  <c r="K148" i="4"/>
  <c r="J148" i="4"/>
  <c r="I148" i="4"/>
  <c r="H148" i="4"/>
  <c r="L147" i="4"/>
  <c r="K147" i="4"/>
  <c r="J147" i="4"/>
  <c r="I147" i="4"/>
  <c r="H147" i="4"/>
  <c r="L146" i="4"/>
  <c r="K146" i="4"/>
  <c r="J146" i="4"/>
  <c r="I146" i="4"/>
  <c r="H146" i="4"/>
  <c r="L145" i="4"/>
  <c r="K145" i="4"/>
  <c r="J145" i="4"/>
  <c r="I145" i="4"/>
  <c r="H145" i="4"/>
  <c r="L144" i="4"/>
  <c r="K144" i="4"/>
  <c r="J144" i="4"/>
  <c r="I144" i="4"/>
  <c r="H144" i="4"/>
  <c r="L143" i="4"/>
  <c r="K143" i="4"/>
  <c r="J143" i="4"/>
  <c r="I143" i="4"/>
  <c r="H143" i="4"/>
  <c r="L142" i="4"/>
  <c r="K142" i="4"/>
  <c r="J142" i="4"/>
  <c r="I142" i="4"/>
  <c r="H142" i="4"/>
  <c r="L141" i="4"/>
  <c r="K141" i="4"/>
  <c r="J141" i="4"/>
  <c r="I141" i="4"/>
  <c r="H141" i="4"/>
  <c r="E141" i="4"/>
  <c r="L140" i="4"/>
  <c r="K140" i="4"/>
  <c r="I140" i="4"/>
  <c r="E140" i="4"/>
  <c r="H140" i="4" s="1"/>
  <c r="L139" i="4"/>
  <c r="K139" i="4"/>
  <c r="J139" i="4"/>
  <c r="I139" i="4"/>
  <c r="H139" i="4"/>
  <c r="L138" i="4"/>
  <c r="K138" i="4"/>
  <c r="J138" i="4"/>
  <c r="I138" i="4"/>
  <c r="H138" i="4"/>
  <c r="L137" i="4"/>
  <c r="K137" i="4"/>
  <c r="J137" i="4"/>
  <c r="I137" i="4"/>
  <c r="H137" i="4"/>
  <c r="L136" i="4"/>
  <c r="K136" i="4"/>
  <c r="J136" i="4"/>
  <c r="I136" i="4"/>
  <c r="H136" i="4"/>
  <c r="L135" i="4"/>
  <c r="K135" i="4"/>
  <c r="J135" i="4"/>
  <c r="I135" i="4"/>
  <c r="H135" i="4"/>
  <c r="L134" i="4"/>
  <c r="K134" i="4"/>
  <c r="J134" i="4"/>
  <c r="I134" i="4"/>
  <c r="H134" i="4"/>
  <c r="L133" i="4"/>
  <c r="K133" i="4"/>
  <c r="J133" i="4"/>
  <c r="I133" i="4"/>
  <c r="H133" i="4"/>
  <c r="L132" i="4"/>
  <c r="K132" i="4"/>
  <c r="J132" i="4"/>
  <c r="I132" i="4"/>
  <c r="H132" i="4"/>
  <c r="L131" i="4"/>
  <c r="K131" i="4"/>
  <c r="J131" i="4"/>
  <c r="I131" i="4"/>
  <c r="H131" i="4"/>
  <c r="L130" i="4"/>
  <c r="K130" i="4"/>
  <c r="J130" i="4"/>
  <c r="I130" i="4"/>
  <c r="H130" i="4"/>
  <c r="L129" i="4"/>
  <c r="K129" i="4"/>
  <c r="J129" i="4"/>
  <c r="I129" i="4"/>
  <c r="H129" i="4"/>
  <c r="L128" i="4"/>
  <c r="K128" i="4"/>
  <c r="J128" i="4"/>
  <c r="I128" i="4"/>
  <c r="H128" i="4"/>
  <c r="L127" i="4"/>
  <c r="K127" i="4"/>
  <c r="J127" i="4"/>
  <c r="I127" i="4"/>
  <c r="H127" i="4"/>
  <c r="L126" i="4"/>
  <c r="K126" i="4"/>
  <c r="J126" i="4"/>
  <c r="I126" i="4"/>
  <c r="H126" i="4"/>
  <c r="L125" i="4"/>
  <c r="K125" i="4"/>
  <c r="J125" i="4"/>
  <c r="I125" i="4"/>
  <c r="H125" i="4"/>
  <c r="L124" i="4"/>
  <c r="K124" i="4"/>
  <c r="J124" i="4"/>
  <c r="I124" i="4"/>
  <c r="H124" i="4"/>
  <c r="L123" i="4"/>
  <c r="K123" i="4"/>
  <c r="J123" i="4"/>
  <c r="I123" i="4"/>
  <c r="H123" i="4"/>
  <c r="L122" i="4"/>
  <c r="K122" i="4"/>
  <c r="J122" i="4"/>
  <c r="D122" i="4"/>
  <c r="L121" i="4"/>
  <c r="K121" i="4"/>
  <c r="J121" i="4"/>
  <c r="D121" i="4"/>
  <c r="L120" i="4"/>
  <c r="K120" i="4"/>
  <c r="J120" i="4"/>
  <c r="I120" i="4"/>
  <c r="H120" i="4"/>
  <c r="L119" i="4"/>
  <c r="K119" i="4"/>
  <c r="J119" i="4"/>
  <c r="I119" i="4"/>
  <c r="H119" i="4"/>
  <c r="L118" i="4"/>
  <c r="K118" i="4"/>
  <c r="J118" i="4"/>
  <c r="I118" i="4"/>
  <c r="H118" i="4"/>
  <c r="L117" i="4"/>
  <c r="K117" i="4"/>
  <c r="M117" i="4" s="1"/>
  <c r="J117" i="4"/>
  <c r="I117" i="4"/>
  <c r="H117" i="4"/>
  <c r="L116" i="4"/>
  <c r="K116" i="4"/>
  <c r="J116" i="4"/>
  <c r="I116" i="4"/>
  <c r="H116" i="4"/>
  <c r="L115" i="4"/>
  <c r="K115" i="4"/>
  <c r="J115" i="4"/>
  <c r="I115" i="4"/>
  <c r="H115" i="4"/>
  <c r="L114" i="4"/>
  <c r="K114" i="4"/>
  <c r="J114" i="4"/>
  <c r="M114" i="4" s="1"/>
  <c r="H114" i="4"/>
  <c r="D114" i="4"/>
  <c r="I114" i="4" s="1"/>
  <c r="L113" i="4"/>
  <c r="K113" i="4"/>
  <c r="J113" i="4"/>
  <c r="I113" i="4"/>
  <c r="H113" i="4"/>
  <c r="L112" i="4"/>
  <c r="K112" i="4"/>
  <c r="J112" i="4"/>
  <c r="D112" i="4"/>
  <c r="H112" i="4" s="1"/>
  <c r="L111" i="4"/>
  <c r="K111" i="4"/>
  <c r="J111" i="4"/>
  <c r="I111" i="4"/>
  <c r="H111" i="4"/>
  <c r="L110" i="4"/>
  <c r="K110" i="4"/>
  <c r="J110" i="4"/>
  <c r="I110" i="4"/>
  <c r="H110" i="4"/>
  <c r="L109" i="4"/>
  <c r="K109" i="4"/>
  <c r="J109" i="4"/>
  <c r="I109" i="4"/>
  <c r="H109" i="4"/>
  <c r="L108" i="4"/>
  <c r="K108" i="4"/>
  <c r="M108" i="4" s="1"/>
  <c r="I108" i="4"/>
  <c r="H108" i="4"/>
  <c r="E108" i="4"/>
  <c r="J108" i="4" s="1"/>
  <c r="L107" i="4"/>
  <c r="K107" i="4"/>
  <c r="I107" i="4"/>
  <c r="E107" i="4"/>
  <c r="L106" i="4"/>
  <c r="K106" i="4"/>
  <c r="J106" i="4"/>
  <c r="M106" i="4" s="1"/>
  <c r="I106" i="4"/>
  <c r="H106" i="4"/>
  <c r="L105" i="4"/>
  <c r="K105" i="4"/>
  <c r="J105" i="4"/>
  <c r="I105" i="4"/>
  <c r="H105" i="4"/>
  <c r="L104" i="4"/>
  <c r="K104" i="4"/>
  <c r="J104" i="4"/>
  <c r="I104" i="4"/>
  <c r="H104" i="4"/>
  <c r="L103" i="4"/>
  <c r="K103" i="4"/>
  <c r="J103" i="4"/>
  <c r="I103" i="4"/>
  <c r="H103" i="4"/>
  <c r="L102" i="4"/>
  <c r="K102" i="4"/>
  <c r="J102" i="4"/>
  <c r="I102" i="4"/>
  <c r="H102" i="4"/>
  <c r="L101" i="4"/>
  <c r="K101" i="4"/>
  <c r="J101" i="4"/>
  <c r="D101" i="4"/>
  <c r="I101" i="4" s="1"/>
  <c r="L100" i="4"/>
  <c r="K100" i="4"/>
  <c r="J100" i="4"/>
  <c r="I100" i="4"/>
  <c r="H100" i="4"/>
  <c r="L99" i="4"/>
  <c r="K99" i="4"/>
  <c r="J99" i="4"/>
  <c r="I99" i="4"/>
  <c r="H99" i="4"/>
  <c r="L98" i="4"/>
  <c r="K98" i="4"/>
  <c r="J98" i="4"/>
  <c r="I98" i="4"/>
  <c r="H98" i="4"/>
  <c r="L97" i="4"/>
  <c r="K97" i="4"/>
  <c r="M97" i="4" s="1"/>
  <c r="J97" i="4"/>
  <c r="I97" i="4"/>
  <c r="H97" i="4"/>
  <c r="L96" i="4"/>
  <c r="K96" i="4"/>
  <c r="J96" i="4"/>
  <c r="I96" i="4"/>
  <c r="H96" i="4"/>
  <c r="L95" i="4"/>
  <c r="K95" i="4"/>
  <c r="J95" i="4"/>
  <c r="D95" i="4"/>
  <c r="I95" i="4" s="1"/>
  <c r="L94" i="4"/>
  <c r="K94" i="4"/>
  <c r="J94" i="4"/>
  <c r="I94" i="4"/>
  <c r="H94" i="4"/>
  <c r="L93" i="4"/>
  <c r="K93" i="4"/>
  <c r="J93" i="4"/>
  <c r="I93" i="4"/>
  <c r="H93" i="4"/>
  <c r="L92" i="4"/>
  <c r="K92" i="4"/>
  <c r="J92" i="4"/>
  <c r="I92" i="4"/>
  <c r="H92" i="4"/>
  <c r="L91" i="4"/>
  <c r="K91" i="4"/>
  <c r="J91" i="4"/>
  <c r="I91" i="4"/>
  <c r="H91" i="4"/>
  <c r="L90" i="4"/>
  <c r="K90" i="4"/>
  <c r="J90" i="4"/>
  <c r="I90" i="4"/>
  <c r="H90" i="4"/>
  <c r="L89" i="4"/>
  <c r="K89" i="4"/>
  <c r="E89" i="4"/>
  <c r="J89" i="4" s="1"/>
  <c r="D89" i="4"/>
  <c r="I89" i="4" s="1"/>
  <c r="L88" i="4"/>
  <c r="K88" i="4"/>
  <c r="J88" i="4"/>
  <c r="M88" i="4" s="1"/>
  <c r="I88" i="4"/>
  <c r="H88" i="4"/>
  <c r="D88" i="4"/>
  <c r="L87" i="4"/>
  <c r="K87" i="4"/>
  <c r="J87" i="4"/>
  <c r="I87" i="4"/>
  <c r="M87" i="4" s="1"/>
  <c r="H87" i="4"/>
  <c r="L86" i="4"/>
  <c r="K86" i="4"/>
  <c r="J86" i="4"/>
  <c r="D86" i="4"/>
  <c r="H86" i="4" s="1"/>
  <c r="L85" i="4"/>
  <c r="J85" i="4"/>
  <c r="I85" i="4"/>
  <c r="F85" i="4"/>
  <c r="L84" i="4"/>
  <c r="K84" i="4"/>
  <c r="M84" i="4" s="1"/>
  <c r="J84" i="4"/>
  <c r="I84" i="4"/>
  <c r="H84" i="4"/>
  <c r="L83" i="4"/>
  <c r="K83" i="4"/>
  <c r="J83" i="4"/>
  <c r="I83" i="4"/>
  <c r="H83" i="4"/>
  <c r="L82" i="4"/>
  <c r="K82" i="4"/>
  <c r="J82" i="4"/>
  <c r="I82" i="4"/>
  <c r="H82" i="4"/>
  <c r="L81" i="4"/>
  <c r="K81" i="4"/>
  <c r="J81" i="4"/>
  <c r="I81" i="4"/>
  <c r="H81" i="4"/>
  <c r="L80" i="4"/>
  <c r="K80" i="4"/>
  <c r="I80" i="4"/>
  <c r="E80" i="4"/>
  <c r="J80" i="4" s="1"/>
  <c r="L79" i="4"/>
  <c r="K79" i="4"/>
  <c r="J79" i="4"/>
  <c r="I79" i="4"/>
  <c r="H79" i="4"/>
  <c r="L78" i="4"/>
  <c r="K78" i="4"/>
  <c r="J78" i="4"/>
  <c r="I78" i="4"/>
  <c r="H78" i="4"/>
  <c r="L77" i="4"/>
  <c r="K77" i="4"/>
  <c r="I77" i="4"/>
  <c r="E77" i="4"/>
  <c r="H77" i="4" s="1"/>
  <c r="L76" i="4"/>
  <c r="K76" i="4"/>
  <c r="J76" i="4"/>
  <c r="I76" i="4"/>
  <c r="H76" i="4"/>
  <c r="L75" i="4"/>
  <c r="K75" i="4"/>
  <c r="M75" i="4" s="1"/>
  <c r="J75" i="4"/>
  <c r="I75" i="4"/>
  <c r="H75" i="4"/>
  <c r="L74" i="4"/>
  <c r="K74" i="4"/>
  <c r="J74" i="4"/>
  <c r="I74" i="4"/>
  <c r="H74" i="4"/>
  <c r="C74" i="4"/>
  <c r="L73" i="4"/>
  <c r="K73" i="4"/>
  <c r="J73" i="4"/>
  <c r="I73" i="4"/>
  <c r="M73" i="4" s="1"/>
  <c r="H73" i="4"/>
  <c r="C73" i="4"/>
  <c r="L72" i="4"/>
  <c r="K72" i="4"/>
  <c r="J72" i="4"/>
  <c r="I72" i="4"/>
  <c r="H72" i="4"/>
  <c r="C72" i="4"/>
  <c r="L71" i="4"/>
  <c r="K71" i="4"/>
  <c r="J71" i="4"/>
  <c r="I71" i="4"/>
  <c r="H71" i="4"/>
  <c r="C71" i="4"/>
  <c r="K70" i="4"/>
  <c r="J70" i="4"/>
  <c r="I70" i="4"/>
  <c r="H70" i="4"/>
  <c r="C70" i="4"/>
  <c r="K69" i="4"/>
  <c r="M69" i="4" s="1"/>
  <c r="J69" i="4"/>
  <c r="I69" i="4"/>
  <c r="H69" i="4"/>
  <c r="C69" i="4"/>
  <c r="K68" i="4"/>
  <c r="J68" i="4"/>
  <c r="M68" i="4" s="1"/>
  <c r="I68" i="4"/>
  <c r="H68" i="4"/>
  <c r="D68" i="4"/>
  <c r="C68" i="4"/>
  <c r="K67" i="4"/>
  <c r="M67" i="4" s="1"/>
  <c r="J67" i="4"/>
  <c r="I67" i="4"/>
  <c r="H67" i="4"/>
  <c r="C67" i="4"/>
  <c r="K66" i="4"/>
  <c r="J66" i="4"/>
  <c r="I66" i="4"/>
  <c r="H66" i="4"/>
  <c r="C66" i="4"/>
  <c r="K65" i="4"/>
  <c r="J65" i="4"/>
  <c r="I65" i="4"/>
  <c r="H65" i="4"/>
  <c r="C65" i="4"/>
  <c r="K64" i="4"/>
  <c r="J64" i="4"/>
  <c r="I64" i="4"/>
  <c r="H64" i="4"/>
  <c r="C64" i="4"/>
  <c r="K63" i="4"/>
  <c r="J63" i="4"/>
  <c r="I63" i="4"/>
  <c r="H63" i="4"/>
  <c r="C63" i="4"/>
  <c r="K62" i="4"/>
  <c r="J62" i="4"/>
  <c r="I62" i="4"/>
  <c r="H62" i="4"/>
  <c r="C62" i="4"/>
  <c r="K61" i="4"/>
  <c r="J61" i="4"/>
  <c r="I61" i="4"/>
  <c r="H61" i="4"/>
  <c r="C61" i="4"/>
  <c r="K60" i="4"/>
  <c r="J60" i="4"/>
  <c r="I60" i="4"/>
  <c r="H60" i="4"/>
  <c r="C60" i="4"/>
  <c r="K59" i="4"/>
  <c r="M59" i="4" s="1"/>
  <c r="J59" i="4"/>
  <c r="I59" i="4"/>
  <c r="H59" i="4"/>
  <c r="C59" i="4"/>
  <c r="K58" i="4"/>
  <c r="J58" i="4"/>
  <c r="I58" i="4"/>
  <c r="H58" i="4"/>
  <c r="C58" i="4"/>
  <c r="K57" i="4"/>
  <c r="J57" i="4"/>
  <c r="I57" i="4"/>
  <c r="H57" i="4"/>
  <c r="C57" i="4"/>
  <c r="K56" i="4"/>
  <c r="J56" i="4"/>
  <c r="I56" i="4"/>
  <c r="H56" i="4"/>
  <c r="C56" i="4"/>
  <c r="K55" i="4"/>
  <c r="J55" i="4"/>
  <c r="I55" i="4"/>
  <c r="H55" i="4"/>
  <c r="C55" i="4"/>
  <c r="K54" i="4"/>
  <c r="J54" i="4"/>
  <c r="I54" i="4"/>
  <c r="H54" i="4"/>
  <c r="C54" i="4"/>
  <c r="K53" i="4"/>
  <c r="M53" i="4" s="1"/>
  <c r="J53" i="4"/>
  <c r="I53" i="4"/>
  <c r="H53" i="4"/>
  <c r="C53" i="4"/>
  <c r="K52" i="4"/>
  <c r="J52" i="4"/>
  <c r="I52" i="4"/>
  <c r="H52" i="4"/>
  <c r="C52" i="4"/>
  <c r="K51" i="4"/>
  <c r="J51" i="4"/>
  <c r="I51" i="4"/>
  <c r="H51" i="4"/>
  <c r="C51" i="4"/>
  <c r="K50" i="4"/>
  <c r="J50" i="4"/>
  <c r="I50" i="4"/>
  <c r="H50" i="4"/>
  <c r="C50" i="4"/>
  <c r="K49" i="4"/>
  <c r="M49" i="4" s="1"/>
  <c r="J49" i="4"/>
  <c r="I49" i="4"/>
  <c r="H49" i="4"/>
  <c r="C49" i="4"/>
  <c r="K48" i="4"/>
  <c r="M48" i="4" s="1"/>
  <c r="J48" i="4"/>
  <c r="I48" i="4"/>
  <c r="H48" i="4"/>
  <c r="C48" i="4"/>
  <c r="K47" i="4"/>
  <c r="J47" i="4"/>
  <c r="I47" i="4"/>
  <c r="M47" i="4" s="1"/>
  <c r="H47" i="4"/>
  <c r="C47" i="4"/>
  <c r="K46" i="4"/>
  <c r="J46" i="4"/>
  <c r="I46" i="4"/>
  <c r="H46" i="4"/>
  <c r="C46" i="4"/>
  <c r="K45" i="4"/>
  <c r="M45" i="4" s="1"/>
  <c r="J45" i="4"/>
  <c r="I45" i="4"/>
  <c r="H45" i="4"/>
  <c r="C45" i="4"/>
  <c r="K44" i="4"/>
  <c r="J44" i="4"/>
  <c r="I44" i="4"/>
  <c r="H44" i="4"/>
  <c r="C44" i="4"/>
  <c r="K43" i="4"/>
  <c r="J43" i="4"/>
  <c r="I43" i="4"/>
  <c r="H43" i="4"/>
  <c r="C43" i="4"/>
  <c r="K42" i="4"/>
  <c r="J42" i="4"/>
  <c r="I42" i="4"/>
  <c r="H42" i="4"/>
  <c r="C42" i="4"/>
  <c r="K41" i="4"/>
  <c r="M41" i="4" s="1"/>
  <c r="J41" i="4"/>
  <c r="I41" i="4"/>
  <c r="H41" i="4"/>
  <c r="C41" i="4"/>
  <c r="K40" i="4"/>
  <c r="J40" i="4"/>
  <c r="I40" i="4"/>
  <c r="H40" i="4"/>
  <c r="C40" i="4"/>
  <c r="K39" i="4"/>
  <c r="J39" i="4"/>
  <c r="I39" i="4"/>
  <c r="M39" i="4" s="1"/>
  <c r="H39" i="4"/>
  <c r="C39" i="4"/>
  <c r="K38" i="4"/>
  <c r="J38" i="4"/>
  <c r="I38" i="4"/>
  <c r="H38" i="4"/>
  <c r="C38" i="4"/>
  <c r="M37" i="4"/>
  <c r="K37" i="4"/>
  <c r="J37" i="4"/>
  <c r="I37" i="4"/>
  <c r="H37" i="4"/>
  <c r="C37" i="4"/>
  <c r="K36" i="4"/>
  <c r="J36" i="4"/>
  <c r="I36" i="4"/>
  <c r="H36" i="4"/>
  <c r="C36" i="4"/>
  <c r="K35" i="4"/>
  <c r="M35" i="4" s="1"/>
  <c r="J35" i="4"/>
  <c r="I35" i="4"/>
  <c r="H35" i="4"/>
  <c r="C35" i="4"/>
  <c r="K34" i="4"/>
  <c r="J34" i="4"/>
  <c r="I34" i="4"/>
  <c r="H34" i="4"/>
  <c r="C34" i="4"/>
  <c r="K33" i="4"/>
  <c r="J33" i="4"/>
  <c r="I33" i="4"/>
  <c r="H33" i="4"/>
  <c r="C33" i="4"/>
  <c r="K32" i="4"/>
  <c r="J32" i="4"/>
  <c r="I32" i="4"/>
  <c r="H32" i="4"/>
  <c r="C32" i="4"/>
  <c r="K31" i="4"/>
  <c r="J31" i="4"/>
  <c r="I31" i="4"/>
  <c r="H31" i="4"/>
  <c r="C31" i="4"/>
  <c r="K30" i="4"/>
  <c r="J30" i="4"/>
  <c r="D30" i="4"/>
  <c r="H30" i="4" s="1"/>
  <c r="C30" i="4"/>
  <c r="J29" i="4"/>
  <c r="I29" i="4"/>
  <c r="H29" i="4"/>
  <c r="F29" i="4"/>
  <c r="K29" i="4" s="1"/>
  <c r="M29" i="4" s="1"/>
  <c r="C29" i="4"/>
  <c r="K28" i="4"/>
  <c r="J28" i="4"/>
  <c r="I28" i="4"/>
  <c r="H28" i="4"/>
  <c r="C28" i="4"/>
  <c r="K27" i="4"/>
  <c r="M27" i="4" s="1"/>
  <c r="J27" i="4"/>
  <c r="I27" i="4"/>
  <c r="H27" i="4"/>
  <c r="C27" i="4"/>
  <c r="K26" i="4"/>
  <c r="J26" i="4"/>
  <c r="I26" i="4"/>
  <c r="H26" i="4"/>
  <c r="C26" i="4"/>
  <c r="K25" i="4"/>
  <c r="J25" i="4"/>
  <c r="I25" i="4"/>
  <c r="H25" i="4"/>
  <c r="C25" i="4"/>
  <c r="K24" i="4"/>
  <c r="J24" i="4"/>
  <c r="I24" i="4"/>
  <c r="H24" i="4"/>
  <c r="C24" i="4"/>
  <c r="K23" i="4"/>
  <c r="J23" i="4"/>
  <c r="I23" i="4"/>
  <c r="H23" i="4"/>
  <c r="C23" i="4"/>
  <c r="K22" i="4"/>
  <c r="J22" i="4"/>
  <c r="I22" i="4"/>
  <c r="H22" i="4"/>
  <c r="C22" i="4"/>
  <c r="K21" i="4"/>
  <c r="J21" i="4"/>
  <c r="I21" i="4"/>
  <c r="H21" i="4"/>
  <c r="C21" i="4"/>
  <c r="K20" i="4"/>
  <c r="J20" i="4"/>
  <c r="I20" i="4"/>
  <c r="H20" i="4"/>
  <c r="C20" i="4"/>
  <c r="K19" i="4"/>
  <c r="M19" i="4" s="1"/>
  <c r="J19" i="4"/>
  <c r="I19" i="4"/>
  <c r="H19" i="4"/>
  <c r="C19" i="4"/>
  <c r="K18" i="4"/>
  <c r="J18" i="4"/>
  <c r="I18" i="4"/>
  <c r="H18" i="4"/>
  <c r="C18" i="4"/>
  <c r="K17" i="4"/>
  <c r="J17" i="4"/>
  <c r="I17" i="4"/>
  <c r="H17" i="4"/>
  <c r="C17" i="4"/>
  <c r="K16" i="4"/>
  <c r="M16" i="4" s="1"/>
  <c r="J16" i="4"/>
  <c r="I16" i="4"/>
  <c r="H16" i="4"/>
  <c r="C16" i="4"/>
  <c r="K15" i="4"/>
  <c r="I15" i="4"/>
  <c r="E15" i="4"/>
  <c r="H15" i="4" s="1"/>
  <c r="C15" i="4"/>
  <c r="K14" i="4"/>
  <c r="J14" i="4"/>
  <c r="M14" i="4" s="1"/>
  <c r="I14" i="4"/>
  <c r="H14" i="4"/>
  <c r="C14" i="4"/>
  <c r="K13" i="4"/>
  <c r="M13" i="4" s="1"/>
  <c r="J13" i="4"/>
  <c r="I13" i="4"/>
  <c r="H13" i="4"/>
  <c r="C13" i="4"/>
  <c r="K12" i="4"/>
  <c r="J12" i="4"/>
  <c r="M12" i="4" s="1"/>
  <c r="I12" i="4"/>
  <c r="H12" i="4"/>
  <c r="C12" i="4"/>
  <c r="K11" i="4"/>
  <c r="J11" i="4"/>
  <c r="I11" i="4"/>
  <c r="M11" i="4" s="1"/>
  <c r="H11" i="4"/>
  <c r="C11" i="4"/>
  <c r="K10" i="4"/>
  <c r="J10" i="4"/>
  <c r="I10" i="4"/>
  <c r="H10" i="4"/>
  <c r="C10" i="4"/>
  <c r="K9" i="4"/>
  <c r="J9" i="4"/>
  <c r="I9" i="4"/>
  <c r="M9" i="4" s="1"/>
  <c r="H9" i="4"/>
  <c r="C9" i="4"/>
  <c r="K8" i="4"/>
  <c r="J8" i="4"/>
  <c r="I8" i="4"/>
  <c r="H8" i="4"/>
  <c r="C8" i="4"/>
  <c r="K7" i="4"/>
  <c r="J7" i="4"/>
  <c r="I7" i="4"/>
  <c r="H7" i="4"/>
  <c r="C7" i="4"/>
  <c r="K6" i="4"/>
  <c r="J6" i="4"/>
  <c r="I6" i="4"/>
  <c r="H6" i="4"/>
  <c r="C6" i="4"/>
  <c r="K5" i="4"/>
  <c r="J5" i="4"/>
  <c r="I5" i="4"/>
  <c r="H5" i="4"/>
  <c r="C5" i="4"/>
  <c r="K4" i="4"/>
  <c r="J4" i="4"/>
  <c r="I4" i="4"/>
  <c r="H4" i="4"/>
  <c r="C4" i="4"/>
  <c r="K3" i="4"/>
  <c r="J3" i="4"/>
  <c r="I3" i="4"/>
  <c r="M3" i="4" s="1"/>
  <c r="H3" i="4"/>
  <c r="C3" i="4"/>
  <c r="J2" i="4"/>
  <c r="I2" i="4"/>
  <c r="F2" i="4"/>
  <c r="H2" i="4" s="1"/>
  <c r="C2" i="4"/>
  <c r="A50" i="3"/>
  <c r="A49" i="3"/>
  <c r="A48" i="3"/>
  <c r="A47" i="3"/>
  <c r="A46" i="3"/>
  <c r="A45" i="3"/>
  <c r="A44" i="3"/>
  <c r="A43" i="3"/>
  <c r="A42" i="3"/>
  <c r="A41" i="3"/>
  <c r="A40" i="3"/>
  <c r="A39" i="3"/>
  <c r="A38" i="3"/>
  <c r="A37" i="3"/>
  <c r="AN36" i="3"/>
  <c r="A36" i="3"/>
  <c r="AN35" i="3"/>
  <c r="A35" i="3"/>
  <c r="A34" i="3"/>
  <c r="A33" i="3"/>
  <c r="A32" i="3"/>
  <c r="AN31" i="3"/>
  <c r="A31" i="3"/>
  <c r="AN30" i="3"/>
  <c r="A30" i="3"/>
  <c r="AN29" i="3"/>
  <c r="A29" i="3"/>
  <c r="AN28" i="3"/>
  <c r="A28" i="3"/>
  <c r="AN27" i="3"/>
  <c r="A27" i="3"/>
  <c r="AN26" i="3"/>
  <c r="A26" i="3"/>
  <c r="AN25" i="3"/>
  <c r="A25" i="3"/>
  <c r="AN24" i="3"/>
  <c r="A24" i="3"/>
  <c r="AN23" i="3"/>
  <c r="A23" i="3"/>
  <c r="AN22" i="3"/>
  <c r="A22" i="3"/>
  <c r="AN21" i="3"/>
  <c r="A21" i="3"/>
  <c r="AN20" i="3"/>
  <c r="A20" i="3"/>
  <c r="AN19" i="3"/>
  <c r="A19" i="3"/>
  <c r="AN18" i="3"/>
  <c r="A18" i="3"/>
  <c r="AN17" i="3"/>
  <c r="A17" i="3"/>
  <c r="AN16" i="3"/>
  <c r="A16" i="3"/>
  <c r="AN15" i="3"/>
  <c r="A15" i="3"/>
  <c r="AN14" i="3"/>
  <c r="A14" i="3"/>
  <c r="AN12" i="3"/>
  <c r="A12" i="3"/>
  <c r="AN11" i="3"/>
  <c r="A11" i="3"/>
  <c r="AN10" i="3"/>
  <c r="A10" i="3"/>
  <c r="AN9" i="3"/>
  <c r="A9" i="3"/>
  <c r="AN8" i="3"/>
  <c r="A8" i="3"/>
  <c r="AN7" i="3"/>
  <c r="A7" i="3"/>
  <c r="AN6" i="3"/>
  <c r="A6" i="3"/>
  <c r="AN5" i="3"/>
  <c r="A5" i="3"/>
  <c r="I4" i="3"/>
  <c r="I3" i="3"/>
  <c r="J3" i="3" s="1"/>
  <c r="J4" i="3" s="1"/>
  <c r="D2" i="3"/>
  <c r="C2" i="3"/>
  <c r="E909" i="2"/>
  <c r="E908" i="2"/>
  <c r="E425" i="2"/>
  <c r="H422" i="2"/>
  <c r="G422" i="2"/>
  <c r="E422" i="2"/>
  <c r="H418" i="2"/>
  <c r="G418" i="2"/>
  <c r="E418" i="2"/>
  <c r="E415" i="2"/>
  <c r="H412" i="2"/>
  <c r="G412" i="2"/>
  <c r="E412" i="2"/>
  <c r="E409" i="2"/>
  <c r="H406" i="2"/>
  <c r="G406" i="2"/>
  <c r="E406" i="2"/>
  <c r="H402" i="2"/>
  <c r="G402" i="2"/>
  <c r="E402" i="2"/>
  <c r="E399" i="2"/>
  <c r="H396" i="2"/>
  <c r="G396" i="2"/>
  <c r="E396" i="2"/>
  <c r="H392" i="2"/>
  <c r="G392" i="2"/>
  <c r="E392" i="2"/>
  <c r="H387" i="2"/>
  <c r="G387" i="2"/>
  <c r="E387" i="2"/>
  <c r="H383" i="2"/>
  <c r="G383" i="2"/>
  <c r="E383" i="2"/>
  <c r="H380" i="2"/>
  <c r="G380" i="2"/>
  <c r="E380" i="2"/>
  <c r="H377" i="2"/>
  <c r="G377" i="2"/>
  <c r="E377" i="2"/>
  <c r="H373" i="2"/>
  <c r="G373" i="2"/>
  <c r="E373" i="2"/>
  <c r="H371" i="2"/>
  <c r="G371" i="2"/>
  <c r="E371" i="2"/>
  <c r="H367" i="2"/>
  <c r="G367" i="2"/>
  <c r="E367" i="2"/>
  <c r="H364" i="2"/>
  <c r="G364" i="2"/>
  <c r="E364" i="2"/>
  <c r="H360" i="2"/>
  <c r="G360" i="2"/>
  <c r="E360" i="2"/>
  <c r="H355" i="2"/>
  <c r="G355" i="2"/>
  <c r="E355" i="2"/>
  <c r="H351" i="2"/>
  <c r="G351" i="2"/>
  <c r="E351" i="2"/>
  <c r="H348" i="2"/>
  <c r="G348" i="2"/>
  <c r="E348" i="2"/>
  <c r="H347" i="2"/>
  <c r="G347" i="2"/>
  <c r="E347" i="2"/>
  <c r="H346" i="2"/>
  <c r="G346" i="2"/>
  <c r="E346" i="2"/>
  <c r="H345" i="2"/>
  <c r="G345" i="2"/>
  <c r="E345" i="2"/>
  <c r="H344" i="2"/>
  <c r="G344" i="2"/>
  <c r="E344" i="2"/>
  <c r="H342" i="2"/>
  <c r="G342" i="2"/>
  <c r="E342" i="2"/>
  <c r="H340" i="2"/>
  <c r="G340" i="2"/>
  <c r="E340" i="2"/>
  <c r="H339" i="2"/>
  <c r="G339" i="2"/>
  <c r="E339" i="2"/>
  <c r="H336" i="2"/>
  <c r="G336" i="2"/>
  <c r="E336" i="2"/>
  <c r="H334" i="2"/>
  <c r="G334" i="2"/>
  <c r="E334" i="2"/>
  <c r="H332" i="2"/>
  <c r="G332" i="2"/>
  <c r="E332" i="2"/>
  <c r="H328" i="2"/>
  <c r="G328" i="2"/>
  <c r="E328" i="2"/>
  <c r="H323" i="2"/>
  <c r="G323" i="2"/>
  <c r="E323" i="2"/>
  <c r="H319" i="2"/>
  <c r="G319" i="2"/>
  <c r="E319" i="2"/>
  <c r="H317" i="2"/>
  <c r="G317" i="2"/>
  <c r="E317" i="2"/>
  <c r="H316" i="2"/>
  <c r="G316" i="2"/>
  <c r="E316" i="2"/>
  <c r="H312" i="2"/>
  <c r="G312" i="2"/>
  <c r="E312" i="2"/>
  <c r="H307" i="2"/>
  <c r="G307" i="2"/>
  <c r="E307" i="2"/>
  <c r="H303" i="2"/>
  <c r="G303" i="2"/>
  <c r="E303" i="2"/>
  <c r="H300" i="2"/>
  <c r="G300" i="2"/>
  <c r="E300" i="2"/>
  <c r="H296" i="2"/>
  <c r="G296" i="2"/>
  <c r="E296" i="2"/>
  <c r="H291" i="2"/>
  <c r="G291" i="2"/>
  <c r="E291" i="2"/>
  <c r="H287" i="2"/>
  <c r="G287" i="2"/>
  <c r="H284" i="2"/>
  <c r="G284" i="2"/>
  <c r="E284" i="2"/>
  <c r="H137" i="2"/>
  <c r="G137" i="2"/>
  <c r="E137" i="2"/>
  <c r="H133" i="2"/>
  <c r="G133" i="2"/>
  <c r="E133" i="2"/>
  <c r="H132" i="2"/>
  <c r="G132" i="2"/>
  <c r="E132" i="2"/>
  <c r="H127" i="2"/>
  <c r="G127" i="2"/>
  <c r="E127" i="2"/>
  <c r="H126" i="2"/>
  <c r="G126" i="2"/>
  <c r="E126" i="2"/>
  <c r="H125" i="2"/>
  <c r="G125" i="2"/>
  <c r="E125" i="2"/>
  <c r="H121" i="2"/>
  <c r="G121" i="2"/>
  <c r="E121" i="2"/>
  <c r="H115" i="2"/>
  <c r="G115" i="2"/>
  <c r="E115" i="2"/>
  <c r="H111" i="2"/>
  <c r="G111" i="2"/>
  <c r="E111" i="2"/>
  <c r="J110" i="2"/>
  <c r="J109" i="2"/>
  <c r="J108" i="2"/>
  <c r="J107" i="2"/>
  <c r="H107" i="2"/>
  <c r="G107" i="2"/>
  <c r="E107" i="2"/>
  <c r="J106" i="2"/>
  <c r="J105" i="2"/>
  <c r="J104" i="2"/>
  <c r="J103" i="2"/>
  <c r="J102" i="2"/>
  <c r="J101" i="2"/>
  <c r="H101" i="2"/>
  <c r="G101" i="2"/>
  <c r="E101" i="2"/>
  <c r="J100" i="2"/>
  <c r="J99" i="2"/>
  <c r="J98" i="2"/>
  <c r="J97" i="2"/>
  <c r="H97" i="2"/>
  <c r="G97" i="2"/>
  <c r="E97" i="2"/>
  <c r="J96" i="2"/>
  <c r="J95" i="2"/>
  <c r="J94" i="2"/>
  <c r="J93" i="2"/>
  <c r="H93" i="2"/>
  <c r="G93" i="2"/>
  <c r="E93" i="2"/>
  <c r="J92" i="2"/>
  <c r="H92" i="2"/>
  <c r="G92" i="2"/>
  <c r="E92" i="2"/>
  <c r="J91" i="2"/>
  <c r="J90" i="2"/>
  <c r="J89" i="2"/>
  <c r="J88" i="2"/>
  <c r="H88" i="2"/>
  <c r="G88" i="2"/>
  <c r="E88" i="2"/>
  <c r="J87" i="2"/>
  <c r="J86" i="2"/>
  <c r="H86" i="2"/>
  <c r="G86" i="2"/>
  <c r="E86" i="2"/>
  <c r="J85" i="2"/>
  <c r="J84" i="2"/>
  <c r="J83" i="2"/>
  <c r="J82" i="2"/>
  <c r="H82" i="2"/>
  <c r="G82" i="2"/>
  <c r="E82" i="2"/>
  <c r="J81" i="2"/>
  <c r="J80" i="2"/>
  <c r="H80" i="2"/>
  <c r="G80" i="2"/>
  <c r="E80" i="2"/>
  <c r="J79" i="2"/>
  <c r="J78" i="2"/>
  <c r="H78" i="2"/>
  <c r="G78" i="2"/>
  <c r="E78" i="2"/>
  <c r="J77" i="2"/>
  <c r="J76" i="2"/>
  <c r="H76" i="2"/>
  <c r="G76" i="2"/>
  <c r="E76" i="2"/>
  <c r="J75" i="2"/>
  <c r="J74" i="2"/>
  <c r="J73" i="2"/>
  <c r="H73" i="2"/>
  <c r="G73" i="2"/>
  <c r="E73" i="2"/>
  <c r="J72" i="2"/>
  <c r="H72" i="2"/>
  <c r="G72" i="2"/>
  <c r="E72" i="2"/>
  <c r="J71" i="2"/>
  <c r="J70" i="2"/>
  <c r="H70" i="2"/>
  <c r="G70" i="2"/>
  <c r="E70" i="2"/>
  <c r="J69" i="2"/>
  <c r="J68" i="2"/>
  <c r="H68" i="2"/>
  <c r="G68" i="2"/>
  <c r="E68" i="2"/>
  <c r="J67" i="2"/>
  <c r="H67" i="2"/>
  <c r="G67" i="2"/>
  <c r="E67" i="2"/>
  <c r="J66" i="2"/>
  <c r="J65" i="2"/>
  <c r="H65" i="2"/>
  <c r="G65" i="2"/>
  <c r="E65" i="2"/>
  <c r="J64" i="2"/>
  <c r="J63" i="2"/>
  <c r="J62" i="2"/>
  <c r="J61" i="2"/>
  <c r="J60" i="2"/>
  <c r="H60" i="2"/>
  <c r="G60" i="2"/>
  <c r="E60" i="2"/>
  <c r="J59" i="2"/>
  <c r="J58" i="2"/>
  <c r="H58" i="2"/>
  <c r="G58" i="2"/>
  <c r="E58" i="2"/>
  <c r="J57" i="2"/>
  <c r="J56" i="2"/>
  <c r="H56" i="2"/>
  <c r="G56" i="2"/>
  <c r="E56" i="2"/>
  <c r="J55" i="2"/>
  <c r="J54" i="2"/>
  <c r="J53" i="2"/>
  <c r="J52" i="2"/>
  <c r="H52" i="2"/>
  <c r="G52" i="2"/>
  <c r="E52" i="2"/>
  <c r="J51" i="2"/>
  <c r="J50" i="2"/>
  <c r="J49" i="2"/>
  <c r="H49" i="2"/>
  <c r="G49" i="2"/>
  <c r="E49" i="2"/>
  <c r="J48" i="2"/>
  <c r="J47" i="2"/>
  <c r="J46" i="2"/>
  <c r="J45" i="2"/>
  <c r="H45" i="2"/>
  <c r="G45" i="2"/>
  <c r="E45" i="2"/>
  <c r="J44" i="2"/>
  <c r="J43" i="2"/>
  <c r="H43" i="2"/>
  <c r="G43" i="2"/>
  <c r="E43" i="2"/>
  <c r="J42" i="2"/>
  <c r="J41" i="2"/>
  <c r="H41" i="2"/>
  <c r="G41" i="2"/>
  <c r="E41" i="2"/>
  <c r="J40" i="2"/>
  <c r="J39" i="2"/>
  <c r="J38" i="2"/>
  <c r="J37" i="2"/>
  <c r="H37" i="2"/>
  <c r="G37" i="2"/>
  <c r="E37" i="2"/>
  <c r="J36" i="2"/>
  <c r="J35" i="2"/>
  <c r="H35" i="2"/>
  <c r="G35" i="2"/>
  <c r="E35" i="2"/>
  <c r="J34" i="2"/>
  <c r="J33" i="2"/>
  <c r="J32" i="2"/>
  <c r="J31" i="2"/>
  <c r="H31" i="2"/>
  <c r="G31" i="2"/>
  <c r="E31" i="2"/>
  <c r="J30" i="2"/>
  <c r="J29" i="2"/>
  <c r="J28" i="2"/>
  <c r="H28" i="2"/>
  <c r="G28" i="2"/>
  <c r="E28" i="2"/>
  <c r="J27" i="2"/>
  <c r="H27" i="2"/>
  <c r="G27" i="2"/>
  <c r="E27" i="2"/>
  <c r="J26" i="2"/>
  <c r="J25" i="2"/>
  <c r="H25" i="2"/>
  <c r="G25" i="2"/>
  <c r="E25" i="2"/>
  <c r="J24" i="2"/>
  <c r="J23" i="2"/>
  <c r="J22" i="2"/>
  <c r="H22" i="2"/>
  <c r="G22" i="2"/>
  <c r="E22" i="2"/>
  <c r="G19" i="2"/>
  <c r="I197" i="1"/>
  <c r="H197" i="1"/>
  <c r="G197" i="1"/>
  <c r="I196" i="1"/>
  <c r="H196" i="1"/>
  <c r="G196" i="1"/>
  <c r="I195" i="1"/>
  <c r="H195" i="1"/>
  <c r="J195" i="1" s="1"/>
  <c r="G195" i="1"/>
  <c r="I194" i="1"/>
  <c r="H194" i="1"/>
  <c r="G194" i="1"/>
  <c r="I193" i="1"/>
  <c r="H193" i="1"/>
  <c r="J193" i="1" s="1"/>
  <c r="G193" i="1"/>
  <c r="I192" i="1"/>
  <c r="H192" i="1"/>
  <c r="G192" i="1"/>
  <c r="I191" i="1"/>
  <c r="H191" i="1"/>
  <c r="J191" i="1" s="1"/>
  <c r="G191" i="1"/>
  <c r="I190" i="1"/>
  <c r="H190" i="1"/>
  <c r="G190" i="1"/>
  <c r="I189" i="1"/>
  <c r="H189" i="1"/>
  <c r="G189" i="1"/>
  <c r="I188" i="1"/>
  <c r="H188" i="1"/>
  <c r="G188" i="1"/>
  <c r="I187" i="1"/>
  <c r="H187" i="1"/>
  <c r="J187" i="1" s="1"/>
  <c r="G187" i="1"/>
  <c r="I186" i="1"/>
  <c r="H186" i="1"/>
  <c r="G186" i="1"/>
  <c r="I185" i="1"/>
  <c r="H185" i="1"/>
  <c r="J185" i="1" s="1"/>
  <c r="G185" i="1"/>
  <c r="I184" i="1"/>
  <c r="H184" i="1"/>
  <c r="G184" i="1"/>
  <c r="I183" i="1"/>
  <c r="H183" i="1"/>
  <c r="J183" i="1" s="1"/>
  <c r="G183" i="1"/>
  <c r="I182" i="1"/>
  <c r="H182" i="1"/>
  <c r="G182" i="1"/>
  <c r="I181" i="1"/>
  <c r="H181" i="1"/>
  <c r="G181" i="1"/>
  <c r="I180" i="1"/>
  <c r="H180" i="1"/>
  <c r="G180" i="1"/>
  <c r="I179" i="1"/>
  <c r="H179" i="1"/>
  <c r="J179" i="1" s="1"/>
  <c r="G179" i="1"/>
  <c r="I178" i="1"/>
  <c r="H178" i="1"/>
  <c r="G178" i="1"/>
  <c r="I177" i="1"/>
  <c r="H177" i="1"/>
  <c r="J177" i="1" s="1"/>
  <c r="G177" i="1"/>
  <c r="I176" i="1"/>
  <c r="H176" i="1"/>
  <c r="G176" i="1"/>
  <c r="I175" i="1"/>
  <c r="H175" i="1"/>
  <c r="J175" i="1" s="1"/>
  <c r="G175" i="1"/>
  <c r="I174" i="1"/>
  <c r="H174" i="1"/>
  <c r="G174" i="1"/>
  <c r="I173" i="1"/>
  <c r="H173" i="1"/>
  <c r="G173" i="1"/>
  <c r="I172" i="1"/>
  <c r="H172" i="1"/>
  <c r="G172" i="1"/>
  <c r="I171" i="1"/>
  <c r="H171" i="1"/>
  <c r="J171" i="1" s="1"/>
  <c r="G171" i="1"/>
  <c r="I170" i="1"/>
  <c r="H170" i="1"/>
  <c r="G170" i="1"/>
  <c r="I169" i="1"/>
  <c r="H169" i="1"/>
  <c r="J169" i="1" s="1"/>
  <c r="G169" i="1"/>
  <c r="I168" i="1"/>
  <c r="H168" i="1"/>
  <c r="G168" i="1"/>
  <c r="F168" i="1"/>
  <c r="I167" i="1"/>
  <c r="H167" i="1"/>
  <c r="G167" i="1"/>
  <c r="F167" i="1"/>
  <c r="J166" i="1"/>
  <c r="I166" i="1"/>
  <c r="H166" i="1"/>
  <c r="G166" i="1"/>
  <c r="F166" i="1"/>
  <c r="I165" i="1"/>
  <c r="H165" i="1"/>
  <c r="G165" i="1"/>
  <c r="F165" i="1"/>
  <c r="I164" i="1"/>
  <c r="H164" i="1"/>
  <c r="G164" i="1"/>
  <c r="F164" i="1"/>
  <c r="I163" i="1"/>
  <c r="H163" i="1"/>
  <c r="G163" i="1"/>
  <c r="F163" i="1"/>
  <c r="I162" i="1"/>
  <c r="H162" i="1"/>
  <c r="J162" i="1" s="1"/>
  <c r="G162" i="1"/>
  <c r="F162" i="1"/>
  <c r="I161" i="1"/>
  <c r="J161" i="1" s="1"/>
  <c r="H161" i="1"/>
  <c r="G161" i="1"/>
  <c r="C161" i="1"/>
  <c r="F161" i="1" s="1"/>
  <c r="I160" i="1"/>
  <c r="H160" i="1"/>
  <c r="G160" i="1"/>
  <c r="F160" i="1"/>
  <c r="J159" i="1"/>
  <c r="I159" i="1"/>
  <c r="H159" i="1"/>
  <c r="G159" i="1"/>
  <c r="F159" i="1"/>
  <c r="I158" i="1"/>
  <c r="H158" i="1"/>
  <c r="C158" i="1"/>
  <c r="F158" i="1" s="1"/>
  <c r="I157" i="1"/>
  <c r="H157" i="1"/>
  <c r="G157" i="1"/>
  <c r="F157" i="1"/>
  <c r="I156" i="1"/>
  <c r="J156" i="1" s="1"/>
  <c r="H156" i="1"/>
  <c r="G156" i="1"/>
  <c r="F156" i="1"/>
  <c r="I155" i="1"/>
  <c r="J155" i="1" s="1"/>
  <c r="H155" i="1"/>
  <c r="G155" i="1"/>
  <c r="F155" i="1"/>
  <c r="I154" i="1"/>
  <c r="H154" i="1"/>
  <c r="G154" i="1"/>
  <c r="F154" i="1"/>
  <c r="I153" i="1"/>
  <c r="J153" i="1" s="1"/>
  <c r="H153" i="1"/>
  <c r="G153" i="1"/>
  <c r="F153" i="1"/>
  <c r="I152" i="1"/>
  <c r="H152" i="1"/>
  <c r="J152" i="1" s="1"/>
  <c r="G152" i="1"/>
  <c r="F152" i="1"/>
  <c r="I151" i="1"/>
  <c r="H151" i="1"/>
  <c r="G151" i="1"/>
  <c r="F151" i="1"/>
  <c r="H150" i="1"/>
  <c r="G150" i="1"/>
  <c r="E150" i="1"/>
  <c r="J149" i="1"/>
  <c r="I149" i="1"/>
  <c r="H149" i="1"/>
  <c r="G149" i="1"/>
  <c r="F149" i="1"/>
  <c r="I148" i="1"/>
  <c r="H148" i="1"/>
  <c r="G148" i="1"/>
  <c r="F148" i="1"/>
  <c r="I147" i="1"/>
  <c r="H147" i="1"/>
  <c r="J147" i="1" s="1"/>
  <c r="G147" i="1"/>
  <c r="F147" i="1"/>
  <c r="I146" i="1"/>
  <c r="H146" i="1"/>
  <c r="G146" i="1"/>
  <c r="F146" i="1"/>
  <c r="I145" i="1"/>
  <c r="H145" i="1"/>
  <c r="G145" i="1"/>
  <c r="F145" i="1"/>
  <c r="I144" i="1"/>
  <c r="H144" i="1"/>
  <c r="G144" i="1"/>
  <c r="C144" i="1"/>
  <c r="F144" i="1" s="1"/>
  <c r="I143" i="1"/>
  <c r="H143" i="1"/>
  <c r="G143" i="1"/>
  <c r="F143" i="1"/>
  <c r="I142" i="1"/>
  <c r="H142" i="1"/>
  <c r="J142" i="1" s="1"/>
  <c r="G142" i="1"/>
  <c r="F142" i="1"/>
  <c r="I141" i="1"/>
  <c r="H141" i="1"/>
  <c r="G141" i="1"/>
  <c r="F141" i="1"/>
  <c r="I140" i="1"/>
  <c r="H140" i="1"/>
  <c r="J140" i="1" s="1"/>
  <c r="G140" i="1"/>
  <c r="F140" i="1"/>
  <c r="I139" i="1"/>
  <c r="H139" i="1"/>
  <c r="G139" i="1"/>
  <c r="F139" i="1"/>
  <c r="I138" i="1"/>
  <c r="J138" i="1" s="1"/>
  <c r="H138" i="1"/>
  <c r="G138" i="1"/>
  <c r="F138" i="1"/>
  <c r="I137" i="1"/>
  <c r="H137" i="1"/>
  <c r="G137" i="1"/>
  <c r="F137" i="1"/>
  <c r="I136" i="1"/>
  <c r="H136" i="1"/>
  <c r="G136" i="1"/>
  <c r="F136" i="1"/>
  <c r="I135" i="1"/>
  <c r="H135" i="1"/>
  <c r="G135" i="1"/>
  <c r="F135" i="1"/>
  <c r="J134" i="1"/>
  <c r="I134" i="1"/>
  <c r="H134" i="1"/>
  <c r="G134" i="1"/>
  <c r="F134" i="1"/>
  <c r="I133" i="1"/>
  <c r="H133" i="1"/>
  <c r="G133" i="1"/>
  <c r="F133" i="1"/>
  <c r="I132" i="1"/>
  <c r="H132" i="1"/>
  <c r="G132" i="1"/>
  <c r="F132" i="1"/>
  <c r="I131" i="1"/>
  <c r="H131" i="1"/>
  <c r="G131" i="1"/>
  <c r="F131" i="1"/>
  <c r="I130" i="1"/>
  <c r="J130" i="1" s="1"/>
  <c r="H130" i="1"/>
  <c r="G130" i="1"/>
  <c r="F130" i="1"/>
  <c r="I129" i="1"/>
  <c r="H129" i="1"/>
  <c r="G129" i="1"/>
  <c r="F129" i="1"/>
  <c r="I128" i="1"/>
  <c r="H128" i="1"/>
  <c r="G128" i="1"/>
  <c r="F128" i="1"/>
  <c r="I127" i="1"/>
  <c r="H127" i="1"/>
  <c r="C127" i="1"/>
  <c r="F127" i="1" s="1"/>
  <c r="I126" i="1"/>
  <c r="H126" i="1"/>
  <c r="C126" i="1"/>
  <c r="I125" i="1"/>
  <c r="H125" i="1"/>
  <c r="G125" i="1"/>
  <c r="F125" i="1"/>
  <c r="I124" i="1"/>
  <c r="H124" i="1"/>
  <c r="C124" i="1"/>
  <c r="I123" i="1"/>
  <c r="H123" i="1"/>
  <c r="G123" i="1"/>
  <c r="F123" i="1"/>
  <c r="I122" i="1"/>
  <c r="J122" i="1" s="1"/>
  <c r="H122" i="1"/>
  <c r="G122" i="1"/>
  <c r="F122" i="1"/>
  <c r="J121" i="1"/>
  <c r="I121" i="1"/>
  <c r="H121" i="1"/>
  <c r="G121" i="1"/>
  <c r="F121" i="1"/>
  <c r="I120" i="1"/>
  <c r="H120" i="1"/>
  <c r="G120" i="1"/>
  <c r="F120" i="1"/>
  <c r="I119" i="1"/>
  <c r="H119" i="1"/>
  <c r="J119" i="1" s="1"/>
  <c r="G119" i="1"/>
  <c r="F119" i="1"/>
  <c r="I118" i="1"/>
  <c r="H118" i="1"/>
  <c r="G118" i="1"/>
  <c r="F118" i="1"/>
  <c r="I117" i="1"/>
  <c r="J117" i="1" s="1"/>
  <c r="H117" i="1"/>
  <c r="G117" i="1"/>
  <c r="F117" i="1"/>
  <c r="I116" i="1"/>
  <c r="H116" i="1"/>
  <c r="G116" i="1"/>
  <c r="F116" i="1"/>
  <c r="I115" i="1"/>
  <c r="H115" i="1"/>
  <c r="G115" i="1"/>
  <c r="F115" i="1"/>
  <c r="I114" i="1"/>
  <c r="H114" i="1"/>
  <c r="G114" i="1"/>
  <c r="F114" i="1"/>
  <c r="I113" i="1"/>
  <c r="H113" i="1"/>
  <c r="J113" i="1" s="1"/>
  <c r="G113" i="1"/>
  <c r="F113" i="1"/>
  <c r="I112" i="1"/>
  <c r="J112" i="1" s="1"/>
  <c r="H112" i="1"/>
  <c r="G112" i="1"/>
  <c r="F112" i="1"/>
  <c r="I111" i="1"/>
  <c r="H111" i="1"/>
  <c r="J111" i="1" s="1"/>
  <c r="G111" i="1"/>
  <c r="F111" i="1"/>
  <c r="I110" i="1"/>
  <c r="J110" i="1" s="1"/>
  <c r="H110" i="1"/>
  <c r="G110" i="1"/>
  <c r="F110" i="1"/>
  <c r="I109" i="1"/>
  <c r="H109" i="1"/>
  <c r="G109" i="1"/>
  <c r="F109" i="1"/>
  <c r="I108" i="1"/>
  <c r="J108" i="1" s="1"/>
  <c r="H108" i="1"/>
  <c r="G108" i="1"/>
  <c r="F108" i="1"/>
  <c r="I107" i="1"/>
  <c r="H107" i="1"/>
  <c r="J107" i="1" s="1"/>
  <c r="G107" i="1"/>
  <c r="F107" i="1"/>
  <c r="I106" i="1"/>
  <c r="J106" i="1" s="1"/>
  <c r="H106" i="1"/>
  <c r="G106" i="1"/>
  <c r="F106" i="1"/>
  <c r="I105" i="1"/>
  <c r="J105" i="1" s="1"/>
  <c r="H105" i="1"/>
  <c r="G105" i="1"/>
  <c r="F105" i="1"/>
  <c r="I104" i="1"/>
  <c r="J104" i="1" s="1"/>
  <c r="H104" i="1"/>
  <c r="G104" i="1"/>
  <c r="F104" i="1"/>
  <c r="I103" i="1"/>
  <c r="H103" i="1"/>
  <c r="G103" i="1"/>
  <c r="F103" i="1"/>
  <c r="C103" i="1"/>
  <c r="I102" i="1"/>
  <c r="H102" i="1"/>
  <c r="J102" i="1" s="1"/>
  <c r="G102" i="1"/>
  <c r="F102" i="1"/>
  <c r="I101" i="1"/>
  <c r="H101" i="1"/>
  <c r="G101" i="1"/>
  <c r="F101" i="1"/>
  <c r="I100" i="1"/>
  <c r="H100" i="1"/>
  <c r="G100" i="1"/>
  <c r="D100" i="1"/>
  <c r="F100" i="1" s="1"/>
  <c r="I99" i="1"/>
  <c r="J99" i="1" s="1"/>
  <c r="H99" i="1"/>
  <c r="G99" i="1"/>
  <c r="F99" i="1"/>
  <c r="I98" i="1"/>
  <c r="J98" i="1" s="1"/>
  <c r="H98" i="1"/>
  <c r="G98" i="1"/>
  <c r="F98" i="1"/>
  <c r="I97" i="1"/>
  <c r="H97" i="1"/>
  <c r="G97" i="1"/>
  <c r="F97" i="1"/>
  <c r="I96" i="1"/>
  <c r="J96" i="1" s="1"/>
  <c r="H96" i="1"/>
  <c r="G96" i="1"/>
  <c r="F96" i="1"/>
  <c r="J95" i="1"/>
  <c r="I95" i="1"/>
  <c r="H95" i="1"/>
  <c r="G95" i="1"/>
  <c r="F95" i="1"/>
  <c r="I94" i="1"/>
  <c r="H94" i="1"/>
  <c r="G94" i="1"/>
  <c r="F94" i="1"/>
  <c r="I93" i="1"/>
  <c r="H93" i="1"/>
  <c r="G93" i="1"/>
  <c r="F93" i="1"/>
  <c r="I92" i="1"/>
  <c r="H92" i="1"/>
  <c r="G92" i="1"/>
  <c r="F92" i="1"/>
  <c r="J91" i="1"/>
  <c r="I91" i="1"/>
  <c r="H91" i="1"/>
  <c r="G91" i="1"/>
  <c r="F91" i="1"/>
  <c r="I90" i="1"/>
  <c r="H90" i="1"/>
  <c r="G90" i="1"/>
  <c r="F90" i="1"/>
  <c r="I89" i="1"/>
  <c r="H89" i="1"/>
  <c r="J89" i="1" s="1"/>
  <c r="G89" i="1"/>
  <c r="F89" i="1"/>
  <c r="I88" i="1"/>
  <c r="H88" i="1"/>
  <c r="G88" i="1"/>
  <c r="F88" i="1"/>
  <c r="I87" i="1"/>
  <c r="H87" i="1"/>
  <c r="G87" i="1"/>
  <c r="F87" i="1"/>
  <c r="I86" i="1"/>
  <c r="H86" i="1"/>
  <c r="G86" i="1"/>
  <c r="F86" i="1"/>
  <c r="I85" i="1"/>
  <c r="H85" i="1"/>
  <c r="J85" i="1" s="1"/>
  <c r="G85" i="1"/>
  <c r="F85" i="1"/>
  <c r="I84" i="1"/>
  <c r="H84" i="1"/>
  <c r="G84" i="1"/>
  <c r="F84" i="1"/>
  <c r="I83" i="1"/>
  <c r="J83" i="1" s="1"/>
  <c r="H83" i="1"/>
  <c r="G83" i="1"/>
  <c r="F83" i="1"/>
  <c r="I82" i="1"/>
  <c r="H82" i="1"/>
  <c r="G82" i="1"/>
  <c r="F82" i="1"/>
  <c r="I81" i="1"/>
  <c r="H81" i="1"/>
  <c r="G81" i="1"/>
  <c r="F81" i="1"/>
  <c r="I80" i="1"/>
  <c r="H80" i="1"/>
  <c r="G80" i="1"/>
  <c r="F80" i="1"/>
  <c r="I79" i="1"/>
  <c r="H79" i="1"/>
  <c r="F79" i="1"/>
  <c r="C79" i="1"/>
  <c r="G79" i="1" s="1"/>
  <c r="I78" i="1"/>
  <c r="H78" i="1"/>
  <c r="J78" i="1" s="1"/>
  <c r="G78" i="1"/>
  <c r="F78" i="1"/>
  <c r="I77" i="1"/>
  <c r="H77" i="1"/>
  <c r="G77" i="1"/>
  <c r="F77" i="1"/>
  <c r="I76" i="1"/>
  <c r="J76" i="1" s="1"/>
  <c r="H76" i="1"/>
  <c r="G76" i="1"/>
  <c r="F76" i="1"/>
  <c r="I75" i="1"/>
  <c r="H75" i="1"/>
  <c r="G75" i="1"/>
  <c r="F75" i="1"/>
  <c r="I74" i="1"/>
  <c r="H74" i="1"/>
  <c r="G74" i="1"/>
  <c r="F74" i="1"/>
  <c r="I73" i="1"/>
  <c r="H73" i="1"/>
  <c r="G73" i="1"/>
  <c r="F73" i="1"/>
  <c r="J72" i="1"/>
  <c r="I72" i="1"/>
  <c r="H72" i="1"/>
  <c r="G72" i="1"/>
  <c r="F72" i="1"/>
  <c r="I71" i="1"/>
  <c r="H71" i="1"/>
  <c r="G71" i="1"/>
  <c r="F71" i="1"/>
  <c r="I70" i="1"/>
  <c r="H70" i="1"/>
  <c r="G70" i="1"/>
  <c r="F70" i="1"/>
  <c r="I69" i="1"/>
  <c r="H69" i="1"/>
  <c r="G69" i="1"/>
  <c r="F69" i="1"/>
  <c r="I68" i="1"/>
  <c r="J68" i="1" s="1"/>
  <c r="H68" i="1"/>
  <c r="F68" i="1"/>
  <c r="C68" i="1"/>
  <c r="G68" i="1" s="1"/>
  <c r="I67" i="1"/>
  <c r="H67" i="1"/>
  <c r="G67" i="1"/>
  <c r="F67" i="1"/>
  <c r="I66" i="1"/>
  <c r="J66" i="1" s="1"/>
  <c r="H66" i="1"/>
  <c r="G66" i="1"/>
  <c r="F66" i="1"/>
  <c r="I65" i="1"/>
  <c r="H65" i="1"/>
  <c r="G65" i="1"/>
  <c r="J65" i="1" s="1"/>
  <c r="F65" i="1"/>
  <c r="I64" i="1"/>
  <c r="H64" i="1"/>
  <c r="G64" i="1"/>
  <c r="F64" i="1"/>
  <c r="I63" i="1"/>
  <c r="H63" i="1"/>
  <c r="F63" i="1"/>
  <c r="C63" i="1"/>
  <c r="G63" i="1" s="1"/>
  <c r="I62" i="1"/>
  <c r="H62" i="1"/>
  <c r="G62" i="1"/>
  <c r="F62" i="1"/>
  <c r="I61" i="1"/>
  <c r="H61" i="1"/>
  <c r="G61" i="1"/>
  <c r="F61" i="1"/>
  <c r="I60" i="1"/>
  <c r="H60" i="1"/>
  <c r="J60" i="1" s="1"/>
  <c r="G60" i="1"/>
  <c r="F60" i="1"/>
  <c r="I59" i="1"/>
  <c r="H59" i="1"/>
  <c r="G59" i="1"/>
  <c r="F59" i="1"/>
  <c r="I58" i="1"/>
  <c r="J58" i="1" s="1"/>
  <c r="H58" i="1"/>
  <c r="G58" i="1"/>
  <c r="F58" i="1"/>
  <c r="I57" i="1"/>
  <c r="H57" i="1"/>
  <c r="G57" i="1"/>
  <c r="F57" i="1"/>
  <c r="I56" i="1"/>
  <c r="H56" i="1"/>
  <c r="G56" i="1"/>
  <c r="F56" i="1"/>
  <c r="I55" i="1"/>
  <c r="H55" i="1"/>
  <c r="G55" i="1"/>
  <c r="F55" i="1"/>
  <c r="I54" i="1"/>
  <c r="H54" i="1"/>
  <c r="J54" i="1" s="1"/>
  <c r="C54" i="1"/>
  <c r="G54" i="1" s="1"/>
  <c r="I53" i="1"/>
  <c r="H53" i="1"/>
  <c r="J53" i="1" s="1"/>
  <c r="C53" i="1"/>
  <c r="G53" i="1" s="1"/>
  <c r="I52" i="1"/>
  <c r="H52" i="1"/>
  <c r="G52" i="1"/>
  <c r="J52" i="1" s="1"/>
  <c r="F52" i="1"/>
  <c r="I51" i="1"/>
  <c r="J51" i="1" s="1"/>
  <c r="H51" i="1"/>
  <c r="G51" i="1"/>
  <c r="F51" i="1"/>
  <c r="I50" i="1"/>
  <c r="H50" i="1"/>
  <c r="G50" i="1"/>
  <c r="F50" i="1"/>
  <c r="I49" i="1"/>
  <c r="J49" i="1" s="1"/>
  <c r="H49" i="1"/>
  <c r="C49" i="1"/>
  <c r="G49" i="1" s="1"/>
  <c r="I48" i="1"/>
  <c r="J48" i="1" s="1"/>
  <c r="H48" i="1"/>
  <c r="G48" i="1"/>
  <c r="F48" i="1"/>
  <c r="I47" i="1"/>
  <c r="H47" i="1"/>
  <c r="J47" i="1" s="1"/>
  <c r="C47" i="1"/>
  <c r="G47" i="1" s="1"/>
  <c r="I46" i="1"/>
  <c r="H46" i="1"/>
  <c r="C46" i="1"/>
  <c r="F46" i="1" s="1"/>
  <c r="I45" i="1"/>
  <c r="H45" i="1"/>
  <c r="G45" i="1"/>
  <c r="F45" i="1"/>
  <c r="I44" i="1"/>
  <c r="J44" i="1" s="1"/>
  <c r="H44" i="1"/>
  <c r="G44" i="1"/>
  <c r="F44" i="1"/>
  <c r="J43" i="1"/>
  <c r="I43" i="1"/>
  <c r="H43" i="1"/>
  <c r="G43" i="1"/>
  <c r="F43" i="1"/>
  <c r="I42" i="1"/>
  <c r="H42" i="1"/>
  <c r="G42" i="1"/>
  <c r="F42" i="1"/>
  <c r="I41" i="1"/>
  <c r="H41" i="1"/>
  <c r="J41" i="1" s="1"/>
  <c r="G41" i="1"/>
  <c r="F41" i="1"/>
  <c r="I40" i="1"/>
  <c r="H40" i="1"/>
  <c r="G40" i="1"/>
  <c r="F40" i="1"/>
  <c r="I39" i="1"/>
  <c r="J39" i="1" s="1"/>
  <c r="H39" i="1"/>
  <c r="G39" i="1"/>
  <c r="F39" i="1"/>
  <c r="I38" i="1"/>
  <c r="H38" i="1"/>
  <c r="G38" i="1"/>
  <c r="F38" i="1"/>
  <c r="I37" i="1"/>
  <c r="H37" i="1"/>
  <c r="G37" i="1"/>
  <c r="F37" i="1"/>
  <c r="I36" i="1"/>
  <c r="H36" i="1"/>
  <c r="G36" i="1"/>
  <c r="F36" i="1"/>
  <c r="I35" i="1"/>
  <c r="H35" i="1"/>
  <c r="J35" i="1" s="1"/>
  <c r="G35" i="1"/>
  <c r="F35" i="1"/>
  <c r="I34" i="1"/>
  <c r="J34" i="1" s="1"/>
  <c r="H34" i="1"/>
  <c r="G34" i="1"/>
  <c r="F34" i="1"/>
  <c r="I33" i="1"/>
  <c r="H33" i="1"/>
  <c r="J33" i="1" s="1"/>
  <c r="G33" i="1"/>
  <c r="F33" i="1"/>
  <c r="I32" i="1"/>
  <c r="J32" i="1" s="1"/>
  <c r="H32" i="1"/>
  <c r="G32" i="1"/>
  <c r="F32" i="1"/>
  <c r="I31" i="1"/>
  <c r="H31" i="1"/>
  <c r="G31" i="1"/>
  <c r="F31" i="1"/>
  <c r="I30" i="1"/>
  <c r="J30" i="1" s="1"/>
  <c r="H30" i="1"/>
  <c r="G30" i="1"/>
  <c r="F30" i="1"/>
  <c r="I29" i="1"/>
  <c r="H29" i="1"/>
  <c r="J29" i="1" s="1"/>
  <c r="G29" i="1"/>
  <c r="F29" i="1"/>
  <c r="I28" i="1"/>
  <c r="J28" i="1" s="1"/>
  <c r="H28" i="1"/>
  <c r="G28" i="1"/>
  <c r="F28" i="1"/>
  <c r="I27" i="1"/>
  <c r="J27" i="1" s="1"/>
  <c r="H27" i="1"/>
  <c r="G27" i="1"/>
  <c r="F27" i="1"/>
  <c r="I26" i="1"/>
  <c r="J26" i="1" s="1"/>
  <c r="H26" i="1"/>
  <c r="G26" i="1"/>
  <c r="F26" i="1"/>
  <c r="I25" i="1"/>
  <c r="H25" i="1"/>
  <c r="G25" i="1"/>
  <c r="F25" i="1"/>
  <c r="I24" i="1"/>
  <c r="J24" i="1" s="1"/>
  <c r="H24" i="1"/>
  <c r="G24" i="1"/>
  <c r="F24" i="1"/>
  <c r="I23" i="1"/>
  <c r="H23" i="1"/>
  <c r="J23" i="1" s="1"/>
  <c r="G23" i="1"/>
  <c r="F23" i="1"/>
  <c r="I22" i="1"/>
  <c r="H22" i="1"/>
  <c r="G22" i="1"/>
  <c r="F22" i="1"/>
  <c r="I21" i="1"/>
  <c r="H21" i="1"/>
  <c r="G21" i="1"/>
  <c r="F21" i="1"/>
  <c r="I20" i="1"/>
  <c r="H20" i="1"/>
  <c r="G20" i="1"/>
  <c r="F20" i="1"/>
  <c r="I19" i="1"/>
  <c r="J19" i="1" s="1"/>
  <c r="H19" i="1"/>
  <c r="G19" i="1"/>
  <c r="F19" i="1"/>
  <c r="C19" i="1"/>
  <c r="I18" i="1"/>
  <c r="H18" i="1"/>
  <c r="J18" i="1" s="1"/>
  <c r="G18" i="1"/>
  <c r="F18" i="1"/>
  <c r="I17" i="1"/>
  <c r="J17" i="1" s="1"/>
  <c r="H17" i="1"/>
  <c r="G17" i="1"/>
  <c r="F17" i="1"/>
  <c r="I16" i="1"/>
  <c r="J16" i="1" s="1"/>
  <c r="H16" i="1"/>
  <c r="G16" i="1"/>
  <c r="F16" i="1"/>
  <c r="I15" i="1"/>
  <c r="J15" i="1" s="1"/>
  <c r="H15" i="1"/>
  <c r="G15" i="1"/>
  <c r="F15" i="1"/>
  <c r="I14" i="1"/>
  <c r="H14" i="1"/>
  <c r="G14" i="1"/>
  <c r="F14" i="1"/>
  <c r="I13" i="1"/>
  <c r="J13" i="1" s="1"/>
  <c r="H13" i="1"/>
  <c r="G13" i="1"/>
  <c r="F13" i="1"/>
  <c r="I12" i="1"/>
  <c r="H12" i="1"/>
  <c r="J12" i="1" s="1"/>
  <c r="G12" i="1"/>
  <c r="F12" i="1"/>
  <c r="I11" i="1"/>
  <c r="H11" i="1"/>
  <c r="G11" i="1"/>
  <c r="F11" i="1"/>
  <c r="I10" i="1"/>
  <c r="H10" i="1"/>
  <c r="G10" i="1"/>
  <c r="F10" i="1"/>
  <c r="I9" i="1"/>
  <c r="H9" i="1"/>
  <c r="G9" i="1"/>
  <c r="F9" i="1"/>
  <c r="I8" i="1"/>
  <c r="J8" i="1" s="1"/>
  <c r="H8" i="1"/>
  <c r="G8" i="1"/>
  <c r="F8" i="1"/>
  <c r="I7" i="1"/>
  <c r="H7" i="1"/>
  <c r="G7" i="1"/>
  <c r="C7" i="1"/>
  <c r="F7" i="1" s="1"/>
  <c r="I6" i="1"/>
  <c r="H6" i="1"/>
  <c r="C6" i="1"/>
  <c r="G6" i="1" s="1"/>
  <c r="I5" i="1"/>
  <c r="H5" i="1"/>
  <c r="G5" i="1"/>
  <c r="F5" i="1"/>
  <c r="I4" i="1"/>
  <c r="H4" i="1"/>
  <c r="G4" i="1"/>
  <c r="F4" i="1"/>
  <c r="D4" i="1"/>
  <c r="I3" i="1"/>
  <c r="H3" i="1"/>
  <c r="G3" i="1"/>
  <c r="F3" i="1"/>
  <c r="I2" i="1"/>
  <c r="H2" i="1"/>
  <c r="G2" i="1"/>
  <c r="F2" i="1"/>
  <c r="G124" i="1" l="1"/>
  <c r="J124" i="1" s="1"/>
  <c r="F124" i="1"/>
  <c r="J2" i="1"/>
  <c r="J57" i="1"/>
  <c r="J82" i="1"/>
  <c r="M56" i="4"/>
  <c r="M64" i="4"/>
  <c r="M70" i="4"/>
  <c r="M91" i="4"/>
  <c r="J6" i="1"/>
  <c r="J21" i="1"/>
  <c r="J101" i="1"/>
  <c r="J14" i="1"/>
  <c r="J25" i="1"/>
  <c r="J40" i="1"/>
  <c r="J42" i="1"/>
  <c r="J50" i="1"/>
  <c r="F54" i="1"/>
  <c r="J67" i="1"/>
  <c r="J79" i="1"/>
  <c r="J84" i="1"/>
  <c r="J86" i="1"/>
  <c r="J88" i="1"/>
  <c r="J90" i="1"/>
  <c r="J118" i="1"/>
  <c r="J120" i="1"/>
  <c r="J144" i="1"/>
  <c r="J146" i="1"/>
  <c r="J148" i="1"/>
  <c r="J154" i="1"/>
  <c r="G158" i="1"/>
  <c r="J158" i="1" s="1"/>
  <c r="J163" i="1"/>
  <c r="J165" i="1"/>
  <c r="J172" i="1"/>
  <c r="J180" i="1"/>
  <c r="J188" i="1"/>
  <c r="J196" i="1"/>
  <c r="M4" i="4"/>
  <c r="M20" i="4"/>
  <c r="M28" i="4"/>
  <c r="I30" i="4"/>
  <c r="M30" i="4" s="1"/>
  <c r="M55" i="4"/>
  <c r="M61" i="4"/>
  <c r="M72" i="4"/>
  <c r="M78" i="4"/>
  <c r="K85" i="4"/>
  <c r="M85" i="4" s="1"/>
  <c r="H85" i="4"/>
  <c r="H121" i="4"/>
  <c r="I121" i="4"/>
  <c r="M121" i="4" s="1"/>
  <c r="M124" i="4"/>
  <c r="M129" i="4"/>
  <c r="M132" i="4"/>
  <c r="M137" i="4"/>
  <c r="J10" i="1"/>
  <c r="J80" i="1"/>
  <c r="J167" i="1"/>
  <c r="J36" i="1"/>
  <c r="J55" i="1"/>
  <c r="J69" i="1"/>
  <c r="J31" i="1"/>
  <c r="J56" i="1"/>
  <c r="J100" i="1"/>
  <c r="J109" i="1"/>
  <c r="J129" i="1"/>
  <c r="J131" i="1"/>
  <c r="J133" i="1"/>
  <c r="J170" i="1"/>
  <c r="J178" i="1"/>
  <c r="J186" i="1"/>
  <c r="J194" i="1"/>
  <c r="M6" i="4"/>
  <c r="M80" i="4"/>
  <c r="H95" i="4"/>
  <c r="M98" i="4"/>
  <c r="J4" i="1"/>
  <c r="J135" i="1"/>
  <c r="J139" i="1"/>
  <c r="J3" i="10"/>
  <c r="I4" i="10"/>
  <c r="K4" i="12"/>
  <c r="L3" i="12"/>
  <c r="L4" i="12" s="1"/>
  <c r="I150" i="1"/>
  <c r="J150" i="1" s="1"/>
  <c r="F150" i="1"/>
  <c r="G46" i="1"/>
  <c r="J46" i="1" s="1"/>
  <c r="J71" i="1"/>
  <c r="J3" i="1"/>
  <c r="J77" i="1"/>
  <c r="J137" i="1"/>
  <c r="J141" i="1"/>
  <c r="J5" i="1"/>
  <c r="J9" i="1"/>
  <c r="J11" i="1"/>
  <c r="J20" i="1"/>
  <c r="J22" i="1"/>
  <c r="J45" i="1"/>
  <c r="F47" i="1"/>
  <c r="F53" i="1"/>
  <c r="J62" i="1"/>
  <c r="J70" i="1"/>
  <c r="J87" i="1"/>
  <c r="J123" i="1"/>
  <c r="J125" i="1"/>
  <c r="J151" i="1"/>
  <c r="J168" i="1"/>
  <c r="J176" i="1"/>
  <c r="J184" i="1"/>
  <c r="J192" i="1"/>
  <c r="M8" i="4"/>
  <c r="M18" i="4"/>
  <c r="M24" i="4"/>
  <c r="M100" i="4"/>
  <c r="I122" i="4"/>
  <c r="H122" i="4"/>
  <c r="I196" i="4"/>
  <c r="H196" i="4"/>
  <c r="J97" i="1"/>
  <c r="F126" i="1"/>
  <c r="G126" i="1"/>
  <c r="M7" i="4"/>
  <c r="M31" i="4"/>
  <c r="M40" i="4"/>
  <c r="M51" i="4"/>
  <c r="M74" i="4"/>
  <c r="M81" i="4"/>
  <c r="M89" i="4"/>
  <c r="M175" i="4"/>
  <c r="M178" i="4"/>
  <c r="M183" i="4"/>
  <c r="M194" i="4"/>
  <c r="M204" i="4"/>
  <c r="M207" i="4"/>
  <c r="M212" i="4"/>
  <c r="M215" i="4"/>
  <c r="M220" i="4"/>
  <c r="M223" i="4"/>
  <c r="M228" i="4"/>
  <c r="M231" i="4"/>
  <c r="M236" i="4"/>
  <c r="M239" i="4"/>
  <c r="M244" i="4"/>
  <c r="M248" i="4"/>
  <c r="M274" i="4"/>
  <c r="J7" i="1"/>
  <c r="J37" i="1"/>
  <c r="J59" i="1"/>
  <c r="J61" i="1"/>
  <c r="J63" i="1"/>
  <c r="J74" i="1"/>
  <c r="J93" i="1"/>
  <c r="J115" i="1"/>
  <c r="J157" i="1"/>
  <c r="J174" i="1"/>
  <c r="J182" i="1"/>
  <c r="J190" i="1"/>
  <c r="M10" i="4"/>
  <c r="M26" i="4"/>
  <c r="M32" i="4"/>
  <c r="M43" i="4"/>
  <c r="M57" i="4"/>
  <c r="M65" i="4"/>
  <c r="M82" i="4"/>
  <c r="M90" i="4"/>
  <c r="M148" i="4"/>
  <c r="M156" i="4"/>
  <c r="M164" i="4"/>
  <c r="M188" i="4"/>
  <c r="M199" i="4"/>
  <c r="M258" i="4"/>
  <c r="M266" i="4"/>
  <c r="L4" i="5"/>
  <c r="L12" i="5"/>
  <c r="L20" i="5"/>
  <c r="L28" i="5"/>
  <c r="L38" i="5"/>
  <c r="L46" i="5"/>
  <c r="L54" i="5"/>
  <c r="L62" i="5"/>
  <c r="L70" i="5"/>
  <c r="L78" i="5"/>
  <c r="L86" i="5"/>
  <c r="L94" i="5"/>
  <c r="L102" i="5"/>
  <c r="L110" i="5"/>
  <c r="L118" i="5"/>
  <c r="L126" i="5"/>
  <c r="L134" i="5"/>
  <c r="L142" i="5"/>
  <c r="L150" i="5"/>
  <c r="L158" i="5"/>
  <c r="L166" i="5"/>
  <c r="L174" i="5"/>
  <c r="L182" i="5"/>
  <c r="L190" i="5"/>
  <c r="L198" i="5"/>
  <c r="L206" i="5"/>
  <c r="L214" i="5"/>
  <c r="L222" i="5"/>
  <c r="L230" i="5"/>
  <c r="L238" i="5"/>
  <c r="L246" i="5"/>
  <c r="L254" i="5"/>
  <c r="L262" i="5"/>
  <c r="L270" i="5"/>
  <c r="L278" i="5"/>
  <c r="L286" i="5"/>
  <c r="L294" i="5"/>
  <c r="L302" i="5"/>
  <c r="L310" i="5"/>
  <c r="L318" i="5"/>
  <c r="M191" i="4"/>
  <c r="M209" i="4"/>
  <c r="M217" i="4"/>
  <c r="M225" i="4"/>
  <c r="M233" i="4"/>
  <c r="M241" i="4"/>
  <c r="M257" i="4"/>
  <c r="M265" i="4"/>
  <c r="M273" i="4"/>
  <c r="L9" i="5"/>
  <c r="L17" i="5"/>
  <c r="L25" i="5"/>
  <c r="L35" i="5"/>
  <c r="L43" i="5"/>
  <c r="L51" i="5"/>
  <c r="L59" i="5"/>
  <c r="L67" i="5"/>
  <c r="L75" i="5"/>
  <c r="L83" i="5"/>
  <c r="L91" i="5"/>
  <c r="L99" i="5"/>
  <c r="L107" i="5"/>
  <c r="L115" i="5"/>
  <c r="L123" i="5"/>
  <c r="L131" i="5"/>
  <c r="L139" i="5"/>
  <c r="L147" i="5"/>
  <c r="L155" i="5"/>
  <c r="L163" i="5"/>
  <c r="L171" i="5"/>
  <c r="L179" i="5"/>
  <c r="L187" i="5"/>
  <c r="L195" i="5"/>
  <c r="L203" i="5"/>
  <c r="L211" i="5"/>
  <c r="L219" i="5"/>
  <c r="L227" i="5"/>
  <c r="L235" i="5"/>
  <c r="L243" i="5"/>
  <c r="L251" i="5"/>
  <c r="L259" i="5"/>
  <c r="L267" i="5"/>
  <c r="L275" i="5"/>
  <c r="L283" i="5"/>
  <c r="L291" i="5"/>
  <c r="L299" i="5"/>
  <c r="L307" i="5"/>
  <c r="L315" i="5"/>
  <c r="L323" i="5"/>
  <c r="M144" i="4"/>
  <c r="M152" i="4"/>
  <c r="M160" i="4"/>
  <c r="M168" i="4"/>
  <c r="M171" i="4"/>
  <c r="M192" i="4"/>
  <c r="M198" i="4"/>
  <c r="M254" i="4"/>
  <c r="M262" i="4"/>
  <c r="M270" i="4"/>
  <c r="L8" i="5"/>
  <c r="L16" i="5"/>
  <c r="L24" i="5"/>
  <c r="L34" i="5"/>
  <c r="L42" i="5"/>
  <c r="L50" i="5"/>
  <c r="L202" i="5"/>
  <c r="L210" i="5"/>
  <c r="L218" i="5"/>
  <c r="L226" i="5"/>
  <c r="L234" i="5"/>
  <c r="L242" i="5"/>
  <c r="L250" i="5"/>
  <c r="L258" i="5"/>
  <c r="L266" i="5"/>
  <c r="L274" i="5"/>
  <c r="L282" i="5"/>
  <c r="L290" i="5"/>
  <c r="L298" i="5"/>
  <c r="L306" i="5"/>
  <c r="L314" i="5"/>
  <c r="J38" i="1"/>
  <c r="J64" i="1"/>
  <c r="J73" i="1"/>
  <c r="J75" i="1"/>
  <c r="J81" i="1"/>
  <c r="J92" i="1"/>
  <c r="J94" i="1"/>
  <c r="J103" i="1"/>
  <c r="J114" i="1"/>
  <c r="J116" i="1"/>
  <c r="J128" i="1"/>
  <c r="J132" i="1"/>
  <c r="J143" i="1"/>
  <c r="J145" i="1"/>
  <c r="M93" i="4"/>
  <c r="M96" i="4"/>
  <c r="M99" i="4"/>
  <c r="M109" i="4"/>
  <c r="M125" i="4"/>
  <c r="M128" i="4"/>
  <c r="M133" i="4"/>
  <c r="M170" i="4"/>
  <c r="M195" i="4"/>
  <c r="M202" i="4"/>
  <c r="M205" i="4"/>
  <c r="M213" i="4"/>
  <c r="M221" i="4"/>
  <c r="M229" i="4"/>
  <c r="M237" i="4"/>
  <c r="M246" i="4"/>
  <c r="M253" i="4"/>
  <c r="M261" i="4"/>
  <c r="M269" i="4"/>
  <c r="L5" i="5"/>
  <c r="L13" i="5"/>
  <c r="L21" i="5"/>
  <c r="L29" i="5"/>
  <c r="L31" i="5"/>
  <c r="L39" i="5"/>
  <c r="L47" i="5"/>
  <c r="L55" i="5"/>
  <c r="L63" i="5"/>
  <c r="L71" i="5"/>
  <c r="L79" i="5"/>
  <c r="L87" i="5"/>
  <c r="L95" i="5"/>
  <c r="L103" i="5"/>
  <c r="L111" i="5"/>
  <c r="L119" i="5"/>
  <c r="L127" i="5"/>
  <c r="L135" i="5"/>
  <c r="L143" i="5"/>
  <c r="L151" i="5"/>
  <c r="L159" i="5"/>
  <c r="L167" i="5"/>
  <c r="L175" i="5"/>
  <c r="L183" i="5"/>
  <c r="L191" i="5"/>
  <c r="L199" i="5"/>
  <c r="L207" i="5"/>
  <c r="L215" i="5"/>
  <c r="L223" i="5"/>
  <c r="L231" i="5"/>
  <c r="L239" i="5"/>
  <c r="L247" i="5"/>
  <c r="L255" i="5"/>
  <c r="L263" i="5"/>
  <c r="L271" i="5"/>
  <c r="L279" i="5"/>
  <c r="L287" i="5"/>
  <c r="L295" i="5"/>
  <c r="L303" i="5"/>
  <c r="L311" i="5"/>
  <c r="L319" i="5"/>
  <c r="J3" i="11"/>
  <c r="I4" i="11"/>
  <c r="J3" i="150"/>
  <c r="K13" i="154"/>
  <c r="K28" i="154"/>
  <c r="K30" i="154"/>
  <c r="K34" i="154"/>
  <c r="K55" i="154"/>
  <c r="K70" i="154"/>
  <c r="K72" i="154"/>
  <c r="K81" i="154"/>
  <c r="L217" i="5"/>
  <c r="L225" i="5"/>
  <c r="L233" i="5"/>
  <c r="L241" i="5"/>
  <c r="L249" i="5"/>
  <c r="L257" i="5"/>
  <c r="L265" i="5"/>
  <c r="L273" i="5"/>
  <c r="L281" i="5"/>
  <c r="L289" i="5"/>
  <c r="L297" i="5"/>
  <c r="L305" i="5"/>
  <c r="L313" i="5"/>
  <c r="L321" i="5"/>
  <c r="K2" i="154"/>
  <c r="K17" i="154"/>
  <c r="K32" i="154"/>
  <c r="K38" i="154"/>
  <c r="K59" i="154"/>
  <c r="K74" i="154"/>
  <c r="K76" i="154"/>
  <c r="H78" i="154"/>
  <c r="K83" i="154"/>
  <c r="K85" i="154"/>
  <c r="K89" i="154"/>
  <c r="K4" i="154"/>
  <c r="K6" i="154"/>
  <c r="K21" i="154"/>
  <c r="K36" i="154"/>
  <c r="K44" i="154"/>
  <c r="K63" i="154"/>
  <c r="K87" i="154"/>
  <c r="K8" i="154"/>
  <c r="K10" i="154"/>
  <c r="K25" i="154"/>
  <c r="K40" i="154"/>
  <c r="K48" i="154"/>
  <c r="K52" i="154"/>
  <c r="K67" i="154"/>
  <c r="K78" i="154"/>
  <c r="K91" i="154"/>
  <c r="J126" i="1"/>
  <c r="J136" i="1"/>
  <c r="J160" i="1"/>
  <c r="J164" i="1"/>
  <c r="J173" i="1"/>
  <c r="J181" i="1"/>
  <c r="J189" i="1"/>
  <c r="J197" i="1"/>
  <c r="M5" i="4"/>
  <c r="M22" i="4"/>
  <c r="M33" i="4"/>
  <c r="M63" i="4"/>
  <c r="M76" i="4"/>
  <c r="M83" i="4"/>
  <c r="M102" i="4"/>
  <c r="M105" i="4"/>
  <c r="M118" i="4"/>
  <c r="M174" i="4"/>
  <c r="M179" i="4"/>
  <c r="M182" i="4"/>
  <c r="M190" i="4"/>
  <c r="M196" i="4"/>
  <c r="M252" i="4"/>
  <c r="M260" i="4"/>
  <c r="M268" i="4"/>
  <c r="L6" i="5"/>
  <c r="L14" i="5"/>
  <c r="L22" i="5"/>
  <c r="L30" i="5"/>
  <c r="L32" i="5"/>
  <c r="L40" i="5"/>
  <c r="L48" i="5"/>
  <c r="L56" i="5"/>
  <c r="L64" i="5"/>
  <c r="L72" i="5"/>
  <c r="L80" i="5"/>
  <c r="L88" i="5"/>
  <c r="L96" i="5"/>
  <c r="L104" i="5"/>
  <c r="L112" i="5"/>
  <c r="L120" i="5"/>
  <c r="L128" i="5"/>
  <c r="L136" i="5"/>
  <c r="L144" i="5"/>
  <c r="L152" i="5"/>
  <c r="L160" i="5"/>
  <c r="L168" i="5"/>
  <c r="L176" i="5"/>
  <c r="L184" i="5"/>
  <c r="L192" i="5"/>
  <c r="L200" i="5"/>
  <c r="L208" i="5"/>
  <c r="L216" i="5"/>
  <c r="L224" i="5"/>
  <c r="L232" i="5"/>
  <c r="L240" i="5"/>
  <c r="L248" i="5"/>
  <c r="L256" i="5"/>
  <c r="L264" i="5"/>
  <c r="L272" i="5"/>
  <c r="L280" i="5"/>
  <c r="L288" i="5"/>
  <c r="L296" i="5"/>
  <c r="L304" i="5"/>
  <c r="L312" i="5"/>
  <c r="K12" i="154"/>
  <c r="K14" i="154"/>
  <c r="K29" i="154"/>
  <c r="K54" i="154"/>
  <c r="K56" i="154"/>
  <c r="K71" i="154"/>
  <c r="K80" i="154"/>
  <c r="K84" i="154"/>
  <c r="K5" i="154"/>
  <c r="K20" i="154"/>
  <c r="K22" i="154"/>
  <c r="K37" i="154"/>
  <c r="K45" i="154"/>
  <c r="K62" i="154"/>
  <c r="K64" i="154"/>
  <c r="M95" i="4"/>
  <c r="G127" i="1"/>
  <c r="J127" i="1" s="1"/>
  <c r="K3" i="3"/>
  <c r="M23" i="4"/>
  <c r="M36" i="4"/>
  <c r="M44" i="4"/>
  <c r="M52" i="4"/>
  <c r="M60" i="4"/>
  <c r="H80" i="4"/>
  <c r="I86" i="4"/>
  <c r="M86" i="4" s="1"/>
  <c r="H89" i="4"/>
  <c r="M92" i="4"/>
  <c r="M103" i="4"/>
  <c r="M104" i="4"/>
  <c r="M110" i="4"/>
  <c r="M111" i="4"/>
  <c r="I112" i="4"/>
  <c r="M112" i="4" s="1"/>
  <c r="M113" i="4"/>
  <c r="M21" i="4"/>
  <c r="M34" i="4"/>
  <c r="M42" i="4"/>
  <c r="M50" i="4"/>
  <c r="M58" i="4"/>
  <c r="M66" i="4"/>
  <c r="J77" i="4"/>
  <c r="M77" i="4" s="1"/>
  <c r="M79" i="4"/>
  <c r="M101" i="4"/>
  <c r="H107" i="4"/>
  <c r="J107" i="4"/>
  <c r="M107" i="4" s="1"/>
  <c r="M136" i="4"/>
  <c r="M143" i="4"/>
  <c r="M147" i="4"/>
  <c r="M151" i="4"/>
  <c r="M155" i="4"/>
  <c r="M159" i="4"/>
  <c r="M163" i="4"/>
  <c r="M167" i="4"/>
  <c r="F6" i="1"/>
  <c r="F49" i="1"/>
  <c r="K2" i="4"/>
  <c r="M2" i="4" s="1"/>
  <c r="J15" i="4"/>
  <c r="M15" i="4" s="1"/>
  <c r="M17" i="4"/>
  <c r="M25" i="4"/>
  <c r="M38" i="4"/>
  <c r="M46" i="4"/>
  <c r="M54" i="4"/>
  <c r="M62" i="4"/>
  <c r="M71" i="4"/>
  <c r="M94" i="4"/>
  <c r="H101" i="4"/>
  <c r="M115" i="4"/>
  <c r="M116" i="4"/>
  <c r="M119" i="4"/>
  <c r="M120" i="4"/>
  <c r="M122" i="4"/>
  <c r="M123" i="4"/>
  <c r="M126" i="4"/>
  <c r="M127" i="4"/>
  <c r="M130" i="4"/>
  <c r="M131" i="4"/>
  <c r="M134" i="4"/>
  <c r="M135" i="4"/>
  <c r="M138" i="4"/>
  <c r="M139" i="4"/>
  <c r="M141" i="4"/>
  <c r="M142" i="4"/>
  <c r="M145" i="4"/>
  <c r="M146" i="4"/>
  <c r="M149" i="4"/>
  <c r="M150" i="4"/>
  <c r="M153" i="4"/>
  <c r="M154" i="4"/>
  <c r="M157" i="4"/>
  <c r="M158" i="4"/>
  <c r="M161" i="4"/>
  <c r="M162" i="4"/>
  <c r="M165" i="4"/>
  <c r="M166" i="4"/>
  <c r="M169" i="4"/>
  <c r="J140" i="4"/>
  <c r="M140" i="4" s="1"/>
  <c r="H172" i="4"/>
  <c r="M176" i="4"/>
  <c r="M184" i="4"/>
  <c r="M197" i="4"/>
  <c r="M201" i="4"/>
  <c r="M206" i="4"/>
  <c r="M210" i="4"/>
  <c r="M214" i="4"/>
  <c r="M218" i="4"/>
  <c r="M222" i="4"/>
  <c r="M226" i="4"/>
  <c r="M230" i="4"/>
  <c r="M234" i="4"/>
  <c r="M238" i="4"/>
  <c r="M242" i="4"/>
  <c r="M247" i="4"/>
  <c r="L52" i="5"/>
  <c r="L60" i="5"/>
  <c r="L68" i="5"/>
  <c r="L76" i="5"/>
  <c r="L84" i="5"/>
  <c r="L92" i="5"/>
  <c r="L100" i="5"/>
  <c r="L108" i="5"/>
  <c r="L116" i="5"/>
  <c r="L124" i="5"/>
  <c r="L132" i="5"/>
  <c r="L140" i="5"/>
  <c r="L148" i="5"/>
  <c r="L156" i="5"/>
  <c r="L164" i="5"/>
  <c r="L172" i="5"/>
  <c r="L180" i="5"/>
  <c r="L188" i="5"/>
  <c r="L196" i="5"/>
  <c r="M172" i="4"/>
  <c r="M180" i="4"/>
  <c r="J187" i="4"/>
  <c r="M187" i="4" s="1"/>
  <c r="H250" i="4"/>
  <c r="J250" i="4"/>
  <c r="M250" i="4" s="1"/>
  <c r="L58" i="5"/>
  <c r="L66" i="5"/>
  <c r="L74" i="5"/>
  <c r="L82" i="5"/>
  <c r="L90" i="5"/>
  <c r="L98" i="5"/>
  <c r="L106" i="5"/>
  <c r="L114" i="5"/>
  <c r="L122" i="5"/>
  <c r="L130" i="5"/>
  <c r="L138" i="5"/>
  <c r="L146" i="5"/>
  <c r="L154" i="5"/>
  <c r="L162" i="5"/>
  <c r="L170" i="5"/>
  <c r="L178" i="5"/>
  <c r="L186" i="5"/>
  <c r="L194" i="5"/>
  <c r="K3" i="11"/>
  <c r="J4" i="11"/>
  <c r="L320" i="5"/>
  <c r="M3" i="12"/>
  <c r="L322" i="5"/>
  <c r="L3" i="14"/>
  <c r="L8" i="141"/>
  <c r="L3" i="13"/>
  <c r="K43" i="154"/>
  <c r="I4" i="159"/>
  <c r="J3" i="159"/>
  <c r="G43" i="154"/>
  <c r="J3" i="156"/>
  <c r="H4" i="159"/>
  <c r="G51" i="154"/>
  <c r="G92" i="154" s="1"/>
  <c r="J4" i="150" l="1"/>
  <c r="K3" i="150"/>
  <c r="J4" i="10"/>
  <c r="K3" i="10"/>
  <c r="K3" i="156"/>
  <c r="J4" i="156"/>
  <c r="L4" i="14"/>
  <c r="M3" i="14"/>
  <c r="K4" i="3"/>
  <c r="L3" i="3"/>
  <c r="J4" i="159"/>
  <c r="K3" i="159"/>
  <c r="L4" i="13"/>
  <c r="M3" i="13"/>
  <c r="N3" i="12"/>
  <c r="M4" i="12"/>
  <c r="L3" i="11"/>
  <c r="K4" i="11"/>
  <c r="L3" i="10" l="1"/>
  <c r="K4" i="10"/>
  <c r="K4" i="150"/>
  <c r="L3" i="150"/>
  <c r="O3" i="12"/>
  <c r="N4" i="12"/>
  <c r="N3" i="13"/>
  <c r="M4" i="13"/>
  <c r="M3" i="3"/>
  <c r="L4" i="3"/>
  <c r="N3" i="14"/>
  <c r="M4" i="14"/>
  <c r="L3" i="159"/>
  <c r="K4" i="159"/>
  <c r="L4" i="11"/>
  <c r="M3" i="11"/>
  <c r="L3" i="156"/>
  <c r="K4" i="156"/>
  <c r="L4" i="150" l="1"/>
  <c r="M3" i="150"/>
  <c r="M3" i="10"/>
  <c r="L4" i="10"/>
  <c r="O3" i="14"/>
  <c r="N4" i="14"/>
  <c r="O3" i="13"/>
  <c r="N4" i="13"/>
  <c r="O4" i="12"/>
  <c r="P3" i="12"/>
  <c r="N3" i="11"/>
  <c r="M4" i="11"/>
  <c r="L4" i="156"/>
  <c r="M3" i="156"/>
  <c r="M3" i="159"/>
  <c r="L4" i="159"/>
  <c r="N3" i="3"/>
  <c r="M4" i="3"/>
  <c r="M4" i="10" l="1"/>
  <c r="N3" i="10"/>
  <c r="N3" i="150"/>
  <c r="M4" i="150"/>
  <c r="N4" i="3"/>
  <c r="O3" i="3"/>
  <c r="O3" i="11"/>
  <c r="N4" i="11"/>
  <c r="P3" i="13"/>
  <c r="O4" i="13"/>
  <c r="M4" i="156"/>
  <c r="N3" i="156"/>
  <c r="P4" i="12"/>
  <c r="Q3" i="12"/>
  <c r="M4" i="159"/>
  <c r="N3" i="159"/>
  <c r="O4" i="14"/>
  <c r="P3" i="14"/>
  <c r="N4" i="150" l="1"/>
  <c r="O3" i="150"/>
  <c r="N4" i="10"/>
  <c r="O3" i="10"/>
  <c r="O4" i="11"/>
  <c r="P3" i="11"/>
  <c r="O3" i="156"/>
  <c r="N4" i="156"/>
  <c r="P4" i="14"/>
  <c r="Q3" i="14"/>
  <c r="N4" i="159"/>
  <c r="O3" i="159"/>
  <c r="R3" i="12"/>
  <c r="Q4" i="12"/>
  <c r="O4" i="3"/>
  <c r="P3" i="3"/>
  <c r="P4" i="13"/>
  <c r="Q3" i="13"/>
  <c r="P3" i="10" l="1"/>
  <c r="O4" i="10"/>
  <c r="P3" i="150"/>
  <c r="O4" i="150"/>
  <c r="P3" i="159"/>
  <c r="O4" i="159"/>
  <c r="Q3" i="3"/>
  <c r="P4" i="3"/>
  <c r="P3" i="156"/>
  <c r="O4" i="156"/>
  <c r="S3" i="12"/>
  <c r="R4" i="12"/>
  <c r="Q4" i="13"/>
  <c r="R3" i="13"/>
  <c r="R3" i="14"/>
  <c r="Q4" i="14"/>
  <c r="P4" i="11"/>
  <c r="Q3" i="11"/>
  <c r="Q3" i="10" l="1"/>
  <c r="P4" i="10"/>
  <c r="Q3" i="150"/>
  <c r="P4" i="150"/>
  <c r="S3" i="14"/>
  <c r="R4" i="14"/>
  <c r="P4" i="156"/>
  <c r="Q3" i="156"/>
  <c r="R3" i="11"/>
  <c r="Q4" i="11"/>
  <c r="S3" i="13"/>
  <c r="R4" i="13"/>
  <c r="S4" i="12"/>
  <c r="T3" i="12"/>
  <c r="R3" i="3"/>
  <c r="Q4" i="3"/>
  <c r="Q3" i="159"/>
  <c r="P4" i="159"/>
  <c r="Q4" i="10" l="1"/>
  <c r="R3" i="10"/>
  <c r="R3" i="150"/>
  <c r="Q4" i="150"/>
  <c r="R4" i="3"/>
  <c r="S3" i="3"/>
  <c r="S3" i="11"/>
  <c r="R4" i="11"/>
  <c r="U3" i="12"/>
  <c r="T4" i="12"/>
  <c r="Q4" i="156"/>
  <c r="R3" i="156"/>
  <c r="T3" i="14"/>
  <c r="S4" i="14"/>
  <c r="T3" i="13"/>
  <c r="S4" i="13"/>
  <c r="Q4" i="159"/>
  <c r="R3" i="159"/>
  <c r="R4" i="150" l="1"/>
  <c r="S3" i="150"/>
  <c r="R4" i="10"/>
  <c r="S3" i="10"/>
  <c r="S4" i="3"/>
  <c r="T3" i="3"/>
  <c r="T4" i="13"/>
  <c r="U3" i="13"/>
  <c r="T4" i="14"/>
  <c r="U3" i="14"/>
  <c r="V3" i="12"/>
  <c r="U4" i="12"/>
  <c r="R4" i="159"/>
  <c r="S3" i="159"/>
  <c r="S3" i="156"/>
  <c r="R4" i="156"/>
  <c r="T3" i="11"/>
  <c r="S4" i="11"/>
  <c r="S4" i="10" l="1"/>
  <c r="T3" i="10"/>
  <c r="T3" i="150"/>
  <c r="S4" i="150"/>
  <c r="U4" i="13"/>
  <c r="V3" i="13"/>
  <c r="T4" i="11"/>
  <c r="U3" i="11"/>
  <c r="V4" i="12"/>
  <c r="W3" i="12"/>
  <c r="T3" i="159"/>
  <c r="S4" i="159"/>
  <c r="V3" i="14"/>
  <c r="U4" i="14"/>
  <c r="U3" i="3"/>
  <c r="T4" i="3"/>
  <c r="T3" i="156"/>
  <c r="S4" i="156"/>
  <c r="U3" i="150" l="1"/>
  <c r="T4" i="150"/>
  <c r="U3" i="10"/>
  <c r="T4" i="10"/>
  <c r="W4" i="12"/>
  <c r="X3" i="12"/>
  <c r="U4" i="11"/>
  <c r="V3" i="11"/>
  <c r="V4" i="13"/>
  <c r="W3" i="13"/>
  <c r="T4" i="156"/>
  <c r="U3" i="156"/>
  <c r="V4" i="14"/>
  <c r="W3" i="14"/>
  <c r="V3" i="3"/>
  <c r="U4" i="3"/>
  <c r="U3" i="159"/>
  <c r="T4" i="159"/>
  <c r="V3" i="150" l="1"/>
  <c r="U4" i="150"/>
  <c r="U4" i="10"/>
  <c r="V3" i="10"/>
  <c r="U4" i="156"/>
  <c r="V3" i="156"/>
  <c r="U4" i="159"/>
  <c r="V3" i="159"/>
  <c r="X3" i="14"/>
  <c r="W4" i="14"/>
  <c r="X3" i="13"/>
  <c r="W4" i="13"/>
  <c r="W3" i="11"/>
  <c r="V4" i="11"/>
  <c r="Y3" i="12"/>
  <c r="X4" i="12"/>
  <c r="V4" i="3"/>
  <c r="W3" i="3"/>
  <c r="W3" i="10" l="1"/>
  <c r="V4" i="10"/>
  <c r="W3" i="150"/>
  <c r="V4" i="150"/>
  <c r="Z3" i="12"/>
  <c r="Y4" i="12"/>
  <c r="X4" i="13"/>
  <c r="Y3" i="13"/>
  <c r="W4" i="3"/>
  <c r="X3" i="3"/>
  <c r="W3" i="156"/>
  <c r="V4" i="156"/>
  <c r="X3" i="11"/>
  <c r="W4" i="11"/>
  <c r="X4" i="14"/>
  <c r="Y3" i="14"/>
  <c r="V4" i="159"/>
  <c r="W3" i="159"/>
  <c r="X3" i="150" l="1"/>
  <c r="W4" i="150"/>
  <c r="X3" i="10"/>
  <c r="W4" i="10"/>
  <c r="X3" i="159"/>
  <c r="W4" i="159"/>
  <c r="Z3" i="14"/>
  <c r="Y4" i="14"/>
  <c r="Y3" i="3"/>
  <c r="X4" i="3"/>
  <c r="AA3" i="12"/>
  <c r="Z4" i="12"/>
  <c r="Y4" i="13"/>
  <c r="Z3" i="13"/>
  <c r="X3" i="156"/>
  <c r="W4" i="156"/>
  <c r="X4" i="11"/>
  <c r="Y3" i="11"/>
  <c r="Y3" i="10" l="1"/>
  <c r="X4" i="10"/>
  <c r="X4" i="150"/>
  <c r="Y3" i="150"/>
  <c r="Z4" i="14"/>
  <c r="AA3" i="14"/>
  <c r="Y4" i="11"/>
  <c r="Z3" i="11"/>
  <c r="Z4" i="13"/>
  <c r="AA3" i="13"/>
  <c r="AA4" i="12"/>
  <c r="AB3" i="12"/>
  <c r="Z3" i="3"/>
  <c r="Y4" i="3"/>
  <c r="Y3" i="159"/>
  <c r="X4" i="159"/>
  <c r="X4" i="156"/>
  <c r="Y3" i="156"/>
  <c r="Y4" i="150" l="1"/>
  <c r="Z3" i="150"/>
  <c r="Y4" i="10"/>
  <c r="Z3" i="10"/>
  <c r="AB4" i="12"/>
  <c r="AC3" i="12"/>
  <c r="AA3" i="11"/>
  <c r="Z4" i="11"/>
  <c r="Y4" i="159"/>
  <c r="Z3" i="159"/>
  <c r="AA4" i="13"/>
  <c r="AB3" i="13"/>
  <c r="AA4" i="14"/>
  <c r="AB3" i="14"/>
  <c r="Y4" i="156"/>
  <c r="Z3" i="156"/>
  <c r="Z4" i="3"/>
  <c r="AA3" i="3"/>
  <c r="Z4" i="10" l="1"/>
  <c r="AA3" i="10"/>
  <c r="Z4" i="150"/>
  <c r="AA3" i="150"/>
  <c r="AA4" i="3"/>
  <c r="AB3" i="3"/>
  <c r="AB4" i="14"/>
  <c r="AC3" i="14"/>
  <c r="Z4" i="159"/>
  <c r="AA3" i="159"/>
  <c r="AA3" i="156"/>
  <c r="Z4" i="156"/>
  <c r="AB4" i="13"/>
  <c r="AC3" i="13"/>
  <c r="AB3" i="11"/>
  <c r="AA4" i="11"/>
  <c r="AD3" i="12"/>
  <c r="AC4" i="12"/>
  <c r="AA4" i="150" l="1"/>
  <c r="AB3" i="150"/>
  <c r="AB3" i="10"/>
  <c r="AA4" i="10"/>
  <c r="AB3" i="159"/>
  <c r="AA4" i="159"/>
  <c r="AE3" i="12"/>
  <c r="AD4" i="12"/>
  <c r="AB3" i="156"/>
  <c r="AA4" i="156"/>
  <c r="AD3" i="13"/>
  <c r="AC4" i="13"/>
  <c r="AD3" i="14"/>
  <c r="AC4" i="14"/>
  <c r="AB4" i="11"/>
  <c r="AC3" i="11"/>
  <c r="AC3" i="3"/>
  <c r="AB4" i="3"/>
  <c r="AC3" i="10" l="1"/>
  <c r="AB4" i="10"/>
  <c r="AC3" i="150"/>
  <c r="AB4" i="150"/>
  <c r="AD3" i="3"/>
  <c r="AC4" i="3"/>
  <c r="AB4" i="156"/>
  <c r="AC3" i="156"/>
  <c r="AD3" i="11"/>
  <c r="AC4" i="11"/>
  <c r="AC3" i="159"/>
  <c r="AB4" i="159"/>
  <c r="AE3" i="14"/>
  <c r="AD4" i="14"/>
  <c r="AE3" i="13"/>
  <c r="AD4" i="13"/>
  <c r="AE4" i="12"/>
  <c r="AF3" i="12"/>
  <c r="AC4" i="150" l="1"/>
  <c r="AD3" i="150"/>
  <c r="AC4" i="10"/>
  <c r="AD3" i="10"/>
  <c r="AC4" i="156"/>
  <c r="AD3" i="156"/>
  <c r="AF4" i="12"/>
  <c r="AG3" i="12"/>
  <c r="AE4" i="14"/>
  <c r="AF3" i="14"/>
  <c r="AF3" i="13"/>
  <c r="AE4" i="13"/>
  <c r="AE3" i="11"/>
  <c r="AD4" i="11"/>
  <c r="AD4" i="3"/>
  <c r="AE3" i="3"/>
  <c r="AC4" i="159"/>
  <c r="AD3" i="159"/>
  <c r="AE3" i="10" l="1"/>
  <c r="AD4" i="10"/>
  <c r="AE3" i="150"/>
  <c r="AD4" i="150"/>
  <c r="AE4" i="3"/>
  <c r="AF3" i="3"/>
  <c r="AD4" i="159"/>
  <c r="AE3" i="159"/>
  <c r="AF4" i="14"/>
  <c r="AG3" i="14"/>
  <c r="AF4" i="13"/>
  <c r="AG3" i="13"/>
  <c r="AE4" i="11"/>
  <c r="AF3" i="11"/>
  <c r="AH3" i="12"/>
  <c r="AG4" i="12"/>
  <c r="AE3" i="156"/>
  <c r="AD4" i="156"/>
  <c r="AF3" i="10" l="1"/>
  <c r="AE4" i="10"/>
  <c r="AE4" i="150"/>
  <c r="AF3" i="150"/>
  <c r="AG4" i="13"/>
  <c r="AH3" i="13"/>
  <c r="AH3" i="14"/>
  <c r="AG4" i="14"/>
  <c r="AF3" i="156"/>
  <c r="AE4" i="156"/>
  <c r="AI3" i="12"/>
  <c r="AH4" i="12"/>
  <c r="AF3" i="159"/>
  <c r="AE4" i="159"/>
  <c r="AG3" i="3"/>
  <c r="AF4" i="3"/>
  <c r="AF4" i="11"/>
  <c r="AG3" i="11"/>
  <c r="AF4" i="150" l="1"/>
  <c r="AG3" i="150"/>
  <c r="AG3" i="10"/>
  <c r="AF4" i="10"/>
  <c r="AH3" i="11"/>
  <c r="AG4" i="11"/>
  <c r="AH3" i="3"/>
  <c r="AG4" i="3"/>
  <c r="AF4" i="156"/>
  <c r="AG3" i="156"/>
  <c r="AI3" i="14"/>
  <c r="AH4" i="14"/>
  <c r="AI3" i="13"/>
  <c r="AH4" i="13"/>
  <c r="AG3" i="159"/>
  <c r="AF4" i="159"/>
  <c r="AI4" i="12"/>
  <c r="AJ3" i="12"/>
  <c r="AG4" i="10" l="1"/>
  <c r="AH3" i="10"/>
  <c r="AH3" i="150"/>
  <c r="AG4" i="150"/>
  <c r="AK3" i="12"/>
  <c r="AJ4" i="12"/>
  <c r="AG4" i="156"/>
  <c r="AH3" i="156"/>
  <c r="AJ3" i="13"/>
  <c r="AI4" i="13"/>
  <c r="AG4" i="159"/>
  <c r="AH3" i="159"/>
  <c r="AJ3" i="14"/>
  <c r="AI4" i="14"/>
  <c r="AH4" i="3"/>
  <c r="AI3" i="3"/>
  <c r="AI3" i="11"/>
  <c r="AH4" i="11"/>
  <c r="AH4" i="150" l="1"/>
  <c r="AI3" i="150"/>
  <c r="AH4" i="10"/>
  <c r="AI3" i="10"/>
  <c r="AJ3" i="11"/>
  <c r="AI4" i="11"/>
  <c r="AI4" i="3"/>
  <c r="AJ3" i="3"/>
  <c r="AH4" i="159"/>
  <c r="AI3" i="159"/>
  <c r="AI3" i="156"/>
  <c r="AH4" i="156"/>
  <c r="AJ4" i="14"/>
  <c r="AK3" i="14"/>
  <c r="AJ4" i="13"/>
  <c r="AK3" i="13"/>
  <c r="AL3" i="12"/>
  <c r="AK4" i="12"/>
  <c r="AI4" i="10" l="1"/>
  <c r="AJ3" i="10"/>
  <c r="AJ3" i="150"/>
  <c r="AI4" i="150"/>
  <c r="AL4" i="12"/>
  <c r="AM3" i="12"/>
  <c r="AJ4" i="11"/>
  <c r="AK3" i="11"/>
  <c r="AL3" i="14"/>
  <c r="AK4" i="14"/>
  <c r="AK3" i="3"/>
  <c r="AJ4" i="3"/>
  <c r="AK4" i="13"/>
  <c r="AL3" i="13"/>
  <c r="AJ3" i="159"/>
  <c r="AI4" i="159"/>
  <c r="AJ3" i="156"/>
  <c r="AI4" i="156"/>
  <c r="AJ4" i="150" l="1"/>
  <c r="AK3" i="150"/>
  <c r="AK3" i="10"/>
  <c r="AJ4" i="10"/>
  <c r="AJ4" i="156"/>
  <c r="AK3" i="156"/>
  <c r="AL3" i="3"/>
  <c r="AK4" i="3"/>
  <c r="AK4" i="11"/>
  <c r="AL3" i="11"/>
  <c r="AL4" i="14"/>
  <c r="AM3" i="14"/>
  <c r="AM4" i="14" s="1"/>
  <c r="AK3" i="159"/>
  <c r="AJ4" i="159"/>
  <c r="AM3" i="13"/>
  <c r="AL4" i="13"/>
  <c r="AM4" i="12"/>
  <c r="AN3" i="12"/>
  <c r="AN4" i="12" s="1"/>
  <c r="AL3" i="10" l="1"/>
  <c r="AK4" i="10"/>
  <c r="AL3" i="150"/>
  <c r="AK4" i="150"/>
  <c r="AN3" i="13"/>
  <c r="AN4" i="13" s="1"/>
  <c r="AM4" i="13"/>
  <c r="AL4" i="3"/>
  <c r="AM3" i="3"/>
  <c r="AM4" i="3" s="1"/>
  <c r="AK4" i="159"/>
  <c r="AL3" i="159"/>
  <c r="AM3" i="11"/>
  <c r="AM4" i="11" s="1"/>
  <c r="AL4" i="11"/>
  <c r="AK4" i="156"/>
  <c r="AL3" i="156"/>
  <c r="AL4" i="156" s="1"/>
  <c r="AL4" i="150" l="1"/>
  <c r="AM3" i="150"/>
  <c r="AL4" i="10"/>
  <c r="AM3" i="10"/>
  <c r="AM4" i="10" s="1"/>
  <c r="AN3" i="150" l="1"/>
  <c r="AM4" i="150"/>
  <c r="AN4" i="150" l="1"/>
  <c r="AO3" i="150"/>
  <c r="AO4" i="150" l="1"/>
  <c r="AP3" i="150"/>
  <c r="AP4" i="150" l="1"/>
  <c r="AQ3" i="150"/>
  <c r="AQ4" i="150" l="1"/>
  <c r="AR3" i="150"/>
  <c r="AS3" i="150" l="1"/>
  <c r="AR4" i="150"/>
  <c r="AS4" i="150" l="1"/>
  <c r="AT3" i="150"/>
  <c r="AT4" i="150" l="1"/>
  <c r="AU3" i="150"/>
  <c r="AU4" i="150" l="1"/>
  <c r="AV3" i="150"/>
  <c r="AW3" i="150" l="1"/>
  <c r="AV4" i="150"/>
  <c r="AW4" i="150" l="1"/>
  <c r="AX3" i="150"/>
  <c r="AX4" i="150" l="1"/>
  <c r="AY3" i="150"/>
  <c r="AY4" i="150" l="1"/>
  <c r="AZ3" i="150"/>
  <c r="AZ4" i="150" l="1"/>
  <c r="BA3" i="150"/>
  <c r="BB3" i="150" l="1"/>
  <c r="BA4" i="150"/>
  <c r="BB4" i="150" l="1"/>
  <c r="BC3" i="150"/>
  <c r="BC4" i="150" l="1"/>
  <c r="BD3" i="150"/>
  <c r="BD4" i="150" l="1"/>
  <c r="BE3" i="150"/>
  <c r="BF3" i="150" l="1"/>
  <c r="BE4" i="150"/>
  <c r="BF4" i="150" l="1"/>
  <c r="BG3" i="150"/>
  <c r="BG4" i="150" l="1"/>
  <c r="BH3" i="150"/>
  <c r="BI3" i="150" l="1"/>
  <c r="BI4" i="150" s="1"/>
  <c r="BH4" i="150"/>
</calcChain>
</file>

<file path=xl/comments1.xml><?xml version="1.0" encoding="utf-8"?>
<comments xmlns="http://schemas.openxmlformats.org/spreadsheetml/2006/main">
  <authors>
    <author/>
  </authors>
  <commentList>
    <comment ref="C18" authorId="0" shapeId="0">
      <text>
        <r>
          <rPr>
            <sz val="12"/>
            <color theme="1"/>
            <rFont val="Times New Roman"/>
            <family val="1"/>
            <scheme val="minor"/>
          </rPr>
          <t>======
ID#AAABwnvNL1M
    (2025-11-22 07:05:00)
nhập nhầm 52.3 thành 53.2</t>
        </r>
      </text>
    </comment>
    <comment ref="C22" authorId="0" shapeId="0">
      <text>
        <r>
          <rPr>
            <sz val="12"/>
            <color theme="1"/>
            <rFont val="Times New Roman"/>
            <family val="1"/>
            <scheme val="minor"/>
          </rPr>
          <t>======
ID#AAABwkB_8DM
    (2025-11-22 07:04:59)
thiếu 800</t>
        </r>
      </text>
    </comment>
    <comment ref="C49" authorId="0" shapeId="0">
      <text>
        <r>
          <rPr>
            <sz val="12"/>
            <color theme="1"/>
            <rFont val="Times New Roman"/>
            <family val="1"/>
            <scheme val="minor"/>
          </rPr>
          <t>======
ID#AAABwkB_75s
    (2025-11-22 07:04:59)
TLTL đọc nhầm 107.500 thành 170.500</t>
        </r>
      </text>
    </comment>
    <comment ref="E62" authorId="0" shapeId="0">
      <text>
        <r>
          <rPr>
            <sz val="12"/>
            <color theme="1"/>
            <rFont val="Times New Roman"/>
            <family val="1"/>
            <scheme val="minor"/>
          </rPr>
          <t>======
ID#AAABwkB_8BQ
    (2025-11-22 07:04:59)
số cũ: 53.000</t>
        </r>
      </text>
    </comment>
    <comment ref="E63" authorId="0" shapeId="0">
      <text>
        <r>
          <rPr>
            <sz val="12"/>
            <color theme="1"/>
            <rFont val="Times New Roman"/>
            <family val="1"/>
            <scheme val="minor"/>
          </rPr>
          <t>======
ID#AAABwnvNLzU
    (2025-11-22 07:05:00)
số cũ 84.000</t>
        </r>
      </text>
    </comment>
    <comment ref="D66" authorId="0" shapeId="0">
      <text>
        <r>
          <rPr>
            <sz val="12"/>
            <color theme="1"/>
            <rFont val="Times New Roman"/>
            <family val="1"/>
            <scheme val="minor"/>
          </rPr>
          <t>======
ID#AAABwnvNL4s
    (2025-11-22 07:05:00)
số cũ 133.500</t>
        </r>
      </text>
    </comment>
    <comment ref="D69" authorId="0" shapeId="0">
      <text>
        <r>
          <rPr>
            <sz val="12"/>
            <color theme="1"/>
            <rFont val="Times New Roman"/>
            <family val="1"/>
            <scheme val="minor"/>
          </rPr>
          <t>======
ID#AAABwnvNL28
    (2025-11-22 07:05:00)
112.5</t>
        </r>
      </text>
    </comment>
    <comment ref="C114" authorId="0" shapeId="0">
      <text>
        <r>
          <rPr>
            <sz val="12"/>
            <color theme="1"/>
            <rFont val="Times New Roman"/>
            <family val="1"/>
            <scheme val="minor"/>
          </rPr>
          <t>======
ID#AAABwnvNLx8
    (2025-11-22 07:05:00)
350k</t>
        </r>
      </text>
    </comment>
    <comment ref="C115" authorId="0" shapeId="0">
      <text>
        <r>
          <rPr>
            <sz val="12"/>
            <color theme="1"/>
            <rFont val="Times New Roman"/>
            <family val="1"/>
            <scheme val="minor"/>
          </rPr>
          <t>======
ID#AAABwnvNL2s
    (2025-11-22 07:05:00)
350k</t>
        </r>
      </text>
    </comment>
    <comment ref="D144" authorId="0" shapeId="0">
      <text>
        <r>
          <rPr>
            <sz val="12"/>
            <color theme="1"/>
            <rFont val="Times New Roman"/>
            <family val="1"/>
            <scheme val="minor"/>
          </rPr>
          <t>======
ID#AAABwkB_79U
    (2025-11-22 07:04:59)
số cũ 72000
	-Mạnh Tân Phan</t>
        </r>
      </text>
    </comment>
    <comment ref="C148" authorId="0" shapeId="0">
      <text>
        <r>
          <rPr>
            <sz val="12"/>
            <color theme="1"/>
            <rFont val="Times New Roman"/>
            <family val="1"/>
            <scheme val="minor"/>
          </rPr>
          <t>======
ID#AAABwnvNL1o
    (2025-11-22 07:05:00)
số cũ 300.000 bao
	-Mạnh Tân Phan</t>
        </r>
      </text>
    </comment>
    <comment ref="N148" authorId="0" shapeId="0">
      <text>
        <r>
          <rPr>
            <sz val="12"/>
            <color theme="1"/>
            <rFont val="Times New Roman"/>
            <family val="1"/>
            <scheme val="minor"/>
          </rPr>
          <t>======
ID#AAABwkB_7-E
    (2025-11-22 07:04:59)
em kiểm tra là 300000 bao chị ạ
	-Mạnh Tân Phan
ok em
	-Ngoc Dzung Nguyen</t>
        </r>
      </text>
    </comment>
    <comment ref="C154" authorId="0" shapeId="0">
      <text>
        <r>
          <rPr>
            <sz val="12"/>
            <color theme="1"/>
            <rFont val="Times New Roman"/>
            <family val="1"/>
            <scheme val="minor"/>
          </rPr>
          <t>======
ID#AAABwnvNL4Q
    (2025-11-22 07:05:00)
số cũ 15000</t>
        </r>
      </text>
    </comment>
  </commentList>
</comments>
</file>

<file path=xl/comments2.xml><?xml version="1.0" encoding="utf-8"?>
<comments xmlns="http://schemas.openxmlformats.org/spreadsheetml/2006/main">
  <authors>
    <author/>
  </authors>
  <commentList>
    <comment ref="L12" authorId="0" shapeId="0">
      <text>
        <r>
          <rPr>
            <sz val="12"/>
            <color theme="1"/>
            <rFont val="Times New Roman"/>
            <family val="1"/>
            <scheme val="minor"/>
          </rPr>
          <t>======
ID#AAABwnvNL1I
    (2025-11-22 07:05:00)
5.39</t>
        </r>
      </text>
    </comment>
    <comment ref="R16" authorId="0" shapeId="0">
      <text>
        <r>
          <rPr>
            <sz val="12"/>
            <color theme="1"/>
            <rFont val="Times New Roman"/>
            <family val="1"/>
            <scheme val="minor"/>
          </rPr>
          <t>======
ID#AAABwkB_8Bc
    (2025-11-22 07:04:59)
2330
	-Mạnh Tân Phan</t>
        </r>
      </text>
    </comment>
    <comment ref="AI16" authorId="0" shapeId="0">
      <text>
        <r>
          <rPr>
            <sz val="12"/>
            <color theme="1"/>
            <rFont val="Times New Roman"/>
            <family val="1"/>
            <scheme val="minor"/>
          </rPr>
          <t>======
ID#AAABwkB_76M
    (2025-11-22 07:04:59)
13459</t>
        </r>
      </text>
    </comment>
    <comment ref="AJ16" authorId="0" shapeId="0">
      <text>
        <r>
          <rPr>
            <sz val="12"/>
            <color theme="1"/>
            <rFont val="Times New Roman"/>
            <family val="1"/>
            <scheme val="minor"/>
          </rPr>
          <t>======
ID#AAABwkB_77g
    (2025-11-22 07:04:59)
13459
	-Mạnh Tân Phan</t>
        </r>
      </text>
    </comment>
    <comment ref="AK16" authorId="0" shapeId="0">
      <text>
        <r>
          <rPr>
            <sz val="12"/>
            <color theme="1"/>
            <rFont val="Times New Roman"/>
            <family val="1"/>
            <scheme val="minor"/>
          </rPr>
          <t>======
ID#AAABwkB_758
    (2025-11-22 07:04:59)
13459
	-Mạnh Tân Phan</t>
        </r>
      </text>
    </comment>
    <comment ref="N17" authorId="0" shapeId="0">
      <text>
        <r>
          <rPr>
            <sz val="12"/>
            <color theme="1"/>
            <rFont val="Times New Roman"/>
            <family val="1"/>
            <scheme val="minor"/>
          </rPr>
          <t>======
ID#AAABwkB_8BI
    (2025-11-22 07:04:59)
BS nợ 41 thùng</t>
        </r>
      </text>
    </comment>
    <comment ref="AK17" authorId="0" shapeId="0">
      <text>
        <r>
          <rPr>
            <sz val="12"/>
            <color theme="1"/>
            <rFont val="Times New Roman"/>
            <family val="1"/>
            <scheme val="minor"/>
          </rPr>
          <t>======
ID#AAABwkB_7-s
    (2025-11-22 07:04:59)
6935</t>
        </r>
      </text>
    </comment>
    <comment ref="N18" authorId="0" shapeId="0">
      <text>
        <r>
          <rPr>
            <sz val="12"/>
            <color theme="1"/>
            <rFont val="Times New Roman"/>
            <family val="1"/>
            <scheme val="minor"/>
          </rPr>
          <t>======
ID#AAABwkB_7-I
    (2025-11-22 07:04:59)
Chiều chạy gom hàng vp chưa kịp trả</t>
        </r>
      </text>
    </comment>
    <comment ref="O18" authorId="0" shapeId="0">
      <text>
        <r>
          <rPr>
            <sz val="12"/>
            <color theme="1"/>
            <rFont val="Times New Roman"/>
            <family val="1"/>
            <scheme val="minor"/>
          </rPr>
          <t>======
ID#AAABwkB_79M
    (2025-11-22 07:04:59)
2346 YB - VT - PT</t>
        </r>
      </text>
    </comment>
    <comment ref="V18" authorId="0" shapeId="0">
      <text>
        <r>
          <rPr>
            <sz val="12"/>
            <color theme="1"/>
            <rFont val="Times New Roman"/>
            <family val="1"/>
            <scheme val="minor"/>
          </rPr>
          <t>======
ID#AAABwkB_7_o
    (2025-11-22 07:04:59)
2346 NB</t>
        </r>
      </text>
    </comment>
    <comment ref="W18" authorId="0" shapeId="0">
      <text>
        <r>
          <rPr>
            <sz val="12"/>
            <color theme="1"/>
            <rFont val="Times New Roman"/>
            <family val="1"/>
            <scheme val="minor"/>
          </rPr>
          <t>======
ID#AAABwnvNLyw
    (2025-11-22 07:05:00)
2346 TB - NĐ</t>
        </r>
      </text>
    </comment>
    <comment ref="AC18" authorId="0" shapeId="0">
      <text>
        <r>
          <rPr>
            <sz val="12"/>
            <color theme="1"/>
            <rFont val="Times New Roman"/>
            <family val="1"/>
            <scheme val="minor"/>
          </rPr>
          <t>======
ID#AAABwkB_8A4
    (2025-11-22 07:04:59)
trung chuyển 7924
	-Mạnh Tân Phan</t>
        </r>
      </text>
    </comment>
    <comment ref="AF18" authorId="0" shapeId="0">
      <text>
        <r>
          <rPr>
            <sz val="12"/>
            <color theme="1"/>
            <rFont val="Times New Roman"/>
            <family val="1"/>
            <scheme val="minor"/>
          </rPr>
          <t>======
ID#AAABwkB_8C8
    (2025-11-22 07:04:59)
2346
	-Mạnh Tân Phan</t>
        </r>
      </text>
    </comment>
    <comment ref="AG18" authorId="0" shapeId="0">
      <text>
        <r>
          <rPr>
            <sz val="12"/>
            <color theme="1"/>
            <rFont val="Times New Roman"/>
            <family val="1"/>
            <scheme val="minor"/>
          </rPr>
          <t>======
ID#AAABwkB_8Aw
    (2025-11-22 07:04:59)
13754</t>
        </r>
      </text>
    </comment>
    <comment ref="AH18" authorId="0" shapeId="0">
      <text>
        <r>
          <rPr>
            <sz val="12"/>
            <color theme="1"/>
            <rFont val="Times New Roman"/>
            <family val="1"/>
            <scheme val="minor"/>
          </rPr>
          <t>======
ID#AAABwkB_7_8
    (2025-11-22 07:04:59)
13754, 2319</t>
        </r>
      </text>
    </comment>
    <comment ref="AI18" authorId="0" shapeId="0">
      <text>
        <r>
          <rPr>
            <sz val="12"/>
            <color theme="1"/>
            <rFont val="Times New Roman"/>
            <family val="1"/>
            <scheme val="minor"/>
          </rPr>
          <t>======
ID#AAABwnvNLxg
    (2025-11-22 07:05:00)
2349
	-Mạnh Tân Phan</t>
        </r>
      </text>
    </comment>
    <comment ref="AJ18" authorId="0" shapeId="0">
      <text>
        <r>
          <rPr>
            <sz val="12"/>
            <color theme="1"/>
            <rFont val="Times New Roman"/>
            <family val="1"/>
            <scheme val="minor"/>
          </rPr>
          <t>======
ID#AAABwkB_8B4
    (2025-11-22 07:04:59)
2349
	-Mạnh Tân Phan</t>
        </r>
      </text>
    </comment>
    <comment ref="AH19" authorId="0" shapeId="0">
      <text>
        <r>
          <rPr>
            <sz val="12"/>
            <color theme="1"/>
            <rFont val="Times New Roman"/>
            <family val="1"/>
            <scheme val="minor"/>
          </rPr>
          <t>======
ID#AAABwnvNL20
    (2025-11-22 07:05:00)
29K-139.05</t>
        </r>
      </text>
    </comment>
    <comment ref="AI19" authorId="0" shapeId="0">
      <text>
        <r>
          <rPr>
            <sz val="12"/>
            <color theme="1"/>
            <rFont val="Times New Roman"/>
            <family val="1"/>
            <scheme val="minor"/>
          </rPr>
          <t>======
ID#AAABwkB_78o
    (2025-11-22 07:04:59)
13905
	-Mạnh Tân Phan</t>
        </r>
      </text>
    </comment>
    <comment ref="M20" authorId="0" shapeId="0">
      <text>
        <r>
          <rPr>
            <sz val="12"/>
            <color theme="1"/>
            <rFont val="Times New Roman"/>
            <family val="1"/>
            <scheme val="minor"/>
          </rPr>
          <t>======
ID#AAABwnvNLzw
    (2025-11-22 07:05:00)
2346</t>
        </r>
      </text>
    </comment>
    <comment ref="I21" authorId="0" shapeId="0">
      <text>
        <r>
          <rPr>
            <sz val="12"/>
            <color theme="1"/>
            <rFont val="Times New Roman"/>
            <family val="1"/>
            <scheme val="minor"/>
          </rPr>
          <t>======
ID#AAABwnvNLzM
    (2025-11-22 07:05:00)
2346 YB - VT - PT</t>
        </r>
      </text>
    </comment>
    <comment ref="O21" authorId="0" shapeId="0">
      <text>
        <r>
          <rPr>
            <sz val="12"/>
            <color theme="1"/>
            <rFont val="Times New Roman"/>
            <family val="1"/>
            <scheme val="minor"/>
          </rPr>
          <t>======
ID#AAABwnvNLzg
    (2025-11-22 07:05:00)
Vigo 2320</t>
        </r>
      </text>
    </comment>
    <comment ref="N22" authorId="0" shapeId="0">
      <text>
        <r>
          <rPr>
            <sz val="12"/>
            <color theme="1"/>
            <rFont val="Times New Roman"/>
            <family val="1"/>
            <scheme val="minor"/>
          </rPr>
          <t>======
ID#AAABwnvNLzk
    (2025-11-22 07:05:00)
xe thiếu thùng, để lại 30 thùng ở BS</t>
        </r>
      </text>
    </comment>
    <comment ref="L23" authorId="0" shapeId="0">
      <text>
        <r>
          <rPr>
            <sz val="12"/>
            <color theme="1"/>
            <rFont val="Times New Roman"/>
            <family val="1"/>
            <scheme val="minor"/>
          </rPr>
          <t>======
ID#AAABwkB_76k
    (2025-11-22 07:04:59)
67.25</t>
        </r>
      </text>
    </comment>
    <comment ref="M23" authorId="0" shapeId="0">
      <text>
        <r>
          <rPr>
            <sz val="12"/>
            <color theme="1"/>
            <rFont val="Times New Roman"/>
            <family val="1"/>
            <scheme val="minor"/>
          </rPr>
          <t>======
ID#AAABwkB_78s
    (2025-11-22 07:04:59)
6725</t>
        </r>
      </text>
    </comment>
    <comment ref="R23" authorId="0" shapeId="0">
      <text>
        <r>
          <rPr>
            <sz val="12"/>
            <color theme="1"/>
            <rFont val="Times New Roman"/>
            <family val="1"/>
            <scheme val="minor"/>
          </rPr>
          <t>======
ID#AAABwkB_75U
    (2025-11-22 07:04:59)
4991
	-Mạnh Tân Phan</t>
        </r>
      </text>
    </comment>
    <comment ref="S23" authorId="0" shapeId="0">
      <text>
        <r>
          <rPr>
            <sz val="12"/>
            <color theme="1"/>
            <rFont val="Times New Roman"/>
            <family val="1"/>
            <scheme val="minor"/>
          </rPr>
          <t>======
ID#AAABwkB_76U
    (2025-11-22 07:04:59)
4991
	-Mạnh Tân Phan</t>
        </r>
      </text>
    </comment>
    <comment ref="AC23" authorId="0" shapeId="0">
      <text>
        <r>
          <rPr>
            <sz val="12"/>
            <color theme="1"/>
            <rFont val="Times New Roman"/>
            <family val="1"/>
            <scheme val="minor"/>
          </rPr>
          <t>======
ID#AAABwkB_75w
    (2025-11-22 07:04:59)
chạy cùng Nam</t>
        </r>
      </text>
    </comment>
    <comment ref="AC24" authorId="0" shapeId="0">
      <text>
        <r>
          <rPr>
            <sz val="12"/>
            <color theme="1"/>
            <rFont val="Times New Roman"/>
            <family val="1"/>
            <scheme val="minor"/>
          </rPr>
          <t>======
ID#AAABwkB_7-8
    (2025-11-22 07:04:59)
chạy cùng Thành</t>
        </r>
      </text>
    </comment>
    <comment ref="AA27" authorId="0" shapeId="0">
      <text>
        <r>
          <rPr>
            <sz val="12"/>
            <color theme="1"/>
            <rFont val="Times New Roman"/>
            <family val="1"/>
            <scheme val="minor"/>
          </rPr>
          <t>======
ID#AAABwkB_7-M
    (2025-11-22 07:04:59)
chạy 2320 đi lấy hàng thuốc lá, bảo cho Cường đi trả
	-Mạnh Tân Phan</t>
        </r>
      </text>
    </comment>
    <comment ref="AJ27" authorId="0" shapeId="0">
      <text>
        <r>
          <rPr>
            <sz val="12"/>
            <color theme="1"/>
            <rFont val="Times New Roman"/>
            <family val="1"/>
            <scheme val="minor"/>
          </rPr>
          <t>======
ID#AAABwkB_8DQ
    (2025-11-22 07:04:59)
6935
	-Mạnh Tân Phan</t>
        </r>
      </text>
    </comment>
    <comment ref="O28" authorId="0" shapeId="0">
      <text>
        <r>
          <rPr>
            <sz val="12"/>
            <color theme="1"/>
            <rFont val="Times New Roman"/>
            <family val="1"/>
            <scheme val="minor"/>
          </rPr>
          <t>======
ID#AAABwkB_8Cg
    (2025-11-22 07:04:59)
46401</t>
        </r>
      </text>
    </comment>
    <comment ref="AC28" authorId="0" shapeId="0">
      <text>
        <r>
          <rPr>
            <sz val="12"/>
            <color theme="1"/>
            <rFont val="Times New Roman"/>
            <family val="1"/>
            <scheme val="minor"/>
          </rPr>
          <t>======
ID#AAABwkB_8C0
    (2025-11-22 07:04:59)
đi lấy xe cùng anh Hưng</t>
        </r>
      </text>
    </comment>
    <comment ref="S30" authorId="0" shapeId="0">
      <text>
        <r>
          <rPr>
            <sz val="12"/>
            <color theme="1"/>
            <rFont val="Times New Roman"/>
            <family val="1"/>
            <scheme val="minor"/>
          </rPr>
          <t>======
ID#AAABwnvNL4A
    (2025-11-22 07:05:00)
6935
	-Mạnh Tân Phan</t>
        </r>
      </text>
    </comment>
    <comment ref="S31" authorId="0" shapeId="0">
      <text>
        <r>
          <rPr>
            <sz val="12"/>
            <color theme="1"/>
            <rFont val="Times New Roman"/>
            <family val="1"/>
            <scheme val="minor"/>
          </rPr>
          <t>======
ID#AAABwnvNL0Y
    (2025-11-22 07:05:00)
2314</t>
        </r>
      </text>
    </comment>
    <comment ref="V31" authorId="0" shapeId="0">
      <text>
        <r>
          <rPr>
            <sz val="12"/>
            <color theme="1"/>
            <rFont val="Times New Roman"/>
            <family val="1"/>
            <scheme val="minor"/>
          </rPr>
          <t>======
ID#AAABwnvNL2I
    (2025-11-22 07:05:00)
6935</t>
        </r>
      </text>
    </comment>
    <comment ref="AF31" authorId="0" shapeId="0">
      <text>
        <r>
          <rPr>
            <sz val="12"/>
            <color theme="1"/>
            <rFont val="Times New Roman"/>
            <family val="1"/>
            <scheme val="minor"/>
          </rPr>
          <t>======
ID#AAABwkB_77o
    (2025-11-22 07:04:59)
2320
	-Mạnh Tân Phan</t>
        </r>
      </text>
    </comment>
    <comment ref="AG31" authorId="0" shapeId="0">
      <text>
        <r>
          <rPr>
            <sz val="12"/>
            <color theme="1"/>
            <rFont val="Times New Roman"/>
            <family val="1"/>
            <scheme val="minor"/>
          </rPr>
          <t>======
ID#AAABwkB_76Y
    (2025-11-22 07:04:59)
2320
	-Mạnh Tân Phan</t>
        </r>
      </text>
    </comment>
    <comment ref="AH31" authorId="0" shapeId="0">
      <text>
        <r>
          <rPr>
            <sz val="12"/>
            <color theme="1"/>
            <rFont val="Times New Roman"/>
            <family val="1"/>
            <scheme val="minor"/>
          </rPr>
          <t>======
ID#AAABwnvNL18
    (2025-11-22 07:05:00)
2320</t>
        </r>
      </text>
    </comment>
    <comment ref="AI31" authorId="0" shapeId="0">
      <text>
        <r>
          <rPr>
            <sz val="12"/>
            <color theme="1"/>
            <rFont val="Times New Roman"/>
            <family val="1"/>
            <scheme val="minor"/>
          </rPr>
          <t>======
ID#AAABwnvNLxw
    (2025-11-22 07:05:00)
2320
	-Mạnh Tân Phan</t>
        </r>
      </text>
    </comment>
    <comment ref="AJ31" authorId="0" shapeId="0">
      <text>
        <r>
          <rPr>
            <sz val="12"/>
            <color theme="1"/>
            <rFont val="Times New Roman"/>
            <family val="1"/>
            <scheme val="minor"/>
          </rPr>
          <t>======
ID#AAABwnvNL4E
    (2025-11-22 07:05:00)
2320
	-Mạnh Tân Phan</t>
        </r>
      </text>
    </comment>
    <comment ref="AK31" authorId="0" shapeId="0">
      <text>
        <r>
          <rPr>
            <sz val="12"/>
            <color theme="1"/>
            <rFont val="Times New Roman"/>
            <family val="1"/>
            <scheme val="minor"/>
          </rPr>
          <t>======
ID#AAABwkB_784
    (2025-11-22 07:04:59)
2320
	-Mạnh Tân Phan</t>
        </r>
      </text>
    </comment>
    <comment ref="AL31" authorId="0" shapeId="0">
      <text>
        <r>
          <rPr>
            <sz val="12"/>
            <color theme="1"/>
            <rFont val="Times New Roman"/>
            <family val="1"/>
            <scheme val="minor"/>
          </rPr>
          <t>======
ID#AAABwkB_76A
    (2025-11-22 07:04:59)
2320
	-Phan Mạnh Tân</t>
        </r>
      </text>
    </comment>
    <comment ref="L33" authorId="0" shapeId="0">
      <text>
        <r>
          <rPr>
            <sz val="12"/>
            <color theme="1"/>
            <rFont val="Times New Roman"/>
            <family val="1"/>
            <scheme val="minor"/>
          </rPr>
          <t>======
ID#AAABwkB_7-g
    (2025-11-22 07:04:59)
2346</t>
        </r>
      </text>
    </comment>
    <comment ref="T34" authorId="0" shapeId="0">
      <text>
        <r>
          <rPr>
            <sz val="12"/>
            <color theme="1"/>
            <rFont val="Times New Roman"/>
            <family val="1"/>
            <scheme val="minor"/>
          </rPr>
          <t>======
ID#AAABwkB_8AU
    (2025-11-22 07:04:59)
2346</t>
        </r>
      </text>
    </comment>
  </commentList>
</comments>
</file>

<file path=xl/comments3.xml><?xml version="1.0" encoding="utf-8"?>
<comments xmlns="http://schemas.openxmlformats.org/spreadsheetml/2006/main">
  <authors>
    <author/>
  </authors>
  <commentList>
    <comment ref="E2" authorId="0" shapeId="0">
      <text>
        <r>
          <rPr>
            <sz val="12"/>
            <color theme="1"/>
            <rFont val="Times New Roman"/>
            <family val="1"/>
            <scheme val="minor"/>
          </rPr>
          <t>======
ID#AAABwkB_778
    (2025-11-22 07:04:59)
số cũ 17k</t>
        </r>
      </text>
    </comment>
    <comment ref="F2" authorId="0" shapeId="0">
      <text>
        <r>
          <rPr>
            <sz val="12"/>
            <color theme="1"/>
            <rFont val="Times New Roman"/>
            <family val="1"/>
            <scheme val="minor"/>
          </rPr>
          <t>======
ID#AAABwnvNL00
    (2025-11-22 07:05:00)
310k</t>
        </r>
      </text>
    </comment>
    <comment ref="E3" authorId="0" shapeId="0">
      <text>
        <r>
          <rPr>
            <sz val="12"/>
            <color theme="1"/>
            <rFont val="Times New Roman"/>
            <family val="1"/>
            <scheme val="minor"/>
          </rPr>
          <t>======
ID#AAABwkB_79A
    (2025-11-22 07:04:59)
số cũ 28k</t>
        </r>
      </text>
    </comment>
    <comment ref="D63" authorId="0" shapeId="0">
      <text>
        <r>
          <rPr>
            <sz val="12"/>
            <color theme="1"/>
            <rFont val="Times New Roman"/>
            <family val="1"/>
            <scheme val="minor"/>
          </rPr>
          <t>======
ID#AAABwnvNL4c
    (2025-11-22 07:05:00)
số cũ 24500</t>
        </r>
      </text>
    </comment>
    <comment ref="D64" authorId="0" shapeId="0">
      <text>
        <r>
          <rPr>
            <sz val="12"/>
            <color theme="1"/>
            <rFont val="Times New Roman"/>
            <family val="1"/>
            <scheme val="minor"/>
          </rPr>
          <t>======
ID#AAABwkB_8BY
    (2025-11-22 07:04:59)
số cũ 45000
	-Mạnh Tân Phan</t>
        </r>
      </text>
    </comment>
    <comment ref="E82" authorId="0" shapeId="0">
      <text>
        <r>
          <rPr>
            <sz val="12"/>
            <color theme="1"/>
            <rFont val="Times New Roman"/>
            <family val="1"/>
            <scheme val="minor"/>
          </rPr>
          <t>======
ID#AAABwnvNL3s
    (2025-11-22 07:05:00)
số cũ 70000
	-Mạnh Tân Phan</t>
        </r>
      </text>
    </comment>
    <comment ref="E83" authorId="0" shapeId="0">
      <text>
        <r>
          <rPr>
            <sz val="12"/>
            <color theme="1"/>
            <rFont val="Times New Roman"/>
            <family val="1"/>
            <scheme val="minor"/>
          </rPr>
          <t>======
ID#AAABwnvNLxM
    (2025-11-22 07:05:00)
số cũ 40000
	-Mạnh Tân Phan</t>
        </r>
      </text>
    </comment>
    <comment ref="F84" authorId="0" shapeId="0">
      <text>
        <r>
          <rPr>
            <sz val="12"/>
            <color theme="1"/>
            <rFont val="Times New Roman"/>
            <family val="1"/>
            <scheme val="minor"/>
          </rPr>
          <t>======
ID#AAABwkB_79Q
    (2025-11-22 07:04:59)
số cũ 67000</t>
        </r>
      </text>
    </comment>
    <comment ref="E86" authorId="0" shapeId="0">
      <text>
        <r>
          <rPr>
            <sz val="12"/>
            <color theme="1"/>
            <rFont val="Times New Roman"/>
            <family val="1"/>
            <scheme val="minor"/>
          </rPr>
          <t>======
ID#AAABwkB_8AQ
    (2025-11-22 07:04:59)
số cũ 303000
	-Mạnh Tân Phan</t>
        </r>
      </text>
    </comment>
    <comment ref="E87" authorId="0" shapeId="0">
      <text>
        <r>
          <rPr>
            <sz val="12"/>
            <color theme="1"/>
            <rFont val="Times New Roman"/>
            <family val="1"/>
            <scheme val="minor"/>
          </rPr>
          <t>======
ID#AAABwkB_8B8
    (2025-11-22 07:04:59)
số cũ 147000
	-Mạnh Tân Phan</t>
        </r>
      </text>
    </comment>
    <comment ref="F92" authorId="0" shapeId="0">
      <text>
        <r>
          <rPr>
            <sz val="12"/>
            <color theme="1"/>
            <rFont val="Times New Roman"/>
            <family val="1"/>
            <scheme val="minor"/>
          </rPr>
          <t>======
ID#AAABwkB_75I
    (2025-11-22 07:04:59)
số cũ 200000
	-Mạnh Tân Phan</t>
        </r>
      </text>
    </comment>
    <comment ref="D105" authorId="0" shapeId="0">
      <text>
        <r>
          <rPr>
            <sz val="12"/>
            <color theme="1"/>
            <rFont val="Times New Roman"/>
            <family val="1"/>
            <scheme val="minor"/>
          </rPr>
          <t>======
ID#AAABwkB_8CA
    (2025-11-22 07:04:59)
thiếu hóa đơn thương mại, đã liên hệ nhà phân phối, nhờ họ giữ 0974586878
	-Mạnh Tân Phan</t>
        </r>
      </text>
    </comment>
    <comment ref="D107" authorId="0" shapeId="0">
      <text>
        <r>
          <rPr>
            <sz val="12"/>
            <color theme="1"/>
            <rFont val="Times New Roman"/>
            <family val="1"/>
            <scheme val="minor"/>
          </rPr>
          <t>======
ID#AAABwkB_77E
    (2025-11-22 07:04:59)
số cũ 2500
	-Mạnh Tân Phan</t>
        </r>
      </text>
    </comment>
    <comment ref="E109" authorId="0" shapeId="0">
      <text>
        <r>
          <rPr>
            <sz val="12"/>
            <color theme="1"/>
            <rFont val="Times New Roman"/>
            <family val="1"/>
            <scheme val="minor"/>
          </rPr>
          <t>======
ID#AAABwkB_7-Y
    (2025-11-22 07:04:59)
số cũ: 0
	-Mạnh Tân Phan</t>
        </r>
      </text>
    </comment>
    <comment ref="E150" authorId="0" shapeId="0">
      <text>
        <r>
          <rPr>
            <sz val="12"/>
            <color theme="1"/>
            <rFont val="Times New Roman"/>
            <family val="1"/>
            <scheme val="minor"/>
          </rPr>
          <t>======
ID#AAABwnvNLzc
    (2025-11-22 07:05:00)
số cũ 215000
	-Mạnh Tân Phan</t>
        </r>
      </text>
    </comment>
    <comment ref="D170" authorId="0" shapeId="0">
      <text>
        <r>
          <rPr>
            <sz val="12"/>
            <color theme="1"/>
            <rFont val="Times New Roman"/>
            <family val="1"/>
            <scheme val="minor"/>
          </rPr>
          <t>======
ID#AAABwnvNL4M
    (2025-11-22 07:05:00)
số cũ 300000
	-Mạnh Tân Phan</t>
        </r>
      </text>
    </comment>
    <comment ref="D193" authorId="0" shapeId="0">
      <text>
        <r>
          <rPr>
            <sz val="12"/>
            <color theme="1"/>
            <rFont val="Times New Roman"/>
            <family val="1"/>
            <scheme val="minor"/>
          </rPr>
          <t>======
ID#AAABwkB_8Ak
    (2025-11-22 07:04:59)
số cũ 6600
	-Mạnh Tân Phan</t>
        </r>
      </text>
    </comment>
    <comment ref="D199" authorId="0" shapeId="0">
      <text>
        <r>
          <rPr>
            <sz val="12"/>
            <color theme="1"/>
            <rFont val="Times New Roman"/>
            <family val="1"/>
            <scheme val="minor"/>
          </rPr>
          <t>======
ID#AAABwkB_7_A
    (2025-11-22 07:04:59)
37400 số cũ
	-Ngoc Dzung Nguyen</t>
        </r>
      </text>
    </comment>
    <comment ref="H202" authorId="0" shapeId="0">
      <text>
        <r>
          <rPr>
            <sz val="12"/>
            <color theme="1"/>
            <rFont val="Times New Roman"/>
            <family val="1"/>
            <scheme val="minor"/>
          </rPr>
          <t>======
ID#AAABwnvNL4g
    (2025-11-22 07:05:00)
Số cũ 300000
	-Mạnh Tân Phan</t>
        </r>
      </text>
    </comment>
    <comment ref="D205" authorId="0" shapeId="0">
      <text>
        <r>
          <rPr>
            <sz val="12"/>
            <color theme="1"/>
            <rFont val="Times New Roman"/>
            <family val="1"/>
            <scheme val="minor"/>
          </rPr>
          <t>======
ID#AAABwkB_76o
    (2025-11-22 07:04:59)
200.000 số cũ</t>
        </r>
      </text>
    </comment>
    <comment ref="E229" authorId="0" shapeId="0">
      <text>
        <r>
          <rPr>
            <sz val="12"/>
            <color theme="1"/>
            <rFont val="Times New Roman"/>
            <family val="1"/>
            <scheme val="minor"/>
          </rPr>
          <t>======
ID#AAABwnvNL0o
    (2025-11-22 07:05:00)
22500 cũ
	-Ngoc Dzung Nguyen</t>
        </r>
      </text>
    </comment>
  </commentList>
</comments>
</file>

<file path=xl/comments4.xml><?xml version="1.0" encoding="utf-8"?>
<comments xmlns="http://schemas.openxmlformats.org/spreadsheetml/2006/main">
  <authors>
    <author/>
  </authors>
  <commentList>
    <comment ref="C24" authorId="0" shapeId="0">
      <text>
        <r>
          <rPr>
            <sz val="12"/>
            <color theme="1"/>
            <rFont val="Times New Roman"/>
            <family val="1"/>
            <scheme val="minor"/>
          </rPr>
          <t>======
ID#AAABwnvNLys
    (2025-11-22 07:05:00)
cũ 1000 đã sửa vxr</t>
        </r>
      </text>
    </comment>
  </commentList>
</comments>
</file>

<file path=xl/comments5.xml><?xml version="1.0" encoding="utf-8"?>
<comments xmlns="http://schemas.openxmlformats.org/spreadsheetml/2006/main">
  <authors>
    <author/>
  </authors>
  <commentList>
    <comment ref="C5" authorId="0" shapeId="0">
      <text>
        <r>
          <rPr>
            <sz val="12"/>
            <color theme="1"/>
            <rFont val="Times New Roman"/>
            <family val="1"/>
            <scheme val="minor"/>
          </rPr>
          <t>======
ID#AAABwnvNL0c
    (2025-11-22 07:05:00)
09:41 bắt đầu xuất phát</t>
        </r>
      </text>
    </comment>
    <comment ref="G5" authorId="0" shapeId="0">
      <text>
        <r>
          <rPr>
            <sz val="12"/>
            <color theme="1"/>
            <rFont val="Times New Roman"/>
            <family val="1"/>
            <scheme val="minor"/>
          </rPr>
          <t>======
ID#AAABwnvNLxQ
    (2025-11-22 07:05:00)
00:30 ngày 28 đến nơi</t>
        </r>
      </text>
    </comment>
  </commentList>
</comments>
</file>

<file path=xl/comments6.xml><?xml version="1.0" encoding="utf-8"?>
<comments xmlns="http://schemas.openxmlformats.org/spreadsheetml/2006/main">
  <authors>
    <author/>
  </authors>
  <commentList>
    <comment ref="Z11" authorId="0" shapeId="0">
      <text>
        <r>
          <rPr>
            <sz val="12"/>
            <color theme="1"/>
            <rFont val="Times New Roman"/>
            <family val="1"/>
            <scheme val="minor"/>
          </rPr>
          <t>======
ID#AAABwnvNLzQ
    (2025-11-22 07:05:00)
TLTL</t>
        </r>
      </text>
    </comment>
    <comment ref="I14" authorId="0" shapeId="0">
      <text>
        <r>
          <rPr>
            <sz val="12"/>
            <color theme="1"/>
            <rFont val="Times New Roman"/>
            <family val="1"/>
            <scheme val="minor"/>
          </rPr>
          <t>======
ID#AAABwkB_8A0
    (2025-11-22 07:04:59)
TC TL</t>
        </r>
      </text>
    </comment>
    <comment ref="P14" authorId="0" shapeId="0">
      <text>
        <r>
          <rPr>
            <sz val="12"/>
            <color theme="1"/>
            <rFont val="Times New Roman"/>
            <family val="1"/>
            <scheme val="minor"/>
          </rPr>
          <t>======
ID#AAABwnvNLyg
    (2025-11-22 07:05:00)
6711</t>
        </r>
      </text>
    </comment>
    <comment ref="O15" authorId="0" shapeId="0">
      <text>
        <r>
          <rPr>
            <sz val="12"/>
            <color theme="1"/>
            <rFont val="Times New Roman"/>
            <family val="1"/>
            <scheme val="minor"/>
          </rPr>
          <t>======
ID#AAABwkB_76s
    (2025-11-22 07:04:59)
2320</t>
        </r>
      </text>
    </comment>
    <comment ref="T15" authorId="0" shapeId="0">
      <text>
        <r>
          <rPr>
            <sz val="12"/>
            <color theme="1"/>
            <rFont val="Times New Roman"/>
            <family val="1"/>
            <scheme val="minor"/>
          </rPr>
          <t>======
ID#AAABwnvNL4w
    (2025-11-22 07:05:00)
đi lên kho nhưng ko được bốc hàng</t>
        </r>
      </text>
    </comment>
    <comment ref="U15" authorId="0" shapeId="0">
      <text>
        <r>
          <rPr>
            <sz val="12"/>
            <color theme="1"/>
            <rFont val="Times New Roman"/>
            <family val="1"/>
            <scheme val="minor"/>
          </rPr>
          <t>======
ID#AAABwnvNL2c
    (2025-11-22 07:05:00)
18964</t>
        </r>
      </text>
    </comment>
    <comment ref="L16" authorId="0" shapeId="0">
      <text>
        <r>
          <rPr>
            <sz val="12"/>
            <color theme="1"/>
            <rFont val="Times New Roman"/>
            <family val="1"/>
            <scheme val="minor"/>
          </rPr>
          <t>======
ID#AAABwkB_8AM
    (2025-11-22 07:04:59)
sáng thuốc lá, chiều làm nhíp</t>
        </r>
      </text>
    </comment>
    <comment ref="M16" authorId="0" shapeId="0">
      <text>
        <r>
          <rPr>
            <sz val="12"/>
            <color theme="1"/>
            <rFont val="Times New Roman"/>
            <family val="1"/>
            <scheme val="minor"/>
          </rPr>
          <t>======
ID#AAABwkB_78k
    (2025-11-22 07:04:59)
làm nhíp</t>
        </r>
      </text>
    </comment>
    <comment ref="O16" authorId="0" shapeId="0">
      <text>
        <r>
          <rPr>
            <sz val="12"/>
            <color theme="1"/>
            <rFont val="Times New Roman"/>
            <family val="1"/>
            <scheme val="minor"/>
          </rPr>
          <t>======
ID#AAABwkB_7-4
    (2025-11-22 07:04:59)
18964</t>
        </r>
      </text>
    </comment>
    <comment ref="I17" authorId="0" shapeId="0">
      <text>
        <r>
          <rPr>
            <sz val="12"/>
            <color theme="1"/>
            <rFont val="Times New Roman"/>
            <family val="1"/>
            <scheme val="minor"/>
          </rPr>
          <t>======
ID#AAABwnvNLx4
    (2025-11-22 07:05:00)
TC TL</t>
        </r>
      </text>
    </comment>
    <comment ref="M17" authorId="0" shapeId="0">
      <text>
        <r>
          <rPr>
            <sz val="12"/>
            <color theme="1"/>
            <rFont val="Times New Roman"/>
            <family val="1"/>
            <scheme val="minor"/>
          </rPr>
          <t>======
ID#AAABwnvNLz0
    (2025-11-22 07:05:00)
2346</t>
        </r>
      </text>
    </comment>
    <comment ref="N17" authorId="0" shapeId="0">
      <text>
        <r>
          <rPr>
            <sz val="12"/>
            <color theme="1"/>
            <rFont val="Times New Roman"/>
            <family val="1"/>
            <scheme val="minor"/>
          </rPr>
          <t>======
ID#AAABwkB_78I
    (2025-11-22 07:04:59)
2346</t>
        </r>
      </text>
    </comment>
    <comment ref="O17" authorId="0" shapeId="0">
      <text>
        <r>
          <rPr>
            <sz val="12"/>
            <color theme="1"/>
            <rFont val="Times New Roman"/>
            <family val="1"/>
            <scheme val="minor"/>
          </rPr>
          <t>======
ID#AAABwnvNL0k
    (2025-11-22 07:05:00)
29K-136.97</t>
        </r>
      </text>
    </comment>
    <comment ref="P18" authorId="0" shapeId="0">
      <text>
        <r>
          <rPr>
            <sz val="12"/>
            <color theme="1"/>
            <rFont val="Times New Roman"/>
            <family val="1"/>
            <scheme val="minor"/>
          </rPr>
          <t>======
ID#AAABwkB_7_E
    (2025-11-22 07:04:59)
2320</t>
        </r>
      </text>
    </comment>
    <comment ref="O19" authorId="0" shapeId="0">
      <text>
        <r>
          <rPr>
            <sz val="12"/>
            <color theme="1"/>
            <rFont val="Times New Roman"/>
            <family val="1"/>
            <scheme val="minor"/>
          </rPr>
          <t>======
ID#AAABwkB_8CU
    (2025-11-22 07:04:59)
06711</t>
        </r>
      </text>
    </comment>
    <comment ref="V19" authorId="0" shapeId="0">
      <text>
        <r>
          <rPr>
            <sz val="12"/>
            <color theme="1"/>
            <rFont val="Times New Roman"/>
            <family val="1"/>
            <scheme val="minor"/>
          </rPr>
          <t>======
ID#AAABwnvNL4I
    (2025-11-22 07:05:00)
6725</t>
        </r>
      </text>
    </comment>
    <comment ref="K20" authorId="0" shapeId="0">
      <text>
        <r>
          <rPr>
            <sz val="12"/>
            <color theme="1"/>
            <rFont val="Times New Roman"/>
            <family val="1"/>
            <scheme val="minor"/>
          </rPr>
          <t>======
ID#AAABwnvNL1k
    (2025-11-22 07:05:00)
sửa xe</t>
        </r>
      </text>
    </comment>
    <comment ref="I21" authorId="0" shapeId="0">
      <text>
        <r>
          <rPr>
            <sz val="12"/>
            <color theme="1"/>
            <rFont val="Times New Roman"/>
            <family val="1"/>
            <scheme val="minor"/>
          </rPr>
          <t>======
ID#AAABwnvNL3w
    (2025-11-22 07:05:00)
73703</t>
        </r>
      </text>
    </comment>
    <comment ref="N21" authorId="0" shapeId="0">
      <text>
        <r>
          <rPr>
            <sz val="12"/>
            <color theme="1"/>
            <rFont val="Times New Roman"/>
            <family val="1"/>
            <scheme val="minor"/>
          </rPr>
          <t>======
ID#AAABwkB_76c
    (2025-11-22 07:04:59)
46401</t>
        </r>
      </text>
    </comment>
    <comment ref="P21" authorId="0" shapeId="0">
      <text>
        <r>
          <rPr>
            <sz val="12"/>
            <color theme="1"/>
            <rFont val="Times New Roman"/>
            <family val="1"/>
            <scheme val="minor"/>
          </rPr>
          <t>======
ID#AAABwkB_8AE
    (2025-11-22 07:04:59)
2320</t>
        </r>
      </text>
    </comment>
    <comment ref="N22" authorId="0" shapeId="0">
      <text>
        <r>
          <rPr>
            <sz val="12"/>
            <color theme="1"/>
            <rFont val="Times New Roman"/>
            <family val="1"/>
            <scheme val="minor"/>
          </rPr>
          <t>======
ID#AAABwkB_8DY
    (2025-11-22 07:04:59)
thay Bùi Cường hạ 6935 ở NT</t>
        </r>
      </text>
    </comment>
    <comment ref="N23" authorId="0" shapeId="0">
      <text>
        <r>
          <rPr>
            <sz val="12"/>
            <color theme="1"/>
            <rFont val="Times New Roman"/>
            <family val="1"/>
            <scheme val="minor"/>
          </rPr>
          <t>======
ID#AAABwnvNLyk
    (2025-11-22 07:05:00)
134.59</t>
        </r>
      </text>
    </comment>
    <comment ref="O23" authorId="0" shapeId="0">
      <text>
        <r>
          <rPr>
            <sz val="12"/>
            <color theme="1"/>
            <rFont val="Times New Roman"/>
            <family val="1"/>
            <scheme val="minor"/>
          </rPr>
          <t>======
ID#AAABwkB_7_c
    (2025-11-22 07:04:59)
13459</t>
        </r>
      </text>
    </comment>
    <comment ref="Q23" authorId="0" shapeId="0">
      <text>
        <r>
          <rPr>
            <sz val="12"/>
            <color theme="1"/>
            <rFont val="Times New Roman"/>
            <family val="1"/>
            <scheme val="minor"/>
          </rPr>
          <t>======
ID#AAABwnvNL14
    (2025-11-22 07:05:00)
73703</t>
        </r>
      </text>
    </comment>
    <comment ref="U23" authorId="0" shapeId="0">
      <text>
        <r>
          <rPr>
            <sz val="12"/>
            <color theme="1"/>
            <rFont val="Times New Roman"/>
            <family val="1"/>
            <scheme val="minor"/>
          </rPr>
          <t>======
ID#AAABwnvNL30
    (2025-11-22 07:05:00)
464-01</t>
        </r>
      </text>
    </comment>
    <comment ref="I24" authorId="0" shapeId="0">
      <text>
        <r>
          <rPr>
            <sz val="12"/>
            <color theme="1"/>
            <rFont val="Times New Roman"/>
            <family val="1"/>
            <scheme val="minor"/>
          </rPr>
          <t>======
ID#AAABwkB_78Q
    (2025-11-22 07:04:59)
2346</t>
        </r>
      </text>
    </comment>
    <comment ref="L24" authorId="0" shapeId="0">
      <text>
        <r>
          <rPr>
            <sz val="12"/>
            <color theme="1"/>
            <rFont val="Times New Roman"/>
            <family val="1"/>
            <scheme val="minor"/>
          </rPr>
          <t>======
ID#AAABwkB_8AY
    (2025-11-22 07:04:59)
2320</t>
        </r>
      </text>
    </comment>
    <comment ref="N24" authorId="0" shapeId="0">
      <text>
        <r>
          <rPr>
            <sz val="12"/>
            <color theme="1"/>
            <rFont val="Times New Roman"/>
            <family val="1"/>
            <scheme val="minor"/>
          </rPr>
          <t>======
ID#AAABwkB_790
    (2025-11-22 07:04:59)
02320</t>
        </r>
      </text>
    </comment>
    <comment ref="O24" authorId="0" shapeId="0">
      <text>
        <r>
          <rPr>
            <sz val="12"/>
            <color theme="1"/>
            <rFont val="Times New Roman"/>
            <family val="1"/>
            <scheme val="minor"/>
          </rPr>
          <t>======
ID#AAABwnvNLyI
    (2025-11-22 07:05:00)
2325</t>
        </r>
      </text>
    </comment>
    <comment ref="I26" authorId="0" shapeId="0">
      <text>
        <r>
          <rPr>
            <sz val="12"/>
            <color theme="1"/>
            <rFont val="Times New Roman"/>
            <family val="1"/>
            <scheme val="minor"/>
          </rPr>
          <t>======
ID#AAABwkB_8CM
    (2025-11-22 07:04:59)
TC TL</t>
        </r>
      </text>
    </comment>
    <comment ref="N26" authorId="0" shapeId="0">
      <text>
        <r>
          <rPr>
            <sz val="12"/>
            <color theme="1"/>
            <rFont val="Times New Roman"/>
            <family val="1"/>
            <scheme val="minor"/>
          </rPr>
          <t>======
ID#AAABwkB_77A
    (2025-11-22 07:04:59)
06711</t>
        </r>
      </text>
    </comment>
    <comment ref="K33" authorId="0" shapeId="0">
      <text>
        <r>
          <rPr>
            <sz val="12"/>
            <color theme="1"/>
            <rFont val="Times New Roman"/>
            <family val="1"/>
            <scheme val="minor"/>
          </rPr>
          <t>======
ID#AAABwkB_7-o
    (2025-11-22 07:04:59)
học việc</t>
        </r>
      </text>
    </comment>
    <comment ref="L33" authorId="0" shapeId="0">
      <text>
        <r>
          <rPr>
            <sz val="12"/>
            <color theme="1"/>
            <rFont val="Times New Roman"/>
            <family val="1"/>
            <scheme val="minor"/>
          </rPr>
          <t>======
ID#AAABwkB_7_k
    (2025-11-22 07:04:59)
6935</t>
        </r>
      </text>
    </comment>
    <comment ref="X37" authorId="0" shapeId="0">
      <text>
        <r>
          <rPr>
            <sz val="12"/>
            <color theme="1"/>
            <rFont val="Times New Roman"/>
            <family val="1"/>
            <scheme val="minor"/>
          </rPr>
          <t>======
ID#AAABwkB_8DU
    (2025-11-22 07:04:59)
chở quà tết</t>
        </r>
      </text>
    </comment>
    <comment ref="X38" authorId="0" shapeId="0">
      <text>
        <r>
          <rPr>
            <sz val="12"/>
            <color theme="1"/>
            <rFont val="Times New Roman"/>
            <family val="1"/>
            <scheme val="minor"/>
          </rPr>
          <t>======
ID#AAABwkB_79s
    (2025-11-22 07:04:59)
2346</t>
        </r>
      </text>
    </comment>
    <comment ref="P39" authorId="0" shapeId="0">
      <text>
        <r>
          <rPr>
            <sz val="12"/>
            <color theme="1"/>
            <rFont val="Times New Roman"/>
            <family val="1"/>
            <scheme val="minor"/>
          </rPr>
          <t>======
ID#AAABwkB_8CY
    (2025-11-22 07:04:59)
2311 9-19h
600k</t>
        </r>
      </text>
    </comment>
    <comment ref="Q40" authorId="0" shapeId="0">
      <text>
        <r>
          <rPr>
            <sz val="12"/>
            <color theme="1"/>
            <rFont val="Times New Roman"/>
            <family val="1"/>
            <scheme val="minor"/>
          </rPr>
          <t>======
ID#AAABwkB_78A
    (2025-11-22 07:04:59)
2346 13-17h 300k</t>
        </r>
      </text>
    </comment>
    <comment ref="V41" authorId="0" shapeId="0">
      <text>
        <r>
          <rPr>
            <sz val="12"/>
            <color theme="1"/>
            <rFont val="Times New Roman"/>
            <family val="1"/>
            <scheme val="minor"/>
          </rPr>
          <t>======
ID#AAABwnvNL4k
    (2025-11-22 07:05:00)
82</t>
        </r>
      </text>
    </comment>
  </commentList>
</comments>
</file>

<file path=xl/comments7.xml><?xml version="1.0" encoding="utf-8"?>
<comments xmlns="http://schemas.openxmlformats.org/spreadsheetml/2006/main">
  <authors>
    <author/>
  </authors>
  <commentList>
    <comment ref="N13" authorId="0" shapeId="0">
      <text>
        <r>
          <rPr>
            <sz val="12"/>
            <color theme="1"/>
            <rFont val="Times New Roman"/>
            <family val="1"/>
            <scheme val="minor"/>
          </rPr>
          <t>======
ID#AAABwkB_8BM
    (2025-11-22 07:04:59)
2330</t>
        </r>
      </text>
    </comment>
    <comment ref="O13" authorId="0" shapeId="0">
      <text>
        <r>
          <rPr>
            <sz val="12"/>
            <color theme="1"/>
            <rFont val="Times New Roman"/>
            <family val="1"/>
            <scheme val="minor"/>
          </rPr>
          <t>======
ID#AAABwnvNL0U
    (2025-11-22 07:05:00)
8426</t>
        </r>
      </text>
    </comment>
    <comment ref="M14" authorId="0" shapeId="0">
      <text>
        <r>
          <rPr>
            <sz val="12"/>
            <color theme="1"/>
            <rFont val="Times New Roman"/>
            <family val="1"/>
            <scheme val="minor"/>
          </rPr>
          <t>======
ID#AAABwnvNL1A
    (2025-11-22 07:05:00)
2311</t>
        </r>
      </text>
    </comment>
    <comment ref="Q14" authorId="0" shapeId="0">
      <text>
        <r>
          <rPr>
            <sz val="12"/>
            <color theme="1"/>
            <rFont val="Times New Roman"/>
            <family val="1"/>
            <scheme val="minor"/>
          </rPr>
          <t>======
ID#AAABwkB_75M
    (2025-11-22 07:04:59)
6725</t>
        </r>
      </text>
    </comment>
    <comment ref="V14" authorId="0" shapeId="0">
      <text>
        <r>
          <rPr>
            <sz val="12"/>
            <color theme="1"/>
            <rFont val="Times New Roman"/>
            <family val="1"/>
            <scheme val="minor"/>
          </rPr>
          <t>======
ID#AAABwkB_798
    (2025-11-22 07:04:59)
sửa xe</t>
        </r>
      </text>
    </comment>
    <comment ref="K15" authorId="0" shapeId="0">
      <text>
        <r>
          <rPr>
            <sz val="12"/>
            <color theme="1"/>
            <rFont val="Times New Roman"/>
            <family val="1"/>
            <scheme val="minor"/>
          </rPr>
          <t>======
ID#AAABwnvNL2w
    (2025-11-22 07:05:00)
2311</t>
        </r>
      </text>
    </comment>
    <comment ref="L15" authorId="0" shapeId="0">
      <text>
        <r>
          <rPr>
            <sz val="12"/>
            <color theme="1"/>
            <rFont val="Times New Roman"/>
            <family val="1"/>
            <scheme val="minor"/>
          </rPr>
          <t>======
ID#AAABwnvNL2Y
    (2025-11-22 07:05:00)
6711</t>
        </r>
      </text>
    </comment>
    <comment ref="X15" authorId="0" shapeId="0">
      <text>
        <r>
          <rPr>
            <sz val="12"/>
            <color theme="1"/>
            <rFont val="Times New Roman"/>
            <family val="1"/>
            <scheme val="minor"/>
          </rPr>
          <t>======
ID#AAABwkB_77U
    (2025-11-22 07:04:59)
2346</t>
        </r>
      </text>
    </comment>
    <comment ref="M16" authorId="0" shapeId="0">
      <text>
        <r>
          <rPr>
            <sz val="12"/>
            <color theme="1"/>
            <rFont val="Times New Roman"/>
            <family val="1"/>
            <scheme val="minor"/>
          </rPr>
          <t>======
ID#AAABwnvNL0E
    (2025-11-22 07:05:00)
2330</t>
        </r>
      </text>
    </comment>
    <comment ref="Q16" authorId="0" shapeId="0">
      <text>
        <r>
          <rPr>
            <sz val="12"/>
            <color theme="1"/>
            <rFont val="Times New Roman"/>
            <family val="1"/>
            <scheme val="minor"/>
          </rPr>
          <t>======
ID#AAABwnvNLz8
    (2025-11-22 07:05:00)
18964</t>
        </r>
      </text>
    </comment>
    <comment ref="S16" authorId="0" shapeId="0">
      <text>
        <r>
          <rPr>
            <sz val="12"/>
            <color theme="1"/>
            <rFont val="Times New Roman"/>
            <family val="1"/>
            <scheme val="minor"/>
          </rPr>
          <t>======
ID#AAABwkB_76g
    (2025-11-22 07:04:59)
2330</t>
        </r>
      </text>
    </comment>
    <comment ref="AC17" authorId="0" shapeId="0">
      <text>
        <r>
          <rPr>
            <sz val="12"/>
            <color theme="1"/>
            <rFont val="Times New Roman"/>
            <family val="1"/>
            <scheme val="minor"/>
          </rPr>
          <t>======
ID#AAABwnvNL2A
    (2025-11-22 07:05:00)
2330</t>
        </r>
      </text>
    </comment>
    <comment ref="D19" authorId="0" shapeId="0">
      <text>
        <r>
          <rPr>
            <sz val="12"/>
            <color theme="1"/>
            <rFont val="Times New Roman"/>
            <family val="1"/>
            <scheme val="minor"/>
          </rPr>
          <t>======
ID#AAABwkB_75A
    (2025-11-22 07:04:59)
hỗ trợ trên 1000 km chuyến đi Quảng Ngãi</t>
        </r>
      </text>
    </comment>
    <comment ref="J19" authorId="0" shapeId="0">
      <text>
        <r>
          <rPr>
            <sz val="12"/>
            <color theme="1"/>
            <rFont val="Times New Roman"/>
            <family val="1"/>
            <scheme val="minor"/>
          </rPr>
          <t>======
ID#AAABwnvNL1Y
    (2025-11-22 07:05:00)
6711</t>
        </r>
      </text>
    </comment>
    <comment ref="L19" authorId="0" shapeId="0">
      <text>
        <r>
          <rPr>
            <sz val="12"/>
            <color theme="1"/>
            <rFont val="Times New Roman"/>
            <family val="1"/>
            <scheme val="minor"/>
          </rPr>
          <t>======
ID#AAABwnvNL0A
    (2025-11-22 07:05:00)
8413</t>
        </r>
      </text>
    </comment>
    <comment ref="D20" authorId="0" shapeId="0">
      <text>
        <r>
          <rPr>
            <sz val="12"/>
            <color theme="1"/>
            <rFont val="Times New Roman"/>
            <family val="1"/>
            <scheme val="minor"/>
          </rPr>
          <t>======
ID#AAABwnvNL2Q
    (2025-11-22 07:05:00)
hỗ trợ trên 1000 km chuyến đi Bình Định 2320</t>
        </r>
      </text>
    </comment>
    <comment ref="Q23" authorId="0" shapeId="0">
      <text>
        <r>
          <rPr>
            <sz val="12"/>
            <color theme="1"/>
            <rFont val="Times New Roman"/>
            <family val="1"/>
            <scheme val="minor"/>
          </rPr>
          <t>======
ID#AAABwnvNL1Q
    (2025-11-22 07:05:00)
2325</t>
        </r>
      </text>
    </comment>
    <comment ref="N24" authorId="0" shapeId="0">
      <text>
        <r>
          <rPr>
            <sz val="12"/>
            <color theme="1"/>
            <rFont val="Times New Roman"/>
            <family val="1"/>
            <scheme val="minor"/>
          </rPr>
          <t>======
ID#AAABwkB_7-A
    (2025-11-22 07:04:59)
2311</t>
        </r>
      </text>
    </comment>
    <comment ref="Q24" authorId="0" shapeId="0">
      <text>
        <r>
          <rPr>
            <sz val="12"/>
            <color theme="1"/>
            <rFont val="Times New Roman"/>
            <family val="1"/>
            <scheme val="minor"/>
          </rPr>
          <t>======
ID#AAABwkB_8Bg
    (2025-11-22 07:04:59)
2311</t>
        </r>
      </text>
    </comment>
    <comment ref="K30" authorId="0" shapeId="0">
      <text>
        <r>
          <rPr>
            <sz val="12"/>
            <color theme="1"/>
            <rFont val="Times New Roman"/>
            <family val="1"/>
            <scheme val="minor"/>
          </rPr>
          <t>======
ID#AAABwnvNLzo
    (2025-11-22 07:05:00)
6711</t>
        </r>
      </text>
    </comment>
    <comment ref="L30" authorId="0" shapeId="0">
      <text>
        <r>
          <rPr>
            <sz val="12"/>
            <color theme="1"/>
            <rFont val="Times New Roman"/>
            <family val="1"/>
            <scheme val="minor"/>
          </rPr>
          <t>======
ID#AAABwkB_8Co
    (2025-11-22 07:04:59)
9603</t>
        </r>
      </text>
    </comment>
    <comment ref="W30" authorId="0" shapeId="0">
      <text>
        <r>
          <rPr>
            <sz val="12"/>
            <color theme="1"/>
            <rFont val="Times New Roman"/>
            <family val="1"/>
            <scheme val="minor"/>
          </rPr>
          <t>======
ID#AAABwnvNL40
    (2025-11-22 07:05:00)
2346</t>
        </r>
      </text>
    </comment>
    <comment ref="L33" authorId="0" shapeId="0">
      <text>
        <r>
          <rPr>
            <sz val="12"/>
            <color theme="1"/>
            <rFont val="Times New Roman"/>
            <family val="1"/>
            <scheme val="minor"/>
          </rPr>
          <t>======
ID#AAABwkB_75E
    (2025-11-22 07:04:59)
2319</t>
        </r>
      </text>
    </comment>
    <comment ref="M33" authorId="0" shapeId="0">
      <text>
        <r>
          <rPr>
            <sz val="12"/>
            <color theme="1"/>
            <rFont val="Times New Roman"/>
            <family val="1"/>
            <scheme val="minor"/>
          </rPr>
          <t>======
ID#AAABwnvNL2M
    (2025-11-22 07:05:00)
2319</t>
        </r>
      </text>
    </comment>
    <comment ref="L34" authorId="0" shapeId="0">
      <text>
        <r>
          <rPr>
            <sz val="12"/>
            <color theme="1"/>
            <rFont val="Times New Roman"/>
            <family val="1"/>
            <scheme val="minor"/>
          </rPr>
          <t>======
ID#AAABwnvNLxk
    (2025-11-22 07:05:00)
9603</t>
        </r>
      </text>
    </comment>
    <comment ref="O35" authorId="0" shapeId="0">
      <text>
        <r>
          <rPr>
            <sz val="12"/>
            <color theme="1"/>
            <rFont val="Times New Roman"/>
            <family val="1"/>
            <scheme val="minor"/>
          </rPr>
          <t>======
ID#AAABwkB_79k
    (2025-11-22 07:04:59)
8426</t>
        </r>
      </text>
    </comment>
    <comment ref="P36" authorId="0" shapeId="0">
      <text>
        <r>
          <rPr>
            <sz val="12"/>
            <color theme="1"/>
            <rFont val="Times New Roman"/>
            <family val="1"/>
            <scheme val="minor"/>
          </rPr>
          <t>======
ID#AAABwkB_7_Q
    (2025-11-22 07:04:59)
2349</t>
        </r>
      </text>
    </comment>
    <comment ref="X36" authorId="0" shapeId="0">
      <text>
        <r>
          <rPr>
            <sz val="12"/>
            <color theme="1"/>
            <rFont val="Times New Roman"/>
            <family val="1"/>
            <scheme val="minor"/>
          </rPr>
          <t>======
ID#AAABwkB_8A8
    (2025-11-22 07:04:59)
làm xe ở Bắc Giang</t>
        </r>
      </text>
    </comment>
    <comment ref="P42" authorId="0" shapeId="0">
      <text>
        <r>
          <rPr>
            <sz val="12"/>
            <color theme="1"/>
            <rFont val="Times New Roman"/>
            <family val="1"/>
            <scheme val="minor"/>
          </rPr>
          <t>======
ID#AAABwkB_764
    (2025-11-22 07:04:59)
2349</t>
        </r>
      </text>
    </comment>
    <comment ref="X42" authorId="0" shapeId="0">
      <text>
        <r>
          <rPr>
            <sz val="12"/>
            <color theme="1"/>
            <rFont val="Times New Roman"/>
            <family val="1"/>
            <scheme val="minor"/>
          </rPr>
          <t>======
ID#AAABwkB_7-Q
    (2025-11-22 07:04:59)
làm xe ở Bắc Giang</t>
        </r>
      </text>
    </comment>
    <comment ref="Q43" authorId="0" shapeId="0">
      <text>
        <r>
          <rPr>
            <sz val="12"/>
            <color theme="1"/>
            <rFont val="Times New Roman"/>
            <family val="1"/>
            <scheme val="minor"/>
          </rPr>
          <t>======
ID#AAABwkB_77s
    (2025-11-22 07:04:59)
6711</t>
        </r>
      </text>
    </comment>
  </commentList>
</comments>
</file>

<file path=xl/comments8.xml><?xml version="1.0" encoding="utf-8"?>
<comments xmlns="http://schemas.openxmlformats.org/spreadsheetml/2006/main">
  <authors>
    <author/>
  </authors>
  <commentList>
    <comment ref="AC10" authorId="0" shapeId="0">
      <text>
        <r>
          <rPr>
            <sz val="12"/>
            <color theme="1"/>
            <rFont val="Times New Roman"/>
            <family val="1"/>
            <scheme val="minor"/>
          </rPr>
          <t>======
ID#AAABwkB_78c
    (2025-11-22 07:04:59)
xe do Mai Văn Toản lái đi ĐM - Lạng Sơn</t>
        </r>
      </text>
    </comment>
    <comment ref="C14" authorId="0" shapeId="0">
      <text>
        <r>
          <rPr>
            <sz val="12"/>
            <color theme="1"/>
            <rFont val="Times New Roman"/>
            <family val="1"/>
            <scheme val="minor"/>
          </rPr>
          <t>======
ID#AAABwkB_788
    (2025-11-22 07:04:59)
có bửng nâng ko trung chuyển được</t>
        </r>
      </text>
    </comment>
    <comment ref="Y14" authorId="0" shapeId="0">
      <text>
        <r>
          <rPr>
            <sz val="12"/>
            <color theme="1"/>
            <rFont val="Times New Roman"/>
            <family val="1"/>
            <scheme val="minor"/>
          </rPr>
          <t>======
ID#AAABwkB_79c
    (2025-11-22 07:04:59)
73703</t>
        </r>
      </text>
    </comment>
    <comment ref="AN14" authorId="0" shapeId="0">
      <text>
        <r>
          <rPr>
            <sz val="12"/>
            <color theme="1"/>
            <rFont val="Times New Roman"/>
            <family val="1"/>
            <scheme val="minor"/>
          </rPr>
          <t>======
ID#AAABwkB_75g
    (2025-11-22 07:04:59)
dư xe 6824</t>
        </r>
      </text>
    </comment>
    <comment ref="AC15" authorId="0" shapeId="0">
      <text>
        <r>
          <rPr>
            <sz val="12"/>
            <color theme="1"/>
            <rFont val="Times New Roman"/>
            <family val="1"/>
            <scheme val="minor"/>
          </rPr>
          <t>======
ID#AAABwkB_760
    (2025-11-22 07:04:59)
0193</t>
        </r>
      </text>
    </comment>
    <comment ref="AD15" authorId="0" shapeId="0">
      <text>
        <r>
          <rPr>
            <sz val="12"/>
            <color theme="1"/>
            <rFont val="Times New Roman"/>
            <family val="1"/>
            <scheme val="minor"/>
          </rPr>
          <t>======
ID#AAABwkB_77I
    (2025-11-22 07:04:59)
Lái xe Mai Văn Toản lái</t>
        </r>
      </text>
    </comment>
    <comment ref="AE15" authorId="0" shapeId="0">
      <text>
        <r>
          <rPr>
            <sz val="12"/>
            <color theme="1"/>
            <rFont val="Times New Roman"/>
            <family val="1"/>
            <scheme val="minor"/>
          </rPr>
          <t>======
ID#AAABwkB_8Ao
    (2025-11-22 07:04:59)
đi kế hoạch tân sắp</t>
        </r>
      </text>
    </comment>
    <comment ref="AF15" authorId="0" shapeId="0">
      <text>
        <r>
          <rPr>
            <sz val="12"/>
            <color theme="1"/>
            <rFont val="Times New Roman"/>
            <family val="1"/>
            <scheme val="minor"/>
          </rPr>
          <t>======
ID#AAABwnvNL1g
    (2025-11-22 07:05:00)
cắt nghỉ Phan Lưu trường</t>
        </r>
      </text>
    </comment>
    <comment ref="AH15" authorId="0" shapeId="0">
      <text>
        <r>
          <rPr>
            <sz val="12"/>
            <color theme="1"/>
            <rFont val="Times New Roman"/>
            <family val="1"/>
            <scheme val="minor"/>
          </rPr>
          <t>======
ID#AAABwkB_8DA
    (2025-11-22 07:04:59)
đi xe 29K-13459 đi ND</t>
        </r>
      </text>
    </comment>
    <comment ref="AI15" authorId="0" shapeId="0">
      <text>
        <r>
          <rPr>
            <sz val="12"/>
            <color theme="1"/>
            <rFont val="Times New Roman"/>
            <family val="1"/>
            <scheme val="minor"/>
          </rPr>
          <t>======
ID#AAABwkB_79E
    (2025-11-22 07:04:59)
xe 9530 Đặng Văn Thắng đi trung chuyển 26.03</t>
        </r>
      </text>
    </comment>
    <comment ref="AJ15" authorId="0" shapeId="0">
      <text>
        <r>
          <rPr>
            <sz val="12"/>
            <color theme="1"/>
            <rFont val="Times New Roman"/>
            <family val="1"/>
            <scheme val="minor"/>
          </rPr>
          <t>======
ID#AAABwkB_7_Y
    (2025-11-22 07:04:59)
Trường tra KH 26.03 BG</t>
        </r>
      </text>
    </comment>
    <comment ref="AE16" authorId="0" shapeId="0">
      <text>
        <r>
          <rPr>
            <sz val="12"/>
            <color theme="1"/>
            <rFont val="Times New Roman"/>
            <family val="1"/>
            <scheme val="minor"/>
          </rPr>
          <t>======
ID#AAABwnvNLx0
    (2025-11-22 07:05:00)
tc từ ngày 21, qua ngày 22 mới được xuống hàng</t>
        </r>
      </text>
    </comment>
    <comment ref="AJ16" authorId="0" shapeId="0">
      <text>
        <r>
          <rPr>
            <sz val="12"/>
            <color theme="1"/>
            <rFont val="Times New Roman"/>
            <family val="1"/>
            <scheme val="minor"/>
          </rPr>
          <t>======
ID#AAABwnvNLyc
    (2025-11-22 07:05:00)
trả kế hoạch 26.03</t>
        </r>
      </text>
    </comment>
    <comment ref="AE17" authorId="0" shapeId="0">
      <text>
        <r>
          <rPr>
            <sz val="12"/>
            <color theme="1"/>
            <rFont val="Times New Roman"/>
            <family val="1"/>
            <scheme val="minor"/>
          </rPr>
          <t>======
ID#AAABwnvNL3E
    (2025-11-22 07:05:00)
lái 29G-2319, xe 13742 Nguyễn Minh Hiếu đi</t>
        </r>
      </text>
    </comment>
    <comment ref="AI17" authorId="0" shapeId="0">
      <text>
        <r>
          <rPr>
            <sz val="12"/>
            <color theme="1"/>
            <rFont val="Times New Roman"/>
            <family val="1"/>
            <scheme val="minor"/>
          </rPr>
          <t>======
ID#AAABwkB_8Ck
    (2025-11-22 07:04:59)
trả HD, HP ngày 25
chiều 26 về đi trung chuyển TL</t>
        </r>
      </text>
    </comment>
    <comment ref="AJ17" authorId="0" shapeId="0">
      <text>
        <r>
          <rPr>
            <sz val="12"/>
            <color theme="1"/>
            <rFont val="Times New Roman"/>
            <family val="1"/>
            <scheme val="minor"/>
          </rPr>
          <t>======
ID#AAABwnvNL3Y
    (2025-11-22 07:05:00)
trả kh 26.03 NB.
chiều đóng hàng ngoài Pallet</t>
        </r>
      </text>
    </comment>
    <comment ref="AK17" authorId="0" shapeId="0">
      <text>
        <r>
          <rPr>
            <sz val="12"/>
            <color theme="1"/>
            <rFont val="Times New Roman"/>
            <family val="1"/>
            <scheme val="minor"/>
          </rPr>
          <t>======
ID#AAABwkB_8Bo
    (2025-11-22 07:04:59)
sáng TC, chiều chạy 29K06711 đi PT</t>
        </r>
      </text>
    </comment>
    <comment ref="AN17" authorId="0" shapeId="0">
      <text>
        <r>
          <rPr>
            <sz val="12"/>
            <color theme="1"/>
            <rFont val="Times New Roman"/>
            <family val="1"/>
            <scheme val="minor"/>
          </rPr>
          <t>======
ID#AAABwkB_77Y
    (2025-11-22 07:04:59)
dư tài</t>
        </r>
      </text>
    </comment>
    <comment ref="S18" authorId="0" shapeId="0">
      <text>
        <r>
          <rPr>
            <sz val="12"/>
            <color theme="1"/>
            <rFont val="Times New Roman"/>
            <family val="1"/>
            <scheme val="minor"/>
          </rPr>
          <t>======
ID#AAABwnvNLzI
    (2025-11-22 07:05:00)
thay dầu 2330</t>
        </r>
      </text>
    </comment>
    <comment ref="AE18" authorId="0" shapeId="0">
      <text>
        <r>
          <rPr>
            <sz val="12"/>
            <color theme="1"/>
            <rFont val="Times New Roman"/>
            <family val="1"/>
            <scheme val="minor"/>
          </rPr>
          <t>======
ID#AAABwnvNLzA
    (2025-11-22 07:05:00)
giao hàng của ngày 21 mai 22 mới giao được hàng</t>
        </r>
      </text>
    </comment>
    <comment ref="AH18" authorId="0" shapeId="0">
      <text>
        <r>
          <rPr>
            <sz val="12"/>
            <color theme="1"/>
            <rFont val="Times New Roman"/>
            <family val="1"/>
            <scheme val="minor"/>
          </rPr>
          <t>======
ID#AAABwkB_768
    (2025-11-22 07:04:59)
đi giao kế hoạch ngà 24</t>
        </r>
      </text>
    </comment>
    <comment ref="AJ18" authorId="0" shapeId="0">
      <text>
        <r>
          <rPr>
            <sz val="12"/>
            <color theme="1"/>
            <rFont val="Times New Roman"/>
            <family val="1"/>
            <scheme val="minor"/>
          </rPr>
          <t>======
ID#AAABwkB_79w
    (2025-11-22 07:04:59)
trả KH 26.03đi TQ HG</t>
        </r>
      </text>
    </comment>
    <comment ref="AK18" authorId="0" shapeId="0">
      <text>
        <r>
          <rPr>
            <sz val="12"/>
            <color theme="1"/>
            <rFont val="Times New Roman"/>
            <family val="1"/>
            <scheme val="minor"/>
          </rPr>
          <t>======
ID#AAABwnvNL0g
    (2025-11-22 07:05:00)
trả HG 27.03</t>
        </r>
      </text>
    </comment>
    <comment ref="AN18" authorId="0" shapeId="0">
      <text>
        <r>
          <rPr>
            <sz val="12"/>
            <color theme="1"/>
            <rFont val="Times New Roman"/>
            <family val="1"/>
            <scheme val="minor"/>
          </rPr>
          <t>======
ID#AAABwnvNLyY
    (2025-11-22 07:05:00)
dư tài</t>
        </r>
      </text>
    </comment>
    <comment ref="K19" authorId="0" shapeId="0">
      <text>
        <r>
          <rPr>
            <sz val="12"/>
            <color theme="1"/>
            <rFont val="Times New Roman"/>
            <family val="1"/>
            <scheme val="minor"/>
          </rPr>
          <t>======
ID#AAABwkB_8Cs
    (2025-11-22 07:04:59)
2330</t>
        </r>
      </text>
    </comment>
    <comment ref="AE19" authorId="0" shapeId="0">
      <text>
        <r>
          <rPr>
            <sz val="12"/>
            <color theme="1"/>
            <rFont val="Times New Roman"/>
            <family val="1"/>
            <scheme val="minor"/>
          </rPr>
          <t>======
ID#AAABwnvNLzE
    (2025-11-22 07:05:00)
13582</t>
        </r>
      </text>
    </comment>
    <comment ref="AK19" authorId="0" shapeId="0">
      <text>
        <r>
          <rPr>
            <sz val="12"/>
            <color theme="1"/>
            <rFont val="Times New Roman"/>
            <family val="1"/>
            <scheme val="minor"/>
          </rPr>
          <t>======
ID#AAABwkB_8C4
    (2025-11-22 07:04:59)
Trả QB ngày 27.03</t>
        </r>
      </text>
    </comment>
    <comment ref="AC20" authorId="0" shapeId="0">
      <text>
        <r>
          <rPr>
            <sz val="12"/>
            <color theme="1"/>
            <rFont val="Times New Roman"/>
            <family val="1"/>
            <scheme val="minor"/>
          </rPr>
          <t>======
ID#AAABwkB_8Bs
    (2025-11-22 07:04:59)
6711</t>
        </r>
      </text>
    </comment>
    <comment ref="AE20" authorId="0" shapeId="0">
      <text>
        <r>
          <rPr>
            <sz val="12"/>
            <color theme="1"/>
            <rFont val="Times New Roman"/>
            <family val="1"/>
            <scheme val="minor"/>
          </rPr>
          <t>======
ID#AAABwkB_8AA
    (2025-11-22 07:04:59)
đi từ 21 trả yên bái về sáng</t>
        </r>
      </text>
    </comment>
    <comment ref="AG20" authorId="0" shapeId="0">
      <text>
        <r>
          <rPr>
            <sz val="12"/>
            <color theme="1"/>
            <rFont val="Times New Roman"/>
            <family val="1"/>
            <scheme val="minor"/>
          </rPr>
          <t>======
ID#AAABwkB_8DE
    (2025-11-22 07:04:59)
Thắng đi 2319 TL</t>
        </r>
      </text>
    </comment>
    <comment ref="AH20" authorId="0" shapeId="0">
      <text>
        <r>
          <rPr>
            <sz val="12"/>
            <color theme="1"/>
            <rFont val="Times New Roman"/>
            <family val="1"/>
            <scheme val="minor"/>
          </rPr>
          <t>======
ID#AAABwnvNL48
    (2025-11-22 07:05:00)
đi giao Nam Định kế hoạch ngày 24</t>
        </r>
      </text>
    </comment>
    <comment ref="AI20" authorId="0" shapeId="0">
      <text>
        <r>
          <rPr>
            <sz val="12"/>
            <color theme="1"/>
            <rFont val="Times New Roman"/>
            <family val="1"/>
            <scheme val="minor"/>
          </rPr>
          <t>======
ID#AAABwnvNLyA
    (2025-11-22 07:05:00)
đi xe 29E-095.30 đi Trung chuyển</t>
        </r>
      </text>
    </comment>
    <comment ref="AK20" authorId="0" shapeId="0">
      <text>
        <r>
          <rPr>
            <sz val="12"/>
            <color theme="1"/>
            <rFont val="Times New Roman"/>
            <family val="1"/>
            <scheme val="minor"/>
          </rPr>
          <t>======
ID#AAABwkB_75k
    (2025-11-22 07:04:59)
trả BN ngày 27</t>
        </r>
      </text>
    </comment>
    <comment ref="C21" authorId="0" shapeId="0">
      <text>
        <r>
          <rPr>
            <sz val="12"/>
            <color theme="1"/>
            <rFont val="Times New Roman"/>
            <family val="1"/>
            <scheme val="minor"/>
          </rPr>
          <t>======
ID#AAABwnvNL1U
    (2025-11-22 07:05:00)
có bửng nâng hàng ko đi trung chuyển được.</t>
        </r>
      </text>
    </comment>
    <comment ref="AD21" authorId="0" shapeId="0">
      <text>
        <r>
          <rPr>
            <sz val="12"/>
            <color theme="1"/>
            <rFont val="Times New Roman"/>
            <family val="1"/>
            <scheme val="minor"/>
          </rPr>
          <t>======
ID#AAABwkB_77k
    (2025-11-22 07:04:59)
Mai văn Toản đi 29E-095.30</t>
        </r>
      </text>
    </comment>
    <comment ref="AI21" authorId="0" shapeId="0">
      <text>
        <r>
          <rPr>
            <sz val="12"/>
            <color theme="1"/>
            <rFont val="Times New Roman"/>
            <family val="1"/>
            <scheme val="minor"/>
          </rPr>
          <t>======
ID#AAABwkB_774
    (2025-11-22 07:04:59)
đi trả TB, ND kế hoạch ngày 25.03</t>
        </r>
      </text>
    </comment>
    <comment ref="AK21" authorId="0" shapeId="0">
      <text>
        <r>
          <rPr>
            <sz val="12"/>
            <color theme="1"/>
            <rFont val="Times New Roman"/>
            <family val="1"/>
            <scheme val="minor"/>
          </rPr>
          <t>======
ID#AAABwkB_79Y
    (2025-11-22 07:04:59)
trả BN ngày 27</t>
        </r>
      </text>
    </comment>
    <comment ref="D22" authorId="0" shapeId="0">
      <text>
        <r>
          <rPr>
            <sz val="12"/>
            <color theme="1"/>
            <rFont val="Times New Roman"/>
            <family val="1"/>
            <scheme val="minor"/>
          </rPr>
          <t>======
ID#AAABwkB_76E
    (2025-11-22 07:04:59)
Đi Bắc Nam xe 2325</t>
        </r>
      </text>
    </comment>
    <comment ref="S22" authorId="0" shapeId="0">
      <text>
        <r>
          <rPr>
            <sz val="12"/>
            <color theme="1"/>
            <rFont val="Times New Roman"/>
            <family val="1"/>
            <scheme val="minor"/>
          </rPr>
          <t>======
ID#AAABwkB_8B0
    (2025-11-22 07:04:59)
thay dầu 18964</t>
        </r>
      </text>
    </comment>
    <comment ref="AJ22" authorId="0" shapeId="0">
      <text>
        <r>
          <rPr>
            <sz val="12"/>
            <color theme="1"/>
            <rFont val="Times New Roman"/>
            <family val="1"/>
            <scheme val="minor"/>
          </rPr>
          <t>======
ID#AAABwkB_8BE
    (2025-11-22 07:04:59)
Hiều lái xe 0695 đi Trung chuyển thuốc lá</t>
        </r>
      </text>
    </comment>
    <comment ref="D23" authorId="0" shapeId="0">
      <text>
        <r>
          <rPr>
            <sz val="12"/>
            <color theme="1"/>
            <rFont val="Times New Roman"/>
            <family val="1"/>
            <scheme val="minor"/>
          </rPr>
          <t>======
ID#AAABwkB_8Dc
    (2025-11-22 07:04:59)
Đi Bắc Nam xe 2325</t>
        </r>
      </text>
    </comment>
    <comment ref="AD23" authorId="0" shapeId="0">
      <text>
        <r>
          <rPr>
            <sz val="12"/>
            <color theme="1"/>
            <rFont val="Times New Roman"/>
            <family val="1"/>
            <scheme val="minor"/>
          </rPr>
          <t>======
ID#AAABwkB_77Q
    (2025-11-22 07:04:59)
đi xe 29K-067.11 hàng ĐM lấy BN giao Vinh</t>
        </r>
      </text>
    </comment>
    <comment ref="AJ23" authorId="0" shapeId="0">
      <text>
        <r>
          <rPr>
            <sz val="12"/>
            <color theme="1"/>
            <rFont val="Times New Roman"/>
            <family val="1"/>
            <scheme val="minor"/>
          </rPr>
          <t>======
ID#AAABwnvNL3o
    (2025-11-22 07:05:00)
Lái xe Nhân lái xe 29E-127.07 đi Trung chuyển thuốc lá</t>
        </r>
      </text>
    </comment>
    <comment ref="C29" authorId="0" shapeId="0">
      <text>
        <r>
          <rPr>
            <sz val="12"/>
            <color theme="1"/>
            <rFont val="Times New Roman"/>
            <family val="1"/>
            <scheme val="minor"/>
          </rPr>
          <t>======
ID#AAABwkB_750
    (2025-11-22 07:04:59)
dư xe này</t>
        </r>
      </text>
    </comment>
    <comment ref="AC29" authorId="0" shapeId="0">
      <text>
        <r>
          <rPr>
            <sz val="12"/>
            <color theme="1"/>
            <rFont val="Times New Roman"/>
            <family val="1"/>
            <scheme val="minor"/>
          </rPr>
          <t>======
ID#AAABwnvNL04
    (2025-11-22 07:05:00)
đi xe 29K-069.35</t>
        </r>
      </text>
    </comment>
    <comment ref="AD29" authorId="0" shapeId="0">
      <text>
        <r>
          <rPr>
            <sz val="12"/>
            <color theme="1"/>
            <rFont val="Times New Roman"/>
            <family val="1"/>
            <scheme val="minor"/>
          </rPr>
          <t>======
ID#AAABwkB_7_g
    (2025-11-22 07:04:59)
đi xe 29K-069.35</t>
        </r>
      </text>
    </comment>
    <comment ref="AF29" authorId="0" shapeId="0">
      <text>
        <r>
          <rPr>
            <sz val="12"/>
            <color theme="1"/>
            <rFont val="Times New Roman"/>
            <family val="1"/>
            <scheme val="minor"/>
          </rPr>
          <t>======
ID#AAABwkB_76I
    (2025-11-22 07:04:59)
cắt nghỉ</t>
        </r>
      </text>
    </comment>
    <comment ref="AH29" authorId="0" shapeId="0">
      <text>
        <r>
          <rPr>
            <sz val="12"/>
            <color theme="1"/>
            <rFont val="Times New Roman"/>
            <family val="1"/>
            <scheme val="minor"/>
          </rPr>
          <t>======
ID#AAABwkB_76w
    (2025-11-22 07:04:59)
giao hàng BN bốc từ 24</t>
        </r>
      </text>
    </comment>
    <comment ref="AI29" authorId="0" shapeId="0">
      <text>
        <r>
          <rPr>
            <sz val="12"/>
            <color theme="1"/>
            <rFont val="Times New Roman"/>
            <family val="1"/>
            <scheme val="minor"/>
          </rPr>
          <t>======
ID#AAABwkB_8BA
    (2025-11-22 07:04:59)
đi 29K 6824 giao việt Trì Lâm Thao ngày 25.03</t>
        </r>
      </text>
    </comment>
    <comment ref="AJ29" authorId="0" shapeId="0">
      <text>
        <r>
          <rPr>
            <sz val="12"/>
            <color theme="1"/>
            <rFont val="Times New Roman"/>
            <family val="1"/>
            <scheme val="minor"/>
          </rPr>
          <t>======
ID#AAABwnvNL4U
    (2025-11-22 07:05:00)
Phạm Bá Huy Bốc, Tài đi giao. hàng bốc chiều 26.03</t>
        </r>
      </text>
    </comment>
    <comment ref="AJ51" authorId="0" shapeId="0">
      <text>
        <r>
          <rPr>
            <sz val="12"/>
            <color theme="1"/>
            <rFont val="Times New Roman"/>
            <family val="1"/>
            <scheme val="minor"/>
          </rPr>
          <t>======
ID#AAABwkB_794
    (2025-11-22 07:04:59)
lx điều ko đi, xe 70193 chạy TLTL</t>
        </r>
      </text>
    </comment>
    <comment ref="AE80" authorId="0" shapeId="0">
      <text>
        <r>
          <rPr>
            <sz val="12"/>
            <color theme="1"/>
            <rFont val="Times New Roman"/>
            <family val="1"/>
            <scheme val="minor"/>
          </rPr>
          <t>======
ID#AAABwkB_77M
    (2025-11-22 07:04:59)
Hoàng Văn Chuyền lái</t>
        </r>
      </text>
    </comment>
    <comment ref="AH80" authorId="0" shapeId="0">
      <text>
        <r>
          <rPr>
            <sz val="12"/>
            <color theme="1"/>
            <rFont val="Times New Roman"/>
            <family val="1"/>
            <scheme val="minor"/>
          </rPr>
          <t>======
ID#AAABwkB_8DI
    (2025-11-22 07:04:59)
Hoàng Văn Chuyền đi</t>
        </r>
      </text>
    </comment>
    <comment ref="AE91" authorId="0" shapeId="0">
      <text>
        <r>
          <rPr>
            <sz val="12"/>
            <color theme="1"/>
            <rFont val="Times New Roman"/>
            <family val="1"/>
            <scheme val="minor"/>
          </rPr>
          <t>======
ID#AAABwnvNLzs
    (2025-11-22 07:05:00)
Đặng duy Khánh lái</t>
        </r>
      </text>
    </comment>
    <comment ref="AK93" authorId="0" shapeId="0">
      <text>
        <r>
          <rPr>
            <sz val="12"/>
            <color theme="1"/>
            <rFont val="Times New Roman"/>
            <family val="1"/>
            <scheme val="minor"/>
          </rPr>
          <t>======
ID#AAABwkB_7_w
    (2025-11-22 07:04:59)
đặng duy khánh chạy</t>
        </r>
      </text>
    </comment>
    <comment ref="AJ94" authorId="0" shapeId="0">
      <text>
        <r>
          <rPr>
            <sz val="12"/>
            <color theme="1"/>
            <rFont val="Times New Roman"/>
            <family val="1"/>
            <scheme val="minor"/>
          </rPr>
          <t>======
ID#AAABwnvNL3M
    (2025-11-22 07:05:00)
Phan lưu TRường, trả kế hoạch 26.03</t>
        </r>
      </text>
    </comment>
  </commentList>
</comments>
</file>

<file path=xl/comments9.xml><?xml version="1.0" encoding="utf-8"?>
<comments xmlns="http://schemas.openxmlformats.org/spreadsheetml/2006/main">
  <authors>
    <author/>
  </authors>
  <commentList>
    <comment ref="AI21" authorId="0" shapeId="0">
      <text>
        <r>
          <rPr>
            <sz val="12"/>
            <color theme="1"/>
            <rFont val="Times New Roman"/>
            <family val="1"/>
            <scheme val="minor"/>
          </rPr>
          <t>======
ID#AAABwnvNLyM
    (2025-11-22 07:05:00)
khi gọi đến để đi hàng thì ko có trực ở bãi, đã đi chơi</t>
        </r>
      </text>
    </comment>
    <comment ref="AJ21" authorId="0" shapeId="0">
      <text>
        <r>
          <rPr>
            <sz val="12"/>
            <color theme="1"/>
            <rFont val="Times New Roman"/>
            <family val="1"/>
            <scheme val="minor"/>
          </rPr>
          <t>======
ID#AAABwnvNLxc
    (2025-11-22 07:05:00)
gọi lịch đi hàng thì báo bận</t>
        </r>
      </text>
    </comment>
    <comment ref="AN21" authorId="0" shapeId="0">
      <text>
        <r>
          <rPr>
            <sz val="12"/>
            <color theme="1"/>
            <rFont val="Times New Roman"/>
            <family val="1"/>
            <scheme val="minor"/>
          </rPr>
          <t>======
ID#AAABwnvNL1s
    (2025-11-22 07:05:00)
cắt nghỉ</t>
        </r>
      </text>
    </comment>
    <comment ref="J27" authorId="0" shapeId="0">
      <text>
        <r>
          <rPr>
            <sz val="12"/>
            <color theme="1"/>
            <rFont val="Times New Roman"/>
            <family val="1"/>
            <scheme val="minor"/>
          </rPr>
          <t>======
ID#AAABwnvNL3c
    (2025-11-22 07:05:00)
nghỉ chờ lái</t>
        </r>
      </text>
    </comment>
    <comment ref="J57" authorId="0" shapeId="0">
      <text>
        <r>
          <rPr>
            <sz val="12"/>
            <color theme="1"/>
            <rFont val="Times New Roman"/>
            <family val="1"/>
            <scheme val="minor"/>
          </rPr>
          <t>======
ID#AAABwkB_8As
    (2025-11-22 07:04:59)
nghỉ chờ lái</t>
        </r>
      </text>
    </comment>
    <comment ref="M78" authorId="0" shapeId="0">
      <text>
        <r>
          <rPr>
            <sz val="12"/>
            <color theme="1"/>
            <rFont val="Times New Roman"/>
            <family val="1"/>
            <scheme val="minor"/>
          </rPr>
          <t>======
ID#AAABwkB_8CQ
    (2025-11-22 07:04:59)
lịch bốc nhưng không ở bãi trực, về quê</t>
        </r>
      </text>
    </comment>
    <comment ref="M79" authorId="0" shapeId="0">
      <text>
        <r>
          <rPr>
            <sz val="12"/>
            <color theme="1"/>
            <rFont val="Times New Roman"/>
            <family val="1"/>
            <scheme val="minor"/>
          </rPr>
          <t>======
ID#AAABwkB_8CE
    (2025-11-22 07:04:59)
lịch bốc nhưng không ở bãi trực, về quê</t>
        </r>
      </text>
    </comment>
    <comment ref="M82" authorId="0" shapeId="0">
      <text>
        <r>
          <rPr>
            <sz val="12"/>
            <color theme="1"/>
            <rFont val="Times New Roman"/>
            <family val="1"/>
            <scheme val="minor"/>
          </rPr>
          <t>======
ID#AAABwkB_8AI
    (2025-11-22 07:04:59)
lịch bốc nhưng không ở bãi trực, về quê</t>
        </r>
      </text>
    </comment>
    <comment ref="M83" authorId="0" shapeId="0">
      <text>
        <r>
          <rPr>
            <sz val="12"/>
            <color theme="1"/>
            <rFont val="Times New Roman"/>
            <family val="1"/>
            <scheme val="minor"/>
          </rPr>
          <t>======
ID#AAABwnvNL34
    (2025-11-22 07:05:00)
lịch bốc nhưng không ở bãi trực, về quê</t>
        </r>
      </text>
    </comment>
    <comment ref="AM86" authorId="0" shapeId="0">
      <text>
        <r>
          <rPr>
            <sz val="12"/>
            <color theme="1"/>
            <rFont val="Times New Roman"/>
            <family val="1"/>
            <scheme val="minor"/>
          </rPr>
          <t>======
ID#AAABwkB_8Ag
    (2025-11-22 07:04:59)
chạy xe 29E12333 cùng anh mạnh)</t>
        </r>
      </text>
    </comment>
    <comment ref="AN86" authorId="0" shapeId="0">
      <text>
        <r>
          <rPr>
            <sz val="12"/>
            <color theme="1"/>
            <rFont val="Times New Roman"/>
            <family val="1"/>
            <scheme val="minor"/>
          </rPr>
          <t>======
ID#AAABwkB_75o
    (2025-11-22 07:04:59)
chạy xe 29E12333 cùng anh mạnh)</t>
        </r>
      </text>
    </comment>
    <comment ref="AH87" authorId="0" shapeId="0">
      <text>
        <r>
          <rPr>
            <sz val="12"/>
            <color theme="1"/>
            <rFont val="Times New Roman"/>
            <family val="1"/>
            <scheme val="minor"/>
          </rPr>
          <t>======
ID#AAABwkB_744
    (2025-11-22 07:04:59)
lxe xin nghỉ hẳn</t>
        </r>
      </text>
    </comment>
    <comment ref="AI87" authorId="0" shapeId="0">
      <text>
        <r>
          <rPr>
            <sz val="12"/>
            <color theme="1"/>
            <rFont val="Times New Roman"/>
            <family val="1"/>
            <scheme val="minor"/>
          </rPr>
          <t>======
ID#AAABwkB_79I
    (2025-11-22 07:04:59)
lxe xin nghỉ hẳn</t>
        </r>
      </text>
    </comment>
    <comment ref="AJ87" authorId="0" shapeId="0">
      <text>
        <r>
          <rPr>
            <sz val="12"/>
            <color theme="1"/>
            <rFont val="Times New Roman"/>
            <family val="1"/>
            <scheme val="minor"/>
          </rPr>
          <t>======
ID#AAABwnvNLy8
    (2025-11-22 07:05:00)
lxe xin nghỉ hẳn</t>
        </r>
      </text>
    </comment>
    <comment ref="AK87" authorId="0" shapeId="0">
      <text>
        <r>
          <rPr>
            <sz val="12"/>
            <color theme="1"/>
            <rFont val="Times New Roman"/>
            <family val="1"/>
            <scheme val="minor"/>
          </rPr>
          <t>======
ID#AAABwkB_7-k
    (2025-11-22 07:04:59)
lxe xin nghỉ hẳn</t>
        </r>
      </text>
    </comment>
    <comment ref="AL87" authorId="0" shapeId="0">
      <text>
        <r>
          <rPr>
            <sz val="12"/>
            <color theme="1"/>
            <rFont val="Times New Roman"/>
            <family val="1"/>
            <scheme val="minor"/>
          </rPr>
          <t>======
ID#AAABwkB_754
    (2025-11-22 07:04:59)
lxe xin nghỉ hẳn</t>
        </r>
      </text>
    </comment>
    <comment ref="AM87" authorId="0" shapeId="0">
      <text>
        <r>
          <rPr>
            <sz val="12"/>
            <color theme="1"/>
            <rFont val="Times New Roman"/>
            <family val="1"/>
            <scheme val="minor"/>
          </rPr>
          <t>======
ID#AAABwnvNL3g
    (2025-11-22 07:05:00)
lxe xin nghỉ hẳn</t>
        </r>
      </text>
    </comment>
    <comment ref="AN87" authorId="0" shapeId="0">
      <text>
        <r>
          <rPr>
            <sz val="12"/>
            <color theme="1"/>
            <rFont val="Times New Roman"/>
            <family val="1"/>
            <scheme val="minor"/>
          </rPr>
          <t>======
ID#AAABwkB_78E
    (2025-11-22 07:04:59)
lxe xin nghỉ hẳn</t>
        </r>
      </text>
    </comment>
  </commentList>
</comments>
</file>

<file path=xl/comments10.xml><?xml version="1.0" encoding="utf-8"?>
<comments xmlns="http://schemas.openxmlformats.org/spreadsheetml/2006/main">
  <authors>
    <author/>
  </authors>
  <commentList>
    <comment ref="C11" authorId="0" shapeId="0">
      <text>
        <r>
          <rPr>
            <sz val="12"/>
            <color theme="1"/>
            <rFont val="Times New Roman"/>
            <family val="1"/>
            <scheme val="minor"/>
          </rPr>
          <t>======
ID#AAABwnvNL10
    (2025-11-22 07:05:00)
xe có bửng nâng ko trung chuyển được</t>
        </r>
      </text>
    </comment>
    <comment ref="K12" authorId="0" shapeId="0">
      <text>
        <r>
          <rPr>
            <sz val="12"/>
            <color theme="1"/>
            <rFont val="Times New Roman"/>
            <family val="1"/>
            <scheme val="minor"/>
          </rPr>
          <t>======
ID#AAABwkB_75Q
    (2025-11-22 07:04:59)
TC 01.04</t>
        </r>
      </text>
    </comment>
    <comment ref="P12" authorId="0" shapeId="0">
      <text>
        <r>
          <rPr>
            <sz val="12"/>
            <color theme="1"/>
            <rFont val="Times New Roman"/>
            <family val="1"/>
            <scheme val="minor"/>
          </rPr>
          <t>======
ID#AAABwkB_7-c
    (2025-11-22 07:04:59)
tc trả 06.04</t>
        </r>
      </text>
    </comment>
    <comment ref="M14" authorId="0" shapeId="0">
      <text>
        <r>
          <rPr>
            <sz val="12"/>
            <color theme="1"/>
            <rFont val="Times New Roman"/>
            <family val="1"/>
            <scheme val="minor"/>
          </rPr>
          <t>======
ID#AAABwkB_7_U
    (2025-11-22 07:04:59)
đi 13905</t>
        </r>
      </text>
    </comment>
    <comment ref="J15" authorId="0" shapeId="0">
      <text>
        <r>
          <rPr>
            <sz val="12"/>
            <color theme="1"/>
            <rFont val="Times New Roman"/>
            <family val="1"/>
            <scheme val="minor"/>
          </rPr>
          <t>======
ID#AAABwnvNLyU
    (2025-11-22 07:05:00)
NĐ 31</t>
        </r>
      </text>
    </comment>
    <comment ref="N15" authorId="0" shapeId="0">
      <text>
        <r>
          <rPr>
            <sz val="12"/>
            <color theme="1"/>
            <rFont val="Times New Roman"/>
            <family val="1"/>
            <scheme val="minor"/>
          </rPr>
          <t>======
ID#AAABwnvNL08
    (2025-11-22 07:05:00)
Giao CB BK đêm mới về</t>
        </r>
      </text>
    </comment>
    <comment ref="Q15" authorId="0" shapeId="0">
      <text>
        <r>
          <rPr>
            <sz val="12"/>
            <color theme="1"/>
            <rFont val="Times New Roman"/>
            <family val="1"/>
            <scheme val="minor"/>
          </rPr>
          <t>======
ID#AAABwkB_7-w
    (2025-11-22 07:04:59)
trả TC 0704</t>
        </r>
      </text>
    </comment>
    <comment ref="K17" authorId="0" shapeId="0">
      <text>
        <r>
          <rPr>
            <sz val="12"/>
            <color theme="1"/>
            <rFont val="Times New Roman"/>
            <family val="1"/>
            <scheme val="minor"/>
          </rPr>
          <t>======
ID#AAABwkB_740
    (2025-11-22 07:04:59)
vinh 01.04</t>
        </r>
      </text>
    </comment>
    <comment ref="C18" authorId="0" shapeId="0">
      <text>
        <r>
          <rPr>
            <sz val="12"/>
            <color theme="1"/>
            <rFont val="Times New Roman"/>
            <family val="1"/>
            <scheme val="minor"/>
          </rPr>
          <t>======
ID#AAABwnvNL38
    (2025-11-22 07:05:00)
kèo hậu phải nâng lên chút mới TRung chuyển được</t>
        </r>
      </text>
    </comment>
    <comment ref="U18" authorId="0" shapeId="0">
      <text>
        <r>
          <rPr>
            <sz val="12"/>
            <color theme="1"/>
            <rFont val="Times New Roman"/>
            <family val="1"/>
            <scheme val="minor"/>
          </rPr>
          <t>======
ID#AAABwnvNLxU
    (2025-11-22 07:05:00)
Bốc sữa Mê Linh- Thanh Trì
Hưng Toàn Phát book</t>
        </r>
      </text>
    </comment>
    <comment ref="AC19" authorId="0" shapeId="0">
      <text>
        <r>
          <rPr>
            <sz val="12"/>
            <color theme="1"/>
            <rFont val="Times New Roman"/>
            <family val="1"/>
            <scheme val="minor"/>
          </rPr>
          <t>======
ID#AAABwnvNL3I
    (2025-11-22 07:05:00)
bố trí Trực</t>
        </r>
      </text>
    </comment>
    <comment ref="J20" authorId="0" shapeId="0">
      <text>
        <r>
          <rPr>
            <sz val="12"/>
            <color theme="1"/>
            <rFont val="Times New Roman"/>
            <family val="1"/>
            <scheme val="minor"/>
          </rPr>
          <t>======
ID#AAABwkB_75Y
    (2025-11-22 07:04:59)
BG, lS 31</t>
        </r>
      </text>
    </comment>
    <comment ref="P20" authorId="0" shapeId="0">
      <text>
        <r>
          <rPr>
            <sz val="12"/>
            <color theme="1"/>
            <rFont val="Times New Roman"/>
            <family val="1"/>
            <scheme val="minor"/>
          </rPr>
          <t>======
ID#AAABwkB_8Cc
    (2025-11-22 07:04:59)
trả TC 06.04</t>
        </r>
      </text>
    </comment>
    <comment ref="J22" authorId="0" shapeId="0">
      <text>
        <r>
          <rPr>
            <sz val="12"/>
            <color theme="1"/>
            <rFont val="Times New Roman"/>
            <family val="1"/>
            <scheme val="minor"/>
          </rPr>
          <t>======
ID#AAABwkB_8Bk
    (2025-11-22 07:04:59)
NĐ 31</t>
        </r>
      </text>
    </comment>
    <comment ref="Q39" authorId="0" shapeId="0">
      <text>
        <r>
          <rPr>
            <sz val="12"/>
            <color theme="1"/>
            <rFont val="Times New Roman"/>
            <family val="1"/>
            <scheme val="minor"/>
          </rPr>
          <t>======
ID#AAABwkB_78U
    (2025-11-22 07:04:59)
đi 6824</t>
        </r>
      </text>
    </comment>
    <comment ref="J40" authorId="0" shapeId="0">
      <text>
        <r>
          <rPr>
            <sz val="12"/>
            <color theme="1"/>
            <rFont val="Times New Roman"/>
            <family val="1"/>
            <scheme val="minor"/>
          </rPr>
          <t>======
ID#AAABwnvNL0s
    (2025-11-22 07:05:00)
HP 31</t>
        </r>
      </text>
    </comment>
    <comment ref="Q40" authorId="0" shapeId="0">
      <text>
        <r>
          <rPr>
            <sz val="12"/>
            <color theme="1"/>
            <rFont val="Times New Roman"/>
            <family val="1"/>
            <scheme val="minor"/>
          </rPr>
          <t>======
ID#AAABwkB_78g
    (2025-11-22 07:04:59)
trả TC 0704</t>
        </r>
      </text>
    </comment>
    <comment ref="Q47" authorId="0" shapeId="0">
      <text>
        <r>
          <rPr>
            <sz val="12"/>
            <color theme="1"/>
            <rFont val="Times New Roman"/>
            <family val="1"/>
            <scheme val="minor"/>
          </rPr>
          <t>======
ID#AAABwkB_8BU
    (2025-11-22 07:04:59)
đi 2319</t>
        </r>
      </text>
    </comment>
  </commentList>
</comments>
</file>

<file path=xl/comments11.xml><?xml version="1.0" encoding="utf-8"?>
<comments xmlns="http://schemas.openxmlformats.org/spreadsheetml/2006/main">
  <authors>
    <author/>
  </authors>
  <commentList>
    <comment ref="A2" authorId="0" shapeId="0">
      <text>
        <r>
          <rPr>
            <sz val="12"/>
            <color theme="1"/>
            <rFont val="Times New Roman"/>
            <family val="1"/>
            <scheme val="minor"/>
          </rPr>
          <t>======
ID#AAABwnvNLyo
HOANG THU NGUYET    (2025-11-22 07:05:00)
Xem lại TT</t>
        </r>
      </text>
    </comment>
    <comment ref="A5" authorId="0" shapeId="0">
      <text>
        <r>
          <rPr>
            <sz val="12"/>
            <color theme="1"/>
            <rFont val="Times New Roman"/>
            <family val="1"/>
            <scheme val="minor"/>
          </rPr>
          <t>======
ID#AAABwkB_7_0
HOANG THU NGUYET    (2025-11-22 07:04:59)
xem lại tt</t>
        </r>
      </text>
    </comment>
    <comment ref="A6" authorId="0" shapeId="0">
      <text>
        <r>
          <rPr>
            <sz val="12"/>
            <color theme="1"/>
            <rFont val="Times New Roman"/>
            <family val="1"/>
            <scheme val="minor"/>
          </rPr>
          <t>======
ID#AAABwnvNL2k
HOANG THU NGUYET    (2025-11-22 07:05:00)
Xem lại TT</t>
        </r>
      </text>
    </comment>
  </commentList>
</comments>
</file>

<file path=xl/comments12.xml><?xml version="1.0" encoding="utf-8"?>
<comments xmlns="http://schemas.openxmlformats.org/spreadsheetml/2006/main">
  <authors>
    <author/>
  </authors>
  <commentList>
    <comment ref="D18" authorId="0" shapeId="0">
      <text>
        <r>
          <rPr>
            <sz val="12"/>
            <color theme="1"/>
            <rFont val="Times New Roman"/>
            <family val="1"/>
            <scheme val="minor"/>
          </rPr>
          <t>======
ID#AAABwnvNLxs
    (2025-11-22 07:05:00)
hệ thống ghi nhận Trương Văn Quỳnh</t>
        </r>
      </text>
    </comment>
    <comment ref="D19" authorId="0" shapeId="0">
      <text>
        <r>
          <rPr>
            <sz val="12"/>
            <color theme="1"/>
            <rFont val="Times New Roman"/>
            <family val="1"/>
            <scheme val="minor"/>
          </rPr>
          <t>======
ID#AAABwnvNLxo
    (2025-11-22 07:05:00)
hệ thống ghi nhận Trương Văn Quỳnh</t>
        </r>
      </text>
    </comment>
    <comment ref="D27" authorId="0" shapeId="0">
      <text>
        <r>
          <rPr>
            <sz val="12"/>
            <color theme="1"/>
            <rFont val="Times New Roman"/>
            <family val="1"/>
            <scheme val="minor"/>
          </rPr>
          <t>======
ID#AAABwkB_7-U
    (2025-11-22 07:04:59)
hệ thống ghi nhận Trương Văn Quỳnh</t>
        </r>
      </text>
    </comment>
  </commentList>
</comments>
</file>

<file path=xl/comments13.xml><?xml version="1.0" encoding="utf-8"?>
<comments xmlns="http://schemas.openxmlformats.org/spreadsheetml/2006/main">
  <authors>
    <author/>
  </authors>
  <commentList>
    <comment ref="AQ7" authorId="0" shapeId="0">
      <text>
        <r>
          <rPr>
            <sz val="12"/>
            <color theme="1"/>
            <rFont val="Times New Roman"/>
            <family val="1"/>
            <scheme val="minor"/>
          </rPr>
          <t>======
ID#AAABwnvNL1E
    (2025-11-22 07:05:00)
ko có kế hoạch chạy</t>
        </r>
      </text>
    </comment>
    <comment ref="N9" authorId="0" shapeId="0">
      <text>
        <r>
          <rPr>
            <sz val="12"/>
            <color theme="1"/>
            <rFont val="Times New Roman"/>
            <family val="1"/>
            <scheme val="minor"/>
          </rPr>
          <t>======
ID#AAABwnvNL2E
    (2025-11-22 07:05:00)
ko chụp xung quanh xe</t>
        </r>
      </text>
    </comment>
    <comment ref="AR9" authorId="0" shapeId="0">
      <text>
        <r>
          <rPr>
            <sz val="12"/>
            <color theme="1"/>
            <rFont val="Times New Roman"/>
            <family val="1"/>
            <scheme val="minor"/>
          </rPr>
          <t>======
ID#AAABwnvNL3U
    (2025-11-22 07:05:00)
ko có kế hoạch chạy</t>
        </r>
      </text>
    </comment>
    <comment ref="AS9" authorId="0" shapeId="0">
      <text>
        <r>
          <rPr>
            <sz val="12"/>
            <color theme="1"/>
            <rFont val="Times New Roman"/>
            <family val="1"/>
            <scheme val="minor"/>
          </rPr>
          <t>======
ID#AAABwkB_8Ac
    (2025-11-22 07:04:59)
ko có kế hoạch chạy</t>
        </r>
      </text>
    </comment>
  </commentList>
</comments>
</file>

<file path=xl/comments14.xml><?xml version="1.0" encoding="utf-8"?>
<comments xmlns="http://schemas.openxmlformats.org/spreadsheetml/2006/main">
  <authors>
    <author/>
  </authors>
  <commentList>
    <comment ref="P13" authorId="0" shapeId="0">
      <text>
        <r>
          <rPr>
            <sz val="12"/>
            <color theme="1"/>
            <rFont val="Times New Roman"/>
            <family val="1"/>
            <scheme val="minor"/>
          </rPr>
          <t>======
ID#AAABwkB_78M
    (2025-11-22 07:04:59)
89.64
	-Minh Tran</t>
        </r>
      </text>
    </comment>
    <comment ref="O15" authorId="0" shapeId="0">
      <text>
        <r>
          <rPr>
            <sz val="12"/>
            <color theme="1"/>
            <rFont val="Times New Roman"/>
            <family val="1"/>
            <scheme val="minor"/>
          </rPr>
          <t>======
ID#AAABwkB_7_4
    (2025-11-22 07:04:59)
89.64 6,5T
	-Minh Tran</t>
        </r>
      </text>
    </comment>
    <comment ref="X16" authorId="0" shapeId="0">
      <text>
        <r>
          <rPr>
            <sz val="12"/>
            <color theme="1"/>
            <rFont val="Times New Roman"/>
            <family val="1"/>
            <scheme val="minor"/>
          </rPr>
          <t>======
ID#AAABwnvNLy0
    (2025-11-22 07:05:00)
đi BG sửa xe</t>
        </r>
      </text>
    </comment>
    <comment ref="O19" authorId="0" shapeId="0">
      <text>
        <r>
          <rPr>
            <sz val="12"/>
            <color theme="1"/>
            <rFont val="Times New Roman"/>
            <family val="1"/>
            <scheme val="minor"/>
          </rPr>
          <t>======
ID#AAABwnvNL0w
    (2025-11-22 07:05:00)
23.25
	-Minh Tran</t>
        </r>
      </text>
    </comment>
    <comment ref="D23" authorId="0" shapeId="0">
      <text>
        <r>
          <rPr>
            <sz val="12"/>
            <color theme="1"/>
            <rFont val="Times New Roman"/>
            <family val="1"/>
            <scheme val="minor"/>
          </rPr>
          <t>======
ID#AAABwnvNL2o
    (2025-11-22 07:05:00)
cho HTP thuê ngày 18-19/10</t>
        </r>
      </text>
    </comment>
    <comment ref="N25" authorId="0" shapeId="0">
      <text>
        <r>
          <rPr>
            <sz val="12"/>
            <color theme="1"/>
            <rFont val="Times New Roman"/>
            <family val="1"/>
            <scheme val="minor"/>
          </rPr>
          <t>======
ID#AAABwkB_77w
    (2025-11-22 07:04:59)
401
	-Minh Tran</t>
        </r>
      </text>
    </comment>
  </commentList>
</comments>
</file>

<file path=xl/comments15.xml><?xml version="1.0" encoding="utf-8"?>
<comments xmlns="http://schemas.openxmlformats.org/spreadsheetml/2006/main">
  <authors>
    <author/>
  </authors>
  <commentList>
    <comment ref="L7" authorId="0" shapeId="0">
      <text>
        <r>
          <rPr>
            <sz val="12"/>
            <color theme="1"/>
            <rFont val="Times New Roman"/>
            <family val="1"/>
            <scheme val="minor"/>
          </rPr>
          <t>======
ID#AAABwnvNL3Q
    (2025-11-22 07:05:00)
2314</t>
        </r>
      </text>
    </comment>
    <comment ref="AC8" authorId="0" shapeId="0">
      <text>
        <r>
          <rPr>
            <sz val="12"/>
            <color theme="1"/>
            <rFont val="Times New Roman"/>
            <family val="1"/>
            <scheme val="minor"/>
          </rPr>
          <t>======
ID#AAABwkB_7_I
    (2025-11-22 07:04:59)
2346</t>
        </r>
      </text>
    </comment>
    <comment ref="H11" authorId="0" shapeId="0">
      <text>
        <r>
          <rPr>
            <sz val="12"/>
            <color theme="1"/>
            <rFont val="Times New Roman"/>
            <family val="1"/>
            <scheme val="minor"/>
          </rPr>
          <t>======
ID#AAABwnvNL5A
    (2025-11-22 07:05:00)
2346</t>
        </r>
      </text>
    </comment>
    <comment ref="K11" authorId="0" shapeId="0">
      <text>
        <r>
          <rPr>
            <sz val="12"/>
            <color theme="1"/>
            <rFont val="Times New Roman"/>
            <family val="1"/>
            <scheme val="minor"/>
          </rPr>
          <t>======
ID#AAABwkB_77c
    (2025-11-22 07:04:59)
539</t>
        </r>
      </text>
    </comment>
    <comment ref="L11" authorId="0" shapeId="0">
      <text>
        <r>
          <rPr>
            <sz val="12"/>
            <color theme="1"/>
            <rFont val="Times New Roman"/>
            <family val="1"/>
            <scheme val="minor"/>
          </rPr>
          <t>======
ID#AAABwkB_78w
    (2025-11-22 07:04:59)
2319</t>
        </r>
      </text>
    </comment>
    <comment ref="O11" authorId="0" shapeId="0">
      <text>
        <r>
          <rPr>
            <sz val="12"/>
            <color theme="1"/>
            <rFont val="Times New Roman"/>
            <family val="1"/>
            <scheme val="minor"/>
          </rPr>
          <t>======
ID#AAABwnvNLz4
    (2025-11-22 07:05:00)
2314</t>
        </r>
      </text>
    </comment>
    <comment ref="AG11" authorId="0" shapeId="0">
      <text>
        <r>
          <rPr>
            <sz val="12"/>
            <color theme="1"/>
            <rFont val="Times New Roman"/>
            <family val="1"/>
            <scheme val="minor"/>
          </rPr>
          <t>======
ID#AAABwnvNL4o
    (2025-11-22 07:05:00)
2346</t>
        </r>
      </text>
    </comment>
    <comment ref="L13" authorId="0" shapeId="0">
      <text>
        <r>
          <rPr>
            <sz val="12"/>
            <color theme="1"/>
            <rFont val="Times New Roman"/>
            <family val="1"/>
            <scheme val="minor"/>
          </rPr>
          <t>======
ID#AAABwnvNL2U
    (2025-11-22 07:05:00)
đi cùng anh Long</t>
        </r>
      </text>
    </comment>
    <comment ref="M13" authorId="0" shapeId="0">
      <text>
        <r>
          <rPr>
            <sz val="12"/>
            <color theme="1"/>
            <rFont val="Times New Roman"/>
            <family val="1"/>
            <scheme val="minor"/>
          </rPr>
          <t>======
ID#AAABwnvNL44
    (2025-11-22 07:05:00)
đi cùng anh Long</t>
        </r>
      </text>
    </comment>
    <comment ref="AC13" authorId="0" shapeId="0">
      <text>
        <r>
          <rPr>
            <sz val="12"/>
            <color theme="1"/>
            <rFont val="Times New Roman"/>
            <family val="1"/>
            <scheme val="minor"/>
          </rPr>
          <t>======
ID#AAABwnvNLxY
    (2025-11-22 07:05:00)
73703</t>
        </r>
      </text>
    </comment>
    <comment ref="AD13" authorId="0" shapeId="0">
      <text>
        <r>
          <rPr>
            <sz val="12"/>
            <color theme="1"/>
            <rFont val="Times New Roman"/>
            <family val="1"/>
            <scheme val="minor"/>
          </rPr>
          <t>======
ID#AAABwnvNL0I
    (2025-11-22 07:05:00)
2346</t>
        </r>
      </text>
    </comment>
    <comment ref="AJ13" authorId="0" shapeId="0">
      <text>
        <r>
          <rPr>
            <sz val="12"/>
            <color theme="1"/>
            <rFont val="Times New Roman"/>
            <family val="1"/>
            <scheme val="minor"/>
          </rPr>
          <t>======
ID#AAABwkB_780
    (2025-11-22 07:04:59)
6374</t>
        </r>
      </text>
    </comment>
    <comment ref="AK13" authorId="0" shapeId="0">
      <text>
        <r>
          <rPr>
            <sz val="12"/>
            <color theme="1"/>
            <rFont val="Times New Roman"/>
            <family val="1"/>
            <scheme val="minor"/>
          </rPr>
          <t>======
ID#AAABwnvNL0Q
    (2025-11-22 07:05:00)
6374</t>
        </r>
      </text>
    </comment>
    <comment ref="V14" authorId="0" shapeId="0">
      <text>
        <r>
          <rPr>
            <sz val="12"/>
            <color theme="1"/>
            <rFont val="Times New Roman"/>
            <family val="1"/>
            <scheme val="minor"/>
          </rPr>
          <t>======
ID#AAABwkB_7_M
    (2025-11-22 07:04:59)
2314</t>
        </r>
      </text>
    </comment>
    <comment ref="AD14" authorId="0" shapeId="0">
      <text>
        <r>
          <rPr>
            <sz val="12"/>
            <color theme="1"/>
            <rFont val="Times New Roman"/>
            <family val="1"/>
            <scheme val="minor"/>
          </rPr>
          <t>======
ID#AAABwkB_7-0
    (2025-11-22 07:04:59)
6935</t>
        </r>
      </text>
    </comment>
    <comment ref="AG14" authorId="0" shapeId="0">
      <text>
        <r>
          <rPr>
            <sz val="12"/>
            <color theme="1"/>
            <rFont val="Times New Roman"/>
            <family val="1"/>
            <scheme val="minor"/>
          </rPr>
          <t>======
ID#AAABwnvNL4Y
    (2025-11-22 07:05:00)
38F-007.11
	-Mạnh Tân Phan</t>
        </r>
      </text>
    </comment>
    <comment ref="AK14" authorId="0" shapeId="0">
      <text>
        <r>
          <rPr>
            <sz val="12"/>
            <color theme="1"/>
            <rFont val="Times New Roman"/>
            <family val="1"/>
            <scheme val="minor"/>
          </rPr>
          <t>======
ID#AAABwkB_8CI
    (2025-11-22 07:04:59)
6711
	-Mạnh Tân Phan</t>
        </r>
      </text>
    </comment>
    <comment ref="Z15" authorId="0" shapeId="0">
      <text>
        <r>
          <rPr>
            <sz val="12"/>
            <color theme="1"/>
            <rFont val="Times New Roman"/>
            <family val="1"/>
            <scheme val="minor"/>
          </rPr>
          <t>======
ID#AAABwkB_8Bw
    (2025-11-22 07:04:59)
6711
	-Mạnh Tân Phan</t>
        </r>
      </text>
    </comment>
    <comment ref="AA15" authorId="0" shapeId="0">
      <text>
        <r>
          <rPr>
            <sz val="12"/>
            <color theme="1"/>
            <rFont val="Times New Roman"/>
            <family val="1"/>
            <scheme val="minor"/>
          </rPr>
          <t>======
ID#AAABwkB_8Cw
    (2025-11-22 07:04:59)
5.5
	-Mạnh Tân Phan</t>
        </r>
      </text>
    </comment>
    <comment ref="AK15" authorId="0" shapeId="0">
      <text>
        <r>
          <rPr>
            <sz val="12"/>
            <color theme="1"/>
            <rFont val="Times New Roman"/>
            <family val="1"/>
            <scheme val="minor"/>
          </rPr>
          <t>======
ID#AAABwnvNLyQ
    (2025-11-22 07:05:00)
29H-737.03
	-Mạnh Tân Phan</t>
        </r>
      </text>
    </comment>
    <comment ref="K16" authorId="0" shapeId="0">
      <text>
        <r>
          <rPr>
            <sz val="12"/>
            <color theme="1"/>
            <rFont val="Times New Roman"/>
            <family val="1"/>
            <scheme val="minor"/>
          </rPr>
          <t>======
ID#AAABwkB_76Q
    (2025-11-22 07:04:59)
46401</t>
        </r>
      </text>
    </comment>
    <comment ref="L16" authorId="0" shapeId="0">
      <text>
        <r>
          <rPr>
            <sz val="12"/>
            <color theme="1"/>
            <rFont val="Times New Roman"/>
            <family val="1"/>
            <scheme val="minor"/>
          </rPr>
          <t>======
ID#AAABwkB_79g
    (2025-11-22 07:04:59)
2325</t>
        </r>
      </text>
    </comment>
    <comment ref="M16" authorId="0" shapeId="0">
      <text>
        <r>
          <rPr>
            <sz val="12"/>
            <color theme="1"/>
            <rFont val="Times New Roman"/>
            <family val="1"/>
            <scheme val="minor"/>
          </rPr>
          <t>======
ID#AAABwnvNLzY
    (2025-11-22 07:05:00)
2325</t>
        </r>
      </text>
    </comment>
    <comment ref="AK16" authorId="0" shapeId="0">
      <text>
        <r>
          <rPr>
            <sz val="12"/>
            <color theme="1"/>
            <rFont val="Times New Roman"/>
            <family val="1"/>
            <scheme val="minor"/>
          </rPr>
          <t>======
ID#AAABwkB_770
    (2025-11-22 07:04:59)
29G-023.25
	-Mạnh Tân Phan</t>
        </r>
      </text>
    </comment>
    <comment ref="AL16" authorId="0" shapeId="0">
      <text>
        <r>
          <rPr>
            <sz val="12"/>
            <color theme="1"/>
            <rFont val="Times New Roman"/>
            <family val="1"/>
            <scheme val="minor"/>
          </rPr>
          <t>======
ID#AAABwnvNL3k
    (2025-11-22 07:05:00)
2346
	-Mạnh Tân Phan</t>
        </r>
      </text>
    </comment>
    <comment ref="AK17" authorId="0" shapeId="0">
      <text>
        <r>
          <rPr>
            <sz val="12"/>
            <color theme="1"/>
            <rFont val="Times New Roman"/>
            <family val="1"/>
            <scheme val="minor"/>
          </rPr>
          <t>======
ID#AAABwnvNL3A
    (2025-11-22 07:05:00)
29G-023.46
	-Mạnh Tân Phan</t>
        </r>
      </text>
    </comment>
    <comment ref="AB19" authorId="0" shapeId="0">
      <text>
        <r>
          <rPr>
            <sz val="12"/>
            <color theme="1"/>
            <rFont val="Times New Roman"/>
            <family val="1"/>
            <scheme val="minor"/>
          </rPr>
          <t>======
ID#AAABwkB_79o
    (2025-11-22 07:04:59)
6711</t>
        </r>
      </text>
    </comment>
    <comment ref="AC19" authorId="0" shapeId="0">
      <text>
        <r>
          <rPr>
            <sz val="12"/>
            <color theme="1"/>
            <rFont val="Times New Roman"/>
            <family val="1"/>
            <scheme val="minor"/>
          </rPr>
          <t>======
ID#AAABwnvNL1c
    (2025-11-22 07:05:00)
6711</t>
        </r>
      </text>
    </comment>
    <comment ref="AD19" authorId="0" shapeId="0">
      <text>
        <r>
          <rPr>
            <sz val="12"/>
            <color theme="1"/>
            <rFont val="Times New Roman"/>
            <family val="1"/>
            <scheme val="minor"/>
          </rPr>
          <t>======
ID#AAABwkB_748
    (2025-11-22 07:04:59)
6711</t>
        </r>
      </text>
    </comment>
    <comment ref="L20" authorId="0" shapeId="0">
      <text>
        <r>
          <rPr>
            <sz val="12"/>
            <color theme="1"/>
            <rFont val="Times New Roman"/>
            <family val="1"/>
            <scheme val="minor"/>
          </rPr>
          <t>======
ID#AAABwnvNLyE
    (2025-11-22 07:05:00)
67.25</t>
        </r>
      </text>
    </comment>
    <comment ref="AG20" authorId="0" shapeId="0">
      <text>
        <r>
          <rPr>
            <sz val="12"/>
            <color theme="1"/>
            <rFont val="Times New Roman"/>
            <family val="1"/>
            <scheme val="minor"/>
          </rPr>
          <t>======
ID#AAABwkB_75c
    (2025-11-22 07:04:59)
29K-067.11
	-Mạnh Tân Phan</t>
        </r>
      </text>
    </comment>
    <comment ref="L25" authorId="0" shapeId="0">
      <text>
        <r>
          <rPr>
            <sz val="12"/>
            <color theme="1"/>
            <rFont val="Times New Roman"/>
            <family val="1"/>
            <scheme val="minor"/>
          </rPr>
          <t>======
ID#AAABwkB_78Y
    (2025-11-22 07:04:59)
6711 - 600k</t>
        </r>
      </text>
    </comment>
    <comment ref="T25" authorId="0" shapeId="0">
      <text>
        <r>
          <rPr>
            <sz val="12"/>
            <color theme="1"/>
            <rFont val="Times New Roman"/>
            <family val="1"/>
            <scheme val="minor"/>
          </rPr>
          <t>======
ID#AAABwnvNL1w
    (2025-11-22 07:05:00)
6711</t>
        </r>
      </text>
    </comment>
    <comment ref="L26" authorId="0" shapeId="0">
      <text>
        <r>
          <rPr>
            <sz val="12"/>
            <color theme="1"/>
            <rFont val="Times New Roman"/>
            <family val="1"/>
            <scheme val="minor"/>
          </rPr>
          <t>======
ID#AAABwnvNLy4
    (2025-11-22 07:05:00)
chạy nửa ngày xe 2320 - 300k</t>
        </r>
      </text>
    </comment>
    <comment ref="M30" authorId="0" shapeId="0">
      <text>
        <r>
          <rPr>
            <sz val="12"/>
            <color theme="1"/>
            <rFont val="Times New Roman"/>
            <family val="1"/>
            <scheme val="minor"/>
          </rPr>
          <t>======
ID#AAABwkB_7_s
    (2025-11-22 07:04:59)
2320</t>
        </r>
      </text>
    </comment>
    <comment ref="K31" authorId="0" shapeId="0">
      <text>
        <r>
          <rPr>
            <sz val="12"/>
            <color theme="1"/>
            <rFont val="Times New Roman"/>
            <family val="1"/>
            <scheme val="minor"/>
          </rPr>
          <t>======
ID#AAABwnvNL0M
    (2025-11-22 07:05:00)
2311</t>
        </r>
      </text>
    </comment>
    <comment ref="H32" authorId="0" shapeId="0">
      <text>
        <r>
          <rPr>
            <sz val="12"/>
            <color theme="1"/>
            <rFont val="Times New Roman"/>
            <family val="1"/>
            <scheme val="minor"/>
          </rPr>
          <t>======
ID#AAABwnvNL24
    (2025-11-22 07:05:00)
464.01</t>
        </r>
      </text>
    </comment>
  </commentList>
</comments>
</file>

<file path=xl/sharedStrings.xml><?xml version="1.0" encoding="utf-8"?>
<sst xmlns="http://schemas.openxmlformats.org/spreadsheetml/2006/main" count="23312" uniqueCount="2577">
  <si>
    <t>Ngày</t>
  </si>
  <si>
    <t>Tên NPP</t>
  </si>
  <si>
    <t>QO (bao)</t>
  </si>
  <si>
    <t>NT (bao)</t>
  </si>
  <si>
    <t>BS (bao)</t>
  </si>
  <si>
    <t>Tổng bao</t>
  </si>
  <si>
    <t>Quốc Oai (T)</t>
  </si>
  <si>
    <t>Nguyễn Trãi (T)</t>
  </si>
  <si>
    <t>BS (T)</t>
  </si>
  <si>
    <t>Tổng Thùng</t>
  </si>
  <si>
    <t>Biển số xe</t>
  </si>
  <si>
    <t>Lái xe</t>
  </si>
  <si>
    <t>SĐT</t>
  </si>
  <si>
    <t>Trường Sơn, Thái Nguyên</t>
  </si>
  <si>
    <t>29G-023.49</t>
  </si>
  <si>
    <t>Lê Văn Giang</t>
  </si>
  <si>
    <t>29K-067.11</t>
  </si>
  <si>
    <t>Phạm Văn Hải</t>
  </si>
  <si>
    <t>Thủy Chính PT</t>
  </si>
  <si>
    <t>29G-023.25</t>
  </si>
  <si>
    <t>Trần Xuân Trường</t>
  </si>
  <si>
    <t>Thái Dương VP</t>
  </si>
  <si>
    <t>Hạnh Thục VP</t>
  </si>
  <si>
    <t>Thương Mại</t>
  </si>
  <si>
    <t>Mai Linh VP</t>
  </si>
  <si>
    <t>Minh Hải VP</t>
  </si>
  <si>
    <t>Tuấn Tuyết YB</t>
  </si>
  <si>
    <t>Hương Giang YB</t>
  </si>
  <si>
    <t>Nam Hoa PT</t>
  </si>
  <si>
    <t>Thành Chung VT</t>
  </si>
  <si>
    <t>29G-023.20</t>
  </si>
  <si>
    <t>Mai Văn Long</t>
  </si>
  <si>
    <t>Vạn Liên PT</t>
  </si>
  <si>
    <t>Nhật Nam Anh TQ</t>
  </si>
  <si>
    <t>Hòa Thu TQ</t>
  </si>
  <si>
    <t>Tùng Linh TQ</t>
  </si>
  <si>
    <t>29G-023.19</t>
  </si>
  <si>
    <t>Nguyễn Trọng Tấn</t>
  </si>
  <si>
    <t>An Lộc Phát LC</t>
  </si>
  <si>
    <t>Ngọc Khang LC</t>
  </si>
  <si>
    <t>Hải Yến, Hạ Long</t>
  </si>
  <si>
    <t>29G-023.11</t>
  </si>
  <si>
    <t>Trần Văn Sơn</t>
  </si>
  <si>
    <t>Hồng Đức, Uông Bí</t>
  </si>
  <si>
    <t>Khánh Hòa, Hà Giang</t>
  </si>
  <si>
    <t>Kim ngân Hải Dương</t>
  </si>
  <si>
    <t>Mai Văn Long
Nguyễn Ngọc Anh (bốc)</t>
  </si>
  <si>
    <t>Cường Trung HD</t>
  </si>
  <si>
    <t>Hưng Thịnh HD</t>
  </si>
  <si>
    <t>29B-189.64</t>
  </si>
  <si>
    <t>Lê Công Vinh</t>
  </si>
  <si>
    <t>Phạm Văn Hải
Bùi Văn Tuyến đi theo học việc)</t>
  </si>
  <si>
    <t>Đạt Hà PT</t>
  </si>
  <si>
    <t>Đức Oanh, BG</t>
  </si>
  <si>
    <t>Hoàng Trọng Nam</t>
  </si>
  <si>
    <t>Thành Sơn BG</t>
  </si>
  <si>
    <t>Sơn Hải BG</t>
  </si>
  <si>
    <t>Mai Văn Long
(Lê Mạnh Cường đi cùng học việc)</t>
  </si>
  <si>
    <t>Lê Thị Viện BN</t>
  </si>
  <si>
    <t>Lan Anh BN</t>
  </si>
  <si>
    <t>Chiến Nhã, BN</t>
  </si>
  <si>
    <t>Bùi Văn Tuyến
Trần Quyết Thắng (bốc)</t>
  </si>
  <si>
    <t>Long Hà - Bắc Giang</t>
  </si>
  <si>
    <t>29K-079.24</t>
  </si>
  <si>
    <t>Tiến Thành - BG</t>
  </si>
  <si>
    <t>Chiến Nga - BG</t>
  </si>
  <si>
    <t>Tiến Đạt - Lạng Sơn</t>
  </si>
  <si>
    <t>Hùng Phát  BN</t>
  </si>
  <si>
    <t>Sơn thái Hải Phòng</t>
  </si>
  <si>
    <t>Trang Hiển HP</t>
  </si>
  <si>
    <t>Hoà Hương HP</t>
  </si>
  <si>
    <t>Nguyệt Hằng HP</t>
  </si>
  <si>
    <t>Việt Xô HD</t>
  </si>
  <si>
    <t>Thái Dương-Vĩnh Phúc</t>
  </si>
  <si>
    <t>Lê Mạnh Cường</t>
  </si>
  <si>
    <t>Hà Loan - Lâm Thao</t>
  </si>
  <si>
    <t>Nam Hoa Phú Thọ</t>
  </si>
  <si>
    <t>Trung chuyển</t>
  </si>
  <si>
    <t>Xuân Lộc QB</t>
  </si>
  <si>
    <t>Bình Phương - QTri</t>
  </si>
  <si>
    <t>Hồng Hà - Thanh Hoá</t>
  </si>
  <si>
    <t>Thạch Thành TH</t>
  </si>
  <si>
    <t>Bình An TB</t>
  </si>
  <si>
    <t>Bình An Nhiên NB</t>
  </si>
  <si>
    <t>Hồng Phát VN UB</t>
  </si>
  <si>
    <t>Công Nghệ Phẩm HP</t>
  </si>
  <si>
    <t>Sơn Thái HP</t>
  </si>
  <si>
    <t>Thuỷ chính PT</t>
  </si>
  <si>
    <t>Lê Mạnh Cường (Cương đi học đường)</t>
  </si>
  <si>
    <t>hạnh thục VP</t>
  </si>
  <si>
    <t>kim anh phát Thanh Hoá</t>
  </si>
  <si>
    <t>hồng hà - Thanh Hoá</t>
  </si>
  <si>
    <t>Vượng Phát TH</t>
  </si>
  <si>
    <t>Cường Phượng Thanh Hoá</t>
  </si>
  <si>
    <t>Hoàng Quân, Vinh</t>
  </si>
  <si>
    <t>Liên Hồng, Vinh</t>
  </si>
  <si>
    <t>Nam Hương, Vinh</t>
  </si>
  <si>
    <t>Nguyệt Hoàng, Vinh</t>
  </si>
  <si>
    <t>Tuấn Anh, Vinh</t>
  </si>
  <si>
    <t>Định Nhuận</t>
  </si>
  <si>
    <t>Thành Chung Hoà Bình</t>
  </si>
  <si>
    <t>Hoà Thu TQ</t>
  </si>
  <si>
    <t>Trần Tuấn Cương</t>
  </si>
  <si>
    <t>Mai Phương NĐ</t>
  </si>
  <si>
    <t>Công Nghệ Phẩm HD</t>
  </si>
  <si>
    <t>Thảo Trình HD</t>
  </si>
  <si>
    <t>Thành Chung HB</t>
  </si>
  <si>
    <t>Thương Mại 666 Hà Tĩnh</t>
  </si>
  <si>
    <t>Hà Châu HT</t>
  </si>
  <si>
    <t>TC QO - NT</t>
  </si>
  <si>
    <t>29K-069.35</t>
  </si>
  <si>
    <t>Phan Trung Thành</t>
  </si>
  <si>
    <t>Bính Hải Hưng Yên</t>
  </si>
  <si>
    <t>Kim Ngân HD</t>
  </si>
  <si>
    <t>Hồng Đức UB</t>
  </si>
  <si>
    <t>Quên hoá đơn ở bãi NT</t>
  </si>
  <si>
    <t>Hồng Phát UB</t>
  </si>
  <si>
    <t>29K-063.74</t>
  </si>
  <si>
    <t>Toán Huyền Hạ Long</t>
  </si>
  <si>
    <t>Huy Bình HL</t>
  </si>
  <si>
    <t>Hải Yến, HL</t>
  </si>
  <si>
    <t>Hải Tuấn Cẩm Phả</t>
  </si>
  <si>
    <t>Thu Thuỷ Móng Cái</t>
  </si>
  <si>
    <t>Chiến Thành Móng Cái</t>
  </si>
  <si>
    <t>Hạnh thục VP</t>
  </si>
  <si>
    <t>Thành Thắng TH</t>
  </si>
  <si>
    <t>Quốc Tế Bảo Châu NB</t>
  </si>
  <si>
    <t>Cường Sáng, Vinh</t>
  </si>
  <si>
    <t>Long Hải YB</t>
  </si>
  <si>
    <t>Hải Phượng YB</t>
  </si>
  <si>
    <t>Trung chuyển - Bắc Sơn - NT</t>
  </si>
  <si>
    <t>Hồng Phát Uông Bí</t>
  </si>
  <si>
    <t>Thiếu 30T chưa giao để lại nhà máy</t>
  </si>
  <si>
    <t>Trung chuyển: QO - NT</t>
  </si>
  <si>
    <t>29H-737.03</t>
  </si>
  <si>
    <t>Bình An Thái Bình</t>
  </si>
  <si>
    <t>Lan Phương TB</t>
  </si>
  <si>
    <t>Thành thắng TH</t>
  </si>
  <si>
    <t>Khôi Tứ Quý Quảng Ngãi</t>
  </si>
  <si>
    <t>Hoàng Gia Lộc Huế</t>
  </si>
  <si>
    <t>Kho bốc hàng</t>
  </si>
  <si>
    <t>Mã cửa hàng</t>
  </si>
  <si>
    <t>Tên cửa hàng</t>
  </si>
  <si>
    <t>Địa chỉ</t>
  </si>
  <si>
    <t>Định vị</t>
  </si>
  <si>
    <t>BKS</t>
  </si>
  <si>
    <t>Tải trọng</t>
  </si>
  <si>
    <t>Họ tên lái</t>
  </si>
  <si>
    <t>CCCD</t>
  </si>
  <si>
    <t>Sức chứa CR</t>
  </si>
  <si>
    <t>Maxvalu ECOPARK</t>
  </si>
  <si>
    <t xml:space="preserve"> ecopark</t>
  </si>
  <si>
    <t>https://maps.app.goo.gl/CkFZ5Ah2z384Cq4c9</t>
  </si>
  <si>
    <t>29H-464.01</t>
  </si>
  <si>
    <t>Chu Lê Tân</t>
  </si>
  <si>
    <t>23</t>
  </si>
  <si>
    <t>Maxvalu WESTBAY</t>
  </si>
  <si>
    <t>https://maps.app.goo.gl/V4XvqSCbD6nbATc57</t>
  </si>
  <si>
    <t>Nguyễn Minh Hiếu</t>
  </si>
  <si>
    <t>001202021701</t>
  </si>
  <si>
    <t>27</t>
  </si>
  <si>
    <t>Maxvalu SKY OASIS</t>
  </si>
  <si>
    <t>https://maps.app.goo.gl/vBhevvFiVH571ewYA</t>
  </si>
  <si>
    <t>29K-067.25</t>
  </si>
  <si>
    <t>Nguyễn Văn Lực</t>
  </si>
  <si>
    <t>37</t>
  </si>
  <si>
    <t>Maxvalu ECOPARK 3</t>
  </si>
  <si>
    <t xml:space="preserve"> ecopark 3</t>
  </si>
  <si>
    <t>https://maps.app.goo.gl/HbKfMAM6ZJ2cki33A</t>
  </si>
  <si>
    <t>29G-023.14</t>
  </si>
  <si>
    <t>15</t>
  </si>
  <si>
    <t>Maxvalu OCEAN PARK</t>
  </si>
  <si>
    <t>ocean park</t>
  </si>
  <si>
    <t>https://maps.app.goo.gl/cb3YQh3TLsTwSWVn8</t>
  </si>
  <si>
    <t>29G-023.46</t>
  </si>
  <si>
    <t>Maxvalu ZENPARK</t>
  </si>
  <si>
    <t>https://maps.app.goo.gl/upjpQVJxoECjeWUMA</t>
  </si>
  <si>
    <t>29G-023.30</t>
  </si>
  <si>
    <t>Maxvalu SYMPHONY</t>
  </si>
  <si>
    <t>riverside long biên</t>
  </si>
  <si>
    <t>https://maps.app.goo.gl/4kxASnHEEVuKooRq5</t>
  </si>
  <si>
    <t>29LD-305.39</t>
  </si>
  <si>
    <t>Maxvalu KOSMO</t>
  </si>
  <si>
    <t>tây hồ</t>
  </si>
  <si>
    <t>https://maps.app.goo.gl/ok7bBzsmsChjA4sr9</t>
  </si>
  <si>
    <t>Maxvalu HORIZON</t>
  </si>
  <si>
    <t>ngoại giao đoàn</t>
  </si>
  <si>
    <t>https://maps.app.goo.gl/7Gcj3GRwWU6jMGVG8</t>
  </si>
  <si>
    <t>Maxvalu LOTUS</t>
  </si>
  <si>
    <t>https://maps.app.goo.gl/DcaBy1fNELXvJRz79</t>
  </si>
  <si>
    <t>Maxvalu FIVE STAR</t>
  </si>
  <si>
    <t xml:space="preserve">kim giang </t>
  </si>
  <si>
    <t>https://maps.app.goo.gl/dWzVrEQezADjS6xr8</t>
  </si>
  <si>
    <t>Maxvalu RIVERSIDE</t>
  </si>
  <si>
    <t>khương đình</t>
  </si>
  <si>
    <t>https://maps.app.goo.gl/wuxnYz6HHJwtPaB47</t>
  </si>
  <si>
    <t>Maxvalu THĂNG LONG</t>
  </si>
  <si>
    <t>đại lộ thăng long</t>
  </si>
  <si>
    <t>https://maps.app.goo.gl/wBa5ge1ERrYYzM5j8</t>
  </si>
  <si>
    <t>Maxvalu LĨNH NAM</t>
  </si>
  <si>
    <t>lĩnh nam</t>
  </si>
  <si>
    <t>https://maps.app.goo.gl/D7aS56u6ApgMQraJ8</t>
  </si>
  <si>
    <t>Maxvalu LINH ĐÀM</t>
  </si>
  <si>
    <t>linh đàm</t>
  </si>
  <si>
    <t>https://maps.app.goo.gl/xMeDLNAUwuUVZmRK8</t>
  </si>
  <si>
    <t>Maxvalu SAPPHIRE</t>
  </si>
  <si>
    <t>https://maps.app.goo.gl/9ZDNPuA3MT4eRRjT6</t>
  </si>
  <si>
    <t xml:space="preserve">DANH SÁCH LÁI XE VÀ BIỂN SỐ XE CHỞ HÀNG KHÔ AEON </t>
  </si>
  <si>
    <t>NGÀY:</t>
  </si>
  <si>
    <t>Xe</t>
  </si>
  <si>
    <t>Tải trọng (tấn)</t>
  </si>
  <si>
    <t>Mã Cửa Hàng</t>
  </si>
  <si>
    <t>Tên Cửa Hàng</t>
  </si>
  <si>
    <t>Số CR</t>
  </si>
  <si>
    <t>Thời Gian XK</t>
  </si>
  <si>
    <t>Truck 1</t>
  </si>
  <si>
    <t>Phan Lưu Trường</t>
  </si>
  <si>
    <t>Truck 2</t>
  </si>
  <si>
    <t>Nguyễn Thành Hưng</t>
  </si>
  <si>
    <t>Truck 3</t>
  </si>
  <si>
    <t xml:space="preserve">Đầu Xuân Thành </t>
  </si>
  <si>
    <t>Truck 4</t>
  </si>
  <si>
    <t>Khổng Quốc Hải</t>
  </si>
  <si>
    <t>Truck 5</t>
  </si>
  <si>
    <t>Truck 6</t>
  </si>
  <si>
    <t>Nguyễn Hữu Vũ</t>
  </si>
  <si>
    <t>Truck 7</t>
  </si>
  <si>
    <t>Truck 8</t>
  </si>
  <si>
    <t>Truck1</t>
  </si>
  <si>
    <t>Truck2</t>
  </si>
  <si>
    <t>Đầu Xuân Thành</t>
  </si>
  <si>
    <t>38F-007.11</t>
  </si>
  <si>
    <t>Nguyễn Bá Hùng</t>
  </si>
  <si>
    <t>Hoàng Văn Hải</t>
  </si>
  <si>
    <t>08627775168</t>
  </si>
  <si>
    <t>Chu Văn Bình</t>
  </si>
  <si>
    <t>b</t>
  </si>
  <si>
    <t>38F-007,11</t>
  </si>
  <si>
    <t>truck 7</t>
  </si>
  <si>
    <t>29LD-305,39</t>
  </si>
  <si>
    <t>001202021703</t>
  </si>
  <si>
    <t>Nguyễn Văn Sang</t>
  </si>
  <si>
    <t>034071009362</t>
  </si>
  <si>
    <t>Nguyễn Trọng Tấn + Nguyễn Minh Hiếu</t>
  </si>
  <si>
    <t>Lê Mạnh Cường + Cường bốc xếp</t>
  </si>
  <si>
    <t>Nguyễn Văn Lực + Nguyễn Minh Hiếu</t>
  </si>
  <si>
    <t>Nguyễn Đức Thiên</t>
  </si>
  <si>
    <t>2.5T</t>
  </si>
  <si>
    <t>Nguyễn Văn Hiếu</t>
  </si>
  <si>
    <t>3.5T</t>
  </si>
  <si>
    <t>1,5T</t>
  </si>
  <si>
    <t>Tháng</t>
  </si>
  <si>
    <t>STT</t>
  </si>
  <si>
    <t>Chức danh</t>
  </si>
  <si>
    <t>BSX</t>
  </si>
  <si>
    <t>Họ tên</t>
  </si>
  <si>
    <t>TLTL</t>
  </si>
  <si>
    <t>Dự án</t>
  </si>
  <si>
    <t>Tổng công</t>
  </si>
  <si>
    <t>Điều hành</t>
  </si>
  <si>
    <t>Vũ Thị Lâm</t>
  </si>
  <si>
    <t>O</t>
  </si>
  <si>
    <t>X</t>
  </si>
  <si>
    <t>QLPT</t>
  </si>
  <si>
    <t>Phan Mạnh Tân</t>
  </si>
  <si>
    <t>Đặng Thanh Tuyền</t>
  </si>
  <si>
    <t>Xin nghỉ - cắt nghỉ</t>
  </si>
  <si>
    <t>Lái xe tuyến</t>
  </si>
  <si>
    <t>29H-743.40</t>
  </si>
  <si>
    <t>Nguyễn Xuân Thế</t>
  </si>
  <si>
    <t>NB</t>
  </si>
  <si>
    <t>NN</t>
  </si>
  <si>
    <t>ĐC</t>
  </si>
  <si>
    <t>Đình chỉ</t>
  </si>
  <si>
    <t>29H-849.91</t>
  </si>
  <si>
    <t>Nhâm Văn Cương</t>
  </si>
  <si>
    <t>TB-NĐ</t>
  </si>
  <si>
    <t>OF</t>
  </si>
  <si>
    <t>Nghỉ việc</t>
  </si>
  <si>
    <t xml:space="preserve">LX dự án </t>
  </si>
  <si>
    <t>AEON</t>
  </si>
  <si>
    <t>Chạy xe cả ngày</t>
  </si>
  <si>
    <t>TL</t>
  </si>
  <si>
    <t>Thuốc lá</t>
  </si>
  <si>
    <t>Nguyễn Hữu Tùng</t>
  </si>
  <si>
    <t>HC</t>
  </si>
  <si>
    <t>Hóa chất</t>
  </si>
  <si>
    <t>Bốc xếp</t>
  </si>
  <si>
    <t>Trần Thị Thu Khanh</t>
  </si>
  <si>
    <t>TT</t>
  </si>
  <si>
    <t>Từ thiện</t>
  </si>
  <si>
    <t>Lưu Văn Cường</t>
  </si>
  <si>
    <t>TN</t>
  </si>
  <si>
    <t>Thống Nhất</t>
  </si>
  <si>
    <t>Aeon</t>
  </si>
  <si>
    <t>vigo</t>
  </si>
  <si>
    <t>aeon</t>
  </si>
  <si>
    <t>CT</t>
  </si>
  <si>
    <t>Chạy tuyến</t>
  </si>
  <si>
    <t>Phạm Văn Hải A</t>
  </si>
  <si>
    <t>TL.dm</t>
  </si>
  <si>
    <t>vinaf</t>
  </si>
  <si>
    <t>TC</t>
  </si>
  <si>
    <t>HTP</t>
  </si>
  <si>
    <t>Hưng Toàn Phát</t>
  </si>
  <si>
    <t>CPN</t>
  </si>
  <si>
    <t>cpn</t>
  </si>
  <si>
    <t>_x001D_TL</t>
  </si>
  <si>
    <t>dm</t>
  </si>
  <si>
    <t>Nửa ngày</t>
  </si>
  <si>
    <t>anviet</t>
  </si>
  <si>
    <t>ps</t>
  </si>
  <si>
    <t>đm</t>
  </si>
  <si>
    <t xml:space="preserve">
vigo</t>
  </si>
  <si>
    <t>huế</t>
  </si>
  <si>
    <t>VTL</t>
  </si>
  <si>
    <t>Nguyễn Xuân Nam</t>
  </si>
  <si>
    <t>vinafco</t>
  </si>
  <si>
    <t>29K-068.20</t>
  </si>
  <si>
    <t>hoc viec</t>
  </si>
  <si>
    <t>hc</t>
  </si>
  <si>
    <t>Lê Đức Bách</t>
  </si>
  <si>
    <t>Hoàng Minh Thịnh</t>
  </si>
  <si>
    <t>29K-068.24</t>
  </si>
  <si>
    <t>Nguyễn Văn Anh</t>
  </si>
  <si>
    <t>FTG</t>
  </si>
  <si>
    <t>Phạm Văn Hải B</t>
  </si>
  <si>
    <t>đm, TL</t>
  </si>
  <si>
    <t xml:space="preserve">aeon </t>
  </si>
  <si>
    <t>LX parttime</t>
  </si>
  <si>
    <t>Trần Trọng Văn</t>
  </si>
  <si>
    <t>VINAFCO</t>
  </si>
  <si>
    <t>LX Limo</t>
  </si>
  <si>
    <t>Nguyễn Thanh Xuân</t>
  </si>
  <si>
    <t>YB - PT</t>
  </si>
  <si>
    <t>Phạm Công Khánh</t>
  </si>
  <si>
    <t>YB</t>
  </si>
  <si>
    <t>Nguyễn Văn Sang TB</t>
  </si>
  <si>
    <t>29K-139.05</t>
  </si>
  <si>
    <t>29K-134.59</t>
  </si>
  <si>
    <t>29K-136.97</t>
  </si>
  <si>
    <t>8 bạt</t>
  </si>
  <si>
    <t>29K-137.42</t>
  </si>
  <si>
    <t>29K-137.54</t>
  </si>
  <si>
    <t>29K-135.11</t>
  </si>
  <si>
    <t>29K-135.82</t>
  </si>
  <si>
    <t>Xe đi SG</t>
  </si>
  <si>
    <t>29K-069.49</t>
  </si>
  <si>
    <t>Xe lạnh</t>
  </si>
  <si>
    <t>29K-068.57</t>
  </si>
  <si>
    <t>29K-065.72</t>
  </si>
  <si>
    <t>Mai Long TN</t>
  </si>
  <si>
    <t>Tỉnh</t>
  </si>
  <si>
    <t>Thanh Hoá</t>
  </si>
  <si>
    <t>Trường Sơn TN</t>
  </si>
  <si>
    <t>Phúc Lộc TN</t>
  </si>
  <si>
    <t xml:space="preserve"> </t>
  </si>
  <si>
    <t>Ngọc hùng BK</t>
  </si>
  <si>
    <t>Lê văn Oai CB</t>
  </si>
  <si>
    <t>Tổng Hợp CB</t>
  </si>
  <si>
    <t>Trung chuyển QO NT</t>
  </si>
  <si>
    <t>quốc đạt ST</t>
  </si>
  <si>
    <t>Anh tuấn ST</t>
  </si>
  <si>
    <t>Nam Sơn  ND</t>
  </si>
  <si>
    <t>Ngọc Phượng ND</t>
  </si>
  <si>
    <t>Gia Phan ND</t>
  </si>
  <si>
    <t>Chiến Nga BG</t>
  </si>
  <si>
    <t>Long Hà BG</t>
  </si>
  <si>
    <t>Chiến Nhã BN</t>
  </si>
  <si>
    <t>Khánh hoà HG</t>
  </si>
  <si>
    <t>Tùng linh TQ</t>
  </si>
  <si>
    <t>Bình Phương QTri</t>
  </si>
  <si>
    <t xml:space="preserve">hoàng Quân Vinh </t>
  </si>
  <si>
    <t>Hưng Thịnh BK</t>
  </si>
  <si>
    <t>Thanh Tùng TN</t>
  </si>
  <si>
    <t>Hồ Cúc CB</t>
  </si>
  <si>
    <t>Long</t>
  </si>
  <si>
    <t>Anh Tuấn ST</t>
  </si>
  <si>
    <t>Vạn Niên PT</t>
  </si>
  <si>
    <t>Thanh Ba Đất Tổ</t>
  </si>
  <si>
    <t>Mai Linh NĐ</t>
  </si>
  <si>
    <t>Trung Mùi TB</t>
  </si>
  <si>
    <t>Trung Chuyển QO NT</t>
  </si>
  <si>
    <t>Thủy Chính TX PT</t>
  </si>
  <si>
    <t>Nam Hoa VT</t>
  </si>
  <si>
    <t>Hà Loan LT</t>
  </si>
  <si>
    <t>Minh Hải PY VP</t>
  </si>
  <si>
    <t>Hạnh Thục VY</t>
  </si>
  <si>
    <t>Hòa Tính HG</t>
  </si>
  <si>
    <t>Trung chuyển BS - QO</t>
  </si>
  <si>
    <t>Hồng Đức Uông Bí- QN</t>
  </si>
  <si>
    <t>Hải Tuấn Cẩm Phả- QN</t>
  </si>
  <si>
    <t>Nghĩa Hiếu NB</t>
  </si>
  <si>
    <t>Nam Cường NB</t>
  </si>
  <si>
    <t>Cường Phượng TH</t>
  </si>
  <si>
    <t>Hương Duyên PL</t>
  </si>
  <si>
    <t>Việt Hoàng Long Phủ Lý</t>
  </si>
  <si>
    <t>Anh Khoa PL</t>
  </si>
  <si>
    <t>Quốc đạt ST</t>
  </si>
  <si>
    <t>Mai Phương ND</t>
  </si>
  <si>
    <t>Biên bản là 300000</t>
  </si>
  <si>
    <t>thiếu 41 thùng
Thiếu biên bản 53000</t>
  </si>
  <si>
    <t>Mai Linh ND</t>
  </si>
  <si>
    <t>Thành Thắng Thanh Hoá</t>
  </si>
  <si>
    <t>Hải Yến HL</t>
  </si>
  <si>
    <t>Toán Huyền HL</t>
  </si>
  <si>
    <t>Hải Tuấn CP</t>
  </si>
  <si>
    <t>Thu Thủy MC</t>
  </si>
  <si>
    <t>Chiến Thành MC</t>
  </si>
  <si>
    <t>Trung chuyển QO - NT</t>
  </si>
  <si>
    <t>Kim Anh Phát TH</t>
  </si>
  <si>
    <t>Hồng Hà TH</t>
  </si>
  <si>
    <t>Viet Hoang Long PL</t>
  </si>
  <si>
    <t>Huong Duyen PL</t>
  </si>
  <si>
    <t>Nam Son NĐ</t>
  </si>
  <si>
    <t xml:space="preserve">  </t>
  </si>
  <si>
    <t>Hoa Thu TQ</t>
  </si>
  <si>
    <t>Nhat Nam Anh TQ</t>
  </si>
  <si>
    <t>Khanh Hoa HG</t>
  </si>
  <si>
    <t>Ngoc Diep HY</t>
  </si>
  <si>
    <t>Cuong Trung HD</t>
  </si>
  <si>
    <t>Nguyet Hang HD</t>
  </si>
  <si>
    <t>Thuy Chinh PT</t>
  </si>
  <si>
    <t>Long Hai YB</t>
  </si>
  <si>
    <t>Thai Duong VP</t>
  </si>
  <si>
    <t>Minh Ha ST</t>
  </si>
  <si>
    <t>Linh Tam Thach That</t>
  </si>
  <si>
    <t>Mai Phương (ND)</t>
  </si>
  <si>
    <t>Mai Linh (ND)</t>
  </si>
  <si>
    <t>Bình An (TB)</t>
  </si>
  <si>
    <t>Trung Mùi (TB)</t>
  </si>
  <si>
    <t>Tuấn Nguyệt (TB)</t>
  </si>
  <si>
    <t>Minh Hải (PY)</t>
  </si>
  <si>
    <t>Thái Dương (VY)</t>
  </si>
  <si>
    <t>Chưa nhận</t>
  </si>
  <si>
    <t>Thanh Thang TH</t>
  </si>
  <si>
    <t>Truong Son TN</t>
  </si>
  <si>
    <t>Trung chuyển BS QO</t>
  </si>
  <si>
    <t>tm</t>
  </si>
  <si>
    <t>Long hà BG</t>
  </si>
  <si>
    <t>Đức Oanh BG</t>
  </si>
  <si>
    <t>Tiến Thành BG</t>
  </si>
  <si>
    <t>Tiến Đạt LS</t>
  </si>
  <si>
    <t>Oanh Sơn LS</t>
  </si>
  <si>
    <t>tm 3k</t>
  </si>
  <si>
    <t>Phạm Thị Thanh LS</t>
  </si>
  <si>
    <t>Hung Thinh HD</t>
  </si>
  <si>
    <t>Long hải YB</t>
  </si>
  <si>
    <t>hải Phượng YB</t>
  </si>
  <si>
    <t>thêm 41 thùng sót hôm trước</t>
  </si>
  <si>
    <t>1k TM</t>
  </si>
  <si>
    <t>Định Nhuận HB</t>
  </si>
  <si>
    <t>Xuân Cường Mộc Châu</t>
  </si>
  <si>
    <t>Kim Anh Sơn La</t>
  </si>
  <si>
    <t>Thuỷ Chính PT</t>
  </si>
  <si>
    <t>Tảo Trình HD</t>
  </si>
  <si>
    <t>Hòa Hương HP</t>
  </si>
  <si>
    <t>Bính Hải HY</t>
  </si>
  <si>
    <t>Mai Linh VY</t>
  </si>
  <si>
    <t>Trung chuyển QO-NT</t>
  </si>
  <si>
    <t>Mai Phuong ND</t>
  </si>
  <si>
    <t>Việt Hoàng Long PL</t>
  </si>
  <si>
    <t xml:space="preserve">29G-023.19
</t>
  </si>
  <si>
    <t>3k tm</t>
  </si>
  <si>
    <t>Hai Tuan CP</t>
  </si>
  <si>
    <t>Toan Huyen HL</t>
  </si>
  <si>
    <t>NT</t>
  </si>
  <si>
    <t>BS</t>
  </si>
  <si>
    <t>TH</t>
  </si>
  <si>
    <t>Tổng</t>
  </si>
  <si>
    <t>QO</t>
  </si>
  <si>
    <t>chưa có biên bản, nhà phân phối kí đủ ở hóa đơn</t>
  </si>
  <si>
    <t xml:space="preserve">           </t>
  </si>
  <si>
    <t xml:space="preserve">Nguyệt Hằng </t>
  </si>
  <si>
    <t>Lương Nguyễn TB</t>
  </si>
  <si>
    <t xml:space="preserve">Công ty X.E Việt Nam kính báo: Ngày 21/10/2024
Lái xe : Phạm Văn Hải  
Bks : 29G-023.11
Sđt : 0964343887
Sẽ vận chuyển đơn hàng 221 thùng lấy tại NT, QO như sau ạ :
</t>
  </si>
  <si>
    <t xml:space="preserve">Công ty X.E Việt Nam kính báo: Ngày 4/11/2024
Lái xe : Lê Công Vinh
Bks : 29B-189.64
Sđt : 0949502669
Sẽ vận chuyển đơn hàng 430 thùng lấy tại NT như sau ạ :
</t>
  </si>
  <si>
    <t>Kính gửi P. AN-BV
Công ty X.E Việt Nam kính báo:
Hiện tại X.E Việt Nam có 2 xe biển kiểm soát 29K-069.35 và 29G-023.25 chở hàng trung chuyển từ Quốc Oai về Nguyễn Trãi nhưng chưa được hạ hàng.
Công ty vận tải X.E  xin đăng ký gửi tại 235 Nguyễn Trãi Nguyễn Trãi từ 18h ngày 16/11 đến sáng ngày 18/11 để trả hàng.
Trân trọng cảm ơn!</t>
  </si>
  <si>
    <t xml:space="preserve">Công ty X.E Việt Nam kính báo: Ngày 22/10/2024
Lái xe :   Phan Trung Thành
Bks : 29K-069.35
Sđt : 0981636699
Sẽ vận chuyển đơn hàng 417 thùng lấy tại NT, QO như sau ạ :
</t>
  </si>
  <si>
    <t xml:space="preserve">Công ty X.E Việt Nam kính báo: Ngày 22/10/2024
Lái xe :   Nguyễn Trọng Tấn
Bks : 29G-023.19
Sđt : 0967884730
Sẽ vận chuyển đơn hàng 401 thùng lấy tại NT, QO như sau ạ :
</t>
  </si>
  <si>
    <t>Công ty X.E Việt Nam kính báo: Ngày 22/10/2024
Lái xe :   Mai Văn Long
Bks : 29G-023.25
Sđt : 0971106882
Sẽ vận chuyển đơn hàng 417 thùng lấy tại NT, QO như sau ạ :</t>
  </si>
  <si>
    <t xml:space="preserve">Công ty X.E Việt Nam kính báo: Ngày 22/10/2024
Lái xe :   Phan Lưu Trường
Bks : 29K-067.11
Sđt : 0326522825
Sẽ vận chuyển đơn hàng 401 thùng lấy tại NT, QO như sau ạ :
</t>
  </si>
  <si>
    <r>
      <rPr>
        <sz val="12"/>
        <rFont val="Times New Roman"/>
        <family val="1"/>
      </rPr>
      <t xml:space="preserve">THÔNG TIN XE CHẠY ANVIET NGÀY 12/12/2024
1. Xe chạy nội kho KCN VISIP Bắc Ninh
Tên tài xế: Mai Văn Long
Biển số xe: 29G-023.25
Số điện thoại: 0971106882
Đăng kiểm: </t>
    </r>
    <r>
      <rPr>
        <u/>
        <sz val="12"/>
        <color rgb="FF1155CC"/>
        <rFont val="Times New Roman"/>
        <family val="1"/>
      </rPr>
      <t>https://drive.google.com/drive/folders/1l0um_okaiNkRH7fwiDjUv3rOIv9iXsoA?hl=vi</t>
    </r>
    <r>
      <rPr>
        <sz val="12"/>
        <color theme="1"/>
        <rFont val="Times New Roman"/>
        <family val="1"/>
      </rPr>
      <t xml:space="preserve">
2. Xe chạy Thường Tín về Long Biên
Tên tài xế: Nguyễn Văn Sang
Biển số xe: 29K-068.20
Số điện thoại: 0969820625
Đăng kiểm: https://drive.google.com/drive/folders/1_wIpkUtAZXO0RzUVhFZGmXepKMj-M8bN?hl=vi
</t>
    </r>
  </si>
  <si>
    <t xml:space="preserve">Công ty X.E Việt Nam kính báo: Ngày 11/10/2024
Lái xe : Lê Văn Giang  
Bks : 29K-063.74
Sđt : 0961571433
Sẽ vận chuyển đơn hàng lấy 500 thùng tại NT , QO như sau ạ :
</t>
  </si>
  <si>
    <t xml:space="preserve">Công ty X.E Việt Nam kính báo: Ngày 21/10/2024
Lái xe : Trần Xuân Trường
Bks : 29K-079.24
Sđt : 0974392325
Sẽ vận chuyển đơn hàng 552 thùng lấy tại NT, QO như sau ạ :
</t>
  </si>
  <si>
    <t xml:space="preserve">Công ty X.E Việt Nam kính báo: Ngày 07/11/2024
Lái xe :   Lê Mạnh Cường                
Bks : 29G-023.20
Sđt : 0923453896        
Sẽ vận chuyển đơn hàng 424 thùng lấy tại NT, QO như sau ạ :
</t>
  </si>
  <si>
    <t>Công ty X.E Việt Nam kính báo: Ngày 04/11/2024
Lái xe :   Nguyễn Văn Anh        
Bks : 29K-068.24
Sđt : 0974072826    
Sẽ vận chuyển đơn hàng 424 thùng lấy tại NT, QO như sau ạ :</t>
  </si>
  <si>
    <t xml:space="preserve">Công ty X.E Việt Nam kính báo: Ngày 07/11/2024
Lái xe :   Nguyễn Văn Sang               
Bks : 29K-068.20
Sđt : 0969820625      
Sẽ vận chuyển đơn hàng 424 thùng lấy tại NT, QO như sau ạ :
</t>
  </si>
  <si>
    <t xml:space="preserve">Công ty X.E Việt Nam kính báo: Ngày 09/12/2024
Lái xe : Hoàng Minh Thịnh
Bks : 29G-023.49
Sđt : 0989118712
Sẽ vận chuyển đơn hàng 672 thùng lấy tại NT, QO như sau ạ:
</t>
  </si>
  <si>
    <t xml:space="preserve">Công ty X.E Việt Nam kính báo: Ngày 07/11/2024
Lái xe :   Nguyễn Xuân Nam           
Bks : 29G-023.49
Sđt : 0776874999  
Sẽ vận chuyển đơn hàng 424 thùng lấy tại NT, QO như sau ạ :
</t>
  </si>
  <si>
    <t xml:space="preserve">Công ty X.E Việt Nam kính báo: Ngày 27/12/2024
Lái xe :   Lê Đức Bách     
Bks : 29G-023.20
Sđt : 0989852112
Sẽ vận chuyển đơn hàng 424 thùng lấy tại NT, QO như sau ạ :
</t>
  </si>
  <si>
    <t>Công ty X.E Việt Nam kính báo: Ngày 26/12/2024
Lái xe: Nguyễn Đức Thiên             
Bks : 29G-023.20
Sđt : 0974172336       
Sẽ vận chuyển đơn hàng 403 thùng lấy tại NT QO như sau ạ :</t>
  </si>
  <si>
    <t>Thời gian bốc</t>
  </si>
  <si>
    <t>Điểm lấy hàng</t>
  </si>
  <si>
    <t>Điểm trả hàng</t>
  </si>
  <si>
    <t>Giá cước
(VNĐ)</t>
  </si>
  <si>
    <t>Ghi chú</t>
  </si>
  <si>
    <t>VP TC Phạm Tu</t>
  </si>
  <si>
    <t>Vinh, Nghệ An</t>
  </si>
  <si>
    <t>0974392325</t>
  </si>
  <si>
    <t>TN BIKE</t>
  </si>
  <si>
    <t>NM Thống Nhất: Cụm Công nghiệp vừa và nhỏ Từ Liêm, Lô A2CN3, Bắc Từ Liêm, Hà Nội</t>
  </si>
  <si>
    <t>Đường số 10, KCN Hòa Khánh, Phường Hòa Khánh Bắc, Quận Liên Chiểu, Thành phố Đà Nẵng, Việt Nam</t>
  </si>
  <si>
    <t>0971106882</t>
  </si>
  <si>
    <t>PS 1tr bốc hàng ở ĐN</t>
  </si>
  <si>
    <t>ICCI-Hoá chất</t>
  </si>
  <si>
    <t>9h-9h30</t>
  </si>
  <si>
    <t>Quế Võ, Bắc Ninh</t>
  </si>
  <si>
    <t>Quảng Xương, Thanh Hoá</t>
  </si>
  <si>
    <t>Ghép với xe MH</t>
  </si>
  <si>
    <t>11.10.24</t>
  </si>
  <si>
    <t>16h - 17h</t>
  </si>
  <si>
    <t>Nghi Long, Nghi Lộc, Nghệ An</t>
  </si>
  <si>
    <t>Chưa biết giá, ps 120k thuê áo phản quang, dụng cụ chèn lốp</t>
  </si>
  <si>
    <t>13-14h</t>
  </si>
  <si>
    <t>Hà Đông</t>
  </si>
  <si>
    <t>Hồng Lĩnh + TP Hà Tĩnh</t>
  </si>
  <si>
    <t>0961571433</t>
  </si>
  <si>
    <t>Chưa biết giá chính xác</t>
  </si>
  <si>
    <t>Công ty</t>
  </si>
  <si>
    <t>15h</t>
  </si>
  <si>
    <t>Mỹ Đình</t>
  </si>
  <si>
    <t>Phú Thọ</t>
  </si>
  <si>
    <t>0912283331</t>
  </si>
  <si>
    <t>Hàng từ thiện</t>
  </si>
  <si>
    <t>VIGO-Tạp Hoá</t>
  </si>
  <si>
    <t>8h</t>
  </si>
  <si>
    <t>Mega Thăng Long: 236 Đ. Phạm Văn Đồng, Cổ Nhuế, Bắc Từ Liêm, Hà Nội</t>
  </si>
  <si>
    <t>Cty TNHH Bảo Đức KM 16 QL 32 thị trấn Trạm Trôi, Hoài Đức, Hà Nội</t>
  </si>
  <si>
    <t>0912385576</t>
  </si>
  <si>
    <t>13h</t>
  </si>
  <si>
    <t>928 Bạch Đằng + Phạm Tu Hà Nội</t>
  </si>
  <si>
    <t>Hà Tĩnh</t>
  </si>
  <si>
    <t>Giá chưa chuẩn</t>
  </si>
  <si>
    <t>14h</t>
  </si>
  <si>
    <t>2 bồn gầm cầu Thăng Long HN + 3 bồn Sân bay Quảng Trị + 7 bồn đường Tránh Hồng Lĩnh, Hà Tĩnh</t>
  </si>
  <si>
    <t>36H-007.91</t>
  </si>
  <si>
    <t>Ma Văn Vinh</t>
  </si>
  <si>
    <t>0985580241</t>
  </si>
  <si>
    <t>xe anh Long chạy</t>
  </si>
  <si>
    <t>9h30</t>
  </si>
  <si>
    <t>14 chương dương quận Hoàn Kiếm, HN</t>
  </si>
  <si>
    <t>Tổ 5 Phường Hữu Nghị, Thành Phố Hòa Bình, Tỉnh Hòa Bình</t>
  </si>
  <si>
    <t>1350k tiền xe 150k tiền bốc hàng của lái xe</t>
  </si>
  <si>
    <t>Chị Minh : 0969805135. Đường 10, Đông hạ, Ninh Phúc, TP. Ninh Bình</t>
  </si>
  <si>
    <t>387151811</t>
  </si>
  <si>
    <t>1tr6 cước và 60k công bốc</t>
  </si>
  <si>
    <t>10H</t>
  </si>
  <si>
    <t>Ngõ 118 đường Nguyễn Khánh Toàn + B2, TT9 khu đô thị mới Xuân Phương, Nam Từ Liêm, Hà Nội</t>
  </si>
  <si>
    <t>Số 6 ngõ 27 Chùa Thông, Sơn Lộc, thị xã Sơn Tây, Hà Nội</t>
  </si>
  <si>
    <t>0966120021</t>
  </si>
  <si>
    <t>9h</t>
  </si>
  <si>
    <t>IC9 Phú Thọ</t>
  </si>
  <si>
    <t>0964343887</t>
  </si>
  <si>
    <t>AEON Sếp Nam</t>
  </si>
  <si>
    <t>TP HCM</t>
  </si>
  <si>
    <t>Hà Nội</t>
  </si>
  <si>
    <t>Chưa xuất hoá đơn, chưa nhận đc tiền</t>
  </si>
  <si>
    <t>29K-09.35</t>
  </si>
  <si>
    <t>0915008283</t>
  </si>
  <si>
    <t>14 chương dương quận Hoàn Kiếm, HN - Đăng Lê 0963839484</t>
  </si>
  <si>
    <t>0949502669</t>
  </si>
  <si>
    <t>1tr350 cước hàng + 150k công bốc</t>
  </si>
  <si>
    <t>Nghệ An</t>
  </si>
  <si>
    <t>Chưa chốt giá 10 vỏ bồn</t>
  </si>
  <si>
    <t>ANVIET</t>
  </si>
  <si>
    <t>22h</t>
  </si>
  <si>
    <t>Hà Nội - Yên Bái</t>
  </si>
  <si>
    <t>Lào Cai</t>
  </si>
  <si>
    <t>0981636699</t>
  </si>
  <si>
    <t>Ngược lại</t>
  </si>
  <si>
    <t>Uông Bí - Quảng Ninh</t>
  </si>
  <si>
    <t>Thăng Long, Hà Nội</t>
  </si>
  <si>
    <t>0896689906</t>
  </si>
  <si>
    <t>Hàng quay đầu xe Cương đi UB</t>
  </si>
  <si>
    <t>- 14 Chương Dương Độ Quận HOÀN KIẾM, Hà Nội Việt Nam - Đăng Lê 0963839484
- Xóm Đoàn Kết, Xã Đông Tảo, Huyện Khoái Châu , Tỉnh Hưng Yên, Việt Nam - 0961233340</t>
  </si>
  <si>
    <t>Tổ 5 Phường Hữu Nghị, Thành Phố Hòa Bình, Tỉnh Hòa Bình - 0965199960</t>
  </si>
  <si>
    <t>Lái xe thanh toán 375k tiền hạ hàng tại Hoà Bình</t>
  </si>
  <si>
    <t>19h</t>
  </si>
  <si>
    <t>Quảng Thuận, Ba Đồn, Quảng Bình</t>
  </si>
  <si>
    <t>Chưa chốt giá - 10 vỏ bồn</t>
  </si>
  <si>
    <t>Chưa chốt giá - 7 vỏ bồn</t>
  </si>
  <si>
    <t>5 bồn, chở vỏ ra</t>
  </si>
  <si>
    <t>Lô A13 đường N1 KCN Hòa Xá, Lộc Hòa, Nam Định - anh Tiệp 0913012157</t>
  </si>
  <si>
    <t>gọi cho người nhận trước 2 tiếng</t>
  </si>
  <si>
    <t>Hưng Yên</t>
  </si>
  <si>
    <t>Đà Nẵng</t>
  </si>
  <si>
    <t>0923453896</t>
  </si>
  <si>
    <t>Thường tin</t>
  </si>
  <si>
    <t>Đức Minh</t>
  </si>
  <si>
    <t>7h</t>
  </si>
  <si>
    <t>Đơn 1 - 7.1T Kho Phú Thuỵ</t>
  </si>
  <si>
    <t>Ninh Bình + Nam Định</t>
  </si>
  <si>
    <t>0967884730</t>
  </si>
  <si>
    <t>Đơn 2 - 2.5T Kho Phú Thuỵ</t>
  </si>
  <si>
    <t>Moonlight - Trần Quốc Hoàn, Dịch Vọng Hậu cầu giấy 2.010kg + Metro Hoàng Mai 550kg</t>
  </si>
  <si>
    <t>0974072826</t>
  </si>
  <si>
    <t xml:space="preserve">Đơn 3 - 2.5T Kho Phú Thuỵ </t>
  </si>
  <si>
    <t>Metro Hải Phòng 1.8T + Vin Hải Phòng 84kg</t>
  </si>
  <si>
    <t>Đơn 4- 5T Kho Bắc Ninh</t>
  </si>
  <si>
    <t>Phúc Hà 3819 + Trí Tài 822/5 tấn - bốc 9h - 110 thùng XX lắc + 6 ĐL​18:05</t>
  </si>
  <si>
    <t>Đơn bánh ở KCN Phố nối bốc 2 kho gần nhau</t>
  </si>
  <si>
    <t>Phổ Yên Thái Nguyên rơi vào 41 CBM</t>
  </si>
  <si>
    <t>lên vxr ngày 5/12</t>
  </si>
  <si>
    <t>7h30</t>
  </si>
  <si>
    <t>Ứng Hòa rơi vào 32 CBM</t>
  </si>
  <si>
    <t>13h30</t>
  </si>
  <si>
    <t>Thường Tín rơi vào 30 CBM</t>
  </si>
  <si>
    <t>14 Chương Dương Độ  Đăng Lê 0963839484 + 807 Minh Khai, Hà Nội 0868231487 chị Hiền</t>
  </si>
  <si>
    <t>Phố Nối</t>
  </si>
  <si>
    <t>Nam Từ Liêm</t>
  </si>
  <si>
    <t>14 Chương Dương Độ  Đăng Lê 0963839484</t>
  </si>
  <si>
    <t>Lô A13 đường N1 KCN Hòa Xá, TP Nam Định + Ngõ 2A Phạm Thận Duật kéo dài - phố Đông Sơn - p. Bích Đào - TPNB</t>
  </si>
  <si>
    <t>Thái Nguyên</t>
  </si>
  <si>
    <t>Thường Tín</t>
  </si>
  <si>
    <t>Ngọc Hồi</t>
  </si>
  <si>
    <t>Bắc Ninh</t>
  </si>
  <si>
    <t>lên hàng vexere ngày 13/12</t>
  </si>
  <si>
    <t>Hoài Đức</t>
  </si>
  <si>
    <t>Hưng Yên + Hà Nội</t>
  </si>
  <si>
    <t>Hàng quay đầu xe Hải đi UB</t>
  </si>
  <si>
    <t>VISIP BẮC NINH</t>
  </si>
  <si>
    <t>3 chuyến nội kho</t>
  </si>
  <si>
    <t>18h</t>
  </si>
  <si>
    <t>Long Biên</t>
  </si>
  <si>
    <t>1 chuyến</t>
  </si>
  <si>
    <t>4 chuyến</t>
  </si>
  <si>
    <t>BẮC NINH</t>
  </si>
  <si>
    <t>LONG BIÊN</t>
  </si>
  <si>
    <t>2 chuyến</t>
  </si>
  <si>
    <t>3 chuyến</t>
  </si>
  <si>
    <t>14 Chương Dương Độ - Đăng Lê 0963839484</t>
  </si>
  <si>
    <t>Ngõ 2A Đường Phạm Thận Quật kéo dài - phố Đông Sơn - p. Bích Thảo - tp Ninh Bình</t>
  </si>
  <si>
    <t>16h</t>
  </si>
  <si>
    <t>Phú Thị</t>
  </si>
  <si>
    <t>Phú Xuyên, Ninh Bình</t>
  </si>
  <si>
    <t>Huế</t>
  </si>
  <si>
    <t>3h</t>
  </si>
  <si>
    <t>Vinh</t>
  </si>
  <si>
    <t>nhập vexere ngày 27/12</t>
  </si>
  <si>
    <t>Hồng Lĩnh, Hà Tĩnh</t>
  </si>
  <si>
    <t>đã nhập VXR</t>
  </si>
  <si>
    <t>Từ Liêm</t>
  </si>
  <si>
    <t>Mega Thăng Long, Thanh Trì</t>
  </si>
  <si>
    <t>Ninh Bình</t>
  </si>
  <si>
    <t>2,3tr + 700 công bốc hạ</t>
  </si>
  <si>
    <t>Thường Tín hoặc Nam Từ Liêm</t>
  </si>
  <si>
    <t>nhập vxr ngày 4/1</t>
  </si>
  <si>
    <t>Viettel Transport</t>
  </si>
  <si>
    <t>Hải Dương</t>
  </si>
  <si>
    <t>đã nhập vxr</t>
  </si>
  <si>
    <t>Nam Đinh</t>
  </si>
  <si>
    <t>Kiêu Kỵ</t>
  </si>
  <si>
    <t>La Phù, Hà Đông</t>
  </si>
  <si>
    <t>2tr5+500 bốc hạ</t>
  </si>
  <si>
    <t>đã nhập vxr 6/1</t>
  </si>
  <si>
    <t>AEON LB</t>
  </si>
  <si>
    <t>1,5tr + 1tr bốc hạ</t>
  </si>
  <si>
    <t>AEON RDC</t>
  </si>
  <si>
    <t>Bắc Giang</t>
  </si>
  <si>
    <t xml:space="preserve">29G-023.11 </t>
  </si>
  <si>
    <t>2tr2 + 400k bốc hạ</t>
  </si>
  <si>
    <t>Thanh Hóa</t>
  </si>
  <si>
    <t>17h</t>
  </si>
  <si>
    <t>Hải Phòng</t>
  </si>
  <si>
    <t>HN</t>
  </si>
  <si>
    <t>Hòa Bình</t>
  </si>
  <si>
    <t>thêm 410k bốc xếp</t>
  </si>
  <si>
    <t>Big C TL</t>
  </si>
  <si>
    <t>Lạng Sơn</t>
  </si>
  <si>
    <t>Hàng ngoài</t>
  </si>
  <si>
    <t>HCM</t>
  </si>
  <si>
    <t>Đà Nẵng - Huế</t>
  </si>
  <si>
    <t>Lê Đức Bách
Nguyễn Đức Thiện</t>
  </si>
  <si>
    <t>Thiện nhận</t>
  </si>
  <si>
    <t>Visip Bắc Ninh</t>
  </si>
  <si>
    <t>Nguyễn Văn Anh
Ngô Đình Phiến</t>
  </si>
  <si>
    <t>anh Tuyền nhận</t>
  </si>
  <si>
    <t>VT</t>
  </si>
  <si>
    <t>FTG-Thanh Trì</t>
  </si>
  <si>
    <t>PANDA SCM</t>
  </si>
  <si>
    <t>Ngày vận chuyển</t>
  </si>
  <si>
    <t>Nơi nhận</t>
  </si>
  <si>
    <t>Nơi giao</t>
  </si>
  <si>
    <t>Ngày bốc hàng vào</t>
  </si>
  <si>
    <t>Giờ</t>
  </si>
  <si>
    <t>Điểm lấy hàng vào</t>
  </si>
  <si>
    <t>Điểm trả hàng vào</t>
  </si>
  <si>
    <t>Ngày hạ hàng dự kiến</t>
  </si>
  <si>
    <t>Ngày bốc hàng ra</t>
  </si>
  <si>
    <t>Điểm lấy hàng ra</t>
  </si>
  <si>
    <t>Điểm trả hàng ra</t>
  </si>
  <si>
    <t>Bắc Giang - Bắc Ninh - Thanh Hoá</t>
  </si>
  <si>
    <t>Cần Thơ</t>
  </si>
  <si>
    <t>Phan Trung Thành
Nguyễn Xuân Nam</t>
  </si>
  <si>
    <t>0981636699
0776874999</t>
  </si>
  <si>
    <t>Viettel Log</t>
  </si>
  <si>
    <t>Bắc Giang - Bắc Ninh</t>
  </si>
  <si>
    <t>Lê Đức Bách
Hoàng Minh Thịnh</t>
  </si>
  <si>
    <t>0989852112
0989118712</t>
  </si>
  <si>
    <t>Quang Minh- Hà Nội</t>
  </si>
  <si>
    <t>Đồng Nai</t>
  </si>
  <si>
    <t>Nguyễn Văn Anh
Phạm Văn Hải B</t>
  </si>
  <si>
    <t>0974072826
0379427150</t>
  </si>
  <si>
    <t>Hồ Chí Minh</t>
  </si>
  <si>
    <t>J&amp;T</t>
  </si>
  <si>
    <t>Nam Định</t>
  </si>
  <si>
    <t>Trần Xuân Trường
Nguyễn Tiến Công</t>
  </si>
  <si>
    <t>Yên Mỹ - Hưng Yên</t>
  </si>
  <si>
    <t>Trần Xuân Trường
Mai Văn Long</t>
  </si>
  <si>
    <t>ON</t>
  </si>
  <si>
    <t>Đi làm</t>
  </si>
  <si>
    <t>C</t>
  </si>
  <si>
    <t>Đinh Mai Sơn</t>
  </si>
  <si>
    <t xml:space="preserve">0862022258
</t>
  </si>
  <si>
    <t>Hoàng Đức Mạnh</t>
  </si>
  <si>
    <t>29E-084.13</t>
  </si>
  <si>
    <t>Vũ Hồng Nam</t>
  </si>
  <si>
    <t>BN</t>
  </si>
  <si>
    <t>29E-084.26</t>
  </si>
  <si>
    <t>VTP</t>
  </si>
  <si>
    <t>8 CL</t>
  </si>
  <si>
    <t>xe máy</t>
  </si>
  <si>
    <t xml:space="preserve">
aeon</t>
  </si>
  <si>
    <t>HTP, TL</t>
  </si>
  <si>
    <t>TL, cpn</t>
  </si>
  <si>
    <t xml:space="preserve">
vp</t>
  </si>
  <si>
    <t xml:space="preserve">
TL</t>
  </si>
  <si>
    <t>29E-096.03</t>
  </si>
  <si>
    <t>GLC</t>
  </si>
  <si>
    <t>Ngô Đình Phiến</t>
  </si>
  <si>
    <t>Nguyễn Tiến Công</t>
  </si>
  <si>
    <t>Đỗ Phi Hùng</t>
  </si>
  <si>
    <t>TL, CPN</t>
  </si>
  <si>
    <t>Nguyễn Văn Chuyển</t>
  </si>
  <si>
    <t>Lê Thanh Toàn</t>
  </si>
  <si>
    <t>Bùi Văn Cường</t>
  </si>
  <si>
    <t>Bùi Văn Quân</t>
  </si>
  <si>
    <t>Đinh Công Cường</t>
  </si>
  <si>
    <t>Nguyễn Đức Thanh</t>
  </si>
  <si>
    <t>qt</t>
  </si>
  <si>
    <t>Vũ Văn Phong</t>
  </si>
  <si>
    <t>NĐ</t>
  </si>
  <si>
    <t>Nguyễn Văn Thế</t>
  </si>
  <si>
    <t>panda</t>
  </si>
  <si>
    <t>TB</t>
  </si>
  <si>
    <t>Nguyễn Văn Quân</t>
  </si>
  <si>
    <t>29K-050.88</t>
  </si>
  <si>
    <t>29E-095.30</t>
  </si>
  <si>
    <t>15 bạt</t>
  </si>
  <si>
    <t>29E-081.75</t>
  </si>
  <si>
    <t>hn</t>
  </si>
  <si>
    <t>a Kiên</t>
  </si>
  <si>
    <t>Cpn</t>
  </si>
  <si>
    <t>htp</t>
  </si>
  <si>
    <t>bồn</t>
  </si>
  <si>
    <t>vp</t>
  </si>
  <si>
    <t>sửa xe</t>
  </si>
  <si>
    <t>Đặng Duy Khánh</t>
  </si>
  <si>
    <t>Hoàng Văn Chuyền</t>
  </si>
  <si>
    <t>Phan Lưu Sơn</t>
  </si>
  <si>
    <t>TL,CPN</t>
  </si>
  <si>
    <t>Phạm Công Tài</t>
  </si>
  <si>
    <t>0987220110</t>
  </si>
  <si>
    <t>Nguyễn Minh Tiến</t>
  </si>
  <si>
    <t>Phạm Bá Huy</t>
  </si>
  <si>
    <t>29E-124.01</t>
  </si>
  <si>
    <t>Trần Văn Thanh B</t>
  </si>
  <si>
    <t>Trương Quang Đô</t>
  </si>
  <si>
    <t>29E-120.73</t>
  </si>
  <si>
    <t>Phạm Văn Duy</t>
  </si>
  <si>
    <t>Hoàng Ngọc Cường B</t>
  </si>
  <si>
    <t>29E-124.10</t>
  </si>
  <si>
    <t>Đặng Ngọc Lâm</t>
  </si>
  <si>
    <t>Võ Hồng Thuỷ</t>
  </si>
  <si>
    <t>29E-120.47</t>
  </si>
  <si>
    <t>Phạm Hồng Thái</t>
  </si>
  <si>
    <t>29E-124.20</t>
  </si>
  <si>
    <t>Hà Nguyên Dậu</t>
  </si>
  <si>
    <t>50'' lạnh</t>
  </si>
  <si>
    <t>Nguyễn Thanh Bình B</t>
  </si>
  <si>
    <t>29E-121.43</t>
  </si>
  <si>
    <t>Đỗ Ngọc Thông</t>
  </si>
  <si>
    <t>Đỗ Văn Nam</t>
  </si>
  <si>
    <t>Nguyễn Tiến Duy</t>
  </si>
  <si>
    <t>Lê Thanh Đang</t>
  </si>
  <si>
    <t>Phạm Quốc Toàn</t>
  </si>
  <si>
    <t>Trịnh Thế Dương</t>
  </si>
  <si>
    <t>0332281941</t>
  </si>
  <si>
    <t>29E-080.58</t>
  </si>
  <si>
    <t>29E-123.48</t>
  </si>
  <si>
    <t>2,5 lạnh</t>
  </si>
  <si>
    <t>Trần Văn Phú</t>
  </si>
  <si>
    <t>Mã nv</t>
  </si>
  <si>
    <t>29K-849.91</t>
  </si>
  <si>
    <t>XE00730</t>
  </si>
  <si>
    <t>o</t>
  </si>
  <si>
    <t>GLC, hỗ trợ Aeon</t>
  </si>
  <si>
    <t>Aon</t>
  </si>
  <si>
    <t>XE00768</t>
  </si>
  <si>
    <t>XE00777</t>
  </si>
  <si>
    <t>x</t>
  </si>
  <si>
    <t>XE00447</t>
  </si>
  <si>
    <t>tc</t>
  </si>
  <si>
    <t>Bảo dưỡng xe</t>
  </si>
  <si>
    <t>XE00779</t>
  </si>
  <si>
    <t>ĐM</t>
  </si>
  <si>
    <t>XE00567</t>
  </si>
  <si>
    <t>icci</t>
  </si>
  <si>
    <t>XE00449</t>
  </si>
  <si>
    <t xml:space="preserve">bị móp đầu </t>
  </si>
  <si>
    <t>XE00824</t>
  </si>
  <si>
    <t>TL- TC</t>
  </si>
  <si>
    <t>Nguyễn Danh Lâm</t>
  </si>
  <si>
    <t>XE00866</t>
  </si>
  <si>
    <t>XE00832</t>
  </si>
  <si>
    <t>Đặng Văn Thắng</t>
  </si>
  <si>
    <t>XE00900</t>
  </si>
  <si>
    <t>Mai Văn Toản</t>
  </si>
  <si>
    <t>XE00847</t>
  </si>
  <si>
    <t>XE00701</t>
  </si>
  <si>
    <t>1LD</t>
  </si>
  <si>
    <t>2GL</t>
  </si>
  <si>
    <t>Phạm Thái Nhân</t>
  </si>
  <si>
    <t>XE00891</t>
  </si>
  <si>
    <t>29H-701.93</t>
  </si>
  <si>
    <t>Nguyễn Khương</t>
  </si>
  <si>
    <t>0961398724</t>
  </si>
  <si>
    <t>XE00935</t>
  </si>
  <si>
    <t>Phan Văn Thành</t>
  </si>
  <si>
    <t>0377479037</t>
  </si>
  <si>
    <t>XE00934</t>
  </si>
  <si>
    <t>XE00615</t>
  </si>
  <si>
    <t>xưởng</t>
  </si>
  <si>
    <t>XE00704</t>
  </si>
  <si>
    <t>2LD</t>
  </si>
  <si>
    <t>3GL</t>
  </si>
  <si>
    <t>4GL</t>
  </si>
  <si>
    <t>5LD</t>
  </si>
  <si>
    <t>TC-TLTL</t>
  </si>
  <si>
    <t>6LD</t>
  </si>
  <si>
    <t>XE00732</t>
  </si>
  <si>
    <t>7GL</t>
  </si>
  <si>
    <t>XE00848</t>
  </si>
  <si>
    <t>5GL</t>
  </si>
  <si>
    <t>XE00820</t>
  </si>
  <si>
    <t>3LD</t>
  </si>
  <si>
    <t>Kiều Kim Tiến</t>
  </si>
  <si>
    <t>XE00873</t>
  </si>
  <si>
    <t>1GL</t>
  </si>
  <si>
    <t>XE00817</t>
  </si>
  <si>
    <t>6GL</t>
  </si>
  <si>
    <t>Lê Văn Tuyền</t>
  </si>
  <si>
    <t>XE00895</t>
  </si>
  <si>
    <t>Vũ Văn Quang</t>
  </si>
  <si>
    <t>XE00897</t>
  </si>
  <si>
    <t>XE00691</t>
  </si>
  <si>
    <t>JT</t>
  </si>
  <si>
    <t>29E-127.15</t>
  </si>
  <si>
    <t>Nguyễn Đức Long</t>
  </si>
  <si>
    <t>XE00883</t>
  </si>
  <si>
    <t>4LD</t>
  </si>
  <si>
    <t>Nguyễn Văn Hạnh</t>
  </si>
  <si>
    <t>XE00882</t>
  </si>
  <si>
    <t>XE00789</t>
  </si>
  <si>
    <t>2SG</t>
  </si>
  <si>
    <t>XE00831</t>
  </si>
  <si>
    <t>XE00830</t>
  </si>
  <si>
    <t>Phạm Văn Dũng</t>
  </si>
  <si>
    <t>XE00933</t>
  </si>
  <si>
    <t>XE00835</t>
  </si>
  <si>
    <t>XE00850</t>
  </si>
  <si>
    <t>XE00705</t>
  </si>
  <si>
    <t>XE00671</t>
  </si>
  <si>
    <t>XE00499</t>
  </si>
  <si>
    <t>XE00547</t>
  </si>
  <si>
    <t>XE00818</t>
  </si>
  <si>
    <t>1DN</t>
  </si>
  <si>
    <t>XE00829</t>
  </si>
  <si>
    <t>29E-127.47</t>
  </si>
  <si>
    <t>Hoàng Gia Sùng</t>
  </si>
  <si>
    <t>XE00867</t>
  </si>
  <si>
    <t>XE00747</t>
  </si>
  <si>
    <t>XE00788</t>
  </si>
  <si>
    <t>XE00843</t>
  </si>
  <si>
    <t>HBC</t>
  </si>
  <si>
    <t>XE00844</t>
  </si>
  <si>
    <t>XE00858</t>
  </si>
  <si>
    <t>HL</t>
  </si>
  <si>
    <t>XE00855</t>
  </si>
  <si>
    <t>29E-123.33</t>
  </si>
  <si>
    <t>Dương Văn Hoan</t>
  </si>
  <si>
    <t>XE00864</t>
  </si>
  <si>
    <t>29E-121.20</t>
  </si>
  <si>
    <t>XE00853</t>
  </si>
  <si>
    <t>XE00854</t>
  </si>
  <si>
    <t>29E-124.36</t>
  </si>
  <si>
    <t>Phạm Văn Khâm</t>
  </si>
  <si>
    <t>XE00865</t>
  </si>
  <si>
    <t>Vũ Ngọc Thường</t>
  </si>
  <si>
    <t>XE00893</t>
  </si>
  <si>
    <t>29E-124.12</t>
  </si>
  <si>
    <t>Nguyễn Đình Mạnh</t>
  </si>
  <si>
    <t>XE00879</t>
  </si>
  <si>
    <t>Phạm Ngọc Cần</t>
  </si>
  <si>
    <t>XE00894</t>
  </si>
  <si>
    <t>29E-143.10</t>
  </si>
  <si>
    <t>Hoả Văn Lâm</t>
  </si>
  <si>
    <t>XE00907</t>
  </si>
  <si>
    <t>Hoả Văn Quyết</t>
  </si>
  <si>
    <t>XE00908</t>
  </si>
  <si>
    <t>29E-142.14</t>
  </si>
  <si>
    <t>Trần Xuân Thoả</t>
  </si>
  <si>
    <t>XE00909</t>
  </si>
  <si>
    <t>13h30 ngày 30/03</t>
  </si>
  <si>
    <t>Đỗ Ngọc Chiến</t>
  </si>
  <si>
    <t>XE00910</t>
  </si>
  <si>
    <t>29E-144.24</t>
  </si>
  <si>
    <t>Vũ Ngọc Tiến</t>
  </si>
  <si>
    <t>XE00863</t>
  </si>
  <si>
    <t>Vũ Hồng Sơn</t>
  </si>
  <si>
    <t>XE00906</t>
  </si>
  <si>
    <t>XE00849</t>
  </si>
  <si>
    <t>XE00836</t>
  </si>
  <si>
    <t>Nguyễn Văn Dũng</t>
  </si>
  <si>
    <t>Hoàng Văn Tuấn</t>
  </si>
  <si>
    <t>XE00868</t>
  </si>
  <si>
    <t>XE00837</t>
  </si>
  <si>
    <t>XE00720</t>
  </si>
  <si>
    <t>XE00785</t>
  </si>
  <si>
    <t>6T</t>
  </si>
  <si>
    <t>500T</t>
  </si>
  <si>
    <t>chuyên tuyến</t>
  </si>
  <si>
    <t>6.5T</t>
  </si>
  <si>
    <t>460T</t>
  </si>
  <si>
    <t>5T</t>
  </si>
  <si>
    <t>340T</t>
  </si>
  <si>
    <t>ĐM-Vinh</t>
  </si>
  <si>
    <t>TC-TL</t>
  </si>
  <si>
    <t>\</t>
  </si>
  <si>
    <t>29K06949</t>
  </si>
  <si>
    <t>Lê Đình Ngũ</t>
  </si>
  <si>
    <t>XE00979</t>
  </si>
  <si>
    <t>DHG</t>
  </si>
  <si>
    <t>29K06572</t>
  </si>
  <si>
    <t>Nguyễn Văn Luận</t>
  </si>
  <si>
    <t>XE00975</t>
  </si>
  <si>
    <t>29K06857</t>
  </si>
  <si>
    <t>Trần Trung Kiên</t>
  </si>
  <si>
    <t>XE00977</t>
  </si>
  <si>
    <t>29K84991</t>
  </si>
  <si>
    <t>Aeon, GLC</t>
  </si>
  <si>
    <t>aeon-TLTL</t>
  </si>
  <si>
    <t>29K13511</t>
  </si>
  <si>
    <t>29H73703</t>
  </si>
  <si>
    <t>TLTL-LTPT</t>
  </si>
  <si>
    <t>TLTL-HP</t>
  </si>
  <si>
    <t>TLTL-HP, TC</t>
  </si>
  <si>
    <t>TLTL-TC</t>
  </si>
  <si>
    <t>TLTL-HNNB</t>
  </si>
  <si>
    <t>TlTL-HNNB</t>
  </si>
  <si>
    <t>TLL-HP</t>
  </si>
  <si>
    <t>Trực</t>
  </si>
  <si>
    <t>29K06374</t>
  </si>
  <si>
    <t>TLTL TC0504</t>
  </si>
  <si>
    <t>Aeon-Huế</t>
  </si>
  <si>
    <t>TLTL-TN</t>
  </si>
  <si>
    <t>TLTL-YBLC</t>
  </si>
  <si>
    <t>TLTL-HDHP</t>
  </si>
  <si>
    <t>TLTL-TBND</t>
  </si>
  <si>
    <t>TLTL-TC BSQO</t>
  </si>
  <si>
    <t>TLTL-TN0505</t>
  </si>
  <si>
    <t>TLTL-PTTQ</t>
  </si>
  <si>
    <t>TLTL-PT, TQ</t>
  </si>
  <si>
    <t>TLTL-Huế QN</t>
  </si>
  <si>
    <t>TLTL-ND</t>
  </si>
  <si>
    <t>29K13754</t>
  </si>
  <si>
    <t>TLTL-PTYB</t>
  </si>
  <si>
    <t>TLTL-ST</t>
  </si>
  <si>
    <t>TLTL-HDHP, VP</t>
  </si>
  <si>
    <t>29E09530</t>
  </si>
  <si>
    <t>TLTL TC</t>
  </si>
  <si>
    <t>TLTL
ĐM</t>
  </si>
  <si>
    <t>TLTL
SS</t>
  </si>
  <si>
    <t>SS</t>
  </si>
  <si>
    <t>29E12348</t>
  </si>
  <si>
    <t>Mai Văn Ngọc</t>
  </si>
  <si>
    <t>XE00953</t>
  </si>
  <si>
    <t>1DL</t>
  </si>
  <si>
    <t>TLTL-VY, PT</t>
  </si>
  <si>
    <t>TLTL-VTTQ</t>
  </si>
  <si>
    <t>TLTL-HN</t>
  </si>
  <si>
    <t>29G02320</t>
  </si>
  <si>
    <t>Bike - NĐ</t>
  </si>
  <si>
    <t>Bike</t>
  </si>
  <si>
    <t>TLTL-STVP</t>
  </si>
  <si>
    <t>GLC-VP</t>
  </si>
  <si>
    <t>Nike</t>
  </si>
  <si>
    <t>TLTL-PY</t>
  </si>
  <si>
    <t>TLTL-HYHP</t>
  </si>
  <si>
    <t>TLTLHYHP</t>
  </si>
  <si>
    <t>TS và TLTL</t>
  </si>
  <si>
    <t>TLTL-VP</t>
  </si>
  <si>
    <t>XĐ</t>
  </si>
  <si>
    <t>29E08175</t>
  </si>
  <si>
    <t>TS</t>
  </si>
  <si>
    <t>TLTL-LS</t>
  </si>
  <si>
    <t>29K13742</t>
  </si>
  <si>
    <t>8T bạt</t>
  </si>
  <si>
    <t>TLTL-HD</t>
  </si>
  <si>
    <t>29K13697</t>
  </si>
  <si>
    <t>TLTL-HLUB</t>
  </si>
  <si>
    <t>29E08058</t>
  </si>
  <si>
    <t>TLTL TC BSQO</t>
  </si>
  <si>
    <t>TLTL-SL</t>
  </si>
  <si>
    <t>TLTL-HBSL</t>
  </si>
  <si>
    <t>ko KH</t>
  </si>
  <si>
    <t>TLTL-CB</t>
  </si>
  <si>
    <t>29G02311</t>
  </si>
  <si>
    <t>TLTL-HNTB</t>
  </si>
  <si>
    <t>TLTL
XĐ</t>
  </si>
  <si>
    <t>29G02319</t>
  </si>
  <si>
    <t>Trần Văn Cương</t>
  </si>
  <si>
    <t>TLTL-PYVT</t>
  </si>
  <si>
    <t>29K06711</t>
  </si>
  <si>
    <t>29B18964</t>
  </si>
  <si>
    <t>6,5T</t>
  </si>
  <si>
    <t>29E12073</t>
  </si>
  <si>
    <t>Nguyễn Văn Quy</t>
  </si>
  <si>
    <t>XE01007</t>
  </si>
  <si>
    <t>29E12410</t>
  </si>
  <si>
    <t>2DL</t>
  </si>
  <si>
    <t>4DL</t>
  </si>
  <si>
    <t>29E08426</t>
  </si>
  <si>
    <t>3DL</t>
  </si>
  <si>
    <t>Đỗ Văn An</t>
  </si>
  <si>
    <t>XE00995</t>
  </si>
  <si>
    <t>29H70193</t>
  </si>
  <si>
    <t>1SG</t>
  </si>
  <si>
    <t>3SG</t>
  </si>
  <si>
    <t>4SG</t>
  </si>
  <si>
    <t>5SG</t>
  </si>
  <si>
    <t>6SG</t>
  </si>
  <si>
    <t>29K07924</t>
  </si>
  <si>
    <t>5DL</t>
  </si>
  <si>
    <t>29E12747</t>
  </si>
  <si>
    <t>Nguyễn Đình Đặng</t>
  </si>
  <si>
    <t>0978722253</t>
  </si>
  <si>
    <t>XE00958</t>
  </si>
  <si>
    <t>29K06824</t>
  </si>
  <si>
    <t>Nguyễn Quốc Bình</t>
  </si>
  <si>
    <t>XE01005</t>
  </si>
  <si>
    <t>Nguyễn Thế Anh</t>
  </si>
  <si>
    <t>XE01006</t>
  </si>
  <si>
    <t>29E08413</t>
  </si>
  <si>
    <t>Hồ Sỹ Đương</t>
  </si>
  <si>
    <t>XE001032</t>
  </si>
  <si>
    <t>29K13905</t>
  </si>
  <si>
    <t>29K13459</t>
  </si>
  <si>
    <t>Tạ Văn Khang</t>
  </si>
  <si>
    <t>XE00965</t>
  </si>
  <si>
    <t>29G02349</t>
  </si>
  <si>
    <t>Nguyễn Văn Tứ</t>
  </si>
  <si>
    <t>XE001003</t>
  </si>
  <si>
    <t>29E09603</t>
  </si>
  <si>
    <t>29G02325</t>
  </si>
  <si>
    <t>Vương Văn Ty</t>
  </si>
  <si>
    <t>XE00961</t>
  </si>
  <si>
    <t>Lý Văn Thành</t>
  </si>
  <si>
    <t>XE00957</t>
  </si>
  <si>
    <t>29K06820</t>
  </si>
  <si>
    <t>29E12047</t>
  </si>
  <si>
    <t>29E12401</t>
  </si>
  <si>
    <t>29K06935</t>
  </si>
  <si>
    <t>Nguyễn Hữu Sang</t>
  </si>
  <si>
    <t>XE00996</t>
  </si>
  <si>
    <t>Nguyễn Cao Thế</t>
  </si>
  <si>
    <t>XE001033</t>
  </si>
  <si>
    <t>29E12420</t>
  </si>
  <si>
    <t>SR</t>
  </si>
  <si>
    <t>DHL</t>
  </si>
  <si>
    <t>mit</t>
  </si>
  <si>
    <t>29E12143</t>
  </si>
  <si>
    <t>mít</t>
  </si>
  <si>
    <t>29E12333</t>
  </si>
  <si>
    <t>Nguyễn Văn Mạnh</t>
  </si>
  <si>
    <t xml:space="preserve">XE00952	</t>
  </si>
  <si>
    <t>Mit</t>
  </si>
  <si>
    <t>Đào Ngọc Ngà</t>
  </si>
  <si>
    <t>XE00991</t>
  </si>
  <si>
    <t>29E12120</t>
  </si>
  <si>
    <t>29E12436</t>
  </si>
  <si>
    <t>Vũ Văn Quân</t>
  </si>
  <si>
    <t>XE00985</t>
  </si>
  <si>
    <t>29E12412</t>
  </si>
  <si>
    <t>Vict</t>
  </si>
  <si>
    <t>29E14310</t>
  </si>
  <si>
    <t>29E14214</t>
  </si>
  <si>
    <t>29E14424</t>
  </si>
  <si>
    <t>29E35397</t>
  </si>
  <si>
    <t>cont</t>
  </si>
  <si>
    <t>Vũ Văn Tỉnh</t>
  </si>
  <si>
    <t>XE001021</t>
  </si>
  <si>
    <t>Trịnh Văn Kiên</t>
  </si>
  <si>
    <t>XE001026</t>
  </si>
  <si>
    <t>Phạm Văn Thuận</t>
  </si>
  <si>
    <t>XE00992</t>
  </si>
  <si>
    <t>29E35064</t>
  </si>
  <si>
    <t>29K13582</t>
  </si>
  <si>
    <t>29H46401</t>
  </si>
  <si>
    <t>29H74340</t>
  </si>
  <si>
    <t>29G02346</t>
  </si>
  <si>
    <t>29G02330</t>
  </si>
  <si>
    <t>29G02314</t>
  </si>
  <si>
    <t>29K05088</t>
  </si>
  <si>
    <t>29E12715</t>
  </si>
  <si>
    <t>Xe tai nạn</t>
  </si>
  <si>
    <t>Đăng kiểm xe</t>
  </si>
  <si>
    <t>TL-VP</t>
  </si>
  <si>
    <t>TL-TH HT</t>
  </si>
  <si>
    <t>TL-HT</t>
  </si>
  <si>
    <t>TL-VPPT</t>
  </si>
  <si>
    <t>TL-VTPT1504</t>
  </si>
  <si>
    <t>TL-QB</t>
  </si>
  <si>
    <t>TL-QB1704</t>
  </si>
  <si>
    <t>TL-MC</t>
  </si>
  <si>
    <t>TL-MC230</t>
  </si>
  <si>
    <t>TL-TQHG</t>
  </si>
  <si>
    <t>TL-TQHG2404</t>
  </si>
  <si>
    <t>SS-BN</t>
  </si>
  <si>
    <t>TL-TBND</t>
  </si>
  <si>
    <t>TL TC</t>
  </si>
  <si>
    <t>TL-TC</t>
  </si>
  <si>
    <t>T-TC</t>
  </si>
  <si>
    <t>TL-YBLC</t>
  </si>
  <si>
    <t>TL-PT, TQ</t>
  </si>
  <si>
    <t>TL-TQ</t>
  </si>
  <si>
    <t>TL-ST</t>
  </si>
  <si>
    <t>TL-TC2004</t>
  </si>
  <si>
    <t>TL-HL</t>
  </si>
  <si>
    <t>TL-LS</t>
  </si>
  <si>
    <t>TL-LS2304</t>
  </si>
  <si>
    <t>TLTL-PT</t>
  </si>
  <si>
    <t>TL-BN</t>
  </si>
  <si>
    <t>TL-BN0804</t>
  </si>
  <si>
    <t>TL-TN</t>
  </si>
  <si>
    <t>Aeon - huế</t>
  </si>
  <si>
    <t>Aen - KH1604</t>
  </si>
  <si>
    <t>TL-TC2104</t>
  </si>
  <si>
    <t>TL-ST204</t>
  </si>
  <si>
    <t>TLTL-HDHP2804</t>
  </si>
  <si>
    <t>TL-TH</t>
  </si>
  <si>
    <t>TL-PT</t>
  </si>
  <si>
    <t>TL-PT0904</t>
  </si>
  <si>
    <t>TL-ND</t>
  </si>
  <si>
    <t>TL-ND1504</t>
  </si>
  <si>
    <t>TL-TC1804</t>
  </si>
  <si>
    <t>TL-BN2104</t>
  </si>
  <si>
    <t>TL-HB2204</t>
  </si>
  <si>
    <t>AAL-VP-HY</t>
  </si>
  <si>
    <t>TL-CBBK</t>
  </si>
  <si>
    <t>TC-BS</t>
  </si>
  <si>
    <t>TL-LS1004</t>
  </si>
  <si>
    <t>TT-LS</t>
  </si>
  <si>
    <t>TL-LS1604</t>
  </si>
  <si>
    <t>AAL-sơn</t>
  </si>
  <si>
    <t>TL-BGLS</t>
  </si>
  <si>
    <t>TL-BGLS2304</t>
  </si>
  <si>
    <t>TS,TLTL</t>
  </si>
  <si>
    <t>TLTL-TC2504</t>
  </si>
  <si>
    <t>SS-BN2804</t>
  </si>
  <si>
    <t>TL-HNTB</t>
  </si>
  <si>
    <t>TL-HNTB0904</t>
  </si>
  <si>
    <t>TL-TB</t>
  </si>
  <si>
    <t>TL-BG</t>
  </si>
  <si>
    <t>Hn-TH</t>
  </si>
  <si>
    <t>TL-BGLS và TC</t>
  </si>
  <si>
    <t>TL-NB</t>
  </si>
  <si>
    <t>TLTL-NB</t>
  </si>
  <si>
    <t>TLTL-NAQN</t>
  </si>
  <si>
    <t>TLTL-NAQN2604</t>
  </si>
  <si>
    <t>TL -TC</t>
  </si>
  <si>
    <t>TL HB</t>
  </si>
  <si>
    <t>TL-HP</t>
  </si>
  <si>
    <t>TL-HP1004</t>
  </si>
  <si>
    <t>TL-NDTB</t>
  </si>
  <si>
    <t>TL-Bg1604</t>
  </si>
  <si>
    <t>TL-HD</t>
  </si>
  <si>
    <t>TL-THNA</t>
  </si>
  <si>
    <t>TLTL-CP2604</t>
  </si>
  <si>
    <t>TLTL-PT2804</t>
  </si>
  <si>
    <t>HTP-Vinh</t>
  </si>
  <si>
    <t>TL-PTYB0404</t>
  </si>
  <si>
    <t>ĐM-ND</t>
  </si>
  <si>
    <t>AAL-BGNB</t>
  </si>
  <si>
    <t>TL-CB</t>
  </si>
  <si>
    <t>TL-CB1504</t>
  </si>
  <si>
    <t>TL-HYHD</t>
  </si>
  <si>
    <t>TL-HYHD và TC</t>
  </si>
  <si>
    <t>HTP_HT</t>
  </si>
  <si>
    <t>HTP-HT2804</t>
  </si>
  <si>
    <t>TL-HP1804</t>
  </si>
  <si>
    <t>TL-HP2204</t>
  </si>
  <si>
    <t>HTP-TN</t>
  </si>
  <si>
    <t>TL-TN0304</t>
  </si>
  <si>
    <t>7LD</t>
  </si>
  <si>
    <t xml:space="preserve">Nguyễn Đình Đặng	</t>
  </si>
  <si>
    <t>TL-NBTH</t>
  </si>
  <si>
    <t>TL-QN</t>
  </si>
  <si>
    <t>TL-QN0804</t>
  </si>
  <si>
    <t>TL-HGTQ</t>
  </si>
  <si>
    <t>TL-HGTQ1004</t>
  </si>
  <si>
    <t>TL-TQHG1004</t>
  </si>
  <si>
    <t>TL-QN0304</t>
  </si>
  <si>
    <t>TL-VPYB</t>
  </si>
  <si>
    <t>TL-YB1004</t>
  </si>
  <si>
    <t>TL-ND0804</t>
  </si>
  <si>
    <t>Ngân</t>
  </si>
  <si>
    <r>
      <rPr>
        <sz val="10"/>
        <color theme="1"/>
        <rFont val="Times New Roman"/>
        <family val="1"/>
      </rPr>
      <t xml:space="preserve">CÔNG TY TNHH X.E VIỆT NAM
 Địa chỉ: 230, tổ 3, thị trấn Kim Bài, huyện Thanh Oai, thành phố Hà Nội
 VPGD: Số 10, ngõ 15, đường Ngọc Hồi, Hoàng Mai, Hà Nội
 Tel: +844 36815722; Email: info@xevietnam.com.vn; Website: </t>
    </r>
    <r>
      <rPr>
        <u/>
        <sz val="10"/>
        <color theme="1"/>
        <rFont val="Times New Roman"/>
        <family val="1"/>
      </rPr>
      <t>www.xevietnam.com.vn</t>
    </r>
  </si>
  <si>
    <t>DANH SÁCH CHI PHỤ CẤP ĐI ĐƯỜNG THÁNG 9 NĂM 2025</t>
  </si>
  <si>
    <t>Kính gửi: Ban lãnh đạo công ty TNHH X.E Việt Nam</t>
  </si>
  <si>
    <t>Tên tôi là:</t>
  </si>
  <si>
    <t>Chức vụ: Điều hành VTHH</t>
  </si>
  <si>
    <t>Thuộc phòng/ban: VTHH</t>
  </si>
  <si>
    <t>Chi tiết theo bảng kê như sau:</t>
  </si>
  <si>
    <t>Dự Án</t>
  </si>
  <si>
    <t>Ngày đi</t>
  </si>
  <si>
    <t>Ngày về</t>
  </si>
  <si>
    <t>Tên lái xe</t>
  </si>
  <si>
    <t>Tuyến</t>
  </si>
  <si>
    <t>Mã nhân viên</t>
  </si>
  <si>
    <t>Km đi</t>
  </si>
  <si>
    <t>Số km về</t>
  </si>
  <si>
    <t>Số tiền hỗ trợ</t>
  </si>
  <si>
    <t>29E38311</t>
  </si>
  <si>
    <t>Hà Nội - Lâm Đồng</t>
  </si>
  <si>
    <t>Bùi Văn Khánh</t>
  </si>
  <si>
    <t>Hà Nội - Đắk Lắk</t>
  </si>
  <si>
    <t>Lê Duy Hoà</t>
  </si>
  <si>
    <t>Tạ Quốc Vương</t>
  </si>
  <si>
    <t>Hưng Yên-Đắk Lắk</t>
  </si>
  <si>
    <t>29E38159</t>
  </si>
  <si>
    <t>Bùi Văn Quang</t>
  </si>
  <si>
    <t>Thái Nguyên-Hồ Chí Mình</t>
  </si>
  <si>
    <t>Chu Phú Thao</t>
  </si>
  <si>
    <t>Hà Nội - Hồ Chí Minh</t>
  </si>
  <si>
    <t>Lê Thế Xuân</t>
  </si>
  <si>
    <t>Hà Nội - Gia Lai</t>
  </si>
  <si>
    <t>29E38128</t>
  </si>
  <si>
    <t>Nguyễn Văn Việt</t>
  </si>
  <si>
    <t>29E38126</t>
  </si>
  <si>
    <t>29E38331</t>
  </si>
  <si>
    <t>Lê Mạnh Cường</t>
  </si>
  <si>
    <t>Ngô Văn Lợi</t>
  </si>
  <si>
    <t>Nguyễn Văn Bắc</t>
  </si>
  <si>
    <t>Đắk Lắk- Hồ Chí Minh</t>
  </si>
  <si>
    <t>Phạm Văn Thưởng</t>
  </si>
  <si>
    <t>Trịnh Đức Trọng</t>
  </si>
  <si>
    <t>Trịnh Văn Lực</t>
  </si>
  <si>
    <t>Nguyễn Đức Dương</t>
  </si>
  <si>
    <t>Đỗ Văn An</t>
  </si>
  <si>
    <t>Trần Văn Thanh</t>
  </si>
  <si>
    <t>29E38345</t>
  </si>
  <si>
    <t>Phùng Hải Đăng</t>
  </si>
  <si>
    <t>Nguyễn Đức Mạnh</t>
  </si>
  <si>
    <t>Lê Văn Đông</t>
  </si>
  <si>
    <t>Gia Lai- Hưng Yên</t>
  </si>
  <si>
    <t>XE01175</t>
  </si>
  <si>
    <t>Gia Lai-Hà Nội</t>
  </si>
  <si>
    <t>13/09/2025</t>
  </si>
  <si>
    <t>Trần Văn Cao</t>
  </si>
  <si>
    <t>29C37344</t>
  </si>
  <si>
    <t>14/09/2025</t>
  </si>
  <si>
    <t>15/09/2025</t>
  </si>
  <si>
    <t>16/09/2025</t>
  </si>
  <si>
    <t>17/09/2025</t>
  </si>
  <si>
    <t>18/09/2025</t>
  </si>
  <si>
    <t>19/09/2025</t>
  </si>
  <si>
    <t>Hà Nội- Bình Dương</t>
  </si>
  <si>
    <t>20/09/2025</t>
  </si>
  <si>
    <t>21/09/2025</t>
  </si>
  <si>
    <t>22/09/2025</t>
  </si>
  <si>
    <t>23/09/2025</t>
  </si>
  <si>
    <t>24/09/2025</t>
  </si>
  <si>
    <t>25/09/2025</t>
  </si>
  <si>
    <t>Cao Văn Dương</t>
  </si>
  <si>
    <t>Cơ chế lương lái DP</t>
  </si>
  <si>
    <t>Nguyễn Thừa Vinh</t>
  </si>
  <si>
    <t>26/09/2025</t>
  </si>
  <si>
    <t>Nguyễn Văn Trung</t>
  </si>
  <si>
    <t>Trần Công Vương</t>
  </si>
  <si>
    <t>27/09/2025</t>
  </si>
  <si>
    <t>28/09/2025</t>
  </si>
  <si>
    <t>29/09/2025</t>
  </si>
  <si>
    <t>30/09/2025</t>
  </si>
  <si>
    <t>J&amp;T,Hoa Qủa</t>
  </si>
  <si>
    <t>HN-TIỀN GIANG-TAN THANH</t>
  </si>
  <si>
    <t>hàng ra cửa khẩu</t>
  </si>
  <si>
    <t>J&amp;t,HOA QUẢ</t>
  </si>
  <si>
    <t>HN-CAN THO-TÂN THANH</t>
  </si>
  <si>
    <t>J&amp;t,DHG</t>
  </si>
  <si>
    <t>HN-HCM-HN</t>
  </si>
  <si>
    <t>hàng tuyến cố định</t>
  </si>
  <si>
    <t>HN-HCM-TÂN THANH</t>
  </si>
  <si>
    <t>DHL,Hoa Quả</t>
  </si>
  <si>
    <t>J&amp;T,DHG</t>
  </si>
  <si>
    <t>DHL,DHG</t>
  </si>
  <si>
    <t>HN-HCM-Lào Cai</t>
  </si>
  <si>
    <t>nguyễn Văn Mạnh</t>
  </si>
  <si>
    <t>HẠT ĐIỀU,TLTL</t>
  </si>
  <si>
    <t>CAN THO-HN-HCM</t>
  </si>
  <si>
    <t>Lê Văn Hùng</t>
  </si>
  <si>
    <t>DHG,J&amp;T</t>
  </si>
  <si>
    <t>DHG,DHL</t>
  </si>
  <si>
    <t>J&amp;T,SẦU RIÊNG</t>
  </si>
  <si>
    <t>HN-LONG AN-TAN THANH</t>
  </si>
  <si>
    <t>TLTL,DHG</t>
  </si>
  <si>
    <t>J&amp;T,HOA QUẢ</t>
  </si>
  <si>
    <t>TLTL,HOA QUẢ</t>
  </si>
  <si>
    <t>HN-HCM-TAN THANH</t>
  </si>
  <si>
    <t>DHL,HOA QUẢ</t>
  </si>
  <si>
    <t>Mã Đức Diễn</t>
  </si>
  <si>
    <t>Phạm Tuấn Sơn</t>
  </si>
  <si>
    <t>J&amp;T,Hoa Quả</t>
  </si>
  <si>
    <t>HN-HCM-Tân Thanh</t>
  </si>
  <si>
    <t>J&amp;T,Hoa quả</t>
  </si>
  <si>
    <t>8T</t>
  </si>
  <si>
    <t>Hà Nội - Quảng Trị - Bình Định</t>
  </si>
  <si>
    <t>01 tài xê vận hành</t>
  </si>
  <si>
    <t>Hoàng Minh</t>
  </si>
  <si>
    <t>15T</t>
  </si>
  <si>
    <t>Vĩnh Phúc-Hồ Chí Minh</t>
  </si>
  <si>
    <t>Người lập</t>
  </si>
  <si>
    <t>Phòng VTHH</t>
  </si>
  <si>
    <t>Phòng HCNS</t>
  </si>
  <si>
    <t>Phòng Kế toán</t>
  </si>
  <si>
    <t>Ban Giám đốc</t>
  </si>
  <si>
    <t>Trần Văn Hà</t>
  </si>
  <si>
    <t>Nguyễn Hữu Hưởng</t>
  </si>
  <si>
    <t>Vũ Thế An</t>
  </si>
  <si>
    <t>Võ Hồng Thủy</t>
  </si>
  <si>
    <t>Nguyễn Văn Toàn</t>
  </si>
  <si>
    <t>Đặng Thành Lai</t>
  </si>
  <si>
    <t>Nguyễn Văn Quý</t>
  </si>
  <si>
    <t>Hưng Yên - Đắk Lắk</t>
  </si>
  <si>
    <t>Phạm Văn Phố</t>
  </si>
  <si>
    <t>Huỳnh Trọng Trung</t>
  </si>
  <si>
    <t>Chu Phú Thao</t>
  </si>
  <si>
    <t>Trương Vĩnh Nhật</t>
  </si>
  <si>
    <t>Trần Bảo Bình</t>
  </si>
  <si>
    <t>Vũ Văn Tường</t>
  </si>
  <si>
    <t>Hui Ngọc Vũ</t>
  </si>
  <si>
    <t>Nguyễn Ngọc Ân</t>
  </si>
  <si>
    <t>Lại Hợp Huấn</t>
  </si>
  <si>
    <t>Trịnh Cao Phong</t>
  </si>
  <si>
    <t>Lê Huy Hùng</t>
  </si>
  <si>
    <t>Nguyễn Nhật Tú</t>
  </si>
  <si>
    <t>Nguyễn Công Thức</t>
  </si>
  <si>
    <t>Nguyễn Đức Linh</t>
  </si>
  <si>
    <t>Nguyễn Trọng Đạt</t>
  </si>
  <si>
    <t>Nguyễn Hữu Thùy</t>
  </si>
  <si>
    <t>Bùi Văn Đào</t>
  </si>
  <si>
    <t>Lê Ngọc Dương</t>
  </si>
  <si>
    <t>Nguyễn Thanh Bình</t>
  </si>
  <si>
    <t>29E35164</t>
  </si>
  <si>
    <t>Đào Văn Hùng</t>
  </si>
  <si>
    <t>KM</t>
  </si>
  <si>
    <t>Họ và tên</t>
  </si>
  <si>
    <t>Mã NV</t>
  </si>
  <si>
    <t>Hà Nội - Bình Dương</t>
  </si>
  <si>
    <t>Gia Lai - Hà Nội</t>
  </si>
  <si>
    <t>XE01004</t>
  </si>
  <si>
    <t>Thái Nguyên - Hồ Chí Mình</t>
  </si>
  <si>
    <t>Vĩnh Phúc - Hồ Chí Minh</t>
  </si>
  <si>
    <t>Hồ Chí Minh - Hà Nội</t>
  </si>
  <si>
    <t>Bạc Liêu - Đà Nẵng</t>
  </si>
  <si>
    <t>Khánh Hòa - Hà Nội</t>
  </si>
  <si>
    <t>Lâm Đồng - Hà Nội</t>
  </si>
  <si>
    <t>Đồng Nai - Bắc Ninh</t>
  </si>
  <si>
    <t>Đồng Nai - Quảng Bì̀nh</t>
  </si>
  <si>
    <t>Bình Định - Hà Nội</t>
  </si>
  <si>
    <t>Long An - Hà Nội</t>
  </si>
  <si>
    <t>Long An - Bắc Ninh</t>
  </si>
  <si>
    <t>Long An - Quảng Ninh</t>
  </si>
  <si>
    <t>Tiền Giang - Hà Nội</t>
  </si>
  <si>
    <t>Tiền Giang - Hưng Yên</t>
  </si>
  <si>
    <t>Tiền Giang - Hải Phòng</t>
  </si>
  <si>
    <t>Bình Dương - Hưng Yên</t>
  </si>
  <si>
    <t>XE01003</t>
  </si>
  <si>
    <t>Hồ Chí Minh - Hưng Yên</t>
  </si>
  <si>
    <t>Lâm Đồng - Thanh Hóa</t>
  </si>
  <si>
    <t>Đồng Nai - Thanh Hóa</t>
  </si>
  <si>
    <t>Hồ Chí Minh - Thanh Hóa</t>
  </si>
  <si>
    <t>Cà Mau - Thanh Hóa</t>
  </si>
  <si>
    <t>Bình Dương - Thanh Hóa</t>
  </si>
  <si>
    <t>XE01100</t>
  </si>
  <si>
    <t>Phú Yên - Hà Nội</t>
  </si>
  <si>
    <t>XE01106</t>
  </si>
  <si>
    <t>Long An  -  Lạng Sơn</t>
  </si>
  <si>
    <t>XE01098</t>
  </si>
  <si>
    <t>XE01099</t>
  </si>
  <si>
    <t>XE01102</t>
  </si>
  <si>
    <t>XE01112</t>
  </si>
  <si>
    <t>XE01149</t>
  </si>
  <si>
    <t>XE01151</t>
  </si>
  <si>
    <t>XE01164</t>
  </si>
  <si>
    <t>Vũ Văn Quân B</t>
  </si>
  <si>
    <t>XE01183</t>
  </si>
  <si>
    <t>XE01186</t>
  </si>
  <si>
    <t>XE01198</t>
  </si>
  <si>
    <t>XE01199</t>
  </si>
  <si>
    <t>XE01205</t>
  </si>
  <si>
    <t>XE01212</t>
  </si>
  <si>
    <t>XE01215</t>
  </si>
  <si>
    <t>XE01244</t>
  </si>
  <si>
    <t>XE01245</t>
  </si>
  <si>
    <t>XE01246</t>
  </si>
  <si>
    <t>XE01250</t>
  </si>
  <si>
    <t>XE01247</t>
  </si>
  <si>
    <t>XE00862</t>
  </si>
  <si>
    <t>XE01263</t>
  </si>
  <si>
    <t>XE01276</t>
  </si>
  <si>
    <t>XE01280</t>
  </si>
  <si>
    <t>XE01281</t>
  </si>
  <si>
    <t>XE01283</t>
  </si>
  <si>
    <t>XE01284</t>
  </si>
  <si>
    <t>XE01294</t>
  </si>
  <si>
    <t>XE01295</t>
  </si>
  <si>
    <t>XE01296</t>
  </si>
  <si>
    <t>XE01304</t>
  </si>
  <si>
    <t>XE01305</t>
  </si>
  <si>
    <t>XE01312</t>
  </si>
  <si>
    <t>Lê Xuân Tú</t>
  </si>
  <si>
    <t>XE01315</t>
  </si>
  <si>
    <t>XE01316</t>
  </si>
  <si>
    <t>XE01265</t>
  </si>
  <si>
    <t>XE01317</t>
  </si>
  <si>
    <t>XE01326</t>
  </si>
  <si>
    <t>XE01325</t>
  </si>
  <si>
    <t>XE01328</t>
  </si>
  <si>
    <t>XE01331</t>
  </si>
  <si>
    <t>Nguyễn Như Sơn</t>
  </si>
  <si>
    <t>XE01332</t>
  </si>
  <si>
    <t>Phạm Thanh Tuấn</t>
  </si>
  <si>
    <t>XE01335</t>
  </si>
  <si>
    <t>Nguyễn Văn Tuấn</t>
  </si>
  <si>
    <t>XE01336</t>
  </si>
  <si>
    <t>Nguyễn Ánh Sang</t>
  </si>
  <si>
    <t>XE01337</t>
  </si>
  <si>
    <t>Nguyễn Quang Can</t>
  </si>
  <si>
    <t>XE01340</t>
  </si>
  <si>
    <t>XE01341</t>
  </si>
  <si>
    <t>Từ Phạm Quốc Điệp</t>
  </si>
  <si>
    <t>XE01360</t>
  </si>
  <si>
    <t>Võ Đặng Anh Thông</t>
  </si>
  <si>
    <t>XE01361</t>
  </si>
  <si>
    <t>Nguyễn Quang Hòa</t>
  </si>
  <si>
    <t>XE01373</t>
  </si>
  <si>
    <t>Phan Thanh Tòng</t>
  </si>
  <si>
    <t>XE01372</t>
  </si>
  <si>
    <t>Nguyễn Văn Vinh</t>
  </si>
  <si>
    <t>XE01374</t>
  </si>
  <si>
    <t>XE00952</t>
  </si>
  <si>
    <t>XE01064</t>
  </si>
  <si>
    <t>XE01034</t>
  </si>
  <si>
    <t>XE01068</t>
  </si>
  <si>
    <t>XE01021</t>
  </si>
  <si>
    <t>XE01264</t>
  </si>
  <si>
    <t>XE01303</t>
  </si>
  <si>
    <t>XE01308</t>
  </si>
  <si>
    <t>Cont 50F</t>
  </si>
  <si>
    <t>29K06725</t>
  </si>
  <si>
    <t>1.5T</t>
  </si>
  <si>
    <t>1T</t>
  </si>
  <si>
    <t>29K12715</t>
  </si>
  <si>
    <t>Xe tai nạn T5.2025 tại đèo lò xo</t>
  </si>
  <si>
    <t>NHẬT KÝ THEO DÕI THỜI GIAN LÁI XE LIÊN TỤC</t>
  </si>
  <si>
    <t>QCVN31/2014 - THỜI GIAN LÁI XE LIÊN TỤC</t>
  </si>
  <si>
    <t>Ngày chạy</t>
  </si>
  <si>
    <t>Biển số</t>
  </si>
  <si>
    <t>Họ tên lái xe</t>
  </si>
  <si>
    <t>Số GPLX</t>
  </si>
  <si>
    <t>Loại hình</t>
  </si>
  <si>
    <t>Thời điểm bắt đầu</t>
  </si>
  <si>
    <t>Thời điểm Kết thúc</t>
  </si>
  <si>
    <t>TG lái xe (phút)</t>
  </si>
  <si>
    <t>Thời điểm</t>
  </si>
  <si>
    <t>Tọa độ</t>
  </si>
  <si>
    <t>Địa điểm</t>
  </si>
  <si>
    <t>00:14:45 17/03/2025</t>
  </si>
  <si>
    <t>105.84125,18.38861</t>
  </si>
  <si>
    <t>Đường QL1A, Xã Thạch Long, Thạch Hà, Hà Tĩnh</t>
  </si>
  <si>
    <t>04:23:37 17/03/2025</t>
  </si>
  <si>
    <t>105.86183,20.90595</t>
  </si>
  <si>
    <t>Đường Cao tốc Pháp Vân - Cầu Giẽ, Xã Duyên Thái, Thường Tín, Hà Nội</t>
  </si>
  <si>
    <t>00:00:00 17/03/2025</t>
  </si>
  <si>
    <t>105.93521,18.29937</t>
  </si>
  <si>
    <t>Đường Hà Huy Tập, Xã Cẩm Vĩnh, Cẩm Xuyên, Hà Tĩnh</t>
  </si>
  <si>
    <t>04:02:36 17/03/2025</t>
  </si>
  <si>
    <t>106.95555,17.12909</t>
  </si>
  <si>
    <t>Đường QL1A, Xã Sen Thủy, Lệ Thủy, Quảng Bình</t>
  </si>
  <si>
    <t>13:35:19 17/03/2025</t>
  </si>
  <si>
    <t>108.83596,15.06919</t>
  </si>
  <si>
    <t>Đường QL1A, Xã Nghĩa Thương, Tư Nghĩa, Quảng Ngãi</t>
  </si>
  <si>
    <t>17:54:53 17/03/2025</t>
  </si>
  <si>
    <t>109.18306,13.64089</t>
  </si>
  <si>
    <t>Đường QL1A, Xã Xuân Lộc, Sông Cầu, Phú Yên</t>
  </si>
  <si>
    <t>19:32:30 17/03/2025</t>
  </si>
  <si>
    <t>109.18276,13.63977</t>
  </si>
  <si>
    <t>23:59:57 17/03/2025</t>
  </si>
  <si>
    <t>109.07003,12.19506</t>
  </si>
  <si>
    <t>Đường QL1A, Xã Suối Cát, Cam Lâm, Khánh Hòa</t>
  </si>
  <si>
    <t>Nguyễn Văn Anh.</t>
  </si>
  <si>
    <t>05:39:58 17/03/2025</t>
  </si>
  <si>
    <t>106.34284,20.44375</t>
  </si>
  <si>
    <t>Đường Lê Đại Hành, Phường Kỳ Bá, Thái Bình, Thái Bình</t>
  </si>
  <si>
    <t>12:08:26 17/03/2025</t>
  </si>
  <si>
    <t>106.32819,20.44612</t>
  </si>
  <si>
    <t>Đường Trần Thái Tông, Phường Trần Hưng Đạo, Thái Bình, Thái Bình</t>
  </si>
  <si>
    <t>03:58:26 18/03/2025</t>
  </si>
  <si>
    <t>107.35798,10.90841</t>
  </si>
  <si>
    <t>Đường QL1A, Xã Suối Cát, Xuân Lộc, Đồng Nai</t>
  </si>
  <si>
    <t>08:07:30 18/03/2025</t>
  </si>
  <si>
    <t>109.10687,12.0302</t>
  </si>
  <si>
    <t>Đường Cao tốc Cam Lâm Vĩnh Hảo, Xã Cam Hiệp Nam, Cam Lâm, Khánh Hòa</t>
  </si>
  <si>
    <t>05:38:23 18/03/2025</t>
  </si>
  <si>
    <t>106.34286,20.44367</t>
  </si>
  <si>
    <t>16:04:56 18/03/2025</t>
  </si>
  <si>
    <t>106.16485,20.45059</t>
  </si>
  <si>
    <t>Đường QL10, Phường Lộc Vượng, Nam Định, Nam Định</t>
  </si>
  <si>
    <t>Nguyễn Tiến Công.</t>
  </si>
  <si>
    <t>00:00:00 18/03/2025</t>
  </si>
  <si>
    <t>105.77806,21.1885</t>
  </si>
  <si>
    <t>Thị trấn Quang Minh, Mê Linh, Hà Nội</t>
  </si>
  <si>
    <t>04:36:27 18/03/2025</t>
  </si>
  <si>
    <t>105.56502,18.93053</t>
  </si>
  <si>
    <t>Đường CT Diễn Châu - Bãi Vọt, Xã Diễn Thọ, Diễn Châu, Nghệ An</t>
  </si>
  <si>
    <t>03:47:35 18/03/2025</t>
  </si>
  <si>
    <t>105.60196,19.15628</t>
  </si>
  <si>
    <t>Xã Quỳnh Lâm, Quỳnh Lưu, Nghệ An</t>
  </si>
  <si>
    <t>08:30:36 18/03/2025</t>
  </si>
  <si>
    <t>105.78431,21.02617</t>
  </si>
  <si>
    <t>Đường Ngõ 7 Tôn Thất Thuyết, Phường Dịch Vọng Hậu, Cầu Giấy, Hà Nội</t>
  </si>
  <si>
    <t>Không xác định</t>
  </si>
  <si>
    <t>12:14:36 18/03/2025</t>
  </si>
  <si>
    <t>107.08159,16.86249</t>
  </si>
  <si>
    <t>Đường QL1A, Xã Cam An, Cam Lộ, Quảng Trị</t>
  </si>
  <si>
    <t>16:21:25 18/03/2025</t>
  </si>
  <si>
    <t>108.44956,15.53715</t>
  </si>
  <si>
    <t>Đường Cao tốc Đà Nẵng - Quảng Ngãi, Xã Tam Thái, Phú Ninh, Quảng Nam</t>
  </si>
  <si>
    <t>01:53:05 19/03/2025</t>
  </si>
  <si>
    <t>105.95251,20.18738</t>
  </si>
  <si>
    <t>Đường Cao tốc Mai Sơn - QL45, Xã Mai Sơn, Yên Mô, Ninh Bình</t>
  </si>
  <si>
    <t>06:01:41 19/03/2025</t>
  </si>
  <si>
    <t>106.10279,18.2135</t>
  </si>
  <si>
    <t>Đường QL1A, Xã Cẩm Trung, Cẩm Xuyên, Hà Tĩnh</t>
  </si>
  <si>
    <t>Trương Văn Quỳnh</t>
  </si>
  <si>
    <t>12:49:23 19/03/2025</t>
  </si>
  <si>
    <t>106.49061,10.43899</t>
  </si>
  <si>
    <t>Đường TL827, Xã Thanh Phú Long, Châu Thành, Long An</t>
  </si>
  <si>
    <t>21:12:50 19/03/2025</t>
  </si>
  <si>
    <t>108.73886,11.30128</t>
  </si>
  <si>
    <t>Xã Vĩnh Hảo, Tuy Phong, Bình Thuận</t>
  </si>
  <si>
    <t>12:04:23 19/03/2025</t>
  </si>
  <si>
    <t>106.3259,20.44427</t>
  </si>
  <si>
    <t>17:53:26 19/03/2025</t>
  </si>
  <si>
    <t>106.34279,20.44252</t>
  </si>
  <si>
    <t>Phường Kỳ Bá, Thái Bình, Thái Bình</t>
  </si>
  <si>
    <t>Nguyễn Tiến Duy
Dương Văn Hoan</t>
  </si>
  <si>
    <t>11:48:56 20/03/2025</t>
  </si>
  <si>
    <t>109.03834,14.53064</t>
  </si>
  <si>
    <t>Đường QL1A, Xã Hoài Hảo, Hoài Nhơn, Bình Định</t>
  </si>
  <si>
    <t>17:28:33 20/03/2025</t>
  </si>
  <si>
    <t>108.01426,16.27048</t>
  </si>
  <si>
    <t>Đường QL1A, Xã Lộc Tiến, Phú Lộc, Thừa Thiên Huế</t>
  </si>
  <si>
    <t>18:31:01 20/03/2025</t>
  </si>
  <si>
    <t>108.01324,16.27048</t>
  </si>
  <si>
    <t>23:48:20 20/03/2025</t>
  </si>
  <si>
    <t>106.55598,17.51879</t>
  </si>
  <si>
    <t>Đường Quốc Lộ 1A, Xã Lý Trạch, Bố Trạch, Quảng Bình</t>
  </si>
  <si>
    <t>Phan Lưu Sơn.</t>
  </si>
  <si>
    <t>06:58:22 20/03/2025</t>
  </si>
  <si>
    <t>109.06723,13.96216</t>
  </si>
  <si>
    <t>Đường QL1A, Xã Cát Tân, Phù Cát, Bình Định</t>
  </si>
  <si>
    <t>11:19:40 20/03/2025</t>
  </si>
  <si>
    <t>108.35317,15.68629</t>
  </si>
  <si>
    <t>Đường Cao tốc Đà Nẵng - Quảng Ngãi, Xã Bình Quý, Thăng Bình, Quảng Nam</t>
  </si>
  <si>
    <t>Nguyễn Trọng Tấn.</t>
  </si>
  <si>
    <t>14:19:48 20/03/2025</t>
  </si>
  <si>
    <t>106.08215,20.91449</t>
  </si>
  <si>
    <t>Xã Dị Sử, Mỹ Hào, Hưng Yên</t>
  </si>
  <si>
    <t>19:12:30 20/03/2025</t>
  </si>
  <si>
    <t>105.55831,18.96416</t>
  </si>
  <si>
    <t>Đường QL7, Xã Diễn Cát, Diễn Châu, Nghệ An</t>
  </si>
  <si>
    <t>Phạm Văn Hải 84.</t>
  </si>
  <si>
    <t>01:17:10 20/03/2025</t>
  </si>
  <si>
    <t>106.45636,11.1144</t>
  </si>
  <si>
    <t>Xã Phú Mỹ Hưng, Củ Chi, Hồ Chí Minh</t>
  </si>
  <si>
    <t>05:28:57 20/03/2025</t>
  </si>
  <si>
    <t>107.99475,10.99108</t>
  </si>
  <si>
    <t>Đường ĐCT Vĩnh Hảo - Phan Thiết, Xã Hàm Thạnh, Hàm Thuận Nam, Bình Thuận</t>
  </si>
  <si>
    <t>Phạm Văn Hải 84</t>
  </si>
  <si>
    <t>18:45:56 20/03/2025</t>
  </si>
  <si>
    <t>108.86405,15.02225</t>
  </si>
  <si>
    <t>Đường QL1A, Xã Đức Nhuận, Mộ Đức, Quảng Ngãi</t>
  </si>
  <si>
    <t>22:59:12 20/03/2025</t>
  </si>
  <si>
    <t>107.71423,16.29789</t>
  </si>
  <si>
    <t>Đường TL14B, Xã Lộc Bổn, Phú Lộc, Thừa Thiên Huế</t>
  </si>
  <si>
    <t>01:56:29 21/03/2025</t>
  </si>
  <si>
    <t>105.77773,21.18763</t>
  </si>
  <si>
    <t>05:59:02 21/03/2025</t>
  </si>
  <si>
    <t>105.58374,18.82677</t>
  </si>
  <si>
    <t>Đường CT Diễn Châu - Bãi Vọt, Xã Nghi Đồng, Nghi Lộc, Nghệ An</t>
  </si>
  <si>
    <t>11:56:02 21/03/2025</t>
  </si>
  <si>
    <t>106.87188,17.21143</t>
  </si>
  <si>
    <t>Đường QL1, Xã Hưng Thủy, Lệ Thủy, Quảng Bình</t>
  </si>
  <si>
    <t>15:59:00 21/03/2025</t>
  </si>
  <si>
    <t>108.11331,16.0319</t>
  </si>
  <si>
    <t>Đường AH1, Xã Hòa Sơn, Hòa Vang, Đà Nẵng</t>
  </si>
  <si>
    <t>12:43:46 21/03/2025</t>
  </si>
  <si>
    <t>109.07287,14.24207</t>
  </si>
  <si>
    <t>Đường QL1A, Xã Mỹ Trinh, Phù Mỹ, Bình Định</t>
  </si>
  <si>
    <t>16:55:57 21/03/2025</t>
  </si>
  <si>
    <t>108.30093,15.74674</t>
  </si>
  <si>
    <t>Đường Cao tốc Đà Nẵng - Quảng Ngãi, Xã Phú Thọ, Quế Sơn, Quảng Nam</t>
  </si>
  <si>
    <t>00:09:02 21/03/2025</t>
  </si>
  <si>
    <t>106.55593,17.51966</t>
  </si>
  <si>
    <t>08:12:39 21/03/2025</t>
  </si>
  <si>
    <t>105.9327,20.16338</t>
  </si>
  <si>
    <t>Đường QL1A, Phường Yên Bình, Tam Điệp, Ninh Bình</t>
  </si>
  <si>
    <t>XT13</t>
  </si>
  <si>
    <t>16:12:49 21/03/2025</t>
  </si>
  <si>
    <t>105.99541,21.11874</t>
  </si>
  <si>
    <t>Xã Hoàn Sơn, Tiên Du, Bắc Ninh</t>
  </si>
  <si>
    <t>20:37:22 21/03/2025</t>
  </si>
  <si>
    <t>105.63171,19.20577</t>
  </si>
  <si>
    <t>Đường CT QL45 - Diễn Châu, Xã Quỳnh Tân, Quỳnh Lưu, Nghệ An</t>
  </si>
  <si>
    <t>Nhâm Văn Cương.</t>
  </si>
  <si>
    <t>34004734147.</t>
  </si>
  <si>
    <t>04:48:55 21/03/2025</t>
  </si>
  <si>
    <t>105.84669,20.93318</t>
  </si>
  <si>
    <t>Đường QL1A, Xã Vĩnh Quỳnh, Thanh Trì, Hà Nội</t>
  </si>
  <si>
    <t>10:37:55 21/03/2025</t>
  </si>
  <si>
    <t>105.86111,20.90711</t>
  </si>
  <si>
    <t>Đường Cao tốc Pháp Vân - Cầu Giẽ, Xã Liên Ninh, Thanh Trì, Hà Nội</t>
  </si>
  <si>
    <t>18:58:29 21/03/2025</t>
  </si>
  <si>
    <t>105.66239,18.53658</t>
  </si>
  <si>
    <t>Đường QL8A, Xã Đức Thịnh, Đức Thọ, Hà Tĩnh</t>
  </si>
  <si>
    <t>23:59:50 21/03/2025</t>
  </si>
  <si>
    <t>105.78608,21.01309</t>
  </si>
  <si>
    <t>Đường Phạm Hùng, Phường Mễ Trì, Nam Từ Liêm, Hà Nội</t>
  </si>
  <si>
    <t>07:32:20 22/03/2025</t>
  </si>
  <si>
    <t>106.43805,17.87198</t>
  </si>
  <si>
    <t>Đường QL1A, Xã Quảng Tùng, Quảng Trạch, Quảng Bình</t>
  </si>
  <si>
    <t>11:54:50 22/03/2025</t>
  </si>
  <si>
    <t>107.68002,16.39713</t>
  </si>
  <si>
    <t>Đường QL1A, Phường Phú Bài, Hương Thủy, Thừa Thiên Huế</t>
  </si>
  <si>
    <t>Vũ Văn Quang
Nguyễn Văn Anh</t>
  </si>
  <si>
    <t>12:40:04 22/03/2025</t>
  </si>
  <si>
    <t>107.68032,16.39601</t>
  </si>
  <si>
    <t>18:50:38 22/03/2025</t>
  </si>
  <si>
    <t>107.74641,15.09955</t>
  </si>
  <si>
    <t>Đường QL14, Xã Đắk Pék, Đắk Glei, Kon Tum</t>
  </si>
  <si>
    <t>Phạm Bá Huy.</t>
  </si>
  <si>
    <t>01:55:24 23/03/2025</t>
  </si>
  <si>
    <t>105.77765,21.18749</t>
  </si>
  <si>
    <t>06:30:15 23/03/2025</t>
  </si>
  <si>
    <t>105.58375,18.82671</t>
  </si>
  <si>
    <t>07:45:06 23/03/2025</t>
  </si>
  <si>
    <t>105.7607,18.47185</t>
  </si>
  <si>
    <t>Đường QL1A, Thị trấn Nghèn, Can Lộc, Hà Tĩnh</t>
  </si>
  <si>
    <t>12:01:54 23/03/2025</t>
  </si>
  <si>
    <t>106.87234,17.21269</t>
  </si>
  <si>
    <t>00:00:05 24/03/2025</t>
  </si>
  <si>
    <t>108.11328,11.07671</t>
  </si>
  <si>
    <t>Đường ĐCT Vĩnh Hảo - Phan Thiết, Xã Thuận Minh, Hàm Thuận Bắc, Bình Thuận</t>
  </si>
  <si>
    <t>05:45:46 24/03/2025</t>
  </si>
  <si>
    <t>109.24335,13.37593</t>
  </si>
  <si>
    <t>Đường QL1A, Phường Xuân Đài, Sông Cầu, Phú Yên</t>
  </si>
  <si>
    <t>12:20:14 24/03/2025</t>
  </si>
  <si>
    <t>108.78437,15.08515</t>
  </si>
  <si>
    <t>Đường Cao tốc Đà Nẵng - Quảng Ngãi, Xã Hành Thuận, Nghĩa Hành, Quảng Ngãi</t>
  </si>
  <si>
    <t>17:53:15 24/03/2025</t>
  </si>
  <si>
    <t>107.08446,16.84222</t>
  </si>
  <si>
    <t>Đường TL9, Xã Cam An, Cam Lộ, Quảng Trị</t>
  </si>
  <si>
    <t>Vũ Văn Quang.</t>
  </si>
  <si>
    <t>19:42:32 24/03/2025</t>
  </si>
  <si>
    <t>107.0687,16.95758</t>
  </si>
  <si>
    <t>Đường QL1A, Xã Gio Phong, Gio Linh, Quảng Trị</t>
  </si>
  <si>
    <t>23:59:57 24/03/2025</t>
  </si>
  <si>
    <t>105.9912,18.25647</t>
  </si>
  <si>
    <t>Đường QL1A, Xã Cẩm Huy, Cẩm Xuyên, Hà Tĩnh</t>
  </si>
  <si>
    <t>NHẬT KÝ THEO DÕI QUÁ TỐC ĐỘ GIỚI HẠN</t>
  </si>
  <si>
    <t>QCVN31/2014 - BÁO CÁO TỔNG HỢP THEO XE</t>
  </si>
  <si>
    <t>Ngày vi phạm</t>
  </si>
  <si>
    <t>Tốc độ vượt trung bình</t>
  </si>
  <si>
    <t>Tốc độ giới hạn (km/h)</t>
  </si>
  <si>
    <t>Lái xe lái</t>
  </si>
  <si>
    <t>105.89518,20.17225</t>
  </si>
  <si>
    <t>Đường Cao tốc Mai Sơn - QL45, Xã Quang Sơn, Tam Điệp, Ninh Bình</t>
  </si>
  <si>
    <t>10:24:44 18/03/2025</t>
  </si>
  <si>
    <t>93.</t>
  </si>
  <si>
    <t>90.</t>
  </si>
  <si>
    <t>105.92039,20.74406</t>
  </si>
  <si>
    <t>Đường Cao tốc Pháp Vân Cầu Giẽ</t>
  </si>
  <si>
    <t>Nguyễn Văn Sang
Lê Đức Bách</t>
  </si>
  <si>
    <t>07:56:53 18/03/2025</t>
  </si>
  <si>
    <t>97.</t>
  </si>
  <si>
    <t>107.71751,10.86171</t>
  </si>
  <si>
    <t>Đường Cao tốc Phan Thiết - Dầu Giây, Xã Sông Phan, Hàm Tân, Bình Thuận</t>
  </si>
  <si>
    <t>16:54:35 18/03/2025</t>
  </si>
  <si>
    <t>95.</t>
  </si>
  <si>
    <t>108.74982,15.25845</t>
  </si>
  <si>
    <t>Đường Cao tốc Đà Nẵng - Quảng Ngãi, Xã Tịnh Thọ, Sơn Tịnh, Quảng Ngãi</t>
  </si>
  <si>
    <t>16:35:51 19/03/2025</t>
  </si>
  <si>
    <t>103.</t>
  </si>
  <si>
    <t>106.19724,20.85494</t>
  </si>
  <si>
    <t>Đường Cao tốc Hà nội - Hải phỏng, Xã Thái Học, Bình Giang, Hải Dương</t>
  </si>
  <si>
    <t>Hoàng Gia Sùng.</t>
  </si>
  <si>
    <t>04:52:31 20/03/2025</t>
  </si>
  <si>
    <t>92.</t>
  </si>
  <si>
    <t>107.72196,10.86153</t>
  </si>
  <si>
    <t>02:50:02 21/03/2025</t>
  </si>
  <si>
    <t>105.91667,20.75916</t>
  </si>
  <si>
    <t>Đường Cao tốc Pháp Vân Cầu Giẽ, Xã Nam Phong, Phú Xuyên, Hà Nội</t>
  </si>
  <si>
    <t>05:12:26 21/03/2025</t>
  </si>
  <si>
    <t>105.92933,20.68699</t>
  </si>
  <si>
    <t>Đường Cao tốc Cầu Giẽ - Ninh Bình, Xã Đại Xuyên, Phú Xuyên, Hà Nội</t>
  </si>
  <si>
    <t>22:36:36 22/03/2025</t>
  </si>
  <si>
    <t>107.32513,10.87106</t>
  </si>
  <si>
    <t>Đường Cao tốc Phan Thiết - Dầu Giây, Xã Bảo Hoà, Xuân Lộc, Đồng Nai</t>
  </si>
  <si>
    <t>23:20:07 23/03/2025</t>
  </si>
  <si>
    <t>107.72156,10.86154</t>
  </si>
  <si>
    <t>06:54:02 23/03/2025</t>
  </si>
  <si>
    <t>100.</t>
  </si>
  <si>
    <t>106.43659,20.83484</t>
  </si>
  <si>
    <t>Đường Cao tốc Hà nội - Hải Phòng, Xã Tứ Xuyên, Tứ Kỳ, Hải Dương</t>
  </si>
  <si>
    <t>Trần Văn Thanh B và Trương Quang Đô</t>
  </si>
  <si>
    <t>09:32:00 24/03/2025</t>
  </si>
  <si>
    <t>108.19942,15.81888</t>
  </si>
  <si>
    <t>Đường Cao tốc Đà Nẵng - Quảng Ngãi, Xã Duy Trinh, Duy Xuyên, Quảng Nam</t>
  </si>
  <si>
    <t>06:52:24 24/03/2025</t>
  </si>
  <si>
    <t>94.</t>
  </si>
  <si>
    <t>105.94466,20.62153</t>
  </si>
  <si>
    <t>Đường Cao tốc Cầu Giẽ - Ninh Bình, Xã Tiên Nội, Duy Tiên, Hà Nam</t>
  </si>
  <si>
    <t>Khu vực</t>
  </si>
  <si>
    <t>Văn phòng</t>
  </si>
  <si>
    <t>GPS</t>
  </si>
  <si>
    <t>Thời gian làm việc</t>
  </si>
  <si>
    <t>Thọ Tháp</t>
  </si>
  <si>
    <t>4 Thọ Tháp, Dịch Vọng, Cầu Giấy</t>
  </si>
  <si>
    <t>https://maps.app.goo.gl/eLPr4hedGmjw1wax9</t>
  </si>
  <si>
    <t>6h-20h</t>
  </si>
  <si>
    <t>BigC</t>
  </si>
  <si>
    <t>43 Nguyễn Quốc Trị, Nam Trung Yên, Cầu Giấy</t>
  </si>
  <si>
    <t>https://maps.app.goo.gl/cgt6DPAzoRhJ8Zjt7</t>
  </si>
  <si>
    <t>Lê Duẩn</t>
  </si>
  <si>
    <t>283 Lê Duẩn, Lê Đại Hành, Hoàn Kiếm</t>
  </si>
  <si>
    <t>https://maps.app.goo.gl/uApyKkEvi2nrTHfd9</t>
  </si>
  <si>
    <t>Trần Đại Nghĩa</t>
  </si>
  <si>
    <t>55 Trần Đại Nghĩa, Bách Khoa, Hai Bà Trưng</t>
  </si>
  <si>
    <t>https://maps.app.goo.gl/A1oMpVRbfjDZdpsX6</t>
  </si>
  <si>
    <t>6h-18h</t>
  </si>
  <si>
    <t>Vọng</t>
  </si>
  <si>
    <t>74 Vọng, Đồng Tâm, Hai Bà Trưng</t>
  </si>
  <si>
    <t>https://maps.app.goo.gl/WrWxeRwNEddGPqvW6</t>
  </si>
  <si>
    <t>Giải Phóng</t>
  </si>
  <si>
    <t>1147 Giải Phóng, Thịnh Liệt, Hoàng Mai</t>
  </si>
  <si>
    <t>https://maps.app.goo.gl/2YVBKghZtmKXmfz28</t>
  </si>
  <si>
    <t>6h-19h</t>
  </si>
  <si>
    <t>10/15 Ngọc Hồi, Hoàng Liệt, Hoàng Mai</t>
  </si>
  <si>
    <t>https://maps.app.goo.gl/2xwgEDVJtzboDV4PA</t>
  </si>
  <si>
    <t>Các tỉnh</t>
  </si>
  <si>
    <t>Phố 4 Võ Thị Sáu, Đông Thành, TP NB - chân Cầu Non Nước</t>
  </si>
  <si>
    <t>https://maps.app.goo.gl/4X9JFwuEXQ5pQpu1A</t>
  </si>
  <si>
    <t>77 Trần Anh Tông, TP NĐ - đối diện Go Nam Định</t>
  </si>
  <si>
    <t>https://maps.app.goo.gl/zXMY1eNQnJhp2uom7</t>
  </si>
  <si>
    <t>Thái Bình 1</t>
  </si>
  <si>
    <t>34 Trần Phú, Trần Hưng Đạo</t>
  </si>
  <si>
    <t>https://maps.app.goo.gl/duBdRbzgRQRiVBGN6</t>
  </si>
  <si>
    <t>Thái Bình 2</t>
  </si>
  <si>
    <t>91 Đặng Nghiễm, Bồ Xuyên</t>
  </si>
  <si>
    <t>https://maps.app.goo.gl/MZZtgQgrEjDg5SpJ6</t>
  </si>
  <si>
    <t>Việt Trì</t>
  </si>
  <si>
    <t>46 Vũ Tuân, Gia Cẩm, Việt Trì</t>
  </si>
  <si>
    <t>https://maps.app.goo.gl/TxrabD9vHJRU158a9</t>
  </si>
  <si>
    <t>Phù Ninh</t>
  </si>
  <si>
    <t>IC8, 98QH+9X4 Phù Ninh, Phú Thọ</t>
  </si>
  <si>
    <r>
      <rPr>
        <u/>
        <sz val="11"/>
        <color rgb="FF1155CC"/>
        <rFont val="&quot;Times New Roman&quot;, serif"/>
      </rPr>
      <t>https://maps.app.goo.gl/BnWz5rb9GyTqwSDa7</t>
    </r>
  </si>
  <si>
    <t>Vincom+ Thị xã Phú Thọ</t>
  </si>
  <si>
    <t>https://maps.app.goo.gl/EmrxzSThhvBUe6Uq5</t>
  </si>
  <si>
    <t>Yên Bái 1</t>
  </si>
  <si>
    <t>263 Nguyễn Thái Học, TP Yên Bái</t>
  </si>
  <si>
    <t>https://maps.app.goo.gl/8t2J1zxe6xsxUgTu7</t>
  </si>
  <si>
    <t>Yên Bái 2</t>
  </si>
  <si>
    <t>209 Đinh Tiên Hoàng, TP Yên Bái</t>
  </si>
  <si>
    <t>https://maps.app.goo.gl/Ex2Y3JCjPmGJcjzV6</t>
  </si>
  <si>
    <t>BKS: 29K-069.35- Trọng tải: 8T</t>
  </si>
  <si>
    <t>BKS: 29G-023.49- Trọng tải: 8T</t>
  </si>
  <si>
    <t>Lái xe: Phan Trung Thành + Nguyễn Xuân Nam</t>
  </si>
  <si>
    <t>Lái xe: Lê Đức Bách + Hoàng Minh Thịnh</t>
  </si>
  <si>
    <t>SĐT lái xe : 0981636699 + 0776874999</t>
  </si>
  <si>
    <t>SĐT lái xe : 0989852112+ 0989118712</t>
  </si>
  <si>
    <t>VTman: Phan Trung Thành ( thanhpt13)</t>
  </si>
  <si>
    <t>VTman: Lê Đức Bách (bachld)</t>
  </si>
  <si>
    <t>SĐT: 0981636699</t>
  </si>
  <si>
    <t>SĐT: 0989852112</t>
  </si>
  <si>
    <t>Giờ có mặt xếp hàng: 02h ngày 21/12/2024</t>
  </si>
  <si>
    <t>Giờ có mặt xếp hàng: 20h ngày 21/12/2024</t>
  </si>
  <si>
    <t>Tên</t>
  </si>
  <si>
    <t>Phone</t>
  </si>
  <si>
    <t>Email</t>
  </si>
  <si>
    <t>Hopdong</t>
  </si>
  <si>
    <t>Chucdanh</t>
  </si>
  <si>
    <t>Mã BC</t>
  </si>
  <si>
    <t>MNV</t>
  </si>
  <si>
    <t>Họ tên đệm</t>
  </si>
  <si>
    <t>Ngày sinh</t>
  </si>
  <si>
    <t>Mật khẩu</t>
  </si>
  <si>
    <t>user</t>
  </si>
  <si>
    <t>Lâm</t>
  </si>
  <si>
    <t>huongtt3@viettelpost.com.vn</t>
  </si>
  <si>
    <t>Nhân sự qua đối tác(OS)</t>
  </si>
  <si>
    <t>CN - NV Lái xe</t>
  </si>
  <si>
    <t>DTNBN1</t>
  </si>
  <si>
    <t>Vũ Thị</t>
  </si>
  <si>
    <t>lamvt4</t>
  </si>
  <si>
    <t>Tuyền</t>
  </si>
  <si>
    <t>Đặng Thanh</t>
  </si>
  <si>
    <t>tuyendt4</t>
  </si>
  <si>
    <t>Tấn</t>
  </si>
  <si>
    <t>Nguyễn Trọng</t>
  </si>
  <si>
    <t>tannt4</t>
  </si>
  <si>
    <t>Thịnh</t>
  </si>
  <si>
    <t>thinhhm1</t>
  </si>
  <si>
    <t>Anh</t>
  </si>
  <si>
    <t>Nguyễn Văn</t>
  </si>
  <si>
    <t>anhnv30</t>
  </si>
  <si>
    <t>Thành</t>
  </si>
  <si>
    <t>Phan Trung</t>
  </si>
  <si>
    <t>thanhpt13</t>
  </si>
  <si>
    <t>Sang</t>
  </si>
  <si>
    <t>sangnv19</t>
  </si>
  <si>
    <t>Trường</t>
  </si>
  <si>
    <t>Trần Xuân</t>
  </si>
  <si>
    <t>truongtx4</t>
  </si>
  <si>
    <t>Thiên</t>
  </si>
  <si>
    <t>Nguyễn Đức</t>
  </si>
  <si>
    <t>thiennd16</t>
  </si>
  <si>
    <t>Nam</t>
  </si>
  <si>
    <t>Nguyễn Xuân</t>
  </si>
  <si>
    <t>namnx</t>
  </si>
  <si>
    <t>Bách</t>
  </si>
  <si>
    <t>Lê Đức</t>
  </si>
  <si>
    <t>bachld</t>
  </si>
  <si>
    <t>Hub VTL</t>
  </si>
  <si>
    <t>Kho Bắc Giang- Bgg Long
[Di động] 0327020988</t>
  </si>
  <si>
    <t>https://www.google.com/maps/place/21%C2%B017'14.5%22N+106%C2%B013'44.7%22E/@21.2873516,106.2264977,17z/data=!3m1!4b1!4m4!3m3!8m2!3d21.2873516!4d106.2290726?entry=ttu&amp;g_ep=EgoyMDI0MTIxMS4wIKXMDSoASAFQAw%3D%3D</t>
  </si>
  <si>
    <t>Kho Bắc Ninh - Nguyễn Đình Hải- 0989615615</t>
  </si>
  <si>
    <t>https://www.google.com/maps/place/21%C2%B006'56.8%22N+105%C2%B059'18.8%22E/@21.115778,105.9859657,17z/data=!3m1!4b1!4m4!3m3!8m2!3d21.115778!4d105.9885406?entry=ttu&amp;g_ep=EgoyMDI0MTIxMS4wIKXMDSoASAFQAw%3D%3D</t>
  </si>
  <si>
    <t>KHO CẦN THƠ ( TTKT4 ) - LHE  A TUẤN 0969194919 / A HƯNG  0978706966 / A NGHĨA 0989116639</t>
  </si>
  <si>
    <t>https://www.google.com/maps/place/10%C2%B006'42.6%22N+105%C2%B041'30.8%22E/@10.1118259,105.6893044,17z/data=!3m1!4b1!4m4!3m3!8m2!3d10.1118259!4d105.6918793?entry=ttu&amp;g_ep=EgoyMDI0MTIxMS4wIKXMDSoASAFQAw%3D%3D</t>
  </si>
  <si>
    <t xml:space="preserve">Kho Quang Minh 1- </t>
  </si>
  <si>
    <t>https://www.google.com/maps?q=21.18786456,105.7742224&amp;z=14&amp;t=m&amp;mapclient=embed</t>
  </si>
  <si>
    <t>Kho Bình Dương - A HIỀN CA NGÀY 0975687051 / CA ĐÊM 0394921532</t>
  </si>
  <si>
    <t>https://www.google.com/maps?q=354+H%E1%BB%93+V%C4%83n+M%C3%AAn,+An+Th%E1%BA%A1nh,+Thu%E1%BA%ADn+An,+B%C3%ACnh+D%C6%B0%C6%A1ng&amp;ftid=0x3174d72e695440f9:0x8c0b1f0deaf8c25b&amp;hl=vi-VN&amp;gl=vn&amp;entry=gps&amp;lucs=s2se&amp;shorturl=1</t>
  </si>
  <si>
    <t>Đầu mối xử lý theo khu vực kết nối.</t>
  </si>
  <si>
    <t>*Hotline liên miền LOG : 0868507155 ( xử lý chung 24/24 )</t>
  </si>
  <si>
    <t>- Kết nối từ các tỉnh trực thuộc KV3 ( vùng HCM + miền Nam ) : Mr Đức 0833578879</t>
  </si>
  <si>
    <t>- Kết nối từ các tỉnh trực thuộc KV2 ( vùng miền Trung ) : Mr Hùng 0373569279</t>
  </si>
  <si>
    <t>- Kết nối từ các tỉnh trực thuộc ( vùng miền Tây ) : Mr Hùng 0373569279</t>
  </si>
  <si>
    <t>- Kết nối từ các tỉnh trực thuộc KV1 ( vùng miền Bắc  ) : Mss Chang 0878881155</t>
  </si>
  <si>
    <t>Hằng ngày, Điều hành thực hiện giám sát việc Lái xe chụp ảnh GPLX và giấy tờ theo xe gửi lên nhóm chung, xác nhận "V" cho lái xe đã check đúng, đủ nội dung, nếu thiếu, điều hành đôn đốc lái xe thực hiện.</t>
  </si>
  <si>
    <t>TB - NĐ</t>
  </si>
  <si>
    <t>V</t>
  </si>
  <si>
    <t>v</t>
  </si>
  <si>
    <t>BÁO GIÁ VẬN CHUYỂN</t>
  </si>
  <si>
    <t>Chúng tôi trân trọng và biết ơn sự quan tâm của Quý vị đã dành cho X.E Việt Nam. Sau quá trình khảo sát, đánh giá chúng tôi xin gửi tới Quý Công ty bảng báo giá chi tiết như sau:</t>
  </si>
  <si>
    <t>Loại xe</t>
  </si>
  <si>
    <t>Tải trọng 
 thiết kế
 ĐVT (tấn)</t>
  </si>
  <si>
    <t>Kích thước
 (D x R x C)
 ĐVT (m)</t>
  </si>
  <si>
    <t>Loại thùng</t>
  </si>
  <si>
    <t>Phương thức 
 tính giá</t>
  </si>
  <si>
    <t>Đơn giá phía Bắc
 (VNĐ/Km)</t>
  </si>
  <si>
    <t>Đơn giá phía Nam
 (VNĐ/Km)</t>
  </si>
  <si>
    <t>KIA
 K200</t>
  </si>
  <si>
    <t>3,2 x 1,67 x 1,83</t>
  </si>
  <si>
    <t>Thùng kín 
 hai lớp có bảo ôn</t>
  </si>
  <si>
    <t>Nguyên chuyến theo km giao hàng</t>
  </si>
  <si>
    <t>3,2 x 1,67 x 1,77</t>
  </si>
  <si>
    <t>Thùng kín 
 một lớp 6 cánh</t>
  </si>
  <si>
    <t>Thùng kín 
 một lớp</t>
  </si>
  <si>
    <t>ISUZU
 QKR</t>
  </si>
  <si>
    <t>2.65</t>
  </si>
  <si>
    <t>4,34 x 1,74 x 1,77</t>
  </si>
  <si>
    <t>ISUZU
 NPR</t>
  </si>
  <si>
    <t>5,22 x 2,12 x 1,9</t>
  </si>
  <si>
    <t>ISUZU
 NQR</t>
  </si>
  <si>
    <t>6,2 x 2,1 x 2,05</t>
  </si>
  <si>
    <t>ISUZU
 FRR650</t>
  </si>
  <si>
    <t>7,36 x 2,33 x 2,06</t>
  </si>
  <si>
    <t>Thùng bạt</t>
  </si>
  <si>
    <t>ISUZU
 FVR900</t>
  </si>
  <si>
    <t>9,61 x 2,36 x 2,33</t>
  </si>
  <si>
    <t>ISUZU
 FVM1500</t>
  </si>
  <si>
    <t>9,43 x 2,35 x 2,35</t>
  </si>
  <si>
    <t>Hàng tuyến HCM đi HN</t>
  </si>
  <si>
    <t>Phương thức tính giá</t>
  </si>
  <si>
    <t>ĐVT</t>
  </si>
  <si>
    <t>Đơn giá 
 (VNĐ)</t>
  </si>
  <si>
    <t>Hàng hai chiều tùy theo nhu cầu vận chuyển 
 không bao gồm bốc xếp và lưu kho</t>
  </si>
  <si>
    <t>Loại hàng hóa tính trọng lượng hoặc 
 quy đổi vượt quá 200 kg/1m3</t>
  </si>
  <si>
    <t>1,800,000</t>
  </si>
  <si>
    <t>Hàng hóa quy đổi tính thể tích 
 dưới 200kg/1m3</t>
  </si>
  <si>
    <t>m3</t>
  </si>
  <si>
    <t>Áp dụng:</t>
  </si>
  <si>
    <t>Tổng doanh thu của tháng dưới 200,000,000 chiết khấu 3% trước thuế.</t>
  </si>
  <si>
    <t>Tổng doanh thu của tháng từ 200,000,000 trở lên chiết khấu 5% trước thuế.</t>
  </si>
  <si>
    <t>CÔNG TY TNHH X.E VIỆT NAM</t>
  </si>
  <si>
    <t>Check phạt nguội đến ngày 01/03/2025</t>
  </si>
  <si>
    <t>Lỗi vi phạm</t>
  </si>
  <si>
    <t>Lái xe vi phạm</t>
  </si>
  <si>
    <t>Trạng thái xử lí</t>
  </si>
  <si>
    <t>Check phạt nguội đến ngày 24/03/2025</t>
  </si>
  <si>
    <t>Không có</t>
  </si>
  <si>
    <t>1 lỗi</t>
  </si>
  <si>
    <t>Vi phạm lúc 16:11, 27/11/2024
Km 130+500 Quốc lộ 3, Xã Nông Hạ, Huyện Chợ Mới, Tỉnh Bắc Kạn
Điều khiển xe chạy quá tốc độ quy định từ 10 km/h đến 20 km/h
Theo Nghị định 100/2019/NĐ-CP, người vi phạm sẽ bị phạt từ 4,000,000 đến 6,000,000 VND. Đồng thời, người điều khiển vi phạm sẽ bị tước quyền sử dụng Giấy phép lái xe từ 1-3 tháng</t>
  </si>
  <si>
    <t>Lái xe nghỉ việc nhưng chưa hoàn tất thủ tục nghỉ
Đã báo lái xe</t>
  </si>
  <si>
    <t>Vi phạm lúc 16:11, 27/11/2024
Km 130+500 Quốc lộ 3, Xã Nông Hạ, Huyện Chợ Mới, Tỉnh Bắc Kạn
Điều khiển xe chạy quá tốc độ quy định từ 10 km/h đến 20 km/h
Theo Nghị định 100/2019/NĐ-CP, người vi phạm sẽ bị phạt từ 4,000,000 đến 6,000,000 VND. Đồng thời, người điều khiển vi phạm sẽ bị tước quyền sử dụng Giấy phép lái xe từ 1-3 tháng
Trạng thái: Chưa xử phạt</t>
  </si>
  <si>
    <t xml:space="preserve">Thời gian vị phạm:11:42, 11/07/2024.
Địa điểm vi phạm:Km 129+200 CT03 Cao tốc Hà Nội Bắc Giang, Phường Nếnh, Thị xã Việt Yên, Tỉnh Bắc Giang
Lỗi vi phạm: 12321.5.4.d.10.Dừng xe tại vị trí gầm cầu vượt
Trạng thái: Đã xử phạt
</t>
  </si>
  <si>
    <t>Đã xử phạt</t>
  </si>
  <si>
    <t>Thời gia vi phạm: 17:01 ngày 20/05/2023.
Địa điểm vi phạm: QL1 , TP Hồ Chí Minh.
Lỗi Vi phạm: 12321.5.3.a.01.Điều khiển xe chạy quá tốc độ quy định từ 05 km/h đến dưới 10 km/h
Trạng thái: Chưa xử phạt
Nơi giải quyết: Đội csgt trật tự Đống Đa, CA Quận Đống Đa, HN</t>
  </si>
  <si>
    <t>Chưa xử phạt</t>
  </si>
  <si>
    <t>check phạt nguội có 1 lỗi nhưng là của xe biển trắng</t>
  </si>
  <si>
    <t>Thời gian vi phạm: 16:13, 03/12/2024
Địa điểm vi phạm:Đường Tỉnh lộ 295, Khu phố Cẩm Giang, Phường Đồng Nguyên, Thành phố Từ Sơn, Tỉnh Bắc Ninh
Lỗi vi phạm: 12321.5.3.a.01.Điều khiển xe chạy quá tốc độ quy định từ 05 km/h đến dưới 10 km/h
Trạng thái: Chưa xử phạt.</t>
  </si>
  <si>
    <t>Xe của biển trắng</t>
  </si>
  <si>
    <t>THÔNG TIN XE CHẠY J&amp;T NGÀY 12/1/2025
 Tuyến: HN-Đà Nẵng
 Tên tài xế: Mai Văn Long
 Biển số xe: 29G-023.25 - Xe 8T
 Số điện thoại: 0971106882
 Giờ có mặt: 15h
 Đăng kiểm:https://drive.google.com/drive/folders/1sLRCCGGE-ODFZfYKTwSGvzVKThnekybA?hl=vi</t>
  </si>
  <si>
    <t>THÔNG TIN XE CHẠY J&amp;T NGÀY 10/1/2025:
 Tuyến HN-HCM, xe Chenglong 8T
 Tên tài xế: Lê Đức Bách
 Biển số xe: 29K-139.05
 Số điện thoại: 0989852112
 Giờ có mặt: 19h
 Đăng kiểm: https://drive.google.com/drive/folders/1_MZLMjuW7vG4V1mwd0Mj_6Fw1o8SJ8yx?hl=vi</t>
  </si>
  <si>
    <t>THÔNG TIN XE CHẠY J&amp;T NGÀY 10/1/2025
 Tuyến: Nam Định HCM, xe ISUZU 3 chân 15T
 Tên tài xế: Trần Xuân Trường
 Biển số xe: 29K-079.24
 Số điện thoại: 0974392325
 Giờ có mặt: 21h
 Đăng kiểm: https://drive.google.com/drive/folders/1elq6ClygeuQ7Mmg8wC2L-SuMn9SV0b7n?hl=vi</t>
  </si>
  <si>
    <t>THÔNG TIN XE CHẠY J&amp;T NGÀY 13/2/2025
 Tuyến: HN-Lâm Đồng
 Tên tài xế: Nguyễn Tiến Công &amp; Nguyễn Văn Chuyển
 Biển số xe: 29E-084.13 - Xe 15T
 Số điện thoại: 0979251508 &amp; 0862567126
 Giờ có mặt: 01h
 Đăng kiểm:https://drive.google.com/drive/folders/1UKb7YZnk9cu6u2gtaM44t_0ViAqDdO5V</t>
  </si>
  <si>
    <t>THÔNG TIN XE CHẠY J&amp;T NGÀY 11/2/2025
 Tuyến: HN-Lâm Đồng
 Tên tài xế: Hoàng Minh Thịnh &amp; Lê Mạnh Cường
 Biển số xe: 29E-096.03 - Xe 15T
 Số điện thoại: 0989852112 &amp; 0923453896
 Giờ có mặt: 22h
 Đăng kiểm:https:https://drive.google.com/drive/folders/1Z3exR86G9d6O7B8mA41OhbZsgY_fDkau</t>
  </si>
  <si>
    <t>THÔNG TIN XE CHẠY J&amp;T NGÀY 04/2/2025
 Tuyến: HN-Hưng Yên
 Tên tài xế: Phạm Văn Hải B
 Biển số xe: 29K-136.97 - Xe 8T
 Số điện thoại: 0379427150
 Giờ có mặt: 00h
 Đăng kiểm:https://drive.google.com/drive/folders/1UKb7YZnk9cu6u2gtaM44t_0ViAqDdO5V</t>
  </si>
  <si>
    <t>THÔNG TIN XE CHẠY J&amp;T NGÀY 13/2/2025
 Tuyến: HN-Lâm Đồng
 Tên tài xế: Nguyễn Tiến Công &amp; Nguyễn Đức Thiên
 Biển số xe: 29E-084.26 - Xe 15T
 Số điện thoại: 0983509012 &amp; 974172336
 Giờ có mặt: 22h
 Đăng kiểm:https://drive.google.com/drive/folders/1Z3exR86G9d6O7B8mA41OhbZsgY_fDkau</t>
  </si>
  <si>
    <t>Hub J&amp;T</t>
  </si>
  <si>
    <t>Kho Hà Nội
Liên hệ A Sơn: 0338289398</t>
  </si>
  <si>
    <t>https://maps.app.goo.gl/vKaMHbmxtsLuoswV6</t>
  </si>
  <si>
    <t>Kho Hưng Yên
Liên hệ A Sáng: 0976854834</t>
  </si>
  <si>
    <t>https://maps.app.goo.gl/kf1NvmhxDzbrgBpA7</t>
  </si>
  <si>
    <t>Kho Nam Định
Liên hệ A Mạnh 0967752257</t>
  </si>
  <si>
    <t>https://maps.app.goo.gl/WLLi75ToL6FxKSX16</t>
  </si>
  <si>
    <t>Kho Củ Chi Hồ Chí Minh
Liên hệ A Thuận: 0919936117 &amp; A Thái: 0399007309</t>
  </si>
  <si>
    <t>https://www.google.com/maps?q=10.9215556,106.5446667&amp;entry=gps&amp;lucs=,94203325,47075489,94216425,94216401,94249923,94242607,94224825,94227247,94227248,94247554,47071704,47069508,94218641,94233079,94203019,47084304,94208458,94208447&amp;g_ep=CAISEjI0LjQ3LjMuNjk4NTMxOTU1MBgAINeCAyqiASw5NDIwMzMyNSw0NzA3NTQ4OSw5NDIxNjQyNSw5NDIxNjQwMSw5NDI0OTkyMyw5NDI0MjYwNyw5NDIyNDgyNSw5NDIyNzI0Nyw5NDIyNzI0OCw5NDI0NzU1NCw0NzA3MTcwNCw0NzA2OTUwOCw5NDIxODY0MSw5NDIzMzA3OSw5NDIwMzAxOSw0NzA4NDMwNCw5NDIwODQ1OCw5NDIwODQ0N0ICVk4%3D&amp;g_st=ic</t>
  </si>
  <si>
    <t>Kho Thái Nguyên
Liên hệ A Tú: 0916432055</t>
  </si>
  <si>
    <t>https://maps.app.goo.gl/NYgmWJ2mFrQxpHSq5</t>
  </si>
  <si>
    <t>Kho Gia Lai</t>
  </si>
  <si>
    <t>https://www.google.com/maps/place/13%C2%B056'34.0%22N+107%C2%B059'36.2%22E/@13.9427862,107.9908104,742m/data=!3m2!1e3!4b1!4m4!3m3!8m2!3d13.9427862!4d107.9933853!5m1!1e1?entry=ttu&amp;g_ep=EgoyMDI1MDEyOS4xIKXMDSoASAFQAw%3D%3D</t>
  </si>
  <si>
    <t>Kho Dak Lắc</t>
  </si>
  <si>
    <t>https://www.google.com/maps/place/12%C2%B044'02.7%22N+108%C2%B005'01.1%22E/@12.7340841,108.0810662,746m/data=!3m2!1e3!4b1!4m4!3m3!8m2!3d12.7340841!4d108.0836411!5m1!1e1?entry=ttu&amp;g_ep=EgoyMDI1MDEyOS4xIKXMDSoASAFQAw%3D%3D</t>
  </si>
  <si>
    <t>Kho Lâm Đồng
Liên hệ: Anh Hiếu 0933023723</t>
  </si>
  <si>
    <t>https://www.google.com/maps/place/11%C2%B044'26.2%22N+108%C2%B019'56.0%22E/@11.7406199,108.3296519,749m/data=!3m2!1e3!4b1!4m4!3m3!8m2!3d11.7406199!4d108.3322268!5m1!1e1?entry=ttu&amp;g_ep=EgoyMDI1MDEyOS4xIKXMDSoASAFQAw%3D%3D</t>
  </si>
  <si>
    <t>Kho Bảo Lộc</t>
  </si>
  <si>
    <t>https://www.google.com/maps/place/11%C2%B032'39.0%22N+107%C2%B047'15.7%22E/@11.5441668,107.7851179,749m/data=!3m2!1e3!4b1!4m4!3m3!8m2!3d11.5441668!4d107.7876928!5m1!1e1?entry=ttu&amp;g_ep=EgoyMDI1MDEyOS4xIKXMDSoASAFQAw%3D%3D</t>
  </si>
  <si>
    <t>QO (T)</t>
  </si>
  <si>
    <t>NT (T)</t>
  </si>
  <si>
    <t>Mai Linh</t>
  </si>
  <si>
    <t>Gia Phan</t>
  </si>
  <si>
    <t>Trung Mùi</t>
  </si>
  <si>
    <t>Lương Nguyễn</t>
  </si>
  <si>
    <t>Tuấn Nguyệt</t>
  </si>
  <si>
    <t>Mai Phương</t>
  </si>
  <si>
    <t>Thành Chung</t>
  </si>
  <si>
    <t>Hoà Bình</t>
  </si>
  <si>
    <t>Đinh Nhuận</t>
  </si>
  <si>
    <t>Lê Thị Viện</t>
  </si>
  <si>
    <t>Chiến Nhã</t>
  </si>
  <si>
    <t>Tiến Thành</t>
  </si>
  <si>
    <t>Lan Anh</t>
  </si>
  <si>
    <t xml:space="preserve">Hoàng Trọng Nam </t>
  </si>
  <si>
    <t>Anh Tuấn</t>
  </si>
  <si>
    <t>Sơn Tây</t>
  </si>
  <si>
    <t>Quốc Đạt</t>
  </si>
  <si>
    <t>Linh Tâm</t>
  </si>
  <si>
    <t>Chiến Nga</t>
  </si>
  <si>
    <t>Lo Ha</t>
  </si>
  <si>
    <t>BG</t>
  </si>
  <si>
    <t>Đức Oanh</t>
  </si>
  <si>
    <t>Tiền Giang</t>
  </si>
  <si>
    <t>ĐB</t>
  </si>
  <si>
    <t>Đại Phát</t>
  </si>
  <si>
    <t>Trường Sơn</t>
  </si>
  <si>
    <t>Hương Duyên</t>
  </si>
  <si>
    <t>Phủ Lý</t>
  </si>
  <si>
    <t>Anh Khoa</t>
  </si>
  <si>
    <t>Việt Hoàng Long</t>
  </si>
  <si>
    <t>Bình An</t>
  </si>
  <si>
    <t>Cường Trung</t>
  </si>
  <si>
    <t>HD</t>
  </si>
  <si>
    <t>Kim Ngân</t>
  </si>
  <si>
    <t>Khánh Hoà HG</t>
  </si>
  <si>
    <t>Hà Giang</t>
  </si>
  <si>
    <t>An Lộc Phát Lào Cai</t>
  </si>
  <si>
    <t>Nguyễn Đức Minh</t>
  </si>
  <si>
    <t>Ngọc Khang Lào Cai</t>
  </si>
  <si>
    <t>Tuấn Tuyết Yên Bái</t>
  </si>
  <si>
    <t>Long Hải Yên Bái</t>
  </si>
  <si>
    <t>Vạn Niên Phú Thọ</t>
  </si>
  <si>
    <t>Thành Trung Việt Trì</t>
  </si>
  <si>
    <t>Hà Loan Lâm Thao</t>
  </si>
  <si>
    <t>bs</t>
  </si>
  <si>
    <t>Anh Tuấn Sơn Tây</t>
  </si>
  <si>
    <t>Quốc Đạt ST</t>
  </si>
  <si>
    <t>Hồng Hà Thanh Hoá</t>
  </si>
  <si>
    <t>Liên Hồng Nghệ An</t>
  </si>
  <si>
    <t>Nguyễn Đình Hà</t>
  </si>
  <si>
    <t>38G-00.118</t>
  </si>
  <si>
    <t>235 NT</t>
  </si>
  <si>
    <t>Thu Thuỷ, Móng Cái</t>
  </si>
  <si>
    <t>Hải Tuấn, Cẩm Phả</t>
  </si>
  <si>
    <t>Hưng Thịnh, Nam Sách, Hải Dương</t>
  </si>
  <si>
    <t>Chiến Thành, Móng Cái</t>
  </si>
  <si>
    <t>Mai Phương Nam Định</t>
  </si>
  <si>
    <t>Gia Phan, NĐ</t>
  </si>
  <si>
    <t>Bình An Nhiên, NB</t>
  </si>
  <si>
    <t>Thời gian trả</t>
  </si>
  <si>
    <t>Trọng tải</t>
  </si>
  <si>
    <t>Giờ hành chính ngày 11-12/10</t>
  </si>
  <si>
    <t>Chủ nhật cho xe 6,5 Tấn đi làm sàn</t>
  </si>
  <si>
    <t>OFF</t>
  </si>
  <si>
    <t>B</t>
  </si>
  <si>
    <t>Vigo</t>
  </si>
  <si>
    <t>T</t>
  </si>
  <si>
    <t>P</t>
  </si>
  <si>
    <t>Bọc da</t>
  </si>
  <si>
    <t>Thuê ngoài</t>
  </si>
  <si>
    <t>Mượn lái</t>
  </si>
  <si>
    <t xml:space="preserve">Cao Duy Thực </t>
  </si>
  <si>
    <t>Nguyễn Văn Luân</t>
  </si>
  <si>
    <t>ĐP AEON</t>
  </si>
  <si>
    <t>TN, Làm BH</t>
  </si>
  <si>
    <t>k ở cty</t>
  </si>
  <si>
    <t xml:space="preserve"> Trực</t>
  </si>
  <si>
    <t xml:space="preserve"> Bốc hàng</t>
  </si>
  <si>
    <t>Cắt nghỉ</t>
  </si>
  <si>
    <t>Xin nghỉ</t>
  </si>
  <si>
    <t>-</t>
  </si>
  <si>
    <t>BSX bốc</t>
  </si>
  <si>
    <t>Lái xe bốc</t>
  </si>
  <si>
    <t>Ghép hàng Bắc - Nam</t>
  </si>
  <si>
    <t>Cước ghép</t>
  </si>
  <si>
    <t>BSX trả</t>
  </si>
  <si>
    <t>LX trả</t>
  </si>
  <si>
    <t>Cước hàng</t>
  </si>
  <si>
    <t>12/12 15h</t>
  </si>
  <si>
    <t>Tây Ninh</t>
  </si>
  <si>
    <t>17/12 8h</t>
  </si>
  <si>
    <t>KCN Hoà Xá, NĐ</t>
  </si>
  <si>
    <t>50H-231.53</t>
  </si>
  <si>
    <t>Lâm Quang Thái</t>
  </si>
  <si>
    <t>Airline</t>
  </si>
  <si>
    <t>Thuê ngoài toàn bộ, hàng về HN xe 2346 đi trả</t>
  </si>
  <si>
    <t>2/1 9h</t>
  </si>
  <si>
    <t>Quận 12, HCM</t>
  </si>
  <si>
    <t>4/1 13h</t>
  </si>
  <si>
    <t>Lê Ngọc Linh</t>
  </si>
  <si>
    <t>Cty VT Tùng Lâm - LX Nhơn 0911202244</t>
  </si>
  <si>
    <t>Chú Linh bốc, ghép hàng, anh Cương trả</t>
  </si>
  <si>
    <t>6/1 9h</t>
  </si>
  <si>
    <t>Dĩ An, Bình Dương</t>
  </si>
  <si>
    <t>Chú Linh bốc, ghép hàng,</t>
  </si>
  <si>
    <t>Tiên Sơn Bắc Ninh</t>
  </si>
  <si>
    <t>10 điểm Tây Hồ + 2 điểm Thanh Trì</t>
  </si>
  <si>
    <t>đi cùng anh Hưng QLPT</t>
  </si>
  <si>
    <t>Đã làm thanh toán</t>
  </si>
  <si>
    <t>đi cùng sếp Khánh</t>
  </si>
  <si>
    <t>đi cùng anh Tuyền ĐH</t>
  </si>
  <si>
    <t>Lote tây hồ</t>
  </si>
  <si>
    <t>đi cùng anh Hưng QLPT, Cường 2320</t>
  </si>
  <si>
    <t>đi cùng Cường 2320</t>
  </si>
  <si>
    <t>đi cùng Sang 6820</t>
  </si>
  <si>
    <t>Nguyễn Đức Thiên, Nguyễn Xuân Nam</t>
  </si>
  <si>
    <t>Độ xe</t>
  </si>
  <si>
    <t>PS</t>
  </si>
  <si>
    <t>Trần Quyết Thắng</t>
  </si>
  <si>
    <t>Lê Trường Doanh</t>
  </si>
  <si>
    <t>Hoàng Ngọc Hợp</t>
  </si>
  <si>
    <t>Bùi Văn Tuyến</t>
  </si>
  <si>
    <t>Nguyễn Hoàng Hải</t>
  </si>
  <si>
    <t xml:space="preserve">                </t>
  </si>
  <si>
    <t>Địa chỉ: 230, tổ 3, thị trấn Kim Bài, huyện Thanh Oai, thành phố Hà Nội</t>
  </si>
  <si>
    <t>VPGD: Số 10, ngõ 15, đường Ngọc Hồi, Hoàng Mai, Hà Nội</t>
  </si>
  <si>
    <t>Tel: +844 36815722;  Email: info@xevietnam.com.vn; Website: www.xevietnam.com.vn</t>
  </si>
  <si>
    <t>LỊCH TÀI XẾ THỨ 7 (14/12/2024), CHỦ NHẬT (15/12/2024)</t>
  </si>
  <si>
    <t>Thứ 7 (30/11)</t>
  </si>
  <si>
    <t>Chủ nhật (01/12)</t>
  </si>
  <si>
    <t>Nghỉ</t>
  </si>
  <si>
    <t>Chạy</t>
  </si>
  <si>
    <t>Lưu ý: Tài xế có lịch trực, nếu phát sinh lịch chạy thì tính đi làm bình thường.</t>
  </si>
  <si>
    <t>Ninh Bình: 29H-743.40</t>
  </si>
  <si>
    <r>
      <rPr>
        <b/>
        <i/>
        <sz val="14"/>
        <color rgb="FF004E9A"/>
        <rFont val="Times New Roman"/>
        <family val="1"/>
      </rPr>
      <t xml:space="preserve">Từ 12:00-13:00 và 17:45-21:00 </t>
    </r>
    <r>
      <rPr>
        <b/>
        <i/>
        <sz val="14"/>
        <color rgb="FF004F88"/>
        <rFont val="Times New Roman"/>
        <family val="1"/>
      </rPr>
      <t>giao/nhận</t>
    </r>
    <r>
      <rPr>
        <b/>
        <i/>
        <sz val="14"/>
        <color rgb="FF004E9A"/>
        <rFont val="Times New Roman"/>
        <family val="1"/>
      </rPr>
      <t xml:space="preserve"> tận nơi tại Hà Nội và các tỉnh (</t>
    </r>
    <r>
      <rPr>
        <b/>
        <i/>
        <sz val="14"/>
        <color rgb="FFED0000"/>
        <rFont val="Times New Roman"/>
        <family val="1"/>
      </rPr>
      <t>nếu có</t>
    </r>
    <r>
      <rPr>
        <b/>
        <i/>
        <sz val="14"/>
        <color rgb="FF004E9A"/>
        <rFont val="Times New Roman"/>
        <family val="1"/>
      </rPr>
      <t>)</t>
    </r>
  </si>
  <si>
    <t>Thái Bình - Nam Định: 29H-849.91</t>
  </si>
  <si>
    <t>Thái Bình</t>
  </si>
  <si>
    <t>KCN Hoà Xá</t>
  </si>
  <si>
    <t>Longtime</t>
  </si>
  <si>
    <r>
      <rPr>
        <b/>
        <i/>
        <sz val="14"/>
        <color rgb="FF004E9A"/>
        <rFont val="Times New Roman"/>
        <family val="1"/>
      </rPr>
      <t>Từ 12:30-13:00 và 19:00-21:00 giao/nhận tận nơi tại Hà Nội và các tỉnh (</t>
    </r>
    <r>
      <rPr>
        <b/>
        <i/>
        <sz val="14"/>
        <color rgb="FFFF0000"/>
        <rFont val="Times New Roman"/>
        <family val="1"/>
      </rPr>
      <t>nếu có</t>
    </r>
    <r>
      <rPr>
        <b/>
        <i/>
        <sz val="14"/>
        <color rgb="FF004E9A"/>
        <rFont val="Times New Roman"/>
        <family val="1"/>
      </rPr>
      <t>)</t>
    </r>
  </si>
  <si>
    <t>29E00028</t>
  </si>
  <si>
    <t>Hà Nội - Gia Lai -Đắk Lắk</t>
  </si>
  <si>
    <t>Hà Nội- Tây Nguyên</t>
  </si>
  <si>
    <t>Khải Long</t>
  </si>
  <si>
    <t>29H80501</t>
  </si>
  <si>
    <t>29E54261</t>
  </si>
  <si>
    <t>29B20543</t>
  </si>
  <si>
    <t>29E44377</t>
  </si>
  <si>
    <t>29E47562</t>
  </si>
  <si>
    <t>29K02514</t>
  </si>
  <si>
    <t>29E48524</t>
  </si>
  <si>
    <t>29E49680</t>
  </si>
  <si>
    <t>29E52540</t>
  </si>
  <si>
    <t>29E49820</t>
  </si>
  <si>
    <t>2.4T lạnh</t>
  </si>
  <si>
    <t>3.5T lạnh</t>
  </si>
  <si>
    <t>Hồ Sỹ Luân</t>
  </si>
  <si>
    <t>Chức vụ: Nhân viên Admin</t>
  </si>
  <si>
    <t>Trương Cẩm Thành</t>
  </si>
  <si>
    <t>Nguyễn Thành Quang</t>
  </si>
  <si>
    <t>Nguyễn Thanh Hiển</t>
  </si>
  <si>
    <t>Đặng Công Đức</t>
  </si>
  <si>
    <t>Nguyễn Công Binh</t>
  </si>
  <si>
    <t>Lê Văn Tàu</t>
  </si>
  <si>
    <t>Phạm Ngọc Hưng</t>
  </si>
  <si>
    <t>Phạm văn Thưởng</t>
  </si>
  <si>
    <t>Lê Quốc Quân</t>
  </si>
  <si>
    <t>Nguyễn Văn Chí</t>
  </si>
  <si>
    <t>Nguyễn Trần Đạo</t>
  </si>
  <si>
    <t>Phạm Ngọc Sơn</t>
  </si>
  <si>
    <t>Lê Văn Khiêm</t>
  </si>
  <si>
    <t>Hoàng Văn Lợi</t>
  </si>
  <si>
    <t>Ngô Nguyên Khang</t>
  </si>
  <si>
    <t>Lạng Sơn- Lâm Đồng</t>
  </si>
  <si>
    <t>XE01389</t>
  </si>
  <si>
    <t>XE01390</t>
  </si>
  <si>
    <t>NGuyễn Văn Chí</t>
  </si>
  <si>
    <t>XE01433</t>
  </si>
  <si>
    <t>XE01434</t>
  </si>
  <si>
    <t>XE01448</t>
  </si>
  <si>
    <t>XE01449</t>
  </si>
  <si>
    <t>XE01453</t>
  </si>
  <si>
    <t>XE01418</t>
  </si>
  <si>
    <t>XE01425</t>
  </si>
  <si>
    <t>XE01424</t>
  </si>
  <si>
    <t>XE01417</t>
  </si>
  <si>
    <t>XE01440</t>
  </si>
  <si>
    <t>XE01456</t>
  </si>
  <si>
    <t>XE01398</t>
  </si>
  <si>
    <t>Hà Nội - Cà Mau</t>
  </si>
  <si>
    <t>Hà Nội - Kiên Giang</t>
  </si>
  <si>
    <t>Hà Nội - Nha Trang</t>
  </si>
  <si>
    <t>Hà Nội - Phú Yên</t>
  </si>
  <si>
    <t>Hà Nội - Vũng Tàu</t>
  </si>
  <si>
    <t>Hà Nội - Bình Chánh</t>
  </si>
  <si>
    <t>Hưng Yên - Tây Nguyên</t>
  </si>
  <si>
    <t>HN-TIỀN GIANG-TÂN THANH</t>
  </si>
  <si>
    <t>HN-CAN THO-HY</t>
  </si>
  <si>
    <t>HN-BAC LIEU-HY</t>
  </si>
  <si>
    <t>HN-LONG AN-TÂN THANH</t>
  </si>
  <si>
    <t>Tên tôi là: Nguyễn Thị Minh Phương</t>
  </si>
  <si>
    <t>DANH SÁCH CHI PHỤ CẤP ĐI ĐƯỜNG THÁNG 01 NĂM 2026</t>
  </si>
  <si>
    <t>NGuyễn Hữu Sang</t>
  </si>
  <si>
    <t>NGuyễn Văn Tứ</t>
  </si>
  <si>
    <t>Lê Văn tàu</t>
  </si>
  <si>
    <t>Trương Ngọc Hạnh</t>
  </si>
  <si>
    <t>Trần Hữu Khánh</t>
  </si>
  <si>
    <t>Nguyễn Tuấn Chiến</t>
  </si>
  <si>
    <t>Nguyễn Hùng Anh</t>
  </si>
  <si>
    <t>Cao Hoài Tiên</t>
  </si>
  <si>
    <t>Nguyễn Huy</t>
  </si>
  <si>
    <t>Trần Hữu Đạt</t>
  </si>
  <si>
    <t>Trịnh Đức trọng</t>
  </si>
  <si>
    <t>Nguyễn Công binh</t>
  </si>
  <si>
    <t>Võ Thành Đại</t>
  </si>
  <si>
    <t>Phan Quốc Dương</t>
  </si>
  <si>
    <t>Trần Quang Trung</t>
  </si>
  <si>
    <t>Trần Xuân Quảng</t>
  </si>
  <si>
    <t>Trần Thanh Đạt</t>
  </si>
  <si>
    <t>29k13905</t>
  </si>
  <si>
    <t>29E54212</t>
  </si>
  <si>
    <t>Hàng ghép</t>
  </si>
  <si>
    <t>Hành tinh xanh</t>
  </si>
  <si>
    <t>HÀ NỘI - GIA LAI</t>
  </si>
  <si>
    <t>HÀ NỘI - BÌNH DƯƠNG</t>
  </si>
  <si>
    <t>Tân Thanh - Bình Phước</t>
  </si>
  <si>
    <t>Bắc Giang - Bình Phước</t>
  </si>
  <si>
    <t>HÀ NỘI - HỒ CHÍ MINH</t>
  </si>
  <si>
    <t>HÀ NỘI - BÌNH CHÁNH</t>
  </si>
  <si>
    <t>HÀ NỘI - BẠC LIÊU</t>
  </si>
  <si>
    <t>XE01401</t>
  </si>
  <si>
    <t>Trịnh Công Hưng</t>
  </si>
  <si>
    <t>XE01466</t>
  </si>
  <si>
    <t>Nguyễn Tuấn Anh</t>
  </si>
  <si>
    <t>XE01471</t>
  </si>
  <si>
    <t>Nguyễn Hoài Nam</t>
  </si>
  <si>
    <t>XE01387</t>
  </si>
  <si>
    <t>Vũ Văn Thường</t>
  </si>
  <si>
    <t>XE01501</t>
  </si>
  <si>
    <t>Cù Huy Bình</t>
  </si>
  <si>
    <t>XE01500</t>
  </si>
  <si>
    <t>Nguyễn Đình Hiệp</t>
  </si>
  <si>
    <t>XE01406</t>
  </si>
  <si>
    <t>XE01407</t>
  </si>
  <si>
    <t>XE01458</t>
  </si>
  <si>
    <t>XE01460</t>
  </si>
  <si>
    <t>XE01459</t>
  </si>
  <si>
    <t>XE01469</t>
  </si>
  <si>
    <t>Ngyễn Bá Bảo</t>
  </si>
  <si>
    <t>XE01470</t>
  </si>
  <si>
    <t>XE01477</t>
  </si>
  <si>
    <t>XE01478</t>
  </si>
  <si>
    <t>XE01489</t>
  </si>
  <si>
    <t>XE01490</t>
  </si>
  <si>
    <t>XE01492</t>
  </si>
  <si>
    <t>XE01493</t>
  </si>
  <si>
    <t>XE01507</t>
  </si>
  <si>
    <t>Đặng Tuân</t>
  </si>
  <si>
    <t>XE01506</t>
  </si>
  <si>
    <t>Huỳnh Lê Trần Long</t>
  </si>
  <si>
    <t>XE01504</t>
  </si>
  <si>
    <t>Lê Anh Tuấn</t>
  </si>
  <si>
    <t>XE01542</t>
  </si>
  <si>
    <t>Trương Hồng Pha</t>
  </si>
  <si>
    <t>XE01543</t>
  </si>
  <si>
    <t>Võ Minh Liệp</t>
  </si>
  <si>
    <t>Nguyễn Ngọc Tịnh</t>
  </si>
  <si>
    <t>Lê Thanh Sơn</t>
  </si>
  <si>
    <t>Huỳnh Tấn Huynh</t>
  </si>
  <si>
    <t>Ngô Hoàng Vũ</t>
  </si>
  <si>
    <t>Nguyễn Duy Tuấn</t>
  </si>
  <si>
    <t>Nguyễn Phú Khánh</t>
  </si>
  <si>
    <t>XE01510</t>
  </si>
  <si>
    <t>Trần Văn Phẩm</t>
  </si>
  <si>
    <t>XE01530</t>
  </si>
  <si>
    <t>Trần Đình Mẫn</t>
  </si>
  <si>
    <t>XE01531</t>
  </si>
  <si>
    <t>Nguyễn Anh Tùng</t>
  </si>
  <si>
    <t>XE01532</t>
  </si>
  <si>
    <t>Phan Tấn Thành</t>
  </si>
  <si>
    <t>XE01533</t>
  </si>
  <si>
    <t>Lê Văn Thắng</t>
  </si>
  <si>
    <t>XE01534</t>
  </si>
  <si>
    <t>Lê Văn Hoàng</t>
  </si>
  <si>
    <t>XE01535</t>
  </si>
  <si>
    <t>Nguyễn Bá Khương</t>
  </si>
  <si>
    <t>Trần Văn Phết</t>
  </si>
  <si>
    <t>Trần Phúc Đạt</t>
  </si>
  <si>
    <t>XE01379</t>
  </si>
  <si>
    <t>Lê Minh Vin</t>
  </si>
  <si>
    <t>XE01381</t>
  </si>
  <si>
    <t>Nguyễn Văn Vũ</t>
  </si>
  <si>
    <t>XE01388</t>
  </si>
  <si>
    <t>Võ Long Sơn</t>
  </si>
  <si>
    <t>XE01420</t>
  </si>
  <si>
    <t>Bùi Phi Hùng</t>
  </si>
  <si>
    <t>XE01443</t>
  </si>
  <si>
    <t>XE01444</t>
  </si>
  <si>
    <t>XE00842</t>
  </si>
  <si>
    <t>Trấn Văn Phú</t>
  </si>
  <si>
    <t>XE00171</t>
  </si>
  <si>
    <t>XE01505</t>
  </si>
  <si>
    <t>Nguyễn Hoàng Long</t>
  </si>
  <si>
    <t>XE01508</t>
  </si>
  <si>
    <t>Đặng Quang Đạt</t>
  </si>
  <si>
    <t>XE01509</t>
  </si>
  <si>
    <t>Nguyễn Văn Huy</t>
  </si>
  <si>
    <t>Hà Nam - Hồ Chí Minh</t>
  </si>
  <si>
    <t>29E44329</t>
  </si>
  <si>
    <t>29E44369</t>
  </si>
  <si>
    <t>29E44326</t>
  </si>
  <si>
    <t>29E54217</t>
  </si>
  <si>
    <t>Long An - Tân Thanh</t>
  </si>
  <si>
    <t>HOA QUẢ,J&amp;T</t>
  </si>
  <si>
    <t>HN-CAN THO -HY</t>
  </si>
  <si>
    <t>LONG AN-TAN THANH-HCM</t>
  </si>
  <si>
    <t>TỔNG</t>
  </si>
  <si>
    <t>Nguyễn Thị Minh Phương</t>
  </si>
  <si>
    <t>Lương Văn Tùng</t>
  </si>
  <si>
    <t>XE01541</t>
  </si>
  <si>
    <t>XE01540</t>
  </si>
  <si>
    <t>XE01549</t>
  </si>
  <si>
    <t>XE01548</t>
  </si>
  <si>
    <t>XE01550</t>
  </si>
  <si>
    <t>XE01529</t>
  </si>
  <si>
    <t>XE01527</t>
  </si>
  <si>
    <t>XE01539</t>
  </si>
  <si>
    <t>Mai Tấn Toàn</t>
  </si>
  <si>
    <t>Nguyễn Khánh Phú</t>
  </si>
  <si>
    <t>Hoàng Văn Hợp</t>
  </si>
  <si>
    <t>Phạm Hải Đăng</t>
  </si>
  <si>
    <t>Bùi Duy Hiếu</t>
  </si>
  <si>
    <t>Bùi Thái Sang</t>
  </si>
  <si>
    <t>Lê Văn Dũng</t>
  </si>
  <si>
    <t>Nguyễn Khắc Vũ Em</t>
  </si>
  <si>
    <t>Trần Văn Linh</t>
  </si>
  <si>
    <t>Nguyễn Công Lộc</t>
  </si>
  <si>
    <t>XE01551</t>
  </si>
  <si>
    <t>XE01552</t>
  </si>
  <si>
    <t>XE01559</t>
  </si>
  <si>
    <t>XE01560</t>
  </si>
  <si>
    <t>XE01563</t>
  </si>
  <si>
    <t>XE01564</t>
  </si>
  <si>
    <t>XE01565</t>
  </si>
  <si>
    <t>XE01566</t>
  </si>
  <si>
    <t>XE01573</t>
  </si>
  <si>
    <t>XE01577</t>
  </si>
  <si>
    <t>Nguyễn Bá Bảo</t>
  </si>
  <si>
    <t>HÀ NỘI - PHÚ YÊN</t>
  </si>
  <si>
    <t>HÀ NỘI - LONG HẬU</t>
  </si>
  <si>
    <t>DANH SÁCH CHI PHỤ CẤP ĐI ĐƯỜNG THÁNG 02 NĂM 2026</t>
  </si>
  <si>
    <t>Bùi Tiến Hưng</t>
  </si>
  <si>
    <t>Cao Tuấn Anh</t>
  </si>
  <si>
    <t>Nguyễn Văn Chiến</t>
  </si>
  <si>
    <t>Nguyễn Văn Thắng</t>
  </si>
  <si>
    <t>Nguyễn Thanh Nhân</t>
  </si>
  <si>
    <t>Cao Phong Anh</t>
  </si>
  <si>
    <t>Nguyễn Đức Toàn</t>
  </si>
  <si>
    <t>Nguyễn Minh Trọng</t>
  </si>
  <si>
    <t>Võ Văn Trỗi</t>
  </si>
  <si>
    <t>Nguyễn Xuân Toàn</t>
  </si>
  <si>
    <t>Đặng Hữu Giang</t>
  </si>
  <si>
    <t>Hà Nội (Long Biên) - Đắk Lắk</t>
  </si>
  <si>
    <t>Hà Nội (Long Biên) - Gia Lai - Đắk Lắk</t>
  </si>
  <si>
    <t>Hưng Yên - Lâm Đồng - Hồ Chí Minh</t>
  </si>
  <si>
    <t>Trần Bá Lương</t>
  </si>
  <si>
    <t>Ngô Công Định</t>
  </si>
  <si>
    <t>Trần Phi Hùng</t>
  </si>
  <si>
    <t>Nguyễn Việt Hùng</t>
  </si>
  <si>
    <t>Nguyễn Duy Trung</t>
  </si>
  <si>
    <t>Phạm Trung Kiên</t>
  </si>
  <si>
    <t>Nguyễn Hữu Tuấn</t>
  </si>
  <si>
    <t>Nguyễn Ngọc Quyền</t>
  </si>
  <si>
    <t>Vo Châu Văn</t>
  </si>
  <si>
    <t>Vo Châu Vương</t>
  </si>
  <si>
    <t>Phạm Thanh Tâm</t>
  </si>
  <si>
    <t>Lý Hồng Ngà</t>
  </si>
  <si>
    <t>Nguyễn Thanh Lâm</t>
  </si>
  <si>
    <t>Nguyễn Doãn Quang</t>
  </si>
  <si>
    <t>Giang Kiến Hưng</t>
  </si>
  <si>
    <t>Hồ Khang Vĩ</t>
  </si>
  <si>
    <t>Lê Trung Hoàng Bảo Ngọc</t>
  </si>
  <si>
    <t>Châu Hồng Khải</t>
  </si>
  <si>
    <t>Nguyễn Xuân Lợi</t>
  </si>
  <si>
    <t>Võ Ngọc Tuấn</t>
  </si>
  <si>
    <t>Huỳnh Văn Thảo</t>
  </si>
  <si>
    <t>Nguyễn Đình Mến</t>
  </si>
  <si>
    <t>XE01537</t>
  </si>
  <si>
    <t>XE01616</t>
  </si>
  <si>
    <t>XE01620</t>
  </si>
  <si>
    <t>XE01639</t>
  </si>
  <si>
    <t>XE01641</t>
  </si>
  <si>
    <t>XE01653</t>
  </si>
  <si>
    <t>XE01615</t>
  </si>
  <si>
    <t>XE01658</t>
  </si>
  <si>
    <t>XE01574</t>
  </si>
  <si>
    <t>XE01599</t>
  </si>
  <si>
    <t>XE01582</t>
  </si>
  <si>
    <t>XE01583</t>
  </si>
  <si>
    <t>XE01588</t>
  </si>
  <si>
    <t>XE01590</t>
  </si>
  <si>
    <t>XE01591</t>
  </si>
  <si>
    <t>XE01600</t>
  </si>
  <si>
    <t>XE01602</t>
  </si>
  <si>
    <t>XE01603</t>
  </si>
  <si>
    <t>XE01604</t>
  </si>
  <si>
    <t>XE01609</t>
  </si>
  <si>
    <t>XE01622</t>
  </si>
  <si>
    <t>XE01644</t>
  </si>
  <si>
    <t>XE01645</t>
  </si>
  <si>
    <t>XE01580</t>
  </si>
  <si>
    <t>XE01597</t>
  </si>
  <si>
    <t>XE01607</t>
  </si>
  <si>
    <t>XE01613</t>
  </si>
  <si>
    <t>XE01642</t>
  </si>
  <si>
    <t>Hà Nội - Đắk Nông - Bình Dương - Hồ Chí Minh</t>
  </si>
  <si>
    <t>TP.VTHH</t>
  </si>
  <si>
    <t>Người Lập</t>
  </si>
  <si>
    <t>Tên tôi là: Hoàng Thu Nguyệt</t>
  </si>
  <si>
    <t>Hoàng Thu Nguyệt</t>
  </si>
  <si>
    <t>Huỳnh Xuân Nhân</t>
  </si>
  <si>
    <t>Bình Dương</t>
  </si>
  <si>
    <t>Bùi Ngọc Ninh</t>
  </si>
  <si>
    <t>Hưng Thịnh</t>
  </si>
  <si>
    <t>VIC</t>
  </si>
  <si>
    <t>Dự án cụ thể</t>
  </si>
  <si>
    <t>Đ2</t>
  </si>
  <si>
    <t>XE01672</t>
  </si>
  <si>
    <t>Đỗ Văn Cường</t>
  </si>
  <si>
    <t>XE01670</t>
  </si>
  <si>
    <t>XE01671</t>
  </si>
  <si>
    <t>Hưng Thinh</t>
  </si>
  <si>
    <t>Nha Trang</t>
  </si>
  <si>
    <t>Cắt dthu sang T5</t>
  </si>
  <si>
    <t>VH-HCM</t>
  </si>
  <si>
    <t>An Giang</t>
  </si>
  <si>
    <t>Quảng Ninh</t>
  </si>
  <si>
    <t>VTP Log</t>
  </si>
  <si>
    <t>Hà Nội-Hồ Chí Minh</t>
  </si>
  <si>
    <t>Hà Nội-Lâm Đồng</t>
  </si>
  <si>
    <t>Hà Nội-Gia Lai</t>
  </si>
  <si>
    <t>Hà Nội-Đắk Lắk</t>
  </si>
  <si>
    <t>Hà Nội-Bạc Liêu</t>
  </si>
  <si>
    <t>Hà Nội-Bình Dương</t>
  </si>
  <si>
    <t>Bắc Ninh-Long An</t>
  </si>
  <si>
    <t>Bắc Ninh-Nha Trang</t>
  </si>
  <si>
    <t>Hà Nội-An Giang</t>
  </si>
  <si>
    <t>Hà Nội-Bình Chánh</t>
  </si>
  <si>
    <t>Hà Nội-Cần Thơ</t>
  </si>
  <si>
    <t>Hà Nội-Gia Lai-Đắk Lắk</t>
  </si>
  <si>
    <t>Tân Thanh-Hồ Chí Minh</t>
  </si>
  <si>
    <t>Hà Nội-Bình Thuận + Đồng Tháp</t>
  </si>
  <si>
    <t>Hà Nội-Phú Yên + Bình Dương-HCM-Bình Định</t>
  </si>
  <si>
    <t>Hưng Yên + Hà Nội-Bình Dương</t>
  </si>
  <si>
    <t>NINH BÌNH-LONG AN</t>
  </si>
  <si>
    <t>QUẢNG NINH-MỘC BÀI</t>
  </si>
  <si>
    <t>Ninh Bình-Đồng Nai</t>
  </si>
  <si>
    <t>Hà Nội-Long Hậu</t>
  </si>
  <si>
    <t>Lạng Sơn-Hồ Chí Minh</t>
  </si>
  <si>
    <t>Nam Định-Bình Dương</t>
  </si>
  <si>
    <t>Quảng Ninh-Đồng Nai</t>
  </si>
  <si>
    <t>Lạng Sơn-Bình Dương</t>
  </si>
  <si>
    <t>Đ1</t>
  </si>
  <si>
    <t>Số chuyến ứng</t>
  </si>
  <si>
    <t>Chêch lệch</t>
  </si>
  <si>
    <t>DANH SÁCH CHI PHỤ CẤP ĐI ĐƯỜNG THÁNG 05 NĂM 2026</t>
  </si>
  <si>
    <t>FTC</t>
  </si>
  <si>
    <t>Gia Lai</t>
  </si>
  <si>
    <t>Gia Huy Phát</t>
  </si>
  <si>
    <t>Vận hành HCM</t>
  </si>
  <si>
    <t xml:space="preserve">Vũ </t>
  </si>
  <si>
    <t>Vũ</t>
  </si>
  <si>
    <t>Nguyễn Mạnh Trường</t>
  </si>
  <si>
    <t>Đăklăk</t>
  </si>
  <si>
    <t xml:space="preserve">Thanh Hóa </t>
  </si>
  <si>
    <t>Long An</t>
  </si>
  <si>
    <t>Kiên Giang</t>
  </si>
  <si>
    <t>Long Hậu</t>
  </si>
  <si>
    <t>Trần Phong Vũ</t>
  </si>
  <si>
    <t>Phạm Ngọc Ẩn</t>
  </si>
  <si>
    <t>Nguyễn Viết Vinh</t>
  </si>
  <si>
    <t>Đinh Văn Phấn</t>
  </si>
  <si>
    <t>KTA</t>
  </si>
  <si>
    <t>Trung Chính</t>
  </si>
  <si>
    <t>Quảng Trị</t>
  </si>
  <si>
    <t>Hỏa Văn Lâm</t>
  </si>
  <si>
    <t>Hỏa Văn Quyết</t>
  </si>
  <si>
    <t>Trần Phước Tùng</t>
  </si>
  <si>
    <t>Trần Xuân Thỏa</t>
  </si>
  <si>
    <t>Hồ Chí Minh - Đồng Nai</t>
  </si>
  <si>
    <t>Chi Ma</t>
  </si>
  <si>
    <t>Hồ Chí Minh  + Tây Ninh</t>
  </si>
  <si>
    <t xml:space="preserve">Huế </t>
  </si>
  <si>
    <t>VTP HCM</t>
  </si>
  <si>
    <t>kta</t>
  </si>
  <si>
    <t>Lê Anh Tuấn XE01678</t>
  </si>
  <si>
    <t>Nguyễn Tuấn Anh XE01679</t>
  </si>
  <si>
    <t>Phạm Văn Thiêm</t>
  </si>
  <si>
    <t>Số chuyếnPC</t>
  </si>
  <si>
    <t xml:space="preserve">ok </t>
  </si>
  <si>
    <t>vì 1 chuyến T4 cắt sag dthu T5</t>
  </si>
  <si>
    <t>Lai Châu</t>
  </si>
  <si>
    <t>VTP Đà Nẵng</t>
  </si>
  <si>
    <t>Cắt sang dthu T6</t>
  </si>
  <si>
    <t>VTP HCM(Anh Khoa)</t>
  </si>
  <si>
    <t>1 chuyến 30/05 VTP HCM ( Anh Khoa) chưa vào dthu T5(DA-1372)</t>
  </si>
  <si>
    <t>1 chuyến 30/05 VTP HCM ( Anh Khoa) chưa vào dthu T5(DA-1371)</t>
  </si>
  <si>
    <t>1 chuyến T4 đưa sang dthu T5, chạy 1/2 quay</t>
  </si>
  <si>
    <t>28/05/2026</t>
  </si>
  <si>
    <t>Hoàng Mnh(J&amp;T)</t>
  </si>
  <si>
    <t>1 chuyến 29/05 Hoàng Minh chưa vào dthu T5(DA-1354)</t>
  </si>
  <si>
    <t>29/05/2026</t>
  </si>
  <si>
    <t xml:space="preserve"> Đồng Nai</t>
  </si>
  <si>
    <t>CK Móng Cái</t>
  </si>
  <si>
    <t>DA-1364</t>
  </si>
  <si>
    <t>DA-1354</t>
  </si>
  <si>
    <t>Cắt sang dthu T6, chạy 1/2q</t>
  </si>
  <si>
    <t>1 chuyến 29/05 VTL chưa đưa vào dthu T5 (DA-1364)</t>
  </si>
  <si>
    <t>1 chuyến 29/05 VTL chưa đưa vào dthu T5 (DA-1364), chạy 1/2 quay</t>
  </si>
  <si>
    <t xml:space="preserve"> Cần Thơ</t>
  </si>
  <si>
    <t>DA-1353</t>
  </si>
  <si>
    <t>1 chuyến 28/05 Hoàng Minh chưa vào dthu T5(DA-1353)</t>
  </si>
  <si>
    <t>Zhong cun</t>
  </si>
  <si>
    <t>DA-1178</t>
  </si>
  <si>
    <t>1 chuyến 11/04 chờ ktra lại xem lấy tt ở đâu</t>
  </si>
  <si>
    <t>1 chuyến T4 vẫn chưa đưa vào dthu T5</t>
  </si>
  <si>
    <t>Xem lại ứng chuyến 28/05 có 5 mã ghép, trên dthu có 2 mã---&gt; thiếu dthu</t>
  </si>
  <si>
    <t>25/05/2026</t>
  </si>
  <si>
    <t>hàng ghép</t>
  </si>
  <si>
    <t>GH 948,949,950,939,951,952</t>
  </si>
  <si>
    <t>27/05/2026</t>
  </si>
  <si>
    <t>Cắt sang dthu T6, đi 1 tài</t>
  </si>
  <si>
    <t>1 chuyến 27/05 VTL chưa đưa vào dthu T5 (DA-1342)</t>
  </si>
  <si>
    <t>DA-1352</t>
  </si>
  <si>
    <t>1 chuyến ngày 28/05 ko đưa dthu T5(DA-1352)</t>
  </si>
  <si>
    <t>DA-1366</t>
  </si>
  <si>
    <t xml:space="preserve"> Bình Dương</t>
  </si>
  <si>
    <t>VTP Đông Nai</t>
  </si>
  <si>
    <t>DA-1367</t>
  </si>
  <si>
    <t>ko có TNNS</t>
  </si>
  <si>
    <t>1 chuyến ngày 25/05( KL-938) chưa thấy vào dthu T5</t>
  </si>
  <si>
    <t>1 chuyến dthu T4 đưa sang T5 -ok</t>
  </si>
  <si>
    <r>
      <rPr>
        <sz val="12"/>
        <color rgb="FFFF0000"/>
        <rFont val="Times New Roman"/>
        <family val="1"/>
        <scheme val="minor"/>
      </rPr>
      <t>1 chuyến T4 chưa đưa vào Dthu</t>
    </r>
    <r>
      <rPr>
        <sz val="12"/>
        <color theme="1"/>
        <rFont val="Times New Roman"/>
        <scheme val="minor"/>
      </rPr>
      <t>, 1 chuyến  chưa vào dthu T5(DA-1389)</t>
    </r>
  </si>
  <si>
    <r>
      <rPr>
        <sz val="12"/>
        <color rgb="FFFF0000"/>
        <rFont val="Times New Roman"/>
        <family val="1"/>
        <scheme val="minor"/>
      </rPr>
      <t xml:space="preserve"> Tồn 1 chuyến T4 chưa đưa vào Dthu</t>
    </r>
    <r>
      <rPr>
        <sz val="12"/>
        <color theme="1"/>
        <rFont val="Times New Roman"/>
        <scheme val="minor"/>
      </rPr>
      <t>, 1 chuyến  chưa vào dthu T5(DA-1389)</t>
    </r>
  </si>
  <si>
    <t>chuyến này ĐH ko báo ứng T5, DA 1241</t>
  </si>
  <si>
    <t>chuyến này ĐH ko báo ứng  T4, DA-1233</t>
  </si>
  <si>
    <t xml:space="preserve">1 chuyến DA-1233 T4 đưa sang T5, ĐH ko báo ứng (-1), 1 chuyến DA-1241 T5 ko báo ứng (-1), </t>
  </si>
  <si>
    <t>chuyến hàng 25/05 chưa thấy thê hiện ghép đơn hàng Hoàng Nam</t>
  </si>
  <si>
    <r>
      <rPr>
        <sz val="12"/>
        <color rgb="FFFF0000"/>
        <rFont val="Times New Roman"/>
        <family val="1"/>
        <scheme val="minor"/>
      </rPr>
      <t xml:space="preserve"> Tồn 1 chuyến T4 chưa đưa vào Dthu</t>
    </r>
    <r>
      <rPr>
        <sz val="12"/>
        <color theme="1"/>
        <rFont val="Times New Roman"/>
        <family val="1"/>
        <scheme val="minor"/>
      </rPr>
      <t>1 chuyến 29/05 Hoàng Minh chưa vào dthu T5(DA-1367)</t>
    </r>
  </si>
  <si>
    <r>
      <rPr>
        <sz val="12"/>
        <color rgb="FFFF0000"/>
        <rFont val="Times New Roman"/>
        <family val="1"/>
        <scheme val="minor"/>
      </rPr>
      <t xml:space="preserve"> Tồn 1 chuyến T4 chưa đưa vào Dthu,</t>
    </r>
    <r>
      <rPr>
        <sz val="12"/>
        <color theme="1"/>
        <rFont val="Times New Roman"/>
        <family val="1"/>
        <scheme val="minor"/>
      </rPr>
      <t>1 chuyến 29/05 chưa vào dthu T5( DA-1366)</t>
    </r>
  </si>
  <si>
    <t xml:space="preserve"> trả vào dthu  T5</t>
  </si>
  <si>
    <t>Cắt dthu sang T5, vào SG rồi nghỉ nên tính 1/2 quay</t>
  </si>
  <si>
    <t>DA-1389</t>
  </si>
  <si>
    <t>DA-1371</t>
  </si>
  <si>
    <t>DA-1372</t>
  </si>
  <si>
    <t>DA-1342</t>
  </si>
  <si>
    <t>Điều chỉnh từ Phan Văn Thành sang  Phan Tấn Thành</t>
  </si>
  <si>
    <r>
      <t xml:space="preserve">Nhầm tên của Phan Văn Thành sang chuyến 08/05, </t>
    </r>
    <r>
      <rPr>
        <sz val="12"/>
        <color rgb="FFFF0000"/>
        <rFont val="Times New Roman"/>
        <family val="1"/>
        <scheme val="minor"/>
      </rPr>
      <t>đã điều chỉnh</t>
    </r>
  </si>
  <si>
    <r>
      <t>1 chuyến trả về Phan Tấn Thành  ngày 08/05, đ</t>
    </r>
    <r>
      <rPr>
        <sz val="12"/>
        <color rgb="FFFF0000"/>
        <rFont val="Times New Roman"/>
        <family val="1"/>
        <scheme val="minor"/>
      </rPr>
      <t>ã điều chỉnh</t>
    </r>
  </si>
  <si>
    <t>Điều chỉnh từ Nguyễn Văn Toàn sang  Lê Quốc Quân</t>
  </si>
  <si>
    <r>
      <rPr>
        <sz val="12"/>
        <color rgb="FFFF0000"/>
        <rFont val="Times New Roman"/>
        <family val="1"/>
        <scheme val="minor"/>
      </rPr>
      <t>1 chuyến T4 vẫn chưa đưa vào dthu T5,</t>
    </r>
    <r>
      <rPr>
        <sz val="12"/>
        <color theme="4"/>
        <rFont val="Times New Roman"/>
        <family val="1"/>
        <scheme val="minor"/>
      </rPr>
      <t>Trả lại đúng chuyến ngày 4/5 nguyễn Văn Toàn sang, đã trả lại tên</t>
    </r>
  </si>
  <si>
    <r>
      <t>1 chuyến trả về Lê Quốc Quân ngày 04/05,</t>
    </r>
    <r>
      <rPr>
        <sz val="12"/>
        <color rgb="FFFF0000"/>
        <rFont val="Times New Roman"/>
        <family val="1"/>
        <scheme val="minor"/>
      </rPr>
      <t xml:space="preserve"> đã trả lại tên</t>
    </r>
  </si>
  <si>
    <t>Bỏ sung thêm vào dthu T5</t>
  </si>
  <si>
    <t>VLT,HOA QUẢ</t>
  </si>
  <si>
    <t>VẢI</t>
  </si>
  <si>
    <t>FTC,DHG</t>
  </si>
  <si>
    <t>HOA QUẢ</t>
  </si>
  <si>
    <t>VLT</t>
  </si>
  <si>
    <t>VH DŨNG,HOA QUẢ</t>
  </si>
  <si>
    <t>VLT,DHG</t>
  </si>
  <si>
    <t>FTC,BƯỞI</t>
  </si>
  <si>
    <t>VTL,HOA QUẢ</t>
  </si>
  <si>
    <t>VH DŨNG,DHG</t>
  </si>
  <si>
    <t>BẮC NINH-TIỀN GIANG-TÂN THANH</t>
  </si>
  <si>
    <t>HN-HCM</t>
  </si>
  <si>
    <t>CAN THO-HƯNG YÊN</t>
  </si>
  <si>
    <t>HẢI DƯƠNG-CAN THO-HY</t>
  </si>
  <si>
    <t>LONG AN-TAN THANH</t>
  </si>
  <si>
    <t>TAN THANH-HCM</t>
  </si>
  <si>
    <t>HN-TIỀN GIANG-LÀO CAI</t>
  </si>
  <si>
    <t>Hàng ra cửa khẩu</t>
  </si>
  <si>
    <t>Hàng tuyến cố định</t>
  </si>
  <si>
    <t>chia  phụ cấp 1tr chiều ra để nhận xe khác</t>
  </si>
  <si>
    <t>chạy 1 tài</t>
  </si>
  <si>
    <r>
      <t xml:space="preserve">1 chuyến DA-1178 báo ứng chưa vào dthu( </t>
    </r>
    <r>
      <rPr>
        <sz val="12"/>
        <color rgb="FFFF0000"/>
        <rFont val="Times New Roman"/>
        <family val="1"/>
        <scheme val="minor"/>
      </rPr>
      <t>zong cun đã vào dthu)</t>
    </r>
  </si>
  <si>
    <t>XE01678</t>
  </si>
  <si>
    <t>XE01694</t>
  </si>
  <si>
    <t>XE01679</t>
  </si>
  <si>
    <t>XE01698</t>
  </si>
  <si>
    <t>XE01690</t>
  </si>
  <si>
    <t>XE01695</t>
  </si>
  <si>
    <t>Bắc Ninh-Gia Lai</t>
  </si>
  <si>
    <t>Bắc Ninh-Đà Nẵng</t>
  </si>
  <si>
    <t>Bắc Ninh-Bình Dương</t>
  </si>
  <si>
    <t>Bắc Ninh-Quảng Trị</t>
  </si>
  <si>
    <t>Bắc Ninh-Hồ Chí Minh - Đồng Nai</t>
  </si>
  <si>
    <t>Hà Nội-Long An</t>
  </si>
  <si>
    <t>KonTum - Gia Lai - Đăk Nông</t>
  </si>
  <si>
    <t>Hà Nội-KonTum - Gia Lai - Đăk Nông</t>
  </si>
  <si>
    <t>Hà Nội-Kiên Giang</t>
  </si>
  <si>
    <t>Hà Nội-Tây Ninh</t>
  </si>
  <si>
    <t>Hà Nội-Đồng Nai</t>
  </si>
  <si>
    <t>Quảng Ngãi -Hồ Chí Minh</t>
  </si>
  <si>
    <t>Hà Nội-Quảng Ngãi -Hồ Chí Minh</t>
  </si>
  <si>
    <t>Bình Dương - Hồ Chí Minh</t>
  </si>
  <si>
    <t>Hà Nội-Bình Dương - Hồ Chí Minh</t>
  </si>
  <si>
    <t>Theo ĐX ngày 28/05</t>
  </si>
  <si>
    <t>Hồ trợ lái trung chuyển</t>
  </si>
  <si>
    <t>VTPHCM-2JAW-Đồng Nai( từ ngày 23 đến 25/05)</t>
  </si>
  <si>
    <t>XE-DA-1115</t>
  </si>
  <si>
    <t>XE-KL-719</t>
  </si>
  <si>
    <t>Hưng Thinh( = VH Vỹ)</t>
  </si>
  <si>
    <t>KL-938, chinh xác T6 mới đưa vào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</si>
</sst>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0.00_);_(* \(#,##0.00\);_(* &quot;-&quot;??_);_(@_)"/>
    <numFmt numFmtId="164" formatCode="0000000000"/>
    <numFmt numFmtId="165" formatCode="d/m"/>
    <numFmt numFmtId="166" formatCode="dd\.mm\.yy"/>
    <numFmt numFmtId="167" formatCode="000000000000"/>
    <numFmt numFmtId="168" formatCode="#,##0.0"/>
    <numFmt numFmtId="169" formatCode="dd\.mm\.yyyy"/>
    <numFmt numFmtId="170" formatCode="d\.m"/>
    <numFmt numFmtId="171" formatCode="mm"/>
    <numFmt numFmtId="172" formatCode="dd"/>
    <numFmt numFmtId="173" formatCode="&quot;Ngày &quot;d/m/yyyy"/>
    <numFmt numFmtId="174" formatCode="_-* #,##0\ _₫_-;\-* #,##0\ _₫_-;_-* &quot;-&quot;??\ _₫_-;_-@"/>
    <numFmt numFmtId="175" formatCode="dd&quot;/&quot;mm&quot;/&quot;yy"/>
    <numFmt numFmtId="176" formatCode="_(* #,##0_);_(* \(#,##0\);_(* &quot;-&quot;??_);_(@_)"/>
    <numFmt numFmtId="177" formatCode="dd/mm/yyyy\ hh:mm:ss"/>
    <numFmt numFmtId="178" formatCode="d/m/yyyy"/>
    <numFmt numFmtId="179" formatCode="_-* #,##0.00_-;\-* #,##0.00_-;_-* &quot;-&quot;??_-;_-@_-"/>
  </numFmts>
  <fonts count="96">
    <font>
      <sz val="12"/>
      <color theme="1"/>
      <name val="Times New Roman"/>
      <scheme val="minor"/>
    </font>
    <font>
      <sz val="11"/>
      <color theme="1"/>
      <name val="Times New Roman"/>
      <family val="2"/>
      <scheme val="minor"/>
    </font>
    <font>
      <b/>
      <sz val="12"/>
      <color theme="1"/>
      <name val="Times New Roman"/>
      <family val="1"/>
    </font>
    <font>
      <sz val="12"/>
      <color theme="1"/>
      <name val="Times New Roman"/>
      <family val="1"/>
    </font>
    <font>
      <sz val="11"/>
      <color theme="1"/>
      <name val="Times New Roman"/>
      <family val="1"/>
    </font>
    <font>
      <sz val="12"/>
      <name val="Times New Roman"/>
      <family val="1"/>
    </font>
    <font>
      <b/>
      <sz val="12"/>
      <color rgb="FFFF0000"/>
      <name val="Times New Roman"/>
      <family val="1"/>
    </font>
    <font>
      <sz val="11"/>
      <color rgb="FF000000"/>
      <name val="Times New Roman"/>
      <family val="1"/>
    </font>
    <font>
      <sz val="11"/>
      <color rgb="FFFF0000"/>
      <name val="Times New Roman"/>
      <family val="1"/>
    </font>
    <font>
      <sz val="11"/>
      <color rgb="FF1F1F1F"/>
      <name val="Times New Roman"/>
      <family val="1"/>
    </font>
    <font>
      <sz val="11"/>
      <color rgb="FFFFFFFF"/>
      <name val="Times New Roman"/>
      <family val="1"/>
    </font>
    <font>
      <b/>
      <sz val="11"/>
      <color theme="1"/>
      <name val="Times New Roman"/>
      <family val="1"/>
    </font>
    <font>
      <sz val="12"/>
      <color rgb="FF000000"/>
      <name val="Times New Roman"/>
      <family val="1"/>
    </font>
    <font>
      <sz val="14"/>
      <color theme="1"/>
      <name val="Times New Roman"/>
      <family val="1"/>
    </font>
    <font>
      <u/>
      <sz val="14"/>
      <color rgb="FF0000FF"/>
      <name val="Times New Roman"/>
      <family val="1"/>
    </font>
    <font>
      <b/>
      <sz val="14"/>
      <color theme="1"/>
      <name val="Times New Roman"/>
      <family val="1"/>
    </font>
    <font>
      <sz val="10"/>
      <color theme="1"/>
      <name val="Times New Roman"/>
      <family val="1"/>
    </font>
    <font>
      <b/>
      <sz val="14"/>
      <color rgb="FFFF0000"/>
      <name val="Times New Roman"/>
      <family val="1"/>
    </font>
    <font>
      <b/>
      <sz val="11"/>
      <color rgb="FF000000"/>
      <name val="Times New Roman"/>
      <family val="1"/>
    </font>
    <font>
      <b/>
      <sz val="12"/>
      <color rgb="FF000000"/>
      <name val="Times New Roman"/>
      <family val="1"/>
    </font>
    <font>
      <sz val="12"/>
      <color rgb="FF1F1F1F"/>
      <name val="Times New Roman"/>
      <family val="1"/>
    </font>
    <font>
      <sz val="10"/>
      <color rgb="FF000000"/>
      <name val="Times New Roman"/>
      <family val="1"/>
    </font>
    <font>
      <sz val="11"/>
      <color rgb="FF000000"/>
      <name val="Calibri"/>
      <family val="2"/>
    </font>
    <font>
      <b/>
      <sz val="15"/>
      <color rgb="FFFFFFFF"/>
      <name val="Times New Roman"/>
      <family val="1"/>
    </font>
    <font>
      <sz val="12"/>
      <color rgb="FFFF0000"/>
      <name val="Times New Roman"/>
      <family val="1"/>
    </font>
    <font>
      <b/>
      <sz val="10"/>
      <color theme="1"/>
      <name val="Times New Roman"/>
      <family val="1"/>
    </font>
    <font>
      <sz val="8"/>
      <color theme="1"/>
      <name val="Times New Roman"/>
      <family val="1"/>
    </font>
    <font>
      <sz val="11"/>
      <color theme="0"/>
      <name val="Times New Roman"/>
      <family val="1"/>
    </font>
    <font>
      <sz val="8"/>
      <color rgb="FF000000"/>
      <name val="Times New Roman"/>
      <family val="1"/>
    </font>
    <font>
      <sz val="11"/>
      <color rgb="FF081B3A"/>
      <name val="Times New Roman"/>
      <family val="1"/>
    </font>
    <font>
      <u/>
      <sz val="8"/>
      <color rgb="FF000000"/>
      <name val="Times New Roman"/>
      <family val="1"/>
    </font>
    <font>
      <sz val="8"/>
      <color rgb="FFFFFFFF"/>
      <name val="Times New Roman"/>
      <family val="1"/>
    </font>
    <font>
      <b/>
      <sz val="11"/>
      <color rgb="FFFF0000"/>
      <name val="Times New Roman"/>
      <family val="1"/>
    </font>
    <font>
      <u/>
      <sz val="12"/>
      <color rgb="FF0000FF"/>
      <name val="Times New Roman"/>
      <family val="1"/>
    </font>
    <font>
      <sz val="8"/>
      <color rgb="FFFF0000"/>
      <name val="Times New Roman"/>
      <family val="1"/>
    </font>
    <font>
      <sz val="11"/>
      <color rgb="FFFF9900"/>
      <name val="Times New Roman"/>
      <family val="1"/>
    </font>
    <font>
      <u/>
      <sz val="10"/>
      <color theme="1"/>
      <name val="Times New Roman"/>
      <family val="1"/>
    </font>
    <font>
      <b/>
      <sz val="15"/>
      <color rgb="FF000000"/>
      <name val="Times New Roman"/>
      <family val="1"/>
    </font>
    <font>
      <b/>
      <sz val="13"/>
      <color rgb="FF000000"/>
      <name val="Times New Roman"/>
      <family val="1"/>
    </font>
    <font>
      <b/>
      <sz val="13"/>
      <color theme="1"/>
      <name val="Times New Roman"/>
      <family val="1"/>
    </font>
    <font>
      <sz val="12"/>
      <color theme="1"/>
      <name val="Times New Roman"/>
      <family val="1"/>
      <scheme val="minor"/>
    </font>
    <font>
      <sz val="10"/>
      <color rgb="FF000000"/>
      <name val="&quot;Times New Roman&quot;"/>
    </font>
    <font>
      <b/>
      <sz val="10"/>
      <color rgb="FFFF0000"/>
      <name val="Times New Roman"/>
      <family val="1"/>
    </font>
    <font>
      <b/>
      <sz val="10"/>
      <color rgb="FF000000"/>
      <name val="Times New Roman"/>
      <family val="1"/>
    </font>
    <font>
      <u/>
      <sz val="12"/>
      <color rgb="FF000000"/>
      <name val="Times New Roman"/>
      <family val="1"/>
    </font>
    <font>
      <u/>
      <sz val="12"/>
      <color rgb="FF0000FF"/>
      <name val="Times New Roman"/>
      <family val="1"/>
    </font>
    <font>
      <u/>
      <sz val="11"/>
      <color rgb="FF0000FF"/>
      <name val="Times New Roman"/>
      <family val="1"/>
    </font>
    <font>
      <sz val="11"/>
      <color rgb="FF0563C1"/>
      <name val="Times New Roman"/>
      <family val="1"/>
    </font>
    <font>
      <sz val="11"/>
      <color rgb="FF333333"/>
      <name val="Times New Roman"/>
      <family val="1"/>
    </font>
    <font>
      <u/>
      <sz val="12"/>
      <color rgb="FF0000FF"/>
      <name val="Times New Roman"/>
      <family val="1"/>
    </font>
    <font>
      <b/>
      <sz val="20"/>
      <color rgb="FF000000"/>
      <name val="Times New Roman"/>
      <family val="1"/>
    </font>
    <font>
      <b/>
      <sz val="14"/>
      <color rgb="FF000000"/>
      <name val="Times New Roman"/>
      <family val="1"/>
    </font>
    <font>
      <b/>
      <sz val="14"/>
      <color theme="0"/>
      <name val="Times New Roman"/>
      <family val="1"/>
    </font>
    <font>
      <sz val="9"/>
      <color theme="1"/>
      <name val="Times New Roman"/>
      <family val="1"/>
    </font>
    <font>
      <b/>
      <sz val="14"/>
      <color rgb="FFFFFFFF"/>
      <name val="Times New Roman"/>
      <family val="1"/>
    </font>
    <font>
      <sz val="11"/>
      <color theme="1"/>
      <name val="Aptos Narrow"/>
      <family val="2"/>
    </font>
    <font>
      <b/>
      <sz val="18"/>
      <color theme="1"/>
      <name val="Times New Roman"/>
      <family val="1"/>
    </font>
    <font>
      <b/>
      <i/>
      <sz val="11"/>
      <color rgb="FFFF0000"/>
      <name val="Times New Roman"/>
      <family val="1"/>
    </font>
    <font>
      <b/>
      <sz val="16"/>
      <color rgb="FFFF0000"/>
      <name val="Times New Roman"/>
      <family val="1"/>
    </font>
    <font>
      <b/>
      <sz val="11"/>
      <color theme="4"/>
      <name val="Times New Roman"/>
      <family val="1"/>
    </font>
    <font>
      <b/>
      <sz val="12"/>
      <color theme="4"/>
      <name val="Times New Roman"/>
      <family val="1"/>
    </font>
    <font>
      <b/>
      <i/>
      <sz val="14"/>
      <color rgb="FF004E9A"/>
      <name val="Times New Roman"/>
      <family val="1"/>
    </font>
    <font>
      <sz val="11"/>
      <color rgb="FFED0000"/>
      <name val="Times New Roman"/>
      <family val="1"/>
    </font>
    <font>
      <sz val="12"/>
      <color theme="4"/>
      <name val="Times New Roman"/>
      <family val="1"/>
    </font>
    <font>
      <u/>
      <sz val="12"/>
      <color rgb="FF1155CC"/>
      <name val="Times New Roman"/>
      <family val="1"/>
    </font>
    <font>
      <u/>
      <sz val="11"/>
      <color rgb="FF1155CC"/>
      <name val="&quot;Times New Roman&quot;, serif"/>
    </font>
    <font>
      <b/>
      <i/>
      <sz val="14"/>
      <color rgb="FF004F88"/>
      <name val="Times New Roman"/>
      <family val="1"/>
    </font>
    <font>
      <b/>
      <i/>
      <sz val="14"/>
      <color rgb="FFED0000"/>
      <name val="Times New Roman"/>
      <family val="1"/>
    </font>
    <font>
      <b/>
      <i/>
      <sz val="14"/>
      <color rgb="FFFF0000"/>
      <name val="Times New Roman"/>
      <family val="1"/>
    </font>
    <font>
      <sz val="10"/>
      <color indexed="8"/>
      <name val="Arial"/>
      <family val="2"/>
    </font>
    <font>
      <sz val="11"/>
      <color theme="1"/>
      <name val="Times New Roman"/>
      <family val="2"/>
      <charset val="163"/>
      <scheme val="minor"/>
    </font>
    <font>
      <b/>
      <sz val="10"/>
      <color theme="1"/>
      <name val="Times New Roman"/>
      <family val="1"/>
      <scheme val="major"/>
    </font>
    <font>
      <sz val="10"/>
      <color theme="1"/>
      <name val="Times New Roman"/>
      <family val="1"/>
      <scheme val="major"/>
    </font>
    <font>
      <sz val="12"/>
      <color theme="1"/>
      <name val="Times New Roman"/>
      <family val="1"/>
      <scheme val="major"/>
    </font>
    <font>
      <b/>
      <sz val="11"/>
      <color theme="1"/>
      <name val="Times New Roman"/>
      <family val="1"/>
      <scheme val="major"/>
    </font>
    <font>
      <sz val="11"/>
      <color theme="1"/>
      <name val="Times New Roman"/>
      <family val="1"/>
      <scheme val="major"/>
    </font>
    <font>
      <sz val="11"/>
      <color rgb="FF000000"/>
      <name val="Times New Roman"/>
      <family val="1"/>
      <scheme val="major"/>
    </font>
    <font>
      <sz val="11"/>
      <name val="Times New Roman"/>
      <family val="1"/>
      <scheme val="major"/>
    </font>
    <font>
      <b/>
      <sz val="14"/>
      <color theme="1"/>
      <name val="Times New Roman"/>
      <family val="1"/>
      <scheme val="major"/>
    </font>
    <font>
      <b/>
      <sz val="12"/>
      <color theme="1"/>
      <name val="Times New Roman"/>
      <family val="1"/>
      <scheme val="major"/>
    </font>
    <font>
      <sz val="8"/>
      <name val="Times New Roman"/>
      <family val="1"/>
      <scheme val="minor"/>
    </font>
    <font>
      <sz val="12"/>
      <color rgb="FF000000"/>
      <name val="Times New Roman"/>
      <family val="1"/>
      <scheme val="major"/>
    </font>
    <font>
      <sz val="12"/>
      <name val="Times New Roman"/>
      <family val="1"/>
      <scheme val="major"/>
    </font>
    <font>
      <sz val="11"/>
      <color rgb="FFFF0000"/>
      <name val="Times New Roman"/>
      <family val="1"/>
      <scheme val="major"/>
    </font>
    <font>
      <b/>
      <sz val="11"/>
      <color rgb="FFFF0000"/>
      <name val="Times New Roman"/>
      <family val="1"/>
      <scheme val="major"/>
    </font>
    <font>
      <sz val="12"/>
      <name val="Times New Roman"/>
      <family val="2"/>
      <scheme val="minor"/>
    </font>
    <font>
      <b/>
      <sz val="14"/>
      <color rgb="FFFF0000"/>
      <name val="Times New Roman"/>
      <family val="1"/>
      <scheme val="major"/>
    </font>
    <font>
      <sz val="12"/>
      <color theme="1"/>
      <name val="Times New Roman"/>
      <scheme val="minor"/>
    </font>
    <font>
      <sz val="11"/>
      <name val="Times New Roman"/>
      <family val="2"/>
      <scheme val="minor"/>
    </font>
    <font>
      <sz val="11"/>
      <color theme="1"/>
      <name val="Times New Roman"/>
      <family val="2"/>
      <scheme val="major"/>
    </font>
    <font>
      <sz val="11"/>
      <color rgb="FF000000"/>
      <name val="Times New Roman"/>
      <family val="2"/>
      <scheme val="major"/>
    </font>
    <font>
      <sz val="11"/>
      <color rgb="FF000000"/>
      <name val="Times New Roman"/>
      <family val="2"/>
    </font>
    <font>
      <sz val="11"/>
      <color theme="1"/>
      <name val="Times New Roman"/>
      <family val="2"/>
    </font>
    <font>
      <sz val="13"/>
      <color indexed="8"/>
      <name val="Times New Roman"/>
      <family val="1"/>
    </font>
    <font>
      <sz val="12"/>
      <color rgb="FFFF0000"/>
      <name val="Times New Roman"/>
      <family val="1"/>
      <scheme val="minor"/>
    </font>
    <font>
      <sz val="12"/>
      <color theme="4"/>
      <name val="Times New Roman"/>
      <family val="1"/>
      <scheme val="minor"/>
    </font>
  </fonts>
  <fills count="9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theme="8"/>
        <bgColor theme="8"/>
      </patternFill>
    </fill>
    <fill>
      <patternFill patternType="solid">
        <fgColor rgb="FF00FFFF"/>
        <bgColor rgb="FF00FFFF"/>
      </patternFill>
    </fill>
    <fill>
      <patternFill patternType="solid">
        <fgColor rgb="FF00FF00"/>
        <bgColor rgb="FF00FF00"/>
      </patternFill>
    </fill>
    <fill>
      <patternFill patternType="solid">
        <fgColor theme="0"/>
        <bgColor theme="0"/>
      </patternFill>
    </fill>
    <fill>
      <patternFill patternType="solid">
        <fgColor rgb="FFFDE9D9"/>
        <bgColor rgb="FFFDE9D9"/>
      </patternFill>
    </fill>
    <fill>
      <patternFill patternType="solid">
        <fgColor rgb="FFFFF2CC"/>
        <bgColor rgb="FFFFF2CC"/>
      </patternFill>
    </fill>
    <fill>
      <patternFill patternType="solid">
        <fgColor rgb="FFFFE599"/>
        <bgColor rgb="FFFFE599"/>
      </patternFill>
    </fill>
    <fill>
      <patternFill patternType="solid">
        <fgColor rgb="FF92D050"/>
        <bgColor rgb="FF92D050"/>
      </patternFill>
    </fill>
    <fill>
      <patternFill patternType="solid">
        <fgColor rgb="FF00B0F0"/>
        <bgColor rgb="FF00B0F0"/>
      </patternFill>
    </fill>
    <fill>
      <patternFill patternType="solid">
        <fgColor rgb="FFBF9000"/>
        <bgColor rgb="FFBF9000"/>
      </patternFill>
    </fill>
    <fill>
      <patternFill patternType="solid">
        <fgColor rgb="FFA8D08D"/>
        <bgColor rgb="FFA8D08D"/>
      </patternFill>
    </fill>
    <fill>
      <patternFill patternType="solid">
        <fgColor rgb="FF9CC2E5"/>
        <bgColor rgb="FF9CC2E5"/>
      </patternFill>
    </fill>
    <fill>
      <patternFill patternType="solid">
        <fgColor rgb="FFFFD965"/>
        <bgColor rgb="FFFFD965"/>
      </patternFill>
    </fill>
    <fill>
      <patternFill patternType="solid">
        <fgColor theme="9"/>
        <bgColor theme="9"/>
      </patternFill>
    </fill>
    <fill>
      <patternFill patternType="solid">
        <fgColor theme="7"/>
        <bgColor theme="7"/>
      </patternFill>
    </fill>
    <fill>
      <patternFill patternType="solid">
        <fgColor rgb="FFBDD6EE"/>
        <bgColor rgb="FFBDD6EE"/>
      </patternFill>
    </fill>
    <fill>
      <patternFill patternType="solid">
        <fgColor rgb="FFFFE598"/>
        <bgColor rgb="FFFFE598"/>
      </patternFill>
    </fill>
    <fill>
      <patternFill patternType="solid">
        <fgColor rgb="FFF7CAAC"/>
        <bgColor rgb="FFF7CAAC"/>
      </patternFill>
    </fill>
    <fill>
      <patternFill patternType="solid">
        <fgColor theme="5"/>
        <bgColor theme="5"/>
      </patternFill>
    </fill>
    <fill>
      <patternFill patternType="solid">
        <fgColor rgb="FF70AD47"/>
        <bgColor rgb="FF70AD47"/>
      </patternFill>
    </fill>
    <fill>
      <patternFill patternType="solid">
        <fgColor rgb="FF5B9BD5"/>
        <bgColor rgb="FF5B9BD5"/>
      </patternFill>
    </fill>
    <fill>
      <patternFill patternType="solid">
        <fgColor rgb="FFFFC000"/>
        <bgColor rgb="FFFFC000"/>
      </patternFill>
    </fill>
    <fill>
      <patternFill patternType="solid">
        <fgColor rgb="FFFCE4D6"/>
        <bgColor rgb="FFFCE4D6"/>
      </patternFill>
    </fill>
    <fill>
      <patternFill patternType="solid">
        <fgColor rgb="FF9BC2E6"/>
        <bgColor rgb="FF9BC2E6"/>
      </patternFill>
    </fill>
    <fill>
      <patternFill patternType="solid">
        <fgColor rgb="FFED7D31"/>
        <bgColor rgb="FFED7D31"/>
      </patternFill>
    </fill>
    <fill>
      <patternFill patternType="solid">
        <fgColor rgb="FFF4B084"/>
        <bgColor rgb="FFF4B084"/>
      </patternFill>
    </fill>
    <fill>
      <patternFill patternType="solid">
        <fgColor rgb="FF00B050"/>
        <bgColor rgb="FF00B050"/>
      </patternFill>
    </fill>
    <fill>
      <patternFill patternType="solid">
        <fgColor rgb="FF0070C0"/>
        <bgColor rgb="FF0070C0"/>
      </patternFill>
    </fill>
    <fill>
      <patternFill patternType="solid">
        <fgColor rgb="FF7030A0"/>
        <bgColor rgb="FF7030A0"/>
      </patternFill>
    </fill>
    <fill>
      <patternFill patternType="solid">
        <fgColor rgb="FFB6D7A8"/>
        <bgColor rgb="FFB6D7A8"/>
      </patternFill>
    </fill>
    <fill>
      <patternFill patternType="solid">
        <fgColor rgb="FF4A86E8"/>
        <bgColor rgb="FF4A86E8"/>
      </patternFill>
    </fill>
    <fill>
      <patternFill patternType="solid">
        <fgColor rgb="FFFF00FF"/>
        <bgColor rgb="FFFF00FF"/>
      </patternFill>
    </fill>
    <fill>
      <patternFill patternType="solid">
        <fgColor rgb="FFEAD1DC"/>
        <bgColor rgb="FFEAD1DC"/>
      </patternFill>
    </fill>
    <fill>
      <patternFill patternType="solid">
        <fgColor rgb="FFC9DAF8"/>
        <bgColor rgb="FFC9DAF8"/>
      </patternFill>
    </fill>
    <fill>
      <patternFill patternType="solid">
        <fgColor rgb="FFFCE5CD"/>
        <bgColor rgb="FFFCE5CD"/>
      </patternFill>
    </fill>
    <fill>
      <patternFill patternType="solid">
        <fgColor rgb="FF93C47D"/>
        <bgColor rgb="FF93C47D"/>
      </patternFill>
    </fill>
    <fill>
      <patternFill patternType="solid">
        <fgColor rgb="FFF9CB9C"/>
        <bgColor rgb="FFF9CB9C"/>
      </patternFill>
    </fill>
    <fill>
      <patternFill patternType="solid">
        <fgColor rgb="FFB7E1CD"/>
        <bgColor rgb="FFB7E1CD"/>
      </patternFill>
    </fill>
    <fill>
      <patternFill patternType="solid">
        <fgColor rgb="FFD9EAD3"/>
        <bgColor rgb="FFD9EAD3"/>
      </patternFill>
    </fill>
    <fill>
      <patternFill patternType="solid">
        <fgColor rgb="FF6AA84F"/>
        <bgColor rgb="FF6AA84F"/>
      </patternFill>
    </fill>
    <fill>
      <patternFill patternType="solid">
        <fgColor rgb="FFD9D2E9"/>
        <bgColor rgb="FFD9D2E9"/>
      </patternFill>
    </fill>
    <fill>
      <patternFill patternType="solid">
        <fgColor rgb="FFF1C232"/>
        <bgColor rgb="FFF1C232"/>
      </patternFill>
    </fill>
    <fill>
      <patternFill patternType="solid">
        <fgColor rgb="FF3C78D8"/>
        <bgColor rgb="FF3C78D8"/>
      </patternFill>
    </fill>
    <fill>
      <patternFill patternType="solid">
        <fgColor rgb="FFCFE2F3"/>
        <bgColor rgb="FFCFE2F3"/>
      </patternFill>
    </fill>
    <fill>
      <patternFill patternType="solid">
        <fgColor rgb="FFF4CCCC"/>
        <bgColor rgb="FFF4CCCC"/>
      </patternFill>
    </fill>
    <fill>
      <patternFill patternType="solid">
        <fgColor rgb="FFD0E0E3"/>
        <bgColor rgb="FFD0E0E3"/>
      </patternFill>
    </fill>
    <fill>
      <patternFill patternType="solid">
        <fgColor rgb="FF76A5AF"/>
        <bgColor rgb="FF76A5AF"/>
      </patternFill>
    </fill>
    <fill>
      <patternFill patternType="solid">
        <fgColor rgb="FFFFD966"/>
        <bgColor rgb="FFFFD966"/>
      </patternFill>
    </fill>
    <fill>
      <patternFill patternType="solid">
        <fgColor rgb="FF0B5394"/>
        <bgColor rgb="FF0B5394"/>
      </patternFill>
    </fill>
    <fill>
      <patternFill patternType="solid">
        <fgColor rgb="FF7F7F7F"/>
        <bgColor rgb="FF7F7F7F"/>
      </patternFill>
    </fill>
    <fill>
      <patternFill patternType="solid">
        <fgColor rgb="FFC00000"/>
        <bgColor rgb="FFC00000"/>
      </patternFill>
    </fill>
    <fill>
      <patternFill patternType="solid">
        <fgColor rgb="FF000000"/>
        <bgColor rgb="FF000000"/>
      </patternFill>
    </fill>
    <fill>
      <patternFill patternType="solid">
        <fgColor rgb="FF9FC5E8"/>
        <bgColor rgb="FF9FC5E8"/>
      </patternFill>
    </fill>
    <fill>
      <patternFill patternType="solid">
        <fgColor rgb="FF9900FF"/>
        <bgColor rgb="FF9900FF"/>
      </patternFill>
    </fill>
    <fill>
      <patternFill patternType="solid">
        <fgColor rgb="FFF6B26B"/>
        <bgColor rgb="FFF6B26B"/>
      </patternFill>
    </fill>
    <fill>
      <patternFill patternType="solid">
        <fgColor rgb="FF3D85C6"/>
        <bgColor rgb="FF3D85C6"/>
      </patternFill>
    </fill>
    <fill>
      <patternFill patternType="solid">
        <fgColor rgb="FF6D9EEB"/>
        <bgColor rgb="FF6D9EEB"/>
      </patternFill>
    </fill>
    <fill>
      <patternFill patternType="solid">
        <fgColor rgb="FF6FA8DC"/>
        <bgColor rgb="FF6FA8DC"/>
      </patternFill>
    </fill>
    <fill>
      <patternFill patternType="solid">
        <fgColor rgb="FFE6B8AF"/>
        <bgColor rgb="FFE6B8AF"/>
      </patternFill>
    </fill>
    <fill>
      <patternFill patternType="solid">
        <fgColor rgb="FFA4C2F4"/>
        <bgColor rgb="FFA4C2F4"/>
      </patternFill>
    </fill>
    <fill>
      <patternFill patternType="solid">
        <fgColor rgb="FFEA9999"/>
        <bgColor rgb="FFEA9999"/>
      </patternFill>
    </fill>
    <fill>
      <patternFill patternType="solid">
        <fgColor rgb="FF45818E"/>
        <bgColor rgb="FF45818E"/>
      </patternFill>
    </fill>
    <fill>
      <patternFill patternType="solid">
        <fgColor rgb="FF0000FF"/>
        <bgColor rgb="FF0000FF"/>
      </patternFill>
    </fill>
    <fill>
      <patternFill patternType="solid">
        <fgColor rgb="FFA64D79"/>
        <bgColor rgb="FFA64D79"/>
      </patternFill>
    </fill>
    <fill>
      <patternFill patternType="solid">
        <fgColor rgb="FFCC4125"/>
        <bgColor rgb="FFCC4125"/>
      </patternFill>
    </fill>
    <fill>
      <patternFill patternType="solid">
        <fgColor rgb="FF38761D"/>
        <bgColor rgb="FF38761D"/>
      </patternFill>
    </fill>
    <fill>
      <patternFill patternType="solid">
        <fgColor rgb="FF980000"/>
        <bgColor rgb="FF980000"/>
      </patternFill>
    </fill>
    <fill>
      <patternFill patternType="solid">
        <fgColor rgb="FFE06666"/>
        <bgColor rgb="FFE06666"/>
      </patternFill>
    </fill>
    <fill>
      <patternFill patternType="solid">
        <fgColor rgb="FFFFE1CC"/>
        <bgColor rgb="FFFFE1CC"/>
      </patternFill>
    </fill>
    <fill>
      <patternFill patternType="solid">
        <fgColor rgb="FFB5E3E8"/>
        <bgColor rgb="FFB5E3E8"/>
      </patternFill>
    </fill>
    <fill>
      <patternFill patternType="solid">
        <fgColor rgb="FFFEF2CB"/>
        <bgColor rgb="FFFEF2CB"/>
      </patternFill>
    </fill>
    <fill>
      <patternFill patternType="solid">
        <fgColor rgb="FFF3F3F3"/>
        <bgColor rgb="FFF3F3F3"/>
      </patternFill>
    </fill>
    <fill>
      <patternFill patternType="solid">
        <fgColor rgb="FFAEAAAA"/>
        <bgColor rgb="FFAEAAAA"/>
      </patternFill>
    </fill>
    <fill>
      <patternFill patternType="solid">
        <fgColor rgb="FFF9F9F9"/>
        <bgColor rgb="FFF9F9F9"/>
      </patternFill>
    </fill>
    <fill>
      <patternFill patternType="solid">
        <fgColor rgb="FF255D8F"/>
        <bgColor rgb="FF255D8F"/>
      </patternFill>
    </fill>
    <fill>
      <patternFill patternType="solid">
        <fgColor rgb="FFE2EFD9"/>
        <bgColor rgb="FFE2EFD9"/>
      </patternFill>
    </fill>
    <fill>
      <patternFill patternType="solid">
        <fgColor rgb="FFDEEAF6"/>
        <bgColor rgb="FFDEEAF6"/>
      </patternFill>
    </fill>
    <fill>
      <patternFill patternType="solid">
        <fgColor rgb="FF757070"/>
        <bgColor rgb="FF757070"/>
      </patternFill>
    </fill>
    <fill>
      <patternFill patternType="solid">
        <fgColor rgb="FFDADADA"/>
        <bgColor rgb="FFDADADA"/>
      </patternFill>
    </fill>
    <fill>
      <patternFill patternType="solid">
        <fgColor rgb="FFC55A11"/>
        <bgColor rgb="FFC55A11"/>
      </patternFill>
    </fill>
    <fill>
      <patternFill patternType="solid">
        <fgColor rgb="FFC9C9C9"/>
        <bgColor rgb="FFC9C9C9"/>
      </patternFill>
    </fill>
    <fill>
      <patternFill patternType="solid">
        <fgColor theme="0"/>
        <bgColor indexed="64"/>
      </patternFill>
    </fill>
    <fill>
      <patternFill patternType="solid">
        <fgColor theme="0"/>
        <bgColor theme="9" tint="0.79998168889431442"/>
      </patternFill>
    </fill>
    <fill>
      <patternFill patternType="solid">
        <fgColor theme="0"/>
        <bgColor rgb="FFFFFFFF"/>
      </patternFill>
    </fill>
    <fill>
      <patternFill patternType="solid">
        <fgColor rgb="FFFFFFFF"/>
        <bgColor indexed="64"/>
      </patternFill>
    </fill>
    <fill>
      <patternFill patternType="solid">
        <fgColor rgb="FFFFFF00"/>
        <bgColor indexed="64"/>
      </patternFill>
    </fill>
    <fill>
      <patternFill patternType="solid">
        <fgColor rgb="FFFFFF00"/>
        <bgColor rgb="FFFFFFFF"/>
      </patternFill>
    </fill>
    <fill>
      <patternFill patternType="solid">
        <fgColor theme="6" tint="0.39997558519241921"/>
        <bgColor rgb="FFFFFFFF"/>
      </patternFill>
    </fill>
    <fill>
      <patternFill patternType="solid">
        <fgColor theme="6" tint="0.39997558519241921"/>
        <bgColor indexed="64"/>
      </patternFill>
    </fill>
    <fill>
      <patternFill patternType="solid">
        <fgColor theme="4" tint="0.39997558519241921"/>
        <bgColor indexed="64"/>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FABF8F"/>
      </top>
      <bottom style="thin">
        <color rgb="FFFABF8F"/>
      </bottom>
      <diagonal/>
    </border>
    <border>
      <left style="thin">
        <color rgb="FF000000"/>
      </left>
      <right/>
      <top style="thin">
        <color rgb="FFFABF8F"/>
      </top>
      <bottom style="thin">
        <color rgb="FFFABF8F"/>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DDDDDD"/>
      </right>
      <top style="thin">
        <color rgb="FFDDDDDD"/>
      </top>
      <bottom style="thin">
        <color rgb="FFDDDDDD"/>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0" fontId="1" fillId="0" borderId="32"/>
    <xf numFmtId="43" fontId="1" fillId="0" borderId="32" applyFont="0" applyFill="0" applyBorder="0" applyAlignment="0" applyProtection="0"/>
    <xf numFmtId="179" fontId="70" fillId="0" borderId="32" applyFont="0" applyFill="0" applyBorder="0" applyAlignment="0" applyProtection="0"/>
    <xf numFmtId="179" fontId="70" fillId="0" borderId="32" applyFont="0" applyFill="0" applyBorder="0" applyAlignment="0" applyProtection="0"/>
    <xf numFmtId="43" fontId="1" fillId="0" borderId="32" applyFont="0" applyFill="0" applyBorder="0" applyAlignment="0" applyProtection="0"/>
    <xf numFmtId="0" fontId="70" fillId="0" borderId="32"/>
    <xf numFmtId="0" fontId="69" fillId="0" borderId="32">
      <alignment vertical="top"/>
    </xf>
    <xf numFmtId="0" fontId="69" fillId="0" borderId="32">
      <alignment vertical="top"/>
    </xf>
    <xf numFmtId="43" fontId="87" fillId="0" borderId="0" applyFont="0" applyFill="0" applyBorder="0" applyAlignment="0" applyProtection="0"/>
  </cellStyleXfs>
  <cellXfs count="1728">
    <xf numFmtId="0" fontId="0" fillId="0" borderId="0" xfId="0"/>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3" fillId="0" borderId="0" xfId="0" applyFont="1" applyAlignment="1">
      <alignment vertical="center"/>
    </xf>
    <xf numFmtId="165" fontId="4" fillId="0" borderId="1" xfId="0" applyNumberFormat="1" applyFont="1" applyBorder="1" applyAlignment="1">
      <alignment vertical="center"/>
    </xf>
    <xf numFmtId="0" fontId="4" fillId="2" borderId="1" xfId="0" applyFont="1" applyFill="1" applyBorder="1" applyAlignment="1">
      <alignment vertical="center"/>
    </xf>
    <xf numFmtId="3" fontId="4" fillId="0" borderId="1" xfId="0" applyNumberFormat="1" applyFont="1" applyBorder="1" applyAlignment="1">
      <alignment vertical="center"/>
    </xf>
    <xf numFmtId="0" fontId="4" fillId="0" borderId="1" xfId="0" applyFont="1" applyBorder="1" applyAlignment="1">
      <alignment vertical="center"/>
    </xf>
    <xf numFmtId="0" fontId="3" fillId="0" borderId="1" xfId="0" applyFont="1" applyBorder="1"/>
    <xf numFmtId="0" fontId="4" fillId="3" borderId="1" xfId="0" applyFont="1" applyFill="1" applyBorder="1"/>
    <xf numFmtId="0" fontId="4" fillId="0" borderId="1" xfId="0" applyFont="1" applyBorder="1"/>
    <xf numFmtId="164" fontId="4" fillId="0" borderId="1" xfId="0" applyNumberFormat="1" applyFont="1" applyBorder="1"/>
    <xf numFmtId="165" fontId="4" fillId="3" borderId="1" xfId="0" applyNumberFormat="1" applyFont="1" applyFill="1" applyBorder="1" applyAlignment="1">
      <alignment vertical="center"/>
    </xf>
    <xf numFmtId="3" fontId="4" fillId="3" borderId="1" xfId="0" applyNumberFormat="1" applyFont="1" applyFill="1" applyBorder="1" applyAlignment="1">
      <alignment vertical="center"/>
    </xf>
    <xf numFmtId="0" fontId="4" fillId="3" borderId="1" xfId="0" applyFont="1" applyFill="1" applyBorder="1" applyAlignment="1">
      <alignment vertical="center"/>
    </xf>
    <xf numFmtId="0" fontId="3" fillId="3" borderId="1" xfId="0" applyFont="1" applyFill="1" applyBorder="1"/>
    <xf numFmtId="164" fontId="4" fillId="3" borderId="1" xfId="0" applyNumberFormat="1" applyFont="1" applyFill="1" applyBorder="1"/>
    <xf numFmtId="0" fontId="6" fillId="0" borderId="4" xfId="0" applyFont="1" applyBorder="1" applyAlignment="1">
      <alignment horizontal="left"/>
    </xf>
    <xf numFmtId="0" fontId="7" fillId="2" borderId="1" xfId="0" applyFont="1" applyFill="1" applyBorder="1" applyAlignment="1">
      <alignment vertical="center"/>
    </xf>
    <xf numFmtId="3" fontId="7" fillId="3" borderId="1" xfId="0" applyNumberFormat="1" applyFont="1" applyFill="1" applyBorder="1" applyAlignment="1">
      <alignment vertical="center"/>
    </xf>
    <xf numFmtId="3" fontId="8" fillId="3" borderId="1" xfId="0" applyNumberFormat="1" applyFont="1" applyFill="1" applyBorder="1" applyAlignment="1">
      <alignment vertical="center"/>
    </xf>
    <xf numFmtId="3" fontId="4" fillId="4" borderId="1" xfId="0" applyNumberFormat="1" applyFont="1" applyFill="1" applyBorder="1" applyAlignment="1">
      <alignment vertical="center"/>
    </xf>
    <xf numFmtId="0" fontId="4" fillId="5" borderId="1" xfId="0" applyFont="1" applyFill="1" applyBorder="1" applyAlignment="1">
      <alignment vertical="center"/>
    </xf>
    <xf numFmtId="0" fontId="3" fillId="3" borderId="7" xfId="0" applyFont="1" applyFill="1" applyBorder="1"/>
    <xf numFmtId="0" fontId="3" fillId="5" borderId="7" xfId="0" applyFont="1" applyFill="1" applyBorder="1"/>
    <xf numFmtId="164" fontId="3" fillId="0" borderId="1" xfId="0" applyNumberFormat="1" applyFont="1" applyBorder="1"/>
    <xf numFmtId="0" fontId="4" fillId="6" borderId="1" xfId="0" applyFont="1" applyFill="1" applyBorder="1" applyAlignment="1">
      <alignment vertical="center"/>
    </xf>
    <xf numFmtId="0" fontId="4" fillId="7" borderId="1" xfId="0" applyFont="1" applyFill="1" applyBorder="1" applyAlignment="1">
      <alignment vertical="center"/>
    </xf>
    <xf numFmtId="3" fontId="7" fillId="4" borderId="1" xfId="0" applyNumberFormat="1" applyFont="1" applyFill="1" applyBorder="1" applyAlignment="1">
      <alignment vertical="center"/>
    </xf>
    <xf numFmtId="165" fontId="7" fillId="3" borderId="1" xfId="0" applyNumberFormat="1" applyFont="1" applyFill="1" applyBorder="1" applyAlignment="1">
      <alignment vertical="center"/>
    </xf>
    <xf numFmtId="0" fontId="7" fillId="6" borderId="1" xfId="0" applyFont="1" applyFill="1" applyBorder="1" applyAlignment="1">
      <alignment vertical="center"/>
    </xf>
    <xf numFmtId="0" fontId="4" fillId="6" borderId="1" xfId="0" applyFont="1" applyFill="1" applyBorder="1" applyAlignment="1">
      <alignment horizontal="left" vertical="center"/>
    </xf>
    <xf numFmtId="0" fontId="4" fillId="3" borderId="7" xfId="0" applyFont="1" applyFill="1" applyBorder="1" applyAlignment="1">
      <alignment vertical="center"/>
    </xf>
    <xf numFmtId="0" fontId="4" fillId="7" borderId="1" xfId="0" applyFont="1" applyFill="1" applyBorder="1" applyAlignment="1">
      <alignment horizontal="left" vertical="center"/>
    </xf>
    <xf numFmtId="164" fontId="7" fillId="3"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xf>
    <xf numFmtId="0" fontId="4" fillId="0" borderId="0" xfId="0" applyFont="1" applyAlignment="1">
      <alignment vertical="center"/>
    </xf>
    <xf numFmtId="0" fontId="4" fillId="8" borderId="1" xfId="0" applyFont="1" applyFill="1" applyBorder="1" applyAlignment="1">
      <alignment horizontal="left" vertical="center"/>
    </xf>
    <xf numFmtId="0" fontId="8" fillId="2" borderId="7" xfId="0" applyFont="1" applyFill="1" applyBorder="1" applyAlignment="1">
      <alignment vertical="center"/>
    </xf>
    <xf numFmtId="0" fontId="8" fillId="7" borderId="1" xfId="0" applyFont="1" applyFill="1" applyBorder="1" applyAlignment="1">
      <alignment horizontal="left" vertical="center"/>
    </xf>
    <xf numFmtId="0" fontId="6" fillId="3" borderId="4" xfId="0" applyFont="1" applyFill="1" applyBorder="1" applyAlignment="1">
      <alignment horizontal="left"/>
    </xf>
    <xf numFmtId="0" fontId="6" fillId="7" borderId="4" xfId="0" applyFont="1" applyFill="1" applyBorder="1" applyAlignment="1">
      <alignment horizontal="left"/>
    </xf>
    <xf numFmtId="164" fontId="4" fillId="3" borderId="1" xfId="0" applyNumberFormat="1" applyFont="1" applyFill="1" applyBorder="1" applyAlignment="1">
      <alignment horizontal="right" wrapText="1"/>
    </xf>
    <xf numFmtId="0" fontId="10" fillId="9" borderId="7" xfId="0" applyFont="1" applyFill="1" applyBorder="1" applyAlignment="1">
      <alignment vertical="center"/>
    </xf>
    <xf numFmtId="165" fontId="4" fillId="2" borderId="1" xfId="0" applyNumberFormat="1" applyFont="1" applyFill="1" applyBorder="1" applyAlignment="1">
      <alignment vertical="center"/>
    </xf>
    <xf numFmtId="0" fontId="4" fillId="2" borderId="1" xfId="0" applyFont="1" applyFill="1" applyBorder="1" applyAlignment="1">
      <alignment horizontal="left" vertical="center"/>
    </xf>
    <xf numFmtId="3" fontId="4" fillId="2" borderId="1" xfId="0" applyNumberFormat="1" applyFont="1" applyFill="1" applyBorder="1" applyAlignment="1">
      <alignment vertical="center"/>
    </xf>
    <xf numFmtId="0" fontId="3" fillId="2" borderId="1" xfId="0" applyFont="1" applyFill="1" applyBorder="1"/>
    <xf numFmtId="0" fontId="4" fillId="2" borderId="1" xfId="0" applyFont="1" applyFill="1" applyBorder="1"/>
    <xf numFmtId="164" fontId="7" fillId="2" borderId="1" xfId="0" applyNumberFormat="1" applyFont="1" applyFill="1" applyBorder="1" applyAlignment="1">
      <alignment horizontal="right" vertical="center" wrapText="1"/>
    </xf>
    <xf numFmtId="0" fontId="4" fillId="2" borderId="7" xfId="0" applyFont="1" applyFill="1" applyBorder="1" applyAlignment="1">
      <alignment vertical="center"/>
    </xf>
    <xf numFmtId="0" fontId="4" fillId="0" borderId="2" xfId="0" applyFont="1" applyBorder="1" applyAlignment="1">
      <alignment vertical="center"/>
    </xf>
    <xf numFmtId="164" fontId="4" fillId="0" borderId="2" xfId="0" applyNumberFormat="1" applyFont="1" applyBorder="1" applyAlignment="1">
      <alignment horizontal="right" vertical="center"/>
    </xf>
    <xf numFmtId="0" fontId="6" fillId="0" borderId="11" xfId="0" applyFont="1" applyBorder="1"/>
    <xf numFmtId="0" fontId="8" fillId="0" borderId="0" xfId="0" applyFont="1" applyAlignment="1">
      <alignment vertical="center"/>
    </xf>
    <xf numFmtId="0" fontId="6" fillId="10" borderId="12" xfId="0" applyFont="1" applyFill="1" applyBorder="1"/>
    <xf numFmtId="164" fontId="4" fillId="0" borderId="2" xfId="0" applyNumberFormat="1" applyFont="1" applyBorder="1" applyAlignment="1">
      <alignment vertical="center"/>
    </xf>
    <xf numFmtId="164" fontId="4" fillId="3" borderId="1" xfId="0" applyNumberFormat="1" applyFont="1" applyFill="1" applyBorder="1" applyAlignment="1">
      <alignment vertical="center"/>
    </xf>
    <xf numFmtId="0" fontId="2" fillId="10" borderId="12" xfId="0" applyFont="1" applyFill="1" applyBorder="1"/>
    <xf numFmtId="164" fontId="4" fillId="0" borderId="1" xfId="0" applyNumberFormat="1" applyFont="1" applyBorder="1" applyAlignment="1">
      <alignment vertical="center"/>
    </xf>
    <xf numFmtId="0" fontId="4" fillId="11" borderId="1" xfId="0" applyFont="1" applyFill="1" applyBorder="1"/>
    <xf numFmtId="164" fontId="4" fillId="11" borderId="1" xfId="0" applyNumberFormat="1" applyFont="1" applyFill="1" applyBorder="1" applyAlignment="1">
      <alignment horizontal="right"/>
    </xf>
    <xf numFmtId="164" fontId="7" fillId="11" borderId="1" xfId="0" applyNumberFormat="1" applyFont="1" applyFill="1" applyBorder="1" applyAlignment="1">
      <alignment horizontal="right"/>
    </xf>
    <xf numFmtId="166" fontId="4" fillId="0" borderId="1" xfId="0" applyNumberFormat="1" applyFont="1" applyBorder="1" applyAlignment="1">
      <alignment vertical="center"/>
    </xf>
    <xf numFmtId="0" fontId="4" fillId="0" borderId="1" xfId="0" applyFont="1" applyBorder="1" applyAlignment="1">
      <alignment horizontal="left" vertical="center"/>
    </xf>
    <xf numFmtId="3" fontId="11" fillId="0" borderId="1" xfId="0" applyNumberFormat="1" applyFont="1" applyBorder="1" applyAlignment="1">
      <alignment vertical="center"/>
    </xf>
    <xf numFmtId="166" fontId="4" fillId="0" borderId="0" xfId="0" applyNumberFormat="1" applyFont="1" applyAlignment="1">
      <alignment vertical="center"/>
    </xf>
    <xf numFmtId="0" fontId="4" fillId="0" borderId="0" xfId="0" applyFont="1" applyAlignment="1">
      <alignment horizontal="left" vertical="center"/>
    </xf>
    <xf numFmtId="3" fontId="4" fillId="0" borderId="0" xfId="0" applyNumberFormat="1" applyFont="1" applyAlignment="1">
      <alignment vertical="center"/>
    </xf>
    <xf numFmtId="3" fontId="11" fillId="0" borderId="0" xfId="0" applyNumberFormat="1" applyFont="1" applyAlignment="1">
      <alignment vertical="center"/>
    </xf>
    <xf numFmtId="164" fontId="4" fillId="0" borderId="0" xfId="0" applyNumberFormat="1" applyFont="1" applyAlignment="1">
      <alignment vertical="center"/>
    </xf>
    <xf numFmtId="0" fontId="11" fillId="0" borderId="0" xfId="0" applyFont="1" applyAlignment="1">
      <alignment vertical="center"/>
    </xf>
    <xf numFmtId="0" fontId="12" fillId="0" borderId="1" xfId="0" applyFont="1" applyBorder="1"/>
    <xf numFmtId="0" fontId="2" fillId="0" borderId="0" xfId="0" applyFont="1" applyAlignment="1">
      <alignment horizontal="center"/>
    </xf>
    <xf numFmtId="0" fontId="2" fillId="0" borderId="0" xfId="0" applyFont="1" applyAlignment="1">
      <alignment horizontal="left"/>
    </xf>
    <xf numFmtId="0" fontId="2" fillId="0" borderId="1" xfId="0" applyFont="1" applyBorder="1" applyAlignment="1">
      <alignment horizontal="left" vertical="center" wrapText="1"/>
    </xf>
    <xf numFmtId="167" fontId="2" fillId="0" borderId="1" xfId="0" applyNumberFormat="1" applyFont="1" applyBorder="1" applyAlignment="1">
      <alignment vertical="center" wrapText="1"/>
    </xf>
    <xf numFmtId="49" fontId="2" fillId="0" borderId="1" xfId="0" applyNumberFormat="1" applyFont="1" applyBorder="1" applyAlignment="1">
      <alignment horizontal="center" vertical="center" wrapText="1"/>
    </xf>
    <xf numFmtId="167" fontId="3" fillId="0" borderId="0" xfId="0" applyNumberFormat="1" applyFont="1" applyAlignment="1">
      <alignment horizontal="center" vertical="center" wrapText="1"/>
    </xf>
    <xf numFmtId="0" fontId="13" fillId="0" borderId="0" xfId="0" applyFont="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14"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167"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49" fontId="3" fillId="0" borderId="1" xfId="0" applyNumberFormat="1" applyFont="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68" fontId="3" fillId="0" borderId="1" xfId="0" applyNumberFormat="1" applyFont="1" applyBorder="1" applyAlignment="1">
      <alignment horizontal="lef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0" borderId="0" xfId="0" applyFont="1" applyAlignment="1">
      <alignment horizontal="center"/>
    </xf>
    <xf numFmtId="169" fontId="3" fillId="0" borderId="0" xfId="0" applyNumberFormat="1" applyFont="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7" fontId="3" fillId="0" borderId="0" xfId="0" applyNumberFormat="1" applyFont="1" applyAlignment="1">
      <alignment horizontal="center" vertical="center"/>
    </xf>
    <xf numFmtId="0" fontId="13" fillId="0" borderId="0" xfId="0" applyFont="1" applyAlignment="1">
      <alignment vertical="center"/>
    </xf>
    <xf numFmtId="169" fontId="3" fillId="3" borderId="7" xfId="0" applyNumberFormat="1" applyFont="1" applyFill="1" applyBorder="1" applyAlignment="1">
      <alignment horizontal="left" vertical="center"/>
    </xf>
    <xf numFmtId="0" fontId="13" fillId="0" borderId="0" xfId="0" applyFont="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3" fillId="0" borderId="0" xfId="0" applyFont="1" applyAlignment="1">
      <alignment horizontal="left" vertical="center"/>
    </xf>
    <xf numFmtId="0" fontId="15" fillId="3" borderId="7" xfId="0" applyFont="1" applyFill="1" applyBorder="1" applyAlignment="1">
      <alignment vertical="center"/>
    </xf>
    <xf numFmtId="0" fontId="15" fillId="0" borderId="0" xfId="0" applyFont="1" applyAlignment="1">
      <alignment horizontal="center" vertical="center"/>
    </xf>
    <xf numFmtId="169" fontId="15" fillId="3" borderId="7" xfId="0" applyNumberFormat="1" applyFont="1" applyFill="1" applyBorder="1" applyAlignment="1">
      <alignment vertical="center"/>
    </xf>
    <xf numFmtId="0" fontId="15" fillId="0" borderId="0" xfId="0" applyFont="1" applyAlignment="1">
      <alignment horizontal="left" vertical="center"/>
    </xf>
    <xf numFmtId="164" fontId="15" fillId="0" borderId="0" xfId="0" applyNumberFormat="1" applyFont="1" applyAlignment="1">
      <alignment horizontal="left" vertical="center"/>
    </xf>
    <xf numFmtId="169" fontId="17" fillId="0" borderId="0" xfId="0" applyNumberFormat="1" applyFont="1" applyAlignment="1">
      <alignment horizontal="center" vertical="center"/>
    </xf>
    <xf numFmtId="169" fontId="3" fillId="3" borderId="7" xfId="0" applyNumberFormat="1" applyFont="1" applyFill="1" applyBorder="1" applyAlignment="1">
      <alignment horizontal="center" vertical="center"/>
    </xf>
    <xf numFmtId="164" fontId="3" fillId="0" borderId="0" xfId="0" applyNumberFormat="1" applyFont="1" applyAlignment="1">
      <alignment horizontal="left" vertical="center"/>
    </xf>
    <xf numFmtId="0" fontId="2" fillId="0" borderId="0" xfId="0" applyFont="1" applyAlignment="1">
      <alignment horizontal="center" vertical="center"/>
    </xf>
    <xf numFmtId="169" fontId="2" fillId="3" borderId="1" xfId="0" applyNumberFormat="1" applyFont="1" applyFill="1" applyBorder="1" applyAlignment="1">
      <alignment horizontal="center" vertical="center" wrapText="1"/>
    </xf>
    <xf numFmtId="167" fontId="2" fillId="0" borderId="1" xfId="0" applyNumberFormat="1" applyFont="1" applyBorder="1" applyAlignment="1">
      <alignment horizontal="center" vertical="center" wrapText="1"/>
    </xf>
    <xf numFmtId="169" fontId="4" fillId="0" borderId="1" xfId="0" applyNumberFormat="1" applyFont="1" applyBorder="1" applyAlignment="1">
      <alignmen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4" fillId="13" borderId="1" xfId="0" applyFont="1" applyFill="1" applyBorder="1" applyAlignment="1">
      <alignment horizontal="center" vertical="center"/>
    </xf>
    <xf numFmtId="0" fontId="11" fillId="0" borderId="1" xfId="0" applyFont="1" applyBorder="1" applyAlignment="1">
      <alignment vertical="center"/>
    </xf>
    <xf numFmtId="20" fontId="11" fillId="0" borderId="1" xfId="0" applyNumberFormat="1" applyFont="1" applyBorder="1" applyAlignment="1">
      <alignment vertical="center"/>
    </xf>
    <xf numFmtId="0" fontId="4" fillId="2"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11" fillId="0" borderId="1" xfId="0" applyFont="1" applyBorder="1" applyAlignment="1">
      <alignment horizontal="center" vertical="center"/>
    </xf>
    <xf numFmtId="0" fontId="4" fillId="16" borderId="1" xfId="0" applyFont="1" applyFill="1" applyBorder="1" applyAlignment="1">
      <alignment horizontal="center" vertical="center"/>
    </xf>
    <xf numFmtId="20" fontId="11" fillId="0" borderId="1" xfId="0" applyNumberFormat="1" applyFont="1" applyBorder="1" applyAlignment="1">
      <alignment horizontal="center" vertical="center"/>
    </xf>
    <xf numFmtId="0" fontId="4" fillId="17" borderId="1" xfId="0" applyFont="1" applyFill="1" applyBorder="1" applyAlignment="1">
      <alignment horizontal="center" vertical="center"/>
    </xf>
    <xf numFmtId="0" fontId="4" fillId="18" borderId="1" xfId="0" applyFont="1" applyFill="1" applyBorder="1" applyAlignment="1">
      <alignment horizontal="center" vertical="center"/>
    </xf>
    <xf numFmtId="0" fontId="4" fillId="19" borderId="1" xfId="0" applyFont="1" applyFill="1" applyBorder="1" applyAlignment="1">
      <alignment horizontal="center" vertical="center"/>
    </xf>
    <xf numFmtId="0" fontId="4" fillId="9" borderId="1" xfId="0" applyFont="1" applyFill="1" applyBorder="1" applyAlignment="1">
      <alignment vertical="center"/>
    </xf>
    <xf numFmtId="0" fontId="4" fillId="20" borderId="1" xfId="0" applyFont="1" applyFill="1" applyBorder="1" applyAlignment="1">
      <alignment horizontal="center" vertical="center"/>
    </xf>
    <xf numFmtId="0" fontId="4" fillId="6" borderId="1" xfId="0" applyFont="1" applyFill="1" applyBorder="1" applyAlignment="1">
      <alignment horizontal="center" vertical="center"/>
    </xf>
    <xf numFmtId="169" fontId="4" fillId="0" borderId="1" xfId="0" applyNumberFormat="1" applyFont="1" applyBorder="1" applyAlignment="1">
      <alignment horizontal="center" vertical="center"/>
    </xf>
    <xf numFmtId="0" fontId="4" fillId="21" borderId="1" xfId="0" applyFont="1" applyFill="1" applyBorder="1" applyAlignment="1">
      <alignment horizontal="center" vertical="center"/>
    </xf>
    <xf numFmtId="0" fontId="4" fillId="22" borderId="1" xfId="0" applyFont="1" applyFill="1" applyBorder="1" applyAlignment="1">
      <alignment horizontal="center" vertical="center"/>
    </xf>
    <xf numFmtId="0" fontId="4" fillId="23" borderId="1" xfId="0" applyFont="1" applyFill="1" applyBorder="1" applyAlignment="1">
      <alignment horizontal="center" vertical="center"/>
    </xf>
    <xf numFmtId="0" fontId="3" fillId="0" borderId="1" xfId="0" applyFont="1" applyBorder="1" applyAlignment="1">
      <alignment vertical="center"/>
    </xf>
    <xf numFmtId="20"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6" fillId="0" borderId="1" xfId="0" applyFont="1" applyBorder="1" applyAlignment="1">
      <alignment horizontal="left" vertical="center"/>
    </xf>
    <xf numFmtId="0" fontId="4" fillId="19" borderId="1" xfId="0" applyFont="1" applyFill="1" applyBorder="1" applyAlignment="1">
      <alignment horizontal="left" vertical="center"/>
    </xf>
    <xf numFmtId="0" fontId="4" fillId="20" borderId="1" xfId="0" applyFont="1" applyFill="1" applyBorder="1" applyAlignment="1">
      <alignment horizontal="left" vertical="center"/>
    </xf>
    <xf numFmtId="0" fontId="16" fillId="0" borderId="1" xfId="0" applyFont="1" applyBorder="1" applyAlignment="1">
      <alignment vertical="center"/>
    </xf>
    <xf numFmtId="0" fontId="4" fillId="4" borderId="1" xfId="0" applyFont="1" applyFill="1" applyBorder="1" applyAlignment="1">
      <alignment vertical="center"/>
    </xf>
    <xf numFmtId="0" fontId="16" fillId="0" borderId="1" xfId="0" applyFont="1" applyBorder="1" applyAlignment="1">
      <alignment horizontal="center" vertical="center"/>
    </xf>
    <xf numFmtId="0" fontId="4" fillId="19" borderId="1" xfId="0" applyFont="1" applyFill="1" applyBorder="1" applyAlignment="1">
      <alignment vertical="center"/>
    </xf>
    <xf numFmtId="0" fontId="4" fillId="24" borderId="1" xfId="0" applyFont="1" applyFill="1" applyBorder="1" applyAlignment="1">
      <alignment horizontal="center" vertical="center"/>
    </xf>
    <xf numFmtId="0" fontId="4" fillId="24" borderId="1" xfId="0" applyFont="1" applyFill="1" applyBorder="1" applyAlignment="1">
      <alignment horizontal="left" vertical="center"/>
    </xf>
    <xf numFmtId="0" fontId="7" fillId="0" borderId="1" xfId="0" applyFont="1" applyBorder="1" applyAlignment="1">
      <alignment horizontal="left"/>
    </xf>
    <xf numFmtId="0" fontId="7" fillId="0" borderId="1" xfId="0" applyFont="1" applyBorder="1" applyAlignment="1">
      <alignment horizontal="center"/>
    </xf>
    <xf numFmtId="164" fontId="7" fillId="0" borderId="1" xfId="0" applyNumberFormat="1" applyFont="1" applyBorder="1" applyAlignment="1">
      <alignment horizontal="center"/>
    </xf>
    <xf numFmtId="167" fontId="7" fillId="0" borderId="1" xfId="0" applyNumberFormat="1" applyFont="1" applyBorder="1" applyAlignment="1">
      <alignment horizontal="center"/>
    </xf>
    <xf numFmtId="0" fontId="7" fillId="25" borderId="1" xfId="0" applyFont="1" applyFill="1" applyBorder="1" applyAlignment="1">
      <alignment horizontal="center"/>
    </xf>
    <xf numFmtId="0" fontId="7" fillId="25" borderId="1" xfId="0" applyFont="1" applyFill="1" applyBorder="1"/>
    <xf numFmtId="0" fontId="7" fillId="0" borderId="1" xfId="0" applyFont="1" applyBorder="1" applyAlignment="1">
      <alignment horizontal="right"/>
    </xf>
    <xf numFmtId="20" fontId="18" fillId="0" borderId="1" xfId="0" applyNumberFormat="1" applyFont="1" applyBorder="1" applyAlignment="1">
      <alignment horizontal="center"/>
    </xf>
    <xf numFmtId="0" fontId="7" fillId="0" borderId="2" xfId="0" applyFont="1" applyBorder="1" applyAlignment="1">
      <alignment horizontal="left"/>
    </xf>
    <xf numFmtId="0" fontId="7" fillId="26" borderId="1" xfId="0" applyFont="1" applyFill="1" applyBorder="1" applyAlignment="1">
      <alignment horizontal="center"/>
    </xf>
    <xf numFmtId="0" fontId="7" fillId="26" borderId="1" xfId="0" applyFont="1" applyFill="1" applyBorder="1"/>
    <xf numFmtId="0" fontId="7" fillId="27" borderId="1" xfId="0" applyFont="1" applyFill="1" applyBorder="1" applyAlignment="1">
      <alignment horizontal="center"/>
    </xf>
    <xf numFmtId="0" fontId="7" fillId="27" borderId="1" xfId="0" applyFont="1" applyFill="1" applyBorder="1"/>
    <xf numFmtId="0" fontId="7" fillId="2" borderId="1" xfId="0" applyFont="1" applyFill="1" applyBorder="1" applyAlignment="1">
      <alignment horizontal="center"/>
    </xf>
    <xf numFmtId="0" fontId="7" fillId="2" borderId="1" xfId="0" applyFont="1" applyFill="1" applyBorder="1"/>
    <xf numFmtId="169" fontId="7" fillId="0" borderId="1" xfId="0" applyNumberFormat="1" applyFont="1" applyBorder="1" applyAlignment="1">
      <alignment horizontal="center"/>
    </xf>
    <xf numFmtId="0" fontId="7" fillId="7" borderId="1" xfId="0" applyFont="1" applyFill="1" applyBorder="1" applyAlignment="1">
      <alignment horizontal="center"/>
    </xf>
    <xf numFmtId="0" fontId="7" fillId="7" borderId="1" xfId="0" applyFont="1" applyFill="1" applyBorder="1"/>
    <xf numFmtId="0" fontId="12" fillId="0" borderId="1" xfId="0" applyFont="1" applyBorder="1" applyAlignment="1">
      <alignment horizontal="right"/>
    </xf>
    <xf numFmtId="0" fontId="7" fillId="28" borderId="1" xfId="0" applyFont="1" applyFill="1" applyBorder="1" applyAlignment="1">
      <alignment horizontal="center"/>
    </xf>
    <xf numFmtId="0" fontId="7" fillId="28" borderId="1" xfId="0" applyFont="1" applyFill="1" applyBorder="1"/>
    <xf numFmtId="0" fontId="7" fillId="29" borderId="1" xfId="0" applyFont="1" applyFill="1" applyBorder="1" applyAlignment="1">
      <alignment horizontal="center"/>
    </xf>
    <xf numFmtId="0" fontId="7" fillId="29" borderId="1" xfId="0" applyFont="1" applyFill="1" applyBorder="1"/>
    <xf numFmtId="0" fontId="7" fillId="14" borderId="1" xfId="0" applyFont="1" applyFill="1" applyBorder="1" applyAlignment="1">
      <alignment horizontal="center"/>
    </xf>
    <xf numFmtId="0" fontId="7" fillId="14" borderId="1" xfId="0" applyFont="1" applyFill="1" applyBorder="1"/>
    <xf numFmtId="0" fontId="7" fillId="30" borderId="1" xfId="0" applyFont="1" applyFill="1" applyBorder="1" applyAlignment="1">
      <alignment horizontal="center"/>
    </xf>
    <xf numFmtId="0" fontId="7" fillId="30" borderId="1" xfId="0" applyFont="1" applyFill="1" applyBorder="1"/>
    <xf numFmtId="0" fontId="7" fillId="31" borderId="1" xfId="0" applyFont="1" applyFill="1" applyBorder="1" applyAlignment="1">
      <alignment horizontal="center"/>
    </xf>
    <xf numFmtId="0" fontId="7" fillId="31" borderId="1" xfId="0" applyFont="1" applyFill="1" applyBorder="1"/>
    <xf numFmtId="0" fontId="12" fillId="0" borderId="1" xfId="0" applyFont="1" applyBorder="1" applyAlignment="1">
      <alignment horizontal="center"/>
    </xf>
    <xf numFmtId="0" fontId="12" fillId="0" borderId="1" xfId="0" applyFont="1" applyBorder="1" applyAlignment="1">
      <alignment horizontal="left"/>
    </xf>
    <xf numFmtId="164" fontId="7" fillId="0" borderId="1" xfId="0" applyNumberFormat="1" applyFont="1" applyBorder="1" applyAlignment="1">
      <alignment horizontal="right"/>
    </xf>
    <xf numFmtId="167" fontId="7" fillId="0" borderId="1" xfId="0" applyNumberFormat="1" applyFont="1" applyBorder="1" applyAlignment="1">
      <alignment horizontal="right"/>
    </xf>
    <xf numFmtId="20" fontId="19" fillId="0" borderId="1" xfId="0" applyNumberFormat="1" applyFont="1" applyBorder="1" applyAlignment="1">
      <alignment horizontal="center"/>
    </xf>
    <xf numFmtId="0" fontId="12" fillId="3" borderId="1" xfId="0" applyFont="1" applyFill="1" applyBorder="1" applyAlignment="1">
      <alignment horizontal="right"/>
    </xf>
    <xf numFmtId="0" fontId="7" fillId="32" borderId="1" xfId="0" applyFont="1" applyFill="1" applyBorder="1" applyAlignment="1">
      <alignment horizontal="center"/>
    </xf>
    <xf numFmtId="0" fontId="7" fillId="32" borderId="1" xfId="0" applyFont="1" applyFill="1" applyBorder="1"/>
    <xf numFmtId="0" fontId="7" fillId="13" borderId="1" xfId="0" applyFont="1" applyFill="1" applyBorder="1" applyAlignment="1">
      <alignment horizontal="center"/>
    </xf>
    <xf numFmtId="0" fontId="7" fillId="13" borderId="1" xfId="0" applyFont="1" applyFill="1" applyBorder="1"/>
    <xf numFmtId="169" fontId="4" fillId="0" borderId="1" xfId="0" applyNumberFormat="1" applyFont="1" applyBorder="1" applyAlignment="1">
      <alignment horizontal="center"/>
    </xf>
    <xf numFmtId="0" fontId="4" fillId="2" borderId="1" xfId="0" applyFont="1" applyFill="1" applyBorder="1" applyAlignment="1">
      <alignment horizontal="center"/>
    </xf>
    <xf numFmtId="0" fontId="3" fillId="0" borderId="1" xfId="0" applyFont="1" applyBorder="1" applyAlignment="1">
      <alignment horizontal="right"/>
    </xf>
    <xf numFmtId="164" fontId="4" fillId="0" borderId="1" xfId="0" applyNumberFormat="1" applyFont="1" applyBorder="1" applyAlignment="1">
      <alignment horizontal="center"/>
    </xf>
    <xf numFmtId="167" fontId="4" fillId="0" borderId="1" xfId="0" applyNumberFormat="1" applyFont="1" applyBorder="1" applyAlignment="1">
      <alignment horizontal="center"/>
    </xf>
    <xf numFmtId="0" fontId="4" fillId="4" borderId="1" xfId="0" applyFont="1" applyFill="1" applyBorder="1" applyAlignment="1">
      <alignment horizontal="center"/>
    </xf>
    <xf numFmtId="0" fontId="4" fillId="4" borderId="1" xfId="0" applyFont="1" applyFill="1" applyBorder="1"/>
    <xf numFmtId="167" fontId="3" fillId="0" borderId="1" xfId="0" applyNumberFormat="1" applyFont="1" applyBorder="1"/>
    <xf numFmtId="0" fontId="3" fillId="0" borderId="1" xfId="0" applyFont="1" applyBorder="1" applyAlignment="1">
      <alignment horizontal="left"/>
    </xf>
    <xf numFmtId="0" fontId="4" fillId="0" borderId="1" xfId="0" applyFont="1" applyBorder="1" applyAlignment="1">
      <alignment horizontal="center"/>
    </xf>
    <xf numFmtId="0" fontId="4" fillId="14" borderId="1" xfId="0" applyFont="1" applyFill="1" applyBorder="1" applyAlignment="1">
      <alignment horizontal="center"/>
    </xf>
    <xf numFmtId="0" fontId="4" fillId="14" borderId="1" xfId="0" applyFont="1" applyFill="1" applyBorder="1"/>
    <xf numFmtId="0" fontId="3" fillId="3" borderId="1" xfId="0" applyFont="1" applyFill="1" applyBorder="1" applyAlignment="1">
      <alignment horizontal="right"/>
    </xf>
    <xf numFmtId="0" fontId="4" fillId="27" borderId="1" xfId="0" applyFont="1" applyFill="1" applyBorder="1" applyAlignment="1">
      <alignment horizontal="center"/>
    </xf>
    <xf numFmtId="0" fontId="4" fillId="27" borderId="1" xfId="0" applyFont="1" applyFill="1" applyBorder="1"/>
    <xf numFmtId="0" fontId="3" fillId="0" borderId="1" xfId="0" applyFont="1" applyBorder="1" applyAlignment="1">
      <alignment horizontal="center"/>
    </xf>
    <xf numFmtId="0" fontId="3" fillId="0" borderId="1" xfId="0" applyFont="1" applyBorder="1" applyAlignment="1">
      <alignment horizontal="left" wrapText="1"/>
    </xf>
    <xf numFmtId="0" fontId="4" fillId="13" borderId="1" xfId="0" applyFont="1" applyFill="1" applyBorder="1" applyAlignment="1">
      <alignment horizontal="center"/>
    </xf>
    <xf numFmtId="0" fontId="4" fillId="13" borderId="1" xfId="0" applyFont="1" applyFill="1" applyBorder="1"/>
    <xf numFmtId="0" fontId="4" fillId="32" borderId="1" xfId="0" applyFont="1" applyFill="1" applyBorder="1" applyAlignment="1">
      <alignment horizontal="center"/>
    </xf>
    <xf numFmtId="0" fontId="4" fillId="32" borderId="1" xfId="0" applyFont="1" applyFill="1" applyBorder="1"/>
    <xf numFmtId="0" fontId="4" fillId="33" borderId="1" xfId="0" applyFont="1" applyFill="1" applyBorder="1" applyAlignment="1">
      <alignment horizontal="center"/>
    </xf>
    <xf numFmtId="0" fontId="4" fillId="33" borderId="1" xfId="0" applyFont="1" applyFill="1" applyBorder="1"/>
    <xf numFmtId="0" fontId="3" fillId="3" borderId="1" xfId="0" applyFont="1" applyFill="1" applyBorder="1" applyAlignment="1">
      <alignment wrapText="1"/>
    </xf>
    <xf numFmtId="0" fontId="4" fillId="34" borderId="1" xfId="0" applyFont="1" applyFill="1" applyBorder="1" applyAlignment="1">
      <alignment horizontal="center"/>
    </xf>
    <xf numFmtId="0" fontId="4" fillId="34" borderId="1" xfId="0" applyFont="1" applyFill="1" applyBorder="1"/>
    <xf numFmtId="0" fontId="4" fillId="3" borderId="1" xfId="0" applyFont="1" applyFill="1" applyBorder="1" applyAlignment="1">
      <alignment horizontal="center"/>
    </xf>
    <xf numFmtId="0" fontId="7" fillId="5" borderId="1" xfId="0" applyFont="1" applyFill="1" applyBorder="1" applyAlignment="1">
      <alignment horizontal="center"/>
    </xf>
    <xf numFmtId="0" fontId="7" fillId="5" borderId="1" xfId="0" applyFont="1" applyFill="1" applyBorder="1"/>
    <xf numFmtId="0" fontId="7" fillId="35" borderId="1" xfId="0" applyFont="1" applyFill="1" applyBorder="1" applyAlignment="1">
      <alignment horizontal="center"/>
    </xf>
    <xf numFmtId="0" fontId="7" fillId="35" borderId="1" xfId="0" applyFont="1" applyFill="1" applyBorder="1"/>
    <xf numFmtId="0" fontId="7" fillId="6" borderId="1" xfId="0" applyFont="1" applyFill="1" applyBorder="1" applyAlignment="1">
      <alignment horizontal="center"/>
    </xf>
    <xf numFmtId="0" fontId="7" fillId="6" borderId="1" xfId="0" applyFont="1" applyFill="1" applyBorder="1"/>
    <xf numFmtId="0" fontId="4" fillId="0" borderId="2" xfId="0" applyFont="1" applyBorder="1" applyAlignment="1">
      <alignment horizontal="center" vertical="center"/>
    </xf>
    <xf numFmtId="0" fontId="7" fillId="24" borderId="1" xfId="0" applyFont="1" applyFill="1" applyBorder="1" applyAlignment="1">
      <alignment horizontal="center"/>
    </xf>
    <xf numFmtId="0" fontId="7" fillId="24" borderId="1" xfId="0" applyFont="1" applyFill="1" applyBorder="1"/>
    <xf numFmtId="0" fontId="7" fillId="20" borderId="1" xfId="0" applyFont="1" applyFill="1" applyBorder="1" applyAlignment="1">
      <alignment horizontal="center"/>
    </xf>
    <xf numFmtId="0" fontId="7" fillId="20" borderId="1" xfId="0" applyFont="1" applyFill="1" applyBorder="1"/>
    <xf numFmtId="0" fontId="7" fillId="19" borderId="1" xfId="0" applyFont="1" applyFill="1" applyBorder="1" applyAlignment="1">
      <alignment horizontal="center"/>
    </xf>
    <xf numFmtId="0" fontId="7" fillId="19" borderId="1" xfId="0" applyFont="1" applyFill="1" applyBorder="1"/>
    <xf numFmtId="164" fontId="4" fillId="0" borderId="2" xfId="0" applyNumberFormat="1" applyFont="1" applyBorder="1" applyAlignment="1">
      <alignment horizontal="center" vertical="center"/>
    </xf>
    <xf numFmtId="0" fontId="7" fillId="24" borderId="1" xfId="0" applyFont="1" applyFill="1" applyBorder="1" applyAlignment="1">
      <alignment horizontal="center" vertical="center"/>
    </xf>
    <xf numFmtId="0" fontId="7" fillId="24" borderId="1" xfId="0" applyFont="1" applyFill="1" applyBorder="1" applyAlignment="1">
      <alignment vertical="center"/>
    </xf>
    <xf numFmtId="0" fontId="7" fillId="20" borderId="1" xfId="0" applyFont="1" applyFill="1" applyBorder="1" applyAlignment="1">
      <alignment horizontal="center" vertical="center"/>
    </xf>
    <xf numFmtId="0" fontId="7" fillId="20" borderId="1" xfId="0" applyFont="1" applyFill="1" applyBorder="1" applyAlignment="1">
      <alignment vertical="center"/>
    </xf>
    <xf numFmtId="0" fontId="7" fillId="36" borderId="1" xfId="0" applyFont="1" applyFill="1" applyBorder="1" applyAlignment="1">
      <alignment horizontal="center" vertical="center"/>
    </xf>
    <xf numFmtId="0" fontId="7" fillId="36" borderId="1" xfId="0" applyFont="1" applyFill="1" applyBorder="1" applyAlignment="1">
      <alignment vertical="center"/>
    </xf>
    <xf numFmtId="0" fontId="7" fillId="19" borderId="1" xfId="0" applyFont="1" applyFill="1" applyBorder="1" applyAlignment="1">
      <alignment horizontal="center" vertical="center"/>
    </xf>
    <xf numFmtId="0" fontId="7" fillId="19" borderId="1" xfId="0" applyFont="1" applyFill="1" applyBorder="1" applyAlignment="1">
      <alignment vertical="center"/>
    </xf>
    <xf numFmtId="0" fontId="4" fillId="37" borderId="1" xfId="0" applyFont="1" applyFill="1" applyBorder="1" applyAlignment="1">
      <alignment horizontal="center" vertical="center"/>
    </xf>
    <xf numFmtId="0" fontId="4" fillId="37" borderId="1" xfId="0" applyFont="1" applyFill="1" applyBorder="1" applyAlignment="1">
      <alignment vertical="center"/>
    </xf>
    <xf numFmtId="0" fontId="7" fillId="5" borderId="1" xfId="0" applyFont="1" applyFill="1" applyBorder="1" applyAlignment="1">
      <alignment horizontal="center" vertical="center"/>
    </xf>
    <xf numFmtId="0" fontId="7" fillId="5" borderId="1" xfId="0" applyFont="1" applyFill="1" applyBorder="1" applyAlignment="1">
      <alignment vertical="center"/>
    </xf>
    <xf numFmtId="0" fontId="4" fillId="5" borderId="1" xfId="0" applyFont="1" applyFill="1" applyBorder="1" applyAlignment="1">
      <alignment horizontal="center" vertical="center"/>
    </xf>
    <xf numFmtId="0" fontId="7" fillId="2" borderId="1" xfId="0" applyFont="1" applyFill="1" applyBorder="1" applyAlignment="1">
      <alignment horizontal="left"/>
    </xf>
    <xf numFmtId="0" fontId="18" fillId="0" borderId="1" xfId="0" applyFont="1" applyBorder="1" applyAlignment="1">
      <alignment horizontal="center"/>
    </xf>
    <xf numFmtId="0" fontId="7" fillId="27" borderId="1" xfId="0" applyFont="1" applyFill="1" applyBorder="1" applyAlignment="1">
      <alignment horizontal="left"/>
    </xf>
    <xf numFmtId="0" fontId="7" fillId="26" borderId="1" xfId="0" applyFont="1" applyFill="1" applyBorder="1" applyAlignment="1">
      <alignment horizontal="left"/>
    </xf>
    <xf numFmtId="0" fontId="7" fillId="30" borderId="1" xfId="0" applyFont="1" applyFill="1" applyBorder="1" applyAlignment="1">
      <alignment horizontal="left"/>
    </xf>
    <xf numFmtId="0" fontId="7" fillId="0" borderId="2" xfId="0" applyFont="1" applyBorder="1"/>
    <xf numFmtId="0" fontId="4" fillId="0" borderId="2" xfId="0" applyFont="1" applyBorder="1" applyAlignment="1">
      <alignment horizontal="left" vertical="center"/>
    </xf>
    <xf numFmtId="0" fontId="4" fillId="5" borderId="1" xfId="0" applyFont="1" applyFill="1" applyBorder="1" applyAlignment="1">
      <alignment horizontal="center"/>
    </xf>
    <xf numFmtId="0" fontId="4" fillId="5" borderId="1" xfId="0" applyFont="1" applyFill="1" applyBorder="1"/>
    <xf numFmtId="0" fontId="7" fillId="5" borderId="1" xfId="0" applyFont="1" applyFill="1" applyBorder="1" applyAlignment="1">
      <alignment horizontal="left"/>
    </xf>
    <xf numFmtId="0" fontId="4" fillId="38" borderId="1" xfId="0" applyFont="1" applyFill="1" applyBorder="1" applyAlignment="1">
      <alignment horizontal="center"/>
    </xf>
    <xf numFmtId="0" fontId="4" fillId="38" borderId="1" xfId="0" applyFont="1" applyFill="1" applyBorder="1"/>
    <xf numFmtId="0" fontId="4" fillId="7" borderId="1" xfId="0" applyFont="1" applyFill="1" applyBorder="1" applyAlignment="1">
      <alignment horizontal="center"/>
    </xf>
    <xf numFmtId="0" fontId="4" fillId="7" borderId="1" xfId="0" applyFont="1" applyFill="1" applyBorder="1"/>
    <xf numFmtId="0" fontId="4" fillId="39" borderId="1" xfId="0" applyFont="1" applyFill="1" applyBorder="1" applyAlignment="1">
      <alignment horizontal="center"/>
    </xf>
    <xf numFmtId="0" fontId="4" fillId="39" borderId="1" xfId="0" applyFont="1" applyFill="1" applyBorder="1"/>
    <xf numFmtId="0" fontId="3" fillId="7" borderId="1" xfId="0" applyFont="1" applyFill="1" applyBorder="1" applyAlignment="1">
      <alignment horizontal="center" vertical="center"/>
    </xf>
    <xf numFmtId="0" fontId="3" fillId="7" borderId="1" xfId="0" applyFont="1" applyFill="1" applyBorder="1" applyAlignment="1">
      <alignment vertical="center"/>
    </xf>
    <xf numFmtId="0" fontId="7" fillId="0" borderId="2" xfId="0" applyFont="1" applyBorder="1" applyAlignment="1">
      <alignment horizontal="left" vertical="center"/>
    </xf>
    <xf numFmtId="0" fontId="3" fillId="35" borderId="1" xfId="0" applyFont="1" applyFill="1" applyBorder="1" applyAlignment="1">
      <alignment horizontal="center" vertical="center"/>
    </xf>
    <xf numFmtId="0" fontId="3" fillId="35" borderId="1" xfId="0" applyFont="1" applyFill="1" applyBorder="1" applyAlignment="1">
      <alignment vertical="center"/>
    </xf>
    <xf numFmtId="0" fontId="4" fillId="40" borderId="1" xfId="0" applyFont="1" applyFill="1" applyBorder="1" applyAlignment="1">
      <alignment horizontal="center"/>
    </xf>
    <xf numFmtId="0" fontId="4" fillId="40" borderId="1" xfId="0" applyFont="1" applyFill="1" applyBorder="1"/>
    <xf numFmtId="0" fontId="7" fillId="25" borderId="1" xfId="0" applyFont="1" applyFill="1" applyBorder="1" applyAlignment="1">
      <alignment horizontal="left"/>
    </xf>
    <xf numFmtId="0" fontId="7" fillId="28" borderId="1" xfId="0" applyFont="1" applyFill="1" applyBorder="1" applyAlignment="1">
      <alignment horizontal="left"/>
    </xf>
    <xf numFmtId="0" fontId="7" fillId="3" borderId="1" xfId="0" applyFont="1" applyFill="1" applyBorder="1" applyAlignment="1">
      <alignment horizontal="left"/>
    </xf>
    <xf numFmtId="169" fontId="12" fillId="0" borderId="1" xfId="0" applyNumberFormat="1" applyFont="1" applyBorder="1" applyAlignment="1">
      <alignment horizontal="center"/>
    </xf>
    <xf numFmtId="0" fontId="2" fillId="3" borderId="1" xfId="0" applyFont="1" applyFill="1" applyBorder="1" applyAlignment="1">
      <alignment horizontal="center" vertical="center"/>
    </xf>
    <xf numFmtId="0" fontId="3" fillId="39" borderId="1" xfId="0" applyFont="1" applyFill="1" applyBorder="1" applyAlignment="1">
      <alignment horizontal="center" vertical="center"/>
    </xf>
    <xf numFmtId="0" fontId="3" fillId="39" borderId="1" xfId="0" applyFont="1" applyFill="1" applyBorder="1" applyAlignment="1">
      <alignment vertical="center"/>
    </xf>
    <xf numFmtId="0" fontId="3" fillId="41" borderId="1" xfId="0" applyFont="1" applyFill="1" applyBorder="1" applyAlignment="1">
      <alignment horizontal="center" vertical="center"/>
    </xf>
    <xf numFmtId="0" fontId="3" fillId="41" borderId="1" xfId="0" applyFont="1" applyFill="1" applyBorder="1" applyAlignment="1">
      <alignment vertical="center"/>
    </xf>
    <xf numFmtId="0" fontId="3" fillId="42" borderId="1" xfId="0" applyFont="1" applyFill="1" applyBorder="1" applyAlignment="1">
      <alignment horizontal="center" vertical="center"/>
    </xf>
    <xf numFmtId="0" fontId="3" fillId="42" borderId="1" xfId="0" applyFont="1" applyFill="1" applyBorder="1" applyAlignment="1">
      <alignment vertical="center"/>
    </xf>
    <xf numFmtId="164" fontId="7" fillId="0" borderId="1" xfId="0" applyNumberFormat="1" applyFont="1" applyBorder="1" applyAlignment="1">
      <alignment horizontal="left"/>
    </xf>
    <xf numFmtId="167" fontId="7" fillId="3" borderId="1" xfId="0" applyNumberFormat="1" applyFont="1" applyFill="1" applyBorder="1" applyAlignment="1">
      <alignment horizontal="left"/>
    </xf>
    <xf numFmtId="0" fontId="7" fillId="19" borderId="1" xfId="0" applyFont="1" applyFill="1" applyBorder="1" applyAlignment="1">
      <alignment horizontal="left"/>
    </xf>
    <xf numFmtId="0" fontId="7" fillId="6" borderId="1" xfId="0" applyFont="1" applyFill="1" applyBorder="1" applyAlignment="1">
      <alignment horizontal="left"/>
    </xf>
    <xf numFmtId="0" fontId="4" fillId="19" borderId="1" xfId="0" applyFont="1" applyFill="1" applyBorder="1" applyAlignment="1">
      <alignment horizontal="center"/>
    </xf>
    <xf numFmtId="0" fontId="4" fillId="19" borderId="1" xfId="0" applyFont="1" applyFill="1" applyBorder="1"/>
    <xf numFmtId="0" fontId="4" fillId="6" borderId="1" xfId="0" applyFont="1" applyFill="1" applyBorder="1" applyAlignment="1">
      <alignment horizontal="center"/>
    </xf>
    <xf numFmtId="0" fontId="4" fillId="6" borderId="1" xfId="0" applyFont="1" applyFill="1" applyBorder="1"/>
    <xf numFmtId="164" fontId="3" fillId="0" borderId="1" xfId="0" applyNumberFormat="1" applyFont="1" applyBorder="1" applyAlignment="1">
      <alignment horizontal="center" vertical="center"/>
    </xf>
    <xf numFmtId="167" fontId="3" fillId="0" borderId="1" xfId="0" applyNumberFormat="1" applyFont="1" applyBorder="1" applyAlignment="1">
      <alignment horizontal="center" vertical="center"/>
    </xf>
    <xf numFmtId="0" fontId="3" fillId="9" borderId="1" xfId="0" applyFont="1" applyFill="1" applyBorder="1" applyAlignment="1">
      <alignment horizontal="center" vertical="center"/>
    </xf>
    <xf numFmtId="0" fontId="3" fillId="9" borderId="1" xfId="0" applyFont="1" applyFill="1" applyBorder="1" applyAlignment="1">
      <alignment vertical="center"/>
    </xf>
    <xf numFmtId="169" fontId="3" fillId="0" borderId="1" xfId="0" applyNumberFormat="1" applyFont="1" applyBorder="1" applyAlignment="1">
      <alignment horizontal="center" vertical="center"/>
    </xf>
    <xf numFmtId="0" fontId="3" fillId="3" borderId="1" xfId="0" applyFont="1" applyFill="1" applyBorder="1" applyAlignment="1">
      <alignment vertical="center"/>
    </xf>
    <xf numFmtId="0" fontId="3" fillId="3" borderId="1" xfId="0" applyFont="1" applyFill="1" applyBorder="1" applyAlignment="1">
      <alignment horizontal="left"/>
    </xf>
    <xf numFmtId="164" fontId="12" fillId="3" borderId="1" xfId="0" applyNumberFormat="1" applyFont="1" applyFill="1" applyBorder="1" applyAlignment="1">
      <alignment horizontal="center"/>
    </xf>
    <xf numFmtId="167" fontId="12" fillId="3"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3" fillId="19" borderId="1" xfId="0" applyFont="1" applyFill="1" applyBorder="1" applyAlignment="1">
      <alignment horizontal="center" vertical="center"/>
    </xf>
    <xf numFmtId="0" fontId="3" fillId="19" borderId="1" xfId="0" applyFont="1" applyFill="1" applyBorder="1" applyAlignment="1">
      <alignment vertical="center"/>
    </xf>
    <xf numFmtId="0" fontId="3" fillId="6" borderId="1" xfId="0" applyFont="1" applyFill="1" applyBorder="1" applyAlignment="1">
      <alignment horizontal="center" vertical="center"/>
    </xf>
    <xf numFmtId="0" fontId="3" fillId="6" borderId="1" xfId="0" applyFont="1" applyFill="1" applyBorder="1" applyAlignment="1">
      <alignment vertical="center"/>
    </xf>
    <xf numFmtId="0" fontId="3" fillId="20" borderId="1" xfId="0" applyFont="1" applyFill="1" applyBorder="1" applyAlignment="1">
      <alignment horizontal="center" vertical="center"/>
    </xf>
    <xf numFmtId="0" fontId="3" fillId="20" borderId="1" xfId="0" applyFont="1" applyFill="1" applyBorder="1" applyAlignment="1">
      <alignment vertical="center"/>
    </xf>
    <xf numFmtId="0" fontId="3" fillId="24" borderId="1" xfId="0" applyFont="1" applyFill="1" applyBorder="1" applyAlignment="1">
      <alignment horizontal="center" vertical="center"/>
    </xf>
    <xf numFmtId="0" fontId="3" fillId="24" borderId="1" xfId="0" applyFont="1" applyFill="1" applyBorder="1" applyAlignment="1">
      <alignment vertical="center"/>
    </xf>
    <xf numFmtId="0" fontId="3" fillId="13" borderId="1" xfId="0" applyFont="1" applyFill="1" applyBorder="1" applyAlignment="1">
      <alignment horizontal="center" vertical="center"/>
    </xf>
    <xf numFmtId="0" fontId="3" fillId="13" borderId="1" xfId="0" applyFont="1" applyFill="1" applyBorder="1" applyAlignment="1">
      <alignment vertical="center"/>
    </xf>
    <xf numFmtId="0" fontId="3" fillId="43" borderId="1" xfId="0" applyFont="1" applyFill="1" applyBorder="1" applyAlignment="1">
      <alignment horizontal="center" vertical="center"/>
    </xf>
    <xf numFmtId="0" fontId="3" fillId="43" borderId="1" xfId="0" applyFont="1" applyFill="1" applyBorder="1" applyAlignment="1">
      <alignment vertical="center"/>
    </xf>
    <xf numFmtId="0" fontId="3" fillId="38" borderId="1" xfId="0" applyFont="1" applyFill="1" applyBorder="1" applyAlignment="1">
      <alignment horizontal="center" vertical="center"/>
    </xf>
    <xf numFmtId="0" fontId="3" fillId="38" borderId="1" xfId="0" applyFont="1" applyFill="1" applyBorder="1" applyAlignment="1">
      <alignment vertical="center"/>
    </xf>
    <xf numFmtId="0" fontId="3" fillId="5" borderId="1" xfId="0" applyFont="1" applyFill="1" applyBorder="1" applyAlignment="1">
      <alignment horizontal="center" vertical="center"/>
    </xf>
    <xf numFmtId="0" fontId="3" fillId="5" borderId="1" xfId="0" applyFont="1" applyFill="1" applyBorder="1" applyAlignment="1">
      <alignment vertical="center"/>
    </xf>
    <xf numFmtId="0" fontId="3" fillId="44" borderId="1" xfId="0" applyFont="1" applyFill="1" applyBorder="1" applyAlignment="1">
      <alignment horizontal="center" vertical="center"/>
    </xf>
    <xf numFmtId="0" fontId="3" fillId="44" borderId="1" xfId="0" applyFont="1" applyFill="1" applyBorder="1" applyAlignment="1">
      <alignment vertical="center"/>
    </xf>
    <xf numFmtId="0" fontId="3" fillId="45" borderId="1" xfId="0" applyFont="1" applyFill="1" applyBorder="1" applyAlignment="1">
      <alignment horizontal="center" vertical="center"/>
    </xf>
    <xf numFmtId="0" fontId="3" fillId="45" borderId="1" xfId="0" applyFont="1" applyFill="1" applyBorder="1" applyAlignment="1">
      <alignment vertical="center"/>
    </xf>
    <xf numFmtId="0" fontId="3" fillId="46" borderId="1" xfId="0" applyFont="1" applyFill="1" applyBorder="1" applyAlignment="1">
      <alignment horizontal="center" vertical="center"/>
    </xf>
    <xf numFmtId="0" fontId="3" fillId="46" borderId="1" xfId="0" applyFont="1" applyFill="1" applyBorder="1" applyAlignment="1">
      <alignment vertical="center"/>
    </xf>
    <xf numFmtId="0" fontId="3" fillId="47" borderId="1" xfId="0" applyFont="1" applyFill="1" applyBorder="1" applyAlignment="1">
      <alignment horizontal="center" vertical="center"/>
    </xf>
    <xf numFmtId="0" fontId="3" fillId="47" borderId="1" xfId="0" applyFont="1" applyFill="1" applyBorder="1" applyAlignment="1">
      <alignment vertical="center"/>
    </xf>
    <xf numFmtId="0" fontId="3" fillId="48" borderId="1" xfId="0" applyFont="1" applyFill="1" applyBorder="1" applyAlignment="1">
      <alignment horizontal="center" vertical="center"/>
    </xf>
    <xf numFmtId="0" fontId="3" fillId="48" borderId="1" xfId="0" applyFont="1" applyFill="1" applyBorder="1" applyAlignment="1">
      <alignment vertical="center"/>
    </xf>
    <xf numFmtId="0" fontId="20" fillId="0" borderId="1" xfId="0" applyFont="1" applyBorder="1"/>
    <xf numFmtId="164" fontId="12" fillId="0" borderId="1" xfId="0" applyNumberFormat="1" applyFont="1" applyBorder="1" applyAlignment="1">
      <alignment horizontal="center" vertical="center"/>
    </xf>
    <xf numFmtId="167" fontId="12" fillId="0" borderId="1" xfId="0" applyNumberFormat="1" applyFont="1" applyBorder="1" applyAlignment="1">
      <alignment horizontal="center" vertical="center" wrapText="1"/>
    </xf>
    <xf numFmtId="0" fontId="3" fillId="3" borderId="7" xfId="0" applyFont="1" applyFill="1" applyBorder="1" applyAlignment="1">
      <alignment vertical="center"/>
    </xf>
    <xf numFmtId="169" fontId="3" fillId="3" borderId="1" xfId="0" applyNumberFormat="1" applyFont="1" applyFill="1" applyBorder="1" applyAlignment="1">
      <alignment horizontal="center" vertical="center"/>
    </xf>
    <xf numFmtId="0" fontId="3" fillId="3" borderId="1" xfId="0" applyFont="1" applyFill="1" applyBorder="1" applyAlignment="1">
      <alignment horizontal="left" vertical="center"/>
    </xf>
    <xf numFmtId="164" fontId="3" fillId="3" borderId="1" xfId="0" applyNumberFormat="1" applyFont="1" applyFill="1" applyBorder="1" applyAlignment="1">
      <alignment horizontal="center" vertical="center"/>
    </xf>
    <xf numFmtId="167"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169" fontId="3" fillId="11" borderId="1" xfId="0" applyNumberFormat="1" applyFont="1" applyFill="1" applyBorder="1" applyAlignment="1">
      <alignment horizontal="center" vertical="center"/>
    </xf>
    <xf numFmtId="0" fontId="3" fillId="11" borderId="1" xfId="0" applyFont="1" applyFill="1" applyBorder="1" applyAlignment="1">
      <alignment horizontal="center" vertical="center"/>
    </xf>
    <xf numFmtId="0" fontId="3" fillId="11" borderId="1" xfId="0" applyFont="1" applyFill="1" applyBorder="1" applyAlignment="1">
      <alignment horizontal="left" vertical="center"/>
    </xf>
    <xf numFmtId="0" fontId="3" fillId="11" borderId="1" xfId="0" applyFont="1" applyFill="1" applyBorder="1" applyAlignment="1">
      <alignment vertical="center"/>
    </xf>
    <xf numFmtId="164" fontId="3" fillId="11" borderId="1" xfId="0" applyNumberFormat="1" applyFont="1" applyFill="1" applyBorder="1" applyAlignment="1">
      <alignment horizontal="center" vertical="center"/>
    </xf>
    <xf numFmtId="167" fontId="3" fillId="11" borderId="1" xfId="0" applyNumberFormat="1" applyFont="1" applyFill="1" applyBorder="1" applyAlignment="1">
      <alignment horizontal="center" vertical="center"/>
    </xf>
    <xf numFmtId="164" fontId="3" fillId="0" borderId="0" xfId="0" applyNumberFormat="1" applyFont="1" applyAlignment="1">
      <alignment vertical="center"/>
    </xf>
    <xf numFmtId="167" fontId="3" fillId="0" borderId="0" xfId="0" applyNumberFormat="1" applyFont="1" applyAlignment="1">
      <alignment vertical="center"/>
    </xf>
    <xf numFmtId="0" fontId="2" fillId="0" borderId="1" xfId="0" applyFont="1" applyBorder="1" applyAlignment="1">
      <alignment horizontal="center"/>
    </xf>
    <xf numFmtId="169" fontId="3" fillId="49" borderId="1" xfId="0" applyNumberFormat="1" applyFont="1" applyFill="1" applyBorder="1" applyAlignment="1">
      <alignment horizontal="center" vertical="center"/>
    </xf>
    <xf numFmtId="0" fontId="3" fillId="49" borderId="1" xfId="0" applyFont="1" applyFill="1" applyBorder="1" applyAlignment="1">
      <alignment horizontal="center" vertical="center"/>
    </xf>
    <xf numFmtId="0" fontId="3" fillId="49" borderId="1" xfId="0" applyFont="1" applyFill="1" applyBorder="1" applyAlignment="1">
      <alignment horizontal="left" vertical="center"/>
    </xf>
    <xf numFmtId="0" fontId="3" fillId="49" borderId="1" xfId="0" applyFont="1" applyFill="1" applyBorder="1" applyAlignment="1">
      <alignment vertical="center"/>
    </xf>
    <xf numFmtId="164" fontId="3" fillId="49" borderId="1" xfId="0" applyNumberFormat="1" applyFont="1" applyFill="1" applyBorder="1" applyAlignment="1">
      <alignment horizontal="center" vertical="center"/>
    </xf>
    <xf numFmtId="49" fontId="3" fillId="49" borderId="1" xfId="0" applyNumberFormat="1" applyFont="1" applyFill="1" applyBorder="1" applyAlignment="1">
      <alignment horizontal="center" vertical="center"/>
    </xf>
    <xf numFmtId="169" fontId="3" fillId="50" borderId="1" xfId="0" applyNumberFormat="1" applyFont="1" applyFill="1" applyBorder="1" applyAlignment="1">
      <alignment horizontal="center" vertical="center"/>
    </xf>
    <xf numFmtId="0" fontId="3" fillId="50" borderId="1" xfId="0" applyFont="1" applyFill="1" applyBorder="1" applyAlignment="1">
      <alignment horizontal="center" vertical="center"/>
    </xf>
    <xf numFmtId="0" fontId="3" fillId="50" borderId="1" xfId="0" applyFont="1" applyFill="1" applyBorder="1" applyAlignment="1">
      <alignment horizontal="left" vertical="center"/>
    </xf>
    <xf numFmtId="0" fontId="3" fillId="50" borderId="1" xfId="0" applyFont="1" applyFill="1" applyBorder="1" applyAlignment="1">
      <alignment vertical="center"/>
    </xf>
    <xf numFmtId="164" fontId="3" fillId="50" borderId="1" xfId="0" applyNumberFormat="1" applyFont="1" applyFill="1" applyBorder="1" applyAlignment="1">
      <alignment horizontal="center" vertical="center"/>
    </xf>
    <xf numFmtId="167" fontId="3" fillId="50" borderId="1" xfId="0" applyNumberFormat="1" applyFont="1" applyFill="1" applyBorder="1" applyAlignment="1">
      <alignment horizontal="center" vertical="center"/>
    </xf>
    <xf numFmtId="49" fontId="12" fillId="0" borderId="0" xfId="0" applyNumberFormat="1" applyFont="1" applyAlignment="1">
      <alignment horizontal="right" vertical="center"/>
    </xf>
    <xf numFmtId="167" fontId="3" fillId="49" borderId="1" xfId="0" applyNumberFormat="1" applyFont="1" applyFill="1" applyBorder="1" applyAlignment="1">
      <alignment horizontal="center" vertical="center"/>
    </xf>
    <xf numFmtId="20" fontId="2" fillId="0" borderId="1" xfId="0" applyNumberFormat="1" applyFont="1" applyBorder="1" applyAlignment="1">
      <alignment horizontal="center"/>
    </xf>
    <xf numFmtId="49" fontId="3" fillId="11" borderId="1" xfId="0" applyNumberFormat="1" applyFont="1" applyFill="1" applyBorder="1" applyAlignment="1">
      <alignment horizontal="center" vertical="center"/>
    </xf>
    <xf numFmtId="49" fontId="3" fillId="50" borderId="1" xfId="0" applyNumberFormat="1" applyFont="1" applyFill="1" applyBorder="1" applyAlignment="1">
      <alignment horizontal="center" vertical="center"/>
    </xf>
    <xf numFmtId="169" fontId="3" fillId="51" borderId="1" xfId="0" applyNumberFormat="1" applyFont="1" applyFill="1" applyBorder="1" applyAlignment="1">
      <alignment horizontal="center" vertical="center"/>
    </xf>
    <xf numFmtId="0" fontId="3" fillId="51" borderId="1" xfId="0" applyFont="1" applyFill="1" applyBorder="1" applyAlignment="1">
      <alignment horizontal="center" vertical="center"/>
    </xf>
    <xf numFmtId="0" fontId="3" fillId="51" borderId="1" xfId="0" applyFont="1" applyFill="1" applyBorder="1" applyAlignment="1">
      <alignment horizontal="left" vertical="center"/>
    </xf>
    <xf numFmtId="0" fontId="3" fillId="51" borderId="1" xfId="0" applyFont="1" applyFill="1" applyBorder="1" applyAlignment="1">
      <alignment vertical="center"/>
    </xf>
    <xf numFmtId="164" fontId="3" fillId="51" borderId="1" xfId="0" applyNumberFormat="1" applyFont="1" applyFill="1" applyBorder="1" applyAlignment="1">
      <alignment horizontal="center" vertical="center"/>
    </xf>
    <xf numFmtId="167" fontId="3" fillId="51" borderId="1" xfId="0" applyNumberFormat="1" applyFont="1" applyFill="1" applyBorder="1" applyAlignment="1">
      <alignment horizontal="center" vertical="center"/>
    </xf>
    <xf numFmtId="169" fontId="3" fillId="38" borderId="1" xfId="0" applyNumberFormat="1" applyFont="1" applyFill="1" applyBorder="1" applyAlignment="1">
      <alignment horizontal="center" vertical="center"/>
    </xf>
    <xf numFmtId="0" fontId="3" fillId="38" borderId="1" xfId="0" applyFont="1" applyFill="1" applyBorder="1" applyAlignment="1">
      <alignment horizontal="left" vertical="center"/>
    </xf>
    <xf numFmtId="164" fontId="3" fillId="38" borderId="1" xfId="0" applyNumberFormat="1" applyFont="1" applyFill="1" applyBorder="1" applyAlignment="1">
      <alignment horizontal="center" vertical="center"/>
    </xf>
    <xf numFmtId="49" fontId="3" fillId="38" borderId="1" xfId="0" applyNumberFormat="1" applyFont="1" applyFill="1" applyBorder="1" applyAlignment="1">
      <alignment horizontal="center" vertical="center"/>
    </xf>
    <xf numFmtId="0" fontId="3" fillId="3" borderId="7" xfId="0" applyFont="1" applyFill="1" applyBorder="1" applyAlignment="1">
      <alignment horizontal="left" vertical="center"/>
    </xf>
    <xf numFmtId="169" fontId="3" fillId="27" borderId="1" xfId="0" applyNumberFormat="1" applyFont="1" applyFill="1" applyBorder="1" applyAlignment="1">
      <alignment horizontal="center" vertical="center"/>
    </xf>
    <xf numFmtId="0" fontId="3" fillId="27" borderId="1" xfId="0" applyFont="1" applyFill="1" applyBorder="1" applyAlignment="1">
      <alignment horizontal="center" vertical="center"/>
    </xf>
    <xf numFmtId="0" fontId="3" fillId="27" borderId="1" xfId="0" applyFont="1" applyFill="1" applyBorder="1" applyAlignment="1">
      <alignment horizontal="left" vertical="center"/>
    </xf>
    <xf numFmtId="0" fontId="3" fillId="27" borderId="1" xfId="0" applyFont="1" applyFill="1" applyBorder="1" applyAlignment="1">
      <alignment vertical="center"/>
    </xf>
    <xf numFmtId="164" fontId="3" fillId="27" borderId="1" xfId="0" applyNumberFormat="1" applyFont="1" applyFill="1" applyBorder="1" applyAlignment="1">
      <alignment horizontal="center" vertical="center"/>
    </xf>
    <xf numFmtId="167" fontId="3" fillId="27" borderId="1" xfId="0" applyNumberFormat="1" applyFont="1" applyFill="1" applyBorder="1" applyAlignment="1">
      <alignment horizontal="center" vertical="center"/>
    </xf>
    <xf numFmtId="0" fontId="2" fillId="27" borderId="1" xfId="0" applyFont="1" applyFill="1" applyBorder="1" applyAlignment="1">
      <alignment horizontal="center" vertical="center"/>
    </xf>
    <xf numFmtId="168" fontId="3" fillId="3" borderId="7" xfId="0" applyNumberFormat="1" applyFont="1" applyFill="1" applyBorder="1" applyAlignment="1">
      <alignment vertical="center"/>
    </xf>
    <xf numFmtId="0" fontId="3" fillId="3" borderId="1" xfId="0" applyFont="1" applyFill="1" applyBorder="1" applyAlignment="1">
      <alignment horizontal="left" vertical="center" wrapText="1"/>
    </xf>
    <xf numFmtId="169" fontId="3" fillId="28" borderId="1" xfId="0" applyNumberFormat="1" applyFont="1" applyFill="1" applyBorder="1" applyAlignment="1">
      <alignment horizontal="center" vertical="center"/>
    </xf>
    <xf numFmtId="0" fontId="3" fillId="28" borderId="1" xfId="0" applyFont="1" applyFill="1" applyBorder="1" applyAlignment="1">
      <alignment horizontal="center" vertical="center"/>
    </xf>
    <xf numFmtId="0" fontId="3" fillId="28" borderId="1" xfId="0" applyFont="1" applyFill="1" applyBorder="1" applyAlignment="1">
      <alignment horizontal="left" vertical="center"/>
    </xf>
    <xf numFmtId="0" fontId="3" fillId="28" borderId="1" xfId="0" applyFont="1" applyFill="1" applyBorder="1" applyAlignment="1">
      <alignment vertical="center"/>
    </xf>
    <xf numFmtId="164" fontId="3" fillId="28" borderId="1" xfId="0" applyNumberFormat="1" applyFont="1" applyFill="1" applyBorder="1" applyAlignment="1">
      <alignment horizontal="center" vertical="center"/>
    </xf>
    <xf numFmtId="49" fontId="3" fillId="28" borderId="1" xfId="0" applyNumberFormat="1" applyFont="1" applyFill="1" applyBorder="1" applyAlignment="1">
      <alignment horizontal="center" vertical="center"/>
    </xf>
    <xf numFmtId="0" fontId="2" fillId="28" borderId="1" xfId="0" applyFont="1" applyFill="1" applyBorder="1" applyAlignment="1">
      <alignment horizontal="center" vertical="center"/>
    </xf>
    <xf numFmtId="169" fontId="3" fillId="29" borderId="1" xfId="0" applyNumberFormat="1" applyFont="1" applyFill="1" applyBorder="1" applyAlignment="1">
      <alignment horizontal="center" vertical="center"/>
    </xf>
    <xf numFmtId="0" fontId="3" fillId="29" borderId="1" xfId="0" applyFont="1" applyFill="1" applyBorder="1" applyAlignment="1">
      <alignment horizontal="center" vertical="center"/>
    </xf>
    <xf numFmtId="0" fontId="3" fillId="29" borderId="1" xfId="0" applyFont="1" applyFill="1" applyBorder="1" applyAlignment="1">
      <alignment horizontal="left" vertical="center"/>
    </xf>
    <xf numFmtId="0" fontId="3" fillId="29" borderId="1" xfId="0" applyFont="1" applyFill="1" applyBorder="1" applyAlignment="1">
      <alignment vertical="center"/>
    </xf>
    <xf numFmtId="164" fontId="12" fillId="29" borderId="1" xfId="0" applyNumberFormat="1" applyFont="1" applyFill="1" applyBorder="1" applyAlignment="1">
      <alignment horizontal="center" vertical="center" wrapText="1"/>
    </xf>
    <xf numFmtId="167" fontId="12" fillId="29" borderId="1" xfId="0" applyNumberFormat="1" applyFont="1" applyFill="1" applyBorder="1" applyAlignment="1">
      <alignment horizontal="center" vertical="center" wrapText="1"/>
    </xf>
    <xf numFmtId="0" fontId="2" fillId="29" borderId="1" xfId="0" applyFont="1" applyFill="1" applyBorder="1" applyAlignment="1">
      <alignment horizontal="center" vertical="center"/>
    </xf>
    <xf numFmtId="169" fontId="3" fillId="17" borderId="1" xfId="0" applyNumberFormat="1" applyFont="1" applyFill="1" applyBorder="1" applyAlignment="1">
      <alignment horizontal="center" vertical="center"/>
    </xf>
    <xf numFmtId="0" fontId="3" fillId="17" borderId="1" xfId="0" applyFont="1" applyFill="1" applyBorder="1" applyAlignment="1">
      <alignment horizontal="center" vertical="center"/>
    </xf>
    <xf numFmtId="0" fontId="3" fillId="17" borderId="1" xfId="0" applyFont="1" applyFill="1" applyBorder="1" applyAlignment="1">
      <alignment horizontal="left" vertical="center"/>
    </xf>
    <xf numFmtId="0" fontId="3" fillId="17" borderId="1" xfId="0" applyFont="1" applyFill="1" applyBorder="1" applyAlignment="1">
      <alignment vertical="center"/>
    </xf>
    <xf numFmtId="164" fontId="12" fillId="17" borderId="1" xfId="0" applyNumberFormat="1" applyFont="1" applyFill="1" applyBorder="1" applyAlignment="1">
      <alignment horizontal="center" vertical="center" wrapText="1"/>
    </xf>
    <xf numFmtId="167" fontId="1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xf>
    <xf numFmtId="169" fontId="3" fillId="44" borderId="1" xfId="0" applyNumberFormat="1" applyFont="1" applyFill="1" applyBorder="1" applyAlignment="1">
      <alignment horizontal="center" vertical="center"/>
    </xf>
    <xf numFmtId="0" fontId="3" fillId="44" borderId="1" xfId="0" applyFont="1" applyFill="1" applyBorder="1" applyAlignment="1">
      <alignment horizontal="left" vertical="center"/>
    </xf>
    <xf numFmtId="164" fontId="3" fillId="44" borderId="1" xfId="0" applyNumberFormat="1" applyFont="1" applyFill="1" applyBorder="1" applyAlignment="1">
      <alignment horizontal="center" vertical="center"/>
    </xf>
    <xf numFmtId="0" fontId="3" fillId="44" borderId="1" xfId="0" quotePrefix="1" applyFont="1" applyFill="1" applyBorder="1" applyAlignment="1">
      <alignment horizontal="center" vertical="center"/>
    </xf>
    <xf numFmtId="0" fontId="3" fillId="38" borderId="7" xfId="0" applyFont="1" applyFill="1" applyBorder="1" applyAlignment="1">
      <alignment vertical="center"/>
    </xf>
    <xf numFmtId="0" fontId="3" fillId="38" borderId="7" xfId="0" applyFont="1" applyFill="1" applyBorder="1" applyAlignment="1">
      <alignment horizontal="left" vertical="center"/>
    </xf>
    <xf numFmtId="167" fontId="3" fillId="38" borderId="1" xfId="0" applyNumberFormat="1" applyFont="1" applyFill="1" applyBorder="1" applyAlignment="1">
      <alignment horizontal="center" vertical="center"/>
    </xf>
    <xf numFmtId="0" fontId="2" fillId="38" borderId="7" xfId="0" applyFont="1" applyFill="1" applyBorder="1" applyAlignment="1">
      <alignment horizontal="center" vertical="center"/>
    </xf>
    <xf numFmtId="0" fontId="3" fillId="51" borderId="7" xfId="0" applyFont="1" applyFill="1" applyBorder="1" applyAlignment="1">
      <alignment vertical="center"/>
    </xf>
    <xf numFmtId="0" fontId="3" fillId="51" borderId="7" xfId="0" applyFont="1" applyFill="1" applyBorder="1" applyAlignment="1">
      <alignment horizontal="left" vertical="center"/>
    </xf>
    <xf numFmtId="49" fontId="3" fillId="51" borderId="1" xfId="0" applyNumberFormat="1" applyFont="1" applyFill="1" applyBorder="1" applyAlignment="1">
      <alignment horizontal="center" vertical="center"/>
    </xf>
    <xf numFmtId="0" fontId="2" fillId="51" borderId="7" xfId="0" applyFont="1" applyFill="1" applyBorder="1" applyAlignment="1">
      <alignment horizontal="center" vertical="center"/>
    </xf>
    <xf numFmtId="0" fontId="3" fillId="51" borderId="1" xfId="0" applyFont="1" applyFill="1" applyBorder="1" applyAlignment="1">
      <alignment horizontal="left" vertical="center" wrapText="1"/>
    </xf>
    <xf numFmtId="0" fontId="3" fillId="50" borderId="7" xfId="0" applyFont="1" applyFill="1" applyBorder="1" applyAlignment="1">
      <alignment vertical="center"/>
    </xf>
    <xf numFmtId="0" fontId="3" fillId="50" borderId="7" xfId="0" applyFont="1" applyFill="1" applyBorder="1" applyAlignment="1">
      <alignment horizontal="left" vertical="center"/>
    </xf>
    <xf numFmtId="0" fontId="3" fillId="50" borderId="1" xfId="0" quotePrefix="1" applyFont="1" applyFill="1" applyBorder="1" applyAlignment="1">
      <alignment horizontal="center" vertical="center"/>
    </xf>
    <xf numFmtId="0" fontId="2" fillId="50" borderId="7" xfId="0" applyFont="1" applyFill="1" applyBorder="1" applyAlignment="1">
      <alignment horizontal="center" vertical="center"/>
    </xf>
    <xf numFmtId="0" fontId="3" fillId="11" borderId="7" xfId="0" applyFont="1" applyFill="1" applyBorder="1" applyAlignment="1">
      <alignment vertical="center"/>
    </xf>
    <xf numFmtId="0" fontId="3" fillId="11" borderId="7" xfId="0" applyFont="1" applyFill="1" applyBorder="1" applyAlignment="1">
      <alignment horizontal="left" vertical="center"/>
    </xf>
    <xf numFmtId="0" fontId="2" fillId="11" borderId="7" xfId="0" applyFont="1" applyFill="1" applyBorder="1" applyAlignment="1">
      <alignment horizontal="center" vertical="center"/>
    </xf>
    <xf numFmtId="0" fontId="3" fillId="49" borderId="7" xfId="0" applyFont="1" applyFill="1" applyBorder="1" applyAlignment="1">
      <alignment vertical="center"/>
    </xf>
    <xf numFmtId="0" fontId="3" fillId="49" borderId="7" xfId="0" applyFont="1" applyFill="1" applyBorder="1" applyAlignment="1">
      <alignment horizontal="left" vertical="center"/>
    </xf>
    <xf numFmtId="0" fontId="2" fillId="49" borderId="7"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7" xfId="0" applyFont="1" applyFill="1" applyBorder="1" applyAlignment="1">
      <alignment vertical="center"/>
    </xf>
    <xf numFmtId="164" fontId="3" fillId="7" borderId="7" xfId="0" applyNumberFormat="1" applyFont="1" applyFill="1" applyBorder="1" applyAlignment="1">
      <alignment horizontal="center" vertical="center"/>
    </xf>
    <xf numFmtId="167" fontId="3" fillId="7" borderId="7" xfId="0" applyNumberFormat="1" applyFont="1" applyFill="1" applyBorder="1" applyAlignment="1">
      <alignment horizontal="center" vertical="center"/>
    </xf>
    <xf numFmtId="0" fontId="3" fillId="7" borderId="7" xfId="0" applyFont="1" applyFill="1" applyBorder="1" applyAlignment="1">
      <alignment horizontal="left" vertical="center"/>
    </xf>
    <xf numFmtId="168"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3" fillId="43" borderId="7" xfId="0" applyFont="1" applyFill="1" applyBorder="1" applyAlignment="1">
      <alignment vertical="center"/>
    </xf>
    <xf numFmtId="0" fontId="3" fillId="43" borderId="7" xfId="0" applyFont="1" applyFill="1" applyBorder="1" applyAlignment="1">
      <alignment horizontal="left" vertical="center"/>
    </xf>
    <xf numFmtId="0" fontId="3" fillId="39" borderId="7" xfId="0" applyFont="1" applyFill="1" applyBorder="1" applyAlignment="1">
      <alignment vertical="center"/>
    </xf>
    <xf numFmtId="0" fontId="3" fillId="39" borderId="7" xfId="0" applyFont="1" applyFill="1" applyBorder="1" applyAlignment="1">
      <alignment horizontal="left" vertical="center"/>
    </xf>
    <xf numFmtId="0" fontId="3" fillId="52" borderId="1" xfId="0" applyFont="1" applyFill="1" applyBorder="1" applyAlignment="1">
      <alignment vertical="center"/>
    </xf>
    <xf numFmtId="0" fontId="3" fillId="52" borderId="1" xfId="0" applyFont="1" applyFill="1" applyBorder="1" applyAlignment="1">
      <alignment horizontal="left" vertical="center"/>
    </xf>
    <xf numFmtId="169" fontId="3" fillId="53" borderId="1" xfId="0" applyNumberFormat="1" applyFont="1" applyFill="1" applyBorder="1" applyAlignment="1">
      <alignment horizontal="center"/>
    </xf>
    <xf numFmtId="0" fontId="3" fillId="53" borderId="1" xfId="0" applyFont="1" applyFill="1" applyBorder="1"/>
    <xf numFmtId="0" fontId="3" fillId="53" borderId="1" xfId="0" applyFont="1" applyFill="1" applyBorder="1" applyAlignment="1">
      <alignment horizontal="left"/>
    </xf>
    <xf numFmtId="0" fontId="3" fillId="53" borderId="1" xfId="0" applyFont="1" applyFill="1" applyBorder="1" applyAlignment="1">
      <alignment horizontal="center"/>
    </xf>
    <xf numFmtId="164" fontId="3" fillId="53" borderId="1" xfId="0" applyNumberFormat="1" applyFont="1" applyFill="1" applyBorder="1" applyAlignment="1">
      <alignment horizontal="center"/>
    </xf>
    <xf numFmtId="49" fontId="3" fillId="53" borderId="1" xfId="0" applyNumberFormat="1" applyFont="1" applyFill="1" applyBorder="1" applyAlignment="1">
      <alignment horizontal="center"/>
    </xf>
    <xf numFmtId="0" fontId="3" fillId="53" borderId="7" xfId="0" applyFont="1" applyFill="1" applyBorder="1" applyAlignment="1">
      <alignment vertical="center"/>
    </xf>
    <xf numFmtId="164" fontId="3" fillId="53" borderId="7" xfId="0" applyNumberFormat="1" applyFont="1" applyFill="1" applyBorder="1" applyAlignment="1">
      <alignment vertical="center"/>
    </xf>
    <xf numFmtId="167" fontId="3" fillId="53" borderId="7" xfId="0" applyNumberFormat="1" applyFont="1" applyFill="1" applyBorder="1" applyAlignment="1">
      <alignment vertical="center"/>
    </xf>
    <xf numFmtId="0" fontId="3" fillId="53" borderId="7" xfId="0" applyFont="1" applyFill="1" applyBorder="1" applyAlignment="1">
      <alignment horizontal="left" vertical="center"/>
    </xf>
    <xf numFmtId="49" fontId="3" fillId="53" borderId="7" xfId="0" applyNumberFormat="1" applyFont="1" applyFill="1" applyBorder="1" applyAlignment="1">
      <alignment vertical="center"/>
    </xf>
    <xf numFmtId="169" fontId="3" fillId="7" borderId="1" xfId="0" applyNumberFormat="1" applyFont="1" applyFill="1" applyBorder="1" applyAlignment="1">
      <alignment horizontal="center"/>
    </xf>
    <xf numFmtId="0" fontId="3" fillId="7" borderId="1" xfId="0" applyFont="1" applyFill="1" applyBorder="1"/>
    <xf numFmtId="0" fontId="3" fillId="7" borderId="1" xfId="0" applyFont="1" applyFill="1" applyBorder="1" applyAlignment="1">
      <alignment horizontal="left"/>
    </xf>
    <xf numFmtId="0" fontId="3" fillId="7" borderId="1" xfId="0" applyFont="1" applyFill="1" applyBorder="1" applyAlignment="1">
      <alignment horizontal="center"/>
    </xf>
    <xf numFmtId="164" fontId="3" fillId="7" borderId="1" xfId="0" applyNumberFormat="1" applyFont="1" applyFill="1" applyBorder="1" applyAlignment="1">
      <alignment horizontal="center"/>
    </xf>
    <xf numFmtId="167" fontId="3" fillId="7" borderId="1" xfId="0" applyNumberFormat="1" applyFont="1" applyFill="1" applyBorder="1" applyAlignment="1">
      <alignment horizontal="center"/>
    </xf>
    <xf numFmtId="168" fontId="3" fillId="53" borderId="7" xfId="0" applyNumberFormat="1" applyFont="1" applyFill="1" applyBorder="1" applyAlignment="1">
      <alignment vertical="center"/>
    </xf>
    <xf numFmtId="0" fontId="3" fillId="41" borderId="7" xfId="0" applyFont="1" applyFill="1" applyBorder="1" applyAlignment="1">
      <alignment vertical="center"/>
    </xf>
    <xf numFmtId="0" fontId="3" fillId="41" borderId="7" xfId="0" applyFont="1" applyFill="1" applyBorder="1" applyAlignment="1">
      <alignment horizontal="left" vertical="center"/>
    </xf>
    <xf numFmtId="169" fontId="3" fillId="41" borderId="1" xfId="0" applyNumberFormat="1" applyFont="1" applyFill="1" applyBorder="1" applyAlignment="1">
      <alignment horizontal="center"/>
    </xf>
    <xf numFmtId="0" fontId="3" fillId="41" borderId="1" xfId="0" applyFont="1" applyFill="1" applyBorder="1"/>
    <xf numFmtId="0" fontId="3" fillId="41" borderId="1" xfId="0" applyFont="1" applyFill="1" applyBorder="1" applyAlignment="1">
      <alignment horizontal="left"/>
    </xf>
    <xf numFmtId="168" fontId="3" fillId="41" borderId="1" xfId="0" applyNumberFormat="1" applyFont="1" applyFill="1" applyBorder="1" applyAlignment="1">
      <alignment horizontal="center"/>
    </xf>
    <xf numFmtId="164" fontId="3" fillId="41" borderId="1" xfId="0" applyNumberFormat="1" applyFont="1" applyFill="1" applyBorder="1" applyAlignment="1">
      <alignment horizontal="center"/>
    </xf>
    <xf numFmtId="167" fontId="3" fillId="41" borderId="1" xfId="0" applyNumberFormat="1" applyFont="1" applyFill="1" applyBorder="1" applyAlignment="1">
      <alignment horizontal="center"/>
    </xf>
    <xf numFmtId="0" fontId="3" fillId="41" borderId="1" xfId="0" applyFont="1" applyFill="1" applyBorder="1" applyAlignment="1">
      <alignment horizontal="center"/>
    </xf>
    <xf numFmtId="164" fontId="3" fillId="3" borderId="7" xfId="0" applyNumberFormat="1" applyFont="1" applyFill="1" applyBorder="1" applyAlignment="1">
      <alignment vertical="center"/>
    </xf>
    <xf numFmtId="167" fontId="3" fillId="3" borderId="7" xfId="0" applyNumberFormat="1" applyFont="1" applyFill="1" applyBorder="1" applyAlignment="1">
      <alignment vertical="center"/>
    </xf>
    <xf numFmtId="169" fontId="3" fillId="11" borderId="7" xfId="0" applyNumberFormat="1" applyFont="1" applyFill="1" applyBorder="1" applyAlignment="1">
      <alignment horizontal="center" vertical="center"/>
    </xf>
    <xf numFmtId="169" fontId="3" fillId="11" borderId="1" xfId="0" applyNumberFormat="1" applyFont="1" applyFill="1" applyBorder="1" applyAlignment="1">
      <alignment horizontal="center"/>
    </xf>
    <xf numFmtId="164" fontId="3" fillId="11" borderId="7" xfId="0" applyNumberFormat="1" applyFont="1" applyFill="1" applyBorder="1" applyAlignment="1">
      <alignment vertical="center"/>
    </xf>
    <xf numFmtId="167" fontId="3" fillId="11" borderId="7" xfId="0" applyNumberFormat="1" applyFont="1" applyFill="1" applyBorder="1" applyAlignment="1">
      <alignment vertical="center"/>
    </xf>
    <xf numFmtId="49" fontId="3" fillId="11" borderId="7" xfId="0" applyNumberFormat="1" applyFont="1" applyFill="1" applyBorder="1" applyAlignment="1">
      <alignment vertical="center"/>
    </xf>
    <xf numFmtId="169" fontId="3" fillId="44" borderId="7" xfId="0" applyNumberFormat="1" applyFont="1" applyFill="1" applyBorder="1" applyAlignment="1">
      <alignment horizontal="center" vertical="center"/>
    </xf>
    <xf numFmtId="169" fontId="3" fillId="44" borderId="1" xfId="0" applyNumberFormat="1" applyFont="1" applyFill="1" applyBorder="1" applyAlignment="1">
      <alignment horizontal="center"/>
    </xf>
    <xf numFmtId="167" fontId="3" fillId="44" borderId="1" xfId="0" applyNumberFormat="1" applyFont="1" applyFill="1" applyBorder="1" applyAlignment="1">
      <alignment horizontal="center" vertical="center"/>
    </xf>
    <xf numFmtId="0" fontId="3" fillId="44" borderId="7" xfId="0" applyFont="1" applyFill="1" applyBorder="1" applyAlignment="1">
      <alignment vertical="center"/>
    </xf>
    <xf numFmtId="0" fontId="3" fillId="44" borderId="7" xfId="0" applyFont="1" applyFill="1" applyBorder="1" applyAlignment="1">
      <alignment horizontal="left" vertical="center"/>
    </xf>
    <xf numFmtId="168" fontId="3" fillId="44" borderId="7" xfId="0" applyNumberFormat="1" applyFont="1" applyFill="1" applyBorder="1" applyAlignment="1">
      <alignment vertical="center"/>
    </xf>
    <xf numFmtId="0" fontId="4" fillId="44" borderId="1" xfId="0" applyFont="1" applyFill="1" applyBorder="1" applyAlignment="1">
      <alignment wrapText="1"/>
    </xf>
    <xf numFmtId="164" fontId="4" fillId="44" borderId="1" xfId="0" applyNumberFormat="1" applyFont="1" applyFill="1" applyBorder="1" applyAlignment="1">
      <alignment horizontal="right" wrapText="1"/>
    </xf>
    <xf numFmtId="167" fontId="3" fillId="44" borderId="7" xfId="0" applyNumberFormat="1" applyFont="1" applyFill="1" applyBorder="1" applyAlignment="1">
      <alignment vertical="center"/>
    </xf>
    <xf numFmtId="169" fontId="3" fillId="38" borderId="7" xfId="0" applyNumberFormat="1" applyFont="1" applyFill="1" applyBorder="1" applyAlignment="1">
      <alignment horizontal="center" vertical="center"/>
    </xf>
    <xf numFmtId="169" fontId="3" fillId="38" borderId="1" xfId="0" applyNumberFormat="1" applyFont="1" applyFill="1" applyBorder="1" applyAlignment="1">
      <alignment horizontal="center"/>
    </xf>
    <xf numFmtId="168" fontId="3" fillId="38" borderId="1" xfId="0" applyNumberFormat="1" applyFont="1" applyFill="1" applyBorder="1" applyAlignment="1">
      <alignment horizontal="center" vertical="center"/>
    </xf>
    <xf numFmtId="164" fontId="3" fillId="44" borderId="1" xfId="0" applyNumberFormat="1" applyFont="1" applyFill="1" applyBorder="1" applyAlignment="1">
      <alignment horizontal="left"/>
    </xf>
    <xf numFmtId="164" fontId="3" fillId="44" borderId="1" xfId="0" applyNumberFormat="1" applyFont="1" applyFill="1" applyBorder="1" applyAlignment="1">
      <alignment horizontal="center"/>
    </xf>
    <xf numFmtId="167" fontId="3" fillId="44" borderId="1" xfId="0" applyNumberFormat="1" applyFont="1" applyFill="1" applyBorder="1" applyAlignment="1">
      <alignment horizontal="center"/>
    </xf>
    <xf numFmtId="0" fontId="3" fillId="44" borderId="1" xfId="0" applyFont="1" applyFill="1" applyBorder="1"/>
    <xf numFmtId="168" fontId="3" fillId="44" borderId="1" xfId="0" applyNumberFormat="1" applyFont="1" applyFill="1" applyBorder="1" applyAlignment="1">
      <alignment horizontal="center"/>
    </xf>
    <xf numFmtId="0" fontId="12" fillId="3" borderId="13" xfId="0" applyFont="1" applyFill="1" applyBorder="1" applyAlignment="1">
      <alignment horizontal="left"/>
    </xf>
    <xf numFmtId="0" fontId="12" fillId="3" borderId="13" xfId="0" applyFont="1" applyFill="1" applyBorder="1" applyAlignment="1">
      <alignment horizontal="center"/>
    </xf>
    <xf numFmtId="164" fontId="12" fillId="3" borderId="13" xfId="0" applyNumberFormat="1" applyFont="1" applyFill="1" applyBorder="1" applyAlignment="1">
      <alignment horizontal="left"/>
    </xf>
    <xf numFmtId="164" fontId="3" fillId="3" borderId="1" xfId="0" applyNumberFormat="1" applyFont="1" applyFill="1" applyBorder="1" applyAlignment="1">
      <alignment horizontal="center"/>
    </xf>
    <xf numFmtId="167" fontId="3" fillId="3" borderId="1" xfId="0" applyNumberFormat="1" applyFont="1" applyFill="1" applyBorder="1" applyAlignment="1">
      <alignment horizontal="center"/>
    </xf>
    <xf numFmtId="0" fontId="12" fillId="3" borderId="1" xfId="0" applyFont="1" applyFill="1" applyBorder="1" applyAlignment="1">
      <alignment horizontal="center"/>
    </xf>
    <xf numFmtId="0" fontId="22" fillId="3" borderId="13" xfId="0" applyFont="1" applyFill="1" applyBorder="1" applyAlignment="1">
      <alignment horizontal="center"/>
    </xf>
    <xf numFmtId="0" fontId="12" fillId="3" borderId="14" xfId="0" applyFont="1" applyFill="1" applyBorder="1" applyAlignment="1">
      <alignment horizontal="left"/>
    </xf>
    <xf numFmtId="0" fontId="12" fillId="3" borderId="14" xfId="0" applyFont="1" applyFill="1" applyBorder="1" applyAlignment="1">
      <alignment horizontal="center"/>
    </xf>
    <xf numFmtId="164" fontId="12" fillId="3" borderId="14" xfId="0" applyNumberFormat="1" applyFont="1" applyFill="1" applyBorder="1" applyAlignment="1">
      <alignment horizontal="left"/>
    </xf>
    <xf numFmtId="0" fontId="12" fillId="3" borderId="15" xfId="0" applyFont="1" applyFill="1" applyBorder="1" applyAlignment="1">
      <alignment horizontal="center"/>
    </xf>
    <xf numFmtId="0" fontId="22" fillId="3" borderId="14" xfId="0" applyFont="1" applyFill="1" applyBorder="1" applyAlignment="1">
      <alignment horizontal="center"/>
    </xf>
    <xf numFmtId="169" fontId="3" fillId="3" borderId="1" xfId="0" applyNumberFormat="1" applyFont="1" applyFill="1" applyBorder="1" applyAlignment="1">
      <alignment horizontal="center"/>
    </xf>
    <xf numFmtId="0" fontId="12" fillId="28" borderId="14" xfId="0" applyFont="1" applyFill="1" applyBorder="1" applyAlignment="1">
      <alignment horizontal="left"/>
    </xf>
    <xf numFmtId="0" fontId="12" fillId="28" borderId="14" xfId="0" applyFont="1" applyFill="1" applyBorder="1" applyAlignment="1">
      <alignment horizontal="center"/>
    </xf>
    <xf numFmtId="164" fontId="12" fillId="28" borderId="14" xfId="0" applyNumberFormat="1" applyFont="1" applyFill="1" applyBorder="1" applyAlignment="1">
      <alignment horizontal="left"/>
    </xf>
    <xf numFmtId="164" fontId="3" fillId="28" borderId="1" xfId="0" applyNumberFormat="1" applyFont="1" applyFill="1" applyBorder="1" applyAlignment="1">
      <alignment horizontal="center"/>
    </xf>
    <xf numFmtId="167" fontId="3" fillId="28" borderId="1" xfId="0" applyNumberFormat="1" applyFont="1" applyFill="1" applyBorder="1" applyAlignment="1">
      <alignment horizontal="center"/>
    </xf>
    <xf numFmtId="0" fontId="12" fillId="44" borderId="14" xfId="0" applyFont="1" applyFill="1" applyBorder="1" applyAlignment="1">
      <alignment horizontal="left"/>
    </xf>
    <xf numFmtId="0" fontId="12" fillId="44" borderId="14" xfId="0" applyFont="1" applyFill="1" applyBorder="1" applyAlignment="1">
      <alignment horizontal="center"/>
    </xf>
    <xf numFmtId="164" fontId="12" fillId="44" borderId="14" xfId="0" applyNumberFormat="1" applyFont="1" applyFill="1" applyBorder="1" applyAlignment="1">
      <alignment horizontal="left"/>
    </xf>
    <xf numFmtId="0" fontId="2" fillId="44" borderId="1" xfId="0" applyFont="1" applyFill="1" applyBorder="1" applyAlignment="1">
      <alignment horizontal="center" vertical="center"/>
    </xf>
    <xf numFmtId="0" fontId="3" fillId="22" borderId="1" xfId="0" applyFont="1" applyFill="1" applyBorder="1" applyAlignment="1">
      <alignment horizontal="center" vertical="center"/>
    </xf>
    <xf numFmtId="0" fontId="3" fillId="22" borderId="1" xfId="0" applyFont="1" applyFill="1" applyBorder="1" applyAlignment="1">
      <alignment horizontal="left" vertical="center" wrapText="1"/>
    </xf>
    <xf numFmtId="168" fontId="3" fillId="22" borderId="1" xfId="0" applyNumberFormat="1" applyFont="1" applyFill="1" applyBorder="1" applyAlignment="1">
      <alignment horizontal="center" vertical="center" wrapText="1"/>
    </xf>
    <xf numFmtId="0" fontId="12" fillId="22" borderId="1" xfId="0" applyFont="1" applyFill="1" applyBorder="1" applyAlignment="1">
      <alignment horizontal="left" vertical="center" wrapText="1"/>
    </xf>
    <xf numFmtId="164" fontId="12" fillId="22" borderId="1" xfId="0" applyNumberFormat="1" applyFont="1" applyFill="1" applyBorder="1" applyAlignment="1">
      <alignment horizontal="center" vertical="center" wrapText="1"/>
    </xf>
    <xf numFmtId="167" fontId="12" fillId="22" borderId="1" xfId="0" applyNumberFormat="1" applyFont="1" applyFill="1" applyBorder="1" applyAlignment="1">
      <alignment horizontal="center" vertical="center" wrapText="1"/>
    </xf>
    <xf numFmtId="0" fontId="3" fillId="22" borderId="1" xfId="0" applyFont="1" applyFill="1" applyBorder="1" applyAlignment="1">
      <alignment vertical="center"/>
    </xf>
    <xf numFmtId="0" fontId="2" fillId="22" borderId="1" xfId="0" applyFont="1" applyFill="1" applyBorder="1" applyAlignment="1">
      <alignment horizontal="center" vertical="center"/>
    </xf>
    <xf numFmtId="164" fontId="3" fillId="3" borderId="1" xfId="0" applyNumberFormat="1" applyFont="1" applyFill="1" applyBorder="1" applyAlignment="1">
      <alignment horizontal="left" vertical="center"/>
    </xf>
    <xf numFmtId="164" fontId="3" fillId="0" borderId="1" xfId="0" applyNumberFormat="1" applyFont="1" applyBorder="1" applyAlignment="1">
      <alignment horizontal="left" vertical="center"/>
    </xf>
    <xf numFmtId="0" fontId="23" fillId="54" borderId="7" xfId="0" applyFont="1" applyFill="1" applyBorder="1" applyAlignment="1">
      <alignment horizontal="center" vertical="center"/>
    </xf>
    <xf numFmtId="171" fontId="23" fillId="54" borderId="7" xfId="0" applyNumberFormat="1" applyFont="1" applyFill="1" applyBorder="1" applyAlignment="1">
      <alignment horizontal="center" vertical="center"/>
    </xf>
    <xf numFmtId="164" fontId="3" fillId="0" borderId="0" xfId="0" applyNumberFormat="1" applyFont="1"/>
    <xf numFmtId="0" fontId="3" fillId="0" borderId="0" xfId="0" applyFont="1"/>
    <xf numFmtId="0" fontId="2" fillId="0" borderId="0" xfId="0" applyFont="1"/>
    <xf numFmtId="0" fontId="24" fillId="0" borderId="0" xfId="0" applyFont="1"/>
    <xf numFmtId="172" fontId="25" fillId="0" borderId="1" xfId="0" applyNumberFormat="1" applyFont="1" applyBorder="1" applyAlignment="1">
      <alignment horizontal="center" vertical="center"/>
    </xf>
    <xf numFmtId="0" fontId="25" fillId="0" borderId="0" xfId="0" applyFont="1" applyAlignment="1">
      <alignment horizontal="center" vertical="center" wrapText="1"/>
    </xf>
    <xf numFmtId="0" fontId="25" fillId="0" borderId="1" xfId="0" applyFont="1" applyBorder="1" applyAlignment="1">
      <alignment horizontal="center" vertical="center"/>
    </xf>
    <xf numFmtId="0" fontId="4" fillId="0" borderId="16" xfId="0" applyFont="1" applyBorder="1" applyAlignment="1">
      <alignment horizontal="center" vertical="center"/>
    </xf>
    <xf numFmtId="0" fontId="4" fillId="10" borderId="17" xfId="0" applyFont="1" applyFill="1" applyBorder="1" applyAlignment="1">
      <alignment wrapText="1"/>
    </xf>
    <xf numFmtId="0" fontId="4" fillId="10" borderId="1" xfId="0" applyFont="1" applyFill="1" applyBorder="1" applyAlignment="1">
      <alignment wrapText="1"/>
    </xf>
    <xf numFmtId="164" fontId="4" fillId="10" borderId="1" xfId="0" applyNumberFormat="1" applyFont="1" applyFill="1" applyBorder="1" applyAlignment="1">
      <alignment horizontal="right" wrapText="1"/>
    </xf>
    <xf numFmtId="0" fontId="4" fillId="10" borderId="1" xfId="0" applyFont="1" applyFill="1" applyBorder="1" applyAlignment="1">
      <alignment horizontal="right" wrapText="1"/>
    </xf>
    <xf numFmtId="0" fontId="4" fillId="10" borderId="18" xfId="0" applyFont="1" applyFill="1" applyBorder="1" applyAlignment="1">
      <alignment wrapText="1"/>
    </xf>
    <xf numFmtId="0" fontId="26" fillId="0" borderId="19" xfId="0" applyFont="1" applyBorder="1"/>
    <xf numFmtId="0" fontId="25" fillId="0" borderId="1" xfId="0" applyFont="1" applyBorder="1"/>
    <xf numFmtId="0" fontId="25" fillId="0" borderId="0" xfId="0" applyFont="1"/>
    <xf numFmtId="0" fontId="27" fillId="4" borderId="1" xfId="0" applyFont="1" applyFill="1" applyBorder="1" applyAlignment="1">
      <alignment horizontal="left" vertical="center"/>
    </xf>
    <xf numFmtId="0" fontId="4" fillId="0" borderId="0" xfId="0" applyFont="1"/>
    <xf numFmtId="0" fontId="4" fillId="21" borderId="17" xfId="0" applyFont="1" applyFill="1" applyBorder="1" applyAlignment="1">
      <alignment wrapText="1"/>
    </xf>
    <xf numFmtId="0" fontId="4" fillId="21" borderId="1" xfId="0" applyFont="1" applyFill="1" applyBorder="1" applyAlignment="1">
      <alignment wrapText="1"/>
    </xf>
    <xf numFmtId="164" fontId="4" fillId="21" borderId="1" xfId="0" applyNumberFormat="1" applyFont="1" applyFill="1" applyBorder="1" applyAlignment="1">
      <alignment horizontal="right" wrapText="1"/>
    </xf>
    <xf numFmtId="0" fontId="4" fillId="21" borderId="1" xfId="0" applyFont="1" applyFill="1" applyBorder="1" applyAlignment="1">
      <alignment horizontal="right" wrapText="1"/>
    </xf>
    <xf numFmtId="0" fontId="28" fillId="0" borderId="19" xfId="0" applyFont="1" applyBorder="1"/>
    <xf numFmtId="0" fontId="27" fillId="55" borderId="1" xfId="0" applyFont="1" applyFill="1" applyBorder="1" applyAlignment="1">
      <alignment horizontal="left" vertical="center"/>
    </xf>
    <xf numFmtId="0" fontId="27" fillId="56" borderId="1" xfId="0" applyFont="1" applyFill="1" applyBorder="1" applyAlignment="1">
      <alignment horizontal="left" vertical="center"/>
    </xf>
    <xf numFmtId="0" fontId="7" fillId="38" borderId="1" xfId="0" applyFont="1" applyFill="1" applyBorder="1" applyAlignment="1">
      <alignment horizontal="left" vertical="center" wrapText="1"/>
    </xf>
    <xf numFmtId="0" fontId="4" fillId="38" borderId="1" xfId="0" applyFont="1" applyFill="1" applyBorder="1" applyAlignment="1">
      <alignment wrapText="1"/>
    </xf>
    <xf numFmtId="164" fontId="4" fillId="38" borderId="1" xfId="0" applyNumberFormat="1" applyFont="1" applyFill="1" applyBorder="1" applyAlignment="1">
      <alignment horizontal="right" wrapText="1"/>
    </xf>
    <xf numFmtId="0" fontId="4" fillId="38" borderId="1" xfId="0" applyFont="1" applyFill="1" applyBorder="1" applyAlignment="1">
      <alignment horizontal="right" wrapText="1"/>
    </xf>
    <xf numFmtId="0" fontId="7" fillId="38" borderId="17" xfId="0" applyFont="1" applyFill="1" applyBorder="1" applyAlignment="1">
      <alignment horizontal="left" vertical="center" wrapText="1"/>
    </xf>
    <xf numFmtId="0" fontId="9" fillId="38" borderId="1" xfId="0" applyFont="1" applyFill="1" applyBorder="1" applyAlignment="1">
      <alignment wrapText="1"/>
    </xf>
    <xf numFmtId="164" fontId="4" fillId="38" borderId="1" xfId="0" applyNumberFormat="1" applyFont="1" applyFill="1" applyBorder="1" applyAlignment="1">
      <alignment horizontal="right" vertical="center" wrapText="1"/>
    </xf>
    <xf numFmtId="0" fontId="4" fillId="3" borderId="1" xfId="0" applyFont="1" applyFill="1" applyBorder="1" applyAlignment="1">
      <alignment horizontal="left"/>
    </xf>
    <xf numFmtId="164" fontId="4" fillId="38" borderId="1" xfId="0" applyNumberFormat="1" applyFont="1" applyFill="1" applyBorder="1" applyAlignment="1">
      <alignment horizontal="right"/>
    </xf>
    <xf numFmtId="164" fontId="29" fillId="38" borderId="7" xfId="0" applyNumberFormat="1" applyFont="1" applyFill="1" applyBorder="1"/>
    <xf numFmtId="0" fontId="26" fillId="3" borderId="13" xfId="0" applyFont="1" applyFill="1" applyBorder="1"/>
    <xf numFmtId="0" fontId="28" fillId="3" borderId="13" xfId="0" applyFont="1" applyFill="1" applyBorder="1"/>
    <xf numFmtId="0" fontId="4" fillId="44" borderId="17" xfId="0" applyFont="1" applyFill="1" applyBorder="1" applyAlignment="1">
      <alignment wrapText="1"/>
    </xf>
    <xf numFmtId="0" fontId="7" fillId="44" borderId="1" xfId="0" applyFont="1" applyFill="1" applyBorder="1" applyAlignment="1">
      <alignment wrapText="1"/>
    </xf>
    <xf numFmtId="0" fontId="4" fillId="44" borderId="1" xfId="0" applyFont="1" applyFill="1" applyBorder="1" applyAlignment="1">
      <alignment horizontal="right" wrapText="1"/>
    </xf>
    <xf numFmtId="0" fontId="30" fillId="0" borderId="19" xfId="0" applyFont="1" applyBorder="1"/>
    <xf numFmtId="0" fontId="31" fillId="2" borderId="13" xfId="0" applyFont="1" applyFill="1" applyBorder="1"/>
    <xf numFmtId="0" fontId="26" fillId="0" borderId="1" xfId="0" applyFont="1" applyBorder="1"/>
    <xf numFmtId="0" fontId="26" fillId="2" borderId="13" xfId="0" applyFont="1" applyFill="1" applyBorder="1"/>
    <xf numFmtId="164" fontId="4" fillId="44" borderId="1" xfId="0" applyNumberFormat="1" applyFont="1" applyFill="1" applyBorder="1" applyAlignment="1">
      <alignment horizontal="right" vertical="center" wrapText="1"/>
    </xf>
    <xf numFmtId="0" fontId="4" fillId="44" borderId="1" xfId="0" applyFont="1" applyFill="1" applyBorder="1"/>
    <xf numFmtId="0" fontId="26" fillId="44" borderId="13" xfId="0" applyFont="1" applyFill="1" applyBorder="1"/>
    <xf numFmtId="0" fontId="7" fillId="44" borderId="1" xfId="0" applyFont="1" applyFill="1" applyBorder="1" applyAlignment="1">
      <alignment horizontal="left"/>
    </xf>
    <xf numFmtId="164" fontId="4" fillId="44" borderId="1" xfId="0" applyNumberFormat="1" applyFont="1" applyFill="1" applyBorder="1" applyAlignment="1">
      <alignment horizontal="center"/>
    </xf>
    <xf numFmtId="3" fontId="4" fillId="44" borderId="1" xfId="0" applyNumberFormat="1" applyFont="1" applyFill="1" applyBorder="1" applyAlignment="1">
      <alignment horizontal="right"/>
    </xf>
    <xf numFmtId="0" fontId="26" fillId="9" borderId="13" xfId="0" applyFont="1" applyFill="1" applyBorder="1"/>
    <xf numFmtId="0" fontId="26" fillId="3" borderId="1" xfId="0" applyFont="1" applyFill="1" applyBorder="1"/>
    <xf numFmtId="0" fontId="28" fillId="3" borderId="1" xfId="0" applyFont="1" applyFill="1" applyBorder="1"/>
    <xf numFmtId="0" fontId="28" fillId="0" borderId="1" xfId="0" applyFont="1" applyBorder="1"/>
    <xf numFmtId="164" fontId="4" fillId="44" borderId="1" xfId="0" applyNumberFormat="1" applyFont="1" applyFill="1" applyBorder="1" applyAlignment="1">
      <alignment vertical="center" wrapText="1"/>
    </xf>
    <xf numFmtId="0" fontId="26" fillId="11" borderId="13" xfId="0" applyFont="1" applyFill="1" applyBorder="1"/>
    <xf numFmtId="164" fontId="4" fillId="44" borderId="1" xfId="0" applyNumberFormat="1" applyFont="1" applyFill="1" applyBorder="1" applyAlignment="1">
      <alignment wrapText="1"/>
    </xf>
    <xf numFmtId="3" fontId="16" fillId="44" borderId="1" xfId="0" applyNumberFormat="1" applyFont="1" applyFill="1" applyBorder="1" applyAlignment="1">
      <alignment horizontal="right"/>
    </xf>
    <xf numFmtId="0" fontId="31" fillId="0" borderId="19" xfId="0" applyFont="1" applyBorder="1"/>
    <xf numFmtId="0" fontId="31" fillId="11" borderId="13" xfId="0" applyFont="1" applyFill="1" applyBorder="1"/>
    <xf numFmtId="0" fontId="7" fillId="3" borderId="17" xfId="0" applyFont="1" applyFill="1" applyBorder="1" applyAlignment="1">
      <alignment horizontal="left" vertical="center" wrapText="1"/>
    </xf>
    <xf numFmtId="0" fontId="7" fillId="3" borderId="1" xfId="0" applyFont="1" applyFill="1" applyBorder="1" applyAlignment="1">
      <alignment horizontal="left" vertical="center" wrapText="1"/>
    </xf>
    <xf numFmtId="0" fontId="4" fillId="9" borderId="1" xfId="0" applyFont="1" applyFill="1" applyBorder="1" applyAlignment="1">
      <alignment wrapText="1"/>
    </xf>
    <xf numFmtId="164" fontId="4" fillId="9" borderId="1" xfId="0" applyNumberFormat="1" applyFont="1" applyFill="1" applyBorder="1" applyAlignment="1">
      <alignment vertical="center" wrapText="1"/>
    </xf>
    <xf numFmtId="168" fontId="16" fillId="3" borderId="1" xfId="0" applyNumberFormat="1" applyFont="1" applyFill="1" applyBorder="1" applyAlignment="1">
      <alignment horizontal="right" vertical="center"/>
    </xf>
    <xf numFmtId="0" fontId="4" fillId="9" borderId="1" xfId="0" applyFont="1" applyFill="1" applyBorder="1" applyAlignment="1">
      <alignment horizontal="right" wrapText="1"/>
    </xf>
    <xf numFmtId="0" fontId="4" fillId="3" borderId="1" xfId="0" applyFont="1" applyFill="1" applyBorder="1" applyAlignment="1">
      <alignment wrapText="1"/>
    </xf>
    <xf numFmtId="0" fontId="4" fillId="3" borderId="1" xfId="0" applyFont="1" applyFill="1" applyBorder="1" applyAlignment="1">
      <alignmen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wrapText="1"/>
    </xf>
    <xf numFmtId="0" fontId="7" fillId="11" borderId="1" xfId="0" applyFont="1" applyFill="1" applyBorder="1" applyAlignment="1">
      <alignment horizontal="left" vertical="center" wrapText="1"/>
    </xf>
    <xf numFmtId="164" fontId="4" fillId="9" borderId="1" xfId="0" applyNumberFormat="1" applyFont="1" applyFill="1" applyBorder="1" applyAlignment="1">
      <alignment wrapText="1"/>
    </xf>
    <xf numFmtId="0" fontId="4" fillId="3" borderId="17" xfId="0" applyFont="1" applyFill="1" applyBorder="1" applyAlignment="1">
      <alignment horizontal="left"/>
    </xf>
    <xf numFmtId="168" fontId="16" fillId="3" borderId="1" xfId="0" applyNumberFormat="1" applyFont="1" applyFill="1" applyBorder="1" applyAlignment="1">
      <alignment horizontal="right"/>
    </xf>
    <xf numFmtId="0" fontId="7" fillId="7" borderId="1" xfId="0" applyFont="1" applyFill="1" applyBorder="1" applyAlignment="1">
      <alignment horizontal="left" vertical="center"/>
    </xf>
    <xf numFmtId="0" fontId="3" fillId="0" borderId="11" xfId="0" applyFont="1" applyBorder="1"/>
    <xf numFmtId="166" fontId="7" fillId="0" borderId="1" xfId="0" applyNumberFormat="1" applyFont="1" applyBorder="1" applyAlignment="1">
      <alignment vertical="center"/>
    </xf>
    <xf numFmtId="3" fontId="7" fillId="0" borderId="1" xfId="0" applyNumberFormat="1" applyFont="1" applyBorder="1" applyAlignment="1">
      <alignment vertical="center"/>
    </xf>
    <xf numFmtId="0" fontId="7" fillId="0" borderId="1" xfId="0" applyFont="1" applyBorder="1" applyAlignment="1">
      <alignment vertical="center"/>
    </xf>
    <xf numFmtId="0" fontId="7" fillId="0" borderId="1" xfId="0" applyFont="1" applyBorder="1"/>
    <xf numFmtId="0" fontId="12" fillId="0" borderId="0" xfId="0" applyFont="1"/>
    <xf numFmtId="0" fontId="7" fillId="0" borderId="2" xfId="0" applyFont="1" applyBorder="1" applyAlignment="1">
      <alignment vertical="center"/>
    </xf>
    <xf numFmtId="164" fontId="4" fillId="0" borderId="1" xfId="0" applyNumberFormat="1" applyFont="1" applyBorder="1" applyAlignment="1">
      <alignment horizontal="right" wrapText="1"/>
    </xf>
    <xf numFmtId="164" fontId="4" fillId="0" borderId="1" xfId="0" applyNumberFormat="1" applyFont="1" applyBorder="1" applyAlignment="1">
      <alignment horizontal="right"/>
    </xf>
    <xf numFmtId="164" fontId="4" fillId="0" borderId="1" xfId="0" applyNumberFormat="1" applyFont="1" applyBorder="1" applyAlignment="1">
      <alignment horizontal="right" vertical="center"/>
    </xf>
    <xf numFmtId="0" fontId="7" fillId="7" borderId="1" xfId="0" applyFont="1" applyFill="1" applyBorder="1" applyAlignment="1">
      <alignment vertical="center"/>
    </xf>
    <xf numFmtId="3" fontId="8" fillId="0" borderId="1" xfId="0" applyNumberFormat="1" applyFont="1" applyBorder="1" applyAlignment="1">
      <alignment vertical="center"/>
    </xf>
    <xf numFmtId="0" fontId="4" fillId="0" borderId="2" xfId="0" applyFont="1" applyBorder="1" applyAlignment="1">
      <alignment vertical="center" wrapText="1"/>
    </xf>
    <xf numFmtId="0" fontId="4" fillId="0" borderId="1" xfId="0" applyFont="1" applyBorder="1" applyAlignment="1">
      <alignment wrapText="1"/>
    </xf>
    <xf numFmtId="3" fontId="4" fillId="7" borderId="1" xfId="0" applyNumberFormat="1" applyFont="1" applyFill="1" applyBorder="1" applyAlignment="1">
      <alignment vertical="center"/>
    </xf>
    <xf numFmtId="0" fontId="3" fillId="7" borderId="7" xfId="0" applyFont="1" applyFill="1" applyBorder="1"/>
    <xf numFmtId="0" fontId="4" fillId="8" borderId="1" xfId="0" applyFont="1" applyFill="1" applyBorder="1" applyAlignment="1">
      <alignment vertical="center"/>
    </xf>
    <xf numFmtId="0" fontId="24" fillId="0" borderId="11" xfId="0" applyFont="1" applyBorder="1"/>
    <xf numFmtId="164" fontId="7" fillId="0" borderId="2" xfId="0" applyNumberFormat="1" applyFont="1" applyBorder="1"/>
    <xf numFmtId="164" fontId="7" fillId="0" borderId="1" xfId="0" applyNumberFormat="1" applyFont="1" applyBorder="1"/>
    <xf numFmtId="165" fontId="7" fillId="0" borderId="1" xfId="0" applyNumberFormat="1" applyFont="1" applyBorder="1" applyAlignment="1">
      <alignment vertical="center"/>
    </xf>
    <xf numFmtId="0" fontId="3" fillId="10" borderId="12" xfId="0" applyFont="1" applyFill="1" applyBorder="1"/>
    <xf numFmtId="0" fontId="7" fillId="0" borderId="1" xfId="0" applyFont="1" applyBorder="1" applyAlignment="1">
      <alignment wrapText="1"/>
    </xf>
    <xf numFmtId="0" fontId="4" fillId="37" borderId="1" xfId="0" applyFont="1" applyFill="1" applyBorder="1" applyAlignment="1">
      <alignment horizontal="left" vertical="center"/>
    </xf>
    <xf numFmtId="0" fontId="3" fillId="8" borderId="7" xfId="0" applyFont="1" applyFill="1" applyBorder="1"/>
    <xf numFmtId="0" fontId="3" fillId="37" borderId="7" xfId="0" applyFont="1" applyFill="1" applyBorder="1"/>
    <xf numFmtId="164" fontId="7" fillId="0" borderId="1" xfId="0" applyNumberFormat="1" applyFont="1" applyBorder="1" applyAlignment="1">
      <alignment horizontal="right" vertical="center" wrapText="1"/>
    </xf>
    <xf numFmtId="164" fontId="4" fillId="3" borderId="7" xfId="0" applyNumberFormat="1" applyFont="1" applyFill="1" applyBorder="1" applyAlignment="1">
      <alignment vertical="center"/>
    </xf>
    <xf numFmtId="0" fontId="7" fillId="3" borderId="1" xfId="0" applyFont="1" applyFill="1" applyBorder="1" applyAlignment="1">
      <alignment wrapText="1"/>
    </xf>
    <xf numFmtId="0" fontId="24" fillId="10" borderId="12" xfId="0" applyFont="1" applyFill="1" applyBorder="1"/>
    <xf numFmtId="0" fontId="4" fillId="5" borderId="1" xfId="0" applyFont="1" applyFill="1" applyBorder="1" applyAlignment="1">
      <alignment horizontal="left" vertical="center"/>
    </xf>
    <xf numFmtId="166" fontId="4" fillId="3" borderId="1" xfId="0" applyNumberFormat="1" applyFont="1" applyFill="1" applyBorder="1" applyAlignment="1">
      <alignment vertical="center"/>
    </xf>
    <xf numFmtId="3" fontId="4" fillId="37" borderId="1" xfId="0" applyNumberFormat="1" applyFont="1" applyFill="1" applyBorder="1" applyAlignment="1">
      <alignment vertical="center"/>
    </xf>
    <xf numFmtId="166" fontId="8" fillId="0" borderId="1" xfId="0" applyNumberFormat="1" applyFont="1" applyBorder="1" applyAlignment="1">
      <alignment vertical="center"/>
    </xf>
    <xf numFmtId="0" fontId="8" fillId="5" borderId="1" xfId="0" applyFont="1" applyFill="1" applyBorder="1" applyAlignment="1">
      <alignment horizontal="left" vertical="center"/>
    </xf>
    <xf numFmtId="3" fontId="32" fillId="0" borderId="1" xfId="0" applyNumberFormat="1" applyFont="1" applyBorder="1" applyAlignment="1">
      <alignment vertical="center"/>
    </xf>
    <xf numFmtId="0" fontId="8" fillId="0" borderId="1" xfId="0" applyFont="1" applyBorder="1" applyAlignment="1">
      <alignment vertical="center"/>
    </xf>
    <xf numFmtId="0" fontId="24" fillId="0" borderId="1" xfId="0" applyFont="1" applyBorder="1"/>
    <xf numFmtId="164" fontId="8" fillId="0" borderId="1" xfId="0" applyNumberFormat="1" applyFont="1" applyBorder="1" applyAlignment="1">
      <alignment vertical="center"/>
    </xf>
    <xf numFmtId="166" fontId="4" fillId="44" borderId="1" xfId="0" applyNumberFormat="1" applyFont="1" applyFill="1" applyBorder="1" applyAlignment="1">
      <alignment vertical="center"/>
    </xf>
    <xf numFmtId="0" fontId="4" fillId="44" borderId="1" xfId="0" applyFont="1" applyFill="1" applyBorder="1" applyAlignment="1">
      <alignment horizontal="left" vertical="center"/>
    </xf>
    <xf numFmtId="3" fontId="4" fillId="44" borderId="1" xfId="0" applyNumberFormat="1" applyFont="1" applyFill="1" applyBorder="1" applyAlignment="1">
      <alignment vertical="center"/>
    </xf>
    <xf numFmtId="3" fontId="11" fillId="44" borderId="1" xfId="0" applyNumberFormat="1" applyFont="1" applyFill="1" applyBorder="1" applyAlignment="1">
      <alignment vertical="center"/>
    </xf>
    <xf numFmtId="0" fontId="4" fillId="44" borderId="1" xfId="0" applyFont="1" applyFill="1" applyBorder="1" applyAlignment="1">
      <alignment vertical="center"/>
    </xf>
    <xf numFmtId="0" fontId="4" fillId="44" borderId="7" xfId="0" applyFont="1" applyFill="1" applyBorder="1" applyAlignment="1">
      <alignment vertical="center"/>
    </xf>
    <xf numFmtId="164" fontId="4" fillId="44" borderId="7" xfId="0" applyNumberFormat="1" applyFont="1" applyFill="1" applyBorder="1" applyAlignment="1">
      <alignment vertical="center"/>
    </xf>
    <xf numFmtId="164" fontId="4" fillId="44" borderId="1" xfId="0" applyNumberFormat="1" applyFont="1" applyFill="1" applyBorder="1" applyAlignment="1">
      <alignment vertical="center"/>
    </xf>
    <xf numFmtId="3" fontId="3" fillId="0" borderId="1" xfId="0" applyNumberFormat="1" applyFont="1" applyBorder="1" applyAlignment="1">
      <alignment horizontal="center" vertical="center" wrapText="1"/>
    </xf>
    <xf numFmtId="3" fontId="4" fillId="0" borderId="1" xfId="0" applyNumberFormat="1" applyFont="1" applyBorder="1" applyAlignment="1">
      <alignment horizontal="right"/>
    </xf>
    <xf numFmtId="0" fontId="4" fillId="0" borderId="1" xfId="0" applyFont="1" applyBorder="1" applyAlignment="1">
      <alignment horizontal="right"/>
    </xf>
    <xf numFmtId="164" fontId="12" fillId="0" borderId="0" xfId="0" applyNumberFormat="1" applyFont="1"/>
    <xf numFmtId="164" fontId="8" fillId="0" borderId="0" xfId="0" applyNumberFormat="1" applyFont="1" applyAlignment="1">
      <alignment vertical="center"/>
    </xf>
    <xf numFmtId="164" fontId="4" fillId="3" borderId="1" xfId="0" applyNumberFormat="1" applyFont="1" applyFill="1" applyBorder="1" applyAlignment="1">
      <alignment wrapText="1"/>
    </xf>
    <xf numFmtId="3" fontId="3" fillId="0" borderId="1" xfId="0" applyNumberFormat="1" applyFont="1" applyBorder="1"/>
    <xf numFmtId="166" fontId="4" fillId="40" borderId="1" xfId="0" applyNumberFormat="1" applyFont="1" applyFill="1" applyBorder="1" applyAlignment="1">
      <alignment vertical="center"/>
    </xf>
    <xf numFmtId="0" fontId="4" fillId="40" borderId="1" xfId="0" applyFont="1" applyFill="1" applyBorder="1" applyAlignment="1">
      <alignment horizontal="left" vertical="center"/>
    </xf>
    <xf numFmtId="3" fontId="4" fillId="40" borderId="1" xfId="0" applyNumberFormat="1" applyFont="1" applyFill="1" applyBorder="1" applyAlignment="1">
      <alignment vertical="center"/>
    </xf>
    <xf numFmtId="3" fontId="7" fillId="40" borderId="1" xfId="0" applyNumberFormat="1" applyFont="1" applyFill="1" applyBorder="1" applyAlignment="1">
      <alignment vertical="center"/>
    </xf>
    <xf numFmtId="0" fontId="7" fillId="40" borderId="1" xfId="0" applyFont="1" applyFill="1" applyBorder="1" applyAlignment="1">
      <alignment vertical="center"/>
    </xf>
    <xf numFmtId="0" fontId="12" fillId="40" borderId="1" xfId="0" applyFont="1" applyFill="1" applyBorder="1"/>
    <xf numFmtId="0" fontId="4" fillId="40" borderId="1" xfId="0" applyFont="1" applyFill="1" applyBorder="1" applyAlignment="1">
      <alignment vertical="center"/>
    </xf>
    <xf numFmtId="164" fontId="4" fillId="40" borderId="1" xfId="0" applyNumberFormat="1" applyFont="1" applyFill="1" applyBorder="1" applyAlignment="1">
      <alignment vertical="center"/>
    </xf>
    <xf numFmtId="0" fontId="4" fillId="40" borderId="7" xfId="0" applyFont="1" applyFill="1" applyBorder="1" applyAlignment="1">
      <alignment vertical="center"/>
    </xf>
    <xf numFmtId="0" fontId="12" fillId="3" borderId="1" xfId="0" applyFont="1" applyFill="1" applyBorder="1"/>
    <xf numFmtId="10" fontId="3" fillId="0" borderId="1" xfId="0" applyNumberFormat="1" applyFont="1" applyBorder="1" applyAlignment="1">
      <alignment vertical="center"/>
    </xf>
    <xf numFmtId="0" fontId="33" fillId="0" borderId="0" xfId="0" applyFont="1"/>
    <xf numFmtId="173" fontId="3" fillId="0" borderId="0" xfId="0" applyNumberFormat="1" applyFont="1"/>
    <xf numFmtId="166" fontId="11"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xf>
    <xf numFmtId="3" fontId="11" fillId="0" borderId="1" xfId="0" applyNumberFormat="1" applyFont="1" applyBorder="1" applyAlignment="1">
      <alignment horizontal="center" vertical="center"/>
    </xf>
    <xf numFmtId="0" fontId="4" fillId="0" borderId="0" xfId="0" applyFont="1" applyAlignment="1">
      <alignment wrapText="1"/>
    </xf>
    <xf numFmtId="0" fontId="4" fillId="49" borderId="1" xfId="0" applyFont="1" applyFill="1" applyBorder="1"/>
    <xf numFmtId="166" fontId="4" fillId="49" borderId="1" xfId="0" applyNumberFormat="1" applyFont="1" applyFill="1" applyBorder="1"/>
    <xf numFmtId="20" fontId="4" fillId="49" borderId="1" xfId="0" applyNumberFormat="1" applyFont="1" applyFill="1" applyBorder="1"/>
    <xf numFmtId="49" fontId="4" fillId="49" borderId="1" xfId="0" applyNumberFormat="1" applyFont="1" applyFill="1" applyBorder="1"/>
    <xf numFmtId="3" fontId="4" fillId="49" borderId="1" xfId="0" applyNumberFormat="1" applyFont="1" applyFill="1" applyBorder="1"/>
    <xf numFmtId="0" fontId="4" fillId="49" borderId="7" xfId="0" applyFont="1" applyFill="1" applyBorder="1"/>
    <xf numFmtId="166" fontId="4" fillId="49" borderId="1" xfId="0" applyNumberFormat="1" applyFont="1" applyFill="1" applyBorder="1" applyAlignment="1">
      <alignment horizontal="right" vertical="center"/>
    </xf>
    <xf numFmtId="20" fontId="4" fillId="49" borderId="1" xfId="0" applyNumberFormat="1" applyFont="1" applyFill="1" applyBorder="1" applyAlignment="1">
      <alignment horizontal="right" vertical="center"/>
    </xf>
    <xf numFmtId="0" fontId="4" fillId="49" borderId="1" xfId="0" applyFont="1" applyFill="1" applyBorder="1" applyAlignment="1">
      <alignment horizontal="left" vertical="center"/>
    </xf>
    <xf numFmtId="49" fontId="4" fillId="49" borderId="1" xfId="0" applyNumberFormat="1" applyFont="1" applyFill="1" applyBorder="1" applyAlignment="1">
      <alignment vertical="center"/>
    </xf>
    <xf numFmtId="174" fontId="4" fillId="49" borderId="1" xfId="0" applyNumberFormat="1" applyFont="1" applyFill="1" applyBorder="1" applyAlignment="1">
      <alignment horizontal="center" vertical="center"/>
    </xf>
    <xf numFmtId="166" fontId="4" fillId="49" borderId="1" xfId="0" applyNumberFormat="1" applyFont="1" applyFill="1" applyBorder="1" applyAlignment="1">
      <alignment horizontal="right"/>
    </xf>
    <xf numFmtId="166" fontId="4" fillId="0" borderId="1" xfId="0" applyNumberFormat="1" applyFont="1" applyBorder="1"/>
    <xf numFmtId="49" fontId="4" fillId="0" borderId="1" xfId="0" applyNumberFormat="1" applyFont="1" applyBorder="1"/>
    <xf numFmtId="3" fontId="4" fillId="0" borderId="1" xfId="0" applyNumberFormat="1" applyFont="1" applyBorder="1"/>
    <xf numFmtId="0" fontId="4" fillId="49" borderId="1" xfId="0" applyFont="1" applyFill="1" applyBorder="1" applyAlignment="1">
      <alignment vertical="center"/>
    </xf>
    <xf numFmtId="166" fontId="4" fillId="49" borderId="1" xfId="0" applyNumberFormat="1" applyFont="1" applyFill="1" applyBorder="1" applyAlignment="1">
      <alignment vertical="center"/>
    </xf>
    <xf numFmtId="49" fontId="4" fillId="49" borderId="1" xfId="0" applyNumberFormat="1" applyFont="1" applyFill="1" applyBorder="1" applyAlignment="1">
      <alignment horizontal="right" vertical="center"/>
    </xf>
    <xf numFmtId="3" fontId="4" fillId="49" borderId="1" xfId="0" applyNumberFormat="1" applyFont="1" applyFill="1" applyBorder="1" applyAlignment="1">
      <alignment vertical="center"/>
    </xf>
    <xf numFmtId="49" fontId="7" fillId="3" borderId="1" xfId="0" applyNumberFormat="1" applyFont="1" applyFill="1" applyBorder="1" applyAlignment="1">
      <alignment horizontal="right" vertical="center"/>
    </xf>
    <xf numFmtId="0" fontId="4" fillId="49" borderId="1" xfId="0" quotePrefix="1" applyFont="1" applyFill="1" applyBorder="1" applyAlignment="1">
      <alignment vertical="center"/>
    </xf>
    <xf numFmtId="49" fontId="7" fillId="49" borderId="1" xfId="0" applyNumberFormat="1" applyFont="1" applyFill="1" applyBorder="1" applyAlignment="1">
      <alignment horizontal="right" vertical="center"/>
    </xf>
    <xf numFmtId="0" fontId="29" fillId="49" borderId="1" xfId="0" applyFont="1" applyFill="1" applyBorder="1" applyAlignment="1">
      <alignment horizontal="center" vertical="center"/>
    </xf>
    <xf numFmtId="0" fontId="29" fillId="49" borderId="1" xfId="0" applyFont="1" applyFill="1" applyBorder="1" applyAlignment="1">
      <alignment vertical="center"/>
    </xf>
    <xf numFmtId="0" fontId="29" fillId="49" borderId="1" xfId="0" applyFont="1" applyFill="1" applyBorder="1" applyAlignment="1">
      <alignment horizontal="left" vertical="center"/>
    </xf>
    <xf numFmtId="164" fontId="4" fillId="49" borderId="1" xfId="0" applyNumberFormat="1" applyFont="1" applyFill="1" applyBorder="1" applyAlignment="1">
      <alignment horizontal="right" vertical="center"/>
    </xf>
    <xf numFmtId="164" fontId="4" fillId="49" borderId="1" xfId="0" applyNumberFormat="1" applyFont="1" applyFill="1" applyBorder="1" applyAlignment="1">
      <alignment horizontal="right"/>
    </xf>
    <xf numFmtId="0" fontId="4" fillId="49" borderId="7" xfId="0" applyFont="1" applyFill="1" applyBorder="1" applyAlignment="1">
      <alignment vertical="center"/>
    </xf>
    <xf numFmtId="0" fontId="4" fillId="3" borderId="7" xfId="0" applyFont="1" applyFill="1" applyBorder="1"/>
    <xf numFmtId="0" fontId="8" fillId="49" borderId="1" xfId="0" applyFont="1" applyFill="1" applyBorder="1"/>
    <xf numFmtId="0" fontId="7" fillId="3" borderId="1" xfId="0" applyFont="1" applyFill="1" applyBorder="1"/>
    <xf numFmtId="3" fontId="4" fillId="0" borderId="0" xfId="0" applyNumberFormat="1" applyFont="1"/>
    <xf numFmtId="0" fontId="29" fillId="49" borderId="7" xfId="0" applyFont="1" applyFill="1" applyBorder="1" applyAlignment="1">
      <alignment horizontal="left" vertical="center"/>
    </xf>
    <xf numFmtId="3" fontId="4" fillId="49" borderId="1" xfId="0" applyNumberFormat="1" applyFont="1" applyFill="1" applyBorder="1" applyAlignment="1">
      <alignment horizontal="right" vertical="center"/>
    </xf>
    <xf numFmtId="0" fontId="4" fillId="49" borderId="7" xfId="0" applyFont="1" applyFill="1" applyBorder="1" applyAlignment="1">
      <alignment horizontal="left" vertical="center"/>
    </xf>
    <xf numFmtId="0" fontId="7" fillId="49" borderId="1" xfId="0" applyFont="1" applyFill="1" applyBorder="1" applyAlignment="1">
      <alignment horizontal="left"/>
    </xf>
    <xf numFmtId="0" fontId="4" fillId="49" borderId="18" xfId="0" applyFont="1" applyFill="1" applyBorder="1"/>
    <xf numFmtId="166" fontId="4" fillId="49" borderId="18" xfId="0" applyNumberFormat="1" applyFont="1" applyFill="1" applyBorder="1"/>
    <xf numFmtId="0" fontId="4" fillId="49" borderId="18" xfId="0" applyFont="1" applyFill="1" applyBorder="1" applyAlignment="1">
      <alignment horizontal="left" vertical="center"/>
    </xf>
    <xf numFmtId="164" fontId="4" fillId="49" borderId="18" xfId="0" applyNumberFormat="1" applyFont="1" applyFill="1" applyBorder="1" applyAlignment="1">
      <alignment horizontal="right"/>
    </xf>
    <xf numFmtId="3" fontId="4" fillId="49" borderId="18" xfId="0" applyNumberFormat="1" applyFont="1" applyFill="1" applyBorder="1"/>
    <xf numFmtId="0" fontId="7" fillId="49" borderId="1" xfId="0" applyFont="1" applyFill="1" applyBorder="1" applyAlignment="1">
      <alignment horizontal="left" vertical="center"/>
    </xf>
    <xf numFmtId="49" fontId="4" fillId="49" borderId="1" xfId="0" applyNumberFormat="1" applyFont="1" applyFill="1" applyBorder="1" applyAlignment="1">
      <alignment horizontal="right"/>
    </xf>
    <xf numFmtId="0" fontId="7" fillId="49" borderId="1" xfId="0" applyFont="1" applyFill="1" applyBorder="1" applyAlignment="1">
      <alignment wrapText="1"/>
    </xf>
    <xf numFmtId="164" fontId="4" fillId="49" borderId="1" xfId="0" applyNumberFormat="1" applyFont="1" applyFill="1" applyBorder="1" applyAlignment="1">
      <alignment horizontal="right" wrapText="1"/>
    </xf>
    <xf numFmtId="164" fontId="4" fillId="49" borderId="1" xfId="0" applyNumberFormat="1" applyFont="1" applyFill="1" applyBorder="1"/>
    <xf numFmtId="164" fontId="4" fillId="49" borderId="1" xfId="0" applyNumberFormat="1" applyFont="1" applyFill="1" applyBorder="1" applyAlignment="1">
      <alignment horizontal="center"/>
    </xf>
    <xf numFmtId="0" fontId="4" fillId="40" borderId="7" xfId="0" applyFont="1" applyFill="1" applyBorder="1"/>
    <xf numFmtId="0" fontId="7" fillId="3" borderId="1" xfId="0" applyFont="1" applyFill="1" applyBorder="1" applyAlignment="1">
      <alignment vertical="center" wrapText="1"/>
    </xf>
    <xf numFmtId="164" fontId="4" fillId="3" borderId="1" xfId="0" applyNumberFormat="1" applyFont="1" applyFill="1" applyBorder="1" applyAlignment="1">
      <alignment horizontal="center" vertical="center" wrapText="1"/>
    </xf>
    <xf numFmtId="166" fontId="4" fillId="0" borderId="0" xfId="0" applyNumberFormat="1" applyFont="1"/>
    <xf numFmtId="49" fontId="4" fillId="0" borderId="0" xfId="0" applyNumberFormat="1" applyFont="1"/>
    <xf numFmtId="0" fontId="11" fillId="0" borderId="0" xfId="0" applyFont="1" applyAlignment="1">
      <alignment horizontal="center" vertical="center"/>
    </xf>
    <xf numFmtId="166" fontId="11" fillId="0" borderId="0" xfId="0" applyNumberFormat="1" applyFont="1" applyAlignment="1">
      <alignment horizontal="center" vertical="center"/>
    </xf>
    <xf numFmtId="49" fontId="11" fillId="0" borderId="0" xfId="0" applyNumberFormat="1" applyFont="1" applyAlignment="1">
      <alignment horizontal="center" vertical="center"/>
    </xf>
    <xf numFmtId="0" fontId="11" fillId="0" borderId="0" xfId="0" applyFont="1" applyAlignment="1">
      <alignment horizontal="left" vertical="center"/>
    </xf>
    <xf numFmtId="3" fontId="32" fillId="0" borderId="0" xfId="0" applyNumberFormat="1" applyFont="1" applyAlignment="1">
      <alignment horizontal="center" vertical="center"/>
    </xf>
    <xf numFmtId="0" fontId="11" fillId="0" borderId="1" xfId="0" applyFont="1" applyBorder="1" applyAlignment="1">
      <alignment horizontal="center" wrapText="1"/>
    </xf>
    <xf numFmtId="175" fontId="11" fillId="0" borderId="1" xfId="0" applyNumberFormat="1" applyFont="1" applyBorder="1" applyAlignment="1">
      <alignment horizontal="center" wrapText="1"/>
    </xf>
    <xf numFmtId="164" fontId="11" fillId="0" borderId="1" xfId="0" applyNumberFormat="1" applyFont="1" applyBorder="1" applyAlignment="1">
      <alignment horizontal="center" wrapText="1"/>
    </xf>
    <xf numFmtId="176" fontId="11" fillId="0" borderId="1" xfId="0" applyNumberFormat="1" applyFont="1" applyBorder="1" applyAlignment="1">
      <alignment horizontal="center" wrapText="1"/>
    </xf>
    <xf numFmtId="166" fontId="4" fillId="3" borderId="1" xfId="0" applyNumberFormat="1" applyFont="1" applyFill="1" applyBorder="1"/>
    <xf numFmtId="49" fontId="4" fillId="3" borderId="1" xfId="0" applyNumberFormat="1" applyFont="1" applyFill="1" applyBorder="1"/>
    <xf numFmtId="3" fontId="4" fillId="3" borderId="1" xfId="0" applyNumberFormat="1" applyFont="1" applyFill="1" applyBorder="1"/>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166"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left"/>
    </xf>
    <xf numFmtId="3" fontId="4" fillId="0" borderId="0" xfId="0" applyNumberFormat="1" applyFont="1" applyAlignment="1">
      <alignment horizontal="center" vertical="center"/>
    </xf>
    <xf numFmtId="166" fontId="4" fillId="3" borderId="7" xfId="0" applyNumberFormat="1" applyFont="1" applyFill="1" applyBorder="1" applyAlignment="1">
      <alignment vertical="center"/>
    </xf>
    <xf numFmtId="0" fontId="4" fillId="0" borderId="0" xfId="0" applyFont="1" applyAlignment="1">
      <alignment horizontal="center" vertical="center"/>
    </xf>
    <xf numFmtId="3" fontId="32" fillId="2" borderId="7" xfId="0" applyNumberFormat="1" applyFont="1" applyFill="1" applyBorder="1" applyAlignment="1">
      <alignment vertical="center"/>
    </xf>
    <xf numFmtId="3" fontId="11" fillId="0" borderId="1" xfId="0" applyNumberFormat="1" applyFont="1" applyBorder="1" applyAlignment="1">
      <alignment horizontal="center" vertical="center" wrapText="1"/>
    </xf>
    <xf numFmtId="166" fontId="11" fillId="49" borderId="1" xfId="0" applyNumberFormat="1" applyFont="1" applyFill="1" applyBorder="1" applyAlignment="1">
      <alignment horizontal="center" vertical="center" wrapText="1"/>
    </xf>
    <xf numFmtId="0" fontId="11" fillId="49" borderId="1" xfId="0" applyFont="1" applyFill="1" applyBorder="1" applyAlignment="1">
      <alignment horizontal="center" vertical="center" wrapText="1"/>
    </xf>
    <xf numFmtId="3" fontId="11" fillId="49" borderId="1" xfId="0" applyNumberFormat="1" applyFont="1" applyFill="1" applyBorder="1" applyAlignment="1">
      <alignment horizontal="center" vertical="center" wrapText="1"/>
    </xf>
    <xf numFmtId="49" fontId="11" fillId="0" borderId="1" xfId="0" applyNumberFormat="1" applyFont="1" applyBorder="1" applyAlignment="1">
      <alignment horizontal="center" vertical="center" wrapText="1"/>
    </xf>
    <xf numFmtId="166" fontId="11" fillId="40" borderId="1" xfId="0" applyNumberFormat="1" applyFont="1" applyFill="1" applyBorder="1" applyAlignment="1">
      <alignment horizontal="center" vertical="center" wrapText="1"/>
    </xf>
    <xf numFmtId="3" fontId="11" fillId="40" borderId="1" xfId="0" applyNumberFormat="1" applyFont="1" applyFill="1" applyBorder="1" applyAlignment="1">
      <alignment horizontal="center" vertical="center" wrapText="1"/>
    </xf>
    <xf numFmtId="3" fontId="4" fillId="3" borderId="1" xfId="0" applyNumberFormat="1" applyFont="1" applyFill="1" applyBorder="1" applyAlignment="1">
      <alignment horizontal="center" vertical="center"/>
    </xf>
    <xf numFmtId="166" fontId="4" fillId="49" borderId="1" xfId="0" applyNumberFormat="1" applyFont="1" applyFill="1" applyBorder="1" applyAlignment="1">
      <alignment vertical="center" wrapText="1"/>
    </xf>
    <xf numFmtId="3" fontId="4" fillId="49"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8" fillId="3" borderId="1" xfId="0" applyFont="1" applyFill="1" applyBorder="1" applyAlignment="1">
      <alignment vertical="center"/>
    </xf>
    <xf numFmtId="3" fontId="4" fillId="49" borderId="1" xfId="0" applyNumberFormat="1" applyFont="1" applyFill="1" applyBorder="1" applyAlignment="1">
      <alignment horizontal="center" vertical="center"/>
    </xf>
    <xf numFmtId="0" fontId="4" fillId="44" borderId="1" xfId="0" applyFont="1" applyFill="1" applyBorder="1" applyAlignment="1">
      <alignment vertical="center" wrapText="1"/>
    </xf>
    <xf numFmtId="164" fontId="4" fillId="44" borderId="1" xfId="0" applyNumberFormat="1" applyFont="1" applyFill="1" applyBorder="1" applyAlignment="1">
      <alignment horizontal="center" vertical="center" wrapText="1"/>
    </xf>
    <xf numFmtId="0" fontId="7" fillId="44" borderId="1" xfId="0" applyFont="1" applyFill="1" applyBorder="1" applyAlignment="1">
      <alignment vertical="center" wrapText="1"/>
    </xf>
    <xf numFmtId="169" fontId="4" fillId="49" borderId="1" xfId="0" applyNumberFormat="1" applyFont="1" applyFill="1" applyBorder="1" applyAlignment="1">
      <alignment vertical="center"/>
    </xf>
    <xf numFmtId="3" fontId="4" fillId="0" borderId="1" xfId="0" applyNumberFormat="1" applyFont="1" applyBorder="1" applyAlignment="1">
      <alignment horizontal="center" vertical="center"/>
    </xf>
    <xf numFmtId="0" fontId="23" fillId="54" borderId="1" xfId="0" applyFont="1" applyFill="1" applyBorder="1" applyAlignment="1">
      <alignment horizontal="center" vertical="center"/>
    </xf>
    <xf numFmtId="171" fontId="23" fillId="54" borderId="1" xfId="0" applyNumberFormat="1" applyFont="1" applyFill="1" applyBorder="1" applyAlignment="1">
      <alignment horizontal="center" vertical="center"/>
    </xf>
    <xf numFmtId="0" fontId="2" fillId="0" borderId="1" xfId="0" applyFont="1" applyBorder="1"/>
    <xf numFmtId="164" fontId="4" fillId="10" borderId="1" xfId="0" applyNumberFormat="1" applyFont="1" applyFill="1" applyBorder="1" applyAlignment="1">
      <alignment horizontal="center" wrapText="1"/>
    </xf>
    <xf numFmtId="0" fontId="27" fillId="56" borderId="18" xfId="0" applyFont="1" applyFill="1" applyBorder="1" applyAlignment="1">
      <alignment horizontal="left" vertical="center"/>
    </xf>
    <xf numFmtId="164" fontId="4" fillId="38" borderId="1" xfId="0" applyNumberFormat="1" applyFont="1" applyFill="1" applyBorder="1" applyAlignment="1">
      <alignment horizontal="center"/>
    </xf>
    <xf numFmtId="0" fontId="4" fillId="38" borderId="1" xfId="0" quotePrefix="1" applyFont="1" applyFill="1" applyBorder="1" applyAlignment="1">
      <alignment horizontal="center"/>
    </xf>
    <xf numFmtId="0" fontId="7" fillId="44" borderId="1" xfId="0" applyFont="1" applyFill="1" applyBorder="1" applyAlignment="1">
      <alignment horizontal="left" vertical="center" wrapText="1"/>
    </xf>
    <xf numFmtId="0" fontId="7" fillId="44" borderId="1" xfId="0" applyFont="1" applyFill="1" applyBorder="1"/>
    <xf numFmtId="0" fontId="26" fillId="9" borderId="1" xfId="0" applyFont="1" applyFill="1" applyBorder="1"/>
    <xf numFmtId="0" fontId="31" fillId="0" borderId="1" xfId="0" applyFont="1" applyBorder="1"/>
    <xf numFmtId="0" fontId="26" fillId="37" borderId="1" xfId="0" applyFont="1" applyFill="1" applyBorder="1"/>
    <xf numFmtId="0" fontId="31" fillId="4" borderId="1" xfId="0" applyFont="1" applyFill="1" applyBorder="1"/>
    <xf numFmtId="164" fontId="4" fillId="44" borderId="1" xfId="0" applyNumberFormat="1" applyFont="1" applyFill="1" applyBorder="1" applyAlignment="1">
      <alignment horizontal="center" wrapText="1"/>
    </xf>
    <xf numFmtId="0" fontId="16" fillId="44" borderId="1" xfId="0" applyFont="1" applyFill="1" applyBorder="1" applyAlignment="1">
      <alignment horizontal="right" vertical="center"/>
    </xf>
    <xf numFmtId="168" fontId="4" fillId="44" borderId="1" xfId="0" applyNumberFormat="1" applyFont="1" applyFill="1" applyBorder="1" applyAlignment="1">
      <alignment horizontal="right" wrapText="1"/>
    </xf>
    <xf numFmtId="168" fontId="4" fillId="44" borderId="1" xfId="0" applyNumberFormat="1" applyFont="1" applyFill="1" applyBorder="1" applyAlignment="1">
      <alignment horizontal="right"/>
    </xf>
    <xf numFmtId="0" fontId="28" fillId="37" borderId="1" xfId="0" applyFont="1" applyFill="1" applyBorder="1"/>
    <xf numFmtId="0" fontId="29" fillId="3" borderId="1" xfId="0" applyFont="1" applyFill="1" applyBorder="1"/>
    <xf numFmtId="164" fontId="4" fillId="3" borderId="1" xfId="0" applyNumberFormat="1" applyFont="1" applyFill="1" applyBorder="1" applyAlignment="1">
      <alignment horizontal="center"/>
    </xf>
    <xf numFmtId="0" fontId="16" fillId="3" borderId="1" xfId="0" applyFont="1" applyFill="1" applyBorder="1" applyAlignment="1">
      <alignment horizontal="right" vertical="center"/>
    </xf>
    <xf numFmtId="0" fontId="7" fillId="0" borderId="1" xfId="0" applyFont="1" applyBorder="1" applyAlignment="1">
      <alignment horizontal="left" vertical="center" wrapText="1"/>
    </xf>
    <xf numFmtId="0" fontId="29" fillId="0" borderId="1" xfId="0" applyFont="1" applyBorder="1"/>
    <xf numFmtId="0" fontId="16" fillId="0" borderId="1" xfId="0" applyFont="1" applyBorder="1" applyAlignment="1">
      <alignment horizontal="right" vertical="center"/>
    </xf>
    <xf numFmtId="164" fontId="4" fillId="0" borderId="1" xfId="0" applyNumberFormat="1" applyFont="1" applyBorder="1" applyAlignment="1">
      <alignment horizontal="center" wrapText="1"/>
    </xf>
    <xf numFmtId="0" fontId="4" fillId="0" borderId="1" xfId="0" applyFont="1" applyBorder="1" applyAlignment="1">
      <alignment horizontal="right" wrapText="1"/>
    </xf>
    <xf numFmtId="164" fontId="29" fillId="3" borderId="1" xfId="0" applyNumberFormat="1" applyFont="1" applyFill="1" applyBorder="1" applyAlignment="1">
      <alignment horizontal="center"/>
    </xf>
    <xf numFmtId="0" fontId="8" fillId="3" borderId="1" xfId="0" applyFont="1" applyFill="1" applyBorder="1" applyAlignment="1">
      <alignment wrapText="1"/>
    </xf>
    <xf numFmtId="0" fontId="34" fillId="0" borderId="1" xfId="0" applyFont="1" applyBorder="1"/>
    <xf numFmtId="0" fontId="8" fillId="3" borderId="1" xfId="0" applyFont="1" applyFill="1" applyBorder="1" applyAlignment="1">
      <alignment horizontal="left" vertical="center" wrapText="1"/>
    </xf>
    <xf numFmtId="164" fontId="4" fillId="3" borderId="1" xfId="0" applyNumberFormat="1" applyFont="1" applyFill="1" applyBorder="1" applyAlignment="1">
      <alignment vertical="center" wrapText="1"/>
    </xf>
    <xf numFmtId="0" fontId="21" fillId="3" borderId="1" xfId="0" applyFont="1" applyFill="1" applyBorder="1" applyAlignment="1">
      <alignment horizontal="right"/>
    </xf>
    <xf numFmtId="0" fontId="23" fillId="54" borderId="26" xfId="0" applyFont="1" applyFill="1" applyBorder="1" applyAlignment="1">
      <alignment horizontal="center" vertical="center"/>
    </xf>
    <xf numFmtId="171" fontId="23" fillId="54" borderId="18" xfId="0" applyNumberFormat="1" applyFont="1" applyFill="1" applyBorder="1" applyAlignment="1">
      <alignment horizontal="center" vertical="center"/>
    </xf>
    <xf numFmtId="0" fontId="3" fillId="0" borderId="27" xfId="0" applyFont="1" applyBorder="1" applyAlignment="1">
      <alignment horizontal="center" vertical="center"/>
    </xf>
    <xf numFmtId="0" fontId="8" fillId="0" borderId="0" xfId="0" applyFont="1"/>
    <xf numFmtId="0" fontId="11" fillId="0" borderId="0" xfId="0" applyFont="1" applyAlignment="1">
      <alignment horizontal="center"/>
    </xf>
    <xf numFmtId="0" fontId="7" fillId="38" borderId="1" xfId="0" applyFont="1" applyFill="1" applyBorder="1"/>
    <xf numFmtId="168" fontId="4" fillId="44" borderId="1" xfId="0" applyNumberFormat="1" applyFont="1" applyFill="1" applyBorder="1" applyAlignment="1">
      <alignment horizontal="right" vertical="center"/>
    </xf>
    <xf numFmtId="0" fontId="7" fillId="44" borderId="18" xfId="0" applyFont="1" applyFill="1" applyBorder="1" applyAlignment="1">
      <alignment horizontal="left" vertical="center" wrapText="1"/>
    </xf>
    <xf numFmtId="0" fontId="8" fillId="44" borderId="1" xfId="0" applyFont="1" applyFill="1" applyBorder="1"/>
    <xf numFmtId="3" fontId="4" fillId="44" borderId="1" xfId="0" applyNumberFormat="1" applyFont="1" applyFill="1" applyBorder="1" applyAlignment="1">
      <alignment horizontal="right" wrapText="1"/>
    </xf>
    <xf numFmtId="0" fontId="8" fillId="44" borderId="1" xfId="0" applyFont="1" applyFill="1" applyBorder="1" applyAlignment="1">
      <alignment wrapText="1"/>
    </xf>
    <xf numFmtId="0" fontId="4" fillId="44" borderId="1" xfId="0" quotePrefix="1" applyFont="1" applyFill="1" applyBorder="1" applyAlignment="1">
      <alignment horizontal="center" wrapText="1"/>
    </xf>
    <xf numFmtId="0" fontId="4" fillId="11" borderId="1" xfId="0" applyFont="1" applyFill="1" applyBorder="1" applyAlignment="1">
      <alignment wrapText="1"/>
    </xf>
    <xf numFmtId="0" fontId="7" fillId="11" borderId="1" xfId="0" applyFont="1" applyFill="1" applyBorder="1" applyAlignment="1">
      <alignment horizontal="left" wrapText="1"/>
    </xf>
    <xf numFmtId="164" fontId="4" fillId="11" borderId="1" xfId="0" applyNumberFormat="1" applyFont="1" applyFill="1" applyBorder="1" applyAlignment="1">
      <alignment horizontal="center" wrapText="1"/>
    </xf>
    <xf numFmtId="0" fontId="4" fillId="11" borderId="1" xfId="0" applyFont="1" applyFill="1" applyBorder="1" applyAlignment="1">
      <alignment horizontal="right" wrapText="1"/>
    </xf>
    <xf numFmtId="0" fontId="8" fillId="11" borderId="1" xfId="0" applyFont="1" applyFill="1" applyBorder="1" applyAlignment="1">
      <alignment horizontal="left"/>
    </xf>
    <xf numFmtId="164" fontId="4" fillId="11" borderId="1" xfId="0" applyNumberFormat="1" applyFont="1" applyFill="1" applyBorder="1" applyAlignment="1">
      <alignment horizontal="center"/>
    </xf>
    <xf numFmtId="0" fontId="7" fillId="11" borderId="1" xfId="0" applyFont="1" applyFill="1" applyBorder="1" applyAlignment="1">
      <alignment horizontal="left"/>
    </xf>
    <xf numFmtId="0" fontId="26" fillId="57" borderId="1" xfId="0" applyFont="1" applyFill="1" applyBorder="1"/>
    <xf numFmtId="0" fontId="8" fillId="11" borderId="1" xfId="0" applyFont="1" applyFill="1" applyBorder="1"/>
    <xf numFmtId="0" fontId="3" fillId="11" borderId="1" xfId="0" applyFont="1" applyFill="1" applyBorder="1"/>
    <xf numFmtId="3" fontId="4" fillId="11" borderId="1" xfId="0" applyNumberFormat="1" applyFont="1" applyFill="1" applyBorder="1" applyAlignment="1">
      <alignment horizontal="right"/>
    </xf>
    <xf numFmtId="164" fontId="4" fillId="11" borderId="1" xfId="0" applyNumberFormat="1" applyFont="1" applyFill="1" applyBorder="1" applyAlignment="1">
      <alignment horizontal="center" vertical="center" wrapText="1"/>
    </xf>
    <xf numFmtId="0" fontId="4" fillId="49" borderId="1" xfId="0" applyFont="1" applyFill="1" applyBorder="1" applyAlignment="1">
      <alignment wrapText="1"/>
    </xf>
    <xf numFmtId="0" fontId="8" fillId="49" borderId="1" xfId="0" applyFont="1" applyFill="1" applyBorder="1" applyAlignment="1">
      <alignment horizontal="left" vertical="center"/>
    </xf>
    <xf numFmtId="0" fontId="7" fillId="49" borderId="1" xfId="0" applyFont="1" applyFill="1" applyBorder="1" applyAlignment="1">
      <alignment vertical="center"/>
    </xf>
    <xf numFmtId="164" fontId="4" fillId="49" borderId="1" xfId="0" applyNumberFormat="1" applyFont="1" applyFill="1" applyBorder="1" applyAlignment="1">
      <alignment horizontal="center" vertical="center"/>
    </xf>
    <xf numFmtId="0" fontId="7" fillId="49" borderId="1" xfId="0" applyFont="1" applyFill="1" applyBorder="1"/>
    <xf numFmtId="164" fontId="7" fillId="3" borderId="1" xfId="0" quotePrefix="1" applyNumberFormat="1" applyFont="1" applyFill="1" applyBorder="1" applyAlignment="1">
      <alignment horizontal="center"/>
    </xf>
    <xf numFmtId="0" fontId="7" fillId="3" borderId="1" xfId="0" applyFont="1" applyFill="1" applyBorder="1" applyAlignment="1">
      <alignment horizontal="right" wrapText="1"/>
    </xf>
    <xf numFmtId="0" fontId="26" fillId="0" borderId="0" xfId="0" applyFont="1"/>
    <xf numFmtId="0" fontId="21" fillId="3" borderId="1" xfId="0" applyFont="1" applyFill="1" applyBorder="1" applyAlignment="1">
      <alignment horizontal="left" vertical="center" wrapText="1"/>
    </xf>
    <xf numFmtId="164" fontId="16" fillId="3" borderId="1" xfId="0" applyNumberFormat="1" applyFont="1" applyFill="1" applyBorder="1" applyAlignment="1">
      <alignment horizontal="right" wrapText="1"/>
    </xf>
    <xf numFmtId="164" fontId="4" fillId="0" borderId="0" xfId="0" applyNumberFormat="1" applyFont="1" applyAlignment="1">
      <alignment horizontal="center"/>
    </xf>
    <xf numFmtId="0" fontId="3" fillId="0" borderId="0" xfId="0" applyFont="1" applyAlignment="1">
      <alignment horizontal="right"/>
    </xf>
    <xf numFmtId="0" fontId="2" fillId="0" borderId="0" xfId="0" applyFont="1" applyAlignment="1">
      <alignment horizontal="right"/>
    </xf>
    <xf numFmtId="172" fontId="11" fillId="0" borderId="1" xfId="0" applyNumberFormat="1" applyFont="1" applyBorder="1" applyAlignment="1">
      <alignment horizontal="center" vertical="center"/>
    </xf>
    <xf numFmtId="0" fontId="31" fillId="3" borderId="1" xfId="0" applyFont="1" applyFill="1" applyBorder="1"/>
    <xf numFmtId="0" fontId="11" fillId="0" borderId="1" xfId="0" applyFont="1" applyBorder="1"/>
    <xf numFmtId="0" fontId="4" fillId="38" borderId="1" xfId="0" applyFont="1" applyFill="1" applyBorder="1" applyAlignment="1">
      <alignment horizontal="right"/>
    </xf>
    <xf numFmtId="0" fontId="26" fillId="2" borderId="1" xfId="0" applyFont="1" applyFill="1" applyBorder="1"/>
    <xf numFmtId="0" fontId="7" fillId="44" borderId="18" xfId="0" applyFont="1" applyFill="1" applyBorder="1"/>
    <xf numFmtId="0" fontId="7" fillId="44" borderId="18" xfId="0" applyFont="1" applyFill="1" applyBorder="1" applyAlignment="1">
      <alignment wrapText="1"/>
    </xf>
    <xf numFmtId="0" fontId="35" fillId="44" borderId="18" xfId="0" applyFont="1" applyFill="1" applyBorder="1" applyAlignment="1">
      <alignment horizontal="left" vertical="center" wrapText="1"/>
    </xf>
    <xf numFmtId="0" fontId="7" fillId="44" borderId="18" xfId="0" applyFont="1" applyFill="1" applyBorder="1" applyAlignment="1">
      <alignment horizontal="left" vertical="center"/>
    </xf>
    <xf numFmtId="0" fontId="4" fillId="44" borderId="1" xfId="0" applyFont="1" applyFill="1" applyBorder="1" applyAlignment="1">
      <alignment horizontal="right"/>
    </xf>
    <xf numFmtId="164" fontId="12" fillId="44" borderId="14" xfId="0" applyNumberFormat="1" applyFont="1" applyFill="1" applyBorder="1" applyAlignment="1">
      <alignment horizontal="right"/>
    </xf>
    <xf numFmtId="0" fontId="7" fillId="44" borderId="14" xfId="0" applyFont="1" applyFill="1" applyBorder="1" applyAlignment="1">
      <alignment horizontal="left"/>
    </xf>
    <xf numFmtId="0" fontId="34" fillId="3" borderId="1" xfId="0" applyFont="1" applyFill="1" applyBorder="1"/>
    <xf numFmtId="0" fontId="4" fillId="44" borderId="1" xfId="0" applyFont="1" applyFill="1" applyBorder="1" applyAlignment="1">
      <alignment horizontal="center" wrapText="1"/>
    </xf>
    <xf numFmtId="0" fontId="26" fillId="58" borderId="1" xfId="0" applyFont="1" applyFill="1" applyBorder="1"/>
    <xf numFmtId="0" fontId="26" fillId="7" borderId="1" xfId="0" applyFont="1" applyFill="1" applyBorder="1"/>
    <xf numFmtId="0" fontId="7" fillId="11" borderId="1" xfId="0" applyFont="1" applyFill="1" applyBorder="1" applyAlignment="1">
      <alignment wrapText="1"/>
    </xf>
    <xf numFmtId="0" fontId="4" fillId="11" borderId="1" xfId="0" quotePrefix="1" applyFont="1" applyFill="1" applyBorder="1" applyAlignment="1">
      <alignment horizontal="center" wrapText="1"/>
    </xf>
    <xf numFmtId="0" fontId="4" fillId="44" borderId="1" xfId="0" applyFont="1" applyFill="1" applyBorder="1" applyAlignment="1">
      <alignment horizontal="left" vertical="center" wrapText="1"/>
    </xf>
    <xf numFmtId="0" fontId="28" fillId="49" borderId="1" xfId="0" applyFont="1" applyFill="1" applyBorder="1"/>
    <xf numFmtId="0" fontId="26" fillId="11" borderId="1" xfId="0" applyFont="1" applyFill="1" applyBorder="1"/>
    <xf numFmtId="0" fontId="26" fillId="53" borderId="1" xfId="0" applyFont="1" applyFill="1" applyBorder="1"/>
    <xf numFmtId="0" fontId="26" fillId="59" borderId="1" xfId="0" applyFont="1" applyFill="1" applyBorder="1"/>
    <xf numFmtId="0" fontId="26" fillId="60" borderId="1" xfId="0" applyFont="1" applyFill="1" applyBorder="1"/>
    <xf numFmtId="0" fontId="4" fillId="4" borderId="1" xfId="0" applyFont="1" applyFill="1" applyBorder="1" applyAlignment="1">
      <alignment wrapText="1"/>
    </xf>
    <xf numFmtId="0" fontId="7" fillId="11" borderId="1" xfId="0" applyFont="1" applyFill="1" applyBorder="1"/>
    <xf numFmtId="0" fontId="28" fillId="61" borderId="1" xfId="0" applyFont="1" applyFill="1" applyBorder="1"/>
    <xf numFmtId="0" fontId="7" fillId="11" borderId="1" xfId="0" applyFont="1" applyFill="1" applyBorder="1" applyAlignment="1">
      <alignment horizontal="left" vertical="center"/>
    </xf>
    <xf numFmtId="0" fontId="26" fillId="62" borderId="1" xfId="0" applyFont="1" applyFill="1" applyBorder="1"/>
    <xf numFmtId="0" fontId="26" fillId="49" borderId="1" xfId="0" applyFont="1" applyFill="1" applyBorder="1"/>
    <xf numFmtId="0" fontId="26" fillId="8" borderId="1" xfId="0" applyFont="1" applyFill="1" applyBorder="1"/>
    <xf numFmtId="0" fontId="26" fillId="47" borderId="1" xfId="0" applyFont="1" applyFill="1" applyBorder="1"/>
    <xf numFmtId="0" fontId="7" fillId="11" borderId="18" xfId="0" applyFont="1" applyFill="1" applyBorder="1" applyAlignment="1">
      <alignment horizontal="left"/>
    </xf>
    <xf numFmtId="0" fontId="26" fillId="5" borderId="1" xfId="0" applyFont="1" applyFill="1" applyBorder="1"/>
    <xf numFmtId="0" fontId="26" fillId="45" borderId="1" xfId="0" applyFont="1" applyFill="1" applyBorder="1"/>
    <xf numFmtId="3" fontId="4" fillId="11" borderId="1" xfId="0" applyNumberFormat="1" applyFont="1" applyFill="1" applyBorder="1" applyAlignment="1">
      <alignment horizontal="right" wrapText="1"/>
    </xf>
    <xf numFmtId="0" fontId="28" fillId="58" borderId="1" xfId="0" applyFont="1" applyFill="1" applyBorder="1"/>
    <xf numFmtId="0" fontId="26" fillId="12" borderId="1" xfId="0" applyFont="1" applyFill="1" applyBorder="1"/>
    <xf numFmtId="0" fontId="4" fillId="11" borderId="1" xfId="0" applyFont="1" applyFill="1" applyBorder="1" applyAlignment="1">
      <alignment horizontal="right"/>
    </xf>
    <xf numFmtId="0" fontId="26" fillId="61" borderId="1" xfId="0" applyFont="1" applyFill="1" applyBorder="1"/>
    <xf numFmtId="0" fontId="28" fillId="63" borderId="1" xfId="0" applyFont="1" applyFill="1" applyBorder="1"/>
    <xf numFmtId="0" fontId="26" fillId="64" borderId="1" xfId="0" applyFont="1" applyFill="1" applyBorder="1"/>
    <xf numFmtId="164" fontId="7" fillId="11" borderId="15" xfId="0" applyNumberFormat="1" applyFont="1" applyFill="1" applyBorder="1" applyAlignment="1">
      <alignment horizontal="center"/>
    </xf>
    <xf numFmtId="0" fontId="7" fillId="11" borderId="18" xfId="0" applyFont="1" applyFill="1" applyBorder="1" applyAlignment="1">
      <alignment horizontal="left" wrapText="1"/>
    </xf>
    <xf numFmtId="0" fontId="26" fillId="65" borderId="1" xfId="0" applyFont="1" applyFill="1" applyBorder="1"/>
    <xf numFmtId="0" fontId="7" fillId="11" borderId="18" xfId="0" applyFont="1" applyFill="1" applyBorder="1" applyAlignment="1">
      <alignment horizontal="left" vertical="center"/>
    </xf>
    <xf numFmtId="0" fontId="4" fillId="49" borderId="1" xfId="0" applyFont="1" applyFill="1" applyBorder="1" applyAlignment="1">
      <alignment horizontal="right"/>
    </xf>
    <xf numFmtId="0" fontId="7" fillId="49" borderId="18" xfId="0" applyFont="1" applyFill="1" applyBorder="1" applyAlignment="1">
      <alignment vertical="center"/>
    </xf>
    <xf numFmtId="164" fontId="4" fillId="2" borderId="1" xfId="0" applyNumberFormat="1" applyFont="1" applyFill="1" applyBorder="1" applyAlignment="1">
      <alignment horizontal="center"/>
    </xf>
    <xf numFmtId="0" fontId="4" fillId="2" borderId="1" xfId="0" applyFont="1" applyFill="1" applyBorder="1" applyAlignment="1">
      <alignment horizontal="right"/>
    </xf>
    <xf numFmtId="0" fontId="7" fillId="0" borderId="1" xfId="0" applyFont="1" applyBorder="1" applyAlignment="1">
      <alignment horizontal="left" vertical="center"/>
    </xf>
    <xf numFmtId="0" fontId="7" fillId="0" borderId="5" xfId="0" applyFont="1" applyBorder="1" applyAlignment="1">
      <alignment vertical="center"/>
    </xf>
    <xf numFmtId="0" fontId="7" fillId="3" borderId="1" xfId="0" applyFont="1" applyFill="1" applyBorder="1" applyAlignment="1">
      <alignment horizontal="left" vertical="center"/>
    </xf>
    <xf numFmtId="0" fontId="4" fillId="3" borderId="1" xfId="0" applyFont="1" applyFill="1" applyBorder="1" applyAlignment="1">
      <alignment horizontal="right"/>
    </xf>
    <xf numFmtId="0" fontId="31" fillId="12" borderId="1" xfId="0" applyFont="1" applyFill="1" applyBorder="1"/>
    <xf numFmtId="0" fontId="7" fillId="3" borderId="1" xfId="0" applyFont="1" applyFill="1" applyBorder="1" applyAlignment="1">
      <alignment horizontal="left" wrapText="1"/>
    </xf>
    <xf numFmtId="164" fontId="7" fillId="3" borderId="1" xfId="0" applyNumberFormat="1" applyFont="1" applyFill="1" applyBorder="1" applyAlignment="1">
      <alignment horizontal="center"/>
    </xf>
    <xf numFmtId="0" fontId="7" fillId="3" borderId="18" xfId="0" applyFont="1" applyFill="1" applyBorder="1" applyAlignment="1">
      <alignment horizontal="left" wrapText="1"/>
    </xf>
    <xf numFmtId="0" fontId="7" fillId="3" borderId="15" xfId="0" applyFont="1" applyFill="1" applyBorder="1" applyAlignment="1">
      <alignment vertical="center"/>
    </xf>
    <xf numFmtId="164" fontId="4" fillId="3" borderId="1" xfId="0" applyNumberFormat="1" applyFont="1" applyFill="1" applyBorder="1" applyAlignment="1">
      <alignment horizontal="center" wrapText="1"/>
    </xf>
    <xf numFmtId="0" fontId="7" fillId="3" borderId="15" xfId="0" applyFont="1" applyFill="1" applyBorder="1" applyAlignment="1">
      <alignment horizontal="left" wrapText="1"/>
    </xf>
    <xf numFmtId="0" fontId="11" fillId="0" borderId="0" xfId="0" applyFont="1"/>
    <xf numFmtId="0" fontId="7" fillId="2" borderId="1" xfId="0" applyFont="1" applyFill="1" applyBorder="1" applyAlignment="1">
      <alignment horizontal="left" vertical="center" wrapText="1"/>
    </xf>
    <xf numFmtId="164" fontId="4" fillId="2" borderId="1" xfId="0" applyNumberFormat="1" applyFont="1" applyFill="1" applyBorder="1" applyAlignment="1">
      <alignment horizontal="right" wrapText="1"/>
    </xf>
    <xf numFmtId="164" fontId="4" fillId="3" borderId="1" xfId="0" applyNumberFormat="1" applyFont="1" applyFill="1" applyBorder="1" applyAlignment="1">
      <alignment horizontal="center" vertical="center"/>
    </xf>
    <xf numFmtId="14" fontId="4" fillId="0" borderId="0" xfId="0" applyNumberFormat="1" applyFont="1"/>
    <xf numFmtId="3" fontId="3" fillId="0" borderId="0" xfId="0" applyNumberFormat="1" applyFont="1" applyAlignment="1">
      <alignment horizontal="right"/>
    </xf>
    <xf numFmtId="1" fontId="23" fillId="54" borderId="18" xfId="0" applyNumberFormat="1" applyFont="1" applyFill="1" applyBorder="1" applyAlignment="1">
      <alignment horizontal="center" vertical="center"/>
    </xf>
    <xf numFmtId="1" fontId="24" fillId="0" borderId="0" xfId="0" applyNumberFormat="1" applyFont="1"/>
    <xf numFmtId="1" fontId="7" fillId="11" borderId="1" xfId="0" applyNumberFormat="1" applyFont="1" applyFill="1" applyBorder="1"/>
    <xf numFmtId="0" fontId="28" fillId="4" borderId="1" xfId="0" applyFont="1" applyFill="1" applyBorder="1"/>
    <xf numFmtId="1" fontId="4" fillId="38" borderId="1" xfId="0" applyNumberFormat="1" applyFont="1" applyFill="1" applyBorder="1" applyAlignment="1">
      <alignment wrapText="1"/>
    </xf>
    <xf numFmtId="1" fontId="4" fillId="44" borderId="18" xfId="0" applyNumberFormat="1" applyFont="1" applyFill="1" applyBorder="1" applyAlignment="1">
      <alignment horizontal="left" vertical="center" wrapText="1"/>
    </xf>
    <xf numFmtId="0" fontId="7" fillId="44" borderId="1" xfId="0" applyFont="1" applyFill="1" applyBorder="1" applyAlignment="1">
      <alignment horizontal="left" wrapText="1"/>
    </xf>
    <xf numFmtId="1" fontId="4" fillId="44" borderId="1" xfId="0" applyNumberFormat="1" applyFont="1" applyFill="1" applyBorder="1" applyAlignment="1">
      <alignment vertical="center" wrapText="1"/>
    </xf>
    <xf numFmtId="1" fontId="4" fillId="44" borderId="1" xfId="0" applyNumberFormat="1" applyFont="1" applyFill="1" applyBorder="1" applyAlignment="1">
      <alignment wrapText="1"/>
    </xf>
    <xf numFmtId="1" fontId="4" fillId="44" borderId="1" xfId="0" applyNumberFormat="1" applyFont="1" applyFill="1" applyBorder="1"/>
    <xf numFmtId="1" fontId="4" fillId="44" borderId="15" xfId="0" applyNumberFormat="1" applyFont="1" applyFill="1" applyBorder="1" applyAlignment="1">
      <alignment horizontal="left" vertical="center" wrapText="1"/>
    </xf>
    <xf numFmtId="1" fontId="4" fillId="44" borderId="18" xfId="0" applyNumberFormat="1" applyFont="1" applyFill="1" applyBorder="1" applyAlignment="1">
      <alignment wrapText="1"/>
    </xf>
    <xf numFmtId="1" fontId="4" fillId="44" borderId="1" xfId="0" applyNumberFormat="1" applyFont="1" applyFill="1" applyBorder="1" applyAlignment="1">
      <alignment horizontal="left" vertical="center" wrapText="1"/>
    </xf>
    <xf numFmtId="0" fontId="7" fillId="44" borderId="28" xfId="0" applyFont="1" applyFill="1" applyBorder="1" applyAlignment="1">
      <alignment horizontal="left"/>
    </xf>
    <xf numFmtId="1" fontId="4" fillId="2" borderId="15" xfId="0" applyNumberFormat="1" applyFont="1" applyFill="1" applyBorder="1" applyAlignment="1">
      <alignment wrapText="1"/>
    </xf>
    <xf numFmtId="0" fontId="4" fillId="44" borderId="18" xfId="0" applyFont="1" applyFill="1" applyBorder="1"/>
    <xf numFmtId="0" fontId="26" fillId="50" borderId="1" xfId="0" applyFont="1" applyFill="1" applyBorder="1"/>
    <xf numFmtId="0" fontId="26" fillId="36" borderId="1" xfId="0" applyFont="1" applyFill="1" applyBorder="1"/>
    <xf numFmtId="0" fontId="7" fillId="11" borderId="18" xfId="0" applyFont="1" applyFill="1" applyBorder="1" applyAlignment="1">
      <alignment wrapText="1"/>
    </xf>
    <xf numFmtId="164" fontId="4" fillId="11" borderId="15" xfId="0" applyNumberFormat="1" applyFont="1" applyFill="1" applyBorder="1" applyAlignment="1">
      <alignment horizontal="center"/>
    </xf>
    <xf numFmtId="0" fontId="7" fillId="11" borderId="18" xfId="0" applyFont="1" applyFill="1" applyBorder="1"/>
    <xf numFmtId="0" fontId="26" fillId="66" borderId="1" xfId="0" applyFont="1" applyFill="1" applyBorder="1"/>
    <xf numFmtId="1" fontId="7" fillId="11" borderId="1" xfId="0" applyNumberFormat="1" applyFont="1" applyFill="1" applyBorder="1" applyAlignment="1">
      <alignment vertical="center"/>
    </xf>
    <xf numFmtId="1" fontId="7" fillId="11" borderId="15" xfId="0" applyNumberFormat="1" applyFont="1" applyFill="1" applyBorder="1" applyAlignment="1">
      <alignment horizontal="left" vertical="center"/>
    </xf>
    <xf numFmtId="1" fontId="4" fillId="11" borderId="1" xfId="0" applyNumberFormat="1" applyFont="1" applyFill="1" applyBorder="1" applyAlignment="1">
      <alignment horizontal="left" vertical="center"/>
    </xf>
    <xf numFmtId="0" fontId="26" fillId="67" borderId="1" xfId="0" applyFont="1" applyFill="1" applyBorder="1"/>
    <xf numFmtId="0" fontId="26" fillId="68" borderId="1" xfId="0" applyFont="1" applyFill="1" applyBorder="1"/>
    <xf numFmtId="0" fontId="26" fillId="69" borderId="1" xfId="0" applyFont="1" applyFill="1" applyBorder="1"/>
    <xf numFmtId="0" fontId="26" fillId="70" borderId="1" xfId="0" applyFont="1" applyFill="1" applyBorder="1"/>
    <xf numFmtId="0" fontId="26" fillId="71" borderId="1" xfId="0" applyFont="1" applyFill="1" applyBorder="1"/>
    <xf numFmtId="0" fontId="26" fillId="48" borderId="1" xfId="0" applyFont="1" applyFill="1" applyBorder="1"/>
    <xf numFmtId="0" fontId="26" fillId="72" borderId="1" xfId="0" applyFont="1" applyFill="1" applyBorder="1"/>
    <xf numFmtId="1" fontId="7" fillId="49" borderId="18" xfId="0" applyNumberFormat="1" applyFont="1" applyFill="1" applyBorder="1" applyAlignment="1">
      <alignment horizontal="left" vertical="center"/>
    </xf>
    <xf numFmtId="0" fontId="26" fillId="4" borderId="1" xfId="0" applyFont="1" applyFill="1" applyBorder="1"/>
    <xf numFmtId="1" fontId="7" fillId="49" borderId="18" xfId="0" applyNumberFormat="1" applyFont="1" applyFill="1" applyBorder="1" applyAlignment="1">
      <alignment vertical="center"/>
    </xf>
    <xf numFmtId="0" fontId="7" fillId="49" borderId="18" xfId="0" applyFont="1" applyFill="1" applyBorder="1"/>
    <xf numFmtId="1" fontId="7" fillId="2" borderId="1" xfId="0" applyNumberFormat="1" applyFont="1" applyFill="1" applyBorder="1"/>
    <xf numFmtId="1" fontId="7" fillId="3" borderId="1" xfId="0" applyNumberFormat="1" applyFont="1" applyFill="1" applyBorder="1"/>
    <xf numFmtId="1" fontId="4" fillId="11" borderId="18" xfId="0" applyNumberFormat="1" applyFont="1" applyFill="1" applyBorder="1" applyAlignment="1">
      <alignment horizontal="left" vertical="center"/>
    </xf>
    <xf numFmtId="1" fontId="4" fillId="0" borderId="5" xfId="0" applyNumberFormat="1" applyFont="1" applyBorder="1" applyAlignment="1">
      <alignment horizontal="left" vertical="center"/>
    </xf>
    <xf numFmtId="1" fontId="3" fillId="0" borderId="0" xfId="0" applyNumberFormat="1" applyFont="1"/>
    <xf numFmtId="1" fontId="4" fillId="0" borderId="1" xfId="0" applyNumberFormat="1" applyFont="1" applyBorder="1" applyAlignment="1">
      <alignment wrapText="1"/>
    </xf>
    <xf numFmtId="0" fontId="4" fillId="44" borderId="18" xfId="0" applyFont="1" applyFill="1" applyBorder="1" applyAlignment="1">
      <alignment horizontal="left" vertical="center" wrapText="1"/>
    </xf>
    <xf numFmtId="0" fontId="4" fillId="44" borderId="15" xfId="0" applyFont="1" applyFill="1" applyBorder="1" applyAlignment="1">
      <alignment horizontal="left" vertical="center" wrapText="1"/>
    </xf>
    <xf numFmtId="0" fontId="4" fillId="44" borderId="18" xfId="0" applyFont="1" applyFill="1" applyBorder="1" applyAlignment="1">
      <alignment wrapText="1"/>
    </xf>
    <xf numFmtId="0" fontId="4" fillId="2" borderId="15" xfId="0" applyFont="1" applyFill="1" applyBorder="1" applyAlignment="1">
      <alignment wrapText="1"/>
    </xf>
    <xf numFmtId="0" fontId="4" fillId="11" borderId="1" xfId="0" applyFont="1" applyFill="1" applyBorder="1" applyAlignment="1">
      <alignment horizontal="left" vertical="center" wrapText="1"/>
    </xf>
    <xf numFmtId="0" fontId="4" fillId="11" borderId="18" xfId="0" applyFont="1" applyFill="1" applyBorder="1"/>
    <xf numFmtId="0" fontId="26" fillId="41" borderId="1" xfId="0" applyFont="1" applyFill="1" applyBorder="1"/>
    <xf numFmtId="0" fontId="26" fillId="42" borderId="1" xfId="0" applyFont="1" applyFill="1" applyBorder="1"/>
    <xf numFmtId="0" fontId="7" fillId="11" borderId="18" xfId="0" applyFont="1" applyFill="1" applyBorder="1" applyAlignment="1">
      <alignment vertical="center"/>
    </xf>
    <xf numFmtId="0" fontId="26" fillId="73" borderId="1" xfId="0" applyFont="1" applyFill="1" applyBorder="1"/>
    <xf numFmtId="0" fontId="7" fillId="11" borderId="1" xfId="0" applyFont="1" applyFill="1" applyBorder="1" applyAlignment="1">
      <alignment vertical="center"/>
    </xf>
    <xf numFmtId="0" fontId="4" fillId="11" borderId="1" xfId="0" applyFont="1" applyFill="1" applyBorder="1" applyAlignment="1">
      <alignment horizontal="left" vertical="center"/>
    </xf>
    <xf numFmtId="0" fontId="7" fillId="0" borderId="3" xfId="0" applyFont="1" applyBorder="1" applyAlignment="1">
      <alignment vertical="center"/>
    </xf>
    <xf numFmtId="0" fontId="21" fillId="0" borderId="0" xfId="0" applyFont="1" applyAlignment="1">
      <alignment horizontal="left"/>
    </xf>
    <xf numFmtId="14" fontId="21" fillId="0" borderId="0" xfId="0" applyNumberFormat="1" applyFont="1" applyAlignment="1">
      <alignment horizontal="left"/>
    </xf>
    <xf numFmtId="0" fontId="21" fillId="0" borderId="0" xfId="0" applyFont="1" applyAlignment="1">
      <alignment horizontal="left" vertical="top"/>
    </xf>
    <xf numFmtId="0" fontId="21" fillId="0" borderId="0" xfId="0" applyFont="1"/>
    <xf numFmtId="0" fontId="16" fillId="0" borderId="0" xfId="0" applyFont="1"/>
    <xf numFmtId="0" fontId="12" fillId="0" borderId="0" xfId="0" applyFont="1" applyAlignment="1">
      <alignment horizontal="left" vertical="center"/>
    </xf>
    <xf numFmtId="0" fontId="12" fillId="0" borderId="0" xfId="0" applyFont="1" applyAlignment="1">
      <alignment horizontal="center" vertical="center"/>
    </xf>
    <xf numFmtId="0" fontId="12" fillId="0" borderId="0" xfId="0" applyFont="1" applyAlignment="1">
      <alignment vertical="center"/>
    </xf>
    <xf numFmtId="0" fontId="12" fillId="3" borderId="7" xfId="0" applyFont="1" applyFill="1" applyBorder="1" applyAlignment="1">
      <alignment horizontal="center" vertical="center"/>
    </xf>
    <xf numFmtId="0" fontId="12" fillId="3" borderId="7" xfId="0" applyFont="1" applyFill="1" applyBorder="1" applyAlignment="1">
      <alignment horizontal="left" vertical="center"/>
    </xf>
    <xf numFmtId="14" fontId="12" fillId="0" borderId="0" xfId="0" applyNumberFormat="1" applyFont="1" applyAlignment="1">
      <alignment horizontal="left" vertical="center"/>
    </xf>
    <xf numFmtId="176" fontId="12" fillId="0" borderId="0" xfId="0" applyNumberFormat="1" applyFont="1" applyAlignment="1">
      <alignment horizontal="center" vertical="center"/>
    </xf>
    <xf numFmtId="0" fontId="18" fillId="3" borderId="1" xfId="0" applyFont="1" applyFill="1" applyBorder="1" applyAlignment="1">
      <alignment horizontal="center" vertical="center" wrapText="1"/>
    </xf>
    <xf numFmtId="164" fontId="18" fillId="3" borderId="1" xfId="0" applyNumberFormat="1" applyFont="1" applyFill="1" applyBorder="1" applyAlignment="1">
      <alignment horizontal="center" vertical="center" wrapText="1"/>
    </xf>
    <xf numFmtId="14" fontId="18" fillId="3"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3" borderId="1" xfId="0" applyFont="1" applyFill="1" applyBorder="1" applyAlignment="1">
      <alignment horizontal="center"/>
    </xf>
    <xf numFmtId="164" fontId="7" fillId="3" borderId="1" xfId="0" applyNumberFormat="1" applyFont="1" applyFill="1" applyBorder="1" applyAlignment="1">
      <alignment horizontal="left"/>
    </xf>
    <xf numFmtId="14" fontId="3" fillId="9" borderId="1" xfId="0" applyNumberFormat="1" applyFont="1" applyFill="1" applyBorder="1" applyAlignment="1">
      <alignment horizontal="center"/>
    </xf>
    <xf numFmtId="14" fontId="4" fillId="9" borderId="1" xfId="0" applyNumberFormat="1" applyFont="1" applyFill="1" applyBorder="1" applyAlignment="1">
      <alignment horizontal="left" vertical="center" wrapText="1"/>
    </xf>
    <xf numFmtId="0" fontId="3" fillId="9" borderId="1" xfId="0" applyFont="1" applyFill="1" applyBorder="1" applyAlignment="1">
      <alignment horizontal="center"/>
    </xf>
    <xf numFmtId="0" fontId="4" fillId="9" borderId="1" xfId="0" applyFont="1" applyFill="1" applyBorder="1" applyAlignment="1">
      <alignment horizontal="left" vertical="center" wrapText="1"/>
    </xf>
    <xf numFmtId="0" fontId="3" fillId="9" borderId="1" xfId="0" applyFont="1" applyFill="1" applyBorder="1"/>
    <xf numFmtId="0" fontId="16" fillId="0" borderId="1" xfId="0" applyFont="1" applyBorder="1"/>
    <xf numFmtId="3" fontId="7" fillId="3" borderId="1" xfId="0" applyNumberFormat="1" applyFont="1" applyFill="1" applyBorder="1" applyAlignment="1">
      <alignment horizontal="right"/>
    </xf>
    <xf numFmtId="0" fontId="4" fillId="0" borderId="1" xfId="0" applyFont="1" applyBorder="1" applyAlignment="1">
      <alignment horizontal="left"/>
    </xf>
    <xf numFmtId="14" fontId="4" fillId="0" borderId="1" xfId="0" applyNumberFormat="1" applyFont="1" applyBorder="1" applyAlignment="1">
      <alignment horizontal="left"/>
    </xf>
    <xf numFmtId="0" fontId="7" fillId="9" borderId="1" xfId="0" applyFont="1" applyFill="1" applyBorder="1"/>
    <xf numFmtId="0" fontId="4" fillId="9" borderId="1" xfId="0" applyFont="1" applyFill="1" applyBorder="1"/>
    <xf numFmtId="14" fontId="4" fillId="9" borderId="1" xfId="0" applyNumberFormat="1" applyFont="1" applyFill="1" applyBorder="1" applyAlignment="1">
      <alignment horizontal="left"/>
    </xf>
    <xf numFmtId="14" fontId="7" fillId="9" borderId="1" xfId="0" applyNumberFormat="1" applyFont="1" applyFill="1" applyBorder="1" applyAlignment="1">
      <alignment horizontal="left"/>
    </xf>
    <xf numFmtId="14" fontId="16" fillId="0" borderId="0" xfId="0" applyNumberFormat="1" applyFont="1" applyAlignment="1">
      <alignment horizontal="left"/>
    </xf>
    <xf numFmtId="0" fontId="12" fillId="9" borderId="1" xfId="0" applyFont="1" applyFill="1" applyBorder="1"/>
    <xf numFmtId="14" fontId="4" fillId="9" borderId="1" xfId="0" applyNumberFormat="1" applyFont="1" applyFill="1" applyBorder="1" applyAlignment="1">
      <alignment horizontal="center" vertical="center"/>
    </xf>
    <xf numFmtId="3" fontId="12" fillId="9" borderId="1" xfId="0" applyNumberFormat="1" applyFont="1" applyFill="1" applyBorder="1" applyAlignment="1">
      <alignment horizontal="center"/>
    </xf>
    <xf numFmtId="0" fontId="12" fillId="9" borderId="1" xfId="0" applyFont="1" applyFill="1" applyBorder="1" applyAlignment="1">
      <alignment horizontal="center"/>
    </xf>
    <xf numFmtId="3" fontId="3" fillId="9" borderId="1" xfId="0" applyNumberFormat="1" applyFont="1" applyFill="1" applyBorder="1" applyAlignment="1">
      <alignment horizontal="center"/>
    </xf>
    <xf numFmtId="11" fontId="12" fillId="9" borderId="1" xfId="0" applyNumberFormat="1" applyFont="1" applyFill="1" applyBorder="1" applyAlignment="1">
      <alignment horizontal="center"/>
    </xf>
    <xf numFmtId="11" fontId="3" fillId="9" borderId="1" xfId="0" applyNumberFormat="1" applyFont="1" applyFill="1" applyBorder="1" applyAlignment="1">
      <alignment horizontal="center"/>
    </xf>
    <xf numFmtId="0" fontId="4" fillId="9" borderId="1" xfId="0" applyFont="1" applyFill="1" applyBorder="1" applyAlignment="1">
      <alignment horizontal="center" vertical="center" wrapText="1"/>
    </xf>
    <xf numFmtId="0" fontId="38" fillId="0" borderId="1" xfId="0" applyFont="1" applyBorder="1"/>
    <xf numFmtId="0" fontId="16" fillId="0" borderId="0" xfId="0" applyFont="1" applyAlignment="1">
      <alignment horizontal="left"/>
    </xf>
    <xf numFmtId="0" fontId="16" fillId="0" borderId="0" xfId="0" applyFont="1" applyAlignment="1">
      <alignment horizontal="center"/>
    </xf>
    <xf numFmtId="14" fontId="38" fillId="0" borderId="0" xfId="0" applyNumberFormat="1" applyFont="1" applyAlignment="1">
      <alignment horizontal="center"/>
    </xf>
    <xf numFmtId="0" fontId="7" fillId="0" borderId="0" xfId="0" applyFont="1"/>
    <xf numFmtId="0" fontId="7" fillId="0" borderId="0" xfId="0" applyFont="1" applyAlignment="1">
      <alignment vertical="center"/>
    </xf>
    <xf numFmtId="0" fontId="25" fillId="42" borderId="1" xfId="0" applyFont="1" applyFill="1" applyBorder="1" applyAlignment="1">
      <alignment horizontal="center" wrapText="1"/>
    </xf>
    <xf numFmtId="0" fontId="16" fillId="0" borderId="1" xfId="0" applyFont="1" applyBorder="1" applyAlignment="1">
      <alignment horizontal="left"/>
    </xf>
    <xf numFmtId="0" fontId="41" fillId="3" borderId="1" xfId="0" applyFont="1" applyFill="1" applyBorder="1" applyAlignment="1">
      <alignment horizontal="left"/>
    </xf>
    <xf numFmtId="0" fontId="16" fillId="9" borderId="32" xfId="0" applyFont="1" applyFill="1" applyBorder="1" applyAlignment="1">
      <alignment horizontal="center" vertical="center"/>
    </xf>
    <xf numFmtId="0" fontId="4" fillId="74" borderId="1" xfId="0" applyFont="1" applyFill="1" applyBorder="1"/>
    <xf numFmtId="0" fontId="4" fillId="74" borderId="1" xfId="0" applyFont="1" applyFill="1" applyBorder="1" applyAlignment="1">
      <alignment horizontal="center"/>
    </xf>
    <xf numFmtId="11" fontId="4" fillId="74" borderId="1" xfId="0" applyNumberFormat="1" applyFont="1" applyFill="1" applyBorder="1"/>
    <xf numFmtId="0" fontId="7" fillId="75" borderId="1" xfId="0" applyFont="1" applyFill="1" applyBorder="1"/>
    <xf numFmtId="0" fontId="7" fillId="75" borderId="1" xfId="0" applyFont="1" applyFill="1" applyBorder="1" applyAlignment="1">
      <alignment horizontal="center"/>
    </xf>
    <xf numFmtId="0" fontId="7" fillId="76" borderId="1" xfId="0" applyFont="1" applyFill="1" applyBorder="1"/>
    <xf numFmtId="0" fontId="7" fillId="76" borderId="1" xfId="0" applyFont="1" applyFill="1" applyBorder="1" applyAlignment="1">
      <alignment horizontal="center"/>
    </xf>
    <xf numFmtId="0" fontId="7" fillId="77" borderId="1" xfId="0" applyFont="1" applyFill="1" applyBorder="1"/>
    <xf numFmtId="0" fontId="7" fillId="74" borderId="1" xfId="0" applyFont="1" applyFill="1" applyBorder="1"/>
    <xf numFmtId="0" fontId="7" fillId="74" borderId="1" xfId="0" applyFont="1" applyFill="1" applyBorder="1" applyAlignment="1">
      <alignment horizontal="center"/>
    </xf>
    <xf numFmtId="0" fontId="25" fillId="0" borderId="0" xfId="0" applyFont="1" applyAlignment="1">
      <alignment horizontal="left"/>
    </xf>
    <xf numFmtId="0" fontId="25" fillId="0" borderId="0" xfId="0" applyFont="1" applyAlignment="1">
      <alignment horizontal="center"/>
    </xf>
    <xf numFmtId="0" fontId="25" fillId="0" borderId="0" xfId="0" applyFont="1" applyAlignment="1">
      <alignment horizontal="center" vertical="center"/>
    </xf>
    <xf numFmtId="0" fontId="25" fillId="0" borderId="0" xfId="0" applyFont="1" applyAlignment="1">
      <alignment horizontal="left" vertical="center"/>
    </xf>
    <xf numFmtId="0" fontId="25" fillId="60" borderId="18" xfId="0" applyFont="1" applyFill="1" applyBorder="1" applyAlignment="1">
      <alignment horizontal="center"/>
    </xf>
    <xf numFmtId="0" fontId="42" fillId="60" borderId="18" xfId="0" applyFont="1" applyFill="1" applyBorder="1" applyAlignment="1">
      <alignment horizontal="center" vertical="center"/>
    </xf>
    <xf numFmtId="0" fontId="25" fillId="60" borderId="15" xfId="0" applyFont="1" applyFill="1" applyBorder="1" applyAlignment="1">
      <alignment horizontal="center"/>
    </xf>
    <xf numFmtId="0" fontId="25" fillId="60" borderId="14" xfId="0" applyFont="1" applyFill="1" applyBorder="1" applyAlignment="1">
      <alignment horizontal="center"/>
    </xf>
    <xf numFmtId="0" fontId="25" fillId="60" borderId="14" xfId="0" applyFont="1" applyFill="1" applyBorder="1" applyAlignment="1">
      <alignment horizontal="center" wrapText="1"/>
    </xf>
    <xf numFmtId="0" fontId="42" fillId="60" borderId="15" xfId="0" applyFont="1" applyFill="1" applyBorder="1" applyAlignment="1">
      <alignment horizontal="center" vertical="center"/>
    </xf>
    <xf numFmtId="0" fontId="16" fillId="0" borderId="5" xfId="0" applyFont="1" applyBorder="1" applyAlignment="1">
      <alignment horizontal="right"/>
    </xf>
    <xf numFmtId="14" fontId="16" fillId="0" borderId="35" xfId="0" applyNumberFormat="1" applyFont="1" applyBorder="1" applyAlignment="1">
      <alignment horizontal="right"/>
    </xf>
    <xf numFmtId="0" fontId="25" fillId="2" borderId="14" xfId="0" applyFont="1" applyFill="1" applyBorder="1"/>
    <xf numFmtId="0" fontId="16" fillId="0" borderId="35" xfId="0" applyFont="1" applyBorder="1"/>
    <xf numFmtId="0" fontId="16" fillId="0" borderId="35" xfId="0" applyFont="1" applyBorder="1" applyAlignment="1">
      <alignment wrapText="1"/>
    </xf>
    <xf numFmtId="0" fontId="16" fillId="2" borderId="14" xfId="0" applyFont="1" applyFill="1" applyBorder="1" applyAlignment="1">
      <alignment horizontal="center" vertical="center"/>
    </xf>
    <xf numFmtId="0" fontId="16" fillId="0" borderId="35" xfId="0" applyFont="1" applyBorder="1" applyAlignment="1">
      <alignment horizontal="center" vertical="center"/>
    </xf>
    <xf numFmtId="0" fontId="16" fillId="0" borderId="35" xfId="0" applyFont="1" applyBorder="1" applyAlignment="1">
      <alignment vertical="center"/>
    </xf>
    <xf numFmtId="0" fontId="16" fillId="0" borderId="0" xfId="0" applyFont="1" applyAlignment="1">
      <alignment wrapText="1"/>
    </xf>
    <xf numFmtId="0" fontId="43" fillId="11" borderId="18" xfId="0" applyFont="1" applyFill="1" applyBorder="1" applyAlignment="1">
      <alignment horizontal="center" wrapText="1"/>
    </xf>
    <xf numFmtId="0" fontId="42" fillId="11" borderId="18" xfId="0" applyFont="1" applyFill="1" applyBorder="1" applyAlignment="1">
      <alignment horizontal="center" wrapText="1"/>
    </xf>
    <xf numFmtId="0" fontId="43" fillId="11" borderId="36" xfId="0" applyFont="1" applyFill="1" applyBorder="1" applyAlignment="1">
      <alignment horizontal="center" wrapText="1"/>
    </xf>
    <xf numFmtId="0" fontId="43" fillId="11" borderId="13" xfId="0" applyFont="1" applyFill="1" applyBorder="1" applyAlignment="1">
      <alignment horizontal="center" wrapText="1"/>
    </xf>
    <xf numFmtId="0" fontId="3" fillId="0" borderId="1" xfId="0" applyFont="1" applyBorder="1" applyAlignment="1">
      <alignment horizontal="center" wrapText="1"/>
    </xf>
    <xf numFmtId="0" fontId="3" fillId="0" borderId="0" xfId="0" applyFont="1" applyAlignment="1">
      <alignment horizontal="center" wrapText="1"/>
    </xf>
    <xf numFmtId="0" fontId="16" fillId="0" borderId="1" xfId="0" applyFont="1" applyBorder="1" applyAlignment="1">
      <alignment horizontal="right"/>
    </xf>
    <xf numFmtId="169" fontId="16" fillId="0" borderId="19" xfId="0" applyNumberFormat="1" applyFont="1" applyBorder="1"/>
    <xf numFmtId="0" fontId="42" fillId="0" borderId="19" xfId="0" applyFont="1" applyBorder="1"/>
    <xf numFmtId="0" fontId="16" fillId="0" borderId="19" xfId="0" applyFont="1" applyBorder="1"/>
    <xf numFmtId="0" fontId="16" fillId="0" borderId="19" xfId="0" applyFont="1" applyBorder="1" applyAlignment="1">
      <alignment horizontal="right"/>
    </xf>
    <xf numFmtId="177" fontId="16" fillId="0" borderId="19" xfId="0" applyNumberFormat="1" applyFont="1" applyBorder="1" applyAlignment="1">
      <alignment horizontal="left"/>
    </xf>
    <xf numFmtId="0" fontId="16" fillId="0" borderId="19" xfId="0" applyFont="1" applyBorder="1" applyAlignment="1">
      <alignment horizontal="center"/>
    </xf>
    <xf numFmtId="0" fontId="16" fillId="0" borderId="19" xfId="0" applyFont="1" applyBorder="1" applyAlignment="1">
      <alignment horizontal="left"/>
    </xf>
    <xf numFmtId="169" fontId="16" fillId="0" borderId="35" xfId="0" applyNumberFormat="1" applyFont="1" applyBorder="1"/>
    <xf numFmtId="0" fontId="42" fillId="0" borderId="35" xfId="0" applyFont="1" applyBorder="1"/>
    <xf numFmtId="0" fontId="16" fillId="0" borderId="35" xfId="0" applyFont="1" applyBorder="1" applyAlignment="1">
      <alignment horizontal="center"/>
    </xf>
    <xf numFmtId="0" fontId="16" fillId="0" borderId="35" xfId="0" applyFont="1" applyBorder="1" applyAlignment="1">
      <alignment horizontal="left"/>
    </xf>
    <xf numFmtId="0" fontId="3" fillId="0" borderId="0" xfId="0" applyFont="1" applyAlignment="1">
      <alignment horizontal="left"/>
    </xf>
    <xf numFmtId="0" fontId="19" fillId="0" borderId="1" xfId="0" applyFont="1" applyBorder="1" applyAlignment="1">
      <alignment horizontal="center"/>
    </xf>
    <xf numFmtId="0" fontId="19" fillId="0" borderId="19" xfId="0" applyFont="1" applyBorder="1" applyAlignment="1">
      <alignment horizontal="center"/>
    </xf>
    <xf numFmtId="0" fontId="18" fillId="0" borderId="19" xfId="0" applyFont="1" applyBorder="1" applyAlignment="1">
      <alignment horizontal="center"/>
    </xf>
    <xf numFmtId="0" fontId="3" fillId="0" borderId="35" xfId="0" applyFont="1" applyBorder="1" applyAlignment="1">
      <alignment horizontal="left"/>
    </xf>
    <xf numFmtId="0" fontId="44" fillId="0" borderId="35" xfId="0" applyFont="1" applyBorder="1"/>
    <xf numFmtId="0" fontId="7" fillId="0" borderId="35" xfId="0" applyFont="1" applyBorder="1" applyAlignment="1">
      <alignment horizontal="center"/>
    </xf>
    <xf numFmtId="0" fontId="45" fillId="0" borderId="35" xfId="0" applyFont="1" applyBorder="1" applyAlignment="1">
      <alignment horizontal="left"/>
    </xf>
    <xf numFmtId="0" fontId="7" fillId="2" borderId="14" xfId="0" applyFont="1" applyFill="1" applyBorder="1" applyAlignment="1">
      <alignment horizontal="center"/>
    </xf>
    <xf numFmtId="0" fontId="46" fillId="0" borderId="35" xfId="0" applyFont="1" applyBorder="1" applyAlignment="1">
      <alignment horizontal="left"/>
    </xf>
    <xf numFmtId="0" fontId="12" fillId="0" borderId="35" xfId="0" applyFont="1" applyBorder="1"/>
    <xf numFmtId="0" fontId="29" fillId="0" borderId="0" xfId="0" applyFont="1"/>
    <xf numFmtId="0" fontId="38" fillId="25" borderId="18" xfId="0" applyFont="1" applyFill="1" applyBorder="1" applyAlignment="1">
      <alignment horizontal="center"/>
    </xf>
    <xf numFmtId="0" fontId="38" fillId="25" borderId="26" xfId="0" applyFont="1" applyFill="1" applyBorder="1" applyAlignment="1">
      <alignment horizontal="center"/>
    </xf>
    <xf numFmtId="0" fontId="38" fillId="78" borderId="26" xfId="0" applyFont="1" applyFill="1" applyBorder="1"/>
    <xf numFmtId="0" fontId="38" fillId="78" borderId="26" xfId="0" applyFont="1" applyFill="1" applyBorder="1" applyAlignment="1">
      <alignment horizontal="left"/>
    </xf>
    <xf numFmtId="0" fontId="19" fillId="78" borderId="26" xfId="0" applyFont="1" applyFill="1" applyBorder="1"/>
    <xf numFmtId="0" fontId="38" fillId="2" borderId="26" xfId="0" applyFont="1" applyFill="1" applyBorder="1"/>
    <xf numFmtId="0" fontId="7" fillId="2" borderId="7" xfId="0" applyFont="1" applyFill="1" applyBorder="1"/>
    <xf numFmtId="0" fontId="7" fillId="3" borderId="13" xfId="0" applyFont="1" applyFill="1" applyBorder="1" applyAlignment="1">
      <alignment horizontal="left"/>
    </xf>
    <xf numFmtId="0" fontId="47" fillId="3" borderId="13" xfId="0" applyFont="1" applyFill="1" applyBorder="1" applyAlignment="1">
      <alignment horizontal="left"/>
    </xf>
    <xf numFmtId="14" fontId="7" fillId="3" borderId="13" xfId="0" applyNumberFormat="1" applyFont="1" applyFill="1" applyBorder="1" applyAlignment="1">
      <alignment horizontal="left"/>
    </xf>
    <xf numFmtId="0" fontId="48" fillId="79" borderId="37" xfId="0" applyFont="1" applyFill="1" applyBorder="1" applyAlignment="1">
      <alignment horizontal="left" vertical="top"/>
    </xf>
    <xf numFmtId="0" fontId="48" fillId="0" borderId="0" xfId="0" applyFont="1"/>
    <xf numFmtId="0" fontId="7" fillId="3" borderId="15" xfId="0" applyFont="1" applyFill="1" applyBorder="1" applyAlignment="1">
      <alignment horizontal="left"/>
    </xf>
    <xf numFmtId="0" fontId="7" fillId="3" borderId="14" xfId="0" applyFont="1" applyFill="1" applyBorder="1" applyAlignment="1">
      <alignment horizontal="left"/>
    </xf>
    <xf numFmtId="0" fontId="47" fillId="3" borderId="14" xfId="0" applyFont="1" applyFill="1" applyBorder="1" applyAlignment="1">
      <alignment horizontal="left"/>
    </xf>
    <xf numFmtId="14" fontId="7" fillId="3" borderId="14" xfId="0" applyNumberFormat="1" applyFont="1" applyFill="1" applyBorder="1" applyAlignment="1">
      <alignment horizontal="left"/>
    </xf>
    <xf numFmtId="0" fontId="7" fillId="0" borderId="5" xfId="0" applyFont="1" applyBorder="1" applyAlignment="1">
      <alignment horizontal="left"/>
    </xf>
    <xf numFmtId="0" fontId="7" fillId="0" borderId="35" xfId="0" applyFont="1" applyBorder="1" applyAlignment="1">
      <alignment horizontal="left"/>
    </xf>
    <xf numFmtId="14" fontId="7" fillId="0" borderId="35" xfId="0" applyNumberFormat="1" applyFont="1" applyBorder="1" applyAlignment="1">
      <alignment horizontal="left"/>
    </xf>
    <xf numFmtId="178" fontId="7" fillId="0" borderId="35" xfId="0" applyNumberFormat="1" applyFont="1" applyBorder="1" applyAlignment="1">
      <alignment horizontal="left"/>
    </xf>
    <xf numFmtId="0" fontId="7" fillId="2" borderId="15" xfId="0" applyFont="1" applyFill="1" applyBorder="1" applyAlignment="1">
      <alignment horizontal="left"/>
    </xf>
    <xf numFmtId="0" fontId="7" fillId="2" borderId="14" xfId="0" applyFont="1" applyFill="1" applyBorder="1" applyAlignment="1">
      <alignment horizontal="left"/>
    </xf>
    <xf numFmtId="14" fontId="7" fillId="2" borderId="14" xfId="0" applyNumberFormat="1" applyFont="1" applyFill="1" applyBorder="1" applyAlignment="1">
      <alignment horizontal="left"/>
    </xf>
    <xf numFmtId="0" fontId="49" fillId="0" borderId="1" xfId="0" applyFont="1" applyBorder="1"/>
    <xf numFmtId="0" fontId="4" fillId="44" borderId="1" xfId="0" applyFont="1" applyFill="1" applyBorder="1" applyAlignment="1">
      <alignment horizontal="center" vertical="center"/>
    </xf>
    <xf numFmtId="164" fontId="4" fillId="44" borderId="1" xfId="0" applyNumberFormat="1" applyFont="1" applyFill="1" applyBorder="1" applyAlignment="1">
      <alignment horizontal="right"/>
    </xf>
    <xf numFmtId="0" fontId="26" fillId="44" borderId="1" xfId="0" applyFont="1" applyFill="1" applyBorder="1"/>
    <xf numFmtId="0" fontId="25" fillId="44" borderId="1" xfId="0" applyFont="1" applyFill="1" applyBorder="1" applyAlignment="1">
      <alignment horizontal="center" vertical="center" wrapText="1"/>
    </xf>
    <xf numFmtId="0" fontId="4" fillId="49" borderId="1" xfId="0" applyFont="1" applyFill="1" applyBorder="1" applyAlignment="1">
      <alignment horizontal="center" vertical="center"/>
    </xf>
    <xf numFmtId="0" fontId="7" fillId="49" borderId="1" xfId="0" applyFont="1" applyFill="1" applyBorder="1" applyAlignment="1">
      <alignment horizontal="left" vertical="center" wrapText="1"/>
    </xf>
    <xf numFmtId="0" fontId="4" fillId="49" borderId="1" xfId="0" applyFont="1" applyFill="1" applyBorder="1" applyAlignment="1">
      <alignment horizontal="right" wrapText="1"/>
    </xf>
    <xf numFmtId="0" fontId="3" fillId="49" borderId="1" xfId="0" applyFont="1" applyFill="1" applyBorder="1"/>
    <xf numFmtId="0" fontId="25" fillId="49" borderId="1" xfId="0" applyFont="1" applyFill="1" applyBorder="1" applyAlignment="1">
      <alignment horizontal="center" vertical="center" wrapText="1"/>
    </xf>
    <xf numFmtId="0" fontId="4" fillId="49" borderId="1" xfId="0" quotePrefix="1" applyFont="1" applyFill="1" applyBorder="1" applyAlignment="1">
      <alignment horizontal="center"/>
    </xf>
    <xf numFmtId="0" fontId="25" fillId="49" borderId="1" xfId="0" applyFont="1" applyFill="1" applyBorder="1"/>
    <xf numFmtId="0" fontId="4" fillId="40" borderId="1" xfId="0" applyFont="1" applyFill="1" applyBorder="1" applyAlignment="1">
      <alignment horizontal="center" vertical="center"/>
    </xf>
    <xf numFmtId="0" fontId="4" fillId="40" borderId="1" xfId="0" applyFont="1" applyFill="1" applyBorder="1" applyAlignment="1">
      <alignment wrapText="1"/>
    </xf>
    <xf numFmtId="0" fontId="7" fillId="40" borderId="1" xfId="0" applyFont="1" applyFill="1" applyBorder="1" applyAlignment="1">
      <alignment wrapText="1"/>
    </xf>
    <xf numFmtId="164" fontId="4" fillId="40" borderId="1" xfId="0" applyNumberFormat="1" applyFont="1" applyFill="1" applyBorder="1" applyAlignment="1">
      <alignment horizontal="center" wrapText="1"/>
    </xf>
    <xf numFmtId="0" fontId="4" fillId="40" borderId="1" xfId="0" applyFont="1" applyFill="1" applyBorder="1" applyAlignment="1">
      <alignment horizontal="right" wrapText="1"/>
    </xf>
    <xf numFmtId="0" fontId="26" fillId="40" borderId="1" xfId="0" applyFont="1" applyFill="1" applyBorder="1"/>
    <xf numFmtId="0" fontId="25" fillId="40" borderId="1" xfId="0" applyFont="1" applyFill="1" applyBorder="1"/>
    <xf numFmtId="0" fontId="3" fillId="40" borderId="1" xfId="0" applyFont="1" applyFill="1" applyBorder="1"/>
    <xf numFmtId="0" fontId="7" fillId="40" borderId="1" xfId="0" applyFont="1" applyFill="1" applyBorder="1" applyAlignment="1">
      <alignment horizontal="left" vertical="center" wrapText="1"/>
    </xf>
    <xf numFmtId="0" fontId="16" fillId="40" borderId="1" xfId="0" applyFont="1" applyFill="1" applyBorder="1" applyAlignment="1">
      <alignment horizontal="right" vertical="center"/>
    </xf>
    <xf numFmtId="168" fontId="4" fillId="40" borderId="1" xfId="0" applyNumberFormat="1" applyFont="1" applyFill="1" applyBorder="1" applyAlignment="1">
      <alignment horizontal="right" wrapText="1"/>
    </xf>
    <xf numFmtId="164" fontId="4" fillId="40" borderId="1" xfId="0" applyNumberFormat="1" applyFont="1" applyFill="1" applyBorder="1" applyAlignment="1">
      <alignment horizontal="center" vertical="center" wrapText="1"/>
    </xf>
    <xf numFmtId="168" fontId="4" fillId="40" borderId="1" xfId="0" applyNumberFormat="1" applyFont="1" applyFill="1" applyBorder="1" applyAlignment="1">
      <alignment horizontal="right"/>
    </xf>
    <xf numFmtId="0" fontId="7" fillId="40" borderId="1" xfId="0" applyFont="1" applyFill="1" applyBorder="1" applyAlignment="1">
      <alignment horizontal="left"/>
    </xf>
    <xf numFmtId="164" fontId="4" fillId="40" borderId="1" xfId="0" applyNumberFormat="1" applyFont="1" applyFill="1" applyBorder="1" applyAlignment="1">
      <alignment horizontal="center"/>
    </xf>
    <xf numFmtId="3" fontId="4" fillId="40" borderId="1" xfId="0" applyNumberFormat="1" applyFont="1" applyFill="1" applyBorder="1" applyAlignment="1">
      <alignment horizontal="right"/>
    </xf>
    <xf numFmtId="3" fontId="16" fillId="40" borderId="1" xfId="0" applyNumberFormat="1" applyFont="1" applyFill="1" applyBorder="1" applyAlignment="1">
      <alignment horizontal="right"/>
    </xf>
    <xf numFmtId="0" fontId="7" fillId="40" borderId="1" xfId="0" applyFont="1" applyFill="1" applyBorder="1"/>
    <xf numFmtId="0" fontId="28" fillId="40" borderId="1" xfId="0" applyFont="1" applyFill="1" applyBorder="1"/>
    <xf numFmtId="164" fontId="3" fillId="40" borderId="1" xfId="0" applyNumberFormat="1" applyFont="1" applyFill="1" applyBorder="1"/>
    <xf numFmtId="0" fontId="2" fillId="40" borderId="1" xfId="0" applyFont="1" applyFill="1" applyBorder="1"/>
    <xf numFmtId="0" fontId="19" fillId="0" borderId="2" xfId="0" applyFont="1" applyBorder="1" applyAlignment="1">
      <alignment horizontal="center"/>
    </xf>
    <xf numFmtId="0" fontId="19" fillId="0" borderId="38" xfId="0" applyFont="1" applyBorder="1" applyAlignment="1">
      <alignment horizontal="center"/>
    </xf>
    <xf numFmtId="0" fontId="7" fillId="0" borderId="3" xfId="0" applyFont="1" applyBorder="1" applyAlignment="1">
      <alignment horizontal="center"/>
    </xf>
    <xf numFmtId="0" fontId="7" fillId="0" borderId="39" xfId="0" applyFont="1" applyBorder="1" applyAlignment="1">
      <alignment horizontal="center"/>
    </xf>
    <xf numFmtId="0" fontId="18" fillId="0" borderId="39" xfId="0" applyFont="1" applyBorder="1" applyAlignment="1">
      <alignment horizontal="center"/>
    </xf>
    <xf numFmtId="0" fontId="7" fillId="0" borderId="39" xfId="0" applyFont="1" applyBorder="1"/>
    <xf numFmtId="170" fontId="18" fillId="0" borderId="39" xfId="0" applyNumberFormat="1" applyFont="1" applyBorder="1" applyAlignment="1">
      <alignment horizontal="center"/>
    </xf>
    <xf numFmtId="0" fontId="12" fillId="0" borderId="39" xfId="0" applyFont="1" applyBorder="1" applyAlignment="1">
      <alignment horizontal="center"/>
    </xf>
    <xf numFmtId="0" fontId="12" fillId="0" borderId="35" xfId="0" applyFont="1" applyBorder="1" applyAlignment="1">
      <alignment horizontal="center"/>
    </xf>
    <xf numFmtId="0" fontId="19" fillId="0" borderId="0" xfId="0" applyFont="1"/>
    <xf numFmtId="0" fontId="7"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8" fillId="3" borderId="1" xfId="0" applyFont="1" applyFill="1" applyBorder="1"/>
    <xf numFmtId="0" fontId="4" fillId="3" borderId="7" xfId="0" applyFont="1" applyFill="1" applyBorder="1" applyAlignment="1">
      <alignment wrapText="1"/>
    </xf>
    <xf numFmtId="0" fontId="22" fillId="0" borderId="0" xfId="0" applyFont="1" applyAlignment="1">
      <alignment wrapText="1"/>
    </xf>
    <xf numFmtId="166" fontId="2" fillId="0" borderId="1" xfId="0" applyNumberFormat="1" applyFont="1" applyBorder="1" applyAlignment="1">
      <alignment horizontal="center" vertical="center"/>
    </xf>
    <xf numFmtId="176"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176" fontId="7" fillId="3" borderId="1" xfId="0" applyNumberFormat="1" applyFont="1" applyFill="1" applyBorder="1" applyAlignment="1">
      <alignment horizontal="center"/>
    </xf>
    <xf numFmtId="176" fontId="7" fillId="3" borderId="13" xfId="0" applyNumberFormat="1" applyFont="1" applyFill="1" applyBorder="1" applyAlignment="1">
      <alignment horizontal="center"/>
    </xf>
    <xf numFmtId="176" fontId="11" fillId="3" borderId="1" xfId="0" applyNumberFormat="1" applyFont="1" applyFill="1" applyBorder="1" applyAlignment="1">
      <alignment horizontal="center" vertical="center"/>
    </xf>
    <xf numFmtId="1" fontId="4" fillId="3" borderId="1" xfId="0" applyNumberFormat="1" applyFont="1" applyFill="1" applyBorder="1" applyAlignment="1">
      <alignment horizontal="center" vertical="center"/>
    </xf>
    <xf numFmtId="1" fontId="11" fillId="3" borderId="1" xfId="0" applyNumberFormat="1" applyFont="1" applyFill="1" applyBorder="1" applyAlignment="1">
      <alignment vertical="center"/>
    </xf>
    <xf numFmtId="0" fontId="4" fillId="3" borderId="18" xfId="0" applyFont="1" applyFill="1" applyBorder="1" applyAlignment="1">
      <alignment horizontal="left" vertical="center"/>
    </xf>
    <xf numFmtId="164" fontId="4" fillId="3" borderId="18" xfId="0" applyNumberFormat="1" applyFont="1" applyFill="1" applyBorder="1" applyAlignment="1">
      <alignment horizontal="center" vertical="center"/>
    </xf>
    <xf numFmtId="0" fontId="4" fillId="3" borderId="18" xfId="0" applyFont="1" applyFill="1" applyBorder="1" applyAlignment="1">
      <alignment vertical="center"/>
    </xf>
    <xf numFmtId="176" fontId="7" fillId="3" borderId="15" xfId="0" applyNumberFormat="1" applyFont="1" applyFill="1" applyBorder="1" applyAlignment="1">
      <alignment horizontal="center"/>
    </xf>
    <xf numFmtId="176" fontId="7" fillId="3" borderId="14" xfId="0" applyNumberFormat="1" applyFont="1" applyFill="1" applyBorder="1" applyAlignment="1">
      <alignment horizontal="center"/>
    </xf>
    <xf numFmtId="176" fontId="7" fillId="4" borderId="14" xfId="0" applyNumberFormat="1" applyFont="1" applyFill="1" applyBorder="1" applyAlignment="1">
      <alignment horizontal="center"/>
    </xf>
    <xf numFmtId="0" fontId="4" fillId="3" borderId="42" xfId="0" applyFont="1" applyFill="1" applyBorder="1" applyAlignment="1">
      <alignment horizontal="left" vertical="center"/>
    </xf>
    <xf numFmtId="164" fontId="4" fillId="3" borderId="42" xfId="0" applyNumberFormat="1" applyFont="1" applyFill="1" applyBorder="1" applyAlignment="1">
      <alignment horizontal="center" vertical="center"/>
    </xf>
    <xf numFmtId="0" fontId="4" fillId="3" borderId="42" xfId="0" applyFont="1" applyFill="1" applyBorder="1" applyAlignment="1">
      <alignment vertical="center"/>
    </xf>
    <xf numFmtId="0" fontId="4" fillId="4" borderId="1" xfId="0" applyFont="1" applyFill="1" applyBorder="1" applyAlignment="1">
      <alignment horizontal="left" vertical="center"/>
    </xf>
    <xf numFmtId="0" fontId="4" fillId="3" borderId="15" xfId="0" applyFont="1" applyFill="1" applyBorder="1" applyAlignment="1">
      <alignment horizontal="left" vertical="center"/>
    </xf>
    <xf numFmtId="164" fontId="4" fillId="3" borderId="15" xfId="0" applyNumberFormat="1" applyFont="1" applyFill="1" applyBorder="1" applyAlignment="1">
      <alignment horizontal="center" vertical="center"/>
    </xf>
    <xf numFmtId="0" fontId="4" fillId="3" borderId="15" xfId="0" applyFont="1" applyFill="1" applyBorder="1" applyAlignment="1">
      <alignment vertical="center"/>
    </xf>
    <xf numFmtId="0" fontId="8" fillId="2" borderId="15" xfId="0" applyFont="1" applyFill="1" applyBorder="1" applyAlignment="1">
      <alignment horizontal="left"/>
    </xf>
    <xf numFmtId="0" fontId="8" fillId="3" borderId="1" xfId="0" applyFont="1" applyFill="1" applyBorder="1" applyAlignment="1">
      <alignment horizontal="left" vertical="center"/>
    </xf>
    <xf numFmtId="176" fontId="8" fillId="3" borderId="15" xfId="0" applyNumberFormat="1" applyFont="1" applyFill="1" applyBorder="1" applyAlignment="1">
      <alignment horizontal="center"/>
    </xf>
    <xf numFmtId="176" fontId="8" fillId="3" borderId="14" xfId="0" applyNumberFormat="1" applyFont="1" applyFill="1" applyBorder="1" applyAlignment="1">
      <alignment horizontal="center"/>
    </xf>
    <xf numFmtId="176" fontId="32" fillId="3" borderId="1" xfId="0" applyNumberFormat="1" applyFont="1" applyFill="1" applyBorder="1" applyAlignment="1">
      <alignment horizontal="center" vertical="center"/>
    </xf>
    <xf numFmtId="1" fontId="8" fillId="3" borderId="1" xfId="0" applyNumberFormat="1" applyFont="1" applyFill="1" applyBorder="1" applyAlignment="1">
      <alignment horizontal="center" vertical="center"/>
    </xf>
    <xf numFmtId="1" fontId="32" fillId="3" borderId="1" xfId="0" applyNumberFormat="1" applyFont="1" applyFill="1" applyBorder="1" applyAlignment="1">
      <alignment vertical="center"/>
    </xf>
    <xf numFmtId="0" fontId="8" fillId="3" borderId="18" xfId="0" applyFont="1" applyFill="1" applyBorder="1" applyAlignment="1">
      <alignment horizontal="left" vertical="center"/>
    </xf>
    <xf numFmtId="164" fontId="8" fillId="3" borderId="18" xfId="0" applyNumberFormat="1" applyFont="1" applyFill="1" applyBorder="1" applyAlignment="1">
      <alignment horizontal="center" vertical="center"/>
    </xf>
    <xf numFmtId="0" fontId="8" fillId="3" borderId="18" xfId="0" applyFont="1" applyFill="1" applyBorder="1" applyAlignment="1">
      <alignment vertical="center"/>
    </xf>
    <xf numFmtId="176" fontId="7" fillId="3" borderId="15" xfId="0" applyNumberFormat="1" applyFont="1" applyFill="1" applyBorder="1"/>
    <xf numFmtId="176" fontId="7" fillId="3" borderId="14" xfId="0" applyNumberFormat="1" applyFont="1" applyFill="1" applyBorder="1"/>
    <xf numFmtId="176" fontId="8" fillId="3" borderId="15" xfId="0" applyNumberFormat="1" applyFont="1" applyFill="1" applyBorder="1"/>
    <xf numFmtId="176" fontId="8" fillId="3" borderId="14" xfId="0" applyNumberFormat="1" applyFont="1" applyFill="1" applyBorder="1"/>
    <xf numFmtId="164" fontId="8" fillId="3" borderId="1" xfId="0" applyNumberFormat="1" applyFont="1" applyFill="1" applyBorder="1" applyAlignment="1">
      <alignment horizontal="center" vertical="center"/>
    </xf>
    <xf numFmtId="166" fontId="4" fillId="9" borderId="1" xfId="0" applyNumberFormat="1" applyFont="1" applyFill="1" applyBorder="1" applyAlignment="1">
      <alignment vertical="center"/>
    </xf>
    <xf numFmtId="164" fontId="4" fillId="3" borderId="18" xfId="0" applyNumberFormat="1" applyFont="1" applyFill="1" applyBorder="1" applyAlignment="1">
      <alignment horizontal="right" vertical="center"/>
    </xf>
    <xf numFmtId="164" fontId="4" fillId="3" borderId="42" xfId="0" applyNumberFormat="1" applyFont="1" applyFill="1" applyBorder="1" applyAlignment="1">
      <alignment horizontal="right" vertical="center"/>
    </xf>
    <xf numFmtId="164" fontId="4" fillId="3" borderId="15" xfId="0" applyNumberFormat="1" applyFont="1" applyFill="1" applyBorder="1" applyAlignment="1">
      <alignment horizontal="right" vertical="center"/>
    </xf>
    <xf numFmtId="0" fontId="7" fillId="5" borderId="15" xfId="0" applyFont="1" applyFill="1" applyBorder="1" applyAlignment="1">
      <alignment horizontal="left"/>
    </xf>
    <xf numFmtId="176" fontId="11" fillId="9" borderId="1" xfId="0" applyNumberFormat="1" applyFont="1" applyFill="1" applyBorder="1" applyAlignment="1">
      <alignment horizontal="center" vertical="center"/>
    </xf>
    <xf numFmtId="1" fontId="4" fillId="9" borderId="1" xfId="0" applyNumberFormat="1" applyFont="1" applyFill="1" applyBorder="1" applyAlignment="1">
      <alignment horizontal="center" vertical="center"/>
    </xf>
    <xf numFmtId="1" fontId="11" fillId="9" borderId="1" xfId="0" applyNumberFormat="1" applyFont="1" applyFill="1" applyBorder="1" applyAlignment="1">
      <alignment vertical="center"/>
    </xf>
    <xf numFmtId="164" fontId="4" fillId="9" borderId="1" xfId="0" applyNumberFormat="1" applyFont="1" applyFill="1" applyBorder="1" applyAlignment="1">
      <alignment vertical="center"/>
    </xf>
    <xf numFmtId="176" fontId="7" fillId="0" borderId="5" xfId="0" applyNumberFormat="1" applyFont="1" applyBorder="1"/>
    <xf numFmtId="176" fontId="7" fillId="0" borderId="35" xfId="0" applyNumberFormat="1" applyFont="1" applyBorder="1"/>
    <xf numFmtId="176" fontId="11"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1" fillId="0" borderId="1" xfId="0" applyNumberFormat="1" applyFont="1" applyBorder="1" applyAlignment="1">
      <alignment vertical="center"/>
    </xf>
    <xf numFmtId="0" fontId="4" fillId="0" borderId="3" xfId="0" applyFont="1" applyBorder="1" applyAlignment="1">
      <alignment horizontal="left" vertical="center"/>
    </xf>
    <xf numFmtId="164" fontId="4" fillId="0" borderId="3" xfId="0" applyNumberFormat="1"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left" vertical="center"/>
    </xf>
    <xf numFmtId="164" fontId="4" fillId="0" borderId="5" xfId="0" applyNumberFormat="1" applyFont="1" applyBorder="1" applyAlignment="1">
      <alignment horizontal="center" vertical="center"/>
    </xf>
    <xf numFmtId="0" fontId="4" fillId="0" borderId="5" xfId="0" applyFont="1" applyBorder="1" applyAlignment="1">
      <alignment horizontal="center" vertical="center"/>
    </xf>
    <xf numFmtId="176" fontId="7" fillId="0" borderId="1" xfId="0" applyNumberFormat="1" applyFont="1" applyBorder="1"/>
    <xf numFmtId="1" fontId="8" fillId="2" borderId="1" xfId="0" applyNumberFormat="1" applyFont="1" applyFill="1" applyBorder="1" applyAlignment="1">
      <alignment horizontal="center" vertical="center"/>
    </xf>
    <xf numFmtId="176" fontId="4" fillId="3" borderId="1" xfId="0" applyNumberFormat="1" applyFont="1" applyFill="1" applyBorder="1" applyAlignment="1">
      <alignment vertical="center"/>
    </xf>
    <xf numFmtId="176" fontId="4" fillId="0" borderId="1" xfId="0" applyNumberFormat="1" applyFont="1" applyBorder="1" applyAlignment="1">
      <alignment vertical="center"/>
    </xf>
    <xf numFmtId="0" fontId="4" fillId="59" borderId="1" xfId="0" applyFont="1" applyFill="1" applyBorder="1" applyAlignment="1">
      <alignment horizontal="left" vertical="center"/>
    </xf>
    <xf numFmtId="164" fontId="4" fillId="0" borderId="5" xfId="0" applyNumberFormat="1" applyFont="1" applyBorder="1" applyAlignment="1">
      <alignment horizontal="right" vertical="center"/>
    </xf>
    <xf numFmtId="164" fontId="3" fillId="3" borderId="1" xfId="0" applyNumberFormat="1" applyFont="1" applyFill="1" applyBorder="1"/>
    <xf numFmtId="0" fontId="4" fillId="63" borderId="1" xfId="0" applyFont="1" applyFill="1" applyBorder="1" applyAlignment="1">
      <alignment horizontal="left" vertical="center"/>
    </xf>
    <xf numFmtId="166" fontId="7" fillId="3" borderId="1" xfId="0" applyNumberFormat="1" applyFont="1" applyFill="1" applyBorder="1" applyAlignment="1">
      <alignment vertical="center"/>
    </xf>
    <xf numFmtId="0" fontId="7" fillId="19" borderId="1" xfId="0" applyFont="1" applyFill="1" applyBorder="1" applyAlignment="1">
      <alignment horizontal="left" vertical="center"/>
    </xf>
    <xf numFmtId="176" fontId="8" fillId="2" borderId="1" xfId="0" applyNumberFormat="1" applyFont="1" applyFill="1" applyBorder="1" applyAlignment="1">
      <alignment vertical="center"/>
    </xf>
    <xf numFmtId="176" fontId="7" fillId="3" borderId="1" xfId="0" applyNumberFormat="1" applyFont="1" applyFill="1" applyBorder="1" applyAlignment="1">
      <alignment vertical="center"/>
    </xf>
    <xf numFmtId="176" fontId="18" fillId="3" borderId="1" xfId="0" applyNumberFormat="1" applyFont="1" applyFill="1" applyBorder="1" applyAlignment="1">
      <alignment horizontal="center" vertical="center"/>
    </xf>
    <xf numFmtId="1" fontId="7" fillId="3" borderId="1" xfId="0" applyNumberFormat="1" applyFont="1" applyFill="1" applyBorder="1" applyAlignment="1">
      <alignment horizontal="center" vertical="center"/>
    </xf>
    <xf numFmtId="1" fontId="18" fillId="3" borderId="1" xfId="0" applyNumberFormat="1" applyFont="1" applyFill="1" applyBorder="1" applyAlignment="1">
      <alignment vertical="center"/>
    </xf>
    <xf numFmtId="0" fontId="7" fillId="3" borderId="1" xfId="0" applyFont="1" applyFill="1" applyBorder="1" applyAlignment="1">
      <alignment vertical="center"/>
    </xf>
    <xf numFmtId="176" fontId="4" fillId="0" borderId="0" xfId="0" applyNumberFormat="1" applyFont="1" applyAlignment="1">
      <alignment vertical="center"/>
    </xf>
    <xf numFmtId="176" fontId="11" fillId="0" borderId="0" xfId="0" applyNumberFormat="1" applyFont="1" applyAlignment="1">
      <alignment vertical="center"/>
    </xf>
    <xf numFmtId="166" fontId="2" fillId="0" borderId="1" xfId="0" applyNumberFormat="1" applyFont="1" applyBorder="1" applyAlignment="1">
      <alignment horizontal="center" vertical="center" wrapText="1"/>
    </xf>
    <xf numFmtId="174" fontId="2" fillId="0" borderId="1" xfId="0" applyNumberFormat="1" applyFont="1" applyBorder="1" applyAlignment="1">
      <alignment horizontal="center" vertical="center" wrapText="1"/>
    </xf>
    <xf numFmtId="0" fontId="3" fillId="0" borderId="0" xfId="0" applyFont="1" applyAlignment="1">
      <alignment horizontal="center" vertical="center" wrapText="1"/>
    </xf>
    <xf numFmtId="166" fontId="3" fillId="0" borderId="1" xfId="0" applyNumberFormat="1" applyFont="1" applyBorder="1" applyAlignment="1">
      <alignment horizontal="right" vertical="center"/>
    </xf>
    <xf numFmtId="20" fontId="3" fillId="0" borderId="1" xfId="0" applyNumberFormat="1" applyFont="1" applyBorder="1" applyAlignment="1">
      <alignment horizontal="right" vertical="center"/>
    </xf>
    <xf numFmtId="0" fontId="3" fillId="0" borderId="1" xfId="0" applyFont="1" applyBorder="1" applyAlignment="1">
      <alignment horizontal="right" vertical="center"/>
    </xf>
    <xf numFmtId="174"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166" fontId="3" fillId="0" borderId="0" xfId="0" applyNumberFormat="1" applyFont="1" applyAlignment="1">
      <alignment horizontal="center" vertical="center"/>
    </xf>
    <xf numFmtId="0" fontId="3" fillId="0" borderId="0" xfId="0" applyFont="1" applyAlignment="1">
      <alignment horizontal="left" vertical="center" wrapText="1"/>
    </xf>
    <xf numFmtId="174" fontId="3" fillId="0" borderId="0" xfId="0" applyNumberFormat="1" applyFont="1" applyAlignment="1">
      <alignment horizontal="center" vertical="center"/>
    </xf>
    <xf numFmtId="0" fontId="52" fillId="80" borderId="7" xfId="0" applyFont="1" applyFill="1" applyBorder="1" applyAlignment="1">
      <alignment vertical="center"/>
    </xf>
    <xf numFmtId="171" fontId="52" fillId="80" borderId="7" xfId="0" applyNumberFormat="1" applyFont="1" applyFill="1" applyBorder="1" applyAlignment="1">
      <alignment vertical="center"/>
    </xf>
    <xf numFmtId="171" fontId="3" fillId="0" borderId="0" xfId="0" applyNumberFormat="1" applyFont="1"/>
    <xf numFmtId="164" fontId="7" fillId="0" borderId="1" xfId="0" applyNumberFormat="1" applyFont="1" applyBorder="1" applyAlignment="1">
      <alignment horizontal="center" vertical="center" wrapText="1"/>
    </xf>
    <xf numFmtId="0" fontId="4" fillId="24" borderId="1" xfId="0" applyFont="1" applyFill="1" applyBorder="1"/>
    <xf numFmtId="0" fontId="53" fillId="24" borderId="1" xfId="0" applyFont="1" applyFill="1" applyBorder="1"/>
    <xf numFmtId="0" fontId="4" fillId="81" borderId="1" xfId="0" applyFont="1" applyFill="1" applyBorder="1" applyAlignment="1">
      <alignment horizontal="center" vertical="center"/>
    </xf>
    <xf numFmtId="0" fontId="4" fillId="8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83" borderId="1" xfId="0" applyFont="1" applyFill="1" applyBorder="1" applyAlignment="1">
      <alignment horizontal="center" vertical="center"/>
    </xf>
    <xf numFmtId="0" fontId="27" fillId="34" borderId="1" xfId="0" applyFont="1" applyFill="1" applyBorder="1" applyAlignment="1">
      <alignment horizontal="center" vertical="center"/>
    </xf>
    <xf numFmtId="0" fontId="4" fillId="76" borderId="1" xfId="0" applyFont="1" applyFill="1" applyBorder="1" applyAlignment="1">
      <alignment horizontal="center" vertical="center"/>
    </xf>
    <xf numFmtId="0" fontId="4" fillId="84" borderId="1" xfId="0" applyFont="1" applyFill="1" applyBorder="1" applyAlignment="1">
      <alignment horizontal="center" vertical="center"/>
    </xf>
    <xf numFmtId="0" fontId="3" fillId="85" borderId="1" xfId="0" applyFont="1" applyFill="1" applyBorder="1" applyAlignment="1">
      <alignment horizontal="center" vertical="center"/>
    </xf>
    <xf numFmtId="0" fontId="4" fillId="0" borderId="0" xfId="0" applyFont="1" applyAlignment="1">
      <alignment vertical="center" wrapText="1"/>
    </xf>
    <xf numFmtId="3" fontId="3" fillId="3" borderId="1" xfId="0" applyNumberFormat="1" applyFont="1" applyFill="1" applyBorder="1" applyAlignment="1">
      <alignment wrapText="1"/>
    </xf>
    <xf numFmtId="164" fontId="3" fillId="3" borderId="1" xfId="0" applyNumberFormat="1" applyFont="1" applyFill="1" applyBorder="1" applyAlignment="1">
      <alignment horizontal="right" wrapText="1"/>
    </xf>
    <xf numFmtId="3" fontId="11" fillId="0" borderId="0" xfId="0" applyNumberFormat="1" applyFont="1" applyAlignment="1">
      <alignment horizontal="center" vertical="center" wrapText="1"/>
    </xf>
    <xf numFmtId="0" fontId="11" fillId="0" borderId="0" xfId="0" applyFont="1" applyAlignment="1">
      <alignment horizontal="center" vertical="center" wrapText="1"/>
    </xf>
    <xf numFmtId="3" fontId="2" fillId="0" borderId="0" xfId="0" applyNumberFormat="1" applyFont="1" applyAlignment="1">
      <alignment horizontal="center" vertical="center" wrapText="1"/>
    </xf>
    <xf numFmtId="166" fontId="11" fillId="0" borderId="1" xfId="0" applyNumberFormat="1" applyFont="1" applyBorder="1" applyAlignment="1">
      <alignment horizontal="center" vertical="center" wrapText="1"/>
    </xf>
    <xf numFmtId="49" fontId="4" fillId="3" borderId="1" xfId="0" applyNumberFormat="1" applyFont="1" applyFill="1" applyBorder="1" applyAlignment="1">
      <alignment horizontal="right" vertical="center" wrapText="1"/>
    </xf>
    <xf numFmtId="171" fontId="54" fillId="80" borderId="7" xfId="0" applyNumberFormat="1" applyFont="1" applyFill="1" applyBorder="1" applyAlignment="1">
      <alignment horizontal="right" vertical="center"/>
    </xf>
    <xf numFmtId="164" fontId="3" fillId="0" borderId="0" xfId="0" applyNumberFormat="1" applyFont="1" applyAlignment="1">
      <alignment horizontal="right"/>
    </xf>
    <xf numFmtId="17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28" fillId="3" borderId="1" xfId="0" applyFont="1" applyFill="1" applyBorder="1" applyAlignment="1">
      <alignment horizontal="center" vertical="center"/>
    </xf>
    <xf numFmtId="0" fontId="28" fillId="3" borderId="13" xfId="0" applyFont="1" applyFill="1" applyBorder="1" applyAlignment="1">
      <alignment horizontal="center" vertical="center"/>
    </xf>
    <xf numFmtId="0" fontId="28" fillId="86" borderId="13" xfId="0" applyFont="1" applyFill="1" applyBorder="1" applyAlignment="1">
      <alignment horizontal="center" vertical="center"/>
    </xf>
    <xf numFmtId="0" fontId="28" fillId="3" borderId="14" xfId="0" applyFont="1" applyFill="1" applyBorder="1" applyAlignment="1">
      <alignment horizontal="center" vertical="center"/>
    </xf>
    <xf numFmtId="0" fontId="28" fillId="86" borderId="15" xfId="0" applyFont="1" applyFill="1" applyBorder="1" applyAlignment="1">
      <alignment horizontal="center" vertical="center"/>
    </xf>
    <xf numFmtId="0" fontId="28" fillId="86" borderId="14" xfId="0" applyFont="1" applyFill="1" applyBorder="1" applyAlignment="1">
      <alignment horizontal="center" vertical="center"/>
    </xf>
    <xf numFmtId="0" fontId="4" fillId="39" borderId="1" xfId="0" applyFont="1" applyFill="1" applyBorder="1" applyAlignment="1">
      <alignment horizontal="center" vertical="center"/>
    </xf>
    <xf numFmtId="0" fontId="9" fillId="39" borderId="1" xfId="0" applyFont="1" applyFill="1" applyBorder="1"/>
    <xf numFmtId="164" fontId="7" fillId="39" borderId="1" xfId="0" applyNumberFormat="1" applyFont="1" applyFill="1" applyBorder="1" applyAlignment="1">
      <alignment horizontal="right" vertical="center" wrapText="1"/>
    </xf>
    <xf numFmtId="0" fontId="26" fillId="0" borderId="1" xfId="0" applyFont="1" applyBorder="1" applyAlignment="1">
      <alignment horizontal="center"/>
    </xf>
    <xf numFmtId="164" fontId="4" fillId="39" borderId="1" xfId="0" applyNumberFormat="1" applyFont="1" applyFill="1" applyBorder="1" applyAlignment="1">
      <alignment horizontal="right"/>
    </xf>
    <xf numFmtId="0" fontId="7" fillId="39"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3" fillId="11" borderId="7" xfId="0" applyFont="1" applyFill="1" applyBorder="1"/>
    <xf numFmtId="164" fontId="7" fillId="11" borderId="1" xfId="0" applyNumberFormat="1" applyFont="1" applyFill="1" applyBorder="1" applyAlignment="1">
      <alignment horizontal="right" vertical="center" wrapText="1"/>
    </xf>
    <xf numFmtId="0" fontId="31" fillId="0" borderId="1" xfId="0" applyFont="1" applyBorder="1" applyAlignment="1">
      <alignment horizontal="center"/>
    </xf>
    <xf numFmtId="0" fontId="26" fillId="3" borderId="1" xfId="0" applyFont="1" applyFill="1" applyBorder="1" applyAlignment="1">
      <alignment horizontal="center"/>
    </xf>
    <xf numFmtId="0" fontId="55" fillId="0" borderId="0" xfId="0" applyFont="1"/>
    <xf numFmtId="49" fontId="55" fillId="0" borderId="0" xfId="0" applyNumberFormat="1" applyFont="1"/>
    <xf numFmtId="0" fontId="55" fillId="3" borderId="7" xfId="0" applyFont="1" applyFill="1" applyBorder="1"/>
    <xf numFmtId="0" fontId="2" fillId="3" borderId="48" xfId="0" applyFont="1" applyFill="1" applyBorder="1" applyAlignment="1">
      <alignment horizontal="center" wrapText="1"/>
    </xf>
    <xf numFmtId="0" fontId="2" fillId="3" borderId="49" xfId="0" applyFont="1" applyFill="1" applyBorder="1" applyAlignment="1">
      <alignment horizontal="center" wrapText="1"/>
    </xf>
    <xf numFmtId="0" fontId="2" fillId="3" borderId="48" xfId="0" applyFont="1" applyFill="1" applyBorder="1" applyAlignment="1">
      <alignment horizontal="center"/>
    </xf>
    <xf numFmtId="0" fontId="2" fillId="3" borderId="50" xfId="0" applyFont="1" applyFill="1" applyBorder="1" applyAlignment="1">
      <alignment horizontal="center" wrapText="1"/>
    </xf>
    <xf numFmtId="49" fontId="2" fillId="3" borderId="48" xfId="0" applyNumberFormat="1" applyFont="1" applyFill="1" applyBorder="1" applyAlignment="1">
      <alignment horizontal="center" wrapText="1"/>
    </xf>
    <xf numFmtId="0" fontId="3" fillId="0" borderId="51" xfId="0" applyFont="1" applyBorder="1" applyAlignment="1">
      <alignment horizontal="center"/>
    </xf>
    <xf numFmtId="0" fontId="3" fillId="3" borderId="52" xfId="0" applyFont="1" applyFill="1" applyBorder="1" applyAlignment="1">
      <alignment wrapText="1"/>
    </xf>
    <xf numFmtId="0" fontId="3" fillId="3" borderId="53" xfId="0" applyFont="1" applyFill="1" applyBorder="1"/>
    <xf numFmtId="0" fontId="3" fillId="3" borderId="54" xfId="0" applyFont="1" applyFill="1" applyBorder="1" applyAlignment="1">
      <alignment wrapText="1"/>
    </xf>
    <xf numFmtId="0" fontId="3" fillId="3" borderId="55" xfId="0" applyFont="1" applyFill="1" applyBorder="1" applyAlignment="1">
      <alignment wrapText="1"/>
    </xf>
    <xf numFmtId="49" fontId="3" fillId="3" borderId="54" xfId="0" applyNumberFormat="1" applyFont="1" applyFill="1" applyBorder="1" applyAlignment="1">
      <alignment wrapText="1"/>
    </xf>
    <xf numFmtId="0" fontId="3" fillId="3" borderId="56" xfId="0" applyFont="1" applyFill="1" applyBorder="1" applyAlignment="1">
      <alignment wrapText="1"/>
    </xf>
    <xf numFmtId="0" fontId="3" fillId="3" borderId="57" xfId="0" applyFont="1" applyFill="1" applyBorder="1"/>
    <xf numFmtId="0" fontId="3" fillId="3" borderId="58" xfId="0" applyFont="1" applyFill="1" applyBorder="1" applyAlignment="1">
      <alignment wrapText="1"/>
    </xf>
    <xf numFmtId="0" fontId="3" fillId="3" borderId="56" xfId="0" applyFont="1" applyFill="1" applyBorder="1"/>
    <xf numFmtId="0" fontId="3" fillId="3" borderId="59" xfId="0" applyFont="1" applyFill="1" applyBorder="1"/>
    <xf numFmtId="0" fontId="3" fillId="0" borderId="60" xfId="0" applyFont="1" applyBorder="1" applyAlignment="1">
      <alignment horizontal="center"/>
    </xf>
    <xf numFmtId="0" fontId="3" fillId="3" borderId="61" xfId="0" applyFont="1" applyFill="1" applyBorder="1"/>
    <xf numFmtId="0" fontId="3" fillId="3" borderId="62" xfId="0" applyFont="1" applyFill="1" applyBorder="1"/>
    <xf numFmtId="0" fontId="3" fillId="0" borderId="63" xfId="0" applyFont="1" applyBorder="1"/>
    <xf numFmtId="0" fontId="3" fillId="3" borderId="64" xfId="0" applyFont="1" applyFill="1" applyBorder="1"/>
    <xf numFmtId="49" fontId="3" fillId="3" borderId="61" xfId="0" applyNumberFormat="1" applyFont="1" applyFill="1" applyBorder="1"/>
    <xf numFmtId="0" fontId="3" fillId="0" borderId="65" xfId="0" applyFont="1" applyBorder="1" applyAlignment="1">
      <alignment horizontal="center"/>
    </xf>
    <xf numFmtId="0" fontId="3" fillId="3" borderId="66" xfId="0" applyFont="1" applyFill="1" applyBorder="1"/>
    <xf numFmtId="0" fontId="3" fillId="3" borderId="67" xfId="0" applyFont="1" applyFill="1" applyBorder="1"/>
    <xf numFmtId="0" fontId="3" fillId="3" borderId="68" xfId="0" applyFont="1" applyFill="1" applyBorder="1"/>
    <xf numFmtId="49" fontId="3" fillId="3" borderId="66" xfId="0" applyNumberFormat="1" applyFont="1" applyFill="1" applyBorder="1"/>
    <xf numFmtId="0" fontId="57" fillId="0" borderId="0" xfId="0" applyFont="1"/>
    <xf numFmtId="0" fontId="4" fillId="0" borderId="69" xfId="0" applyFont="1" applyBorder="1"/>
    <xf numFmtId="0" fontId="4" fillId="0" borderId="70" xfId="0" applyFont="1" applyBorder="1"/>
    <xf numFmtId="0" fontId="4" fillId="0" borderId="38" xfId="0" applyFont="1" applyBorder="1"/>
    <xf numFmtId="0" fontId="4" fillId="0" borderId="40" xfId="0" applyFont="1" applyBorder="1"/>
    <xf numFmtId="0" fontId="4" fillId="0" borderId="39" xfId="0" applyFont="1" applyBorder="1"/>
    <xf numFmtId="0" fontId="6" fillId="0" borderId="0" xfId="0" applyFont="1" applyAlignment="1">
      <alignment horizontal="center" vertical="center"/>
    </xf>
    <xf numFmtId="0" fontId="6" fillId="0" borderId="40" xfId="0" applyFont="1" applyBorder="1" applyAlignment="1">
      <alignment horizontal="center" vertical="center"/>
    </xf>
    <xf numFmtId="20" fontId="6" fillId="0" borderId="0" xfId="0" applyNumberFormat="1" applyFont="1" applyAlignment="1">
      <alignment horizontal="center" vertical="center"/>
    </xf>
    <xf numFmtId="0" fontId="6" fillId="0" borderId="39" xfId="0" applyFont="1" applyBorder="1" applyAlignment="1">
      <alignment horizontal="center" vertical="center"/>
    </xf>
    <xf numFmtId="0" fontId="59" fillId="0" borderId="0" xfId="0" applyFont="1" applyAlignment="1">
      <alignment horizontal="center" vertical="center"/>
    </xf>
    <xf numFmtId="0" fontId="59" fillId="0" borderId="40" xfId="0" applyFont="1" applyBorder="1" applyAlignment="1">
      <alignment horizontal="center" vertical="center"/>
    </xf>
    <xf numFmtId="20" fontId="59" fillId="0" borderId="0" xfId="0" applyNumberFormat="1" applyFont="1" applyAlignment="1">
      <alignment horizontal="center" vertical="center"/>
    </xf>
    <xf numFmtId="0" fontId="59" fillId="0" borderId="39" xfId="0" applyFont="1" applyBorder="1" applyAlignment="1">
      <alignment horizontal="center" vertical="center"/>
    </xf>
    <xf numFmtId="0" fontId="60" fillId="0" borderId="0" xfId="0" applyFont="1" applyAlignment="1">
      <alignment horizontal="center" vertical="center"/>
    </xf>
    <xf numFmtId="0" fontId="60" fillId="0" borderId="40" xfId="0" applyFont="1" applyBorder="1" applyAlignment="1">
      <alignment horizontal="center" vertical="center"/>
    </xf>
    <xf numFmtId="0" fontId="60" fillId="0" borderId="39" xfId="0" applyFont="1" applyBorder="1" applyAlignment="1">
      <alignment horizontal="center" vertical="center"/>
    </xf>
    <xf numFmtId="0" fontId="59" fillId="0" borderId="0" xfId="0" applyFont="1"/>
    <xf numFmtId="0" fontId="59" fillId="0" borderId="40" xfId="0" applyFont="1" applyBorder="1"/>
    <xf numFmtId="0" fontId="59" fillId="0" borderId="39" xfId="0" applyFont="1" applyBorder="1"/>
    <xf numFmtId="0" fontId="13" fillId="0" borderId="0" xfId="0" applyFont="1"/>
    <xf numFmtId="0" fontId="13" fillId="0" borderId="40" xfId="0" applyFont="1" applyBorder="1"/>
    <xf numFmtId="0" fontId="61" fillId="0" borderId="0" xfId="0" applyFont="1"/>
    <xf numFmtId="0" fontId="13" fillId="0" borderId="39" xfId="0" applyFont="1" applyBorder="1"/>
    <xf numFmtId="0" fontId="4" fillId="0" borderId="27" xfId="0" applyFont="1" applyBorder="1"/>
    <xf numFmtId="0" fontId="4" fillId="0" borderId="41" xfId="0" applyFont="1" applyBorder="1"/>
    <xf numFmtId="0" fontId="4" fillId="0" borderId="35" xfId="0" applyFont="1" applyBorder="1"/>
    <xf numFmtId="0" fontId="62" fillId="0" borderId="0" xfId="0" applyFont="1"/>
    <xf numFmtId="0" fontId="32" fillId="0" borderId="0" xfId="0" applyFont="1" applyAlignment="1">
      <alignment horizontal="center" vertical="center"/>
    </xf>
    <xf numFmtId="20" fontId="32" fillId="0" borderId="0" xfId="0" applyNumberFormat="1" applyFont="1" applyAlignment="1">
      <alignment horizontal="center" vertical="center"/>
    </xf>
    <xf numFmtId="0" fontId="32" fillId="0" borderId="39" xfId="0" applyFont="1" applyBorder="1" applyAlignment="1">
      <alignment horizontal="center" vertical="center"/>
    </xf>
    <xf numFmtId="0" fontId="63" fillId="0" borderId="0" xfId="0" applyFont="1" applyAlignment="1">
      <alignment horizontal="center" vertical="center"/>
    </xf>
    <xf numFmtId="0" fontId="63" fillId="0" borderId="39" xfId="0" applyFont="1" applyBorder="1" applyAlignment="1">
      <alignment horizontal="center" vertical="center"/>
    </xf>
    <xf numFmtId="0" fontId="5" fillId="87" borderId="71" xfId="1" applyFont="1" applyFill="1" applyBorder="1" applyAlignment="1">
      <alignment horizontal="center" vertical="center"/>
    </xf>
    <xf numFmtId="11" fontId="7" fillId="0" borderId="1" xfId="0" applyNumberFormat="1" applyFont="1" applyBorder="1"/>
    <xf numFmtId="0" fontId="16" fillId="0" borderId="18" xfId="0" applyFont="1" applyBorder="1"/>
    <xf numFmtId="0" fontId="7" fillId="3" borderId="71" xfId="0" applyFont="1" applyFill="1" applyBorder="1" applyAlignment="1">
      <alignment horizontal="left"/>
    </xf>
    <xf numFmtId="0" fontId="16" fillId="0" borderId="71" xfId="0" applyFont="1" applyBorder="1"/>
    <xf numFmtId="0" fontId="16" fillId="0" borderId="71" xfId="0" applyFont="1" applyBorder="1" applyAlignment="1">
      <alignment horizontal="left"/>
    </xf>
    <xf numFmtId="0" fontId="0" fillId="0" borderId="71" xfId="0" applyBorder="1"/>
    <xf numFmtId="0" fontId="0" fillId="0" borderId="32" xfId="0" applyBorder="1"/>
    <xf numFmtId="0" fontId="7" fillId="0" borderId="18" xfId="0" applyFont="1" applyBorder="1"/>
    <xf numFmtId="11" fontId="0" fillId="0" borderId="71" xfId="0" applyNumberFormat="1" applyBorder="1"/>
    <xf numFmtId="0" fontId="25" fillId="9" borderId="17" xfId="0" applyFont="1" applyFill="1" applyBorder="1" applyAlignment="1">
      <alignment horizontal="center" vertical="center" wrapText="1"/>
    </xf>
    <xf numFmtId="0" fontId="16" fillId="9" borderId="17" xfId="0" applyFont="1" applyFill="1" applyBorder="1" applyAlignment="1">
      <alignment horizontal="center" vertical="center" wrapText="1"/>
    </xf>
    <xf numFmtId="0" fontId="71" fillId="9" borderId="71" xfId="0" applyFont="1" applyFill="1" applyBorder="1" applyAlignment="1">
      <alignment horizontal="center" vertical="center" wrapText="1"/>
    </xf>
    <xf numFmtId="0" fontId="72" fillId="0" borderId="71" xfId="0" applyFont="1" applyBorder="1"/>
    <xf numFmtId="0" fontId="72" fillId="9" borderId="71" xfId="0" applyFont="1" applyFill="1" applyBorder="1" applyAlignment="1">
      <alignment horizontal="center" vertical="center" wrapText="1"/>
    </xf>
    <xf numFmtId="0" fontId="73" fillId="0" borderId="71" xfId="0" applyFont="1" applyBorder="1" applyAlignment="1">
      <alignment horizontal="center" vertical="center"/>
    </xf>
    <xf numFmtId="0" fontId="72" fillId="9" borderId="71" xfId="0" applyFont="1" applyFill="1" applyBorder="1" applyAlignment="1">
      <alignment horizontal="center" vertical="center"/>
    </xf>
    <xf numFmtId="0" fontId="73" fillId="0" borderId="71" xfId="0" applyFont="1" applyBorder="1"/>
    <xf numFmtId="0" fontId="75" fillId="0" borderId="32" xfId="0" applyFont="1" applyBorder="1" applyAlignment="1">
      <alignment horizontal="center" vertical="center"/>
    </xf>
    <xf numFmtId="14" fontId="75" fillId="0" borderId="32" xfId="0" applyNumberFormat="1" applyFont="1" applyBorder="1" applyAlignment="1">
      <alignment horizontal="center" vertical="center"/>
    </xf>
    <xf numFmtId="176" fontId="75" fillId="0" borderId="32" xfId="0" applyNumberFormat="1" applyFont="1" applyBorder="1" applyAlignment="1">
      <alignment horizontal="center" vertical="center"/>
    </xf>
    <xf numFmtId="0" fontId="74" fillId="0" borderId="71" xfId="0" applyFont="1" applyBorder="1" applyAlignment="1">
      <alignment horizontal="center" vertical="center" wrapText="1"/>
    </xf>
    <xf numFmtId="164" fontId="74" fillId="0" borderId="71" xfId="0" applyNumberFormat="1" applyFont="1" applyBorder="1" applyAlignment="1">
      <alignment horizontal="center" vertical="center"/>
    </xf>
    <xf numFmtId="14" fontId="74" fillId="0" borderId="71" xfId="0" applyNumberFormat="1" applyFont="1" applyBorder="1" applyAlignment="1">
      <alignment horizontal="center" vertical="center" wrapText="1"/>
    </xf>
    <xf numFmtId="0" fontId="74" fillId="0" borderId="71" xfId="0" applyFont="1" applyBorder="1" applyAlignment="1">
      <alignment horizontal="center" vertical="center"/>
    </xf>
    <xf numFmtId="0" fontId="75" fillId="87" borderId="71" xfId="0" applyFont="1" applyFill="1" applyBorder="1" applyAlignment="1">
      <alignment horizontal="center" vertical="center"/>
    </xf>
    <xf numFmtId="0" fontId="75" fillId="9" borderId="71" xfId="0" applyFont="1" applyFill="1" applyBorder="1" applyAlignment="1">
      <alignment horizontal="center" vertical="center" wrapText="1"/>
    </xf>
    <xf numFmtId="14" fontId="75" fillId="87" borderId="71" xfId="1" applyNumberFormat="1" applyFont="1" applyFill="1" applyBorder="1" applyAlignment="1">
      <alignment horizontal="center" vertical="center"/>
    </xf>
    <xf numFmtId="11" fontId="75" fillId="0" borderId="71" xfId="0" applyNumberFormat="1" applyFont="1" applyBorder="1" applyAlignment="1">
      <alignment horizontal="center" vertical="center"/>
    </xf>
    <xf numFmtId="0" fontId="75" fillId="87" borderId="71" xfId="0" applyFont="1" applyFill="1" applyBorder="1" applyAlignment="1">
      <alignment horizontal="center" vertical="center" wrapText="1"/>
    </xf>
    <xf numFmtId="0" fontId="75" fillId="0" borderId="71" xfId="0" applyFont="1" applyBorder="1" applyAlignment="1">
      <alignment horizontal="center" vertical="center"/>
    </xf>
    <xf numFmtId="3" fontId="75" fillId="87" borderId="71" xfId="0" applyNumberFormat="1" applyFont="1" applyFill="1" applyBorder="1" applyAlignment="1">
      <alignment horizontal="center" vertical="center"/>
    </xf>
    <xf numFmtId="0" fontId="75" fillId="3" borderId="71" xfId="0" applyFont="1" applyFill="1" applyBorder="1" applyAlignment="1">
      <alignment horizontal="center" vertical="center" wrapText="1"/>
    </xf>
    <xf numFmtId="14" fontId="75" fillId="87" borderId="71" xfId="0" applyNumberFormat="1" applyFont="1" applyFill="1" applyBorder="1" applyAlignment="1">
      <alignment horizontal="center" vertical="center"/>
    </xf>
    <xf numFmtId="0" fontId="75" fillId="89" borderId="71" xfId="0" applyFont="1" applyFill="1" applyBorder="1" applyAlignment="1">
      <alignment horizontal="center" vertical="center"/>
    </xf>
    <xf numFmtId="164" fontId="75" fillId="87" borderId="71" xfId="0" applyNumberFormat="1" applyFont="1" applyFill="1" applyBorder="1" applyAlignment="1">
      <alignment horizontal="center" vertical="center"/>
    </xf>
    <xf numFmtId="11" fontId="75" fillId="87" borderId="71" xfId="0" applyNumberFormat="1" applyFont="1" applyFill="1" applyBorder="1" applyAlignment="1">
      <alignment horizontal="center" vertical="center"/>
    </xf>
    <xf numFmtId="176" fontId="75" fillId="0" borderId="71" xfId="0" applyNumberFormat="1" applyFont="1" applyBorder="1" applyAlignment="1">
      <alignment horizontal="center" vertical="center"/>
    </xf>
    <xf numFmtId="11" fontId="75" fillId="0" borderId="71" xfId="0" quotePrefix="1" applyNumberFormat="1" applyFont="1" applyBorder="1" applyAlignment="1">
      <alignment horizontal="center" vertical="center"/>
    </xf>
    <xf numFmtId="11" fontId="75" fillId="87" borderId="71" xfId="1" applyNumberFormat="1" applyFont="1" applyFill="1" applyBorder="1" applyAlignment="1">
      <alignment horizontal="center" vertical="center"/>
    </xf>
    <xf numFmtId="11" fontId="75" fillId="3" borderId="71" xfId="0" applyNumberFormat="1" applyFont="1" applyFill="1" applyBorder="1" applyAlignment="1">
      <alignment horizontal="center" vertical="center"/>
    </xf>
    <xf numFmtId="0" fontId="75" fillId="0" borderId="71" xfId="0" quotePrefix="1" applyFont="1" applyBorder="1" applyAlignment="1">
      <alignment horizontal="center" vertical="center"/>
    </xf>
    <xf numFmtId="0" fontId="75" fillId="87" borderId="71" xfId="1" applyFont="1" applyFill="1" applyBorder="1" applyAlignment="1">
      <alignment horizontal="center" vertical="center"/>
    </xf>
    <xf numFmtId="14" fontId="75" fillId="9" borderId="71" xfId="0" applyNumberFormat="1" applyFont="1" applyFill="1" applyBorder="1" applyAlignment="1">
      <alignment horizontal="center" vertical="center" wrapText="1"/>
    </xf>
    <xf numFmtId="14" fontId="75" fillId="88" borderId="71" xfId="0" applyNumberFormat="1" applyFont="1" applyFill="1" applyBorder="1" applyAlignment="1">
      <alignment horizontal="center" vertical="center" wrapText="1"/>
    </xf>
    <xf numFmtId="14" fontId="75" fillId="87" borderId="71" xfId="0" applyNumberFormat="1" applyFont="1" applyFill="1" applyBorder="1" applyAlignment="1">
      <alignment horizontal="center" vertical="center" wrapText="1"/>
    </xf>
    <xf numFmtId="0" fontId="74" fillId="87" borderId="71" xfId="0" applyFont="1" applyFill="1" applyBorder="1" applyAlignment="1">
      <alignment horizontal="center" vertical="center"/>
    </xf>
    <xf numFmtId="14" fontId="75" fillId="0" borderId="71" xfId="0" applyNumberFormat="1" applyFont="1" applyBorder="1" applyAlignment="1">
      <alignment horizontal="center" vertical="center"/>
    </xf>
    <xf numFmtId="0" fontId="75" fillId="0" borderId="0" xfId="0" applyFont="1" applyAlignment="1">
      <alignment horizontal="center" vertical="center"/>
    </xf>
    <xf numFmtId="0" fontId="76" fillId="89" borderId="71" xfId="0" applyFont="1" applyFill="1" applyBorder="1" applyAlignment="1">
      <alignment horizontal="center" vertical="center"/>
    </xf>
    <xf numFmtId="3" fontId="76" fillId="89" borderId="71" xfId="0" applyNumberFormat="1" applyFont="1" applyFill="1" applyBorder="1" applyAlignment="1">
      <alignment horizontal="center" vertical="center"/>
    </xf>
    <xf numFmtId="0" fontId="77" fillId="87" borderId="71" xfId="0" applyFont="1" applyFill="1" applyBorder="1" applyAlignment="1">
      <alignment horizontal="center" vertical="center"/>
    </xf>
    <xf numFmtId="3" fontId="75" fillId="89" borderId="71" xfId="0" applyNumberFormat="1" applyFont="1" applyFill="1" applyBorder="1" applyAlignment="1">
      <alignment horizontal="center" vertical="center"/>
    </xf>
    <xf numFmtId="11" fontId="76" fillId="89" borderId="71" xfId="0" applyNumberFormat="1" applyFont="1" applyFill="1" applyBorder="1" applyAlignment="1">
      <alignment horizontal="center" vertical="center"/>
    </xf>
    <xf numFmtId="3" fontId="78" fillId="0" borderId="71" xfId="0" applyNumberFormat="1" applyFont="1" applyBorder="1" applyAlignment="1">
      <alignment horizontal="center" vertical="center"/>
    </xf>
    <xf numFmtId="0" fontId="74" fillId="0" borderId="0" xfId="0" applyFont="1" applyAlignment="1">
      <alignment horizontal="center" vertical="center"/>
    </xf>
    <xf numFmtId="0" fontId="73" fillId="0" borderId="32" xfId="0" applyFont="1" applyBorder="1" applyAlignment="1">
      <alignment horizontal="center" vertical="center"/>
    </xf>
    <xf numFmtId="11" fontId="0" fillId="0" borderId="0" xfId="0" applyNumberFormat="1"/>
    <xf numFmtId="3" fontId="75" fillId="0" borderId="32" xfId="0" applyNumberFormat="1" applyFont="1" applyBorder="1" applyAlignment="1">
      <alignment horizontal="center" vertical="center"/>
    </xf>
    <xf numFmtId="3" fontId="74" fillId="0" borderId="71" xfId="0" applyNumberFormat="1" applyFont="1" applyBorder="1" applyAlignment="1">
      <alignment horizontal="center" vertical="center" wrapText="1"/>
    </xf>
    <xf numFmtId="3" fontId="75" fillId="0" borderId="0" xfId="0" applyNumberFormat="1" applyFont="1" applyAlignment="1">
      <alignment horizontal="center" vertical="center"/>
    </xf>
    <xf numFmtId="3" fontId="74" fillId="0" borderId="0" xfId="0" applyNumberFormat="1" applyFont="1" applyAlignment="1">
      <alignment horizontal="center" vertical="center"/>
    </xf>
    <xf numFmtId="11" fontId="73" fillId="0" borderId="71" xfId="0" applyNumberFormat="1" applyFont="1" applyBorder="1" applyAlignment="1">
      <alignment horizontal="center" vertical="center"/>
    </xf>
    <xf numFmtId="0" fontId="73" fillId="0" borderId="71" xfId="0" quotePrefix="1" applyFont="1" applyBorder="1" applyAlignment="1">
      <alignment horizontal="center" vertical="center"/>
    </xf>
    <xf numFmtId="0" fontId="73" fillId="87" borderId="71" xfId="0" applyFont="1" applyFill="1" applyBorder="1" applyAlignment="1">
      <alignment horizontal="center" vertical="center"/>
    </xf>
    <xf numFmtId="0" fontId="73" fillId="9" borderId="71" xfId="0" applyFont="1" applyFill="1" applyBorder="1" applyAlignment="1">
      <alignment horizontal="center" vertical="center" wrapText="1"/>
    </xf>
    <xf numFmtId="14" fontId="73" fillId="87" borderId="71" xfId="1" applyNumberFormat="1" applyFont="1" applyFill="1" applyBorder="1" applyAlignment="1">
      <alignment horizontal="center" vertical="center"/>
    </xf>
    <xf numFmtId="0" fontId="73" fillId="87" borderId="71" xfId="0" applyFont="1" applyFill="1" applyBorder="1" applyAlignment="1">
      <alignment horizontal="center" vertical="center" wrapText="1"/>
    </xf>
    <xf numFmtId="3" fontId="73" fillId="87" borderId="71" xfId="0" applyNumberFormat="1" applyFont="1" applyFill="1" applyBorder="1" applyAlignment="1">
      <alignment horizontal="center" vertical="center"/>
    </xf>
    <xf numFmtId="0" fontId="73" fillId="0" borderId="0" xfId="0" applyFont="1" applyAlignment="1">
      <alignment horizontal="center" vertical="center"/>
    </xf>
    <xf numFmtId="0" fontId="73" fillId="3" borderId="71" xfId="0" applyFont="1" applyFill="1" applyBorder="1" applyAlignment="1">
      <alignment horizontal="center" vertical="center" wrapText="1"/>
    </xf>
    <xf numFmtId="14" fontId="73" fillId="9" borderId="71" xfId="0" applyNumberFormat="1" applyFont="1" applyFill="1" applyBorder="1" applyAlignment="1">
      <alignment horizontal="center" vertical="center" wrapText="1"/>
    </xf>
    <xf numFmtId="14" fontId="73" fillId="88" borderId="71" xfId="0" applyNumberFormat="1" applyFont="1" applyFill="1" applyBorder="1" applyAlignment="1">
      <alignment horizontal="center" vertical="center" wrapText="1"/>
    </xf>
    <xf numFmtId="14" fontId="73" fillId="87" borderId="71" xfId="0" applyNumberFormat="1" applyFont="1" applyFill="1" applyBorder="1" applyAlignment="1">
      <alignment horizontal="center" vertical="center" wrapText="1"/>
    </xf>
    <xf numFmtId="14" fontId="73" fillId="87" borderId="71" xfId="0" applyNumberFormat="1" applyFont="1" applyFill="1" applyBorder="1" applyAlignment="1">
      <alignment horizontal="center" vertical="center"/>
    </xf>
    <xf numFmtId="0" fontId="73" fillId="89" borderId="71" xfId="0" applyFont="1" applyFill="1" applyBorder="1" applyAlignment="1">
      <alignment horizontal="center" vertical="center"/>
    </xf>
    <xf numFmtId="11" fontId="73" fillId="0" borderId="71" xfId="0" quotePrefix="1" applyNumberFormat="1" applyFont="1" applyBorder="1" applyAlignment="1">
      <alignment horizontal="center" vertical="center"/>
    </xf>
    <xf numFmtId="11" fontId="73" fillId="90" borderId="75" xfId="0" applyNumberFormat="1" applyFont="1" applyFill="1" applyBorder="1" applyAlignment="1">
      <alignment horizontal="center" vertical="center" wrapText="1"/>
    </xf>
    <xf numFmtId="0" fontId="73" fillId="0" borderId="75" xfId="0" applyFont="1" applyBorder="1" applyAlignment="1">
      <alignment horizontal="center" vertical="center"/>
    </xf>
    <xf numFmtId="11" fontId="73" fillId="0" borderId="75" xfId="0" applyNumberFormat="1" applyFont="1" applyBorder="1" applyAlignment="1">
      <alignment horizontal="center" vertical="center"/>
    </xf>
    <xf numFmtId="0" fontId="73" fillId="0" borderId="75" xfId="0" quotePrefix="1" applyFont="1" applyBorder="1" applyAlignment="1">
      <alignment horizontal="center" vertical="center"/>
    </xf>
    <xf numFmtId="0" fontId="82" fillId="87" borderId="71" xfId="0" applyFont="1" applyFill="1" applyBorder="1" applyAlignment="1">
      <alignment horizontal="center" vertical="center"/>
    </xf>
    <xf numFmtId="0" fontId="73" fillId="0" borderId="1" xfId="0" applyFont="1" applyBorder="1" applyAlignment="1">
      <alignment horizontal="center" vertical="center"/>
    </xf>
    <xf numFmtId="3" fontId="81" fillId="89" borderId="71" xfId="0" applyNumberFormat="1" applyFont="1" applyFill="1" applyBorder="1" applyAlignment="1">
      <alignment horizontal="center" vertical="center"/>
    </xf>
    <xf numFmtId="3" fontId="78" fillId="0" borderId="32" xfId="0" applyNumberFormat="1" applyFont="1" applyBorder="1" applyAlignment="1">
      <alignment horizontal="center" vertical="center"/>
    </xf>
    <xf numFmtId="0" fontId="75" fillId="0" borderId="71" xfId="0" applyFont="1" applyBorder="1" applyAlignment="1">
      <alignment horizontal="center" vertical="center" wrapText="1"/>
    </xf>
    <xf numFmtId="0" fontId="75" fillId="0" borderId="0" xfId="0" applyFont="1" applyAlignment="1">
      <alignment horizontal="center" vertical="center" wrapText="1"/>
    </xf>
    <xf numFmtId="14" fontId="75" fillId="90" borderId="71" xfId="0" applyNumberFormat="1" applyFont="1" applyFill="1" applyBorder="1" applyAlignment="1">
      <alignment horizontal="center" vertical="center" wrapText="1"/>
    </xf>
    <xf numFmtId="0" fontId="74" fillId="0" borderId="32" xfId="0" applyFont="1" applyBorder="1" applyAlignment="1">
      <alignment horizontal="center" vertical="center"/>
    </xf>
    <xf numFmtId="0" fontId="75" fillId="0" borderId="32" xfId="0" applyFont="1" applyBorder="1" applyAlignment="1">
      <alignment horizontal="center" vertical="center"/>
    </xf>
    <xf numFmtId="0" fontId="78" fillId="0" borderId="71" xfId="0" applyFont="1" applyBorder="1" applyAlignment="1">
      <alignment horizontal="center" vertical="center"/>
    </xf>
    <xf numFmtId="0" fontId="74" fillId="0" borderId="32" xfId="0" applyFont="1" applyBorder="1" applyAlignment="1">
      <alignment horizontal="center" vertical="center"/>
    </xf>
    <xf numFmtId="0" fontId="75" fillId="0" borderId="32" xfId="0" applyFont="1" applyBorder="1" applyAlignment="1">
      <alignment horizontal="left" vertical="center"/>
    </xf>
    <xf numFmtId="0" fontId="83" fillId="0" borderId="32" xfId="0" applyFont="1" applyBorder="1" applyAlignment="1">
      <alignment horizontal="center" vertical="center"/>
    </xf>
    <xf numFmtId="0" fontId="83" fillId="87" borderId="71" xfId="0" applyFont="1" applyFill="1" applyBorder="1" applyAlignment="1">
      <alignment horizontal="center" vertical="center"/>
    </xf>
    <xf numFmtId="0" fontId="83" fillId="87" borderId="71" xfId="0" applyFont="1" applyFill="1" applyBorder="1" applyAlignment="1">
      <alignment horizontal="center" vertical="center" wrapText="1"/>
    </xf>
    <xf numFmtId="0" fontId="83" fillId="0" borderId="0" xfId="0" applyFont="1" applyAlignment="1">
      <alignment horizontal="center" vertical="center"/>
    </xf>
    <xf numFmtId="0" fontId="74" fillId="0" borderId="32" xfId="0" applyFont="1" applyFill="1" applyBorder="1" applyAlignment="1">
      <alignment horizontal="center" vertical="center"/>
    </xf>
    <xf numFmtId="0" fontId="74" fillId="0" borderId="32" xfId="0" applyFont="1" applyFill="1" applyBorder="1" applyAlignment="1">
      <alignment horizontal="center" vertical="center" wrapText="1"/>
    </xf>
    <xf numFmtId="0" fontId="75" fillId="0" borderId="32" xfId="0" applyFont="1" applyFill="1" applyBorder="1" applyAlignment="1">
      <alignment horizontal="center" vertical="center"/>
    </xf>
    <xf numFmtId="0" fontId="75" fillId="0" borderId="32" xfId="0" applyFont="1" applyFill="1" applyBorder="1" applyAlignment="1">
      <alignment horizontal="center" vertical="center" wrapText="1"/>
    </xf>
    <xf numFmtId="0" fontId="84" fillId="0" borderId="32" xfId="0" applyFont="1" applyFill="1" applyBorder="1" applyAlignment="1">
      <alignment horizontal="center" vertical="center"/>
    </xf>
    <xf numFmtId="0" fontId="83" fillId="0" borderId="32" xfId="0" applyFont="1" applyFill="1" applyBorder="1" applyAlignment="1">
      <alignment horizontal="center" vertical="center"/>
    </xf>
    <xf numFmtId="0" fontId="85" fillId="0" borderId="71" xfId="0" applyFont="1" applyBorder="1" applyAlignment="1">
      <alignment horizontal="center" wrapText="1"/>
    </xf>
    <xf numFmtId="0" fontId="85" fillId="0" borderId="71" xfId="0" applyFont="1" applyBorder="1" applyAlignment="1">
      <alignment horizontal="center" vertical="center"/>
    </xf>
    <xf numFmtId="14" fontId="85" fillId="0" borderId="71" xfId="0" applyNumberFormat="1" applyFont="1" applyBorder="1" applyAlignment="1">
      <alignment horizontal="right" wrapText="1"/>
    </xf>
    <xf numFmtId="14" fontId="85" fillId="0" borderId="71" xfId="0" applyNumberFormat="1" applyFont="1" applyBorder="1" applyAlignment="1">
      <alignment horizontal="right" vertical="center" wrapText="1"/>
    </xf>
    <xf numFmtId="0" fontId="85" fillId="0" borderId="71" xfId="0" applyFont="1" applyBorder="1" applyAlignment="1">
      <alignment horizontal="center" vertical="center" wrapText="1"/>
    </xf>
    <xf numFmtId="0" fontId="75" fillId="91" borderId="71" xfId="0" applyFont="1" applyFill="1" applyBorder="1" applyAlignment="1">
      <alignment horizontal="center" vertical="center"/>
    </xf>
    <xf numFmtId="0" fontId="75" fillId="91" borderId="71" xfId="0" applyFont="1" applyFill="1" applyBorder="1" applyAlignment="1">
      <alignment horizontal="center" vertical="center" wrapText="1"/>
    </xf>
    <xf numFmtId="0" fontId="75" fillId="89" borderId="71" xfId="0" applyFont="1" applyFill="1" applyBorder="1" applyAlignment="1">
      <alignment horizontal="center" vertical="center" wrapText="1"/>
    </xf>
    <xf numFmtId="0" fontId="75" fillId="89" borderId="71" xfId="0" applyFont="1" applyFill="1" applyBorder="1" applyAlignment="1">
      <alignment horizontal="left" vertical="center" wrapText="1"/>
    </xf>
    <xf numFmtId="0" fontId="16" fillId="0" borderId="32" xfId="0" applyFont="1" applyBorder="1"/>
    <xf numFmtId="0" fontId="16" fillId="0" borderId="32" xfId="0" applyFont="1" applyFill="1" applyBorder="1"/>
    <xf numFmtId="0" fontId="86" fillId="0" borderId="71" xfId="0" applyFont="1" applyBorder="1" applyAlignment="1">
      <alignment horizontal="center" vertical="center"/>
    </xf>
    <xf numFmtId="0" fontId="84" fillId="0" borderId="32" xfId="0" applyFont="1" applyFill="1" applyBorder="1" applyAlignment="1">
      <alignment horizontal="center" vertical="center" wrapText="1"/>
    </xf>
    <xf numFmtId="0" fontId="83" fillId="0" borderId="32" xfId="0" applyFont="1" applyFill="1" applyBorder="1" applyAlignment="1">
      <alignment horizontal="center" vertical="center" wrapText="1"/>
    </xf>
    <xf numFmtId="0" fontId="83" fillId="87" borderId="32" xfId="0" applyFont="1" applyFill="1" applyBorder="1" applyAlignment="1">
      <alignment horizontal="center" vertical="center" wrapText="1"/>
    </xf>
    <xf numFmtId="0" fontId="12" fillId="89" borderId="71" xfId="0" applyFont="1" applyFill="1" applyBorder="1" applyAlignment="1">
      <alignment horizontal="left"/>
    </xf>
    <xf numFmtId="14" fontId="4" fillId="87" borderId="71" xfId="0" applyNumberFormat="1" applyFont="1" applyFill="1" applyBorder="1" applyAlignment="1"/>
    <xf numFmtId="0" fontId="12" fillId="89" borderId="71" xfId="0" applyFont="1" applyFill="1" applyBorder="1" applyAlignment="1">
      <alignment horizontal="left" vertical="center"/>
    </xf>
    <xf numFmtId="0" fontId="3" fillId="89" borderId="71" xfId="0" applyFont="1" applyFill="1" applyBorder="1" applyAlignment="1">
      <alignment horizontal="left" vertical="center"/>
    </xf>
    <xf numFmtId="0" fontId="5" fillId="87" borderId="71" xfId="0" applyFont="1" applyFill="1" applyBorder="1" applyAlignment="1">
      <alignment horizontal="left" vertical="center"/>
    </xf>
    <xf numFmtId="176" fontId="0" fillId="0" borderId="0" xfId="9" applyNumberFormat="1" applyFont="1"/>
    <xf numFmtId="0" fontId="75" fillId="0" borderId="0" xfId="0" applyFont="1" applyAlignment="1">
      <alignment horizontal="left" vertical="center"/>
    </xf>
    <xf numFmtId="0" fontId="16" fillId="0" borderId="71" xfId="0" applyFont="1" applyFill="1" applyBorder="1" applyAlignment="1">
      <alignment horizontal="center" wrapText="1"/>
    </xf>
    <xf numFmtId="11" fontId="88" fillId="0" borderId="71" xfId="0" applyNumberFormat="1" applyFont="1" applyBorder="1" applyAlignment="1">
      <alignment horizontal="center" vertical="center" wrapText="1"/>
    </xf>
    <xf numFmtId="11" fontId="88" fillId="0" borderId="71" xfId="0" applyNumberFormat="1" applyFont="1" applyBorder="1" applyAlignment="1">
      <alignment horizontal="center" wrapText="1"/>
    </xf>
    <xf numFmtId="11" fontId="89" fillId="0" borderId="71" xfId="0" applyNumberFormat="1" applyFont="1" applyBorder="1" applyAlignment="1">
      <alignment horizontal="center" vertical="center"/>
    </xf>
    <xf numFmtId="0" fontId="89" fillId="0" borderId="71" xfId="0" applyFont="1" applyBorder="1" applyAlignment="1">
      <alignment horizontal="center" vertical="center"/>
    </xf>
    <xf numFmtId="0" fontId="89" fillId="0" borderId="71" xfId="0" quotePrefix="1" applyFont="1" applyBorder="1" applyAlignment="1">
      <alignment horizontal="center" vertical="center"/>
    </xf>
    <xf numFmtId="0" fontId="89" fillId="0" borderId="71" xfId="0" applyFont="1" applyBorder="1" applyAlignment="1">
      <alignment horizontal="center" vertical="center" wrapText="1"/>
    </xf>
    <xf numFmtId="11" fontId="89" fillId="0" borderId="71" xfId="0" quotePrefix="1" applyNumberFormat="1" applyFont="1" applyBorder="1" applyAlignment="1">
      <alignment horizontal="center" vertical="center"/>
    </xf>
    <xf numFmtId="0" fontId="88" fillId="0" borderId="71" xfId="0" applyFont="1" applyBorder="1" applyAlignment="1">
      <alignment horizontal="center" wrapText="1"/>
    </xf>
    <xf numFmtId="3" fontId="90" fillId="89" borderId="71" xfId="0" applyNumberFormat="1" applyFont="1" applyFill="1" applyBorder="1" applyAlignment="1">
      <alignment horizontal="center" vertical="center"/>
    </xf>
    <xf numFmtId="3" fontId="90" fillId="89" borderId="71" xfId="0" quotePrefix="1" applyNumberFormat="1" applyFont="1" applyFill="1" applyBorder="1" applyAlignment="1">
      <alignment horizontal="center" vertical="center"/>
    </xf>
    <xf numFmtId="3" fontId="89" fillId="89" borderId="71" xfId="0" applyNumberFormat="1" applyFont="1" applyFill="1" applyBorder="1" applyAlignment="1">
      <alignment horizontal="center" vertical="center"/>
    </xf>
    <xf numFmtId="3" fontId="91" fillId="89" borderId="71" xfId="0" applyNumberFormat="1" applyFont="1" applyFill="1" applyBorder="1" applyAlignment="1">
      <alignment horizontal="center" vertical="center"/>
    </xf>
    <xf numFmtId="3" fontId="92" fillId="89" borderId="71" xfId="0" applyNumberFormat="1" applyFont="1" applyFill="1" applyBorder="1" applyAlignment="1">
      <alignment horizontal="center" vertical="center"/>
    </xf>
    <xf numFmtId="0" fontId="0" fillId="0" borderId="0" xfId="0"/>
    <xf numFmtId="0" fontId="75" fillId="0" borderId="71" xfId="0" applyFont="1" applyFill="1" applyBorder="1" applyAlignment="1">
      <alignment horizontal="center" vertical="center"/>
    </xf>
    <xf numFmtId="14" fontId="75" fillId="0" borderId="71" xfId="0" applyNumberFormat="1" applyFont="1" applyFill="1" applyBorder="1" applyAlignment="1">
      <alignment horizontal="center" vertical="center"/>
    </xf>
    <xf numFmtId="0" fontId="83" fillId="0" borderId="71" xfId="0" applyFont="1" applyFill="1" applyBorder="1" applyAlignment="1">
      <alignment horizontal="center" vertical="center" wrapText="1"/>
    </xf>
    <xf numFmtId="0" fontId="83" fillId="0" borderId="71" xfId="0" applyFont="1" applyFill="1" applyBorder="1" applyAlignment="1">
      <alignment horizontal="center" vertical="center"/>
    </xf>
    <xf numFmtId="0" fontId="75" fillId="0" borderId="0" xfId="0" applyFont="1" applyFill="1" applyAlignment="1">
      <alignment horizontal="center" vertical="center"/>
    </xf>
    <xf numFmtId="14" fontId="85" fillId="87" borderId="71" xfId="0" applyNumberFormat="1" applyFont="1" applyFill="1" applyBorder="1" applyAlignment="1">
      <alignment horizontal="right" wrapText="1"/>
    </xf>
    <xf numFmtId="0" fontId="85" fillId="87" borderId="71" xfId="0" applyFont="1" applyFill="1" applyBorder="1" applyAlignment="1">
      <alignment horizontal="center" wrapText="1"/>
    </xf>
    <xf numFmtId="11" fontId="88" fillId="87" borderId="71" xfId="0" applyNumberFormat="1" applyFont="1" applyFill="1" applyBorder="1" applyAlignment="1">
      <alignment horizontal="center" wrapText="1"/>
    </xf>
    <xf numFmtId="0" fontId="85" fillId="87" borderId="71" xfId="0" applyFont="1" applyFill="1" applyBorder="1" applyAlignment="1">
      <alignment horizontal="center" vertical="center"/>
    </xf>
    <xf numFmtId="0" fontId="75" fillId="89" borderId="71" xfId="0" applyFont="1" applyFill="1" applyBorder="1" applyAlignment="1">
      <alignment vertical="center"/>
    </xf>
    <xf numFmtId="0" fontId="75" fillId="87" borderId="0" xfId="0" applyFont="1" applyFill="1" applyAlignment="1">
      <alignment horizontal="left" vertical="center" wrapText="1"/>
    </xf>
    <xf numFmtId="0" fontId="75" fillId="87" borderId="0" xfId="0" applyFont="1" applyFill="1" applyAlignment="1">
      <alignment horizontal="center" vertical="center"/>
    </xf>
    <xf numFmtId="0" fontId="76" fillId="92" borderId="71" xfId="0" applyFont="1" applyFill="1" applyBorder="1" applyAlignment="1">
      <alignment horizontal="center" vertical="center"/>
    </xf>
    <xf numFmtId="3" fontId="89" fillId="0" borderId="71" xfId="0" applyNumberFormat="1" applyFont="1" applyFill="1" applyBorder="1" applyAlignment="1">
      <alignment horizontal="center" vertical="center"/>
    </xf>
    <xf numFmtId="14" fontId="4" fillId="87" borderId="71" xfId="0" applyNumberFormat="1" applyFont="1" applyFill="1" applyBorder="1" applyAlignment="1">
      <alignment horizontal="center"/>
    </xf>
    <xf numFmtId="0" fontId="12" fillId="89" borderId="71" xfId="0" applyFont="1" applyFill="1" applyBorder="1" applyAlignment="1">
      <alignment horizontal="center" vertical="center"/>
    </xf>
    <xf numFmtId="14" fontId="85" fillId="0" borderId="71" xfId="0" applyNumberFormat="1" applyFont="1" applyBorder="1" applyAlignment="1">
      <alignment horizontal="center" wrapText="1"/>
    </xf>
    <xf numFmtId="14" fontId="93" fillId="0" borderId="71" xfId="0" applyNumberFormat="1" applyFont="1" applyBorder="1"/>
    <xf numFmtId="0" fontId="93" fillId="0" borderId="71" xfId="0" applyFont="1" applyBorder="1"/>
    <xf numFmtId="14" fontId="93" fillId="0" borderId="71" xfId="0" applyNumberFormat="1" applyFont="1" applyBorder="1" applyAlignment="1">
      <alignment horizontal="center"/>
    </xf>
    <xf numFmtId="0" fontId="0" fillId="0" borderId="0" xfId="0"/>
    <xf numFmtId="0" fontId="0" fillId="0" borderId="0" xfId="0" applyAlignment="1">
      <alignment wrapText="1"/>
    </xf>
    <xf numFmtId="0" fontId="40" fillId="0" borderId="0" xfId="0" applyFont="1"/>
    <xf numFmtId="0" fontId="0" fillId="0" borderId="0" xfId="0" applyFont="1"/>
    <xf numFmtId="11" fontId="3" fillId="0" borderId="71" xfId="0" applyNumberFormat="1" applyFont="1" applyBorder="1" applyAlignment="1">
      <alignment horizontal="center" vertical="center" wrapText="1"/>
    </xf>
    <xf numFmtId="0" fontId="4" fillId="90" borderId="71" xfId="0" applyFont="1" applyFill="1" applyBorder="1" applyAlignment="1">
      <alignment vertical="center" wrapText="1"/>
    </xf>
    <xf numFmtId="0" fontId="4" fillId="0" borderId="71" xfId="0" applyFont="1" applyBorder="1" applyAlignment="1">
      <alignment vertical="center" wrapText="1"/>
    </xf>
    <xf numFmtId="0" fontId="4" fillId="0" borderId="71" xfId="0" applyFont="1" applyBorder="1" applyAlignment="1">
      <alignment horizontal="center" vertical="center" wrapText="1"/>
    </xf>
    <xf numFmtId="14" fontId="4" fillId="0" borderId="71" xfId="0" applyNumberFormat="1" applyFont="1" applyBorder="1" applyAlignment="1">
      <alignment horizontal="center" vertical="center" wrapText="1"/>
    </xf>
    <xf numFmtId="0" fontId="40" fillId="0" borderId="0" xfId="0" applyFont="1" applyAlignment="1">
      <alignment wrapText="1"/>
    </xf>
    <xf numFmtId="0" fontId="4" fillId="90" borderId="71" xfId="0" applyFont="1" applyFill="1" applyBorder="1" applyAlignment="1">
      <alignment horizontal="center" vertical="center" wrapText="1"/>
    </xf>
    <xf numFmtId="14" fontId="4" fillId="90" borderId="71" xfId="0" applyNumberFormat="1" applyFont="1" applyFill="1" applyBorder="1" applyAlignment="1">
      <alignment horizontal="center" vertical="center" wrapText="1"/>
    </xf>
    <xf numFmtId="11" fontId="3" fillId="0" borderId="71" xfId="0" quotePrefix="1" applyNumberFormat="1" applyFont="1" applyBorder="1" applyAlignment="1">
      <alignment horizontal="center" vertical="center" wrapText="1"/>
    </xf>
    <xf numFmtId="0" fontId="0" fillId="91" borderId="71" xfId="0" applyFill="1" applyBorder="1"/>
    <xf numFmtId="0" fontId="40" fillId="0" borderId="71" xfId="0" applyFont="1" applyBorder="1" applyAlignment="1">
      <alignment wrapText="1"/>
    </xf>
    <xf numFmtId="0" fontId="0" fillId="0" borderId="71" xfId="0" applyFill="1" applyBorder="1"/>
    <xf numFmtId="0" fontId="0" fillId="0" borderId="71" xfId="0" applyBorder="1" applyAlignment="1">
      <alignment wrapText="1"/>
    </xf>
    <xf numFmtId="0" fontId="40" fillId="0" borderId="71" xfId="0" applyFont="1" applyBorder="1"/>
    <xf numFmtId="0" fontId="75" fillId="0" borderId="71" xfId="0" applyFont="1" applyBorder="1" applyAlignment="1">
      <alignment horizontal="left" vertical="center" wrapText="1"/>
    </xf>
    <xf numFmtId="0" fontId="94" fillId="91" borderId="71" xfId="0" applyFont="1" applyFill="1" applyBorder="1"/>
    <xf numFmtId="0" fontId="40" fillId="0" borderId="71" xfId="0" applyFont="1" applyFill="1" applyBorder="1" applyAlignment="1">
      <alignment wrapText="1"/>
    </xf>
    <xf numFmtId="0" fontId="94" fillId="0" borderId="71" xfId="0" applyFont="1" applyBorder="1" applyAlignment="1">
      <alignment wrapText="1"/>
    </xf>
    <xf numFmtId="0" fontId="0" fillId="91" borderId="71" xfId="0" applyFill="1" applyBorder="1" applyAlignment="1">
      <alignment wrapText="1"/>
    </xf>
    <xf numFmtId="0" fontId="12" fillId="0" borderId="71" xfId="0" applyFont="1" applyFill="1" applyBorder="1" applyAlignment="1">
      <alignment horizontal="left"/>
    </xf>
    <xf numFmtId="0" fontId="76" fillId="93" borderId="71" xfId="0" applyFont="1" applyFill="1" applyBorder="1" applyAlignment="1">
      <alignment horizontal="center" vertical="center"/>
    </xf>
    <xf numFmtId="0" fontId="75" fillId="94" borderId="71" xfId="0" applyFont="1" applyFill="1" applyBorder="1" applyAlignment="1">
      <alignment horizontal="center" vertical="center" wrapText="1"/>
    </xf>
    <xf numFmtId="0" fontId="40" fillId="95" borderId="71" xfId="0" applyFont="1" applyFill="1" applyBorder="1" applyAlignment="1">
      <alignment wrapText="1"/>
    </xf>
    <xf numFmtId="0" fontId="40" fillId="95" borderId="0" xfId="0" applyFont="1" applyFill="1" applyAlignment="1">
      <alignment wrapText="1"/>
    </xf>
    <xf numFmtId="0" fontId="75" fillId="91" borderId="0" xfId="0" applyFont="1" applyFill="1" applyAlignment="1">
      <alignment horizontal="left" vertical="center"/>
    </xf>
    <xf numFmtId="0" fontId="0" fillId="87" borderId="71" xfId="0" applyFill="1" applyBorder="1"/>
    <xf numFmtId="3" fontId="12" fillId="89" borderId="71" xfId="0" applyNumberFormat="1" applyFont="1" applyFill="1" applyBorder="1" applyAlignment="1">
      <alignment horizontal="left" vertical="center"/>
    </xf>
    <xf numFmtId="3" fontId="3" fillId="89" borderId="71" xfId="0" applyNumberFormat="1" applyFont="1" applyFill="1" applyBorder="1" applyAlignment="1">
      <alignment horizontal="left" vertical="center"/>
    </xf>
    <xf numFmtId="11" fontId="12" fillId="89" borderId="71" xfId="0" applyNumberFormat="1" applyFont="1" applyFill="1" applyBorder="1" applyAlignment="1">
      <alignment horizontal="left" vertical="center"/>
    </xf>
    <xf numFmtId="11" fontId="3" fillId="87" borderId="71" xfId="0" applyNumberFormat="1" applyFont="1" applyFill="1" applyBorder="1" applyAlignment="1">
      <alignment horizontal="left" vertical="center"/>
    </xf>
    <xf numFmtId="0" fontId="3" fillId="87" borderId="71" xfId="0" applyFont="1" applyFill="1" applyBorder="1" applyAlignment="1">
      <alignment horizontal="left" vertical="center"/>
    </xf>
    <xf numFmtId="0" fontId="5" fillId="87" borderId="71" xfId="0" applyFont="1" applyFill="1" applyBorder="1" applyAlignment="1">
      <alignment horizontal="left"/>
    </xf>
    <xf numFmtId="0" fontId="84" fillId="0" borderId="71" xfId="0" applyFont="1" applyBorder="1" applyAlignment="1">
      <alignment horizontal="center" vertical="center" wrapText="1"/>
    </xf>
    <xf numFmtId="14" fontId="0" fillId="0" borderId="71" xfId="0" applyNumberFormat="1" applyBorder="1"/>
    <xf numFmtId="14" fontId="40" fillId="0" borderId="71" xfId="0" applyNumberFormat="1" applyFont="1" applyBorder="1"/>
    <xf numFmtId="14" fontId="0" fillId="0" borderId="71" xfId="0" applyNumberFormat="1" applyBorder="1" applyAlignment="1">
      <alignment horizontal="center"/>
    </xf>
    <xf numFmtId="0" fontId="4" fillId="0" borderId="71" xfId="0" applyFont="1" applyFill="1" applyBorder="1" applyAlignment="1">
      <alignment horizontal="center" vertical="center" wrapText="1"/>
    </xf>
    <xf numFmtId="0" fontId="72" fillId="9" borderId="77" xfId="0" applyFont="1" applyFill="1" applyBorder="1" applyAlignment="1">
      <alignment horizontal="center" vertical="center"/>
    </xf>
    <xf numFmtId="0" fontId="4" fillId="0" borderId="71" xfId="0" applyFont="1" applyFill="1" applyBorder="1" applyAlignment="1">
      <alignment wrapText="1"/>
    </xf>
    <xf numFmtId="0" fontId="4" fillId="0" borderId="71" xfId="0" applyFont="1" applyFill="1" applyBorder="1" applyAlignment="1">
      <alignment horizontal="center" wrapText="1"/>
    </xf>
    <xf numFmtId="3" fontId="74" fillId="0" borderId="32" xfId="0" applyNumberFormat="1" applyFont="1" applyBorder="1" applyAlignment="1">
      <alignment horizontal="center" vertical="center"/>
    </xf>
    <xf numFmtId="3" fontId="75" fillId="0" borderId="71" xfId="0" applyNumberFormat="1" applyFont="1" applyFill="1" applyBorder="1" applyAlignment="1">
      <alignment horizontal="center" vertical="center"/>
    </xf>
    <xf numFmtId="3" fontId="12" fillId="92" borderId="71" xfId="0" applyNumberFormat="1" applyFont="1" applyFill="1" applyBorder="1" applyAlignment="1">
      <alignment horizontal="center"/>
    </xf>
    <xf numFmtId="3" fontId="12" fillId="89" borderId="71" xfId="0" applyNumberFormat="1" applyFont="1" applyFill="1" applyBorder="1" applyAlignment="1">
      <alignment horizontal="center"/>
    </xf>
    <xf numFmtId="3" fontId="74" fillId="0" borderId="32" xfId="0" applyNumberFormat="1" applyFont="1" applyFill="1" applyBorder="1" applyAlignment="1">
      <alignment horizontal="center" vertical="center"/>
    </xf>
    <xf numFmtId="3" fontId="75" fillId="0" borderId="32" xfId="0" applyNumberFormat="1" applyFont="1" applyFill="1" applyBorder="1" applyAlignment="1">
      <alignment horizontal="center" vertical="center"/>
    </xf>
    <xf numFmtId="0" fontId="12" fillId="92" borderId="71" xfId="0" applyFont="1" applyFill="1" applyBorder="1" applyAlignment="1">
      <alignment horizontal="left"/>
    </xf>
    <xf numFmtId="0" fontId="40" fillId="91" borderId="0" xfId="0" applyFont="1" applyFill="1"/>
    <xf numFmtId="0" fontId="4" fillId="3" borderId="2" xfId="0" applyFont="1" applyFill="1" applyBorder="1"/>
    <xf numFmtId="0" fontId="5" fillId="0" borderId="3" xfId="0" applyFont="1" applyBorder="1"/>
    <xf numFmtId="0" fontId="5" fillId="0" borderId="5" xfId="0" applyFont="1" applyBorder="1"/>
    <xf numFmtId="164" fontId="4" fillId="3" borderId="2" xfId="0" applyNumberFormat="1" applyFont="1" applyFill="1" applyBorder="1" applyAlignment="1">
      <alignment horizontal="right"/>
    </xf>
    <xf numFmtId="0" fontId="3" fillId="3" borderId="2" xfId="0" applyFont="1" applyFill="1" applyBorder="1"/>
    <xf numFmtId="164" fontId="3" fillId="3" borderId="2" xfId="0" applyNumberFormat="1" applyFont="1" applyFill="1" applyBorder="1"/>
    <xf numFmtId="164" fontId="4" fillId="3" borderId="2" xfId="0" applyNumberFormat="1" applyFont="1" applyFill="1" applyBorder="1"/>
    <xf numFmtId="164" fontId="7" fillId="3" borderId="2" xfId="0" applyNumberFormat="1" applyFont="1" applyFill="1" applyBorder="1" applyAlignment="1">
      <alignment horizontal="right" vertical="center" wrapText="1"/>
    </xf>
    <xf numFmtId="0" fontId="4" fillId="0" borderId="2" xfId="0" applyFont="1" applyBorder="1"/>
    <xf numFmtId="0" fontId="4" fillId="3" borderId="2" xfId="0" applyFont="1" applyFill="1" applyBorder="1" applyAlignment="1">
      <alignment vertical="center"/>
    </xf>
    <xf numFmtId="164" fontId="4" fillId="0" borderId="2" xfId="0" applyNumberFormat="1" applyFont="1" applyBorder="1" applyAlignment="1">
      <alignment horizontal="right" vertical="center"/>
    </xf>
    <xf numFmtId="0" fontId="4" fillId="0" borderId="2" xfId="0" applyFont="1" applyBorder="1" applyAlignment="1">
      <alignment vertical="center"/>
    </xf>
    <xf numFmtId="164" fontId="4" fillId="0" borderId="2" xfId="0" applyNumberFormat="1" applyFont="1" applyBorder="1"/>
    <xf numFmtId="0" fontId="9" fillId="3" borderId="6" xfId="0" applyFont="1" applyFill="1" applyBorder="1"/>
    <xf numFmtId="0" fontId="5" fillId="0" borderId="8" xfId="0" applyFont="1" applyBorder="1"/>
    <xf numFmtId="0" fontId="4" fillId="3" borderId="9" xfId="0" applyFont="1" applyFill="1" applyBorder="1"/>
    <xf numFmtId="164" fontId="4" fillId="0" borderId="2" xfId="0" applyNumberFormat="1" applyFont="1" applyBorder="1" applyAlignment="1">
      <alignment horizontal="right"/>
    </xf>
    <xf numFmtId="164" fontId="4" fillId="0" borderId="2" xfId="0" applyNumberFormat="1" applyFont="1" applyBorder="1" applyAlignment="1">
      <alignment vertical="center"/>
    </xf>
    <xf numFmtId="0" fontId="7" fillId="3" borderId="2" xfId="0" applyFont="1" applyFill="1" applyBorder="1" applyAlignment="1">
      <alignment horizontal="left" vertical="center" wrapText="1"/>
    </xf>
    <xf numFmtId="0" fontId="3" fillId="0" borderId="2" xfId="0" applyFont="1" applyBorder="1"/>
    <xf numFmtId="164" fontId="7" fillId="3" borderId="2" xfId="0" applyNumberFormat="1" applyFont="1" applyFill="1" applyBorder="1" applyAlignment="1">
      <alignment horizontal="center"/>
    </xf>
    <xf numFmtId="0" fontId="4" fillId="3" borderId="2" xfId="0" applyFont="1" applyFill="1" applyBorder="1" applyAlignment="1">
      <alignment wrapText="1"/>
    </xf>
    <xf numFmtId="164" fontId="3" fillId="3" borderId="2" xfId="0" applyNumberFormat="1" applyFont="1" applyFill="1" applyBorder="1" applyAlignment="1">
      <alignment horizontal="right"/>
    </xf>
    <xf numFmtId="0" fontId="3" fillId="3" borderId="2" xfId="0" applyFont="1" applyFill="1" applyBorder="1" applyAlignment="1">
      <alignment vertical="center"/>
    </xf>
    <xf numFmtId="0" fontId="5" fillId="0" borderId="10" xfId="0" applyFont="1" applyBorder="1"/>
    <xf numFmtId="164" fontId="3" fillId="3" borderId="2" xfId="0" applyNumberFormat="1" applyFont="1" applyFill="1" applyBorder="1" applyAlignment="1">
      <alignment vertical="center"/>
    </xf>
    <xf numFmtId="164" fontId="7" fillId="3" borderId="2" xfId="0" applyNumberFormat="1" applyFont="1" applyFill="1" applyBorder="1" applyAlignment="1">
      <alignment horizontal="right"/>
    </xf>
    <xf numFmtId="164" fontId="4" fillId="3" borderId="2" xfId="0" applyNumberFormat="1" applyFont="1" applyFill="1" applyBorder="1" applyAlignment="1">
      <alignment vertical="center"/>
    </xf>
    <xf numFmtId="0" fontId="3" fillId="0" borderId="2" xfId="0" applyFont="1" applyBorder="1" applyAlignment="1">
      <alignment vertical="center"/>
    </xf>
    <xf numFmtId="16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167" fontId="3" fillId="0" borderId="2" xfId="0" applyNumberFormat="1" applyFont="1" applyBorder="1" applyAlignment="1">
      <alignment horizontal="center" vertical="center"/>
    </xf>
    <xf numFmtId="0" fontId="18" fillId="0" borderId="2" xfId="0" applyFont="1" applyBorder="1" applyAlignment="1">
      <alignment horizontal="center"/>
    </xf>
    <xf numFmtId="0" fontId="7" fillId="0" borderId="2" xfId="0" applyFont="1" applyBorder="1" applyAlignment="1">
      <alignment horizontal="left"/>
    </xf>
    <xf numFmtId="0" fontId="7" fillId="0" borderId="2" xfId="0" applyFont="1" applyBorder="1" applyAlignment="1">
      <alignment horizontal="center"/>
    </xf>
    <xf numFmtId="0" fontId="7" fillId="3" borderId="2" xfId="0" applyFont="1" applyFill="1" applyBorder="1" applyAlignment="1">
      <alignment horizontal="left"/>
    </xf>
    <xf numFmtId="164" fontId="7" fillId="0" borderId="2" xfId="0" applyNumberFormat="1" applyFont="1" applyBorder="1" applyAlignment="1">
      <alignment horizontal="left"/>
    </xf>
    <xf numFmtId="167" fontId="7" fillId="0" borderId="2" xfId="0" applyNumberFormat="1" applyFont="1" applyBorder="1" applyAlignment="1">
      <alignment horizontal="left"/>
    </xf>
    <xf numFmtId="0" fontId="12" fillId="0" borderId="2" xfId="0" applyFont="1" applyBorder="1" applyAlignment="1">
      <alignment horizontal="left"/>
    </xf>
    <xf numFmtId="164" fontId="7" fillId="0" borderId="2" xfId="0" applyNumberFormat="1" applyFont="1" applyBorder="1" applyAlignment="1">
      <alignment horizontal="center"/>
    </xf>
    <xf numFmtId="167" fontId="7" fillId="0" borderId="2" xfId="0" applyNumberFormat="1" applyFont="1" applyBorder="1" applyAlignment="1">
      <alignment horizontal="center"/>
    </xf>
    <xf numFmtId="0" fontId="12" fillId="0" borderId="2" xfId="0" applyFont="1" applyBorder="1" applyAlignment="1">
      <alignment horizontal="center"/>
    </xf>
    <xf numFmtId="0" fontId="12" fillId="3" borderId="2" xfId="0" applyFont="1" applyFill="1" applyBorder="1" applyAlignment="1">
      <alignment horizontal="left" vertical="center" wrapText="1"/>
    </xf>
    <xf numFmtId="0" fontId="7" fillId="0" borderId="2" xfId="0" applyFont="1" applyBorder="1" applyAlignment="1">
      <alignment horizontal="center" vertical="center"/>
    </xf>
    <xf numFmtId="0" fontId="12" fillId="0" borderId="2" xfId="0" applyFont="1" applyBorder="1" applyAlignment="1">
      <alignment horizontal="center" vertical="center"/>
    </xf>
    <xf numFmtId="164" fontId="7" fillId="0" borderId="2" xfId="0" applyNumberFormat="1" applyFont="1" applyBorder="1" applyAlignment="1">
      <alignment horizontal="center" vertical="center"/>
    </xf>
    <xf numFmtId="0" fontId="4" fillId="0" borderId="2" xfId="0" applyFont="1" applyBorder="1" applyAlignment="1">
      <alignment horizontal="center" vertical="center"/>
    </xf>
    <xf numFmtId="164" fontId="4" fillId="0" borderId="2" xfId="0" applyNumberFormat="1" applyFont="1" applyBorder="1" applyAlignment="1">
      <alignment horizontal="center" vertical="center"/>
    </xf>
    <xf numFmtId="167" fontId="4" fillId="0" borderId="2" xfId="0" applyNumberFormat="1" applyFont="1" applyBorder="1" applyAlignment="1">
      <alignment horizontal="center" vertical="center"/>
    </xf>
    <xf numFmtId="167" fontId="7" fillId="0" borderId="2" xfId="0" applyNumberFormat="1" applyFont="1" applyBorder="1" applyAlignment="1">
      <alignment horizontal="center" vertical="center"/>
    </xf>
    <xf numFmtId="0" fontId="7" fillId="0" borderId="2" xfId="0" applyFont="1" applyBorder="1" applyAlignment="1">
      <alignment horizontal="left" vertical="center"/>
    </xf>
    <xf numFmtId="164" fontId="3" fillId="0" borderId="2" xfId="0" applyNumberFormat="1" applyFont="1" applyBorder="1" applyAlignment="1">
      <alignment horizontal="right" vertical="center"/>
    </xf>
    <xf numFmtId="167" fontId="3" fillId="0" borderId="2" xfId="0" applyNumberFormat="1" applyFont="1" applyBorder="1" applyAlignment="1">
      <alignment horizontal="right" vertical="center"/>
    </xf>
    <xf numFmtId="0" fontId="3" fillId="0" borderId="2" xfId="0" applyFont="1" applyBorder="1" applyAlignment="1">
      <alignment horizontal="right" vertical="center"/>
    </xf>
    <xf numFmtId="0" fontId="3" fillId="3" borderId="2" xfId="0" applyFont="1" applyFill="1" applyBorder="1" applyAlignment="1">
      <alignment horizontal="left" vertical="center"/>
    </xf>
    <xf numFmtId="164" fontId="12" fillId="3" borderId="2" xfId="0" applyNumberFormat="1" applyFont="1" applyFill="1" applyBorder="1" applyAlignment="1">
      <alignment horizontal="right" vertical="center"/>
    </xf>
    <xf numFmtId="167" fontId="12" fillId="3" borderId="2" xfId="0" applyNumberFormat="1" applyFont="1" applyFill="1" applyBorder="1" applyAlignment="1">
      <alignment horizontal="right" vertical="center" wrapText="1"/>
    </xf>
    <xf numFmtId="20" fontId="19" fillId="0" borderId="2" xfId="0" applyNumberFormat="1" applyFont="1" applyBorder="1" applyAlignment="1">
      <alignment horizontal="center"/>
    </xf>
    <xf numFmtId="20" fontId="18" fillId="0" borderId="2" xfId="0" applyNumberFormat="1" applyFont="1" applyBorder="1" applyAlignment="1">
      <alignment horizontal="center"/>
    </xf>
    <xf numFmtId="170" fontId="7" fillId="0" borderId="2" xfId="0" applyNumberFormat="1" applyFont="1" applyBorder="1" applyAlignment="1">
      <alignment horizontal="center"/>
    </xf>
    <xf numFmtId="164" fontId="7" fillId="0" borderId="2" xfId="0" applyNumberFormat="1" applyFont="1" applyBorder="1" applyAlignment="1">
      <alignment horizontal="right"/>
    </xf>
    <xf numFmtId="167" fontId="7" fillId="0" borderId="2" xfId="0" applyNumberFormat="1" applyFont="1" applyBorder="1" applyAlignment="1">
      <alignment horizontal="right"/>
    </xf>
    <xf numFmtId="0" fontId="15" fillId="0" borderId="0" xfId="0" applyFont="1" applyAlignment="1">
      <alignment horizontal="center" vertical="center"/>
    </xf>
    <xf numFmtId="0" fontId="0" fillId="0" borderId="0" xfId="0"/>
    <xf numFmtId="167" fontId="4" fillId="0" borderId="2" xfId="0" applyNumberFormat="1" applyFont="1" applyBorder="1" applyAlignment="1">
      <alignment horizontal="center"/>
    </xf>
    <xf numFmtId="0" fontId="3" fillId="0" borderId="2" xfId="0" applyFont="1" applyBorder="1" applyAlignment="1">
      <alignment horizontal="center"/>
    </xf>
    <xf numFmtId="0" fontId="20" fillId="3" borderId="2" xfId="0" applyFont="1" applyFill="1" applyBorder="1" applyAlignment="1">
      <alignment horizontal="left"/>
    </xf>
    <xf numFmtId="0" fontId="3" fillId="3" borderId="2" xfId="0" applyFont="1" applyFill="1" applyBorder="1" applyAlignment="1">
      <alignment horizontal="left"/>
    </xf>
    <xf numFmtId="0" fontId="4" fillId="0" borderId="2" xfId="0" applyFont="1" applyBorder="1" applyAlignment="1">
      <alignment horizontal="center"/>
    </xf>
    <xf numFmtId="164" fontId="4" fillId="0" borderId="2" xfId="0" applyNumberFormat="1" applyFont="1" applyBorder="1" applyAlignment="1">
      <alignment horizontal="center"/>
    </xf>
    <xf numFmtId="0" fontId="3" fillId="0" borderId="2" xfId="0" applyFont="1" applyBorder="1" applyAlignment="1">
      <alignment horizontal="left" wrapText="1"/>
    </xf>
    <xf numFmtId="0" fontId="3" fillId="0" borderId="2" xfId="0" applyFont="1" applyBorder="1" applyAlignment="1">
      <alignment horizontal="left"/>
    </xf>
    <xf numFmtId="20" fontId="4" fillId="3" borderId="2" xfId="0" applyNumberFormat="1" applyFont="1" applyFill="1" applyBorder="1" applyAlignment="1">
      <alignment horizontal="center"/>
    </xf>
    <xf numFmtId="0" fontId="3" fillId="3" borderId="2" xfId="0" applyFont="1" applyFill="1" applyBorder="1" applyAlignment="1">
      <alignment horizontal="left" wrapText="1"/>
    </xf>
    <xf numFmtId="20" fontId="2" fillId="0" borderId="2" xfId="0" applyNumberFormat="1" applyFont="1" applyBorder="1" applyAlignment="1">
      <alignment horizontal="center" vertical="center"/>
    </xf>
    <xf numFmtId="0" fontId="11" fillId="0" borderId="2" xfId="0" applyFont="1" applyBorder="1" applyAlignment="1">
      <alignment horizontal="center" vertical="center"/>
    </xf>
    <xf numFmtId="164" fontId="3" fillId="0" borderId="2" xfId="0" applyNumberFormat="1" applyFont="1" applyBorder="1" applyAlignment="1">
      <alignment horizontal="center"/>
    </xf>
    <xf numFmtId="167" fontId="3" fillId="0" borderId="2" xfId="0" applyNumberFormat="1" applyFont="1" applyBorder="1" applyAlignment="1">
      <alignment horizontal="center"/>
    </xf>
    <xf numFmtId="0" fontId="9" fillId="3" borderId="2" xfId="0" applyFont="1" applyFill="1" applyBorder="1" applyAlignment="1">
      <alignment horizontal="left"/>
    </xf>
    <xf numFmtId="0" fontId="9" fillId="3" borderId="2" xfId="0" applyFont="1" applyFill="1" applyBorder="1"/>
    <xf numFmtId="0" fontId="7" fillId="0" borderId="2" xfId="0" applyFont="1" applyBorder="1" applyAlignment="1">
      <alignment horizontal="left" vertical="center" wrapText="1"/>
    </xf>
    <xf numFmtId="0" fontId="9" fillId="3" borderId="2" xfId="0" applyFont="1" applyFill="1" applyBorder="1" applyAlignment="1">
      <alignment vertical="center"/>
    </xf>
    <xf numFmtId="0" fontId="4" fillId="0" borderId="2" xfId="0" quotePrefix="1" applyFont="1" applyBorder="1" applyAlignment="1">
      <alignment horizontal="center" vertical="center"/>
    </xf>
    <xf numFmtId="0" fontId="9" fillId="3" borderId="2" xfId="0" applyFont="1" applyFill="1" applyBorder="1" applyAlignment="1">
      <alignment horizontal="left" vertical="center"/>
    </xf>
    <xf numFmtId="164" fontId="21" fillId="0" borderId="2" xfId="0" applyNumberFormat="1" applyFont="1" applyBorder="1" applyAlignment="1">
      <alignment horizontal="center" vertical="center" wrapText="1"/>
    </xf>
    <xf numFmtId="0" fontId="12" fillId="0" borderId="2" xfId="0" applyFont="1" applyBorder="1"/>
    <xf numFmtId="0" fontId="7" fillId="0" borderId="2" xfId="0" applyFont="1" applyBorder="1"/>
    <xf numFmtId="0" fontId="7" fillId="0" borderId="2" xfId="0" applyFont="1" applyBorder="1" applyAlignment="1">
      <alignment horizontal="right"/>
    </xf>
    <xf numFmtId="167" fontId="21" fillId="0" borderId="2" xfId="0" applyNumberFormat="1" applyFont="1" applyBorder="1" applyAlignment="1">
      <alignment horizontal="center" vertical="center" wrapText="1"/>
    </xf>
    <xf numFmtId="0" fontId="4" fillId="0" borderId="2" xfId="0" applyFont="1" applyBorder="1" applyAlignment="1">
      <alignment horizontal="left" vertical="center"/>
    </xf>
    <xf numFmtId="0" fontId="2"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wrapText="1"/>
    </xf>
    <xf numFmtId="0" fontId="4" fillId="0" borderId="2" xfId="0" applyFont="1" applyBorder="1" applyAlignment="1">
      <alignment wrapText="1"/>
    </xf>
    <xf numFmtId="164" fontId="4" fillId="0" borderId="2" xfId="0" applyNumberFormat="1" applyFont="1" applyBorder="1" applyAlignment="1">
      <alignment horizontal="right" wrapText="1"/>
    </xf>
    <xf numFmtId="164" fontId="7" fillId="0" borderId="2" xfId="0" applyNumberFormat="1" applyFont="1" applyBorder="1"/>
    <xf numFmtId="0" fontId="4" fillId="44" borderId="2" xfId="0" applyFont="1" applyFill="1" applyBorder="1" applyAlignment="1">
      <alignment vertical="center"/>
    </xf>
    <xf numFmtId="164" fontId="4" fillId="44" borderId="2" xfId="0" applyNumberFormat="1" applyFont="1" applyFill="1" applyBorder="1" applyAlignment="1">
      <alignment vertical="center"/>
    </xf>
    <xf numFmtId="0" fontId="7" fillId="0" borderId="2" xfId="0" applyFont="1" applyBorder="1" applyAlignment="1">
      <alignment vertical="center"/>
    </xf>
    <xf numFmtId="164" fontId="7" fillId="0" borderId="2" xfId="0" applyNumberFormat="1" applyFont="1" applyBorder="1" applyAlignment="1">
      <alignment horizontal="right" vertical="center" wrapText="1"/>
    </xf>
    <xf numFmtId="0" fontId="4" fillId="0" borderId="2" xfId="0" applyFont="1" applyBorder="1" applyAlignment="1">
      <alignment vertical="center" wrapText="1"/>
    </xf>
    <xf numFmtId="0" fontId="3" fillId="2" borderId="20" xfId="0" applyFont="1" applyFill="1" applyBorder="1" applyAlignment="1">
      <alignment vertical="center" wrapText="1"/>
    </xf>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5" fillId="0" borderId="25" xfId="0" applyFont="1" applyBorder="1"/>
    <xf numFmtId="0" fontId="4" fillId="49" borderId="2" xfId="0" applyFont="1" applyFill="1" applyBorder="1" applyAlignment="1">
      <alignment vertical="center"/>
    </xf>
    <xf numFmtId="0" fontId="11" fillId="0" borderId="2" xfId="0" applyFont="1" applyBorder="1" applyAlignment="1">
      <alignment horizontal="center" vertical="center" wrapText="1"/>
    </xf>
    <xf numFmtId="164" fontId="11" fillId="0" borderId="2" xfId="0" applyNumberFormat="1" applyFont="1" applyBorder="1" applyAlignment="1">
      <alignment horizontal="center" vertical="center" wrapText="1"/>
    </xf>
    <xf numFmtId="0" fontId="7" fillId="11" borderId="2" xfId="0" applyFont="1" applyFill="1" applyBorder="1" applyAlignment="1">
      <alignment vertical="center"/>
    </xf>
    <xf numFmtId="0" fontId="7" fillId="49" borderId="2" xfId="0" applyFont="1" applyFill="1" applyBorder="1" applyAlignment="1">
      <alignment horizontal="left" vertical="center"/>
    </xf>
    <xf numFmtId="0" fontId="7" fillId="49" borderId="2" xfId="0" applyFont="1" applyFill="1" applyBorder="1" applyAlignment="1">
      <alignment vertical="center"/>
    </xf>
    <xf numFmtId="0" fontId="4" fillId="11" borderId="2" xfId="0" applyFont="1" applyFill="1" applyBorder="1" applyAlignment="1">
      <alignment horizontal="left" vertical="center"/>
    </xf>
    <xf numFmtId="0" fontId="7" fillId="11" borderId="2" xfId="0" applyFont="1" applyFill="1" applyBorder="1" applyAlignment="1">
      <alignment horizontal="left" vertical="center"/>
    </xf>
    <xf numFmtId="0" fontId="7" fillId="11" borderId="2" xfId="0" applyFont="1" applyFill="1" applyBorder="1"/>
    <xf numFmtId="0" fontId="4" fillId="11" borderId="2" xfId="0" applyFont="1" applyFill="1" applyBorder="1" applyAlignment="1">
      <alignment horizontal="left" vertical="center" wrapText="1"/>
    </xf>
    <xf numFmtId="0" fontId="11" fillId="0" borderId="2" xfId="0" applyFont="1" applyBorder="1" applyAlignment="1">
      <alignment horizontal="right" vertical="center" wrapText="1"/>
    </xf>
    <xf numFmtId="0" fontId="4" fillId="44" borderId="2" xfId="0" applyFont="1" applyFill="1" applyBorder="1" applyAlignment="1">
      <alignment wrapText="1"/>
    </xf>
    <xf numFmtId="0" fontId="4" fillId="11" borderId="2" xfId="0" applyFont="1" applyFill="1" applyBorder="1" applyAlignment="1">
      <alignment horizontal="center" wrapText="1"/>
    </xf>
    <xf numFmtId="1" fontId="11" fillId="0" borderId="2" xfId="0" applyNumberFormat="1" applyFont="1" applyBorder="1" applyAlignment="1">
      <alignment horizontal="center" vertical="center" wrapText="1"/>
    </xf>
    <xf numFmtId="1" fontId="7" fillId="11" borderId="2" xfId="0" applyNumberFormat="1" applyFont="1" applyFill="1" applyBorder="1" applyAlignment="1">
      <alignment vertical="center"/>
    </xf>
    <xf numFmtId="1" fontId="4" fillId="11" borderId="2" xfId="0" applyNumberFormat="1" applyFont="1" applyFill="1" applyBorder="1" applyAlignment="1">
      <alignment horizontal="left" vertical="center"/>
    </xf>
    <xf numFmtId="1" fontId="4" fillId="11" borderId="2" xfId="0" applyNumberFormat="1" applyFont="1" applyFill="1" applyBorder="1" applyAlignment="1">
      <alignment horizontal="left" vertical="center" wrapText="1"/>
    </xf>
    <xf numFmtId="1" fontId="7" fillId="11" borderId="2" xfId="0" applyNumberFormat="1" applyFont="1" applyFill="1" applyBorder="1" applyAlignment="1">
      <alignment horizontal="left" vertical="center"/>
    </xf>
    <xf numFmtId="1" fontId="4" fillId="11" borderId="2" xfId="0" applyNumberFormat="1" applyFont="1" applyFill="1" applyBorder="1" applyAlignment="1">
      <alignment vertical="center"/>
    </xf>
    <xf numFmtId="1" fontId="7" fillId="49" borderId="2" xfId="0" applyNumberFormat="1" applyFont="1" applyFill="1" applyBorder="1" applyAlignment="1">
      <alignment vertical="center"/>
    </xf>
    <xf numFmtId="1" fontId="4" fillId="0" borderId="2" xfId="0" applyNumberFormat="1" applyFont="1" applyBorder="1"/>
    <xf numFmtId="1" fontId="7" fillId="0" borderId="2" xfId="0" applyNumberFormat="1" applyFont="1" applyBorder="1" applyAlignment="1">
      <alignment vertical="center"/>
    </xf>
    <xf numFmtId="1" fontId="7" fillId="49" borderId="2" xfId="0" applyNumberFormat="1" applyFont="1" applyFill="1" applyBorder="1" applyAlignment="1">
      <alignment horizontal="left" vertical="center"/>
    </xf>
    <xf numFmtId="1" fontId="7" fillId="49" borderId="9" xfId="0" applyNumberFormat="1" applyFont="1" applyFill="1" applyBorder="1" applyAlignment="1">
      <alignment vertical="center"/>
    </xf>
    <xf numFmtId="0" fontId="4" fillId="11" borderId="2" xfId="0" applyFont="1" applyFill="1" applyBorder="1"/>
    <xf numFmtId="0" fontId="38" fillId="0" borderId="0" xfId="0" applyFont="1" applyAlignment="1">
      <alignment horizontal="center"/>
    </xf>
    <xf numFmtId="14" fontId="38" fillId="0" borderId="0" xfId="0" applyNumberFormat="1" applyFont="1" applyAlignment="1">
      <alignment horizontal="center"/>
    </xf>
    <xf numFmtId="0" fontId="39" fillId="0" borderId="0" xfId="0" applyFont="1" applyAlignment="1">
      <alignment horizontal="center"/>
    </xf>
    <xf numFmtId="0" fontId="12" fillId="0" borderId="0" xfId="0" applyFont="1" applyAlignment="1">
      <alignment vertical="center"/>
    </xf>
    <xf numFmtId="0" fontId="36" fillId="0" borderId="0" xfId="0" applyFont="1" applyAlignment="1">
      <alignment horizontal="left" vertical="top" wrapText="1"/>
    </xf>
    <xf numFmtId="0" fontId="37" fillId="0" borderId="0" xfId="0" applyFont="1" applyAlignment="1">
      <alignment horizontal="center"/>
    </xf>
    <xf numFmtId="0" fontId="19" fillId="0" borderId="0" xfId="0" applyFont="1" applyAlignment="1">
      <alignment vertical="center"/>
    </xf>
    <xf numFmtId="0" fontId="12" fillId="3" borderId="29" xfId="0" applyFont="1" applyFill="1" applyBorder="1" applyAlignment="1">
      <alignment vertical="center"/>
    </xf>
    <xf numFmtId="0" fontId="5" fillId="0" borderId="30" xfId="0" applyFont="1" applyBorder="1"/>
    <xf numFmtId="0" fontId="5" fillId="0" borderId="31" xfId="0" applyFont="1" applyBorder="1"/>
    <xf numFmtId="0" fontId="74" fillId="0" borderId="76" xfId="0" applyFont="1" applyBorder="1" applyAlignment="1">
      <alignment horizontal="center" vertical="center"/>
    </xf>
    <xf numFmtId="0" fontId="74" fillId="0" borderId="32" xfId="0" applyFont="1" applyBorder="1" applyAlignment="1">
      <alignment horizontal="center" vertical="center"/>
    </xf>
    <xf numFmtId="0" fontId="78" fillId="0" borderId="32" xfId="0" applyFont="1" applyBorder="1" applyAlignment="1">
      <alignment horizontal="center" vertical="center"/>
    </xf>
    <xf numFmtId="0" fontId="75" fillId="0" borderId="32" xfId="0" applyFont="1" applyBorder="1" applyAlignment="1">
      <alignment horizontal="left" vertical="center"/>
    </xf>
    <xf numFmtId="0" fontId="74" fillId="0" borderId="32" xfId="0" applyFont="1" applyBorder="1" applyAlignment="1">
      <alignment horizontal="left" vertical="center"/>
    </xf>
    <xf numFmtId="0" fontId="79" fillId="0" borderId="32" xfId="0" applyFont="1" applyBorder="1" applyAlignment="1">
      <alignment horizontal="center" vertical="center"/>
    </xf>
    <xf numFmtId="0" fontId="73" fillId="0" borderId="32" xfId="0" applyFont="1" applyBorder="1" applyAlignment="1">
      <alignment horizontal="center" vertical="center"/>
    </xf>
    <xf numFmtId="0" fontId="78" fillId="0" borderId="72" xfId="0" applyFont="1" applyBorder="1" applyAlignment="1">
      <alignment horizontal="center" vertical="center"/>
    </xf>
    <xf numFmtId="0" fontId="78" fillId="0" borderId="73" xfId="0" applyFont="1" applyBorder="1" applyAlignment="1">
      <alignment horizontal="center" vertical="center"/>
    </xf>
    <xf numFmtId="0" fontId="78" fillId="0" borderId="74" xfId="0" applyFont="1" applyBorder="1" applyAlignment="1">
      <alignment horizontal="center" vertical="center"/>
    </xf>
    <xf numFmtId="0" fontId="25" fillId="60" borderId="33" xfId="0" applyFont="1" applyFill="1" applyBorder="1" applyAlignment="1">
      <alignment horizontal="center"/>
    </xf>
    <xf numFmtId="0" fontId="5" fillId="0" borderId="34" xfId="0" applyFont="1" applyBorder="1"/>
    <xf numFmtId="0" fontId="5" fillId="0" borderId="19" xfId="0" applyFont="1" applyBorder="1"/>
    <xf numFmtId="0" fontId="25" fillId="11" borderId="2" xfId="0" applyFont="1" applyFill="1" applyBorder="1" applyAlignment="1">
      <alignment horizontal="center"/>
    </xf>
    <xf numFmtId="0" fontId="19" fillId="0" borderId="3" xfId="0" applyFont="1" applyBorder="1" applyAlignment="1">
      <alignment horizontal="center"/>
    </xf>
    <xf numFmtId="0" fontId="6" fillId="0" borderId="0" xfId="0" applyFont="1" applyAlignment="1">
      <alignment vertical="center" wrapText="1"/>
    </xf>
    <xf numFmtId="0" fontId="19" fillId="0" borderId="0" xfId="0" applyFont="1" applyAlignment="1">
      <alignment horizontal="center"/>
    </xf>
    <xf numFmtId="0" fontId="50" fillId="0" borderId="0" xfId="0" applyFont="1" applyAlignment="1">
      <alignment horizontal="center"/>
    </xf>
    <xf numFmtId="0" fontId="51" fillId="0" borderId="0" xfId="0" applyFont="1" applyAlignment="1">
      <alignment horizontal="center"/>
    </xf>
    <xf numFmtId="0" fontId="12" fillId="0" borderId="0" xfId="0" applyFont="1" applyAlignment="1">
      <alignment horizontal="center"/>
    </xf>
    <xf numFmtId="0" fontId="12" fillId="0" borderId="0" xfId="0" applyFont="1" applyAlignment="1">
      <alignment horizontal="left"/>
    </xf>
    <xf numFmtId="0" fontId="18" fillId="0" borderId="16" xfId="0" applyFont="1" applyBorder="1" applyAlignment="1">
      <alignment horizontal="center"/>
    </xf>
    <xf numFmtId="0" fontId="12" fillId="0" borderId="40" xfId="0" applyFont="1" applyBorder="1" applyAlignment="1">
      <alignment horizontal="center"/>
    </xf>
    <xf numFmtId="0" fontId="5" fillId="0" borderId="39" xfId="0" applyFont="1" applyBorder="1"/>
    <xf numFmtId="0" fontId="5" fillId="0" borderId="27" xfId="0" applyFont="1" applyBorder="1"/>
    <xf numFmtId="0" fontId="5" fillId="0" borderId="41" xfId="0" applyFont="1" applyBorder="1"/>
    <xf numFmtId="0" fontId="5" fillId="0" borderId="35" xfId="0" applyFont="1" applyBorder="1"/>
    <xf numFmtId="0" fontId="12" fillId="0" borderId="41" xfId="0" applyFont="1" applyBorder="1" applyAlignment="1">
      <alignment horizontal="center"/>
    </xf>
    <xf numFmtId="0" fontId="19" fillId="0" borderId="34" xfId="0" applyFont="1" applyBorder="1" applyAlignment="1">
      <alignment horizontal="center"/>
    </xf>
    <xf numFmtId="0" fontId="12" fillId="0" borderId="3" xfId="0" applyFont="1" applyBorder="1" applyAlignment="1">
      <alignment horizontal="center"/>
    </xf>
    <xf numFmtId="0" fontId="4" fillId="9" borderId="2" xfId="0" applyFont="1" applyFill="1" applyBorder="1" applyAlignment="1">
      <alignment vertical="center"/>
    </xf>
    <xf numFmtId="0" fontId="7" fillId="3" borderId="6" xfId="0" applyFont="1" applyFill="1" applyBorder="1" applyAlignment="1">
      <alignment horizontal="left"/>
    </xf>
    <xf numFmtId="0" fontId="4" fillId="9" borderId="2" xfId="0" applyFont="1" applyFill="1" applyBorder="1"/>
    <xf numFmtId="164" fontId="7" fillId="0" borderId="38" xfId="0" applyNumberFormat="1" applyFont="1" applyBorder="1" applyAlignment="1">
      <alignment horizontal="right"/>
    </xf>
    <xf numFmtId="0" fontId="7" fillId="0" borderId="38" xfId="0" applyFont="1" applyBorder="1"/>
    <xf numFmtId="0" fontId="7" fillId="3" borderId="2" xfId="0" applyFont="1" applyFill="1" applyBorder="1"/>
    <xf numFmtId="164" fontId="7" fillId="3" borderId="2" xfId="0" applyNumberFormat="1" applyFont="1" applyFill="1" applyBorder="1"/>
    <xf numFmtId="0" fontId="4" fillId="3" borderId="2" xfId="0" applyFont="1" applyFill="1" applyBorder="1" applyAlignment="1">
      <alignment horizontal="left" vertical="center"/>
    </xf>
    <xf numFmtId="0" fontId="2" fillId="3" borderId="2" xfId="0" applyFont="1" applyFill="1" applyBorder="1" applyAlignment="1">
      <alignment horizontal="center" vertical="center" wrapText="1"/>
    </xf>
    <xf numFmtId="164" fontId="2" fillId="0" borderId="2" xfId="0" applyNumberFormat="1" applyFont="1" applyBorder="1" applyAlignment="1">
      <alignment horizontal="right" vertical="center" wrapText="1"/>
    </xf>
    <xf numFmtId="0" fontId="56" fillId="0" borderId="0" xfId="0" applyFont="1" applyAlignment="1">
      <alignment horizontal="center"/>
    </xf>
    <xf numFmtId="0" fontId="2" fillId="0" borderId="43" xfId="0" applyFont="1" applyBorder="1" applyAlignment="1">
      <alignment horizontal="center"/>
    </xf>
    <xf numFmtId="0" fontId="5" fillId="0" borderId="47" xfId="0" applyFont="1" applyBorder="1"/>
    <xf numFmtId="0" fontId="2" fillId="3" borderId="44" xfId="0" applyFont="1" applyFill="1" applyBorder="1" applyAlignment="1">
      <alignment horizontal="center" wrapText="1"/>
    </xf>
    <xf numFmtId="0" fontId="5" fillId="0" borderId="45" xfId="0" applyFont="1" applyBorder="1"/>
    <xf numFmtId="0" fontId="5" fillId="0" borderId="46" xfId="0" applyFont="1" applyBorder="1"/>
    <xf numFmtId="0" fontId="58" fillId="0" borderId="0" xfId="0" applyFont="1" applyAlignment="1">
      <alignment horizontal="center"/>
    </xf>
  </cellXfs>
  <cellStyles count="10">
    <cellStyle name="Comma" xfId="9" builtinId="3"/>
    <cellStyle name="Comma 2" xfId="3"/>
    <cellStyle name="Comma 3" xfId="4"/>
    <cellStyle name="Comma 4" xfId="2"/>
    <cellStyle name="Comma 6" xfId="5"/>
    <cellStyle name="Normal" xfId="0" builtinId="0"/>
    <cellStyle name="Normal 2" xfId="6"/>
    <cellStyle name="Normal 3" xfId="1"/>
    <cellStyle name="Normal 4" xfId="7"/>
    <cellStyle name="Normal 6" xfId="8"/>
  </cellStyles>
  <dxfs count="62">
    <dxf>
      <fill>
        <patternFill patternType="solid">
          <fgColor rgb="FFE2EFD9"/>
          <bgColor rgb="FFE2EFD9"/>
        </patternFill>
      </fill>
    </dxf>
    <dxf>
      <fill>
        <patternFill patternType="solid">
          <fgColor rgb="FFDEEAF6"/>
          <bgColor rgb="FFDEEAF6"/>
        </patternFill>
      </fill>
    </dxf>
    <dxf>
      <fill>
        <patternFill patternType="solid">
          <fgColor rgb="FFFF0000"/>
          <bgColor rgb="FFFF0000"/>
        </patternFill>
      </fill>
    </dxf>
    <dxf>
      <fill>
        <patternFill patternType="solid">
          <fgColor rgb="FFBF9000"/>
          <bgColor rgb="FFBF9000"/>
        </patternFill>
      </fill>
    </dxf>
    <dxf>
      <fill>
        <patternFill patternType="solid">
          <fgColor rgb="FF757070"/>
          <bgColor rgb="FF757070"/>
        </patternFill>
      </fill>
    </dxf>
    <dxf>
      <font>
        <color theme="0"/>
      </font>
      <fill>
        <patternFill patternType="solid">
          <fgColor rgb="FF7030A0"/>
          <bgColor rgb="FF7030A0"/>
        </patternFill>
      </fill>
    </dxf>
    <dxf>
      <fill>
        <patternFill patternType="solid">
          <fgColor rgb="FFFEF2CB"/>
          <bgColor rgb="FFFEF2CB"/>
        </patternFill>
      </fill>
    </dxf>
    <dxf>
      <fill>
        <patternFill patternType="solid">
          <fgColor rgb="FFD0CECE"/>
          <bgColor rgb="FFD0CECE"/>
        </patternFill>
      </fill>
    </dxf>
    <dxf>
      <fill>
        <patternFill patternType="solid">
          <fgColor rgb="FFF7CAAC"/>
          <bgColor rgb="FFF7CAAC"/>
        </patternFill>
      </fill>
    </dxf>
    <dxf>
      <fill>
        <patternFill patternType="solid">
          <fgColor rgb="FF9CC2E5"/>
          <bgColor rgb="FF9CC2E5"/>
        </patternFill>
      </fill>
    </dxf>
    <dxf>
      <fill>
        <patternFill patternType="solid">
          <fgColor rgb="FFFFC000"/>
          <bgColor rgb="FFFFC000"/>
        </patternFill>
      </fill>
    </dxf>
    <dxf>
      <fill>
        <patternFill patternType="solid">
          <fgColor rgb="FF92D050"/>
          <bgColor rgb="FF92D050"/>
        </patternFill>
      </fill>
    </dxf>
    <dxf>
      <fill>
        <patternFill patternType="solid">
          <fgColor rgb="FFFBE4D5"/>
          <bgColor rgb="FFFBE4D5"/>
        </patternFill>
      </fill>
    </dxf>
    <dxf>
      <fill>
        <patternFill patternType="solid">
          <fgColor rgb="FFC55A11"/>
          <bgColor rgb="FFC55A11"/>
        </patternFill>
      </fill>
    </dxf>
    <dxf>
      <fill>
        <patternFill patternType="solid">
          <fgColor rgb="FFE2EFD9"/>
          <bgColor rgb="FFE2EFD9"/>
        </patternFill>
      </fill>
    </dxf>
    <dxf>
      <fill>
        <patternFill patternType="solid">
          <fgColor rgb="FFDEEAF6"/>
          <bgColor rgb="FFDEEAF6"/>
        </patternFill>
      </fill>
    </dxf>
    <dxf>
      <fill>
        <patternFill patternType="solid">
          <fgColor rgb="FFFF0000"/>
          <bgColor rgb="FFFF0000"/>
        </patternFill>
      </fill>
    </dxf>
    <dxf>
      <fill>
        <patternFill patternType="solid">
          <fgColor rgb="FFBF9000"/>
          <bgColor rgb="FFBF9000"/>
        </patternFill>
      </fill>
    </dxf>
    <dxf>
      <fill>
        <patternFill patternType="solid">
          <fgColor rgb="FF757070"/>
          <bgColor rgb="FF757070"/>
        </patternFill>
      </fill>
    </dxf>
    <dxf>
      <font>
        <color theme="0"/>
      </font>
      <fill>
        <patternFill patternType="solid">
          <fgColor rgb="FF7030A0"/>
          <bgColor rgb="FF7030A0"/>
        </patternFill>
      </fill>
    </dxf>
    <dxf>
      <fill>
        <patternFill patternType="solid">
          <fgColor rgb="FFFEF2CB"/>
          <bgColor rgb="FFFEF2CB"/>
        </patternFill>
      </fill>
    </dxf>
    <dxf>
      <fill>
        <patternFill patternType="solid">
          <fgColor rgb="FFD0CECE"/>
          <bgColor rgb="FFD0CECE"/>
        </patternFill>
      </fill>
    </dxf>
    <dxf>
      <fill>
        <patternFill patternType="solid">
          <fgColor rgb="FFF7CAAC"/>
          <bgColor rgb="FFF7CAAC"/>
        </patternFill>
      </fill>
    </dxf>
    <dxf>
      <fill>
        <patternFill patternType="solid">
          <fgColor rgb="FF9CC2E5"/>
          <bgColor rgb="FF9CC2E5"/>
        </patternFill>
      </fill>
    </dxf>
    <dxf>
      <fill>
        <patternFill patternType="solid">
          <fgColor rgb="FFFFC000"/>
          <bgColor rgb="FFFFC000"/>
        </patternFill>
      </fill>
    </dxf>
    <dxf>
      <fill>
        <patternFill patternType="solid">
          <fgColor rgb="FF92D050"/>
          <bgColor rgb="FF92D050"/>
        </patternFill>
      </fill>
    </dxf>
    <dxf>
      <fill>
        <patternFill patternType="solid">
          <fgColor rgb="FFFBE4D5"/>
          <bgColor rgb="FFFBE4D5"/>
        </patternFill>
      </fill>
    </dxf>
    <dxf>
      <fill>
        <patternFill patternType="solid">
          <fgColor rgb="FFC55A11"/>
          <bgColor rgb="FFC55A11"/>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ont>
        <color rgb="FF800080"/>
      </font>
      <fill>
        <patternFill patternType="solid">
          <fgColor rgb="FFFF99CC"/>
          <bgColor rgb="FFFF99CC"/>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ont>
        <strike/>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ont>
        <strike/>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ont>
        <strike/>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ill>
        <patternFill patternType="solid">
          <fgColor rgb="FFB7E1CD"/>
          <bgColor rgb="FFB7E1CD"/>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7F7F7F"/>
          <bgColor rgb="FF7F7F7F"/>
        </patternFill>
      </fill>
    </dxf>
    <dxf>
      <font>
        <color theme="0"/>
      </font>
      <fill>
        <patternFill patternType="solid">
          <fgColor rgb="FFC00000"/>
          <bgColor rgb="FFC0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externalLink" Target="externalLinks/externalLink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85900" cy="923925"/>
    <xdr:pic>
      <xdr:nvPicPr>
        <xdr:cNvPr id="2" name="image1.png" title="Hình ảnh">
          <a:extLst>
            <a:ext uri="{FF2B5EF4-FFF2-40B4-BE49-F238E27FC236}">
              <a16:creationId xmlns:a16="http://schemas.microsoft.com/office/drawing/2014/main" id="{00000000-0008-0000-8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619250" cy="1066800"/>
    <xdr:pic>
      <xdr:nvPicPr>
        <xdr:cNvPr id="2" name="image2.png" title="Hình ảnh">
          <a:extLst>
            <a:ext uri="{FF2B5EF4-FFF2-40B4-BE49-F238E27FC236}">
              <a16:creationId xmlns:a16="http://schemas.microsoft.com/office/drawing/2014/main" id="{00000000-0008-0000-9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161925</xdr:colOff>
      <xdr:row>5</xdr:row>
      <xdr:rowOff>47625</xdr:rowOff>
    </xdr:from>
    <xdr:ext cx="257175" cy="266700"/>
    <xdr:sp macro="" textlink="">
      <xdr:nvSpPr>
        <xdr:cNvPr id="3" name="Shape 3">
          <a:extLst>
            <a:ext uri="{FF2B5EF4-FFF2-40B4-BE49-F238E27FC236}">
              <a16:creationId xmlns:a16="http://schemas.microsoft.com/office/drawing/2014/main" id="{00000000-0008-0000-A000-000003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133350</xdr:colOff>
      <xdr:row>12</xdr:row>
      <xdr:rowOff>47625</xdr:rowOff>
    </xdr:from>
    <xdr:ext cx="257175" cy="266700"/>
    <xdr:sp macro="" textlink="">
      <xdr:nvSpPr>
        <xdr:cNvPr id="2" name="Shape 3">
          <a:extLst>
            <a:ext uri="{FF2B5EF4-FFF2-40B4-BE49-F238E27FC236}">
              <a16:creationId xmlns:a16="http://schemas.microsoft.com/office/drawing/2014/main" id="{00000000-0008-0000-A000-000002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161925</xdr:colOff>
      <xdr:row>12</xdr:row>
      <xdr:rowOff>66675</xdr:rowOff>
    </xdr:from>
    <xdr:ext cx="257175" cy="266700"/>
    <xdr:sp macro="" textlink="">
      <xdr:nvSpPr>
        <xdr:cNvPr id="4" name="Shape 3">
          <a:extLst>
            <a:ext uri="{FF2B5EF4-FFF2-40B4-BE49-F238E27FC236}">
              <a16:creationId xmlns:a16="http://schemas.microsoft.com/office/drawing/2014/main" id="{00000000-0008-0000-A000-000004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12</xdr:row>
      <xdr:rowOff>38100</xdr:rowOff>
    </xdr:from>
    <xdr:ext cx="257175" cy="266700"/>
    <xdr:sp macro="" textlink="">
      <xdr:nvSpPr>
        <xdr:cNvPr id="5" name="Shape 3">
          <a:extLst>
            <a:ext uri="{FF2B5EF4-FFF2-40B4-BE49-F238E27FC236}">
              <a16:creationId xmlns:a16="http://schemas.microsoft.com/office/drawing/2014/main" id="{00000000-0008-0000-A000-000005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152400</xdr:colOff>
      <xdr:row>12</xdr:row>
      <xdr:rowOff>57150</xdr:rowOff>
    </xdr:from>
    <xdr:ext cx="257175" cy="266700"/>
    <xdr:sp macro="" textlink="">
      <xdr:nvSpPr>
        <xdr:cNvPr id="6" name="Shape 3">
          <a:extLst>
            <a:ext uri="{FF2B5EF4-FFF2-40B4-BE49-F238E27FC236}">
              <a16:creationId xmlns:a16="http://schemas.microsoft.com/office/drawing/2014/main" id="{00000000-0008-0000-A000-000006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161925</xdr:colOff>
      <xdr:row>12</xdr:row>
      <xdr:rowOff>38100</xdr:rowOff>
    </xdr:from>
    <xdr:ext cx="257175" cy="266700"/>
    <xdr:sp macro="" textlink="">
      <xdr:nvSpPr>
        <xdr:cNvPr id="7" name="Shape 3">
          <a:extLst>
            <a:ext uri="{FF2B5EF4-FFF2-40B4-BE49-F238E27FC236}">
              <a16:creationId xmlns:a16="http://schemas.microsoft.com/office/drawing/2014/main" id="{00000000-0008-0000-A000-000007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152400</xdr:colOff>
      <xdr:row>12</xdr:row>
      <xdr:rowOff>57150</xdr:rowOff>
    </xdr:from>
    <xdr:ext cx="257175" cy="266700"/>
    <xdr:sp macro="" textlink="">
      <xdr:nvSpPr>
        <xdr:cNvPr id="8" name="Shape 3">
          <a:extLst>
            <a:ext uri="{FF2B5EF4-FFF2-40B4-BE49-F238E27FC236}">
              <a16:creationId xmlns:a16="http://schemas.microsoft.com/office/drawing/2014/main" id="{00000000-0008-0000-A000-000008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123825</xdr:colOff>
      <xdr:row>5</xdr:row>
      <xdr:rowOff>47625</xdr:rowOff>
    </xdr:from>
    <xdr:ext cx="257175" cy="266700"/>
    <xdr:sp macro="" textlink="">
      <xdr:nvSpPr>
        <xdr:cNvPr id="9" name="Shape 3">
          <a:extLst>
            <a:ext uri="{FF2B5EF4-FFF2-40B4-BE49-F238E27FC236}">
              <a16:creationId xmlns:a16="http://schemas.microsoft.com/office/drawing/2014/main" id="{00000000-0008-0000-A000-000009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171450</xdr:colOff>
      <xdr:row>5</xdr:row>
      <xdr:rowOff>47625</xdr:rowOff>
    </xdr:from>
    <xdr:ext cx="257175" cy="266700"/>
    <xdr:sp macro="" textlink="">
      <xdr:nvSpPr>
        <xdr:cNvPr id="10" name="Shape 3">
          <a:extLst>
            <a:ext uri="{FF2B5EF4-FFF2-40B4-BE49-F238E27FC236}">
              <a16:creationId xmlns:a16="http://schemas.microsoft.com/office/drawing/2014/main" id="{00000000-0008-0000-A000-00000A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5</xdr:row>
      <xdr:rowOff>38100</xdr:rowOff>
    </xdr:from>
    <xdr:ext cx="257175" cy="266700"/>
    <xdr:sp macro="" textlink="">
      <xdr:nvSpPr>
        <xdr:cNvPr id="11" name="Shape 3">
          <a:extLst>
            <a:ext uri="{FF2B5EF4-FFF2-40B4-BE49-F238E27FC236}">
              <a16:creationId xmlns:a16="http://schemas.microsoft.com/office/drawing/2014/main" id="{00000000-0008-0000-A000-00000B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142875</xdr:colOff>
      <xdr:row>5</xdr:row>
      <xdr:rowOff>19050</xdr:rowOff>
    </xdr:from>
    <xdr:ext cx="257175" cy="266700"/>
    <xdr:sp macro="" textlink="">
      <xdr:nvSpPr>
        <xdr:cNvPr id="12" name="Shape 3">
          <a:extLst>
            <a:ext uri="{FF2B5EF4-FFF2-40B4-BE49-F238E27FC236}">
              <a16:creationId xmlns:a16="http://schemas.microsoft.com/office/drawing/2014/main" id="{00000000-0008-0000-A000-00000C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171450</xdr:colOff>
      <xdr:row>5</xdr:row>
      <xdr:rowOff>28575</xdr:rowOff>
    </xdr:from>
    <xdr:ext cx="257175" cy="266700"/>
    <xdr:sp macro="" textlink="">
      <xdr:nvSpPr>
        <xdr:cNvPr id="13" name="Shape 3">
          <a:extLst>
            <a:ext uri="{FF2B5EF4-FFF2-40B4-BE49-F238E27FC236}">
              <a16:creationId xmlns:a16="http://schemas.microsoft.com/office/drawing/2014/main" id="{00000000-0008-0000-A000-00000D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142875</xdr:colOff>
      <xdr:row>5</xdr:row>
      <xdr:rowOff>47625</xdr:rowOff>
    </xdr:from>
    <xdr:ext cx="257175" cy="266700"/>
    <xdr:sp macro="" textlink="">
      <xdr:nvSpPr>
        <xdr:cNvPr id="14" name="Shape 3">
          <a:extLst>
            <a:ext uri="{FF2B5EF4-FFF2-40B4-BE49-F238E27FC236}">
              <a16:creationId xmlns:a16="http://schemas.microsoft.com/office/drawing/2014/main" id="{00000000-0008-0000-A000-00000E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152400</xdr:colOff>
      <xdr:row>12</xdr:row>
      <xdr:rowOff>57150</xdr:rowOff>
    </xdr:from>
    <xdr:ext cx="257175" cy="266700"/>
    <xdr:sp macro="" textlink="">
      <xdr:nvSpPr>
        <xdr:cNvPr id="15" name="Shape 3">
          <a:extLst>
            <a:ext uri="{FF2B5EF4-FFF2-40B4-BE49-F238E27FC236}">
              <a16:creationId xmlns:a16="http://schemas.microsoft.com/office/drawing/2014/main" id="{00000000-0008-0000-A000-00000F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161925</xdr:colOff>
      <xdr:row>27</xdr:row>
      <xdr:rowOff>47625</xdr:rowOff>
    </xdr:from>
    <xdr:ext cx="257175" cy="266700"/>
    <xdr:sp macro="" textlink="">
      <xdr:nvSpPr>
        <xdr:cNvPr id="16" name="Shape 3">
          <a:extLst>
            <a:ext uri="{FF2B5EF4-FFF2-40B4-BE49-F238E27FC236}">
              <a16:creationId xmlns:a16="http://schemas.microsoft.com/office/drawing/2014/main" id="{00000000-0008-0000-A000-000010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133350</xdr:colOff>
      <xdr:row>34</xdr:row>
      <xdr:rowOff>47625</xdr:rowOff>
    </xdr:from>
    <xdr:ext cx="257175" cy="266700"/>
    <xdr:sp macro="" textlink="">
      <xdr:nvSpPr>
        <xdr:cNvPr id="17" name="Shape 3">
          <a:extLst>
            <a:ext uri="{FF2B5EF4-FFF2-40B4-BE49-F238E27FC236}">
              <a16:creationId xmlns:a16="http://schemas.microsoft.com/office/drawing/2014/main" id="{00000000-0008-0000-A000-000011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161925</xdr:colOff>
      <xdr:row>34</xdr:row>
      <xdr:rowOff>66675</xdr:rowOff>
    </xdr:from>
    <xdr:ext cx="257175" cy="266700"/>
    <xdr:sp macro="" textlink="">
      <xdr:nvSpPr>
        <xdr:cNvPr id="18" name="Shape 3">
          <a:extLst>
            <a:ext uri="{FF2B5EF4-FFF2-40B4-BE49-F238E27FC236}">
              <a16:creationId xmlns:a16="http://schemas.microsoft.com/office/drawing/2014/main" id="{00000000-0008-0000-A000-000012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34</xdr:row>
      <xdr:rowOff>38100</xdr:rowOff>
    </xdr:from>
    <xdr:ext cx="257175" cy="266700"/>
    <xdr:sp macro="" textlink="">
      <xdr:nvSpPr>
        <xdr:cNvPr id="19" name="Shape 3">
          <a:extLst>
            <a:ext uri="{FF2B5EF4-FFF2-40B4-BE49-F238E27FC236}">
              <a16:creationId xmlns:a16="http://schemas.microsoft.com/office/drawing/2014/main" id="{00000000-0008-0000-A000-000013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152400</xdr:colOff>
      <xdr:row>34</xdr:row>
      <xdr:rowOff>57150</xdr:rowOff>
    </xdr:from>
    <xdr:ext cx="257175" cy="266700"/>
    <xdr:sp macro="" textlink="">
      <xdr:nvSpPr>
        <xdr:cNvPr id="20" name="Shape 3">
          <a:extLst>
            <a:ext uri="{FF2B5EF4-FFF2-40B4-BE49-F238E27FC236}">
              <a16:creationId xmlns:a16="http://schemas.microsoft.com/office/drawing/2014/main" id="{00000000-0008-0000-A000-000014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161925</xdr:colOff>
      <xdr:row>34</xdr:row>
      <xdr:rowOff>38100</xdr:rowOff>
    </xdr:from>
    <xdr:ext cx="257175" cy="266700"/>
    <xdr:sp macro="" textlink="">
      <xdr:nvSpPr>
        <xdr:cNvPr id="21" name="Shape 3">
          <a:extLst>
            <a:ext uri="{FF2B5EF4-FFF2-40B4-BE49-F238E27FC236}">
              <a16:creationId xmlns:a16="http://schemas.microsoft.com/office/drawing/2014/main" id="{00000000-0008-0000-A000-000015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152400</xdr:colOff>
      <xdr:row>34</xdr:row>
      <xdr:rowOff>57150</xdr:rowOff>
    </xdr:from>
    <xdr:ext cx="257175" cy="266700"/>
    <xdr:sp macro="" textlink="">
      <xdr:nvSpPr>
        <xdr:cNvPr id="22" name="Shape 3">
          <a:extLst>
            <a:ext uri="{FF2B5EF4-FFF2-40B4-BE49-F238E27FC236}">
              <a16:creationId xmlns:a16="http://schemas.microsoft.com/office/drawing/2014/main" id="{00000000-0008-0000-A000-000016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123825</xdr:colOff>
      <xdr:row>27</xdr:row>
      <xdr:rowOff>47625</xdr:rowOff>
    </xdr:from>
    <xdr:ext cx="257175" cy="266700"/>
    <xdr:sp macro="" textlink="">
      <xdr:nvSpPr>
        <xdr:cNvPr id="23" name="Shape 3">
          <a:extLst>
            <a:ext uri="{FF2B5EF4-FFF2-40B4-BE49-F238E27FC236}">
              <a16:creationId xmlns:a16="http://schemas.microsoft.com/office/drawing/2014/main" id="{00000000-0008-0000-A000-000017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171450</xdr:colOff>
      <xdr:row>27</xdr:row>
      <xdr:rowOff>47625</xdr:rowOff>
    </xdr:from>
    <xdr:ext cx="257175" cy="266700"/>
    <xdr:sp macro="" textlink="">
      <xdr:nvSpPr>
        <xdr:cNvPr id="24" name="Shape 3">
          <a:extLst>
            <a:ext uri="{FF2B5EF4-FFF2-40B4-BE49-F238E27FC236}">
              <a16:creationId xmlns:a16="http://schemas.microsoft.com/office/drawing/2014/main" id="{00000000-0008-0000-A000-000018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27</xdr:row>
      <xdr:rowOff>38100</xdr:rowOff>
    </xdr:from>
    <xdr:ext cx="257175" cy="266700"/>
    <xdr:sp macro="" textlink="">
      <xdr:nvSpPr>
        <xdr:cNvPr id="25" name="Shape 3">
          <a:extLst>
            <a:ext uri="{FF2B5EF4-FFF2-40B4-BE49-F238E27FC236}">
              <a16:creationId xmlns:a16="http://schemas.microsoft.com/office/drawing/2014/main" id="{00000000-0008-0000-A000-000019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142875</xdr:colOff>
      <xdr:row>27</xdr:row>
      <xdr:rowOff>19050</xdr:rowOff>
    </xdr:from>
    <xdr:ext cx="257175" cy="266700"/>
    <xdr:sp macro="" textlink="">
      <xdr:nvSpPr>
        <xdr:cNvPr id="26" name="Shape 3">
          <a:extLst>
            <a:ext uri="{FF2B5EF4-FFF2-40B4-BE49-F238E27FC236}">
              <a16:creationId xmlns:a16="http://schemas.microsoft.com/office/drawing/2014/main" id="{00000000-0008-0000-A000-00001A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171450</xdr:colOff>
      <xdr:row>27</xdr:row>
      <xdr:rowOff>28575</xdr:rowOff>
    </xdr:from>
    <xdr:ext cx="257175" cy="266700"/>
    <xdr:sp macro="" textlink="">
      <xdr:nvSpPr>
        <xdr:cNvPr id="27" name="Shape 3">
          <a:extLst>
            <a:ext uri="{FF2B5EF4-FFF2-40B4-BE49-F238E27FC236}">
              <a16:creationId xmlns:a16="http://schemas.microsoft.com/office/drawing/2014/main" id="{00000000-0008-0000-A000-00001B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142875</xdr:colOff>
      <xdr:row>27</xdr:row>
      <xdr:rowOff>47625</xdr:rowOff>
    </xdr:from>
    <xdr:ext cx="257175" cy="266700"/>
    <xdr:sp macro="" textlink="">
      <xdr:nvSpPr>
        <xdr:cNvPr id="28" name="Shape 3">
          <a:extLst>
            <a:ext uri="{FF2B5EF4-FFF2-40B4-BE49-F238E27FC236}">
              <a16:creationId xmlns:a16="http://schemas.microsoft.com/office/drawing/2014/main" id="{00000000-0008-0000-A000-00001C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152400</xdr:colOff>
      <xdr:row>34</xdr:row>
      <xdr:rowOff>57150</xdr:rowOff>
    </xdr:from>
    <xdr:ext cx="257175" cy="266700"/>
    <xdr:sp macro="" textlink="">
      <xdr:nvSpPr>
        <xdr:cNvPr id="29" name="Shape 3">
          <a:extLst>
            <a:ext uri="{FF2B5EF4-FFF2-40B4-BE49-F238E27FC236}">
              <a16:creationId xmlns:a16="http://schemas.microsoft.com/office/drawing/2014/main" id="{00000000-0008-0000-A000-00001D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142875</xdr:colOff>
      <xdr:row>27</xdr:row>
      <xdr:rowOff>47625</xdr:rowOff>
    </xdr:from>
    <xdr:ext cx="257175" cy="266700"/>
    <xdr:sp macro="" textlink="">
      <xdr:nvSpPr>
        <xdr:cNvPr id="30" name="Shape 3">
          <a:extLst>
            <a:ext uri="{FF2B5EF4-FFF2-40B4-BE49-F238E27FC236}">
              <a16:creationId xmlns:a16="http://schemas.microsoft.com/office/drawing/2014/main" id="{00000000-0008-0000-A000-00001E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133350</xdr:colOff>
      <xdr:row>27</xdr:row>
      <xdr:rowOff>47625</xdr:rowOff>
    </xdr:from>
    <xdr:ext cx="257175" cy="266700"/>
    <xdr:sp macro="" textlink="">
      <xdr:nvSpPr>
        <xdr:cNvPr id="31" name="Shape 3">
          <a:extLst>
            <a:ext uri="{FF2B5EF4-FFF2-40B4-BE49-F238E27FC236}">
              <a16:creationId xmlns:a16="http://schemas.microsoft.com/office/drawing/2014/main" id="{00000000-0008-0000-A000-00001F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142875</xdr:colOff>
      <xdr:row>27</xdr:row>
      <xdr:rowOff>47625</xdr:rowOff>
    </xdr:from>
    <xdr:ext cx="257175" cy="266700"/>
    <xdr:sp macro="" textlink="">
      <xdr:nvSpPr>
        <xdr:cNvPr id="32" name="Shape 3">
          <a:extLst>
            <a:ext uri="{FF2B5EF4-FFF2-40B4-BE49-F238E27FC236}">
              <a16:creationId xmlns:a16="http://schemas.microsoft.com/office/drawing/2014/main" id="{00000000-0008-0000-A000-000020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34</xdr:row>
      <xdr:rowOff>47625</xdr:rowOff>
    </xdr:from>
    <xdr:ext cx="257175" cy="266700"/>
    <xdr:sp macro="" textlink="">
      <xdr:nvSpPr>
        <xdr:cNvPr id="33" name="Shape 3">
          <a:extLst>
            <a:ext uri="{FF2B5EF4-FFF2-40B4-BE49-F238E27FC236}">
              <a16:creationId xmlns:a16="http://schemas.microsoft.com/office/drawing/2014/main" id="{00000000-0008-0000-A000-000021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34</xdr:row>
      <xdr:rowOff>47625</xdr:rowOff>
    </xdr:from>
    <xdr:ext cx="257175" cy="266700"/>
    <xdr:sp macro="" textlink="">
      <xdr:nvSpPr>
        <xdr:cNvPr id="34" name="Shape 3">
          <a:extLst>
            <a:ext uri="{FF2B5EF4-FFF2-40B4-BE49-F238E27FC236}">
              <a16:creationId xmlns:a16="http://schemas.microsoft.com/office/drawing/2014/main" id="{00000000-0008-0000-A000-000022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142875</xdr:colOff>
      <xdr:row>34</xdr:row>
      <xdr:rowOff>38100</xdr:rowOff>
    </xdr:from>
    <xdr:ext cx="257175" cy="266700"/>
    <xdr:sp macro="" textlink="">
      <xdr:nvSpPr>
        <xdr:cNvPr id="35" name="Shape 3">
          <a:extLst>
            <a:ext uri="{FF2B5EF4-FFF2-40B4-BE49-F238E27FC236}">
              <a16:creationId xmlns:a16="http://schemas.microsoft.com/office/drawing/2014/main" id="{00000000-0008-0000-A000-000023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171450</xdr:colOff>
      <xdr:row>27</xdr:row>
      <xdr:rowOff>47625</xdr:rowOff>
    </xdr:from>
    <xdr:ext cx="257175" cy="266700"/>
    <xdr:sp macro="" textlink="">
      <xdr:nvSpPr>
        <xdr:cNvPr id="36" name="Shape 3">
          <a:extLst>
            <a:ext uri="{FF2B5EF4-FFF2-40B4-BE49-F238E27FC236}">
              <a16:creationId xmlns:a16="http://schemas.microsoft.com/office/drawing/2014/main" id="{00000000-0008-0000-A000-000024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34</xdr:row>
      <xdr:rowOff>47625</xdr:rowOff>
    </xdr:from>
    <xdr:ext cx="257175" cy="266700"/>
    <xdr:sp macro="" textlink="">
      <xdr:nvSpPr>
        <xdr:cNvPr id="37" name="Shape 3">
          <a:extLst>
            <a:ext uri="{FF2B5EF4-FFF2-40B4-BE49-F238E27FC236}">
              <a16:creationId xmlns:a16="http://schemas.microsoft.com/office/drawing/2014/main" id="{00000000-0008-0000-A000-000025000000}"/>
            </a:ext>
          </a:extLst>
        </xdr:cNvPr>
        <xdr:cNvSpPr/>
      </xdr:nvSpPr>
      <xdr:spPr>
        <a:xfrm>
          <a:off x="5222175" y="3651413"/>
          <a:ext cx="247650" cy="257175"/>
        </a:xfrm>
        <a:prstGeom prst="ellipse">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h&#7909;%20c&#7845;p%20&#273;i%20&#273;&#432;&#7901;ng%20l&#225;i%20xe%20t&#7843;i%20VTHH%20T4-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ngatang_127"/>
      <sheetName val="Kangatang_128"/>
      <sheetName val="TLTL 112024"/>
      <sheetName val="AEON"/>
      <sheetName val="T12.2024"/>
      <sheetName val="TLTL 122024"/>
      <sheetName val="TLTL 012025"/>
      <sheetName val="mẫu gửi TLTL"/>
      <sheetName val="PS"/>
      <sheetName val="Hàng ngoài"/>
      <sheetName val="Bắc Nam"/>
      <sheetName val="T1.2025"/>
      <sheetName val="T2.2025"/>
      <sheetName val="T3.2025"/>
      <sheetName val="T5.2025"/>
      <sheetName val="T4.2025"/>
      <sheetName val="Kangatang"/>
      <sheetName val="Kangatang_2"/>
      <sheetName val="Kangatang_3"/>
      <sheetName val="Kangatang_4"/>
      <sheetName val="Kangatang_5"/>
      <sheetName val="Kangatang_6"/>
      <sheetName val="Kangatang_7"/>
      <sheetName val="Kangatang_8"/>
      <sheetName val="Kangatang_9"/>
      <sheetName val="Kangatang_10"/>
      <sheetName val="Kangatang_11"/>
      <sheetName val="Kangatang_12"/>
      <sheetName val="Kangatang_13"/>
      <sheetName val="Kangatang_14"/>
      <sheetName val="Kangatang_15"/>
      <sheetName val="Kangatang_16"/>
      <sheetName val="Kangatang_17"/>
      <sheetName val="Kangatang_18"/>
      <sheetName val="Kangatang_19"/>
      <sheetName val="Kangatang_20"/>
      <sheetName val="Kangatang_21"/>
      <sheetName val="Kangatang_22"/>
      <sheetName val="Kangatang_23"/>
      <sheetName val="Kangatang_24"/>
      <sheetName val="Kangatang_25"/>
      <sheetName val="Kangatang_26"/>
      <sheetName val="Kangatang_27"/>
      <sheetName val="Kangatang_28"/>
      <sheetName val="Kangatang_29"/>
      <sheetName val="Kangatang_30"/>
      <sheetName val="Kangatang_31"/>
      <sheetName val="Kangatang_32"/>
      <sheetName val="Kangatang_33"/>
      <sheetName val="Kangatang_34"/>
      <sheetName val="Kangatang_35"/>
      <sheetName val="Kangatang_36"/>
      <sheetName val="Kangatang_37"/>
      <sheetName val="Kangatang_38"/>
      <sheetName val="Kangatang_39"/>
      <sheetName val="Kangatang_40"/>
      <sheetName val="Kangatang_41"/>
      <sheetName val="Kangatang_42"/>
      <sheetName val="Kangatang_43"/>
      <sheetName val="Kangatang_44"/>
      <sheetName val="Kangatang_45"/>
      <sheetName val="Kangatang_46"/>
      <sheetName val="Kangatang_47"/>
      <sheetName val="Kangatang_48"/>
      <sheetName val="Kangatang_49"/>
      <sheetName val="Kangatang_50"/>
      <sheetName val="Kangatang_51"/>
      <sheetName val="Kangatang_52"/>
      <sheetName val="Kangatang_53"/>
      <sheetName val="Kangatang_54"/>
      <sheetName val="Kangatang_55"/>
      <sheetName val="Kangatang_56"/>
      <sheetName val="Kangatang_57"/>
      <sheetName val="Kangatang_58"/>
      <sheetName val="Kangatang_59"/>
      <sheetName val="Kangatang_60"/>
      <sheetName val="Kangatang_61"/>
      <sheetName val="Kangatang_62"/>
      <sheetName val="Kangatang_63"/>
      <sheetName val="Kangatang_64"/>
      <sheetName val="Kangatang_65"/>
      <sheetName val="Kangatang_66"/>
      <sheetName val="Kangatang_67"/>
      <sheetName val="Kangatang_68"/>
      <sheetName val="Kangatang_69"/>
      <sheetName val="Kangatang_70"/>
      <sheetName val="Kangatang_71"/>
      <sheetName val="Kangatang_72"/>
      <sheetName val="Kangatang_73"/>
      <sheetName val="Kangatang_74"/>
      <sheetName val="Kangatang_75"/>
      <sheetName val="Kangatang_76"/>
      <sheetName val="Kangatang_77"/>
      <sheetName val="Kangatang_78"/>
      <sheetName val="Kangatang_79"/>
      <sheetName val="Kangatang_80"/>
      <sheetName val="Kangatang_81"/>
      <sheetName val="Kangatang_82"/>
      <sheetName val="Kangatang_83"/>
      <sheetName val="Kangatang_84"/>
      <sheetName val="Kangatang_85"/>
      <sheetName val="Kangatang_86"/>
      <sheetName val="Kangatang_87"/>
      <sheetName val="Kangatang_88"/>
      <sheetName val="Kangatang_89"/>
      <sheetName val="Kangatang_90"/>
      <sheetName val="Kangatang_91"/>
      <sheetName val="Kangatang_92"/>
      <sheetName val="Kangatang_93"/>
      <sheetName val="Kangatang_94"/>
      <sheetName val="Kangatang_95"/>
      <sheetName val="Kangatang_96"/>
      <sheetName val="Kangatang_97"/>
      <sheetName val="Kangatang_98"/>
      <sheetName val="Kangatang_99"/>
      <sheetName val="Kangatang_100"/>
      <sheetName val="Kangatang_101"/>
      <sheetName val="Kangatang_102"/>
      <sheetName val="Kangatang_103"/>
      <sheetName val="Kangatang_104"/>
      <sheetName val="Kangatang_105"/>
      <sheetName val="Kangatang_106"/>
      <sheetName val="Kangatang_107"/>
      <sheetName val="Kangatang_108"/>
      <sheetName val="Kangatang_109"/>
      <sheetName val="Kangatang_110"/>
      <sheetName val="Kangatang_111"/>
      <sheetName val="Kangatang_112"/>
      <sheetName val="Kangatang_113"/>
      <sheetName val="Kangatang_114"/>
      <sheetName val="Kangatang_115"/>
      <sheetName val="Kangatang_116"/>
      <sheetName val="Kangatang_117"/>
      <sheetName val="Kangatang_118"/>
      <sheetName val="Kangatang_119"/>
      <sheetName val="Kangatang_120"/>
      <sheetName val="Kangatang_121"/>
      <sheetName val="Kangatang_122"/>
      <sheetName val="Kangatang_123"/>
      <sheetName val="Kangatang_124"/>
      <sheetName val="Kangatang_125"/>
      <sheetName val="Kangatang_126"/>
      <sheetName val="T9 -2025 Chuyến trên 1000 km"/>
      <sheetName val="Kangatang_129"/>
      <sheetName val="Kangatang_130"/>
      <sheetName val="Kangatang_131"/>
      <sheetName val="Kangatang_132"/>
      <sheetName val="Kangatang_133"/>
      <sheetName val="T4.2026"/>
      <sheetName val="T2.2026"/>
      <sheetName val="T1.2026"/>
      <sheetName val="Thông tin"/>
      <sheetName val="Mã xe"/>
      <sheetName val="Sheet1"/>
      <sheetName val="vi phạm lái xe liên tục"/>
      <sheetName val="Vi phạm tốc độ giới hạn"/>
      <sheetName val="Danh sách văn phòng"/>
      <sheetName val="Mẫu gửi VTL"/>
      <sheetName val="Check list lái xe"/>
      <sheetName val="Báo giá"/>
      <sheetName val="Phạt nguội"/>
      <sheetName val="Mẫu gửi J&amp;T"/>
      <sheetName val="TLTL 102024"/>
      <sheetName val="TN Bike"/>
      <sheetName val="T10.2024"/>
      <sheetName val="Panda"/>
      <sheetName val="VINAFCO"/>
      <sheetName val="T11.2024"/>
      <sheetName val="Lịch T7 CN"/>
      <sheetName val="Tuyế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ow r="2">
          <cell r="B2" t="str">
            <v>Hà Nội-Lâm Đồng</v>
          </cell>
          <cell r="C2">
            <v>1683</v>
          </cell>
          <cell r="G2" t="str">
            <v>Lê Đình Ngũ</v>
          </cell>
          <cell r="H2" t="str">
            <v>XE00979</v>
          </cell>
        </row>
        <row r="3">
          <cell r="B3" t="str">
            <v>Hà Nội-Gia Lai</v>
          </cell>
          <cell r="C3">
            <v>1161</v>
          </cell>
          <cell r="G3" t="str">
            <v>Nguyễn Văn Luận</v>
          </cell>
          <cell r="H3" t="str">
            <v>XE00975</v>
          </cell>
        </row>
        <row r="4">
          <cell r="B4" t="str">
            <v>Hà Nội-Đắk Lắk</v>
          </cell>
          <cell r="C4">
            <v>1332</v>
          </cell>
          <cell r="G4" t="str">
            <v>Trần Trung Kiên</v>
          </cell>
          <cell r="H4" t="str">
            <v>XE00977</v>
          </cell>
        </row>
        <row r="5">
          <cell r="B5" t="str">
            <v>Hà Nội-Hồ Chí Minh</v>
          </cell>
          <cell r="C5">
            <v>1749</v>
          </cell>
          <cell r="G5" t="str">
            <v>Đinh Mai Sơn</v>
          </cell>
          <cell r="H5" t="str">
            <v>XE00768</v>
          </cell>
        </row>
        <row r="6">
          <cell r="B6" t="str">
            <v>Hà Nội-Bạc Liêu</v>
          </cell>
          <cell r="C6">
            <v>2015</v>
          </cell>
          <cell r="G6" t="str">
            <v>Hoàng Đức Mạnh</v>
          </cell>
          <cell r="H6" t="str">
            <v>XE00777</v>
          </cell>
        </row>
        <row r="7">
          <cell r="B7" t="str">
            <v>Hà Nội-Bình Dương</v>
          </cell>
          <cell r="C7">
            <v>1694</v>
          </cell>
          <cell r="G7" t="str">
            <v>Nguyễn Hữu Tùng</v>
          </cell>
          <cell r="H7" t="str">
            <v>XE00730</v>
          </cell>
        </row>
        <row r="8">
          <cell r="B8" t="str">
            <v>Đắk Lắk- Hồ Chí Minh</v>
          </cell>
          <cell r="C8">
            <v>350</v>
          </cell>
          <cell r="G8" t="str">
            <v>Mai Văn Ngọc</v>
          </cell>
          <cell r="H8" t="str">
            <v>XE00953</v>
          </cell>
        </row>
        <row r="9">
          <cell r="B9" t="str">
            <v>Gia Lai - Hà Nội</v>
          </cell>
          <cell r="C9">
            <v>1161</v>
          </cell>
          <cell r="G9" t="str">
            <v>Hoàng Văn Chuyền</v>
          </cell>
          <cell r="H9" t="str">
            <v>XE00832</v>
          </cell>
        </row>
        <row r="10">
          <cell r="B10" t="str">
            <v>Gia Lai- Hưng Yên</v>
          </cell>
          <cell r="C10">
            <v>1113</v>
          </cell>
          <cell r="G10" t="str">
            <v>Đặng Văn Thắng</v>
          </cell>
          <cell r="H10" t="str">
            <v>XE00900</v>
          </cell>
        </row>
        <row r="11">
          <cell r="B11" t="str">
            <v>Hưng Yên - Đắk Lắk</v>
          </cell>
          <cell r="C11">
            <v>1309</v>
          </cell>
          <cell r="G11" t="str">
            <v>Trần Văn Cương</v>
          </cell>
          <cell r="H11" t="str">
            <v>XE01004</v>
          </cell>
        </row>
        <row r="12">
          <cell r="B12" t="str">
            <v>Thái Nguyên - Hồ Chí Mình</v>
          </cell>
          <cell r="C12">
            <v>1757</v>
          </cell>
          <cell r="G12" t="str">
            <v>Lê Văn Giang</v>
          </cell>
          <cell r="H12" t="str">
            <v>XE00447</v>
          </cell>
        </row>
        <row r="13">
          <cell r="B13" t="str">
            <v>Vĩnh Phúc - Hồ Chí Minh</v>
          </cell>
          <cell r="C13">
            <v>1716</v>
          </cell>
          <cell r="G13" t="str">
            <v>Nguyễn Trọng Tấn</v>
          </cell>
          <cell r="H13" t="str">
            <v>XE00615</v>
          </cell>
        </row>
        <row r="14">
          <cell r="B14" t="str">
            <v>Hồ Chí Minh - Hà Nội</v>
          </cell>
          <cell r="C14">
            <v>1749</v>
          </cell>
          <cell r="G14" t="str">
            <v>Phạm Văn Hải A</v>
          </cell>
          <cell r="H14" t="str">
            <v>XE00449</v>
          </cell>
        </row>
        <row r="15">
          <cell r="B15" t="str">
            <v>Bạc Liêu - Đà Nẵng</v>
          </cell>
          <cell r="C15">
            <v>1188</v>
          </cell>
          <cell r="G15" t="str">
            <v>Mai Văn Toản</v>
          </cell>
          <cell r="H15" t="str">
            <v>XE00847</v>
          </cell>
        </row>
        <row r="16">
          <cell r="B16" t="str">
            <v>Hà Nội - Đồng Nai</v>
          </cell>
          <cell r="C16">
            <v>1624</v>
          </cell>
          <cell r="G16" t="str">
            <v>Nguyễn Danh Lâm</v>
          </cell>
          <cell r="H16" t="str">
            <v>XE00866</v>
          </cell>
        </row>
        <row r="17">
          <cell r="B17" t="str">
            <v>Khánh Hòa - Hà Nội</v>
          </cell>
          <cell r="C17">
            <v>1294</v>
          </cell>
          <cell r="G17" t="str">
            <v>Phạm Thái Nhân</v>
          </cell>
          <cell r="H17" t="str">
            <v>XE00891</v>
          </cell>
        </row>
        <row r="18">
          <cell r="B18" t="str">
            <v>Lâm Đồng - Hà Nội</v>
          </cell>
          <cell r="C18">
            <v>1488</v>
          </cell>
          <cell r="G18" t="str">
            <v>Phan Lưu Trường</v>
          </cell>
          <cell r="H18" t="str">
            <v>XE00567</v>
          </cell>
        </row>
        <row r="19">
          <cell r="B19" t="str">
            <v>Đồng Nai - Bắc Ninh</v>
          </cell>
          <cell r="C19">
            <v>1640</v>
          </cell>
          <cell r="G19" t="str">
            <v>Nguyễn Tiến Công</v>
          </cell>
          <cell r="H19" t="str">
            <v>XE00779</v>
          </cell>
        </row>
        <row r="20">
          <cell r="B20" t="str">
            <v>Đồng Nai - Quảng Bì̀nh</v>
          </cell>
          <cell r="C20">
            <v>1203</v>
          </cell>
          <cell r="G20" t="str">
            <v>Mai Văn Long</v>
          </cell>
          <cell r="H20" t="str">
            <v>XE00547</v>
          </cell>
        </row>
        <row r="21">
          <cell r="B21" t="str">
            <v>Bình Định - Hà Nội</v>
          </cell>
          <cell r="C21">
            <v>1033</v>
          </cell>
          <cell r="G21" t="str">
            <v>Trịnh Công Hưng</v>
          </cell>
          <cell r="H21" t="str">
            <v>XE01401</v>
          </cell>
        </row>
        <row r="22">
          <cell r="B22" t="str">
            <v>Long An - Hà Nội</v>
          </cell>
          <cell r="C22">
            <v>1741</v>
          </cell>
          <cell r="G22" t="str">
            <v>Nguyễn Tuấn Anh</v>
          </cell>
          <cell r="H22" t="str">
            <v>XE01466</v>
          </cell>
        </row>
        <row r="23">
          <cell r="B23" t="str">
            <v>Long An - Bắc Ninh</v>
          </cell>
          <cell r="C23">
            <v>1769</v>
          </cell>
          <cell r="G23" t="str">
            <v>Nguyễn Hoài Nam</v>
          </cell>
          <cell r="H23" t="str">
            <v>XE01471</v>
          </cell>
        </row>
        <row r="24">
          <cell r="B24" t="str">
            <v>Long An - Quảng Ninh</v>
          </cell>
          <cell r="C24">
            <v>1935</v>
          </cell>
          <cell r="G24" t="str">
            <v>Vũ Văn Thường</v>
          </cell>
          <cell r="H24" t="str">
            <v>XE01387</v>
          </cell>
        </row>
        <row r="25">
          <cell r="B25" t="str">
            <v>Tiền Giang - Hà Nội</v>
          </cell>
          <cell r="C25">
            <v>1729</v>
          </cell>
          <cell r="G25" t="str">
            <v>Nguyễn Đình Hiệp</v>
          </cell>
          <cell r="H25" t="str">
            <v>XE01500</v>
          </cell>
        </row>
        <row r="26">
          <cell r="B26" t="str">
            <v>Tiền Giang - Hưng Yên</v>
          </cell>
          <cell r="C26">
            <v>1697</v>
          </cell>
          <cell r="G26" t="str">
            <v>Cù Huy Bình</v>
          </cell>
          <cell r="H26" t="str">
            <v>XE01501</v>
          </cell>
        </row>
        <row r="27">
          <cell r="B27" t="str">
            <v>Tiền Giang - Hải Phòng</v>
          </cell>
          <cell r="C27">
            <v>1805</v>
          </cell>
          <cell r="G27" t="str">
            <v>Trần Bá Lương</v>
          </cell>
          <cell r="H27" t="str">
            <v>XE01537</v>
          </cell>
        </row>
        <row r="28">
          <cell r="B28" t="str">
            <v>Bình Dương - Hưng Yên</v>
          </cell>
          <cell r="C28">
            <v>1350</v>
          </cell>
          <cell r="G28" t="str">
            <v>Ngô Công Định</v>
          </cell>
          <cell r="H28" t="str">
            <v>XE01616</v>
          </cell>
        </row>
        <row r="29">
          <cell r="B29" t="str">
            <v>Hồ Chí Minh - Hưng Yên</v>
          </cell>
          <cell r="C29">
            <v>1632</v>
          </cell>
          <cell r="G29" t="str">
            <v>Trần Phi Hùng</v>
          </cell>
          <cell r="H29" t="str">
            <v>XE01620</v>
          </cell>
        </row>
        <row r="30">
          <cell r="B30" t="str">
            <v>Hà Nội-Cần Thơ</v>
          </cell>
          <cell r="C30">
            <v>1900</v>
          </cell>
          <cell r="G30" t="str">
            <v>Nguyễn Việt Hùng</v>
          </cell>
          <cell r="H30" t="str">
            <v>XE01639</v>
          </cell>
        </row>
        <row r="31">
          <cell r="B31" t="str">
            <v>Lâm Đồng - Thanh Hóa</v>
          </cell>
          <cell r="C31">
            <v>1340</v>
          </cell>
          <cell r="G31" t="str">
            <v>Nguyễn Duy Trung</v>
          </cell>
          <cell r="H31" t="str">
            <v>XE01641</v>
          </cell>
        </row>
        <row r="32">
          <cell r="B32" t="str">
            <v>Đồng Nai - Thanh Hóa</v>
          </cell>
          <cell r="C32">
            <v>1476</v>
          </cell>
          <cell r="G32" t="str">
            <v>Phạm Trung Kiên</v>
          </cell>
          <cell r="H32" t="str">
            <v>XE01653</v>
          </cell>
        </row>
        <row r="33">
          <cell r="B33" t="str">
            <v>Hồ Chí Minh - Thanh Hóa</v>
          </cell>
          <cell r="C33">
            <v>1529</v>
          </cell>
          <cell r="G33" t="str">
            <v>Nguyễn Hữu Tuấn</v>
          </cell>
          <cell r="H33" t="str">
            <v>XE01615</v>
          </cell>
        </row>
        <row r="34">
          <cell r="B34" t="str">
            <v>Cà Mau - Thanh Hóa</v>
          </cell>
          <cell r="C34">
            <v>1811</v>
          </cell>
          <cell r="G34" t="str">
            <v>Nguyễn Ngọc Quyền</v>
          </cell>
          <cell r="H34" t="str">
            <v>XE01658</v>
          </cell>
        </row>
        <row r="35">
          <cell r="B35" t="str">
            <v>Bình Dương - Thanh Hóa</v>
          </cell>
          <cell r="C35">
            <v>1440</v>
          </cell>
          <cell r="G35" t="str">
            <v>Phan Văn Thành</v>
          </cell>
          <cell r="H35" t="str">
            <v>XE00934</v>
          </cell>
        </row>
        <row r="36">
          <cell r="B36" t="str">
            <v>Phú Yên - Hà Nội</v>
          </cell>
          <cell r="C36">
            <v>1174</v>
          </cell>
          <cell r="G36" t="str">
            <v>Phạm Công Tài</v>
          </cell>
          <cell r="H36" t="str">
            <v>XE00848</v>
          </cell>
        </row>
        <row r="37">
          <cell r="B37" t="str">
            <v>Long An  -  Lạng Sơn</v>
          </cell>
          <cell r="C37">
            <v>1863</v>
          </cell>
          <cell r="G37" t="str">
            <v>Nguyễn Đình Đặng</v>
          </cell>
          <cell r="H37" t="str">
            <v>XE00958</v>
          </cell>
        </row>
        <row r="38">
          <cell r="B38" t="str">
            <v>Hà Nội-Gia Lai-Đắk Lắk</v>
          </cell>
          <cell r="C38">
            <v>1341</v>
          </cell>
          <cell r="G38" t="str">
            <v>Nguyễn Khương</v>
          </cell>
          <cell r="H38" t="str">
            <v>XE00935</v>
          </cell>
        </row>
        <row r="39">
          <cell r="B39" t="str">
            <v>Hà Nội- Tây Nguyên</v>
          </cell>
          <cell r="C39">
            <v>1350</v>
          </cell>
          <cell r="G39" t="str">
            <v>Nguyễn Quốc Bình</v>
          </cell>
          <cell r="H39" t="str">
            <v>XE01005</v>
          </cell>
        </row>
        <row r="40">
          <cell r="B40" t="str">
            <v>Lạng Sơn-Hồ Chí Minh</v>
          </cell>
          <cell r="C40">
            <v>1850</v>
          </cell>
          <cell r="G40" t="str">
            <v>Nguyễn Thế Anh</v>
          </cell>
          <cell r="H40" t="str">
            <v>XE01006</v>
          </cell>
        </row>
        <row r="41">
          <cell r="B41" t="str">
            <v>Hà Nội- Long An</v>
          </cell>
          <cell r="C41">
            <v>1741</v>
          </cell>
          <cell r="G41" t="str">
            <v>Hoàng Gia Sùng</v>
          </cell>
          <cell r="H41" t="str">
            <v>XE00867</v>
          </cell>
        </row>
        <row r="42">
          <cell r="B42" t="str">
            <v>Hà Nội - Cà Mau</v>
          </cell>
          <cell r="C42">
            <v>2050</v>
          </cell>
          <cell r="G42" t="str">
            <v>Nguyễn Văn Tứ</v>
          </cell>
          <cell r="H42" t="str">
            <v>XE01003</v>
          </cell>
        </row>
        <row r="43">
          <cell r="B43" t="str">
            <v>Hà Nội - Kiên Giang</v>
          </cell>
          <cell r="C43">
            <v>2150</v>
          </cell>
          <cell r="G43" t="str">
            <v>Vương Văn Ty</v>
          </cell>
          <cell r="H43" t="str">
            <v>XE00961</v>
          </cell>
        </row>
        <row r="44">
          <cell r="B44" t="str">
            <v>Hà Nội - Nha Trang</v>
          </cell>
          <cell r="C44">
            <v>1300</v>
          </cell>
          <cell r="G44" t="str">
            <v>Lý Văn Thành</v>
          </cell>
          <cell r="H44" t="str">
            <v>XE00957</v>
          </cell>
        </row>
        <row r="45">
          <cell r="B45" t="str">
            <v>Hà Nội - Phú Yên</v>
          </cell>
          <cell r="C45">
            <v>1200</v>
          </cell>
          <cell r="G45" t="str">
            <v>Nguyễn Văn Sang</v>
          </cell>
          <cell r="H45" t="str">
            <v>XE00704</v>
          </cell>
        </row>
        <row r="46">
          <cell r="B46" t="str">
            <v>Hà Nội - Vũng Tàu</v>
          </cell>
          <cell r="C46">
            <v>1650</v>
          </cell>
          <cell r="G46" t="str">
            <v>Nguyễn Hữu Sang</v>
          </cell>
          <cell r="H46" t="str">
            <v>XE00996</v>
          </cell>
        </row>
        <row r="47">
          <cell r="B47" t="str">
            <v>Hà Nội-Bình Chánh</v>
          </cell>
          <cell r="C47">
            <v>1700</v>
          </cell>
          <cell r="G47" t="str">
            <v>Nguyễn Đức Long</v>
          </cell>
          <cell r="H47" t="str">
            <v>XE00883</v>
          </cell>
        </row>
        <row r="48">
          <cell r="B48" t="str">
            <v>Lạng Sơn- Lâm Đồng</v>
          </cell>
          <cell r="C48">
            <v>1600</v>
          </cell>
          <cell r="G48" t="str">
            <v>Nguyễn Văn Hạnh</v>
          </cell>
          <cell r="H48" t="str">
            <v>XE00882</v>
          </cell>
        </row>
        <row r="49">
          <cell r="B49" t="str">
            <v>Hưng Yên - Tây Nguyên</v>
          </cell>
          <cell r="C49">
            <v>1300</v>
          </cell>
          <cell r="G49" t="str">
            <v>Bùi Văn Quang</v>
          </cell>
          <cell r="H49" t="str">
            <v>XE01100</v>
          </cell>
        </row>
        <row r="50">
          <cell r="B50" t="str">
            <v>Tân Thanh - Bình Phước</v>
          </cell>
          <cell r="C50">
            <v>1700</v>
          </cell>
          <cell r="G50" t="str">
            <v>Nguyễn Văn Bắc</v>
          </cell>
          <cell r="H50" t="str">
            <v>XE01106</v>
          </cell>
        </row>
        <row r="51">
          <cell r="B51" t="str">
            <v>Bắc Giang - Bình Phước</v>
          </cell>
          <cell r="C51">
            <v>1575</v>
          </cell>
          <cell r="G51" t="str">
            <v>Tạ Quốc Vương</v>
          </cell>
          <cell r="H51" t="str">
            <v>XE01098</v>
          </cell>
        </row>
        <row r="52">
          <cell r="B52" t="str">
            <v>Hà Nam - Hồ Chí Minh</v>
          </cell>
          <cell r="C52">
            <v>1606</v>
          </cell>
          <cell r="G52" t="str">
            <v>Nguyễn Văn Việt</v>
          </cell>
          <cell r="H52" t="str">
            <v>XE01099</v>
          </cell>
        </row>
        <row r="53">
          <cell r="B53" t="str">
            <v>Long An - Tân Thanh</v>
          </cell>
          <cell r="C53">
            <v>2000</v>
          </cell>
          <cell r="G53" t="str">
            <v>Vũ Hồng Nam</v>
          </cell>
          <cell r="H53" t="str">
            <v>XE00788</v>
          </cell>
        </row>
        <row r="54">
          <cell r="B54" t="str">
            <v>Hà Nội-Long Hậu</v>
          </cell>
          <cell r="C54">
            <v>1700</v>
          </cell>
          <cell r="G54" t="str">
            <v>Phan Lưu Sơn</v>
          </cell>
          <cell r="H54" t="str">
            <v>XE00831</v>
          </cell>
        </row>
        <row r="55">
          <cell r="B55" t="str">
            <v>Hà Nội (Long Biên) - Đắk Lắk</v>
          </cell>
          <cell r="C55">
            <v>1290</v>
          </cell>
          <cell r="G55" t="str">
            <v>Phạm Văn Duy</v>
          </cell>
          <cell r="H55" t="str">
            <v>XE00830</v>
          </cell>
        </row>
        <row r="56">
          <cell r="B56" t="str">
            <v>Hà Nội (Long Biên) - Gia Lai - Đắk Lắk</v>
          </cell>
          <cell r="C56">
            <v>1300</v>
          </cell>
          <cell r="G56" t="str">
            <v>Nguyễn Văn Quy</v>
          </cell>
          <cell r="H56" t="str">
            <v>XE01007</v>
          </cell>
        </row>
        <row r="57">
          <cell r="B57" t="str">
            <v>Hưng Yên - Lâm Đồng - Hồ Chí Minh</v>
          </cell>
          <cell r="C57">
            <v>1700</v>
          </cell>
          <cell r="G57" t="str">
            <v>Đặng Ngọc Lâm</v>
          </cell>
          <cell r="H57" t="str">
            <v>XE00835</v>
          </cell>
        </row>
        <row r="58">
          <cell r="B58" t="str">
            <v>Hà Nội - Đắk Nông - Bình Dương - Hồ Chí Minh</v>
          </cell>
          <cell r="C58">
            <v>1600</v>
          </cell>
          <cell r="G58" t="str">
            <v>Võ Hồng Thủy</v>
          </cell>
          <cell r="H58" t="str">
            <v>XE00850</v>
          </cell>
        </row>
        <row r="59">
          <cell r="B59" t="str">
            <v>Bắc Ninh-Long An</v>
          </cell>
          <cell r="C59">
            <v>1650</v>
          </cell>
          <cell r="G59" t="str">
            <v>Kiều Kim Tiến</v>
          </cell>
          <cell r="H59" t="str">
            <v>XE00873</v>
          </cell>
        </row>
        <row r="60">
          <cell r="B60" t="str">
            <v>Bắc Ninh-Nha Trang</v>
          </cell>
          <cell r="C60">
            <v>1300</v>
          </cell>
          <cell r="G60" t="str">
            <v>Đỗ Văn An</v>
          </cell>
          <cell r="H60" t="str">
            <v>XE00995</v>
          </cell>
        </row>
        <row r="61">
          <cell r="B61" t="str">
            <v>Hà Nội-An Giang</v>
          </cell>
          <cell r="C61">
            <v>1850</v>
          </cell>
          <cell r="G61" t="str">
            <v>Trần Xuân Trường</v>
          </cell>
          <cell r="H61" t="str">
            <v>XE00499</v>
          </cell>
        </row>
        <row r="62">
          <cell r="B62" t="str">
            <v>Tân Thanh-Hồ Chí Minh</v>
          </cell>
          <cell r="C62">
            <v>1850</v>
          </cell>
          <cell r="G62" t="str">
            <v>Vũ Văn Quang</v>
          </cell>
          <cell r="H62" t="str">
            <v>XE00897</v>
          </cell>
        </row>
        <row r="63">
          <cell r="B63" t="str">
            <v>Hà Nội-Bình Thuận + Đồng Tháp</v>
          </cell>
          <cell r="C63">
            <v>1750</v>
          </cell>
          <cell r="G63" t="str">
            <v>Lê Thế Xuân</v>
          </cell>
          <cell r="H63" t="str">
            <v>XE01102</v>
          </cell>
        </row>
        <row r="64">
          <cell r="B64" t="str">
            <v>Hà Nội-Phú Yên + Bình Dương-HCM-Bình Định</v>
          </cell>
          <cell r="C64">
            <v>1750</v>
          </cell>
          <cell r="G64" t="str">
            <v>Hoàng Minh Thịnh</v>
          </cell>
          <cell r="H64" t="str">
            <v>XE00705</v>
          </cell>
        </row>
        <row r="65">
          <cell r="B65" t="str">
            <v>Hưng Yên + Hà Nội-Bình Dương</v>
          </cell>
          <cell r="C65">
            <v>1600</v>
          </cell>
          <cell r="G65" t="str">
            <v>Lê Mạnh Cường</v>
          </cell>
          <cell r="H65" t="str">
            <v>XE00671</v>
          </cell>
        </row>
        <row r="66">
          <cell r="B66" t="str">
            <v>NINH BÌNH-LONG AN</v>
          </cell>
          <cell r="C66">
            <v>1420</v>
          </cell>
          <cell r="G66" t="str">
            <v>Phạm Hồng Thái</v>
          </cell>
          <cell r="H66" t="str">
            <v>XE00817</v>
          </cell>
        </row>
        <row r="67">
          <cell r="B67" t="str">
            <v>QUẢNG NINH-MỘC BÀI</v>
          </cell>
          <cell r="C67">
            <v>1780</v>
          </cell>
          <cell r="G67" t="str">
            <v>Lê Văn Tuyền</v>
          </cell>
          <cell r="H67" t="str">
            <v>XE00895</v>
          </cell>
        </row>
        <row r="68">
          <cell r="B68" t="str">
            <v>Ninh Bình-Đồng Nai</v>
          </cell>
          <cell r="C68">
            <v>1450</v>
          </cell>
          <cell r="G68" t="str">
            <v>Nguyễn Minh Hiếu</v>
          </cell>
          <cell r="H68" t="str">
            <v>XE00701</v>
          </cell>
        </row>
        <row r="69">
          <cell r="B69" t="str">
            <v>Nam Định-Bình Dương</v>
          </cell>
          <cell r="C69">
            <v>1500</v>
          </cell>
          <cell r="G69" t="str">
            <v>Trần Văn Thanh</v>
          </cell>
          <cell r="H69" t="str">
            <v>XE00818</v>
          </cell>
        </row>
        <row r="70">
          <cell r="B70" t="str">
            <v>Quảng Ninh-Đồng Nai</v>
          </cell>
          <cell r="C70">
            <v>1650</v>
          </cell>
          <cell r="G70" t="str">
            <v>Trần Văn Cao</v>
          </cell>
          <cell r="H70" t="str">
            <v>XE01112</v>
          </cell>
        </row>
        <row r="71">
          <cell r="B71" t="str">
            <v>Lạng Sơn-Bình Dương</v>
          </cell>
          <cell r="C71">
            <v>1680</v>
          </cell>
          <cell r="G71" t="str">
            <v>Phạm Văn Thưởng</v>
          </cell>
          <cell r="H71" t="str">
            <v>XE01149</v>
          </cell>
        </row>
        <row r="72">
          <cell r="G72" t="str">
            <v>Trịnh Đức Trọng</v>
          </cell>
          <cell r="H72" t="str">
            <v>XE01151</v>
          </cell>
        </row>
        <row r="73">
          <cell r="G73" t="str">
            <v>Trịnh Văn Lực</v>
          </cell>
          <cell r="H73" t="str">
            <v>XE01164</v>
          </cell>
        </row>
        <row r="74">
          <cell r="G74" t="str">
            <v>Vũ Văn Quân B</v>
          </cell>
          <cell r="H74" t="str">
            <v>XE01175</v>
          </cell>
        </row>
        <row r="75">
          <cell r="G75" t="str">
            <v>Ngô Văn Lợi</v>
          </cell>
          <cell r="H75" t="str">
            <v>XE01183</v>
          </cell>
        </row>
        <row r="76">
          <cell r="G76" t="str">
            <v>Chu Phú Thao</v>
          </cell>
          <cell r="H76" t="str">
            <v>XE01186</v>
          </cell>
        </row>
        <row r="77">
          <cell r="G77" t="str">
            <v>Nguyễn Đức Dương</v>
          </cell>
          <cell r="H77" t="str">
            <v>XE01198</v>
          </cell>
        </row>
        <row r="78">
          <cell r="G78" t="str">
            <v>Bùi Văn Khánh</v>
          </cell>
          <cell r="H78" t="str">
            <v>XE01199</v>
          </cell>
        </row>
        <row r="79">
          <cell r="G79" t="str">
            <v>Phùng Hải Đăng</v>
          </cell>
          <cell r="H79" t="str">
            <v>XE01205</v>
          </cell>
        </row>
        <row r="80">
          <cell r="G80" t="str">
            <v>Nguyễn Đức Mạnh</v>
          </cell>
          <cell r="H80" t="str">
            <v>XE01212</v>
          </cell>
        </row>
        <row r="81">
          <cell r="G81" t="str">
            <v>Lê Văn Đông</v>
          </cell>
          <cell r="H81" t="str">
            <v>XE01215</v>
          </cell>
        </row>
        <row r="82">
          <cell r="G82" t="str">
            <v>Nguyễn Thừa Vinh</v>
          </cell>
          <cell r="H82" t="str">
            <v>XE01244</v>
          </cell>
        </row>
        <row r="83">
          <cell r="G83" t="str">
            <v>Trần Công Vương</v>
          </cell>
          <cell r="H83" t="str">
            <v>XE01245</v>
          </cell>
        </row>
        <row r="84">
          <cell r="G84" t="str">
            <v>Cao Văn Dương</v>
          </cell>
          <cell r="H84" t="str">
            <v>XE01246</v>
          </cell>
        </row>
        <row r="85">
          <cell r="G85" t="str">
            <v>Nguyễn Văn Trung</v>
          </cell>
          <cell r="H85" t="str">
            <v>XE01250</v>
          </cell>
        </row>
        <row r="86">
          <cell r="G86" t="str">
            <v>Vũ Văn Tường</v>
          </cell>
          <cell r="H86" t="str">
            <v>XE01247</v>
          </cell>
        </row>
        <row r="87">
          <cell r="G87" t="str">
            <v>Lại Hợp Huấn</v>
          </cell>
          <cell r="H87" t="str">
            <v>XE00862</v>
          </cell>
        </row>
        <row r="88">
          <cell r="G88" t="str">
            <v>Nguyễn Trọng Đạt</v>
          </cell>
          <cell r="H88" t="str">
            <v>XE01263</v>
          </cell>
        </row>
        <row r="89">
          <cell r="G89" t="str">
            <v>Nguyễn Văn Quý</v>
          </cell>
          <cell r="H89" t="str">
            <v>XE01276</v>
          </cell>
        </row>
        <row r="90">
          <cell r="G90" t="str">
            <v>Đặng Thành Lai</v>
          </cell>
          <cell r="H90" t="str">
            <v>XE01280</v>
          </cell>
        </row>
        <row r="91">
          <cell r="G91" t="str">
            <v>Nguyễn Văn Toàn</v>
          </cell>
          <cell r="H91" t="str">
            <v>XE01281</v>
          </cell>
        </row>
        <row r="92">
          <cell r="G92" t="str">
            <v>Trịnh Cao Phong</v>
          </cell>
          <cell r="H92" t="str">
            <v>XE01283</v>
          </cell>
        </row>
        <row r="93">
          <cell r="G93" t="str">
            <v>Lê Huy Hùng</v>
          </cell>
          <cell r="H93" t="str">
            <v>XE01284</v>
          </cell>
        </row>
        <row r="94">
          <cell r="G94" t="str">
            <v>Nguyễn Hữu Thùy</v>
          </cell>
          <cell r="H94" t="str">
            <v>XE01294</v>
          </cell>
        </row>
        <row r="95">
          <cell r="G95" t="str">
            <v>Trương Vĩnh Nhật</v>
          </cell>
          <cell r="H95" t="str">
            <v>XE01295</v>
          </cell>
        </row>
        <row r="96">
          <cell r="G96" t="str">
            <v>Trần Bảo Bình</v>
          </cell>
          <cell r="H96" t="str">
            <v>XE01296</v>
          </cell>
        </row>
        <row r="97">
          <cell r="G97" t="str">
            <v>Nguyễn Hữu Hưởng</v>
          </cell>
          <cell r="H97" t="str">
            <v>XE01304</v>
          </cell>
        </row>
        <row r="98">
          <cell r="G98" t="str">
            <v>Vũ Thế An</v>
          </cell>
          <cell r="H98" t="str">
            <v>XE01305</v>
          </cell>
        </row>
        <row r="99">
          <cell r="G99" t="str">
            <v>Lê Ngọc Dương</v>
          </cell>
          <cell r="H99" t="str">
            <v>XE01312</v>
          </cell>
        </row>
        <row r="100">
          <cell r="G100" t="str">
            <v>Lê Xuân Tú</v>
          </cell>
          <cell r="H100" t="str">
            <v>XE01315</v>
          </cell>
        </row>
        <row r="101">
          <cell r="G101" t="str">
            <v>Nguyễn Ngọc Ân</v>
          </cell>
          <cell r="H101" t="str">
            <v>XE01316</v>
          </cell>
        </row>
        <row r="102">
          <cell r="G102" t="str">
            <v>Hui Ngọc Vũ</v>
          </cell>
          <cell r="H102" t="str">
            <v>XE01265</v>
          </cell>
        </row>
        <row r="103">
          <cell r="G103" t="str">
            <v>Nguyễn Thành Quang</v>
          </cell>
          <cell r="H103" t="str">
            <v>XE01389</v>
          </cell>
        </row>
        <row r="104">
          <cell r="G104" t="str">
            <v>Trương Cẩm Thành</v>
          </cell>
          <cell r="H104" t="str">
            <v>XE01390</v>
          </cell>
        </row>
        <row r="105">
          <cell r="G105" t="str">
            <v>Nguyễn Thanh Hiển</v>
          </cell>
          <cell r="H105" t="str">
            <v>XE01398</v>
          </cell>
        </row>
        <row r="106">
          <cell r="G106" t="str">
            <v>Vo Châu Văn</v>
          </cell>
          <cell r="H106" t="str">
            <v>XE01406</v>
          </cell>
        </row>
        <row r="107">
          <cell r="G107" t="str">
            <v>Vo Châu Vương</v>
          </cell>
          <cell r="H107" t="str">
            <v>XE01407</v>
          </cell>
        </row>
        <row r="108">
          <cell r="G108" t="str">
            <v>Đặng Công Đức</v>
          </cell>
          <cell r="H108" t="str">
            <v>XE01417</v>
          </cell>
        </row>
        <row r="109">
          <cell r="G109" t="str">
            <v>Nguyễn Công Binh</v>
          </cell>
          <cell r="H109" t="str">
            <v>XE01418</v>
          </cell>
        </row>
        <row r="110">
          <cell r="G110" t="str">
            <v>Phạm Ngọc Hưng</v>
          </cell>
          <cell r="H110" t="str">
            <v>XE01424</v>
          </cell>
        </row>
        <row r="111">
          <cell r="G111" t="str">
            <v>Lê Văn Tàu</v>
          </cell>
          <cell r="H111" t="str">
            <v>XE01425</v>
          </cell>
        </row>
        <row r="112">
          <cell r="G112" t="str">
            <v>Nguyễn Thanh Nhân</v>
          </cell>
          <cell r="H112" t="str">
            <v>XE01574</v>
          </cell>
        </row>
        <row r="113">
          <cell r="G113" t="str">
            <v>Nguyễn Văn Chí</v>
          </cell>
          <cell r="H113" t="str">
            <v>XE01433</v>
          </cell>
        </row>
        <row r="114">
          <cell r="G114" t="str">
            <v>Lê Quốc Quân</v>
          </cell>
          <cell r="H114" t="str">
            <v>XE01434</v>
          </cell>
        </row>
        <row r="115">
          <cell r="G115" t="str">
            <v>Nguyễn Trần Đạo</v>
          </cell>
          <cell r="H115" t="str">
            <v>XE01448</v>
          </cell>
        </row>
        <row r="116">
          <cell r="G116" t="str">
            <v>Phạm Ngọc Sơn</v>
          </cell>
          <cell r="H116" t="str">
            <v>XE01449</v>
          </cell>
        </row>
        <row r="117">
          <cell r="G117" t="str">
            <v>Lê Văn Khiêm</v>
          </cell>
          <cell r="H117" t="str">
            <v>XE01453</v>
          </cell>
        </row>
        <row r="118">
          <cell r="G118" t="str">
            <v>Hoàng Văn Lợi</v>
          </cell>
          <cell r="H118" t="str">
            <v>XE01456</v>
          </cell>
        </row>
        <row r="119">
          <cell r="G119" t="str">
            <v>Trương Ngọc Hạnh</v>
          </cell>
          <cell r="H119" t="str">
            <v>XE01458</v>
          </cell>
        </row>
        <row r="120">
          <cell r="G120" t="str">
            <v>Nguyễn Minh Trọng</v>
          </cell>
          <cell r="H120" t="str">
            <v>XE01599</v>
          </cell>
        </row>
        <row r="121">
          <cell r="G121" t="str">
            <v>Nguyễn Tuấn Chiến</v>
          </cell>
          <cell r="H121" t="str">
            <v>XE01460</v>
          </cell>
        </row>
        <row r="122">
          <cell r="G122" t="str">
            <v>Nguyễn Hùng Anh</v>
          </cell>
          <cell r="H122" t="str">
            <v>XE01459</v>
          </cell>
        </row>
        <row r="123">
          <cell r="G123" t="str">
            <v>Nguyễn Nhật Tú</v>
          </cell>
          <cell r="H123" t="str">
            <v>XE01317</v>
          </cell>
        </row>
        <row r="124">
          <cell r="G124" t="str">
            <v>Nguyễn Đức Linh</v>
          </cell>
          <cell r="H124" t="str">
            <v>XE01326</v>
          </cell>
        </row>
        <row r="125">
          <cell r="G125" t="str">
            <v>Nguyễn Công Thức</v>
          </cell>
          <cell r="H125" t="str">
            <v>XE01325</v>
          </cell>
        </row>
        <row r="126">
          <cell r="G126" t="str">
            <v>Trần Văn Hà</v>
          </cell>
          <cell r="H126" t="str">
            <v>XE01328</v>
          </cell>
        </row>
        <row r="127">
          <cell r="G127" t="str">
            <v>Bùi Văn Đào</v>
          </cell>
          <cell r="H127" t="str">
            <v>XE01331</v>
          </cell>
        </row>
        <row r="128">
          <cell r="G128" t="str">
            <v>Nguyễn Như Sơn</v>
          </cell>
          <cell r="H128" t="str">
            <v>XE01332</v>
          </cell>
        </row>
        <row r="129">
          <cell r="G129" t="str">
            <v>Phạm Thanh Tuấn</v>
          </cell>
          <cell r="H129" t="str">
            <v>XE01335</v>
          </cell>
        </row>
        <row r="130">
          <cell r="G130" t="str">
            <v>Nguyễn Văn Tuấn</v>
          </cell>
          <cell r="H130" t="str">
            <v>XE01336</v>
          </cell>
        </row>
        <row r="131">
          <cell r="G131" t="str">
            <v>Nguyễn Ánh Sang</v>
          </cell>
          <cell r="H131" t="str">
            <v>XE01337</v>
          </cell>
        </row>
        <row r="132">
          <cell r="G132" t="str">
            <v>Nguyễn Quang Can</v>
          </cell>
          <cell r="H132" t="str">
            <v>XE01340</v>
          </cell>
        </row>
        <row r="133">
          <cell r="G133" t="str">
            <v>Hồ Sỹ Luân</v>
          </cell>
          <cell r="H133" t="str">
            <v>XE01341</v>
          </cell>
        </row>
        <row r="134">
          <cell r="G134" t="str">
            <v>Từ Phạm Quốc Điệp</v>
          </cell>
          <cell r="H134" t="str">
            <v>XE01360</v>
          </cell>
        </row>
        <row r="135">
          <cell r="G135" t="str">
            <v>Võ Đặng Anh Thông</v>
          </cell>
          <cell r="H135" t="str">
            <v>XE01361</v>
          </cell>
        </row>
        <row r="136">
          <cell r="G136" t="str">
            <v>Nguyễn Bá Bảo</v>
          </cell>
          <cell r="H136" t="str">
            <v>XE01469</v>
          </cell>
        </row>
        <row r="137">
          <cell r="G137" t="str">
            <v>Trần Hữu Khánh</v>
          </cell>
          <cell r="H137" t="str">
            <v>XE01470</v>
          </cell>
        </row>
        <row r="138">
          <cell r="G138" t="str">
            <v>Cao Hoài Tiên</v>
          </cell>
          <cell r="H138" t="str">
            <v>XE01477</v>
          </cell>
        </row>
        <row r="139">
          <cell r="G139" t="str">
            <v>Nguyễn Huy</v>
          </cell>
          <cell r="H139" t="str">
            <v>XE01478</v>
          </cell>
        </row>
        <row r="140">
          <cell r="G140" t="str">
            <v>Trần Hữu Đạt</v>
          </cell>
          <cell r="H140" t="str">
            <v>XE01489</v>
          </cell>
        </row>
        <row r="141">
          <cell r="G141" t="str">
            <v>Trần Thanh Đạt</v>
          </cell>
          <cell r="H141" t="str">
            <v>XE01490</v>
          </cell>
        </row>
        <row r="142">
          <cell r="G142" t="str">
            <v>Võ Thành Đại</v>
          </cell>
          <cell r="H142" t="str">
            <v>XE01492</v>
          </cell>
        </row>
        <row r="143">
          <cell r="G143" t="str">
            <v>Phan Quốc Dương</v>
          </cell>
          <cell r="H143" t="str">
            <v>XE01493</v>
          </cell>
        </row>
        <row r="144">
          <cell r="G144" t="str">
            <v>Lê Anh Tuấn</v>
          </cell>
          <cell r="H144" t="str">
            <v>XE01504</v>
          </cell>
        </row>
        <row r="145">
          <cell r="G145" t="str">
            <v>Đặng Tuân</v>
          </cell>
          <cell r="H145" t="str">
            <v>XE01507</v>
          </cell>
        </row>
        <row r="146">
          <cell r="G146" t="str">
            <v>Huỳnh Lê Trần Long</v>
          </cell>
          <cell r="H146" t="str">
            <v>XE01506</v>
          </cell>
        </row>
        <row r="147">
          <cell r="G147" t="str">
            <v>Trần Văn Phẩm</v>
          </cell>
          <cell r="H147" t="str">
            <v>XE01510</v>
          </cell>
        </row>
        <row r="148">
          <cell r="G148" t="str">
            <v>Trần Đình Mẫn</v>
          </cell>
          <cell r="H148" t="str">
            <v>XE01530</v>
          </cell>
        </row>
        <row r="149">
          <cell r="G149" t="str">
            <v>Nguyễn Anh Tùng</v>
          </cell>
          <cell r="H149" t="str">
            <v>XE01531</v>
          </cell>
        </row>
        <row r="150">
          <cell r="G150" t="str">
            <v>Phan Tấn Thành</v>
          </cell>
          <cell r="H150" t="str">
            <v>XE01532</v>
          </cell>
        </row>
        <row r="151">
          <cell r="G151" t="str">
            <v>Lê Văn Thắng</v>
          </cell>
          <cell r="H151" t="str">
            <v>XE01533</v>
          </cell>
        </row>
        <row r="152">
          <cell r="G152" t="str">
            <v>Lê Văn Hoàng</v>
          </cell>
          <cell r="H152" t="str">
            <v>XE01534</v>
          </cell>
        </row>
        <row r="153">
          <cell r="G153" t="str">
            <v>Nguyễn Bá Khương</v>
          </cell>
          <cell r="H153" t="str">
            <v>XE01535</v>
          </cell>
        </row>
        <row r="154">
          <cell r="G154" t="str">
            <v>Huỳnh Tấn Huynh</v>
          </cell>
          <cell r="H154" t="str">
            <v>XE01540</v>
          </cell>
        </row>
        <row r="155">
          <cell r="G155" t="str">
            <v>Lê Thanh Sơn</v>
          </cell>
          <cell r="H155" t="str">
            <v>XE01541</v>
          </cell>
        </row>
        <row r="156">
          <cell r="G156" t="str">
            <v>Trương Hồng Pha</v>
          </cell>
          <cell r="H156" t="str">
            <v>XE01542</v>
          </cell>
        </row>
        <row r="157">
          <cell r="G157" t="str">
            <v>Võ Minh Liệp</v>
          </cell>
          <cell r="H157" t="str">
            <v>XE01543</v>
          </cell>
        </row>
        <row r="158">
          <cell r="G158" t="str">
            <v>Nguyễn Duy Tuấn</v>
          </cell>
          <cell r="H158" t="str">
            <v>XE01548</v>
          </cell>
        </row>
        <row r="159">
          <cell r="G159" t="str">
            <v>Ngô Hoàng Vũ</v>
          </cell>
          <cell r="H159" t="str">
            <v>XE01549</v>
          </cell>
        </row>
        <row r="160">
          <cell r="G160" t="str">
            <v>Nguyễn Phú Khánh</v>
          </cell>
          <cell r="H160" t="str">
            <v>XE01550</v>
          </cell>
        </row>
        <row r="161">
          <cell r="G161" t="str">
            <v>Mai Tấn Toàn</v>
          </cell>
          <cell r="H161" t="str">
            <v>XE01551</v>
          </cell>
        </row>
        <row r="162">
          <cell r="G162" t="str">
            <v>Nguyễn Khánh Phú</v>
          </cell>
          <cell r="H162" t="str">
            <v>XE01552</v>
          </cell>
        </row>
        <row r="163">
          <cell r="G163" t="str">
            <v>Trần Văn Phết</v>
          </cell>
          <cell r="H163" t="str">
            <v>XE01529</v>
          </cell>
        </row>
        <row r="164">
          <cell r="G164" t="str">
            <v>Trần Phúc Đạt</v>
          </cell>
          <cell r="H164" t="str">
            <v>XE01527</v>
          </cell>
        </row>
        <row r="165">
          <cell r="G165" t="str">
            <v>Hoàng Văn Hợp</v>
          </cell>
          <cell r="H165" t="str">
            <v>XE01559</v>
          </cell>
        </row>
        <row r="166">
          <cell r="G166" t="str">
            <v>Phạm Hải Đăng</v>
          </cell>
          <cell r="H166" t="str">
            <v>XE01560</v>
          </cell>
        </row>
        <row r="167">
          <cell r="G167" t="str">
            <v>Bùi Duy Hiếu</v>
          </cell>
          <cell r="H167" t="str">
            <v>XE01563</v>
          </cell>
        </row>
        <row r="168">
          <cell r="G168" t="str">
            <v>Bùi Thái Sang</v>
          </cell>
          <cell r="H168" t="str">
            <v>XE01564</v>
          </cell>
        </row>
        <row r="169">
          <cell r="G169" t="str">
            <v>Lê Văn Dũng</v>
          </cell>
          <cell r="H169" t="str">
            <v>XE01565</v>
          </cell>
        </row>
        <row r="170">
          <cell r="G170" t="str">
            <v>Nguyễn Khắc Vũ Em</v>
          </cell>
          <cell r="H170" t="str">
            <v>XE01566</v>
          </cell>
        </row>
        <row r="171">
          <cell r="G171" t="str">
            <v>Trần Văn Linh</v>
          </cell>
          <cell r="H171" t="str">
            <v>XE01573</v>
          </cell>
        </row>
        <row r="172">
          <cell r="G172" t="str">
            <v>Nguyễn Văn Chiến</v>
          </cell>
          <cell r="H172" t="str">
            <v>XE01582</v>
          </cell>
        </row>
        <row r="173">
          <cell r="G173" t="str">
            <v>Nguyễn Văn Thắng</v>
          </cell>
          <cell r="H173" t="str">
            <v>XE01583</v>
          </cell>
        </row>
        <row r="174">
          <cell r="G174" t="str">
            <v>Bùi Tiến Hưng</v>
          </cell>
          <cell r="H174" t="str">
            <v>XE01588</v>
          </cell>
        </row>
        <row r="175">
          <cell r="G175" t="str">
            <v>Cao Tuấn Anh</v>
          </cell>
          <cell r="H175" t="str">
            <v>XE01590</v>
          </cell>
        </row>
        <row r="176">
          <cell r="G176" t="str">
            <v>Cao Phong Anh</v>
          </cell>
          <cell r="H176" t="str">
            <v>XE01591</v>
          </cell>
        </row>
        <row r="177">
          <cell r="G177" t="str">
            <v>Nguyễn Đức Toàn</v>
          </cell>
          <cell r="H177" t="str">
            <v>XE01600</v>
          </cell>
        </row>
        <row r="178">
          <cell r="G178" t="str">
            <v>Đặng Hữu Giang</v>
          </cell>
          <cell r="H178" t="str">
            <v>XE01602</v>
          </cell>
        </row>
        <row r="179">
          <cell r="G179" t="str">
            <v>Nguyễn Xuân Toàn</v>
          </cell>
          <cell r="H179" t="str">
            <v>XE01603</v>
          </cell>
        </row>
        <row r="180">
          <cell r="G180" t="str">
            <v>Phạm Thanh Tâm</v>
          </cell>
          <cell r="H180" t="str">
            <v>XE01604</v>
          </cell>
        </row>
        <row r="181">
          <cell r="G181" t="str">
            <v>Võ Văn Trỗi</v>
          </cell>
          <cell r="H181" t="str">
            <v>XE01609</v>
          </cell>
        </row>
        <row r="182">
          <cell r="G182" t="str">
            <v>Lý Hồng Ngà</v>
          </cell>
          <cell r="H182" t="str">
            <v>XE01622</v>
          </cell>
        </row>
        <row r="183">
          <cell r="G183" t="str">
            <v>Nguyễn Thanh Lâm</v>
          </cell>
          <cell r="H183" t="str">
            <v>XE01644</v>
          </cell>
        </row>
        <row r="184">
          <cell r="G184" t="str">
            <v>Nguyễn Doãn Quang</v>
          </cell>
          <cell r="H184" t="str">
            <v>XE01645</v>
          </cell>
        </row>
        <row r="185">
          <cell r="G185" t="str">
            <v>Nguyễn Quang Hòa</v>
          </cell>
          <cell r="H185" t="str">
            <v>XE01373</v>
          </cell>
        </row>
        <row r="186">
          <cell r="G186" t="str">
            <v>Phan Thanh Tòng</v>
          </cell>
          <cell r="H186" t="str">
            <v>XE01372</v>
          </cell>
        </row>
        <row r="187">
          <cell r="G187" t="str">
            <v>Nguyễn Văn Vinh</v>
          </cell>
          <cell r="H187" t="str">
            <v>XE01374</v>
          </cell>
        </row>
        <row r="188">
          <cell r="G188" t="str">
            <v>Lê Minh Vin</v>
          </cell>
          <cell r="H188" t="str">
            <v>XE01379</v>
          </cell>
        </row>
        <row r="189">
          <cell r="G189" t="str">
            <v>Nguyễn Văn Vũ</v>
          </cell>
          <cell r="H189" t="str">
            <v>XE01381</v>
          </cell>
        </row>
        <row r="190">
          <cell r="G190" t="str">
            <v>Võ Long Sơn</v>
          </cell>
          <cell r="H190" t="str">
            <v>XE01388</v>
          </cell>
        </row>
        <row r="191">
          <cell r="G191" t="str">
            <v>Bùi Phi Hùng</v>
          </cell>
          <cell r="H191" t="str">
            <v>XE01420</v>
          </cell>
        </row>
        <row r="192">
          <cell r="G192" t="str">
            <v>Ngô Nguyên Khang</v>
          </cell>
          <cell r="H192" t="str">
            <v>XE01440</v>
          </cell>
        </row>
        <row r="193">
          <cell r="G193" t="str">
            <v>Nguyễn Công Lộc</v>
          </cell>
          <cell r="H193" t="str">
            <v>XE01577</v>
          </cell>
        </row>
        <row r="194">
          <cell r="G194" t="str">
            <v>Giang Kiến Hưng</v>
          </cell>
          <cell r="H194" t="str">
            <v>XE01580</v>
          </cell>
        </row>
        <row r="195">
          <cell r="G195" t="str">
            <v>Hồ Khang Vĩ</v>
          </cell>
          <cell r="H195" t="str">
            <v>XE01597</v>
          </cell>
        </row>
        <row r="196">
          <cell r="G196" t="str">
            <v>Lê Trung Hoàng Bảo Ngọc</v>
          </cell>
          <cell r="H196" t="str">
            <v>XE01607</v>
          </cell>
        </row>
        <row r="197">
          <cell r="G197" t="str">
            <v>Châu Hồng Khải</v>
          </cell>
          <cell r="H197" t="str">
            <v>XE01613</v>
          </cell>
        </row>
        <row r="198">
          <cell r="G198" t="str">
            <v>Nguyễn Xuân Lợi</v>
          </cell>
          <cell r="H198" t="str">
            <v>XE01642</v>
          </cell>
        </row>
        <row r="199">
          <cell r="G199" t="str">
            <v>Hà Nguyên Dậu</v>
          </cell>
          <cell r="H199" t="str">
            <v>XE00843</v>
          </cell>
        </row>
        <row r="200">
          <cell r="G200" t="str">
            <v>Nguyễn Thanh Bình</v>
          </cell>
          <cell r="H200" t="str">
            <v>XE00844</v>
          </cell>
        </row>
        <row r="201">
          <cell r="G201" t="str">
            <v>Phạm Ngọc Cần</v>
          </cell>
          <cell r="H201" t="str">
            <v>XE00894</v>
          </cell>
        </row>
        <row r="202">
          <cell r="G202" t="str">
            <v>Đỗ Văn Nam</v>
          </cell>
          <cell r="H202" t="str">
            <v>XE00855</v>
          </cell>
        </row>
        <row r="203">
          <cell r="G203" t="str">
            <v>Nguyễn Văn Mạnh</v>
          </cell>
          <cell r="H203" t="str">
            <v>XE00952</v>
          </cell>
        </row>
        <row r="204">
          <cell r="G204" t="str">
            <v>Đào Ngọc Ngà</v>
          </cell>
          <cell r="H204" t="str">
            <v>XE00991</v>
          </cell>
        </row>
        <row r="205">
          <cell r="G205" t="str">
            <v>Lê Thanh Đang</v>
          </cell>
          <cell r="H205" t="str">
            <v>XE00853</v>
          </cell>
        </row>
        <row r="206">
          <cell r="G206" t="str">
            <v>Phạm Quốc Toàn</v>
          </cell>
          <cell r="H206" t="str">
            <v>XE00854</v>
          </cell>
        </row>
        <row r="207">
          <cell r="G207" t="str">
            <v>Phạm Văn Khâm</v>
          </cell>
          <cell r="H207" t="str">
            <v>XE00865</v>
          </cell>
        </row>
        <row r="208">
          <cell r="G208" t="str">
            <v>Vũ Văn Quân</v>
          </cell>
          <cell r="H208" t="str">
            <v>XE00985</v>
          </cell>
        </row>
        <row r="209">
          <cell r="G209" t="str">
            <v>Phạm Tuấn Sơn</v>
          </cell>
          <cell r="H209" t="str">
            <v>XE01064</v>
          </cell>
        </row>
        <row r="210">
          <cell r="G210" t="str">
            <v>Mã Đức Diễn</v>
          </cell>
          <cell r="H210" t="str">
            <v>XE01034</v>
          </cell>
        </row>
        <row r="211">
          <cell r="G211" t="str">
            <v>Đỗ Ngọc Thông</v>
          </cell>
          <cell r="H211" t="str">
            <v>XE00858</v>
          </cell>
        </row>
        <row r="212">
          <cell r="G212" t="str">
            <v>Lê Văn Hùng</v>
          </cell>
          <cell r="H212" t="str">
            <v>XE01068</v>
          </cell>
        </row>
        <row r="213">
          <cell r="G213" t="str">
            <v>Hoả Văn Lâm</v>
          </cell>
          <cell r="H213" t="str">
            <v>XE00907</v>
          </cell>
        </row>
        <row r="214">
          <cell r="G214" t="str">
            <v>Hoả Văn Quyết</v>
          </cell>
          <cell r="H214" t="str">
            <v>XE00908</v>
          </cell>
        </row>
        <row r="215">
          <cell r="G215" t="str">
            <v>Trần Xuân Thoả</v>
          </cell>
          <cell r="H215" t="str">
            <v>XE00909</v>
          </cell>
        </row>
        <row r="216">
          <cell r="G216" t="str">
            <v>Đỗ Ngọc Chiến</v>
          </cell>
          <cell r="H216" t="str">
            <v>XE00910</v>
          </cell>
        </row>
        <row r="217">
          <cell r="G217" t="str">
            <v>Vũ Ngọc Thường</v>
          </cell>
          <cell r="H217" t="str">
            <v>XE00893</v>
          </cell>
        </row>
        <row r="218">
          <cell r="G218" t="str">
            <v>Vũ Văn Tỉnh</v>
          </cell>
          <cell r="H218" t="str">
            <v>XE01021</v>
          </cell>
        </row>
        <row r="219">
          <cell r="G219" t="str">
            <v>Huỳnh Trọng Trung</v>
          </cell>
          <cell r="H219" t="str">
            <v>XE01264</v>
          </cell>
        </row>
        <row r="220">
          <cell r="G220" t="str">
            <v>Hui Ngọc Vũ</v>
          </cell>
          <cell r="H220" t="str">
            <v>XE01265</v>
          </cell>
        </row>
        <row r="221">
          <cell r="G221" t="str">
            <v>Dương Văn Hoan</v>
          </cell>
          <cell r="H221" t="str">
            <v>XE00864</v>
          </cell>
        </row>
        <row r="222">
          <cell r="G222" t="str">
            <v>Đào Văn Hùng</v>
          </cell>
          <cell r="H222" t="str">
            <v>XE01303</v>
          </cell>
        </row>
        <row r="223">
          <cell r="G223" t="str">
            <v>Phạm Văn Phố</v>
          </cell>
          <cell r="H223" t="str">
            <v>XE01308</v>
          </cell>
        </row>
        <row r="224">
          <cell r="G224" t="str">
            <v>Trần Quang Trung</v>
          </cell>
          <cell r="H224" t="str">
            <v>XE01443</v>
          </cell>
        </row>
        <row r="225">
          <cell r="G225" t="str">
            <v>Trần Xuân Quảng</v>
          </cell>
          <cell r="H225" t="str">
            <v>XE01444</v>
          </cell>
        </row>
        <row r="226">
          <cell r="G226" t="str">
            <v>Nguyễn Ngọc Tịnh</v>
          </cell>
          <cell r="H226" t="str">
            <v>XE01539</v>
          </cell>
        </row>
        <row r="227">
          <cell r="G227" t="str">
            <v>Trấn Văn Phú</v>
          </cell>
          <cell r="H227" t="str">
            <v>XE00842</v>
          </cell>
        </row>
        <row r="228">
          <cell r="G228" t="str">
            <v>Nhâm Văn Cương</v>
          </cell>
          <cell r="H228" t="str">
            <v>XE00171</v>
          </cell>
        </row>
        <row r="229">
          <cell r="G229" t="str">
            <v>Nguyễn Hoàng Long</v>
          </cell>
          <cell r="H229" t="str">
            <v>XE01505</v>
          </cell>
        </row>
        <row r="230">
          <cell r="G230" t="str">
            <v>Đặng Quang Đạt</v>
          </cell>
          <cell r="H230" t="str">
            <v>XE01508</v>
          </cell>
        </row>
        <row r="231">
          <cell r="G231" t="str">
            <v>Nguyễn Văn Huy</v>
          </cell>
          <cell r="H231" t="str">
            <v>XE01509</v>
          </cell>
        </row>
        <row r="232">
          <cell r="G232" t="str">
            <v>Võ Ngọc Tuấn</v>
          </cell>
        </row>
        <row r="233">
          <cell r="G233" t="str">
            <v>Huỳnh Văn Thảo</v>
          </cell>
        </row>
        <row r="234">
          <cell r="G234" t="str">
            <v>Nguyễn Đình Mến</v>
          </cell>
        </row>
        <row r="235">
          <cell r="G235" t="str">
            <v>Bùi Ngọc Ninh</v>
          </cell>
          <cell r="H235" t="str">
            <v>XE01670</v>
          </cell>
        </row>
        <row r="236">
          <cell r="G236" t="str">
            <v>Đỗ Văn Cường</v>
          </cell>
          <cell r="H236" t="str">
            <v>XE01672</v>
          </cell>
        </row>
        <row r="237">
          <cell r="G237" t="str">
            <v>Huỳnh Xuân Nhân</v>
          </cell>
          <cell r="H237" t="str">
            <v>XE01671</v>
          </cell>
        </row>
      </sheetData>
      <sheetData sheetId="152">
        <row r="2">
          <cell r="A2" t="str">
            <v>29G02311</v>
          </cell>
          <cell r="B2" t="str">
            <v>6.5T</v>
          </cell>
        </row>
        <row r="3">
          <cell r="A3" t="str">
            <v>29H73703</v>
          </cell>
          <cell r="B3" t="str">
            <v>2.5T</v>
          </cell>
        </row>
        <row r="4">
          <cell r="A4" t="str">
            <v>29K06711</v>
          </cell>
          <cell r="B4" t="str">
            <v>5T</v>
          </cell>
        </row>
        <row r="5">
          <cell r="A5" t="str">
            <v>29G02320</v>
          </cell>
          <cell r="B5" t="str">
            <v>6.5T</v>
          </cell>
        </row>
        <row r="6">
          <cell r="A6" t="str">
            <v>29E12348</v>
          </cell>
          <cell r="B6" t="str">
            <v>6.5T</v>
          </cell>
        </row>
        <row r="7">
          <cell r="A7" t="str">
            <v>29K06374</v>
          </cell>
          <cell r="B7" t="str">
            <v>8T</v>
          </cell>
        </row>
        <row r="8">
          <cell r="A8" t="str">
            <v>29K13697</v>
          </cell>
          <cell r="B8" t="str">
            <v>8T</v>
          </cell>
        </row>
        <row r="9">
          <cell r="A9" t="str">
            <v>29K13742</v>
          </cell>
          <cell r="B9" t="str">
            <v>8T</v>
          </cell>
        </row>
        <row r="10">
          <cell r="A10" t="str">
            <v>29K13754</v>
          </cell>
          <cell r="B10" t="str">
            <v>8T</v>
          </cell>
        </row>
        <row r="11">
          <cell r="A11" t="str">
            <v>29E09530</v>
          </cell>
          <cell r="B11" t="str">
            <v>15T</v>
          </cell>
        </row>
        <row r="12">
          <cell r="A12" t="str">
            <v>29E08175</v>
          </cell>
          <cell r="B12" t="str">
            <v>15T</v>
          </cell>
        </row>
        <row r="13">
          <cell r="A13" t="str">
            <v>29E08058</v>
          </cell>
          <cell r="B13" t="str">
            <v>6,5T</v>
          </cell>
        </row>
        <row r="14">
          <cell r="A14" t="str">
            <v>29B18964</v>
          </cell>
          <cell r="B14" t="str">
            <v>6,5T</v>
          </cell>
        </row>
        <row r="15">
          <cell r="A15" t="str">
            <v>29K06949</v>
          </cell>
          <cell r="B15" t="str">
            <v>2.5T</v>
          </cell>
        </row>
        <row r="16">
          <cell r="A16" t="str">
            <v>29K06857</v>
          </cell>
          <cell r="B16" t="str">
            <v>2.5T</v>
          </cell>
        </row>
        <row r="17">
          <cell r="A17" t="str">
            <v>29K06572</v>
          </cell>
          <cell r="B17" t="str">
            <v>2.5T</v>
          </cell>
        </row>
        <row r="18">
          <cell r="A18" t="str">
            <v>29K06935</v>
          </cell>
          <cell r="B18" t="str">
            <v>8T</v>
          </cell>
        </row>
        <row r="19">
          <cell r="A19" t="str">
            <v>29H70193</v>
          </cell>
          <cell r="B19" t="str">
            <v>8T</v>
          </cell>
        </row>
        <row r="20">
          <cell r="A20" t="str">
            <v>29G02349</v>
          </cell>
          <cell r="B20" t="str">
            <v>8T</v>
          </cell>
        </row>
        <row r="21">
          <cell r="A21" t="str">
            <v>29G02325</v>
          </cell>
          <cell r="B21" t="str">
            <v>8T</v>
          </cell>
        </row>
        <row r="22">
          <cell r="A22" t="str">
            <v>29K13905</v>
          </cell>
          <cell r="B22" t="str">
            <v>8T</v>
          </cell>
        </row>
        <row r="23">
          <cell r="A23" t="str">
            <v>29E12747</v>
          </cell>
          <cell r="B23" t="str">
            <v>8T</v>
          </cell>
        </row>
        <row r="24">
          <cell r="A24" t="str">
            <v>29K13459</v>
          </cell>
          <cell r="B24" t="str">
            <v>8T</v>
          </cell>
        </row>
        <row r="25">
          <cell r="A25" t="str">
            <v>29K06824</v>
          </cell>
          <cell r="B25" t="str">
            <v>8T</v>
          </cell>
        </row>
        <row r="26">
          <cell r="A26" t="str">
            <v>29K06820</v>
          </cell>
          <cell r="B26" t="str">
            <v>8T</v>
          </cell>
        </row>
        <row r="27">
          <cell r="A27" t="str">
            <v>29E38331</v>
          </cell>
          <cell r="B27" t="str">
            <v>8T</v>
          </cell>
        </row>
        <row r="28">
          <cell r="A28" t="str">
            <v>29E38126</v>
          </cell>
          <cell r="B28" t="str">
            <v>8T</v>
          </cell>
        </row>
        <row r="29">
          <cell r="A29" t="str">
            <v>29E38128</v>
          </cell>
          <cell r="B29" t="str">
            <v>8T</v>
          </cell>
        </row>
        <row r="30">
          <cell r="A30" t="str">
            <v>29E38311</v>
          </cell>
          <cell r="B30" t="str">
            <v>8T</v>
          </cell>
        </row>
        <row r="31">
          <cell r="A31" t="str">
            <v>29E38159</v>
          </cell>
          <cell r="B31" t="str">
            <v>8T</v>
          </cell>
        </row>
        <row r="32">
          <cell r="A32" t="str">
            <v>29E38345</v>
          </cell>
          <cell r="B32" t="str">
            <v>8T</v>
          </cell>
        </row>
        <row r="33">
          <cell r="A33" t="str">
            <v>29C37344</v>
          </cell>
          <cell r="B33" t="str">
            <v>8T</v>
          </cell>
        </row>
        <row r="34">
          <cell r="A34" t="str">
            <v>29E12410</v>
          </cell>
          <cell r="B34" t="str">
            <v>15T</v>
          </cell>
        </row>
        <row r="35">
          <cell r="A35" t="str">
            <v>29E12073</v>
          </cell>
          <cell r="B35" t="str">
            <v>15T</v>
          </cell>
        </row>
        <row r="36">
          <cell r="A36" t="str">
            <v>29E12047</v>
          </cell>
          <cell r="B36" t="str">
            <v>15T</v>
          </cell>
        </row>
        <row r="37">
          <cell r="A37" t="str">
            <v>29E09603</v>
          </cell>
          <cell r="B37" t="str">
            <v>15T</v>
          </cell>
        </row>
        <row r="38">
          <cell r="A38" t="str">
            <v>29E08426</v>
          </cell>
          <cell r="B38" t="str">
            <v>15T</v>
          </cell>
        </row>
        <row r="39">
          <cell r="A39" t="str">
            <v>29E08413</v>
          </cell>
          <cell r="B39" t="str">
            <v>15T</v>
          </cell>
        </row>
        <row r="40">
          <cell r="A40" t="str">
            <v>29K07924</v>
          </cell>
          <cell r="B40" t="str">
            <v>15T</v>
          </cell>
        </row>
        <row r="41">
          <cell r="A41" t="str">
            <v>29E12401</v>
          </cell>
          <cell r="B41" t="str">
            <v>15T</v>
          </cell>
        </row>
        <row r="43">
          <cell r="A43" t="str">
            <v>29K06824</v>
          </cell>
          <cell r="B43" t="str">
            <v>8T</v>
          </cell>
        </row>
        <row r="44">
          <cell r="A44" t="str">
            <v>29E12073</v>
          </cell>
          <cell r="B44" t="str">
            <v>15T</v>
          </cell>
        </row>
        <row r="45">
          <cell r="A45" t="str">
            <v>29G02325</v>
          </cell>
          <cell r="B45" t="str">
            <v>8T</v>
          </cell>
        </row>
        <row r="46">
          <cell r="A46" t="str">
            <v>29K13905</v>
          </cell>
          <cell r="B46" t="str">
            <v>8T</v>
          </cell>
        </row>
        <row r="48">
          <cell r="A48" t="str">
            <v>29E12420</v>
          </cell>
          <cell r="B48" t="str">
            <v>Cont 50F</v>
          </cell>
        </row>
        <row r="49">
          <cell r="A49" t="str">
            <v>29E12143</v>
          </cell>
          <cell r="B49" t="str">
            <v>Cont 50F</v>
          </cell>
        </row>
        <row r="50">
          <cell r="A50" t="str">
            <v>29E12333</v>
          </cell>
          <cell r="B50" t="str">
            <v>Cont 50F</v>
          </cell>
        </row>
        <row r="51">
          <cell r="A51" t="str">
            <v>29E12412</v>
          </cell>
          <cell r="B51" t="str">
            <v>Cont 50F</v>
          </cell>
        </row>
        <row r="52">
          <cell r="A52" t="str">
            <v>29E12120</v>
          </cell>
          <cell r="B52" t="str">
            <v>Cont 50F</v>
          </cell>
        </row>
        <row r="53">
          <cell r="A53" t="str">
            <v>29E12436</v>
          </cell>
          <cell r="B53" t="str">
            <v>Cont 50F</v>
          </cell>
        </row>
        <row r="54">
          <cell r="A54" t="str">
            <v>29E14424</v>
          </cell>
          <cell r="B54" t="str">
            <v>Cont 50F</v>
          </cell>
        </row>
        <row r="55">
          <cell r="A55" t="str">
            <v>29E14214</v>
          </cell>
          <cell r="B55" t="str">
            <v>Cont 50F</v>
          </cell>
        </row>
        <row r="56">
          <cell r="A56" t="str">
            <v>29E14310</v>
          </cell>
          <cell r="B56" t="str">
            <v>Cont 50F</v>
          </cell>
        </row>
        <row r="57">
          <cell r="A57" t="str">
            <v>29E35397</v>
          </cell>
          <cell r="B57" t="str">
            <v>Cont 50F</v>
          </cell>
        </row>
        <row r="58">
          <cell r="A58" t="str">
            <v>29E35164</v>
          </cell>
          <cell r="B58" t="str">
            <v>Cont 50F</v>
          </cell>
        </row>
        <row r="59">
          <cell r="A59" t="str">
            <v>29E35064</v>
          </cell>
          <cell r="B59" t="str">
            <v>Cont 50F</v>
          </cell>
        </row>
        <row r="60">
          <cell r="A60" t="str">
            <v>29K06725</v>
          </cell>
          <cell r="B60" t="str">
            <v>3.5T</v>
          </cell>
        </row>
        <row r="61">
          <cell r="A61" t="str">
            <v>29H74340</v>
          </cell>
          <cell r="B61" t="str">
            <v>1.5T</v>
          </cell>
        </row>
        <row r="62">
          <cell r="A62" t="str">
            <v>29E00028</v>
          </cell>
          <cell r="B62" t="str">
            <v>8T</v>
          </cell>
        </row>
        <row r="63">
          <cell r="A63" t="str">
            <v>29H80501</v>
          </cell>
          <cell r="B63" t="str">
            <v>8T</v>
          </cell>
        </row>
        <row r="64">
          <cell r="A64" t="str">
            <v>29E54261</v>
          </cell>
          <cell r="B64" t="str">
            <v>8T</v>
          </cell>
        </row>
        <row r="65">
          <cell r="A65" t="str">
            <v>29B20543</v>
          </cell>
          <cell r="B65" t="str">
            <v>8T</v>
          </cell>
        </row>
        <row r="66">
          <cell r="A66" t="str">
            <v>29E44377</v>
          </cell>
          <cell r="B66" t="str">
            <v>8T</v>
          </cell>
        </row>
        <row r="67">
          <cell r="A67" t="str">
            <v>29E47562</v>
          </cell>
          <cell r="B67" t="str">
            <v>2.4T lạnh</v>
          </cell>
        </row>
        <row r="68">
          <cell r="A68" t="str">
            <v>29K02514</v>
          </cell>
          <cell r="B68" t="str">
            <v>2.4T lạnh</v>
          </cell>
        </row>
        <row r="69">
          <cell r="A69" t="str">
            <v>29E48524</v>
          </cell>
          <cell r="B69" t="str">
            <v>2.4T lạnh</v>
          </cell>
        </row>
        <row r="70">
          <cell r="A70" t="str">
            <v>29E49680</v>
          </cell>
          <cell r="B70" t="str">
            <v>2.4T lạnh</v>
          </cell>
        </row>
        <row r="71">
          <cell r="A71" t="str">
            <v>29E52540</v>
          </cell>
          <cell r="B71" t="str">
            <v>3.5T lạnh</v>
          </cell>
        </row>
        <row r="72">
          <cell r="A72" t="str">
            <v>29E49820</v>
          </cell>
          <cell r="B72" t="str">
            <v>3.5T lạnh</v>
          </cell>
        </row>
        <row r="73">
          <cell r="A73" t="str">
            <v>29G02330</v>
          </cell>
          <cell r="B73" t="str">
            <v>1.5T</v>
          </cell>
        </row>
        <row r="74">
          <cell r="A74" t="str">
            <v>29K05088</v>
          </cell>
          <cell r="B74" t="str">
            <v>1T</v>
          </cell>
        </row>
        <row r="75">
          <cell r="A75" t="str">
            <v>29G02346</v>
          </cell>
          <cell r="B75" t="str">
            <v>1.5T</v>
          </cell>
        </row>
        <row r="76">
          <cell r="A76" t="str">
            <v>29K13582</v>
          </cell>
          <cell r="B76" t="str">
            <v>2.5T</v>
          </cell>
        </row>
        <row r="77">
          <cell r="A77" t="str">
            <v>29H46401</v>
          </cell>
          <cell r="B77" t="str">
            <v>2.5T</v>
          </cell>
        </row>
        <row r="78">
          <cell r="A78" t="str">
            <v>29G02314</v>
          </cell>
          <cell r="B78" t="str">
            <v>1.5T</v>
          </cell>
        </row>
        <row r="79">
          <cell r="A79" t="str">
            <v>29K12715</v>
          </cell>
          <cell r="B79" t="str">
            <v>Xe tai nạn T5.2025 tại đèo lò xo</v>
          </cell>
        </row>
        <row r="80">
          <cell r="A80" t="str">
            <v>29E54212</v>
          </cell>
          <cell r="B80" t="str">
            <v>8T</v>
          </cell>
        </row>
        <row r="81">
          <cell r="A81" t="str">
            <v>29E44329</v>
          </cell>
          <cell r="B81" t="str">
            <v>8T</v>
          </cell>
        </row>
        <row r="82">
          <cell r="A82" t="str">
            <v>29E44369</v>
          </cell>
          <cell r="B82" t="str">
            <v>8T</v>
          </cell>
        </row>
        <row r="83">
          <cell r="A83" t="str">
            <v>29E54217</v>
          </cell>
          <cell r="B83" t="str">
            <v>8T</v>
          </cell>
        </row>
        <row r="84">
          <cell r="A84" t="str">
            <v>29E44326</v>
          </cell>
          <cell r="B84" t="str">
            <v>8T</v>
          </cell>
        </row>
      </sheetData>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https://maps.app.goo.gl/ok7bBzsmsChjA4sr9" TargetMode="External"/><Relationship Id="rId13" Type="http://schemas.openxmlformats.org/officeDocument/2006/relationships/hyperlink" Target="https://maps.app.goo.gl/wBa5ge1ERrYYzM5j8" TargetMode="External"/><Relationship Id="rId3" Type="http://schemas.openxmlformats.org/officeDocument/2006/relationships/hyperlink" Target="https://maps.app.goo.gl/vBhevvFiVH571ewYA" TargetMode="External"/><Relationship Id="rId7" Type="http://schemas.openxmlformats.org/officeDocument/2006/relationships/hyperlink" Target="https://maps.app.goo.gl/4kxASnHEEVuKooRq5" TargetMode="External"/><Relationship Id="rId12" Type="http://schemas.openxmlformats.org/officeDocument/2006/relationships/hyperlink" Target="https://maps.app.goo.gl/wuxnYz6HHJwtPaB47" TargetMode="External"/><Relationship Id="rId2" Type="http://schemas.openxmlformats.org/officeDocument/2006/relationships/hyperlink" Target="https://maps.app.goo.gl/V4XvqSCbD6nbATc57" TargetMode="External"/><Relationship Id="rId16" Type="http://schemas.openxmlformats.org/officeDocument/2006/relationships/hyperlink" Target="https://maps.app.goo.gl/9ZDNPuA3MT4eRRjT6" TargetMode="External"/><Relationship Id="rId1" Type="http://schemas.openxmlformats.org/officeDocument/2006/relationships/hyperlink" Target="https://maps.app.goo.gl/CkFZ5Ah2z384Cq4c9" TargetMode="External"/><Relationship Id="rId6" Type="http://schemas.openxmlformats.org/officeDocument/2006/relationships/hyperlink" Target="https://maps.app.goo.gl/upjpQVJxoECjeWUMA" TargetMode="External"/><Relationship Id="rId11" Type="http://schemas.openxmlformats.org/officeDocument/2006/relationships/hyperlink" Target="https://maps.app.goo.gl/dWzVrEQezADjS6xr8" TargetMode="External"/><Relationship Id="rId5" Type="http://schemas.openxmlformats.org/officeDocument/2006/relationships/hyperlink" Target="https://maps.app.goo.gl/cb3YQh3TLsTwSWVn8" TargetMode="External"/><Relationship Id="rId15" Type="http://schemas.openxmlformats.org/officeDocument/2006/relationships/hyperlink" Target="https://maps.app.goo.gl/xMeDLNAUwuUVZmRK8" TargetMode="External"/><Relationship Id="rId10" Type="http://schemas.openxmlformats.org/officeDocument/2006/relationships/hyperlink" Target="https://maps.app.goo.gl/DcaBy1fNELXvJRz79" TargetMode="External"/><Relationship Id="rId4" Type="http://schemas.openxmlformats.org/officeDocument/2006/relationships/hyperlink" Target="https://maps.app.goo.gl/HbKfMAM6ZJ2cki33A" TargetMode="External"/><Relationship Id="rId9" Type="http://schemas.openxmlformats.org/officeDocument/2006/relationships/hyperlink" Target="https://maps.app.goo.gl/7Gcj3GRwWU6jMGVG8" TargetMode="External"/><Relationship Id="rId14" Type="http://schemas.openxmlformats.org/officeDocument/2006/relationships/hyperlink" Target="https://maps.app.goo.gl/D7aS56u6ApgMQraJ8"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tl.dm/"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l0um_okaiNkRH7fwiDjUv3rOIv9iXsoA?hl=vi"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xevietnam.com.vn/" TargetMode="External"/></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7.xml.rels><?xml version="1.0" encoding="UTF-8" standalone="yes"?>
<Relationships xmlns="http://schemas.openxmlformats.org/package/2006/relationships"><Relationship Id="rId8" Type="http://schemas.openxmlformats.org/officeDocument/2006/relationships/hyperlink" Target="https://maps.app.goo.gl/4X9JFwuEXQ5pQpu1A" TargetMode="External"/><Relationship Id="rId13" Type="http://schemas.openxmlformats.org/officeDocument/2006/relationships/hyperlink" Target="https://maps.app.goo.gl/BnWz5rb9GyTqwSDa7" TargetMode="External"/><Relationship Id="rId3" Type="http://schemas.openxmlformats.org/officeDocument/2006/relationships/hyperlink" Target="https://maps.app.goo.gl/uApyKkEvi2nrTHfd9" TargetMode="External"/><Relationship Id="rId7" Type="http://schemas.openxmlformats.org/officeDocument/2006/relationships/hyperlink" Target="https://maps.app.goo.gl/2xwgEDVJtzboDV4PA" TargetMode="External"/><Relationship Id="rId12" Type="http://schemas.openxmlformats.org/officeDocument/2006/relationships/hyperlink" Target="https://maps.app.goo.gl/TxrabD9vHJRU158a9" TargetMode="External"/><Relationship Id="rId2" Type="http://schemas.openxmlformats.org/officeDocument/2006/relationships/hyperlink" Target="https://maps.app.goo.gl/cgt6DPAzoRhJ8Zjt7" TargetMode="External"/><Relationship Id="rId16" Type="http://schemas.openxmlformats.org/officeDocument/2006/relationships/hyperlink" Target="https://maps.app.goo.gl/Ex2Y3JCjPmGJcjzV6" TargetMode="External"/><Relationship Id="rId1" Type="http://schemas.openxmlformats.org/officeDocument/2006/relationships/hyperlink" Target="https://maps.app.goo.gl/eLPr4hedGmjw1wax9" TargetMode="External"/><Relationship Id="rId6" Type="http://schemas.openxmlformats.org/officeDocument/2006/relationships/hyperlink" Target="https://maps.app.goo.gl/2YVBKghZtmKXmfz28" TargetMode="External"/><Relationship Id="rId11" Type="http://schemas.openxmlformats.org/officeDocument/2006/relationships/hyperlink" Target="https://maps.app.goo.gl/MZZtgQgrEjDg5SpJ6" TargetMode="External"/><Relationship Id="rId5" Type="http://schemas.openxmlformats.org/officeDocument/2006/relationships/hyperlink" Target="https://maps.app.goo.gl/WrWxeRwNEddGPqvW6" TargetMode="External"/><Relationship Id="rId15" Type="http://schemas.openxmlformats.org/officeDocument/2006/relationships/hyperlink" Target="https://maps.app.goo.gl/8t2J1zxe6xsxUgTu7" TargetMode="External"/><Relationship Id="rId10" Type="http://schemas.openxmlformats.org/officeDocument/2006/relationships/hyperlink" Target="https://maps.app.goo.gl/duBdRbzgRQRiVBGN6" TargetMode="External"/><Relationship Id="rId4" Type="http://schemas.openxmlformats.org/officeDocument/2006/relationships/hyperlink" Target="https://maps.app.goo.gl/A1oMpVRbfjDZdpsX6" TargetMode="External"/><Relationship Id="rId9" Type="http://schemas.openxmlformats.org/officeDocument/2006/relationships/hyperlink" Target="https://maps.app.goo.gl/zXMY1eNQnJhp2uom7" TargetMode="External"/><Relationship Id="rId14" Type="http://schemas.openxmlformats.org/officeDocument/2006/relationships/hyperlink" Target="https://maps.app.goo.gl/EmrxzSThhvBUe6Uq5" TargetMode="External"/></Relationships>
</file>

<file path=xl/worksheets/_rels/sheet158.xml.rels><?xml version="1.0" encoding="UTF-8" standalone="yes"?>
<Relationships xmlns="http://schemas.openxmlformats.org/package/2006/relationships"><Relationship Id="rId3" Type="http://schemas.openxmlformats.org/officeDocument/2006/relationships/hyperlink" Target="https://www.google.com/maps/place/10%C2%B006'42.6%22N+105%C2%B041'30.8%22E/@10.1118259,105.6893044,17z/data=!3m1!4b1!4m4!3m3!8m2!3d10.1118259!4d105.6918793?entry=ttu&amp;g_ep=EgoyMDI0MTIxMS4wIKXMDSoASAFQAw%3D%3D" TargetMode="External"/><Relationship Id="rId2" Type="http://schemas.openxmlformats.org/officeDocument/2006/relationships/hyperlink" Target="https://www.google.com/maps/place/21%C2%B006'56.8%22N+105%C2%B059'18.8%22E/@21.115778,105.9859657,17z/data=!3m1!4b1!4m4!3m3!8m2!3d21.115778!4d105.9885406?entry=ttu&amp;g_ep=EgoyMDI0MTIxMS4wIKXMDSoASAFQAw%3D%3D" TargetMode="External"/><Relationship Id="rId1" Type="http://schemas.openxmlformats.org/officeDocument/2006/relationships/hyperlink" Target="https://www.google.com/maps/place/21%C2%B017'14.5%22N+106%C2%B013'44.7%22E/@21.2873516,106.2264977,17z/data=!3m1!4b1!4m4!3m3!8m2!3d21.2873516!4d106.2290726?entry=ttu&amp;g_ep=EgoyMDI0MTIxMS4wIKXMDSoASAFQAw%3D%3D" TargetMode="External"/><Relationship Id="rId5" Type="http://schemas.openxmlformats.org/officeDocument/2006/relationships/hyperlink" Target="https://www.google.com/maps?q=354+H%E1%BB%93+V%C4%83n+M%C3%AAn,+An+Th%E1%BA%A1nh,+Thu%E1%BA%ADn+An,+B%C3%ACnh+D%C6%B0%C6%A1ng&amp;ftid=0x3174d72e695440f9:0x8c0b1f0deaf8c25b&amp;hl=vi-VN&amp;gl=vn&amp;entry=gps&amp;lucs=s2se&amp;shorturl=1" TargetMode="External"/><Relationship Id="rId4" Type="http://schemas.openxmlformats.org/officeDocument/2006/relationships/hyperlink" Target="https://www.google.com/maps?q=21.18786456,105.7742224&amp;z=14&amp;t=m&amp;mapclient=embed" TargetMode="External"/></Relationships>
</file>

<file path=xl/worksheets/_rels/sheet15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2.xml.rels><?xml version="1.0" encoding="UTF-8" standalone="yes"?>
<Relationships xmlns="http://schemas.openxmlformats.org/package/2006/relationships"><Relationship Id="rId8" Type="http://schemas.openxmlformats.org/officeDocument/2006/relationships/hyperlink" Target="https://www.google.com/maps/place/11%C2%B044'26.2%22N+108%C2%B019'56.0%22E/@11.7406199,108.3296519,749m/data=!3m2!1e3!4b1!4m4!3m3!8m2!3d11.7406199!4d108.3322268!5m1!1e1?entry=ttu&amp;g_ep=EgoyMDI1MDEyOS4xIKXMDSoASAFQAw%3D%3D" TargetMode="External"/><Relationship Id="rId3" Type="http://schemas.openxmlformats.org/officeDocument/2006/relationships/hyperlink" Target="https://maps.app.goo.gl/WLLi75ToL6FxKSX16" TargetMode="External"/><Relationship Id="rId7" Type="http://schemas.openxmlformats.org/officeDocument/2006/relationships/hyperlink" Target="https://www.google.com/maps/place/12%C2%B044'02.7%22N+108%C2%B005'01.1%22E/@12.7340841,108.0810662,746m/data=!3m2!1e3!4b1!4m4!3m3!8m2!3d12.7340841!4d108.0836411!5m1!1e1?entry=ttu&amp;g_ep=EgoyMDI1MDEyOS4xIKXMDSoASAFQAw%3D%3D" TargetMode="External"/><Relationship Id="rId2" Type="http://schemas.openxmlformats.org/officeDocument/2006/relationships/hyperlink" Target="https://maps.app.goo.gl/kf1NvmhxDzbrgBpA7" TargetMode="External"/><Relationship Id="rId1" Type="http://schemas.openxmlformats.org/officeDocument/2006/relationships/hyperlink" Target="https://maps.app.goo.gl/vKaMHbmxtsLuoswV6" TargetMode="External"/><Relationship Id="rId6" Type="http://schemas.openxmlformats.org/officeDocument/2006/relationships/hyperlink" Target="https://www.google.com/maps/place/13%C2%B056'34.0%22N+107%C2%B059'36.2%22E/@13.9427862,107.9908104,742m/data=!3m2!1e3!4b1!4m4!3m3!8m2!3d13.9427862!4d107.9933853!5m1!1e1?entry=ttu&amp;g_ep=EgoyMDI1MDEyOS4xIKXMDSoASAFQAw%3D%3D" TargetMode="External"/><Relationship Id="rId5" Type="http://schemas.openxmlformats.org/officeDocument/2006/relationships/hyperlink" Target="https://maps.app.goo.gl/NYgmWJ2mFrQxpHSq5" TargetMode="External"/><Relationship Id="rId4" Type="http://schemas.openxmlformats.org/officeDocument/2006/relationships/hyperlink" Target="https://www.google.com/maps?q=10.9215556,106.5446667&amp;entry=gps&amp;lucs=,94203325,47075489,94216425,94216401,94249923,94242607,94224825,94227247,94227248,94247554,47071704,47069508,94218641,94233079,94203019,47084304,94208458,94208447&amp;g_ep=CAISEjI0LjQ3LjMuNjk4NTMxOTU1MBgAINeCAyqiASw5NDIwMzMyNSw0NzA3NTQ4OSw5NDIxNjQyNSw5NDIxNjQwMSw5NDI0OTkyMyw5NDI0MjYwNyw5NDIyNDgyNSw5NDIyNzI0Nyw5NDIyNzI0OCw5NDI0NzU1NCw0NzA3MTcwNCw0NzA2OTUwOCw5NDIxODY0MSw5NDIzMzA3OSw5NDIwMzAxOSw0NzA4NDMwNCw5NDIwODQ1OCw5NDIwODQ0N0ICVk4%3D&amp;g_st=ic" TargetMode="External"/><Relationship Id="rId9" Type="http://schemas.openxmlformats.org/officeDocument/2006/relationships/hyperlink" Target="https://www.google.com/maps/place/11%C2%B032'39.0%22N+107%C2%B047'15.7%22E/@11.5441668,107.7851179,749m/data=!3m2!1e3!4b1!4m4!3m3!8m2!3d11.5441668!4d107.7876928!5m1!1e1?entry=ttu&amp;g_ep=EgoyMDI1MDEyOS4xIKXMDSoASAFQAw%3D%3D" TargetMode="External"/></Relationships>
</file>

<file path=xl/worksheets/_rels/sheet16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000"/>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ColWidth="11.1640625" defaultRowHeight="15" customHeight="1"/>
  <cols>
    <col min="1" max="1" width="8.08203125" customWidth="1"/>
    <col min="2" max="2" width="21.1640625" customWidth="1"/>
    <col min="3" max="6" width="8.33203125" customWidth="1"/>
    <col min="7" max="7" width="9.5" customWidth="1"/>
    <col min="8" max="8" width="9.6640625" customWidth="1"/>
    <col min="9" max="9" width="7" customWidth="1"/>
    <col min="10" max="10" width="7.6640625" customWidth="1"/>
    <col min="11" max="11" width="11.6640625" customWidth="1"/>
    <col min="12" max="12" width="15.6640625" customWidth="1"/>
    <col min="13" max="13" width="11.5" customWidth="1"/>
    <col min="14" max="14" width="27.5" customWidth="1"/>
    <col min="15" max="15" width="33.6640625" customWidth="1"/>
    <col min="16" max="19" width="9" customWidth="1"/>
    <col min="20" max="23" width="8.5" customWidth="1"/>
  </cols>
  <sheetData>
    <row r="1" spans="1:23" ht="40.5" customHeight="1">
      <c r="A1" s="1" t="s">
        <v>0</v>
      </c>
      <c r="B1" s="1" t="s">
        <v>1</v>
      </c>
      <c r="C1" s="2" t="s">
        <v>2</v>
      </c>
      <c r="D1" s="2" t="s">
        <v>3</v>
      </c>
      <c r="E1" s="2" t="s">
        <v>4</v>
      </c>
      <c r="F1" s="2" t="s">
        <v>5</v>
      </c>
      <c r="G1" s="1" t="s">
        <v>6</v>
      </c>
      <c r="H1" s="1" t="s">
        <v>7</v>
      </c>
      <c r="I1" s="1" t="s">
        <v>8</v>
      </c>
      <c r="J1" s="1" t="s">
        <v>9</v>
      </c>
      <c r="K1" s="1" t="s">
        <v>10</v>
      </c>
      <c r="L1" s="1" t="s">
        <v>11</v>
      </c>
      <c r="M1" s="3" t="s">
        <v>12</v>
      </c>
      <c r="N1" s="4"/>
      <c r="O1" s="4"/>
      <c r="P1" s="4"/>
      <c r="Q1" s="4"/>
      <c r="R1" s="4"/>
      <c r="S1" s="4"/>
      <c r="T1" s="4"/>
      <c r="U1" s="4"/>
      <c r="V1" s="4"/>
      <c r="W1" s="4"/>
    </row>
    <row r="2" spans="1:23" ht="15" customHeight="1">
      <c r="A2" s="5">
        <v>45593</v>
      </c>
      <c r="B2" s="6" t="s">
        <v>13</v>
      </c>
      <c r="C2" s="7">
        <v>300000</v>
      </c>
      <c r="D2" s="7"/>
      <c r="E2" s="7"/>
      <c r="F2" s="7">
        <f t="shared" ref="F2:F168" si="0">E2+D2+C2</f>
        <v>300000</v>
      </c>
      <c r="G2" s="8">
        <f t="shared" ref="G2:G33" si="1">ROUNDUP(C2/500,0)</f>
        <v>600</v>
      </c>
      <c r="H2" s="8">
        <f t="shared" ref="H2:H33" si="2">ROUNDUP(D2/500,0)</f>
        <v>0</v>
      </c>
      <c r="I2" s="8">
        <f t="shared" ref="I2:I33" si="3">ROUNDUP(E2/500,0)</f>
        <v>0</v>
      </c>
      <c r="J2" s="9">
        <f t="shared" ref="J2:J197" si="4">I2+H2+G2</f>
        <v>600</v>
      </c>
      <c r="K2" s="10" t="s">
        <v>14</v>
      </c>
      <c r="L2" s="11" t="s">
        <v>15</v>
      </c>
      <c r="M2" s="12">
        <v>961571433</v>
      </c>
    </row>
    <row r="3" spans="1:23" ht="15" customHeight="1">
      <c r="A3" s="5">
        <v>45593</v>
      </c>
      <c r="B3" s="6" t="s">
        <v>13</v>
      </c>
      <c r="C3" s="7">
        <v>112500</v>
      </c>
      <c r="D3" s="7">
        <v>25000</v>
      </c>
      <c r="E3" s="7"/>
      <c r="F3" s="7">
        <f t="shared" si="0"/>
        <v>137500</v>
      </c>
      <c r="G3" s="8">
        <f t="shared" si="1"/>
        <v>225</v>
      </c>
      <c r="H3" s="8">
        <f t="shared" si="2"/>
        <v>50</v>
      </c>
      <c r="I3" s="8">
        <f t="shared" si="3"/>
        <v>0</v>
      </c>
      <c r="J3" s="9">
        <f t="shared" si="4"/>
        <v>275</v>
      </c>
      <c r="K3" s="10" t="s">
        <v>16</v>
      </c>
      <c r="L3" s="11" t="s">
        <v>17</v>
      </c>
      <c r="M3" s="12">
        <v>964343887</v>
      </c>
    </row>
    <row r="4" spans="1:23" ht="15" customHeight="1">
      <c r="A4" s="13">
        <v>45595</v>
      </c>
      <c r="B4" s="6" t="s">
        <v>18</v>
      </c>
      <c r="C4" s="14">
        <v>11300</v>
      </c>
      <c r="D4" s="14">
        <f>140000+180000</f>
        <v>320000</v>
      </c>
      <c r="E4" s="14"/>
      <c r="F4" s="14">
        <f t="shared" si="0"/>
        <v>331300</v>
      </c>
      <c r="G4" s="15">
        <f t="shared" si="1"/>
        <v>23</v>
      </c>
      <c r="H4" s="15">
        <f t="shared" si="2"/>
        <v>640</v>
      </c>
      <c r="I4" s="15">
        <f t="shared" si="3"/>
        <v>0</v>
      </c>
      <c r="J4" s="16">
        <f t="shared" si="4"/>
        <v>663</v>
      </c>
      <c r="K4" s="10" t="s">
        <v>19</v>
      </c>
      <c r="L4" s="10" t="s">
        <v>20</v>
      </c>
      <c r="M4" s="17">
        <v>974392325</v>
      </c>
    </row>
    <row r="5" spans="1:23" ht="15" customHeight="1">
      <c r="A5" s="13">
        <v>45595</v>
      </c>
      <c r="B5" s="6" t="s">
        <v>21</v>
      </c>
      <c r="C5" s="14"/>
      <c r="D5" s="14">
        <v>57500</v>
      </c>
      <c r="E5" s="14"/>
      <c r="F5" s="14">
        <f t="shared" si="0"/>
        <v>57500</v>
      </c>
      <c r="G5" s="15">
        <f t="shared" si="1"/>
        <v>0</v>
      </c>
      <c r="H5" s="15">
        <f t="shared" si="2"/>
        <v>115</v>
      </c>
      <c r="I5" s="15">
        <f t="shared" si="3"/>
        <v>0</v>
      </c>
      <c r="J5" s="16">
        <f t="shared" si="4"/>
        <v>115</v>
      </c>
      <c r="K5" s="1537" t="s">
        <v>14</v>
      </c>
      <c r="L5" s="1537" t="s">
        <v>15</v>
      </c>
      <c r="M5" s="1543">
        <v>961571433</v>
      </c>
    </row>
    <row r="6" spans="1:23" ht="15" customHeight="1">
      <c r="A6" s="13">
        <v>45595</v>
      </c>
      <c r="B6" s="6" t="s">
        <v>22</v>
      </c>
      <c r="C6" s="14">
        <f>106400+1000</f>
        <v>107400</v>
      </c>
      <c r="D6" s="14">
        <v>32000</v>
      </c>
      <c r="E6" s="14"/>
      <c r="F6" s="14">
        <f t="shared" si="0"/>
        <v>139400</v>
      </c>
      <c r="G6" s="15">
        <f t="shared" si="1"/>
        <v>215</v>
      </c>
      <c r="H6" s="15">
        <f t="shared" si="2"/>
        <v>64</v>
      </c>
      <c r="I6" s="15">
        <f t="shared" si="3"/>
        <v>0</v>
      </c>
      <c r="J6" s="16">
        <f t="shared" si="4"/>
        <v>279</v>
      </c>
      <c r="K6" s="1538"/>
      <c r="L6" s="1538"/>
      <c r="M6" s="1538"/>
      <c r="N6" s="18" t="s">
        <v>23</v>
      </c>
    </row>
    <row r="7" spans="1:23" ht="15" customHeight="1">
      <c r="A7" s="13">
        <v>45595</v>
      </c>
      <c r="B7" s="19" t="s">
        <v>24</v>
      </c>
      <c r="C7" s="20">
        <f>46600+2000</f>
        <v>48600</v>
      </c>
      <c r="D7" s="21"/>
      <c r="E7" s="21"/>
      <c r="F7" s="14">
        <f t="shared" si="0"/>
        <v>48600</v>
      </c>
      <c r="G7" s="15">
        <f t="shared" si="1"/>
        <v>98</v>
      </c>
      <c r="H7" s="15">
        <f t="shared" si="2"/>
        <v>0</v>
      </c>
      <c r="I7" s="15">
        <f t="shared" si="3"/>
        <v>0</v>
      </c>
      <c r="J7" s="16">
        <f t="shared" si="4"/>
        <v>98</v>
      </c>
      <c r="K7" s="1538"/>
      <c r="L7" s="1538"/>
      <c r="M7" s="1538"/>
      <c r="N7" s="18" t="s">
        <v>23</v>
      </c>
    </row>
    <row r="8" spans="1:23" ht="15" customHeight="1">
      <c r="A8" s="13">
        <v>45595</v>
      </c>
      <c r="B8" s="6" t="s">
        <v>25</v>
      </c>
      <c r="C8" s="14">
        <v>91800</v>
      </c>
      <c r="D8" s="14">
        <v>15000</v>
      </c>
      <c r="E8" s="14"/>
      <c r="F8" s="14">
        <f t="shared" si="0"/>
        <v>106800</v>
      </c>
      <c r="G8" s="15">
        <f t="shared" si="1"/>
        <v>184</v>
      </c>
      <c r="H8" s="15">
        <f t="shared" si="2"/>
        <v>30</v>
      </c>
      <c r="I8" s="15">
        <f t="shared" si="3"/>
        <v>0</v>
      </c>
      <c r="J8" s="16">
        <f t="shared" si="4"/>
        <v>214</v>
      </c>
      <c r="K8" s="1539"/>
      <c r="L8" s="1539"/>
      <c r="M8" s="1539"/>
    </row>
    <row r="9" spans="1:23" ht="15" customHeight="1">
      <c r="A9" s="13">
        <v>45595</v>
      </c>
      <c r="B9" s="6" t="s">
        <v>26</v>
      </c>
      <c r="C9" s="14">
        <v>106600</v>
      </c>
      <c r="D9" s="14"/>
      <c r="E9" s="14"/>
      <c r="F9" s="14">
        <f t="shared" si="0"/>
        <v>106600</v>
      </c>
      <c r="G9" s="15">
        <f t="shared" si="1"/>
        <v>214</v>
      </c>
      <c r="H9" s="15">
        <f t="shared" si="2"/>
        <v>0</v>
      </c>
      <c r="I9" s="15">
        <f t="shared" si="3"/>
        <v>0</v>
      </c>
      <c r="J9" s="16">
        <f t="shared" si="4"/>
        <v>214</v>
      </c>
      <c r="K9" s="1537" t="s">
        <v>16</v>
      </c>
      <c r="L9" s="1537" t="s">
        <v>17</v>
      </c>
      <c r="M9" s="1543">
        <v>964343887</v>
      </c>
    </row>
    <row r="10" spans="1:23" ht="15" customHeight="1">
      <c r="A10" s="13">
        <v>45595</v>
      </c>
      <c r="B10" s="6" t="s">
        <v>27</v>
      </c>
      <c r="C10" s="14">
        <v>21800</v>
      </c>
      <c r="D10" s="14"/>
      <c r="E10" s="14"/>
      <c r="F10" s="14">
        <f t="shared" si="0"/>
        <v>21800</v>
      </c>
      <c r="G10" s="15">
        <f t="shared" si="1"/>
        <v>44</v>
      </c>
      <c r="H10" s="15">
        <f t="shared" si="2"/>
        <v>0</v>
      </c>
      <c r="I10" s="15">
        <f t="shared" si="3"/>
        <v>0</v>
      </c>
      <c r="J10" s="16">
        <f t="shared" si="4"/>
        <v>44</v>
      </c>
      <c r="K10" s="1538"/>
      <c r="L10" s="1538"/>
      <c r="M10" s="1538"/>
    </row>
    <row r="11" spans="1:23" ht="15" customHeight="1">
      <c r="A11" s="13">
        <v>45595</v>
      </c>
      <c r="B11" s="6" t="s">
        <v>28</v>
      </c>
      <c r="C11" s="14">
        <v>34300</v>
      </c>
      <c r="D11" s="14"/>
      <c r="E11" s="14"/>
      <c r="F11" s="14">
        <f t="shared" si="0"/>
        <v>34300</v>
      </c>
      <c r="G11" s="15">
        <f t="shared" si="1"/>
        <v>69</v>
      </c>
      <c r="H11" s="15">
        <f t="shared" si="2"/>
        <v>0</v>
      </c>
      <c r="I11" s="15">
        <f t="shared" si="3"/>
        <v>0</v>
      </c>
      <c r="J11" s="16">
        <f t="shared" si="4"/>
        <v>69</v>
      </c>
      <c r="K11" s="1539"/>
      <c r="L11" s="1539"/>
      <c r="M11" s="1539"/>
    </row>
    <row r="12" spans="1:23" ht="15" customHeight="1">
      <c r="A12" s="13">
        <v>45595</v>
      </c>
      <c r="B12" s="6" t="s">
        <v>29</v>
      </c>
      <c r="C12" s="14">
        <v>51800</v>
      </c>
      <c r="D12" s="14"/>
      <c r="E12" s="14"/>
      <c r="F12" s="14">
        <f t="shared" si="0"/>
        <v>51800</v>
      </c>
      <c r="G12" s="15">
        <f t="shared" si="1"/>
        <v>104</v>
      </c>
      <c r="H12" s="15">
        <f t="shared" si="2"/>
        <v>0</v>
      </c>
      <c r="I12" s="15">
        <f t="shared" si="3"/>
        <v>0</v>
      </c>
      <c r="J12" s="16">
        <f t="shared" si="4"/>
        <v>104</v>
      </c>
      <c r="K12" s="1537" t="s">
        <v>30</v>
      </c>
      <c r="L12" s="1537" t="s">
        <v>31</v>
      </c>
      <c r="M12" s="1543">
        <v>971106882</v>
      </c>
    </row>
    <row r="13" spans="1:23" ht="15" customHeight="1">
      <c r="A13" s="13">
        <v>45595</v>
      </c>
      <c r="B13" s="6" t="s">
        <v>32</v>
      </c>
      <c r="C13" s="14">
        <v>59000</v>
      </c>
      <c r="D13" s="14"/>
      <c r="E13" s="14"/>
      <c r="F13" s="14">
        <f t="shared" si="0"/>
        <v>59000</v>
      </c>
      <c r="G13" s="15">
        <f t="shared" si="1"/>
        <v>118</v>
      </c>
      <c r="H13" s="15">
        <f t="shared" si="2"/>
        <v>0</v>
      </c>
      <c r="I13" s="15">
        <f t="shared" si="3"/>
        <v>0</v>
      </c>
      <c r="J13" s="16">
        <f t="shared" si="4"/>
        <v>118</v>
      </c>
      <c r="K13" s="1538"/>
      <c r="L13" s="1538"/>
      <c r="M13" s="1538"/>
    </row>
    <row r="14" spans="1:23" ht="15" customHeight="1">
      <c r="A14" s="13">
        <v>45595</v>
      </c>
      <c r="B14" s="6" t="s">
        <v>33</v>
      </c>
      <c r="C14" s="14">
        <v>66300</v>
      </c>
      <c r="D14" s="14"/>
      <c r="E14" s="14"/>
      <c r="F14" s="14">
        <f t="shared" si="0"/>
        <v>66300</v>
      </c>
      <c r="G14" s="15">
        <f t="shared" si="1"/>
        <v>133</v>
      </c>
      <c r="H14" s="15">
        <f t="shared" si="2"/>
        <v>0</v>
      </c>
      <c r="I14" s="15">
        <f t="shared" si="3"/>
        <v>0</v>
      </c>
      <c r="J14" s="16">
        <f t="shared" si="4"/>
        <v>133</v>
      </c>
      <c r="K14" s="1538"/>
      <c r="L14" s="1538"/>
      <c r="M14" s="1538"/>
    </row>
    <row r="15" spans="1:23" ht="15" customHeight="1">
      <c r="A15" s="13">
        <v>45595</v>
      </c>
      <c r="B15" s="19" t="s">
        <v>34</v>
      </c>
      <c r="C15" s="20">
        <v>22500</v>
      </c>
      <c r="D15" s="21"/>
      <c r="E15" s="21"/>
      <c r="F15" s="14">
        <f t="shared" si="0"/>
        <v>22500</v>
      </c>
      <c r="G15" s="15">
        <f t="shared" si="1"/>
        <v>45</v>
      </c>
      <c r="H15" s="15">
        <f t="shared" si="2"/>
        <v>0</v>
      </c>
      <c r="I15" s="15">
        <f t="shared" si="3"/>
        <v>0</v>
      </c>
      <c r="J15" s="16">
        <f t="shared" si="4"/>
        <v>45</v>
      </c>
      <c r="K15" s="1539"/>
      <c r="L15" s="1539"/>
      <c r="M15" s="1539"/>
    </row>
    <row r="16" spans="1:23" ht="15" customHeight="1">
      <c r="A16" s="13">
        <v>45595</v>
      </c>
      <c r="B16" s="6" t="s">
        <v>35</v>
      </c>
      <c r="C16" s="14">
        <v>71500</v>
      </c>
      <c r="D16" s="14"/>
      <c r="E16" s="14"/>
      <c r="F16" s="14">
        <f t="shared" si="0"/>
        <v>71500</v>
      </c>
      <c r="G16" s="15">
        <f t="shared" si="1"/>
        <v>143</v>
      </c>
      <c r="H16" s="15">
        <f t="shared" si="2"/>
        <v>0</v>
      </c>
      <c r="I16" s="15">
        <f t="shared" si="3"/>
        <v>0</v>
      </c>
      <c r="J16" s="16">
        <f t="shared" si="4"/>
        <v>143</v>
      </c>
      <c r="K16" s="1537" t="s">
        <v>36</v>
      </c>
      <c r="L16" s="1537" t="s">
        <v>37</v>
      </c>
      <c r="M16" s="1543">
        <v>967884730</v>
      </c>
    </row>
    <row r="17" spans="1:23" ht="15" customHeight="1">
      <c r="A17" s="13">
        <v>45595</v>
      </c>
      <c r="B17" s="6" t="s">
        <v>38</v>
      </c>
      <c r="C17" s="14">
        <v>62400</v>
      </c>
      <c r="D17" s="14">
        <v>20000</v>
      </c>
      <c r="E17" s="14"/>
      <c r="F17" s="14">
        <f t="shared" si="0"/>
        <v>82400</v>
      </c>
      <c r="G17" s="15">
        <f t="shared" si="1"/>
        <v>125</v>
      </c>
      <c r="H17" s="15">
        <f t="shared" si="2"/>
        <v>40</v>
      </c>
      <c r="I17" s="15">
        <f t="shared" si="3"/>
        <v>0</v>
      </c>
      <c r="J17" s="16">
        <f t="shared" si="4"/>
        <v>165</v>
      </c>
      <c r="K17" s="1538"/>
      <c r="L17" s="1538"/>
      <c r="M17" s="1538"/>
    </row>
    <row r="18" spans="1:23" ht="15" customHeight="1">
      <c r="A18" s="13">
        <v>45595</v>
      </c>
      <c r="B18" s="6" t="s">
        <v>39</v>
      </c>
      <c r="C18" s="22">
        <v>52300</v>
      </c>
      <c r="D18" s="14"/>
      <c r="E18" s="14"/>
      <c r="F18" s="14">
        <f t="shared" si="0"/>
        <v>52300</v>
      </c>
      <c r="G18" s="15">
        <f t="shared" si="1"/>
        <v>105</v>
      </c>
      <c r="H18" s="15">
        <f t="shared" si="2"/>
        <v>0</v>
      </c>
      <c r="I18" s="15">
        <f t="shared" si="3"/>
        <v>0</v>
      </c>
      <c r="J18" s="16">
        <f t="shared" si="4"/>
        <v>105</v>
      </c>
      <c r="K18" s="1539"/>
      <c r="L18" s="1539"/>
      <c r="M18" s="1539"/>
    </row>
    <row r="19" spans="1:23" ht="14.25" customHeight="1">
      <c r="A19" s="13">
        <v>45595</v>
      </c>
      <c r="B19" s="6" t="s">
        <v>40</v>
      </c>
      <c r="C19" s="14">
        <f>8700+2000</f>
        <v>10700</v>
      </c>
      <c r="D19" s="14">
        <v>87900</v>
      </c>
      <c r="E19" s="14"/>
      <c r="F19" s="14">
        <f t="shared" si="0"/>
        <v>98600</v>
      </c>
      <c r="G19" s="15">
        <f t="shared" si="1"/>
        <v>22</v>
      </c>
      <c r="H19" s="15">
        <f t="shared" si="2"/>
        <v>176</v>
      </c>
      <c r="I19" s="15">
        <f t="shared" si="3"/>
        <v>0</v>
      </c>
      <c r="J19" s="16">
        <f t="shared" si="4"/>
        <v>198</v>
      </c>
      <c r="K19" s="1537" t="s">
        <v>41</v>
      </c>
      <c r="L19" s="1537" t="s">
        <v>42</v>
      </c>
      <c r="M19" s="1543">
        <v>966120021</v>
      </c>
      <c r="N19" s="18" t="s">
        <v>23</v>
      </c>
    </row>
    <row r="20" spans="1:23" ht="14.25" customHeight="1">
      <c r="A20" s="13">
        <v>45595</v>
      </c>
      <c r="B20" s="6" t="s">
        <v>43</v>
      </c>
      <c r="C20" s="14">
        <v>82500</v>
      </c>
      <c r="D20" s="14"/>
      <c r="E20" s="14"/>
      <c r="F20" s="14">
        <f t="shared" si="0"/>
        <v>82500</v>
      </c>
      <c r="G20" s="15">
        <f t="shared" si="1"/>
        <v>165</v>
      </c>
      <c r="H20" s="15">
        <f t="shared" si="2"/>
        <v>0</v>
      </c>
      <c r="I20" s="15">
        <f t="shared" si="3"/>
        <v>0</v>
      </c>
      <c r="J20" s="16">
        <f t="shared" si="4"/>
        <v>165</v>
      </c>
      <c r="K20" s="1539"/>
      <c r="L20" s="1539"/>
      <c r="M20" s="1539"/>
    </row>
    <row r="21" spans="1:23" ht="14.25" customHeight="1">
      <c r="A21" s="5">
        <v>45596</v>
      </c>
      <c r="B21" s="23" t="s">
        <v>25</v>
      </c>
      <c r="C21" s="7"/>
      <c r="D21" s="14">
        <v>106200</v>
      </c>
      <c r="E21" s="7"/>
      <c r="F21" s="7">
        <f t="shared" si="0"/>
        <v>106200</v>
      </c>
      <c r="G21" s="8">
        <f t="shared" si="1"/>
        <v>0</v>
      </c>
      <c r="H21" s="8">
        <f t="shared" si="2"/>
        <v>213</v>
      </c>
      <c r="I21" s="8">
        <f t="shared" si="3"/>
        <v>0</v>
      </c>
      <c r="J21" s="9">
        <f t="shared" si="4"/>
        <v>213</v>
      </c>
      <c r="K21" s="1537" t="s">
        <v>30</v>
      </c>
      <c r="L21" s="1545" t="s">
        <v>31</v>
      </c>
      <c r="M21" s="1549">
        <v>971106882</v>
      </c>
    </row>
    <row r="22" spans="1:23" ht="15.75" customHeight="1">
      <c r="A22" s="5">
        <v>45596</v>
      </c>
      <c r="B22" s="23" t="s">
        <v>44</v>
      </c>
      <c r="C22" s="22">
        <v>47800</v>
      </c>
      <c r="D22" s="14"/>
      <c r="E22" s="7"/>
      <c r="F22" s="7">
        <f t="shared" si="0"/>
        <v>47800</v>
      </c>
      <c r="G22" s="8">
        <f t="shared" si="1"/>
        <v>96</v>
      </c>
      <c r="H22" s="8">
        <f t="shared" si="2"/>
        <v>0</v>
      </c>
      <c r="I22" s="8">
        <f t="shared" si="3"/>
        <v>0</v>
      </c>
      <c r="J22" s="9">
        <f t="shared" si="4"/>
        <v>96</v>
      </c>
      <c r="K22" s="1538"/>
      <c r="L22" s="1538"/>
      <c r="M22" s="1538"/>
    </row>
    <row r="23" spans="1:23" ht="15.75" customHeight="1">
      <c r="A23" s="5">
        <v>45596</v>
      </c>
      <c r="B23" s="23" t="s">
        <v>18</v>
      </c>
      <c r="C23" s="14">
        <v>1000</v>
      </c>
      <c r="D23" s="14"/>
      <c r="E23" s="7"/>
      <c r="F23" s="7">
        <f t="shared" si="0"/>
        <v>1000</v>
      </c>
      <c r="G23" s="8">
        <f t="shared" si="1"/>
        <v>2</v>
      </c>
      <c r="H23" s="8">
        <f t="shared" si="2"/>
        <v>0</v>
      </c>
      <c r="I23" s="8">
        <f t="shared" si="3"/>
        <v>0</v>
      </c>
      <c r="J23" s="9">
        <f t="shared" si="4"/>
        <v>2</v>
      </c>
      <c r="K23" s="1539"/>
      <c r="L23" s="1539"/>
      <c r="M23" s="1539"/>
      <c r="N23" s="18" t="s">
        <v>23</v>
      </c>
    </row>
    <row r="24" spans="1:23" ht="15.75" customHeight="1">
      <c r="A24" s="5">
        <v>45600</v>
      </c>
      <c r="B24" s="23" t="s">
        <v>45</v>
      </c>
      <c r="C24" s="14">
        <v>29600</v>
      </c>
      <c r="D24" s="14"/>
      <c r="E24" s="7"/>
      <c r="F24" s="7">
        <f t="shared" si="0"/>
        <v>29600</v>
      </c>
      <c r="G24" s="8">
        <f t="shared" si="1"/>
        <v>60</v>
      </c>
      <c r="H24" s="8">
        <f t="shared" si="2"/>
        <v>0</v>
      </c>
      <c r="I24" s="8">
        <f t="shared" si="3"/>
        <v>0</v>
      </c>
      <c r="J24" s="9">
        <f t="shared" si="4"/>
        <v>60</v>
      </c>
      <c r="K24" s="1537" t="s">
        <v>41</v>
      </c>
      <c r="L24" s="1545" t="s">
        <v>46</v>
      </c>
      <c r="M24" s="1549">
        <v>971106882</v>
      </c>
    </row>
    <row r="25" spans="1:23" ht="15.75" customHeight="1">
      <c r="A25" s="5">
        <v>45600</v>
      </c>
      <c r="B25" s="23" t="s">
        <v>47</v>
      </c>
      <c r="C25" s="14">
        <v>4600</v>
      </c>
      <c r="D25" s="14">
        <v>95000</v>
      </c>
      <c r="E25" s="7"/>
      <c r="F25" s="7">
        <f t="shared" si="0"/>
        <v>99600</v>
      </c>
      <c r="G25" s="8">
        <f t="shared" si="1"/>
        <v>10</v>
      </c>
      <c r="H25" s="8">
        <f t="shared" si="2"/>
        <v>190</v>
      </c>
      <c r="I25" s="8">
        <f t="shared" si="3"/>
        <v>0</v>
      </c>
      <c r="J25" s="9">
        <f t="shared" si="4"/>
        <v>200</v>
      </c>
      <c r="K25" s="1538"/>
      <c r="L25" s="1538"/>
      <c r="M25" s="1538"/>
    </row>
    <row r="26" spans="1:23" ht="15.75" customHeight="1">
      <c r="A26" s="5">
        <v>45600</v>
      </c>
      <c r="B26" s="23" t="s">
        <v>48</v>
      </c>
      <c r="C26" s="14">
        <v>5800</v>
      </c>
      <c r="D26" s="14">
        <v>75000</v>
      </c>
      <c r="E26" s="7"/>
      <c r="F26" s="7">
        <f t="shared" si="0"/>
        <v>80800</v>
      </c>
      <c r="G26" s="8">
        <f t="shared" si="1"/>
        <v>12</v>
      </c>
      <c r="H26" s="8">
        <f t="shared" si="2"/>
        <v>150</v>
      </c>
      <c r="I26" s="8">
        <f t="shared" si="3"/>
        <v>0</v>
      </c>
      <c r="J26" s="9">
        <f t="shared" si="4"/>
        <v>162</v>
      </c>
      <c r="K26" s="1539"/>
      <c r="L26" s="1539"/>
      <c r="M26" s="1539"/>
    </row>
    <row r="27" spans="1:23" ht="15.75" customHeight="1">
      <c r="A27" s="5">
        <v>45600</v>
      </c>
      <c r="B27" s="6" t="s">
        <v>48</v>
      </c>
      <c r="C27" s="14"/>
      <c r="D27" s="14">
        <v>215000</v>
      </c>
      <c r="E27" s="7"/>
      <c r="F27" s="7">
        <f t="shared" si="0"/>
        <v>215000</v>
      </c>
      <c r="G27" s="8">
        <f t="shared" si="1"/>
        <v>0</v>
      </c>
      <c r="H27" s="8">
        <f t="shared" si="2"/>
        <v>430</v>
      </c>
      <c r="I27" s="8">
        <f t="shared" si="3"/>
        <v>0</v>
      </c>
      <c r="J27" s="9">
        <f t="shared" si="4"/>
        <v>430</v>
      </c>
      <c r="K27" s="10" t="s">
        <v>49</v>
      </c>
      <c r="L27" s="11" t="s">
        <v>50</v>
      </c>
      <c r="M27" s="12">
        <v>949502669</v>
      </c>
    </row>
    <row r="28" spans="1:23" ht="15.75" customHeight="1">
      <c r="A28" s="13">
        <v>45601</v>
      </c>
      <c r="B28" s="23" t="s">
        <v>21</v>
      </c>
      <c r="C28" s="14">
        <v>3900</v>
      </c>
      <c r="D28" s="14">
        <v>60000</v>
      </c>
      <c r="E28" s="14"/>
      <c r="F28" s="14">
        <f t="shared" si="0"/>
        <v>63900</v>
      </c>
      <c r="G28" s="15">
        <f t="shared" si="1"/>
        <v>8</v>
      </c>
      <c r="H28" s="15">
        <f t="shared" si="2"/>
        <v>120</v>
      </c>
      <c r="I28" s="15">
        <f t="shared" si="3"/>
        <v>0</v>
      </c>
      <c r="J28" s="16">
        <f t="shared" si="4"/>
        <v>128</v>
      </c>
      <c r="K28" s="1537" t="s">
        <v>36</v>
      </c>
      <c r="L28" s="1550" t="s">
        <v>51</v>
      </c>
      <c r="M28" s="1550">
        <v>964343887</v>
      </c>
      <c r="N28" s="24"/>
      <c r="O28" s="24"/>
      <c r="P28" s="24"/>
      <c r="Q28" s="24"/>
      <c r="R28" s="24"/>
      <c r="S28" s="24"/>
      <c r="T28" s="24"/>
      <c r="U28" s="24"/>
      <c r="V28" s="24"/>
      <c r="W28" s="24"/>
    </row>
    <row r="29" spans="1:23" ht="15.75" customHeight="1">
      <c r="A29" s="13">
        <v>45601</v>
      </c>
      <c r="B29" s="23" t="s">
        <v>22</v>
      </c>
      <c r="C29" s="14">
        <v>7200</v>
      </c>
      <c r="D29" s="14">
        <v>142000</v>
      </c>
      <c r="E29" s="14"/>
      <c r="F29" s="14">
        <f t="shared" si="0"/>
        <v>149200</v>
      </c>
      <c r="G29" s="15">
        <f t="shared" si="1"/>
        <v>15</v>
      </c>
      <c r="H29" s="15">
        <f t="shared" si="2"/>
        <v>284</v>
      </c>
      <c r="I29" s="15">
        <f t="shared" si="3"/>
        <v>0</v>
      </c>
      <c r="J29" s="16">
        <f t="shared" si="4"/>
        <v>299</v>
      </c>
      <c r="K29" s="1539"/>
      <c r="L29" s="1551"/>
      <c r="M29" s="1551"/>
      <c r="N29" s="24"/>
      <c r="O29" s="24"/>
      <c r="P29" s="24"/>
      <c r="Q29" s="24"/>
      <c r="R29" s="24"/>
      <c r="S29" s="24"/>
      <c r="T29" s="24"/>
      <c r="U29" s="24"/>
      <c r="V29" s="24"/>
      <c r="W29" s="24"/>
    </row>
    <row r="30" spans="1:23" ht="15.75" customHeight="1">
      <c r="A30" s="13">
        <v>45601</v>
      </c>
      <c r="B30" s="23" t="s">
        <v>52</v>
      </c>
      <c r="C30" s="14"/>
      <c r="D30" s="14">
        <v>57500</v>
      </c>
      <c r="E30" s="14"/>
      <c r="F30" s="14">
        <f t="shared" si="0"/>
        <v>57500</v>
      </c>
      <c r="G30" s="15">
        <f t="shared" si="1"/>
        <v>0</v>
      </c>
      <c r="H30" s="15">
        <f t="shared" si="2"/>
        <v>115</v>
      </c>
      <c r="I30" s="15">
        <f t="shared" si="3"/>
        <v>0</v>
      </c>
      <c r="J30" s="16">
        <f t="shared" si="4"/>
        <v>115</v>
      </c>
      <c r="K30" s="1552" t="s">
        <v>14</v>
      </c>
      <c r="L30" s="1537" t="s">
        <v>15</v>
      </c>
      <c r="M30" s="1543">
        <v>961571433</v>
      </c>
      <c r="N30" s="24"/>
      <c r="O30" s="24"/>
      <c r="P30" s="24"/>
      <c r="Q30" s="24"/>
      <c r="R30" s="24"/>
      <c r="S30" s="24"/>
      <c r="T30" s="24"/>
      <c r="U30" s="24"/>
      <c r="V30" s="24"/>
      <c r="W30" s="24"/>
    </row>
    <row r="31" spans="1:23" ht="15.75" customHeight="1">
      <c r="A31" s="13">
        <v>45601</v>
      </c>
      <c r="B31" s="23" t="s">
        <v>32</v>
      </c>
      <c r="C31" s="14"/>
      <c r="D31" s="14">
        <v>81500</v>
      </c>
      <c r="E31" s="14"/>
      <c r="F31" s="14">
        <f t="shared" si="0"/>
        <v>81500</v>
      </c>
      <c r="G31" s="15">
        <f t="shared" si="1"/>
        <v>0</v>
      </c>
      <c r="H31" s="15">
        <f t="shared" si="2"/>
        <v>163</v>
      </c>
      <c r="I31" s="15">
        <f t="shared" si="3"/>
        <v>0</v>
      </c>
      <c r="J31" s="16">
        <f t="shared" si="4"/>
        <v>163</v>
      </c>
      <c r="K31" s="1538"/>
      <c r="L31" s="1538"/>
      <c r="M31" s="1538"/>
      <c r="N31" s="24"/>
      <c r="O31" s="24"/>
      <c r="P31" s="24"/>
      <c r="Q31" s="24"/>
      <c r="R31" s="24"/>
      <c r="S31" s="24"/>
      <c r="T31" s="24"/>
      <c r="U31" s="24"/>
      <c r="V31" s="24"/>
      <c r="W31" s="24"/>
    </row>
    <row r="32" spans="1:23" ht="15.75" customHeight="1">
      <c r="A32" s="13">
        <v>45601</v>
      </c>
      <c r="B32" s="23" t="s">
        <v>26</v>
      </c>
      <c r="C32" s="14">
        <v>6300</v>
      </c>
      <c r="D32" s="14">
        <v>92000</v>
      </c>
      <c r="E32" s="14"/>
      <c r="F32" s="14">
        <f t="shared" si="0"/>
        <v>98300</v>
      </c>
      <c r="G32" s="15">
        <f t="shared" si="1"/>
        <v>13</v>
      </c>
      <c r="H32" s="15">
        <f t="shared" si="2"/>
        <v>184</v>
      </c>
      <c r="I32" s="15">
        <f t="shared" si="3"/>
        <v>0</v>
      </c>
      <c r="J32" s="16">
        <f t="shared" si="4"/>
        <v>197</v>
      </c>
      <c r="K32" s="1538"/>
      <c r="L32" s="1538"/>
      <c r="M32" s="1538"/>
      <c r="N32" s="24"/>
      <c r="O32" s="24"/>
      <c r="P32" s="24"/>
      <c r="Q32" s="24"/>
      <c r="R32" s="24"/>
      <c r="S32" s="24"/>
      <c r="T32" s="24"/>
      <c r="U32" s="24"/>
      <c r="V32" s="24"/>
      <c r="W32" s="24"/>
    </row>
    <row r="33" spans="1:23" ht="15.75" customHeight="1">
      <c r="A33" s="13">
        <v>45601</v>
      </c>
      <c r="B33" s="23" t="s">
        <v>39</v>
      </c>
      <c r="C33" s="14">
        <v>5700</v>
      </c>
      <c r="D33" s="14">
        <v>47900</v>
      </c>
      <c r="E33" s="14"/>
      <c r="F33" s="14">
        <f t="shared" si="0"/>
        <v>53600</v>
      </c>
      <c r="G33" s="15">
        <f t="shared" si="1"/>
        <v>12</v>
      </c>
      <c r="H33" s="15">
        <f t="shared" si="2"/>
        <v>96</v>
      </c>
      <c r="I33" s="15">
        <f t="shared" si="3"/>
        <v>0</v>
      </c>
      <c r="J33" s="16">
        <f t="shared" si="4"/>
        <v>108</v>
      </c>
      <c r="K33" s="1538"/>
      <c r="L33" s="1538"/>
      <c r="M33" s="1538"/>
      <c r="N33" s="24"/>
      <c r="O33" s="24"/>
      <c r="P33" s="24"/>
      <c r="Q33" s="24"/>
      <c r="R33" s="24"/>
      <c r="S33" s="24"/>
      <c r="T33" s="24"/>
      <c r="U33" s="24"/>
      <c r="V33" s="24"/>
      <c r="W33" s="24"/>
    </row>
    <row r="34" spans="1:23" ht="15.75" customHeight="1">
      <c r="A34" s="13">
        <v>45601</v>
      </c>
      <c r="B34" s="23" t="s">
        <v>38</v>
      </c>
      <c r="C34" s="14">
        <v>7600</v>
      </c>
      <c r="D34" s="14">
        <v>62500</v>
      </c>
      <c r="E34" s="14"/>
      <c r="F34" s="14">
        <f t="shared" si="0"/>
        <v>70100</v>
      </c>
      <c r="G34" s="15">
        <f t="shared" ref="G34:G65" si="5">ROUNDUP(C34/500,0)</f>
        <v>16</v>
      </c>
      <c r="H34" s="15">
        <f t="shared" ref="H34:H65" si="6">ROUNDUP(D34/500,0)</f>
        <v>125</v>
      </c>
      <c r="I34" s="15">
        <f t="shared" ref="I34:I65" si="7">ROUNDUP(E34/500,0)</f>
        <v>0</v>
      </c>
      <c r="J34" s="16">
        <f t="shared" si="4"/>
        <v>141</v>
      </c>
      <c r="K34" s="1539"/>
      <c r="L34" s="1539"/>
      <c r="M34" s="1539"/>
      <c r="N34" s="24"/>
      <c r="O34" s="24"/>
      <c r="P34" s="24"/>
      <c r="Q34" s="24"/>
      <c r="R34" s="24"/>
      <c r="S34" s="24"/>
      <c r="T34" s="24"/>
      <c r="U34" s="24"/>
      <c r="V34" s="24"/>
      <c r="W34" s="24"/>
    </row>
    <row r="35" spans="1:23" ht="15.75" customHeight="1">
      <c r="A35" s="5">
        <v>45601</v>
      </c>
      <c r="B35" s="23" t="s">
        <v>53</v>
      </c>
      <c r="C35" s="14">
        <v>6000</v>
      </c>
      <c r="D35" s="14">
        <v>67500</v>
      </c>
      <c r="E35" s="7"/>
      <c r="F35" s="14">
        <f t="shared" si="0"/>
        <v>73500</v>
      </c>
      <c r="G35" s="15">
        <f t="shared" si="5"/>
        <v>12</v>
      </c>
      <c r="H35" s="15">
        <f t="shared" si="6"/>
        <v>135</v>
      </c>
      <c r="I35" s="15">
        <f t="shared" si="7"/>
        <v>0</v>
      </c>
      <c r="J35" s="16">
        <f t="shared" si="4"/>
        <v>147</v>
      </c>
      <c r="K35" s="1537" t="s">
        <v>16</v>
      </c>
      <c r="L35" s="1556" t="s">
        <v>54</v>
      </c>
      <c r="M35" s="1556">
        <v>948584663</v>
      </c>
    </row>
    <row r="36" spans="1:23" ht="15.75" customHeight="1">
      <c r="A36" s="5">
        <v>45601</v>
      </c>
      <c r="B36" s="23" t="s">
        <v>55</v>
      </c>
      <c r="C36" s="20">
        <v>5000</v>
      </c>
      <c r="D36" s="20">
        <v>80000</v>
      </c>
      <c r="E36" s="7"/>
      <c r="F36" s="14">
        <f t="shared" si="0"/>
        <v>85000</v>
      </c>
      <c r="G36" s="15">
        <f t="shared" si="5"/>
        <v>10</v>
      </c>
      <c r="H36" s="15">
        <f t="shared" si="6"/>
        <v>160</v>
      </c>
      <c r="I36" s="15">
        <f t="shared" si="7"/>
        <v>0</v>
      </c>
      <c r="J36" s="16">
        <f t="shared" si="4"/>
        <v>170</v>
      </c>
      <c r="K36" s="1539"/>
      <c r="L36" s="1539"/>
      <c r="M36" s="1539"/>
    </row>
    <row r="37" spans="1:23" ht="15.75" customHeight="1">
      <c r="A37" s="5">
        <v>45601</v>
      </c>
      <c r="B37" s="23" t="s">
        <v>56</v>
      </c>
      <c r="C37" s="20">
        <v>76900</v>
      </c>
      <c r="D37" s="20"/>
      <c r="E37" s="7"/>
      <c r="F37" s="14">
        <f t="shared" si="0"/>
        <v>76900</v>
      </c>
      <c r="G37" s="15">
        <f t="shared" si="5"/>
        <v>154</v>
      </c>
      <c r="H37" s="15">
        <f t="shared" si="6"/>
        <v>0</v>
      </c>
      <c r="I37" s="15">
        <f t="shared" si="7"/>
        <v>0</v>
      </c>
      <c r="J37" s="16">
        <f t="shared" si="4"/>
        <v>154</v>
      </c>
      <c r="K37" s="1556" t="s">
        <v>19</v>
      </c>
      <c r="L37" s="1545" t="s">
        <v>57</v>
      </c>
      <c r="M37" s="1549">
        <v>971106882</v>
      </c>
    </row>
    <row r="38" spans="1:23" ht="15.75" customHeight="1">
      <c r="A38" s="5">
        <v>45601</v>
      </c>
      <c r="B38" s="23" t="s">
        <v>58</v>
      </c>
      <c r="C38" s="20">
        <v>37600</v>
      </c>
      <c r="D38" s="20"/>
      <c r="E38" s="7"/>
      <c r="F38" s="14">
        <f t="shared" si="0"/>
        <v>37600</v>
      </c>
      <c r="G38" s="15">
        <f t="shared" si="5"/>
        <v>76</v>
      </c>
      <c r="H38" s="15">
        <f t="shared" si="6"/>
        <v>0</v>
      </c>
      <c r="I38" s="15">
        <f t="shared" si="7"/>
        <v>0</v>
      </c>
      <c r="J38" s="16">
        <f t="shared" si="4"/>
        <v>76</v>
      </c>
      <c r="K38" s="1538"/>
      <c r="L38" s="1538"/>
      <c r="M38" s="1538"/>
    </row>
    <row r="39" spans="1:23" ht="15.75" customHeight="1">
      <c r="A39" s="5">
        <v>45601</v>
      </c>
      <c r="B39" s="23" t="s">
        <v>59</v>
      </c>
      <c r="C39" s="20">
        <v>8600</v>
      </c>
      <c r="D39" s="20">
        <v>177000</v>
      </c>
      <c r="E39" s="7"/>
      <c r="F39" s="14">
        <f t="shared" si="0"/>
        <v>185600</v>
      </c>
      <c r="G39" s="15">
        <f t="shared" si="5"/>
        <v>18</v>
      </c>
      <c r="H39" s="15">
        <f t="shared" si="6"/>
        <v>354</v>
      </c>
      <c r="I39" s="15">
        <f t="shared" si="7"/>
        <v>0</v>
      </c>
      <c r="J39" s="16">
        <f t="shared" si="4"/>
        <v>372</v>
      </c>
      <c r="K39" s="1538"/>
      <c r="L39" s="1538"/>
      <c r="M39" s="1538"/>
    </row>
    <row r="40" spans="1:23" ht="15.75" customHeight="1">
      <c r="A40" s="5">
        <v>45601</v>
      </c>
      <c r="B40" s="23" t="s">
        <v>60</v>
      </c>
      <c r="C40" s="20">
        <v>56200</v>
      </c>
      <c r="D40" s="20"/>
      <c r="E40" s="7"/>
      <c r="F40" s="14">
        <f t="shared" si="0"/>
        <v>56200</v>
      </c>
      <c r="G40" s="15">
        <f t="shared" si="5"/>
        <v>113</v>
      </c>
      <c r="H40" s="15">
        <f t="shared" si="6"/>
        <v>0</v>
      </c>
      <c r="I40" s="15">
        <f t="shared" si="7"/>
        <v>0</v>
      </c>
      <c r="J40" s="16">
        <f t="shared" si="4"/>
        <v>113</v>
      </c>
      <c r="K40" s="1539"/>
      <c r="L40" s="1539"/>
      <c r="M40" s="1539"/>
    </row>
    <row r="41" spans="1:23" ht="15.75" customHeight="1">
      <c r="A41" s="5">
        <v>45601</v>
      </c>
      <c r="B41" s="23" t="s">
        <v>33</v>
      </c>
      <c r="C41" s="20">
        <v>6800</v>
      </c>
      <c r="D41" s="20">
        <v>87500</v>
      </c>
      <c r="E41" s="7"/>
      <c r="F41" s="14">
        <f t="shared" si="0"/>
        <v>94300</v>
      </c>
      <c r="G41" s="15">
        <f t="shared" si="5"/>
        <v>14</v>
      </c>
      <c r="H41" s="15">
        <f t="shared" si="6"/>
        <v>175</v>
      </c>
      <c r="I41" s="15">
        <f t="shared" si="7"/>
        <v>0</v>
      </c>
      <c r="J41" s="16">
        <f t="shared" si="4"/>
        <v>189</v>
      </c>
      <c r="K41" s="1537" t="s">
        <v>30</v>
      </c>
      <c r="L41" s="1555" t="s">
        <v>61</v>
      </c>
      <c r="M41" s="1549">
        <v>335100785</v>
      </c>
    </row>
    <row r="42" spans="1:23" ht="15.75" customHeight="1">
      <c r="A42" s="5">
        <v>45601</v>
      </c>
      <c r="B42" s="23" t="s">
        <v>29</v>
      </c>
      <c r="C42" s="20">
        <v>3800</v>
      </c>
      <c r="D42" s="20">
        <v>47500</v>
      </c>
      <c r="E42" s="7"/>
      <c r="F42" s="14">
        <f t="shared" si="0"/>
        <v>51300</v>
      </c>
      <c r="G42" s="15">
        <f t="shared" si="5"/>
        <v>8</v>
      </c>
      <c r="H42" s="15">
        <f t="shared" si="6"/>
        <v>95</v>
      </c>
      <c r="I42" s="15">
        <f t="shared" si="7"/>
        <v>0</v>
      </c>
      <c r="J42" s="16">
        <f t="shared" si="4"/>
        <v>103</v>
      </c>
      <c r="K42" s="1538"/>
      <c r="L42" s="1538"/>
      <c r="M42" s="1538"/>
    </row>
    <row r="43" spans="1:23" ht="15.75" customHeight="1">
      <c r="A43" s="5">
        <v>45601</v>
      </c>
      <c r="B43" s="23" t="s">
        <v>25</v>
      </c>
      <c r="C43" s="20"/>
      <c r="D43" s="20">
        <v>73700</v>
      </c>
      <c r="E43" s="7"/>
      <c r="F43" s="14">
        <f t="shared" si="0"/>
        <v>73700</v>
      </c>
      <c r="G43" s="15">
        <f t="shared" si="5"/>
        <v>0</v>
      </c>
      <c r="H43" s="15">
        <f t="shared" si="6"/>
        <v>148</v>
      </c>
      <c r="I43" s="15">
        <f t="shared" si="7"/>
        <v>0</v>
      </c>
      <c r="J43" s="16">
        <f t="shared" si="4"/>
        <v>148</v>
      </c>
      <c r="K43" s="1539"/>
      <c r="L43" s="1539"/>
      <c r="M43" s="1539"/>
    </row>
    <row r="44" spans="1:23" ht="15.75" customHeight="1">
      <c r="A44" s="5">
        <v>45602</v>
      </c>
      <c r="B44" s="23" t="s">
        <v>62</v>
      </c>
      <c r="C44" s="20">
        <v>4000</v>
      </c>
      <c r="D44" s="20">
        <v>72500</v>
      </c>
      <c r="E44" s="7"/>
      <c r="F44" s="14">
        <f t="shared" si="0"/>
        <v>76500</v>
      </c>
      <c r="G44" s="15">
        <f t="shared" si="5"/>
        <v>8</v>
      </c>
      <c r="H44" s="15">
        <f t="shared" si="6"/>
        <v>145</v>
      </c>
      <c r="I44" s="15">
        <f t="shared" si="7"/>
        <v>0</v>
      </c>
      <c r="J44" s="16">
        <f t="shared" si="4"/>
        <v>153</v>
      </c>
      <c r="K44" s="1537" t="s">
        <v>63</v>
      </c>
      <c r="L44" s="1545" t="s">
        <v>20</v>
      </c>
      <c r="M44" s="1549">
        <v>974392325</v>
      </c>
    </row>
    <row r="45" spans="1:23" ht="15.75" customHeight="1">
      <c r="A45" s="5">
        <v>45602</v>
      </c>
      <c r="B45" s="23" t="s">
        <v>64</v>
      </c>
      <c r="C45" s="20">
        <v>6100</v>
      </c>
      <c r="D45" s="20">
        <v>155000</v>
      </c>
      <c r="E45" s="7"/>
      <c r="F45" s="14">
        <f t="shared" si="0"/>
        <v>161100</v>
      </c>
      <c r="G45" s="15">
        <f t="shared" si="5"/>
        <v>13</v>
      </c>
      <c r="H45" s="15">
        <f t="shared" si="6"/>
        <v>310</v>
      </c>
      <c r="I45" s="15">
        <f t="shared" si="7"/>
        <v>0</v>
      </c>
      <c r="J45" s="16">
        <f t="shared" si="4"/>
        <v>323</v>
      </c>
      <c r="K45" s="1538"/>
      <c r="L45" s="1538"/>
      <c r="M45" s="1538"/>
    </row>
    <row r="46" spans="1:23" ht="15.75" customHeight="1">
      <c r="A46" s="5">
        <v>45602</v>
      </c>
      <c r="B46" s="23" t="s">
        <v>65</v>
      </c>
      <c r="C46" s="20">
        <f>21700+1000</f>
        <v>22700</v>
      </c>
      <c r="D46" s="20">
        <v>75000</v>
      </c>
      <c r="E46" s="7"/>
      <c r="F46" s="14">
        <f t="shared" si="0"/>
        <v>97700</v>
      </c>
      <c r="G46" s="15">
        <f t="shared" si="5"/>
        <v>46</v>
      </c>
      <c r="H46" s="15">
        <f t="shared" si="6"/>
        <v>150</v>
      </c>
      <c r="I46" s="15">
        <f t="shared" si="7"/>
        <v>0</v>
      </c>
      <c r="J46" s="16">
        <f t="shared" si="4"/>
        <v>196</v>
      </c>
      <c r="K46" s="1539"/>
      <c r="L46" s="1539"/>
      <c r="M46" s="1539"/>
      <c r="N46" s="18" t="s">
        <v>23</v>
      </c>
    </row>
    <row r="47" spans="1:23" ht="15.75" customHeight="1">
      <c r="A47" s="5">
        <v>45602</v>
      </c>
      <c r="B47" s="23" t="s">
        <v>66</v>
      </c>
      <c r="C47" s="14">
        <f>6000+2000</f>
        <v>8000</v>
      </c>
      <c r="D47" s="14">
        <v>85000</v>
      </c>
      <c r="E47" s="7"/>
      <c r="F47" s="7">
        <f t="shared" si="0"/>
        <v>93000</v>
      </c>
      <c r="G47" s="8">
        <f t="shared" si="5"/>
        <v>16</v>
      </c>
      <c r="H47" s="8">
        <f t="shared" si="6"/>
        <v>170</v>
      </c>
      <c r="I47" s="8">
        <f t="shared" si="7"/>
        <v>0</v>
      </c>
      <c r="J47" s="9">
        <f t="shared" si="4"/>
        <v>186</v>
      </c>
      <c r="K47" s="1545" t="s">
        <v>16</v>
      </c>
      <c r="L47" s="1545" t="s">
        <v>17</v>
      </c>
      <c r="M47" s="1549">
        <v>964343887</v>
      </c>
      <c r="N47" s="18" t="s">
        <v>23</v>
      </c>
    </row>
    <row r="48" spans="1:23" ht="15.75" customHeight="1">
      <c r="A48" s="5">
        <v>45602</v>
      </c>
      <c r="B48" s="23" t="s">
        <v>67</v>
      </c>
      <c r="C48" s="7"/>
      <c r="D48" s="14">
        <v>55000</v>
      </c>
      <c r="E48" s="7"/>
      <c r="F48" s="7">
        <f t="shared" si="0"/>
        <v>55000</v>
      </c>
      <c r="G48" s="8">
        <f t="shared" si="5"/>
        <v>0</v>
      </c>
      <c r="H48" s="8">
        <f t="shared" si="6"/>
        <v>110</v>
      </c>
      <c r="I48" s="8">
        <f t="shared" si="7"/>
        <v>0</v>
      </c>
      <c r="J48" s="9">
        <f t="shared" si="4"/>
        <v>110</v>
      </c>
      <c r="K48" s="1539"/>
      <c r="L48" s="1539"/>
      <c r="M48" s="1539"/>
    </row>
    <row r="49" spans="1:23" ht="15.75" customHeight="1">
      <c r="A49" s="5">
        <v>45602</v>
      </c>
      <c r="B49" s="25" t="s">
        <v>68</v>
      </c>
      <c r="C49" s="22">
        <f>15000+107500</f>
        <v>122500</v>
      </c>
      <c r="D49" s="14"/>
      <c r="E49" s="7"/>
      <c r="F49" s="7">
        <f t="shared" si="0"/>
        <v>122500</v>
      </c>
      <c r="G49" s="8">
        <f t="shared" si="5"/>
        <v>245</v>
      </c>
      <c r="H49" s="8">
        <f t="shared" si="6"/>
        <v>0</v>
      </c>
      <c r="I49" s="8">
        <f t="shared" si="7"/>
        <v>0</v>
      </c>
      <c r="J49" s="9">
        <f t="shared" si="4"/>
        <v>245</v>
      </c>
      <c r="K49" s="1545" t="s">
        <v>49</v>
      </c>
      <c r="L49" s="1545" t="s">
        <v>50</v>
      </c>
      <c r="M49" s="1549">
        <v>949502669</v>
      </c>
      <c r="N49" s="18" t="s">
        <v>23</v>
      </c>
    </row>
    <row r="50" spans="1:23" ht="15.75" customHeight="1">
      <c r="A50" s="5">
        <v>45602</v>
      </c>
      <c r="B50" s="23" t="s">
        <v>48</v>
      </c>
      <c r="C50" s="14">
        <v>30000</v>
      </c>
      <c r="D50" s="14"/>
      <c r="E50" s="14"/>
      <c r="F50" s="7">
        <f t="shared" si="0"/>
        <v>30000</v>
      </c>
      <c r="G50" s="8">
        <f t="shared" si="5"/>
        <v>60</v>
      </c>
      <c r="H50" s="8">
        <f t="shared" si="6"/>
        <v>0</v>
      </c>
      <c r="I50" s="8">
        <f t="shared" si="7"/>
        <v>0</v>
      </c>
      <c r="J50" s="9">
        <f t="shared" si="4"/>
        <v>60</v>
      </c>
      <c r="K50" s="1539"/>
      <c r="L50" s="1539"/>
      <c r="M50" s="1539"/>
      <c r="N50" s="18" t="s">
        <v>23</v>
      </c>
    </row>
    <row r="51" spans="1:23" ht="15.75" customHeight="1">
      <c r="A51" s="5">
        <v>45602</v>
      </c>
      <c r="B51" s="23" t="s">
        <v>69</v>
      </c>
      <c r="C51" s="14">
        <v>3000</v>
      </c>
      <c r="D51" s="14"/>
      <c r="E51" s="14"/>
      <c r="F51" s="7">
        <f t="shared" si="0"/>
        <v>3000</v>
      </c>
      <c r="G51" s="8">
        <f t="shared" si="5"/>
        <v>6</v>
      </c>
      <c r="H51" s="8">
        <f t="shared" si="6"/>
        <v>0</v>
      </c>
      <c r="I51" s="8">
        <f t="shared" si="7"/>
        <v>0</v>
      </c>
      <c r="J51" s="9">
        <f t="shared" si="4"/>
        <v>6</v>
      </c>
      <c r="K51" s="1545" t="s">
        <v>36</v>
      </c>
      <c r="L51" s="1545" t="s">
        <v>37</v>
      </c>
      <c r="M51" s="1549">
        <v>967884730</v>
      </c>
      <c r="N51" s="18" t="s">
        <v>23</v>
      </c>
    </row>
    <row r="52" spans="1:23" ht="15.75" customHeight="1">
      <c r="A52" s="5">
        <v>45602</v>
      </c>
      <c r="B52" s="23" t="s">
        <v>70</v>
      </c>
      <c r="C52" s="14">
        <v>2000</v>
      </c>
      <c r="D52" s="14"/>
      <c r="E52" s="14"/>
      <c r="F52" s="7">
        <f t="shared" si="0"/>
        <v>2000</v>
      </c>
      <c r="G52" s="8">
        <f t="shared" si="5"/>
        <v>4</v>
      </c>
      <c r="H52" s="8">
        <f t="shared" si="6"/>
        <v>0</v>
      </c>
      <c r="I52" s="8">
        <f t="shared" si="7"/>
        <v>0</v>
      </c>
      <c r="J52" s="9">
        <f t="shared" si="4"/>
        <v>4</v>
      </c>
      <c r="K52" s="1538"/>
      <c r="L52" s="1538"/>
      <c r="M52" s="1538"/>
      <c r="N52" s="18" t="s">
        <v>23</v>
      </c>
    </row>
    <row r="53" spans="1:23" ht="15.75" customHeight="1">
      <c r="A53" s="5">
        <v>45602</v>
      </c>
      <c r="B53" s="23" t="s">
        <v>71</v>
      </c>
      <c r="C53" s="14">
        <f>3000+93800</f>
        <v>96800</v>
      </c>
      <c r="D53" s="14"/>
      <c r="E53" s="14"/>
      <c r="F53" s="7">
        <f t="shared" si="0"/>
        <v>96800</v>
      </c>
      <c r="G53" s="8">
        <f t="shared" si="5"/>
        <v>194</v>
      </c>
      <c r="H53" s="8">
        <f t="shared" si="6"/>
        <v>0</v>
      </c>
      <c r="I53" s="8">
        <f t="shared" si="7"/>
        <v>0</v>
      </c>
      <c r="J53" s="9">
        <f t="shared" si="4"/>
        <v>194</v>
      </c>
      <c r="K53" s="1538"/>
      <c r="L53" s="1538"/>
      <c r="M53" s="1538"/>
      <c r="N53" s="18" t="s">
        <v>23</v>
      </c>
    </row>
    <row r="54" spans="1:23" ht="15.75" customHeight="1">
      <c r="A54" s="5">
        <v>45602</v>
      </c>
      <c r="B54" s="23" t="s">
        <v>47</v>
      </c>
      <c r="C54" s="14">
        <f>2000+111400</f>
        <v>113400</v>
      </c>
      <c r="D54" s="14"/>
      <c r="E54" s="14"/>
      <c r="F54" s="7">
        <f t="shared" si="0"/>
        <v>113400</v>
      </c>
      <c r="G54" s="8">
        <f t="shared" si="5"/>
        <v>227</v>
      </c>
      <c r="H54" s="8">
        <f t="shared" si="6"/>
        <v>0</v>
      </c>
      <c r="I54" s="8">
        <f t="shared" si="7"/>
        <v>0</v>
      </c>
      <c r="J54" s="9">
        <f t="shared" si="4"/>
        <v>227</v>
      </c>
      <c r="K54" s="1538"/>
      <c r="L54" s="1538"/>
      <c r="M54" s="1538"/>
      <c r="N54" s="18" t="s">
        <v>23</v>
      </c>
    </row>
    <row r="55" spans="1:23" ht="15.75" customHeight="1">
      <c r="A55" s="5">
        <v>45602</v>
      </c>
      <c r="B55" s="23" t="s">
        <v>72</v>
      </c>
      <c r="C55" s="14">
        <v>10000</v>
      </c>
      <c r="D55" s="14"/>
      <c r="E55" s="14"/>
      <c r="F55" s="14">
        <f t="shared" si="0"/>
        <v>10000</v>
      </c>
      <c r="G55" s="15">
        <f t="shared" si="5"/>
        <v>20</v>
      </c>
      <c r="H55" s="15">
        <f t="shared" si="6"/>
        <v>0</v>
      </c>
      <c r="I55" s="15">
        <f t="shared" si="7"/>
        <v>0</v>
      </c>
      <c r="J55" s="16">
        <f t="shared" si="4"/>
        <v>20</v>
      </c>
      <c r="K55" s="1539"/>
      <c r="L55" s="1539"/>
      <c r="M55" s="1539"/>
    </row>
    <row r="56" spans="1:23" ht="15.75" customHeight="1">
      <c r="A56" s="5">
        <v>45603</v>
      </c>
      <c r="B56" s="23" t="s">
        <v>73</v>
      </c>
      <c r="C56" s="14">
        <v>1000</v>
      </c>
      <c r="D56" s="14">
        <v>70000</v>
      </c>
      <c r="E56" s="14"/>
      <c r="F56" s="14">
        <f t="shared" si="0"/>
        <v>71000</v>
      </c>
      <c r="G56" s="15">
        <f t="shared" si="5"/>
        <v>2</v>
      </c>
      <c r="H56" s="15">
        <f t="shared" si="6"/>
        <v>140</v>
      </c>
      <c r="I56" s="15">
        <f t="shared" si="7"/>
        <v>0</v>
      </c>
      <c r="J56" s="16">
        <f t="shared" si="4"/>
        <v>142</v>
      </c>
      <c r="K56" s="1537" t="s">
        <v>41</v>
      </c>
      <c r="L56" s="1545" t="s">
        <v>74</v>
      </c>
      <c r="M56" s="1557">
        <v>923453896</v>
      </c>
      <c r="N56" s="18" t="s">
        <v>23</v>
      </c>
    </row>
    <row r="57" spans="1:23" ht="15.75" customHeight="1">
      <c r="A57" s="5">
        <v>45603</v>
      </c>
      <c r="B57" s="23" t="s">
        <v>75</v>
      </c>
      <c r="C57" s="14">
        <v>3700</v>
      </c>
      <c r="D57" s="14">
        <v>73500</v>
      </c>
      <c r="E57" s="14"/>
      <c r="F57" s="14">
        <f t="shared" si="0"/>
        <v>77200</v>
      </c>
      <c r="G57" s="15">
        <f t="shared" si="5"/>
        <v>8</v>
      </c>
      <c r="H57" s="15">
        <f t="shared" si="6"/>
        <v>147</v>
      </c>
      <c r="I57" s="15">
        <f t="shared" si="7"/>
        <v>0</v>
      </c>
      <c r="J57" s="16">
        <f t="shared" si="4"/>
        <v>155</v>
      </c>
      <c r="K57" s="1538"/>
      <c r="L57" s="1538"/>
      <c r="M57" s="1538"/>
    </row>
    <row r="58" spans="1:23" ht="15.75" customHeight="1">
      <c r="A58" s="5">
        <v>45603</v>
      </c>
      <c r="B58" s="23" t="s">
        <v>76</v>
      </c>
      <c r="C58" s="14"/>
      <c r="D58" s="14">
        <v>63100</v>
      </c>
      <c r="E58" s="14"/>
      <c r="F58" s="14">
        <f t="shared" si="0"/>
        <v>63100</v>
      </c>
      <c r="G58" s="15">
        <f t="shared" si="5"/>
        <v>0</v>
      </c>
      <c r="H58" s="15">
        <f t="shared" si="6"/>
        <v>127</v>
      </c>
      <c r="I58" s="15">
        <f t="shared" si="7"/>
        <v>0</v>
      </c>
      <c r="J58" s="16">
        <f t="shared" si="4"/>
        <v>127</v>
      </c>
      <c r="K58" s="1539"/>
      <c r="L58" s="1539"/>
      <c r="M58" s="1539"/>
    </row>
    <row r="59" spans="1:23" ht="15.75" customHeight="1">
      <c r="A59" s="5">
        <v>45603</v>
      </c>
      <c r="B59" s="23" t="s">
        <v>77</v>
      </c>
      <c r="C59" s="14"/>
      <c r="D59" s="14"/>
      <c r="E59" s="14">
        <v>300000</v>
      </c>
      <c r="F59" s="14">
        <f t="shared" si="0"/>
        <v>300000</v>
      </c>
      <c r="G59" s="15">
        <f t="shared" si="5"/>
        <v>0</v>
      </c>
      <c r="H59" s="15">
        <f t="shared" si="6"/>
        <v>0</v>
      </c>
      <c r="I59" s="15">
        <f t="shared" si="7"/>
        <v>600</v>
      </c>
      <c r="J59" s="16">
        <f t="shared" si="4"/>
        <v>600</v>
      </c>
      <c r="K59" s="9" t="s">
        <v>14</v>
      </c>
      <c r="L59" s="9" t="s">
        <v>15</v>
      </c>
      <c r="M59" s="26">
        <v>961571433</v>
      </c>
    </row>
    <row r="60" spans="1:23" ht="15.75" customHeight="1">
      <c r="A60" s="13">
        <v>45604</v>
      </c>
      <c r="B60" s="27" t="s">
        <v>78</v>
      </c>
      <c r="C60" s="14"/>
      <c r="D60" s="14">
        <v>190000</v>
      </c>
      <c r="E60" s="14"/>
      <c r="F60" s="14">
        <f t="shared" si="0"/>
        <v>190000</v>
      </c>
      <c r="G60" s="15">
        <f t="shared" si="5"/>
        <v>0</v>
      </c>
      <c r="H60" s="15">
        <f t="shared" si="6"/>
        <v>380</v>
      </c>
      <c r="I60" s="15">
        <f t="shared" si="7"/>
        <v>0</v>
      </c>
      <c r="J60" s="16">
        <f t="shared" si="4"/>
        <v>380</v>
      </c>
      <c r="K60" s="1537" t="s">
        <v>14</v>
      </c>
      <c r="L60" s="1537" t="s">
        <v>15</v>
      </c>
      <c r="M60" s="1543">
        <v>961571433</v>
      </c>
      <c r="N60" s="24"/>
      <c r="O60" s="24"/>
      <c r="P60" s="24"/>
      <c r="Q60" s="24"/>
      <c r="R60" s="24"/>
      <c r="S60" s="24"/>
      <c r="T60" s="24"/>
      <c r="U60" s="24"/>
      <c r="V60" s="24"/>
      <c r="W60" s="24"/>
    </row>
    <row r="61" spans="1:23" ht="15.75" customHeight="1">
      <c r="A61" s="13">
        <v>45604</v>
      </c>
      <c r="B61" s="27" t="s">
        <v>79</v>
      </c>
      <c r="C61" s="14">
        <v>28500</v>
      </c>
      <c r="D61" s="14">
        <v>93500</v>
      </c>
      <c r="E61" s="14"/>
      <c r="F61" s="14">
        <f t="shared" si="0"/>
        <v>122000</v>
      </c>
      <c r="G61" s="15">
        <f t="shared" si="5"/>
        <v>57</v>
      </c>
      <c r="H61" s="15">
        <f t="shared" si="6"/>
        <v>187</v>
      </c>
      <c r="I61" s="15">
        <f t="shared" si="7"/>
        <v>0</v>
      </c>
      <c r="J61" s="16">
        <f t="shared" si="4"/>
        <v>244</v>
      </c>
      <c r="K61" s="1538"/>
      <c r="L61" s="1538"/>
      <c r="M61" s="1538"/>
      <c r="N61" s="24"/>
      <c r="O61" s="24"/>
      <c r="P61" s="24"/>
      <c r="Q61" s="24"/>
      <c r="R61" s="24"/>
      <c r="S61" s="24"/>
      <c r="T61" s="24"/>
      <c r="U61" s="24"/>
      <c r="V61" s="24"/>
      <c r="W61" s="24"/>
    </row>
    <row r="62" spans="1:23" ht="15.75" customHeight="1">
      <c r="A62" s="13">
        <v>45604</v>
      </c>
      <c r="B62" s="27" t="s">
        <v>80</v>
      </c>
      <c r="C62" s="14"/>
      <c r="D62" s="14"/>
      <c r="E62" s="22">
        <v>50000</v>
      </c>
      <c r="F62" s="14">
        <f t="shared" si="0"/>
        <v>50000</v>
      </c>
      <c r="G62" s="15">
        <f t="shared" si="5"/>
        <v>0</v>
      </c>
      <c r="H62" s="15">
        <f t="shared" si="6"/>
        <v>0</v>
      </c>
      <c r="I62" s="15">
        <f t="shared" si="7"/>
        <v>100</v>
      </c>
      <c r="J62" s="16">
        <f t="shared" si="4"/>
        <v>100</v>
      </c>
      <c r="K62" s="1539"/>
      <c r="L62" s="1539"/>
      <c r="M62" s="1539"/>
      <c r="N62" s="18" t="s">
        <v>23</v>
      </c>
      <c r="O62" s="24"/>
      <c r="P62" s="24"/>
      <c r="Q62" s="24"/>
      <c r="R62" s="24"/>
      <c r="S62" s="24"/>
      <c r="T62" s="24"/>
      <c r="U62" s="24"/>
      <c r="V62" s="24"/>
      <c r="W62" s="24"/>
    </row>
    <row r="63" spans="1:23" ht="15.75" customHeight="1">
      <c r="A63" s="13">
        <v>45604</v>
      </c>
      <c r="B63" s="27" t="s">
        <v>80</v>
      </c>
      <c r="C63" s="14">
        <f>1000+19900</f>
        <v>20900</v>
      </c>
      <c r="D63" s="14"/>
      <c r="E63" s="22">
        <v>87000</v>
      </c>
      <c r="F63" s="14">
        <f t="shared" si="0"/>
        <v>107900</v>
      </c>
      <c r="G63" s="15">
        <f t="shared" si="5"/>
        <v>42</v>
      </c>
      <c r="H63" s="15">
        <f t="shared" si="6"/>
        <v>0</v>
      </c>
      <c r="I63" s="15">
        <f t="shared" si="7"/>
        <v>174</v>
      </c>
      <c r="J63" s="16">
        <f t="shared" si="4"/>
        <v>216</v>
      </c>
      <c r="K63" s="1537" t="s">
        <v>36</v>
      </c>
      <c r="L63" s="1537" t="s">
        <v>37</v>
      </c>
      <c r="M63" s="1543">
        <v>967884730</v>
      </c>
      <c r="N63" s="24"/>
      <c r="O63" s="24"/>
      <c r="P63" s="24"/>
      <c r="Q63" s="24"/>
      <c r="R63" s="24"/>
      <c r="S63" s="24"/>
      <c r="T63" s="24"/>
      <c r="U63" s="24"/>
      <c r="V63" s="24"/>
      <c r="W63" s="24"/>
    </row>
    <row r="64" spans="1:23" ht="15.75" customHeight="1">
      <c r="A64" s="13">
        <v>45604</v>
      </c>
      <c r="B64" s="27" t="s">
        <v>81</v>
      </c>
      <c r="C64" s="14">
        <v>10000</v>
      </c>
      <c r="D64" s="14"/>
      <c r="E64" s="14">
        <v>112000</v>
      </c>
      <c r="F64" s="14">
        <f t="shared" si="0"/>
        <v>122000</v>
      </c>
      <c r="G64" s="15">
        <f t="shared" si="5"/>
        <v>20</v>
      </c>
      <c r="H64" s="15">
        <f t="shared" si="6"/>
        <v>0</v>
      </c>
      <c r="I64" s="15">
        <f t="shared" si="7"/>
        <v>224</v>
      </c>
      <c r="J64" s="16">
        <f t="shared" si="4"/>
        <v>244</v>
      </c>
      <c r="K64" s="1539"/>
      <c r="L64" s="1539"/>
      <c r="M64" s="1539"/>
      <c r="N64" s="24"/>
      <c r="O64" s="24"/>
      <c r="P64" s="24"/>
      <c r="Q64" s="24"/>
      <c r="R64" s="24"/>
      <c r="S64" s="24"/>
      <c r="T64" s="24"/>
      <c r="U64" s="24"/>
      <c r="V64" s="24"/>
      <c r="W64" s="24"/>
    </row>
    <row r="65" spans="1:23" ht="15.75" customHeight="1">
      <c r="A65" s="13">
        <v>45604</v>
      </c>
      <c r="B65" s="27" t="s">
        <v>82</v>
      </c>
      <c r="C65" s="14">
        <v>76500</v>
      </c>
      <c r="D65" s="14"/>
      <c r="E65" s="14"/>
      <c r="F65" s="14">
        <f t="shared" si="0"/>
        <v>76500</v>
      </c>
      <c r="G65" s="15">
        <f t="shared" si="5"/>
        <v>153</v>
      </c>
      <c r="H65" s="15">
        <f t="shared" si="6"/>
        <v>0</v>
      </c>
      <c r="I65" s="15">
        <f t="shared" si="7"/>
        <v>0</v>
      </c>
      <c r="J65" s="16">
        <f t="shared" si="4"/>
        <v>153</v>
      </c>
      <c r="K65" s="1537" t="s">
        <v>49</v>
      </c>
      <c r="L65" s="1537" t="s">
        <v>50</v>
      </c>
      <c r="M65" s="1543">
        <v>949502669</v>
      </c>
      <c r="N65" s="24"/>
      <c r="O65" s="24"/>
      <c r="P65" s="24"/>
      <c r="Q65" s="24"/>
      <c r="R65" s="24"/>
      <c r="S65" s="24"/>
      <c r="T65" s="24"/>
      <c r="U65" s="24"/>
      <c r="V65" s="24"/>
      <c r="W65" s="24"/>
    </row>
    <row r="66" spans="1:23" ht="15.75" customHeight="1">
      <c r="A66" s="13">
        <v>45604</v>
      </c>
      <c r="B66" s="27" t="s">
        <v>83</v>
      </c>
      <c r="C66" s="14"/>
      <c r="D66" s="22">
        <v>133300</v>
      </c>
      <c r="E66" s="14"/>
      <c r="F66" s="14">
        <f t="shared" si="0"/>
        <v>133300</v>
      </c>
      <c r="G66" s="15">
        <f t="shared" ref="G66:G97" si="8">ROUNDUP(C66/500,0)</f>
        <v>0</v>
      </c>
      <c r="H66" s="15">
        <f t="shared" ref="H66:H97" si="9">ROUNDUP(D66/500,0)</f>
        <v>267</v>
      </c>
      <c r="I66" s="15">
        <f t="shared" ref="I66:I97" si="10">ROUNDUP(E66/500,0)</f>
        <v>0</v>
      </c>
      <c r="J66" s="16">
        <f t="shared" si="4"/>
        <v>267</v>
      </c>
      <c r="K66" s="1539"/>
      <c r="L66" s="1539"/>
      <c r="M66" s="1539"/>
      <c r="N66" s="24"/>
      <c r="O66" s="24"/>
      <c r="P66" s="24"/>
      <c r="Q66" s="24"/>
      <c r="R66" s="24"/>
      <c r="S66" s="24"/>
      <c r="T66" s="24"/>
      <c r="U66" s="24"/>
      <c r="V66" s="24"/>
      <c r="W66" s="24"/>
    </row>
    <row r="67" spans="1:23" ht="15.75" customHeight="1">
      <c r="A67" s="13">
        <v>45607</v>
      </c>
      <c r="B67" s="27" t="s">
        <v>84</v>
      </c>
      <c r="C67" s="14"/>
      <c r="D67" s="14">
        <v>250000</v>
      </c>
      <c r="E67" s="14"/>
      <c r="F67" s="14">
        <f t="shared" si="0"/>
        <v>250000</v>
      </c>
      <c r="G67" s="15">
        <f t="shared" si="8"/>
        <v>0</v>
      </c>
      <c r="H67" s="15">
        <f t="shared" si="9"/>
        <v>500</v>
      </c>
      <c r="I67" s="15">
        <f t="shared" si="10"/>
        <v>0</v>
      </c>
      <c r="J67" s="16">
        <f t="shared" si="4"/>
        <v>500</v>
      </c>
      <c r="K67" s="1541" t="s">
        <v>63</v>
      </c>
      <c r="L67" s="1541" t="s">
        <v>20</v>
      </c>
      <c r="M67" s="1542">
        <v>974392325</v>
      </c>
      <c r="N67" s="24"/>
      <c r="O67" s="24"/>
      <c r="P67" s="24"/>
      <c r="Q67" s="24"/>
      <c r="R67" s="24"/>
      <c r="S67" s="24"/>
      <c r="T67" s="24"/>
      <c r="U67" s="24"/>
      <c r="V67" s="24"/>
      <c r="W67" s="24"/>
    </row>
    <row r="68" spans="1:23" ht="15.75" customHeight="1">
      <c r="A68" s="13">
        <v>45607</v>
      </c>
      <c r="B68" s="27" t="s">
        <v>43</v>
      </c>
      <c r="C68" s="14">
        <f>1000+62500</f>
        <v>63500</v>
      </c>
      <c r="D68" s="14"/>
      <c r="E68" s="14"/>
      <c r="F68" s="14">
        <f t="shared" si="0"/>
        <v>63500</v>
      </c>
      <c r="G68" s="15">
        <f t="shared" si="8"/>
        <v>127</v>
      </c>
      <c r="H68" s="15">
        <f t="shared" si="9"/>
        <v>0</v>
      </c>
      <c r="I68" s="15">
        <f t="shared" si="10"/>
        <v>0</v>
      </c>
      <c r="J68" s="16">
        <f t="shared" si="4"/>
        <v>127</v>
      </c>
      <c r="K68" s="1539"/>
      <c r="L68" s="1539"/>
      <c r="M68" s="1539"/>
      <c r="N68" s="18" t="s">
        <v>23</v>
      </c>
      <c r="O68" s="24"/>
      <c r="P68" s="24"/>
      <c r="Q68" s="24"/>
      <c r="R68" s="24"/>
      <c r="S68" s="24"/>
      <c r="T68" s="24"/>
      <c r="U68" s="24"/>
      <c r="V68" s="24"/>
      <c r="W68" s="24"/>
    </row>
    <row r="69" spans="1:23" ht="15.75" customHeight="1">
      <c r="A69" s="13">
        <v>45607</v>
      </c>
      <c r="B69" s="28" t="s">
        <v>85</v>
      </c>
      <c r="C69" s="14">
        <v>11400</v>
      </c>
      <c r="D69" s="29">
        <v>122500</v>
      </c>
      <c r="E69" s="14"/>
      <c r="F69" s="14">
        <f t="shared" si="0"/>
        <v>133900</v>
      </c>
      <c r="G69" s="15">
        <f t="shared" si="8"/>
        <v>23</v>
      </c>
      <c r="H69" s="15">
        <f t="shared" si="9"/>
        <v>245</v>
      </c>
      <c r="I69" s="15">
        <f t="shared" si="10"/>
        <v>0</v>
      </c>
      <c r="J69" s="16">
        <f t="shared" si="4"/>
        <v>268</v>
      </c>
      <c r="K69" s="1541" t="s">
        <v>19</v>
      </c>
      <c r="L69" s="1541" t="s">
        <v>31</v>
      </c>
      <c r="M69" s="1542">
        <v>971106882</v>
      </c>
      <c r="N69" s="24"/>
      <c r="O69" s="24"/>
      <c r="P69" s="24"/>
      <c r="Q69" s="24"/>
      <c r="R69" s="24"/>
      <c r="S69" s="24"/>
      <c r="T69" s="24"/>
      <c r="U69" s="24"/>
      <c r="V69" s="24"/>
      <c r="W69" s="24"/>
    </row>
    <row r="70" spans="1:23" ht="15.75" customHeight="1">
      <c r="A70" s="13">
        <v>45607</v>
      </c>
      <c r="B70" s="28" t="s">
        <v>86</v>
      </c>
      <c r="C70" s="14">
        <v>9800</v>
      </c>
      <c r="D70" s="14">
        <v>125000</v>
      </c>
      <c r="E70" s="14"/>
      <c r="F70" s="14">
        <f t="shared" si="0"/>
        <v>134800</v>
      </c>
      <c r="G70" s="15">
        <f t="shared" si="8"/>
        <v>20</v>
      </c>
      <c r="H70" s="15">
        <f t="shared" si="9"/>
        <v>250</v>
      </c>
      <c r="I70" s="15">
        <f t="shared" si="10"/>
        <v>0</v>
      </c>
      <c r="J70" s="16">
        <f t="shared" si="4"/>
        <v>270</v>
      </c>
      <c r="K70" s="1539"/>
      <c r="L70" s="1539"/>
      <c r="M70" s="1539"/>
      <c r="N70" s="24"/>
      <c r="O70" s="24"/>
      <c r="P70" s="24"/>
      <c r="Q70" s="24"/>
      <c r="R70" s="24"/>
      <c r="S70" s="24"/>
      <c r="T70" s="24"/>
      <c r="U70" s="24"/>
      <c r="V70" s="24"/>
      <c r="W70" s="24"/>
    </row>
    <row r="71" spans="1:23" ht="15" customHeight="1">
      <c r="A71" s="13">
        <v>45608</v>
      </c>
      <c r="B71" s="28" t="s">
        <v>52</v>
      </c>
      <c r="C71" s="14"/>
      <c r="D71" s="14">
        <v>57500</v>
      </c>
      <c r="E71" s="14"/>
      <c r="F71" s="14">
        <f t="shared" si="0"/>
        <v>57500</v>
      </c>
      <c r="G71" s="15">
        <f t="shared" si="8"/>
        <v>0</v>
      </c>
      <c r="H71" s="15">
        <f t="shared" si="9"/>
        <v>115</v>
      </c>
      <c r="I71" s="15">
        <f t="shared" si="10"/>
        <v>0</v>
      </c>
      <c r="J71" s="16">
        <f t="shared" si="4"/>
        <v>115</v>
      </c>
      <c r="K71" s="1537" t="s">
        <v>49</v>
      </c>
      <c r="L71" s="1537" t="s">
        <v>50</v>
      </c>
      <c r="M71" s="1540">
        <v>949502669</v>
      </c>
      <c r="N71" s="24"/>
      <c r="O71" s="24"/>
      <c r="P71" s="24"/>
      <c r="Q71" s="24"/>
      <c r="R71" s="24"/>
      <c r="S71" s="24"/>
      <c r="T71" s="24"/>
      <c r="U71" s="24"/>
      <c r="V71" s="24"/>
      <c r="W71" s="24"/>
    </row>
    <row r="72" spans="1:23" ht="15.75" customHeight="1">
      <c r="A72" s="13">
        <v>45608</v>
      </c>
      <c r="B72" s="28" t="s">
        <v>87</v>
      </c>
      <c r="C72" s="14">
        <v>10100</v>
      </c>
      <c r="D72" s="14">
        <v>165000</v>
      </c>
      <c r="E72" s="14"/>
      <c r="F72" s="14">
        <f t="shared" si="0"/>
        <v>175100</v>
      </c>
      <c r="G72" s="15">
        <f t="shared" si="8"/>
        <v>21</v>
      </c>
      <c r="H72" s="15">
        <f t="shared" si="9"/>
        <v>330</v>
      </c>
      <c r="I72" s="15">
        <f t="shared" si="10"/>
        <v>0</v>
      </c>
      <c r="J72" s="16">
        <f t="shared" si="4"/>
        <v>351</v>
      </c>
      <c r="K72" s="1539"/>
      <c r="L72" s="1539"/>
      <c r="M72" s="1539"/>
      <c r="N72" s="24"/>
      <c r="O72" s="24"/>
      <c r="P72" s="24"/>
      <c r="Q72" s="24"/>
      <c r="R72" s="24"/>
      <c r="S72" s="24"/>
      <c r="T72" s="24"/>
      <c r="U72" s="24"/>
      <c r="V72" s="24"/>
      <c r="W72" s="24"/>
    </row>
    <row r="73" spans="1:23" ht="15.75" customHeight="1">
      <c r="A73" s="13">
        <v>45608</v>
      </c>
      <c r="B73" s="27" t="s">
        <v>32</v>
      </c>
      <c r="C73" s="14"/>
      <c r="D73" s="14">
        <v>86000</v>
      </c>
      <c r="E73" s="14"/>
      <c r="F73" s="14">
        <f t="shared" si="0"/>
        <v>86000</v>
      </c>
      <c r="G73" s="15">
        <f t="shared" si="8"/>
        <v>0</v>
      </c>
      <c r="H73" s="15">
        <f t="shared" si="9"/>
        <v>172</v>
      </c>
      <c r="I73" s="15">
        <f t="shared" si="10"/>
        <v>0</v>
      </c>
      <c r="J73" s="16">
        <f t="shared" si="4"/>
        <v>172</v>
      </c>
      <c r="K73" s="1537" t="s">
        <v>30</v>
      </c>
      <c r="L73" s="1558" t="s">
        <v>88</v>
      </c>
      <c r="M73" s="1540">
        <v>923453896</v>
      </c>
      <c r="N73" s="24"/>
      <c r="O73" s="24"/>
      <c r="P73" s="24"/>
      <c r="Q73" s="24"/>
      <c r="R73" s="24"/>
      <c r="S73" s="24"/>
      <c r="T73" s="24"/>
      <c r="U73" s="24"/>
      <c r="V73" s="24"/>
      <c r="W73" s="24"/>
    </row>
    <row r="74" spans="1:23" ht="15.75" customHeight="1">
      <c r="A74" s="13">
        <v>45608</v>
      </c>
      <c r="B74" s="27" t="s">
        <v>39</v>
      </c>
      <c r="C74" s="14">
        <v>5600</v>
      </c>
      <c r="D74" s="14">
        <v>50000</v>
      </c>
      <c r="E74" s="14"/>
      <c r="F74" s="14">
        <f t="shared" si="0"/>
        <v>55600</v>
      </c>
      <c r="G74" s="15">
        <f t="shared" si="8"/>
        <v>12</v>
      </c>
      <c r="H74" s="15">
        <f t="shared" si="9"/>
        <v>100</v>
      </c>
      <c r="I74" s="15">
        <f t="shared" si="10"/>
        <v>0</v>
      </c>
      <c r="J74" s="16">
        <f t="shared" si="4"/>
        <v>112</v>
      </c>
      <c r="K74" s="1538"/>
      <c r="L74" s="1538"/>
      <c r="M74" s="1538"/>
      <c r="N74" s="24"/>
      <c r="O74" s="24"/>
      <c r="P74" s="24"/>
      <c r="Q74" s="24"/>
      <c r="R74" s="24"/>
      <c r="S74" s="24"/>
      <c r="T74" s="24"/>
      <c r="U74" s="24"/>
      <c r="V74" s="24"/>
      <c r="W74" s="24"/>
    </row>
    <row r="75" spans="1:23" ht="15.75" customHeight="1">
      <c r="A75" s="13">
        <v>45608</v>
      </c>
      <c r="B75" s="27" t="s">
        <v>35</v>
      </c>
      <c r="C75" s="14">
        <v>11300</v>
      </c>
      <c r="D75" s="14">
        <v>77500</v>
      </c>
      <c r="E75" s="14"/>
      <c r="F75" s="14">
        <f t="shared" si="0"/>
        <v>88800</v>
      </c>
      <c r="G75" s="15">
        <f t="shared" si="8"/>
        <v>23</v>
      </c>
      <c r="H75" s="15">
        <f t="shared" si="9"/>
        <v>155</v>
      </c>
      <c r="I75" s="15">
        <f t="shared" si="10"/>
        <v>0</v>
      </c>
      <c r="J75" s="16">
        <f t="shared" si="4"/>
        <v>178</v>
      </c>
      <c r="K75" s="1539"/>
      <c r="L75" s="1539"/>
      <c r="M75" s="1539"/>
      <c r="N75" s="24"/>
      <c r="O75" s="24"/>
      <c r="P75" s="24"/>
      <c r="Q75" s="24"/>
      <c r="R75" s="24"/>
      <c r="S75" s="24"/>
      <c r="T75" s="24"/>
      <c r="U75" s="24"/>
      <c r="V75" s="24"/>
      <c r="W75" s="24"/>
    </row>
    <row r="76" spans="1:23" ht="15.75" customHeight="1">
      <c r="A76" s="13">
        <v>45608</v>
      </c>
      <c r="B76" s="27" t="s">
        <v>24</v>
      </c>
      <c r="C76" s="14">
        <v>5900</v>
      </c>
      <c r="D76" s="14">
        <v>50000</v>
      </c>
      <c r="E76" s="14"/>
      <c r="F76" s="14">
        <f t="shared" si="0"/>
        <v>55900</v>
      </c>
      <c r="G76" s="15">
        <f t="shared" si="8"/>
        <v>12</v>
      </c>
      <c r="H76" s="15">
        <f t="shared" si="9"/>
        <v>100</v>
      </c>
      <c r="I76" s="15">
        <f t="shared" si="10"/>
        <v>0</v>
      </c>
      <c r="J76" s="16">
        <f t="shared" si="4"/>
        <v>112</v>
      </c>
      <c r="K76" s="1541" t="s">
        <v>14</v>
      </c>
      <c r="L76" s="1541" t="s">
        <v>15</v>
      </c>
      <c r="M76" s="1542">
        <v>961571433</v>
      </c>
      <c r="N76" s="24"/>
      <c r="O76" s="24"/>
      <c r="P76" s="24"/>
      <c r="Q76" s="24"/>
      <c r="R76" s="24"/>
      <c r="S76" s="24"/>
      <c r="T76" s="24"/>
      <c r="U76" s="24"/>
      <c r="V76" s="24"/>
      <c r="W76" s="24"/>
    </row>
    <row r="77" spans="1:23" ht="15.75" customHeight="1">
      <c r="A77" s="13">
        <v>45608</v>
      </c>
      <c r="B77" s="27" t="s">
        <v>25</v>
      </c>
      <c r="C77" s="14">
        <v>1200</v>
      </c>
      <c r="D77" s="14">
        <v>95000</v>
      </c>
      <c r="E77" s="14"/>
      <c r="F77" s="14">
        <f t="shared" si="0"/>
        <v>96200</v>
      </c>
      <c r="G77" s="15">
        <f t="shared" si="8"/>
        <v>3</v>
      </c>
      <c r="H77" s="15">
        <f t="shared" si="9"/>
        <v>190</v>
      </c>
      <c r="I77" s="15">
        <f t="shared" si="10"/>
        <v>0</v>
      </c>
      <c r="J77" s="16">
        <f t="shared" si="4"/>
        <v>193</v>
      </c>
      <c r="K77" s="1538"/>
      <c r="L77" s="1538"/>
      <c r="M77" s="1538"/>
      <c r="N77" s="24"/>
      <c r="O77" s="24"/>
      <c r="P77" s="24"/>
      <c r="Q77" s="24"/>
      <c r="R77" s="24"/>
      <c r="S77" s="24"/>
      <c r="T77" s="24"/>
      <c r="U77" s="24"/>
      <c r="V77" s="24"/>
      <c r="W77" s="24"/>
    </row>
    <row r="78" spans="1:23" ht="15.75" customHeight="1">
      <c r="A78" s="13">
        <v>45608</v>
      </c>
      <c r="B78" s="27" t="s">
        <v>21</v>
      </c>
      <c r="C78" s="14">
        <v>6800</v>
      </c>
      <c r="D78" s="14">
        <v>70000</v>
      </c>
      <c r="E78" s="14"/>
      <c r="F78" s="14">
        <f t="shared" si="0"/>
        <v>76800</v>
      </c>
      <c r="G78" s="15">
        <f t="shared" si="8"/>
        <v>14</v>
      </c>
      <c r="H78" s="15">
        <f t="shared" si="9"/>
        <v>140</v>
      </c>
      <c r="I78" s="15">
        <f t="shared" si="10"/>
        <v>0</v>
      </c>
      <c r="J78" s="16">
        <f t="shared" si="4"/>
        <v>154</v>
      </c>
      <c r="K78" s="1538"/>
      <c r="L78" s="1538"/>
      <c r="M78" s="1538"/>
      <c r="N78" s="24"/>
      <c r="O78" s="24"/>
      <c r="P78" s="24"/>
      <c r="Q78" s="24"/>
      <c r="R78" s="24"/>
      <c r="S78" s="24"/>
      <c r="T78" s="24"/>
      <c r="U78" s="24"/>
      <c r="V78" s="24"/>
      <c r="W78" s="24"/>
    </row>
    <row r="79" spans="1:23" ht="15.75" customHeight="1">
      <c r="A79" s="13">
        <v>45608</v>
      </c>
      <c r="B79" s="27" t="s">
        <v>89</v>
      </c>
      <c r="C79" s="14">
        <f>1000+5600</f>
        <v>6600</v>
      </c>
      <c r="D79" s="14">
        <v>117000</v>
      </c>
      <c r="E79" s="14"/>
      <c r="F79" s="14">
        <f t="shared" si="0"/>
        <v>123600</v>
      </c>
      <c r="G79" s="15">
        <f t="shared" si="8"/>
        <v>14</v>
      </c>
      <c r="H79" s="15">
        <f t="shared" si="9"/>
        <v>234</v>
      </c>
      <c r="I79" s="15">
        <f t="shared" si="10"/>
        <v>0</v>
      </c>
      <c r="J79" s="16">
        <f t="shared" si="4"/>
        <v>248</v>
      </c>
      <c r="K79" s="1539"/>
      <c r="L79" s="1539"/>
      <c r="M79" s="1539"/>
      <c r="N79" s="18" t="s">
        <v>23</v>
      </c>
      <c r="O79" s="24"/>
      <c r="P79" s="24"/>
      <c r="Q79" s="24"/>
      <c r="R79" s="24"/>
      <c r="S79" s="24"/>
      <c r="T79" s="24"/>
      <c r="U79" s="24"/>
      <c r="V79" s="24"/>
      <c r="W79" s="24"/>
    </row>
    <row r="80" spans="1:23" ht="15.75" customHeight="1">
      <c r="A80" s="13">
        <v>45608</v>
      </c>
      <c r="B80" s="27" t="s">
        <v>90</v>
      </c>
      <c r="C80" s="14">
        <v>4300</v>
      </c>
      <c r="D80" s="14">
        <v>57500</v>
      </c>
      <c r="E80" s="14"/>
      <c r="F80" s="14">
        <f t="shared" si="0"/>
        <v>61800</v>
      </c>
      <c r="G80" s="15">
        <f t="shared" si="8"/>
        <v>9</v>
      </c>
      <c r="H80" s="15">
        <f t="shared" si="9"/>
        <v>115</v>
      </c>
      <c r="I80" s="15">
        <f t="shared" si="10"/>
        <v>0</v>
      </c>
      <c r="J80" s="16">
        <f t="shared" si="4"/>
        <v>124</v>
      </c>
      <c r="K80" s="1537" t="s">
        <v>36</v>
      </c>
      <c r="L80" s="1537" t="s">
        <v>37</v>
      </c>
      <c r="M80" s="1543">
        <v>967884730</v>
      </c>
      <c r="N80" s="24"/>
      <c r="O80" s="24"/>
      <c r="P80" s="24"/>
      <c r="Q80" s="24"/>
      <c r="R80" s="24"/>
      <c r="S80" s="24"/>
      <c r="T80" s="24"/>
      <c r="U80" s="24"/>
      <c r="V80" s="24"/>
      <c r="W80" s="24"/>
    </row>
    <row r="81" spans="1:23" ht="15.75" customHeight="1">
      <c r="A81" s="13">
        <v>45608</v>
      </c>
      <c r="B81" s="27" t="s">
        <v>91</v>
      </c>
      <c r="C81" s="14"/>
      <c r="D81" s="14">
        <v>17500</v>
      </c>
      <c r="E81" s="14">
        <v>137000</v>
      </c>
      <c r="F81" s="14">
        <f t="shared" si="0"/>
        <v>154500</v>
      </c>
      <c r="G81" s="15">
        <f t="shared" si="8"/>
        <v>0</v>
      </c>
      <c r="H81" s="15">
        <f t="shared" si="9"/>
        <v>35</v>
      </c>
      <c r="I81" s="15">
        <f t="shared" si="10"/>
        <v>274</v>
      </c>
      <c r="J81" s="16">
        <f t="shared" si="4"/>
        <v>309</v>
      </c>
      <c r="K81" s="1539"/>
      <c r="L81" s="1539"/>
      <c r="M81" s="1539"/>
      <c r="N81" s="24"/>
      <c r="O81" s="24"/>
      <c r="P81" s="24"/>
      <c r="Q81" s="24"/>
      <c r="R81" s="24"/>
      <c r="S81" s="24"/>
      <c r="T81" s="24"/>
      <c r="U81" s="24"/>
      <c r="V81" s="24"/>
      <c r="W81" s="24"/>
    </row>
    <row r="82" spans="1:23" ht="15.75" customHeight="1">
      <c r="A82" s="30">
        <v>45608</v>
      </c>
      <c r="B82" s="31" t="s">
        <v>92</v>
      </c>
      <c r="C82" s="20">
        <v>10000</v>
      </c>
      <c r="D82" s="20">
        <v>41000</v>
      </c>
      <c r="E82" s="20"/>
      <c r="F82" s="14">
        <f t="shared" si="0"/>
        <v>51000</v>
      </c>
      <c r="G82" s="15">
        <f t="shared" si="8"/>
        <v>20</v>
      </c>
      <c r="H82" s="15">
        <f t="shared" si="9"/>
        <v>82</v>
      </c>
      <c r="I82" s="15">
        <f t="shared" si="10"/>
        <v>0</v>
      </c>
      <c r="J82" s="16">
        <f t="shared" si="4"/>
        <v>102</v>
      </c>
      <c r="K82" s="1537" t="s">
        <v>41</v>
      </c>
      <c r="L82" s="1537" t="s">
        <v>17</v>
      </c>
      <c r="M82" s="1540">
        <v>964343887</v>
      </c>
      <c r="N82" s="24"/>
      <c r="O82" s="24"/>
      <c r="P82" s="24"/>
      <c r="Q82" s="24"/>
      <c r="R82" s="24"/>
      <c r="S82" s="24"/>
      <c r="T82" s="24"/>
      <c r="U82" s="24"/>
      <c r="V82" s="24"/>
      <c r="W82" s="24"/>
    </row>
    <row r="83" spans="1:23" ht="15.75" customHeight="1">
      <c r="A83" s="30">
        <v>45608</v>
      </c>
      <c r="B83" s="27" t="s">
        <v>93</v>
      </c>
      <c r="C83" s="14">
        <v>13000</v>
      </c>
      <c r="D83" s="14">
        <v>52500</v>
      </c>
      <c r="E83" s="14"/>
      <c r="F83" s="14">
        <f t="shared" si="0"/>
        <v>65500</v>
      </c>
      <c r="G83" s="15">
        <f t="shared" si="8"/>
        <v>26</v>
      </c>
      <c r="H83" s="15">
        <f t="shared" si="9"/>
        <v>105</v>
      </c>
      <c r="I83" s="15">
        <f t="shared" si="10"/>
        <v>0</v>
      </c>
      <c r="J83" s="16">
        <f t="shared" si="4"/>
        <v>131</v>
      </c>
      <c r="K83" s="1538"/>
      <c r="L83" s="1538"/>
      <c r="M83" s="1538"/>
      <c r="N83" s="24"/>
      <c r="O83" s="24"/>
      <c r="P83" s="24"/>
      <c r="Q83" s="24"/>
      <c r="R83" s="24"/>
      <c r="S83" s="24"/>
      <c r="T83" s="24"/>
      <c r="U83" s="24"/>
      <c r="V83" s="24"/>
      <c r="W83" s="24"/>
    </row>
    <row r="84" spans="1:23" ht="15.75" customHeight="1">
      <c r="A84" s="30">
        <v>45608</v>
      </c>
      <c r="B84" s="27" t="s">
        <v>94</v>
      </c>
      <c r="C84" s="14"/>
      <c r="D84" s="14">
        <v>6800</v>
      </c>
      <c r="E84" s="14"/>
      <c r="F84" s="14">
        <f t="shared" si="0"/>
        <v>6800</v>
      </c>
      <c r="G84" s="15">
        <f t="shared" si="8"/>
        <v>0</v>
      </c>
      <c r="H84" s="15">
        <f t="shared" si="9"/>
        <v>14</v>
      </c>
      <c r="I84" s="15">
        <f t="shared" si="10"/>
        <v>0</v>
      </c>
      <c r="J84" s="16">
        <f t="shared" si="4"/>
        <v>14</v>
      </c>
      <c r="K84" s="1538"/>
      <c r="L84" s="1538"/>
      <c r="M84" s="1538"/>
      <c r="N84" s="24"/>
      <c r="O84" s="24"/>
      <c r="P84" s="24"/>
      <c r="Q84" s="24"/>
      <c r="R84" s="24"/>
      <c r="S84" s="24"/>
      <c r="T84" s="24"/>
      <c r="U84" s="24"/>
      <c r="V84" s="24"/>
      <c r="W84" s="24"/>
    </row>
    <row r="85" spans="1:23" ht="15.75" customHeight="1">
      <c r="A85" s="30">
        <v>45608</v>
      </c>
      <c r="B85" s="27" t="s">
        <v>95</v>
      </c>
      <c r="C85" s="14">
        <v>9000</v>
      </c>
      <c r="D85" s="14">
        <v>17000</v>
      </c>
      <c r="E85" s="14"/>
      <c r="F85" s="14">
        <f t="shared" si="0"/>
        <v>26000</v>
      </c>
      <c r="G85" s="15">
        <f t="shared" si="8"/>
        <v>18</v>
      </c>
      <c r="H85" s="15">
        <f t="shared" si="9"/>
        <v>34</v>
      </c>
      <c r="I85" s="15">
        <f t="shared" si="10"/>
        <v>0</v>
      </c>
      <c r="J85" s="16">
        <f t="shared" si="4"/>
        <v>52</v>
      </c>
      <c r="K85" s="1538"/>
      <c r="L85" s="1538"/>
      <c r="M85" s="1538"/>
      <c r="N85" s="24"/>
      <c r="O85" s="24"/>
      <c r="P85" s="24"/>
      <c r="Q85" s="24"/>
      <c r="R85" s="24"/>
      <c r="S85" s="24"/>
      <c r="T85" s="24"/>
      <c r="U85" s="24"/>
      <c r="V85" s="24"/>
      <c r="W85" s="24"/>
    </row>
    <row r="86" spans="1:23" ht="15.75" customHeight="1">
      <c r="A86" s="30">
        <v>45608</v>
      </c>
      <c r="B86" s="27" t="s">
        <v>96</v>
      </c>
      <c r="C86" s="14"/>
      <c r="D86" s="14">
        <v>21900</v>
      </c>
      <c r="E86" s="14"/>
      <c r="F86" s="14">
        <f t="shared" si="0"/>
        <v>21900</v>
      </c>
      <c r="G86" s="15">
        <f t="shared" si="8"/>
        <v>0</v>
      </c>
      <c r="H86" s="15">
        <f t="shared" si="9"/>
        <v>44</v>
      </c>
      <c r="I86" s="15">
        <f t="shared" si="10"/>
        <v>0</v>
      </c>
      <c r="J86" s="16">
        <f t="shared" si="4"/>
        <v>44</v>
      </c>
      <c r="K86" s="1538"/>
      <c r="L86" s="1538"/>
      <c r="M86" s="1538"/>
      <c r="N86" s="24"/>
      <c r="O86" s="24"/>
      <c r="P86" s="24"/>
      <c r="Q86" s="24"/>
      <c r="R86" s="24"/>
      <c r="S86" s="24"/>
      <c r="T86" s="24"/>
      <c r="U86" s="24"/>
      <c r="V86" s="24"/>
      <c r="W86" s="24"/>
    </row>
    <row r="87" spans="1:23" ht="15.75" customHeight="1">
      <c r="A87" s="30">
        <v>45608</v>
      </c>
      <c r="B87" s="27" t="s">
        <v>97</v>
      </c>
      <c r="C87" s="14"/>
      <c r="D87" s="14">
        <v>21000</v>
      </c>
      <c r="E87" s="14"/>
      <c r="F87" s="14">
        <f t="shared" si="0"/>
        <v>21000</v>
      </c>
      <c r="G87" s="15">
        <f t="shared" si="8"/>
        <v>0</v>
      </c>
      <c r="H87" s="15">
        <f t="shared" si="9"/>
        <v>42</v>
      </c>
      <c r="I87" s="15">
        <f t="shared" si="10"/>
        <v>0</v>
      </c>
      <c r="J87" s="16">
        <f t="shared" si="4"/>
        <v>42</v>
      </c>
      <c r="K87" s="1538"/>
      <c r="L87" s="1538"/>
      <c r="M87" s="1538"/>
      <c r="N87" s="24"/>
      <c r="O87" s="24"/>
      <c r="P87" s="24"/>
      <c r="Q87" s="24"/>
      <c r="R87" s="24"/>
      <c r="S87" s="24"/>
      <c r="T87" s="24"/>
      <c r="U87" s="24"/>
      <c r="V87" s="24"/>
      <c r="W87" s="24"/>
    </row>
    <row r="88" spans="1:23" ht="15.75" customHeight="1">
      <c r="A88" s="30">
        <v>45608</v>
      </c>
      <c r="B88" s="27" t="s">
        <v>98</v>
      </c>
      <c r="C88" s="14"/>
      <c r="D88" s="14">
        <v>21000</v>
      </c>
      <c r="E88" s="14"/>
      <c r="F88" s="14">
        <f t="shared" si="0"/>
        <v>21000</v>
      </c>
      <c r="G88" s="15">
        <f t="shared" si="8"/>
        <v>0</v>
      </c>
      <c r="H88" s="15">
        <f t="shared" si="9"/>
        <v>42</v>
      </c>
      <c r="I88" s="15">
        <f t="shared" si="10"/>
        <v>0</v>
      </c>
      <c r="J88" s="16">
        <f t="shared" si="4"/>
        <v>42</v>
      </c>
      <c r="K88" s="1539"/>
      <c r="L88" s="1539"/>
      <c r="M88" s="1539"/>
      <c r="N88" s="24"/>
      <c r="O88" s="24"/>
      <c r="P88" s="24"/>
      <c r="Q88" s="24"/>
      <c r="R88" s="24"/>
      <c r="S88" s="24"/>
      <c r="T88" s="24"/>
      <c r="U88" s="24"/>
      <c r="V88" s="24"/>
      <c r="W88" s="24"/>
    </row>
    <row r="89" spans="1:23" ht="15.75" customHeight="1">
      <c r="A89" s="13">
        <v>45609</v>
      </c>
      <c r="B89" s="27" t="s">
        <v>99</v>
      </c>
      <c r="C89" s="14">
        <v>3600</v>
      </c>
      <c r="D89" s="14">
        <v>88500</v>
      </c>
      <c r="E89" s="14"/>
      <c r="F89" s="14">
        <f t="shared" si="0"/>
        <v>92100</v>
      </c>
      <c r="G89" s="15">
        <f t="shared" si="8"/>
        <v>8</v>
      </c>
      <c r="H89" s="15">
        <f t="shared" si="9"/>
        <v>177</v>
      </c>
      <c r="I89" s="15">
        <f t="shared" si="10"/>
        <v>0</v>
      </c>
      <c r="J89" s="16">
        <f t="shared" si="4"/>
        <v>185</v>
      </c>
      <c r="K89" s="1560" t="s">
        <v>63</v>
      </c>
      <c r="L89" s="1560" t="s">
        <v>20</v>
      </c>
      <c r="M89" s="1562">
        <v>974392325</v>
      </c>
      <c r="N89" s="24"/>
      <c r="O89" s="24"/>
      <c r="P89" s="24"/>
      <c r="Q89" s="24"/>
      <c r="R89" s="24"/>
      <c r="S89" s="24"/>
      <c r="T89" s="24"/>
      <c r="U89" s="24"/>
      <c r="V89" s="24"/>
      <c r="W89" s="24"/>
    </row>
    <row r="90" spans="1:23" ht="15.75" customHeight="1">
      <c r="A90" s="13">
        <v>45609</v>
      </c>
      <c r="B90" s="27" t="s">
        <v>100</v>
      </c>
      <c r="C90" s="14"/>
      <c r="D90" s="14">
        <v>94000</v>
      </c>
      <c r="E90" s="14"/>
      <c r="F90" s="14">
        <f t="shared" si="0"/>
        <v>94000</v>
      </c>
      <c r="G90" s="15">
        <f t="shared" si="8"/>
        <v>0</v>
      </c>
      <c r="H90" s="15">
        <f t="shared" si="9"/>
        <v>188</v>
      </c>
      <c r="I90" s="15">
        <f t="shared" si="10"/>
        <v>0</v>
      </c>
      <c r="J90" s="16">
        <f t="shared" si="4"/>
        <v>188</v>
      </c>
      <c r="K90" s="1539"/>
      <c r="L90" s="1561"/>
      <c r="M90" s="1561"/>
      <c r="N90" s="24"/>
      <c r="O90" s="24"/>
      <c r="P90" s="24"/>
      <c r="Q90" s="24"/>
      <c r="R90" s="24"/>
      <c r="S90" s="24"/>
      <c r="T90" s="24"/>
      <c r="U90" s="24"/>
      <c r="V90" s="24"/>
      <c r="W90" s="24"/>
    </row>
    <row r="91" spans="1:23" ht="18" customHeight="1">
      <c r="A91" s="13">
        <v>45609</v>
      </c>
      <c r="B91" s="27" t="s">
        <v>29</v>
      </c>
      <c r="C91" s="14">
        <v>8800</v>
      </c>
      <c r="D91" s="14">
        <v>39000</v>
      </c>
      <c r="E91" s="14"/>
      <c r="F91" s="14">
        <f t="shared" si="0"/>
        <v>47800</v>
      </c>
      <c r="G91" s="15">
        <f t="shared" si="8"/>
        <v>18</v>
      </c>
      <c r="H91" s="15">
        <f t="shared" si="9"/>
        <v>78</v>
      </c>
      <c r="I91" s="15">
        <f t="shared" si="10"/>
        <v>0</v>
      </c>
      <c r="J91" s="16">
        <f t="shared" si="4"/>
        <v>96</v>
      </c>
      <c r="K91" s="1537" t="s">
        <v>16</v>
      </c>
      <c r="L91" s="1541" t="s">
        <v>54</v>
      </c>
      <c r="M91" s="1542">
        <v>948584663</v>
      </c>
      <c r="N91" s="24"/>
      <c r="O91" s="24"/>
      <c r="P91" s="24"/>
      <c r="Q91" s="24"/>
      <c r="R91" s="24"/>
      <c r="S91" s="24"/>
      <c r="T91" s="24"/>
      <c r="U91" s="24"/>
      <c r="V91" s="24"/>
      <c r="W91" s="24"/>
    </row>
    <row r="92" spans="1:23" ht="15.75" customHeight="1">
      <c r="A92" s="13">
        <v>45609</v>
      </c>
      <c r="B92" s="27" t="s">
        <v>28</v>
      </c>
      <c r="C92" s="14">
        <v>8000</v>
      </c>
      <c r="D92" s="14">
        <v>56000</v>
      </c>
      <c r="E92" s="14"/>
      <c r="F92" s="14">
        <f t="shared" si="0"/>
        <v>64000</v>
      </c>
      <c r="G92" s="15">
        <f t="shared" si="8"/>
        <v>16</v>
      </c>
      <c r="H92" s="15">
        <f t="shared" si="9"/>
        <v>112</v>
      </c>
      <c r="I92" s="15">
        <f t="shared" si="10"/>
        <v>0</v>
      </c>
      <c r="J92" s="16">
        <f t="shared" si="4"/>
        <v>128</v>
      </c>
      <c r="K92" s="1538"/>
      <c r="L92" s="1538"/>
      <c r="M92" s="1538"/>
      <c r="N92" s="24"/>
      <c r="O92" s="24"/>
      <c r="P92" s="24"/>
      <c r="Q92" s="24"/>
      <c r="R92" s="24"/>
      <c r="S92" s="24"/>
      <c r="T92" s="24"/>
      <c r="U92" s="24"/>
      <c r="V92" s="24"/>
      <c r="W92" s="24"/>
    </row>
    <row r="93" spans="1:23" ht="15.75" customHeight="1">
      <c r="A93" s="13">
        <v>45609</v>
      </c>
      <c r="B93" s="27" t="s">
        <v>75</v>
      </c>
      <c r="C93" s="14">
        <v>8200</v>
      </c>
      <c r="D93" s="14">
        <v>53500</v>
      </c>
      <c r="E93" s="14"/>
      <c r="F93" s="14">
        <f t="shared" si="0"/>
        <v>61700</v>
      </c>
      <c r="G93" s="15">
        <f t="shared" si="8"/>
        <v>17</v>
      </c>
      <c r="H93" s="15">
        <f t="shared" si="9"/>
        <v>107</v>
      </c>
      <c r="I93" s="15">
        <f t="shared" si="10"/>
        <v>0</v>
      </c>
      <c r="J93" s="16">
        <f t="shared" si="4"/>
        <v>124</v>
      </c>
      <c r="K93" s="1539"/>
      <c r="L93" s="1539"/>
      <c r="M93" s="1539"/>
      <c r="N93" s="24"/>
      <c r="O93" s="24"/>
      <c r="P93" s="24"/>
      <c r="Q93" s="24"/>
      <c r="R93" s="24"/>
      <c r="S93" s="24"/>
      <c r="T93" s="24"/>
      <c r="U93" s="24"/>
      <c r="V93" s="24"/>
      <c r="W93" s="24"/>
    </row>
    <row r="94" spans="1:23" ht="15.75" customHeight="1">
      <c r="A94" s="13">
        <v>45609</v>
      </c>
      <c r="B94" s="32" t="s">
        <v>101</v>
      </c>
      <c r="C94" s="14">
        <v>33300</v>
      </c>
      <c r="D94" s="14"/>
      <c r="E94" s="14"/>
      <c r="F94" s="14">
        <f t="shared" si="0"/>
        <v>33300</v>
      </c>
      <c r="G94" s="15">
        <f t="shared" si="8"/>
        <v>67</v>
      </c>
      <c r="H94" s="15">
        <f t="shared" si="9"/>
        <v>0</v>
      </c>
      <c r="I94" s="15">
        <f t="shared" si="10"/>
        <v>0</v>
      </c>
      <c r="J94" s="16">
        <f t="shared" si="4"/>
        <v>67</v>
      </c>
      <c r="K94" s="1541" t="s">
        <v>49</v>
      </c>
      <c r="L94" s="1541" t="s">
        <v>50</v>
      </c>
      <c r="M94" s="1559">
        <v>949502669</v>
      </c>
      <c r="N94" s="33"/>
      <c r="O94" s="33"/>
      <c r="P94" s="33"/>
      <c r="Q94" s="33"/>
      <c r="R94" s="33"/>
      <c r="S94" s="33"/>
      <c r="T94" s="33"/>
      <c r="U94" s="33"/>
      <c r="V94" s="33"/>
      <c r="W94" s="33"/>
    </row>
    <row r="95" spans="1:23" ht="15.75" customHeight="1">
      <c r="A95" s="13">
        <v>45609</v>
      </c>
      <c r="B95" s="32" t="s">
        <v>33</v>
      </c>
      <c r="C95" s="14">
        <v>11300</v>
      </c>
      <c r="D95" s="14">
        <v>77500</v>
      </c>
      <c r="E95" s="14"/>
      <c r="F95" s="14">
        <f t="shared" si="0"/>
        <v>88800</v>
      </c>
      <c r="G95" s="15">
        <f t="shared" si="8"/>
        <v>23</v>
      </c>
      <c r="H95" s="15">
        <f t="shared" si="9"/>
        <v>155</v>
      </c>
      <c r="I95" s="15">
        <f t="shared" si="10"/>
        <v>0</v>
      </c>
      <c r="J95" s="16">
        <f t="shared" si="4"/>
        <v>178</v>
      </c>
      <c r="K95" s="1538"/>
      <c r="L95" s="1538"/>
      <c r="M95" s="1538"/>
      <c r="N95" s="33"/>
      <c r="O95" s="33"/>
      <c r="P95" s="33"/>
      <c r="Q95" s="33"/>
      <c r="R95" s="33"/>
      <c r="S95" s="33"/>
      <c r="T95" s="33"/>
      <c r="U95" s="33"/>
      <c r="V95" s="33"/>
      <c r="W95" s="33"/>
    </row>
    <row r="96" spans="1:23" ht="15.75" customHeight="1">
      <c r="A96" s="13">
        <v>45609</v>
      </c>
      <c r="B96" s="32" t="s">
        <v>38</v>
      </c>
      <c r="C96" s="14">
        <v>16000</v>
      </c>
      <c r="D96" s="14">
        <v>80000</v>
      </c>
      <c r="E96" s="14"/>
      <c r="F96" s="14">
        <f t="shared" si="0"/>
        <v>96000</v>
      </c>
      <c r="G96" s="15">
        <f t="shared" si="8"/>
        <v>32</v>
      </c>
      <c r="H96" s="15">
        <f t="shared" si="9"/>
        <v>160</v>
      </c>
      <c r="I96" s="15">
        <f t="shared" si="10"/>
        <v>0</v>
      </c>
      <c r="J96" s="16">
        <f t="shared" si="4"/>
        <v>192</v>
      </c>
      <c r="K96" s="1539"/>
      <c r="L96" s="1539"/>
      <c r="M96" s="1539"/>
      <c r="N96" s="33"/>
      <c r="O96" s="33"/>
      <c r="P96" s="33"/>
      <c r="Q96" s="33"/>
      <c r="R96" s="33"/>
      <c r="S96" s="33"/>
      <c r="T96" s="33"/>
      <c r="U96" s="33"/>
      <c r="V96" s="33"/>
      <c r="W96" s="33"/>
    </row>
    <row r="97" spans="1:23" ht="15.75" customHeight="1">
      <c r="A97" s="13">
        <v>45609</v>
      </c>
      <c r="B97" s="32" t="s">
        <v>72</v>
      </c>
      <c r="C97" s="14">
        <v>88200</v>
      </c>
      <c r="D97" s="14"/>
      <c r="E97" s="14"/>
      <c r="F97" s="14">
        <f t="shared" si="0"/>
        <v>88200</v>
      </c>
      <c r="G97" s="15">
        <f t="shared" si="8"/>
        <v>177</v>
      </c>
      <c r="H97" s="15">
        <f t="shared" si="9"/>
        <v>0</v>
      </c>
      <c r="I97" s="15">
        <f t="shared" si="10"/>
        <v>0</v>
      </c>
      <c r="J97" s="16">
        <f t="shared" si="4"/>
        <v>177</v>
      </c>
      <c r="K97" s="1546" t="s">
        <v>36</v>
      </c>
      <c r="L97" s="1546" t="s">
        <v>37</v>
      </c>
      <c r="M97" s="1564">
        <v>967884730</v>
      </c>
      <c r="N97" s="33"/>
      <c r="O97" s="33"/>
      <c r="P97" s="33"/>
      <c r="Q97" s="33"/>
      <c r="R97" s="33"/>
      <c r="S97" s="33"/>
      <c r="T97" s="33"/>
      <c r="U97" s="33"/>
      <c r="V97" s="33"/>
      <c r="W97" s="33"/>
    </row>
    <row r="98" spans="1:23" ht="15.75" customHeight="1">
      <c r="A98" s="13">
        <v>45609</v>
      </c>
      <c r="B98" s="32" t="s">
        <v>48</v>
      </c>
      <c r="C98" s="14">
        <v>30000</v>
      </c>
      <c r="D98" s="14"/>
      <c r="E98" s="14"/>
      <c r="F98" s="14">
        <f t="shared" si="0"/>
        <v>30000</v>
      </c>
      <c r="G98" s="15">
        <f t="shared" ref="G98:G129" si="11">ROUNDUP(C98/500,0)</f>
        <v>60</v>
      </c>
      <c r="H98" s="15">
        <f t="shared" ref="H98:H129" si="12">ROUNDUP(D98/500,0)</f>
        <v>0</v>
      </c>
      <c r="I98" s="15">
        <f t="shared" ref="I98:I129" si="13">ROUNDUP(E98/500,0)</f>
        <v>0</v>
      </c>
      <c r="J98" s="16">
        <f t="shared" si="4"/>
        <v>60</v>
      </c>
      <c r="K98" s="1538"/>
      <c r="L98" s="1538"/>
      <c r="M98" s="1538"/>
      <c r="N98" s="18" t="s">
        <v>23</v>
      </c>
      <c r="O98" s="33"/>
      <c r="P98" s="33"/>
      <c r="Q98" s="33"/>
      <c r="R98" s="33"/>
      <c r="S98" s="33"/>
      <c r="T98" s="33"/>
      <c r="U98" s="33"/>
      <c r="V98" s="33"/>
      <c r="W98" s="33"/>
    </row>
    <row r="99" spans="1:23" ht="15.75" customHeight="1">
      <c r="A99" s="13">
        <v>45609</v>
      </c>
      <c r="B99" s="32" t="s">
        <v>71</v>
      </c>
      <c r="C99" s="14">
        <v>86200</v>
      </c>
      <c r="D99" s="14"/>
      <c r="E99" s="14"/>
      <c r="F99" s="14">
        <f t="shared" si="0"/>
        <v>86200</v>
      </c>
      <c r="G99" s="15">
        <f t="shared" si="11"/>
        <v>173</v>
      </c>
      <c r="H99" s="15">
        <f t="shared" si="12"/>
        <v>0</v>
      </c>
      <c r="I99" s="15">
        <f t="shared" si="13"/>
        <v>0</v>
      </c>
      <c r="J99" s="16">
        <f t="shared" si="4"/>
        <v>173</v>
      </c>
      <c r="K99" s="1539"/>
      <c r="L99" s="1539"/>
      <c r="M99" s="1539"/>
      <c r="N99" s="33"/>
      <c r="O99" s="33"/>
      <c r="P99" s="33"/>
      <c r="Q99" s="33"/>
      <c r="R99" s="33"/>
      <c r="S99" s="33"/>
      <c r="T99" s="33"/>
      <c r="U99" s="33"/>
      <c r="V99" s="33"/>
      <c r="W99" s="33"/>
    </row>
    <row r="100" spans="1:23" ht="15.75" customHeight="1">
      <c r="A100" s="13">
        <v>45609</v>
      </c>
      <c r="B100" s="34" t="s">
        <v>13</v>
      </c>
      <c r="C100" s="14">
        <v>10000</v>
      </c>
      <c r="D100" s="14">
        <f>100000+230000</f>
        <v>330000</v>
      </c>
      <c r="E100" s="14"/>
      <c r="F100" s="14">
        <f t="shared" si="0"/>
        <v>340000</v>
      </c>
      <c r="G100" s="15">
        <f t="shared" si="11"/>
        <v>20</v>
      </c>
      <c r="H100" s="15">
        <f t="shared" si="12"/>
        <v>660</v>
      </c>
      <c r="I100" s="15">
        <f t="shared" si="13"/>
        <v>0</v>
      </c>
      <c r="J100" s="16">
        <f t="shared" si="4"/>
        <v>680</v>
      </c>
      <c r="K100" s="10" t="s">
        <v>19</v>
      </c>
      <c r="L100" s="16" t="s">
        <v>102</v>
      </c>
      <c r="M100" s="35">
        <v>896689906</v>
      </c>
      <c r="N100" s="33"/>
      <c r="O100" s="33"/>
      <c r="P100" s="33"/>
      <c r="Q100" s="33"/>
      <c r="R100" s="33"/>
      <c r="S100" s="33"/>
      <c r="T100" s="33"/>
      <c r="U100" s="33"/>
      <c r="V100" s="33"/>
      <c r="W100" s="33"/>
    </row>
    <row r="101" spans="1:23" ht="15.75" customHeight="1">
      <c r="A101" s="13">
        <v>45610</v>
      </c>
      <c r="B101" s="32" t="s">
        <v>103</v>
      </c>
      <c r="C101" s="14">
        <v>5800</v>
      </c>
      <c r="D101" s="14">
        <v>315000</v>
      </c>
      <c r="E101" s="14"/>
      <c r="F101" s="14">
        <f t="shared" si="0"/>
        <v>320800</v>
      </c>
      <c r="G101" s="15">
        <f t="shared" si="11"/>
        <v>12</v>
      </c>
      <c r="H101" s="15">
        <f t="shared" si="12"/>
        <v>630</v>
      </c>
      <c r="I101" s="15">
        <f t="shared" si="13"/>
        <v>0</v>
      </c>
      <c r="J101" s="16">
        <f t="shared" si="4"/>
        <v>642</v>
      </c>
      <c r="K101" s="10" t="s">
        <v>63</v>
      </c>
      <c r="L101" s="10" t="s">
        <v>20</v>
      </c>
      <c r="M101" s="36">
        <v>974392325</v>
      </c>
      <c r="N101" s="33"/>
      <c r="O101" s="33"/>
      <c r="P101" s="33"/>
      <c r="Q101" s="33"/>
      <c r="R101" s="33"/>
      <c r="S101" s="33"/>
      <c r="T101" s="33"/>
      <c r="U101" s="33"/>
      <c r="V101" s="33"/>
      <c r="W101" s="33"/>
    </row>
    <row r="102" spans="1:23" ht="15.75" customHeight="1">
      <c r="A102" s="13">
        <v>45610</v>
      </c>
      <c r="B102" s="32" t="s">
        <v>103</v>
      </c>
      <c r="C102" s="14"/>
      <c r="D102" s="14">
        <v>200000</v>
      </c>
      <c r="E102" s="14">
        <v>103000</v>
      </c>
      <c r="F102" s="14">
        <f t="shared" si="0"/>
        <v>303000</v>
      </c>
      <c r="G102" s="15">
        <f t="shared" si="11"/>
        <v>0</v>
      </c>
      <c r="H102" s="15">
        <f t="shared" si="12"/>
        <v>400</v>
      </c>
      <c r="I102" s="15">
        <f t="shared" si="13"/>
        <v>206</v>
      </c>
      <c r="J102" s="16">
        <f t="shared" si="4"/>
        <v>606</v>
      </c>
      <c r="K102" s="10" t="s">
        <v>14</v>
      </c>
      <c r="L102" s="10" t="s">
        <v>15</v>
      </c>
      <c r="M102" s="36">
        <v>961571433</v>
      </c>
      <c r="N102" s="33"/>
      <c r="O102" s="33"/>
      <c r="P102" s="33"/>
      <c r="Q102" s="33"/>
      <c r="R102" s="33"/>
      <c r="S102" s="33"/>
      <c r="T102" s="33"/>
      <c r="U102" s="33"/>
      <c r="V102" s="33"/>
      <c r="W102" s="33"/>
    </row>
    <row r="103" spans="1:23" ht="15.75" customHeight="1">
      <c r="A103" s="13">
        <v>45610</v>
      </c>
      <c r="B103" s="32" t="s">
        <v>47</v>
      </c>
      <c r="C103" s="14">
        <f>3000+7100</f>
        <v>10100</v>
      </c>
      <c r="D103" s="14">
        <v>137500</v>
      </c>
      <c r="E103" s="14"/>
      <c r="F103" s="14">
        <f t="shared" si="0"/>
        <v>147600</v>
      </c>
      <c r="G103" s="15">
        <f t="shared" si="11"/>
        <v>21</v>
      </c>
      <c r="H103" s="15">
        <f t="shared" si="12"/>
        <v>275</v>
      </c>
      <c r="I103" s="15">
        <f t="shared" si="13"/>
        <v>0</v>
      </c>
      <c r="J103" s="16">
        <f t="shared" si="4"/>
        <v>296</v>
      </c>
      <c r="K103" s="1545" t="s">
        <v>36</v>
      </c>
      <c r="L103" s="1545" t="s">
        <v>37</v>
      </c>
      <c r="M103" s="1553">
        <v>967884730</v>
      </c>
      <c r="N103" s="18" t="s">
        <v>23</v>
      </c>
      <c r="O103" s="33"/>
      <c r="P103" s="33"/>
      <c r="Q103" s="33"/>
      <c r="R103" s="33"/>
      <c r="S103" s="33"/>
      <c r="T103" s="33"/>
      <c r="U103" s="33"/>
      <c r="V103" s="33"/>
      <c r="W103" s="33"/>
    </row>
    <row r="104" spans="1:23" ht="15.75" customHeight="1">
      <c r="A104" s="13">
        <v>45610</v>
      </c>
      <c r="B104" s="32" t="s">
        <v>104</v>
      </c>
      <c r="C104" s="14">
        <v>1000</v>
      </c>
      <c r="D104" s="14"/>
      <c r="E104" s="14"/>
      <c r="F104" s="14">
        <f t="shared" si="0"/>
        <v>1000</v>
      </c>
      <c r="G104" s="15">
        <f t="shared" si="11"/>
        <v>2</v>
      </c>
      <c r="H104" s="15">
        <f t="shared" si="12"/>
        <v>0</v>
      </c>
      <c r="I104" s="15">
        <f t="shared" si="13"/>
        <v>0</v>
      </c>
      <c r="J104" s="16">
        <f t="shared" si="4"/>
        <v>2</v>
      </c>
      <c r="K104" s="1538"/>
      <c r="L104" s="1538"/>
      <c r="M104" s="1538"/>
      <c r="N104" s="33"/>
      <c r="O104" s="33"/>
      <c r="P104" s="33"/>
      <c r="Q104" s="33"/>
      <c r="R104" s="33"/>
      <c r="S104" s="33"/>
      <c r="T104" s="33"/>
      <c r="U104" s="33"/>
      <c r="V104" s="33"/>
      <c r="W104" s="33"/>
    </row>
    <row r="105" spans="1:23" ht="15.75" customHeight="1">
      <c r="A105" s="13">
        <v>45610</v>
      </c>
      <c r="B105" s="32" t="s">
        <v>105</v>
      </c>
      <c r="C105" s="14">
        <v>1000</v>
      </c>
      <c r="D105" s="14"/>
      <c r="E105" s="14"/>
      <c r="F105" s="14">
        <f t="shared" si="0"/>
        <v>1000</v>
      </c>
      <c r="G105" s="15">
        <f t="shared" si="11"/>
        <v>2</v>
      </c>
      <c r="H105" s="15">
        <f t="shared" si="12"/>
        <v>0</v>
      </c>
      <c r="I105" s="15">
        <f t="shared" si="13"/>
        <v>0</v>
      </c>
      <c r="J105" s="16">
        <f t="shared" si="4"/>
        <v>2</v>
      </c>
      <c r="K105" s="1539"/>
      <c r="L105" s="1539"/>
      <c r="M105" s="1539"/>
      <c r="N105" s="33"/>
      <c r="O105" s="33"/>
      <c r="P105" s="33"/>
      <c r="Q105" s="33"/>
      <c r="R105" s="33"/>
      <c r="S105" s="33"/>
      <c r="T105" s="33"/>
      <c r="U105" s="33"/>
      <c r="V105" s="33"/>
      <c r="W105" s="33"/>
    </row>
    <row r="106" spans="1:23" ht="15.75" customHeight="1">
      <c r="A106" s="13">
        <v>45611</v>
      </c>
      <c r="B106" s="34" t="s">
        <v>48</v>
      </c>
      <c r="C106" s="14">
        <v>15300</v>
      </c>
      <c r="D106" s="14">
        <v>295000</v>
      </c>
      <c r="E106" s="14"/>
      <c r="F106" s="14">
        <f t="shared" si="0"/>
        <v>310300</v>
      </c>
      <c r="G106" s="15">
        <f t="shared" si="11"/>
        <v>31</v>
      </c>
      <c r="H106" s="15">
        <f t="shared" si="12"/>
        <v>590</v>
      </c>
      <c r="I106" s="15">
        <f t="shared" si="13"/>
        <v>0</v>
      </c>
      <c r="J106" s="16">
        <f t="shared" si="4"/>
        <v>621</v>
      </c>
      <c r="K106" s="10" t="s">
        <v>19</v>
      </c>
      <c r="L106" s="16" t="s">
        <v>102</v>
      </c>
      <c r="M106" s="35">
        <v>896689906</v>
      </c>
      <c r="N106" s="33"/>
      <c r="O106" s="33"/>
      <c r="P106" s="33"/>
      <c r="Q106" s="33"/>
      <c r="R106" s="33"/>
      <c r="S106" s="33"/>
      <c r="T106" s="33"/>
      <c r="U106" s="33"/>
      <c r="V106" s="33"/>
      <c r="W106" s="33"/>
    </row>
    <row r="107" spans="1:23" ht="15.75" customHeight="1">
      <c r="A107" s="13">
        <v>45611</v>
      </c>
      <c r="B107" s="34" t="s">
        <v>106</v>
      </c>
      <c r="C107" s="14">
        <v>2200</v>
      </c>
      <c r="D107" s="14">
        <v>64500</v>
      </c>
      <c r="E107" s="14"/>
      <c r="F107" s="14">
        <f t="shared" si="0"/>
        <v>66700</v>
      </c>
      <c r="G107" s="15">
        <f t="shared" si="11"/>
        <v>5</v>
      </c>
      <c r="H107" s="15">
        <f t="shared" si="12"/>
        <v>129</v>
      </c>
      <c r="I107" s="15">
        <f t="shared" si="13"/>
        <v>0</v>
      </c>
      <c r="J107" s="16">
        <f t="shared" si="4"/>
        <v>134</v>
      </c>
      <c r="K107" s="1537" t="s">
        <v>16</v>
      </c>
      <c r="L107" s="1537" t="s">
        <v>74</v>
      </c>
      <c r="M107" s="1563">
        <v>923453896</v>
      </c>
      <c r="N107" s="33"/>
      <c r="O107" s="33"/>
      <c r="P107" s="33"/>
      <c r="Q107" s="33"/>
      <c r="R107" s="33"/>
      <c r="S107" s="33"/>
      <c r="T107" s="33"/>
      <c r="U107" s="33"/>
      <c r="V107" s="33"/>
      <c r="W107" s="33"/>
    </row>
    <row r="108" spans="1:23" ht="15.75" customHeight="1">
      <c r="A108" s="13">
        <v>45611</v>
      </c>
      <c r="B108" s="34" t="s">
        <v>99</v>
      </c>
      <c r="C108" s="14">
        <v>4800</v>
      </c>
      <c r="D108" s="14">
        <v>67500</v>
      </c>
      <c r="E108" s="14"/>
      <c r="F108" s="14">
        <f t="shared" si="0"/>
        <v>72300</v>
      </c>
      <c r="G108" s="15">
        <f t="shared" si="11"/>
        <v>10</v>
      </c>
      <c r="H108" s="15">
        <f t="shared" si="12"/>
        <v>135</v>
      </c>
      <c r="I108" s="15">
        <f t="shared" si="13"/>
        <v>0</v>
      </c>
      <c r="J108" s="16">
        <f t="shared" si="4"/>
        <v>145</v>
      </c>
      <c r="K108" s="1539"/>
      <c r="L108" s="1539"/>
      <c r="M108" s="1539"/>
      <c r="N108" s="33"/>
      <c r="O108" s="33"/>
      <c r="P108" s="33"/>
      <c r="Q108" s="33"/>
      <c r="R108" s="33"/>
      <c r="S108" s="33"/>
      <c r="T108" s="33"/>
      <c r="U108" s="33"/>
      <c r="V108" s="33"/>
      <c r="W108" s="33"/>
    </row>
    <row r="109" spans="1:23" ht="15.75" customHeight="1">
      <c r="A109" s="13">
        <v>45611</v>
      </c>
      <c r="B109" s="34" t="s">
        <v>81</v>
      </c>
      <c r="C109" s="14">
        <v>25000</v>
      </c>
      <c r="D109" s="14">
        <v>110000</v>
      </c>
      <c r="E109" s="14"/>
      <c r="F109" s="14">
        <f t="shared" si="0"/>
        <v>135000</v>
      </c>
      <c r="G109" s="15">
        <f t="shared" si="11"/>
        <v>50</v>
      </c>
      <c r="H109" s="15">
        <f t="shared" si="12"/>
        <v>220</v>
      </c>
      <c r="I109" s="15">
        <f t="shared" si="13"/>
        <v>0</v>
      </c>
      <c r="J109" s="16">
        <f t="shared" si="4"/>
        <v>270</v>
      </c>
      <c r="K109" s="1537" t="s">
        <v>49</v>
      </c>
      <c r="L109" s="1537" t="s">
        <v>50</v>
      </c>
      <c r="M109" s="1540">
        <v>949502669</v>
      </c>
      <c r="N109" s="33"/>
      <c r="O109" s="33"/>
      <c r="P109" s="33"/>
      <c r="Q109" s="33"/>
      <c r="R109" s="33"/>
      <c r="S109" s="33"/>
      <c r="T109" s="33"/>
      <c r="U109" s="33"/>
      <c r="V109" s="33"/>
      <c r="W109" s="33"/>
    </row>
    <row r="110" spans="1:23" ht="15.75" customHeight="1">
      <c r="A110" s="13">
        <v>45611</v>
      </c>
      <c r="B110" s="34" t="s">
        <v>107</v>
      </c>
      <c r="C110" s="14"/>
      <c r="D110" s="14">
        <v>55000</v>
      </c>
      <c r="E110" s="14"/>
      <c r="F110" s="14">
        <f t="shared" si="0"/>
        <v>55000</v>
      </c>
      <c r="G110" s="15">
        <f t="shared" si="11"/>
        <v>0</v>
      </c>
      <c r="H110" s="15">
        <f t="shared" si="12"/>
        <v>110</v>
      </c>
      <c r="I110" s="15">
        <f t="shared" si="13"/>
        <v>0</v>
      </c>
      <c r="J110" s="16">
        <f t="shared" si="4"/>
        <v>110</v>
      </c>
      <c r="K110" s="1538"/>
      <c r="L110" s="1538"/>
      <c r="M110" s="1538"/>
      <c r="N110" s="33"/>
      <c r="O110" s="33"/>
      <c r="P110" s="33"/>
      <c r="Q110" s="33"/>
      <c r="R110" s="33"/>
      <c r="S110" s="33"/>
      <c r="T110" s="33"/>
      <c r="U110" s="33"/>
      <c r="V110" s="33"/>
      <c r="W110" s="33"/>
    </row>
    <row r="111" spans="1:23" ht="15.75" customHeight="1">
      <c r="A111" s="13">
        <v>45611</v>
      </c>
      <c r="B111" s="34" t="s">
        <v>108</v>
      </c>
      <c r="C111" s="14">
        <v>15800</v>
      </c>
      <c r="D111" s="14">
        <v>25000</v>
      </c>
      <c r="E111" s="14"/>
      <c r="F111" s="14">
        <f t="shared" si="0"/>
        <v>40800</v>
      </c>
      <c r="G111" s="15">
        <f t="shared" si="11"/>
        <v>32</v>
      </c>
      <c r="H111" s="15">
        <f t="shared" si="12"/>
        <v>50</v>
      </c>
      <c r="I111" s="15">
        <f t="shared" si="13"/>
        <v>0</v>
      </c>
      <c r="J111" s="16">
        <f t="shared" si="4"/>
        <v>82</v>
      </c>
      <c r="K111" s="1539"/>
      <c r="L111" s="1539"/>
      <c r="M111" s="1539"/>
      <c r="N111" s="33"/>
      <c r="O111" s="33"/>
      <c r="P111" s="33"/>
      <c r="Q111" s="33"/>
      <c r="R111" s="33"/>
      <c r="S111" s="33"/>
      <c r="T111" s="33"/>
      <c r="U111" s="33"/>
      <c r="V111" s="33"/>
      <c r="W111" s="33"/>
    </row>
    <row r="112" spans="1:23" ht="15.75" customHeight="1">
      <c r="A112" s="13">
        <v>45611</v>
      </c>
      <c r="B112" s="34" t="s">
        <v>108</v>
      </c>
      <c r="C112" s="14"/>
      <c r="D112" s="14">
        <v>152000</v>
      </c>
      <c r="E112" s="14"/>
      <c r="F112" s="14">
        <f t="shared" si="0"/>
        <v>152000</v>
      </c>
      <c r="G112" s="15">
        <f t="shared" si="11"/>
        <v>0</v>
      </c>
      <c r="H112" s="15">
        <f t="shared" si="12"/>
        <v>304</v>
      </c>
      <c r="I112" s="15">
        <f t="shared" si="13"/>
        <v>0</v>
      </c>
      <c r="J112" s="16">
        <f t="shared" si="4"/>
        <v>304</v>
      </c>
      <c r="K112" s="1537" t="s">
        <v>36</v>
      </c>
      <c r="L112" s="1537" t="s">
        <v>37</v>
      </c>
      <c r="M112" s="1540">
        <v>967884730</v>
      </c>
      <c r="N112" s="33"/>
      <c r="O112" s="33"/>
      <c r="P112" s="33"/>
      <c r="Q112" s="33"/>
      <c r="R112" s="33"/>
      <c r="S112" s="33"/>
      <c r="T112" s="33"/>
      <c r="U112" s="33"/>
      <c r="V112" s="33"/>
      <c r="W112" s="33"/>
    </row>
    <row r="113" spans="1:23" ht="15.75" customHeight="1">
      <c r="A113" s="13">
        <v>45611</v>
      </c>
      <c r="B113" s="34" t="s">
        <v>79</v>
      </c>
      <c r="C113" s="14">
        <v>27800</v>
      </c>
      <c r="D113" s="14">
        <v>53770</v>
      </c>
      <c r="E113" s="14"/>
      <c r="F113" s="14">
        <f t="shared" si="0"/>
        <v>81570</v>
      </c>
      <c r="G113" s="15">
        <f t="shared" si="11"/>
        <v>56</v>
      </c>
      <c r="H113" s="15">
        <f t="shared" si="12"/>
        <v>108</v>
      </c>
      <c r="I113" s="15">
        <f t="shared" si="13"/>
        <v>0</v>
      </c>
      <c r="J113" s="16">
        <f t="shared" si="4"/>
        <v>164</v>
      </c>
      <c r="K113" s="1539"/>
      <c r="L113" s="1539"/>
      <c r="M113" s="1539"/>
      <c r="N113" s="33"/>
      <c r="O113" s="33"/>
      <c r="P113" s="33"/>
      <c r="Q113" s="33"/>
      <c r="R113" s="33"/>
      <c r="S113" s="33"/>
      <c r="T113" s="33"/>
      <c r="U113" s="33"/>
      <c r="V113" s="33"/>
      <c r="W113" s="33"/>
    </row>
    <row r="114" spans="1:23" ht="15.75" customHeight="1">
      <c r="A114" s="13">
        <v>45612</v>
      </c>
      <c r="B114" s="34" t="s">
        <v>109</v>
      </c>
      <c r="C114" s="22">
        <v>300000</v>
      </c>
      <c r="D114" s="7"/>
      <c r="E114" s="7"/>
      <c r="F114" s="14">
        <f t="shared" si="0"/>
        <v>300000</v>
      </c>
      <c r="G114" s="15">
        <f t="shared" si="11"/>
        <v>600</v>
      </c>
      <c r="H114" s="15">
        <f t="shared" si="12"/>
        <v>0</v>
      </c>
      <c r="I114" s="15">
        <f t="shared" si="13"/>
        <v>0</v>
      </c>
      <c r="J114" s="16">
        <f t="shared" si="4"/>
        <v>600</v>
      </c>
      <c r="K114" s="10" t="s">
        <v>19</v>
      </c>
      <c r="L114" s="16" t="s">
        <v>102</v>
      </c>
      <c r="M114" s="35">
        <v>896689906</v>
      </c>
      <c r="N114" s="37"/>
      <c r="O114" s="37"/>
      <c r="P114" s="37"/>
      <c r="Q114" s="37"/>
      <c r="R114" s="37"/>
      <c r="S114" s="37"/>
      <c r="T114" s="37"/>
      <c r="U114" s="37"/>
      <c r="V114" s="37"/>
      <c r="W114" s="37"/>
    </row>
    <row r="115" spans="1:23" ht="15.75" customHeight="1">
      <c r="A115" s="13">
        <v>45612</v>
      </c>
      <c r="B115" s="34" t="s">
        <v>109</v>
      </c>
      <c r="C115" s="22">
        <v>300000</v>
      </c>
      <c r="D115" s="7"/>
      <c r="E115" s="7"/>
      <c r="F115" s="14">
        <f t="shared" si="0"/>
        <v>300000</v>
      </c>
      <c r="G115" s="15">
        <f t="shared" si="11"/>
        <v>600</v>
      </c>
      <c r="H115" s="15">
        <f t="shared" si="12"/>
        <v>0</v>
      </c>
      <c r="I115" s="15">
        <f t="shared" si="13"/>
        <v>0</v>
      </c>
      <c r="J115" s="16">
        <f t="shared" si="4"/>
        <v>600</v>
      </c>
      <c r="K115" s="10" t="s">
        <v>110</v>
      </c>
      <c r="L115" s="10" t="s">
        <v>111</v>
      </c>
      <c r="M115" s="35">
        <v>981636699</v>
      </c>
      <c r="N115" s="37"/>
      <c r="O115" s="37"/>
      <c r="P115" s="37"/>
      <c r="Q115" s="37"/>
      <c r="R115" s="37"/>
      <c r="S115" s="37"/>
      <c r="T115" s="37"/>
      <c r="U115" s="37"/>
      <c r="V115" s="37"/>
      <c r="W115" s="37"/>
    </row>
    <row r="116" spans="1:23" ht="15.75" customHeight="1">
      <c r="A116" s="13">
        <v>45614</v>
      </c>
      <c r="B116" s="34" t="s">
        <v>72</v>
      </c>
      <c r="C116" s="14">
        <v>94900</v>
      </c>
      <c r="D116" s="14"/>
      <c r="E116" s="14"/>
      <c r="F116" s="14">
        <f t="shared" si="0"/>
        <v>94900</v>
      </c>
      <c r="G116" s="15">
        <f t="shared" si="11"/>
        <v>190</v>
      </c>
      <c r="H116" s="15">
        <f t="shared" si="12"/>
        <v>0</v>
      </c>
      <c r="I116" s="15">
        <f t="shared" si="13"/>
        <v>0</v>
      </c>
      <c r="J116" s="16">
        <f t="shared" si="4"/>
        <v>190</v>
      </c>
      <c r="K116" s="1537" t="s">
        <v>30</v>
      </c>
      <c r="L116" s="1537" t="s">
        <v>31</v>
      </c>
      <c r="M116" s="1540">
        <v>971106882</v>
      </c>
      <c r="N116" s="33"/>
      <c r="O116" s="33"/>
      <c r="P116" s="33"/>
      <c r="Q116" s="33"/>
      <c r="R116" s="33"/>
      <c r="S116" s="33"/>
      <c r="T116" s="33"/>
      <c r="U116" s="33"/>
      <c r="V116" s="33"/>
      <c r="W116" s="33"/>
    </row>
    <row r="117" spans="1:23" ht="15.75" customHeight="1">
      <c r="A117" s="13">
        <v>45614</v>
      </c>
      <c r="B117" s="34" t="s">
        <v>71</v>
      </c>
      <c r="C117" s="14">
        <v>89100</v>
      </c>
      <c r="D117" s="14"/>
      <c r="E117" s="14"/>
      <c r="F117" s="14">
        <f t="shared" si="0"/>
        <v>89100</v>
      </c>
      <c r="G117" s="15">
        <f t="shared" si="11"/>
        <v>179</v>
      </c>
      <c r="H117" s="15">
        <f t="shared" si="12"/>
        <v>0</v>
      </c>
      <c r="I117" s="15">
        <f t="shared" si="13"/>
        <v>0</v>
      </c>
      <c r="J117" s="16">
        <f t="shared" si="4"/>
        <v>179</v>
      </c>
      <c r="K117" s="1539"/>
      <c r="L117" s="1539"/>
      <c r="M117" s="1539"/>
      <c r="N117" s="33"/>
      <c r="O117" s="33"/>
      <c r="P117" s="33"/>
      <c r="Q117" s="33"/>
      <c r="R117" s="33"/>
      <c r="S117" s="33"/>
      <c r="T117" s="33"/>
      <c r="U117" s="33"/>
      <c r="V117" s="33"/>
      <c r="W117" s="33"/>
    </row>
    <row r="118" spans="1:23" ht="15.75" customHeight="1">
      <c r="A118" s="13">
        <v>45614</v>
      </c>
      <c r="B118" s="34" t="s">
        <v>112</v>
      </c>
      <c r="C118" s="14">
        <v>3400</v>
      </c>
      <c r="D118" s="14">
        <v>120000</v>
      </c>
      <c r="E118" s="14"/>
      <c r="F118" s="14">
        <f t="shared" si="0"/>
        <v>123400</v>
      </c>
      <c r="G118" s="15">
        <f t="shared" si="11"/>
        <v>7</v>
      </c>
      <c r="H118" s="15">
        <f t="shared" si="12"/>
        <v>240</v>
      </c>
      <c r="I118" s="15">
        <f t="shared" si="13"/>
        <v>0</v>
      </c>
      <c r="J118" s="16">
        <f t="shared" si="4"/>
        <v>247</v>
      </c>
      <c r="K118" s="1537" t="s">
        <v>41</v>
      </c>
      <c r="L118" s="1537" t="s">
        <v>17</v>
      </c>
      <c r="M118" s="1540">
        <v>964343887</v>
      </c>
      <c r="N118" s="33"/>
      <c r="O118" s="33"/>
      <c r="P118" s="33"/>
      <c r="Q118" s="33"/>
      <c r="R118" s="33"/>
      <c r="S118" s="33"/>
      <c r="T118" s="33"/>
      <c r="U118" s="33"/>
      <c r="V118" s="33"/>
      <c r="W118" s="33"/>
    </row>
    <row r="119" spans="1:23" ht="15.75" customHeight="1">
      <c r="A119" s="13">
        <v>45614</v>
      </c>
      <c r="B119" s="34" t="s">
        <v>113</v>
      </c>
      <c r="C119" s="14">
        <v>29800</v>
      </c>
      <c r="D119" s="14"/>
      <c r="E119" s="14"/>
      <c r="F119" s="14">
        <f t="shared" si="0"/>
        <v>29800</v>
      </c>
      <c r="G119" s="15">
        <f t="shared" si="11"/>
        <v>60</v>
      </c>
      <c r="H119" s="15">
        <f t="shared" si="12"/>
        <v>0</v>
      </c>
      <c r="I119" s="15">
        <f t="shared" si="13"/>
        <v>0</v>
      </c>
      <c r="J119" s="16">
        <f t="shared" si="4"/>
        <v>60</v>
      </c>
      <c r="K119" s="1538"/>
      <c r="L119" s="1538"/>
      <c r="M119" s="1538"/>
      <c r="N119" s="33"/>
      <c r="O119" s="33"/>
      <c r="P119" s="33"/>
      <c r="Q119" s="33"/>
      <c r="R119" s="33"/>
      <c r="S119" s="33"/>
      <c r="T119" s="33"/>
      <c r="U119" s="33"/>
      <c r="V119" s="33"/>
      <c r="W119" s="33"/>
    </row>
    <row r="120" spans="1:23" ht="15.75" customHeight="1">
      <c r="A120" s="13">
        <v>45614</v>
      </c>
      <c r="B120" s="34" t="s">
        <v>70</v>
      </c>
      <c r="C120" s="14">
        <v>6300</v>
      </c>
      <c r="D120" s="14">
        <v>65000</v>
      </c>
      <c r="E120" s="14"/>
      <c r="F120" s="14">
        <f t="shared" si="0"/>
        <v>71300</v>
      </c>
      <c r="G120" s="15">
        <f t="shared" si="11"/>
        <v>13</v>
      </c>
      <c r="H120" s="15">
        <f t="shared" si="12"/>
        <v>130</v>
      </c>
      <c r="I120" s="15">
        <f t="shared" si="13"/>
        <v>0</v>
      </c>
      <c r="J120" s="16">
        <f t="shared" si="4"/>
        <v>143</v>
      </c>
      <c r="K120" s="1539"/>
      <c r="L120" s="1539"/>
      <c r="M120" s="1539"/>
      <c r="N120" s="33"/>
      <c r="O120" s="33"/>
      <c r="P120" s="33"/>
      <c r="Q120" s="33"/>
      <c r="R120" s="33"/>
      <c r="S120" s="33"/>
      <c r="T120" s="33"/>
      <c r="U120" s="33"/>
      <c r="V120" s="33"/>
      <c r="W120" s="33"/>
    </row>
    <row r="121" spans="1:23" ht="15.75" customHeight="1">
      <c r="A121" s="13">
        <v>45615</v>
      </c>
      <c r="B121" s="38" t="s">
        <v>114</v>
      </c>
      <c r="C121" s="14">
        <v>2500</v>
      </c>
      <c r="D121" s="14">
        <v>90000</v>
      </c>
      <c r="E121" s="14"/>
      <c r="F121" s="14">
        <f t="shared" si="0"/>
        <v>92500</v>
      </c>
      <c r="G121" s="15">
        <f t="shared" si="11"/>
        <v>5</v>
      </c>
      <c r="H121" s="15">
        <f t="shared" si="12"/>
        <v>180</v>
      </c>
      <c r="I121" s="15">
        <f t="shared" si="13"/>
        <v>0</v>
      </c>
      <c r="J121" s="16">
        <f t="shared" si="4"/>
        <v>185</v>
      </c>
      <c r="K121" s="1537" t="s">
        <v>14</v>
      </c>
      <c r="L121" s="1541" t="s">
        <v>102</v>
      </c>
      <c r="M121" s="1544">
        <v>896689906</v>
      </c>
      <c r="N121" s="39" t="s">
        <v>115</v>
      </c>
      <c r="O121" s="33"/>
      <c r="P121" s="33"/>
      <c r="Q121" s="33"/>
      <c r="R121" s="33"/>
      <c r="S121" s="33"/>
      <c r="T121" s="33"/>
      <c r="U121" s="33"/>
      <c r="V121" s="33"/>
      <c r="W121" s="33"/>
    </row>
    <row r="122" spans="1:23" ht="15.75" customHeight="1">
      <c r="A122" s="13">
        <v>45615</v>
      </c>
      <c r="B122" s="40" t="s">
        <v>116</v>
      </c>
      <c r="C122" s="14">
        <v>3000</v>
      </c>
      <c r="D122" s="14">
        <v>250000</v>
      </c>
      <c r="E122" s="14"/>
      <c r="F122" s="14">
        <f t="shared" si="0"/>
        <v>253000</v>
      </c>
      <c r="G122" s="15">
        <f t="shared" si="11"/>
        <v>6</v>
      </c>
      <c r="H122" s="15">
        <f t="shared" si="12"/>
        <v>500</v>
      </c>
      <c r="I122" s="15">
        <f t="shared" si="13"/>
        <v>0</v>
      </c>
      <c r="J122" s="16">
        <f t="shared" si="4"/>
        <v>506</v>
      </c>
      <c r="K122" s="1539"/>
      <c r="L122" s="1539"/>
      <c r="M122" s="1539"/>
      <c r="N122" s="41" t="s">
        <v>23</v>
      </c>
      <c r="O122" s="33"/>
      <c r="P122" s="33"/>
      <c r="Q122" s="33"/>
      <c r="R122" s="33"/>
      <c r="S122" s="33"/>
      <c r="T122" s="33"/>
      <c r="U122" s="33"/>
      <c r="V122" s="33"/>
      <c r="W122" s="33"/>
    </row>
    <row r="123" spans="1:23" ht="15.75" customHeight="1">
      <c r="A123" s="13">
        <v>45615</v>
      </c>
      <c r="B123" s="34" t="s">
        <v>116</v>
      </c>
      <c r="C123" s="14"/>
      <c r="D123" s="14">
        <v>35000</v>
      </c>
      <c r="E123" s="14"/>
      <c r="F123" s="14">
        <f t="shared" si="0"/>
        <v>35000</v>
      </c>
      <c r="G123" s="15">
        <f t="shared" si="11"/>
        <v>0</v>
      </c>
      <c r="H123" s="15">
        <f t="shared" si="12"/>
        <v>70</v>
      </c>
      <c r="I123" s="15">
        <f t="shared" si="13"/>
        <v>0</v>
      </c>
      <c r="J123" s="16">
        <f t="shared" si="4"/>
        <v>70</v>
      </c>
      <c r="K123" s="1537" t="s">
        <v>117</v>
      </c>
      <c r="L123" s="1537" t="s">
        <v>15</v>
      </c>
      <c r="M123" s="1540">
        <v>961571433</v>
      </c>
      <c r="N123" s="33"/>
      <c r="O123" s="33"/>
      <c r="P123" s="33"/>
      <c r="Q123" s="33"/>
      <c r="R123" s="33"/>
      <c r="S123" s="33"/>
      <c r="T123" s="33"/>
      <c r="U123" s="33"/>
      <c r="V123" s="33"/>
      <c r="W123" s="33"/>
    </row>
    <row r="124" spans="1:23" ht="15.75" customHeight="1">
      <c r="A124" s="13">
        <v>45615</v>
      </c>
      <c r="B124" s="34" t="s">
        <v>118</v>
      </c>
      <c r="C124" s="14">
        <f>3000+7900</f>
        <v>10900</v>
      </c>
      <c r="D124" s="14">
        <v>100000</v>
      </c>
      <c r="E124" s="14"/>
      <c r="F124" s="14">
        <f t="shared" si="0"/>
        <v>110900</v>
      </c>
      <c r="G124" s="15">
        <f t="shared" si="11"/>
        <v>22</v>
      </c>
      <c r="H124" s="15">
        <f t="shared" si="12"/>
        <v>200</v>
      </c>
      <c r="I124" s="15">
        <f t="shared" si="13"/>
        <v>0</v>
      </c>
      <c r="J124" s="16">
        <f t="shared" si="4"/>
        <v>222</v>
      </c>
      <c r="K124" s="1538"/>
      <c r="L124" s="1538"/>
      <c r="M124" s="1538"/>
      <c r="N124" s="41" t="s">
        <v>23</v>
      </c>
      <c r="O124" s="33"/>
      <c r="P124" s="33"/>
      <c r="Q124" s="33"/>
      <c r="R124" s="33"/>
      <c r="S124" s="33"/>
      <c r="T124" s="33"/>
      <c r="U124" s="33"/>
      <c r="V124" s="33"/>
      <c r="W124" s="33"/>
    </row>
    <row r="125" spans="1:23" ht="15.75" customHeight="1">
      <c r="A125" s="13">
        <v>45615</v>
      </c>
      <c r="B125" s="34" t="s">
        <v>119</v>
      </c>
      <c r="C125" s="14">
        <v>38500</v>
      </c>
      <c r="D125" s="14"/>
      <c r="E125" s="14"/>
      <c r="F125" s="14">
        <f t="shared" si="0"/>
        <v>38500</v>
      </c>
      <c r="G125" s="15">
        <f t="shared" si="11"/>
        <v>77</v>
      </c>
      <c r="H125" s="15">
        <f t="shared" si="12"/>
        <v>0</v>
      </c>
      <c r="I125" s="15">
        <f t="shared" si="13"/>
        <v>0</v>
      </c>
      <c r="J125" s="16">
        <f t="shared" si="4"/>
        <v>77</v>
      </c>
      <c r="K125" s="1538"/>
      <c r="L125" s="1538"/>
      <c r="M125" s="1538"/>
      <c r="N125" s="33"/>
      <c r="O125" s="33"/>
      <c r="P125" s="33"/>
      <c r="Q125" s="33"/>
      <c r="R125" s="33"/>
      <c r="S125" s="33"/>
      <c r="T125" s="33"/>
      <c r="U125" s="33"/>
      <c r="V125" s="33"/>
      <c r="W125" s="33"/>
    </row>
    <row r="126" spans="1:23" ht="15.75" customHeight="1">
      <c r="A126" s="13">
        <v>45615</v>
      </c>
      <c r="B126" s="34" t="s">
        <v>120</v>
      </c>
      <c r="C126" s="14">
        <f>2000+18300</f>
        <v>20300</v>
      </c>
      <c r="D126" s="14">
        <v>90000</v>
      </c>
      <c r="E126" s="14"/>
      <c r="F126" s="14">
        <f t="shared" si="0"/>
        <v>110300</v>
      </c>
      <c r="G126" s="15">
        <f t="shared" si="11"/>
        <v>41</v>
      </c>
      <c r="H126" s="15">
        <f t="shared" si="12"/>
        <v>180</v>
      </c>
      <c r="I126" s="15">
        <f t="shared" si="13"/>
        <v>0</v>
      </c>
      <c r="J126" s="16">
        <f t="shared" si="4"/>
        <v>221</v>
      </c>
      <c r="K126" s="1538"/>
      <c r="L126" s="1538"/>
      <c r="M126" s="1538"/>
      <c r="N126" s="41" t="s">
        <v>23</v>
      </c>
      <c r="O126" s="33"/>
      <c r="P126" s="33"/>
      <c r="Q126" s="33"/>
      <c r="R126" s="33"/>
      <c r="S126" s="33"/>
      <c r="T126" s="33"/>
      <c r="U126" s="33"/>
      <c r="V126" s="33"/>
      <c r="W126" s="33"/>
    </row>
    <row r="127" spans="1:23" ht="15.75" customHeight="1">
      <c r="A127" s="13">
        <v>45615</v>
      </c>
      <c r="B127" s="34" t="s">
        <v>121</v>
      </c>
      <c r="C127" s="14">
        <f>20000+29800</f>
        <v>49800</v>
      </c>
      <c r="D127" s="14"/>
      <c r="E127" s="14"/>
      <c r="F127" s="14">
        <f t="shared" si="0"/>
        <v>49800</v>
      </c>
      <c r="G127" s="15">
        <f t="shared" si="11"/>
        <v>100</v>
      </c>
      <c r="H127" s="15">
        <f t="shared" si="12"/>
        <v>0</v>
      </c>
      <c r="I127" s="15">
        <f t="shared" si="13"/>
        <v>0</v>
      </c>
      <c r="J127" s="16">
        <f t="shared" si="4"/>
        <v>100</v>
      </c>
      <c r="K127" s="1539"/>
      <c r="L127" s="1539"/>
      <c r="M127" s="1539"/>
      <c r="N127" s="41" t="s">
        <v>23</v>
      </c>
      <c r="O127" s="33"/>
      <c r="P127" s="33"/>
      <c r="Q127" s="33"/>
      <c r="R127" s="33"/>
      <c r="S127" s="33"/>
      <c r="T127" s="33"/>
      <c r="U127" s="33"/>
      <c r="V127" s="33"/>
      <c r="W127" s="33"/>
    </row>
    <row r="128" spans="1:23" ht="15.75" customHeight="1">
      <c r="A128" s="13">
        <v>45615</v>
      </c>
      <c r="B128" s="34" t="s">
        <v>121</v>
      </c>
      <c r="C128" s="14"/>
      <c r="D128" s="14">
        <v>170000</v>
      </c>
      <c r="E128" s="14"/>
      <c r="F128" s="14">
        <f t="shared" si="0"/>
        <v>170000</v>
      </c>
      <c r="G128" s="15">
        <f t="shared" si="11"/>
        <v>0</v>
      </c>
      <c r="H128" s="15">
        <f t="shared" si="12"/>
        <v>340</v>
      </c>
      <c r="I128" s="15">
        <f t="shared" si="13"/>
        <v>0</v>
      </c>
      <c r="J128" s="16">
        <f t="shared" si="4"/>
        <v>340</v>
      </c>
      <c r="K128" s="1537" t="s">
        <v>19</v>
      </c>
      <c r="L128" s="1545" t="s">
        <v>31</v>
      </c>
      <c r="M128" s="1540">
        <v>971106882</v>
      </c>
      <c r="N128" s="33"/>
      <c r="O128" s="33"/>
      <c r="P128" s="33"/>
      <c r="Q128" s="33"/>
      <c r="R128" s="33"/>
      <c r="S128" s="33"/>
      <c r="T128" s="33"/>
      <c r="U128" s="33"/>
      <c r="V128" s="33"/>
      <c r="W128" s="33"/>
    </row>
    <row r="129" spans="1:23" ht="15.75" customHeight="1">
      <c r="A129" s="13">
        <v>45615</v>
      </c>
      <c r="B129" s="34" t="s">
        <v>122</v>
      </c>
      <c r="C129" s="14">
        <v>2000</v>
      </c>
      <c r="D129" s="14">
        <v>96800</v>
      </c>
      <c r="E129" s="14"/>
      <c r="F129" s="14">
        <f t="shared" si="0"/>
        <v>98800</v>
      </c>
      <c r="G129" s="15">
        <f t="shared" si="11"/>
        <v>4</v>
      </c>
      <c r="H129" s="15">
        <f t="shared" si="12"/>
        <v>194</v>
      </c>
      <c r="I129" s="15">
        <f t="shared" si="13"/>
        <v>0</v>
      </c>
      <c r="J129" s="16">
        <f t="shared" si="4"/>
        <v>198</v>
      </c>
      <c r="K129" s="1538"/>
      <c r="L129" s="1538"/>
      <c r="M129" s="1538"/>
      <c r="N129" s="42" t="s">
        <v>23</v>
      </c>
      <c r="O129" s="33"/>
      <c r="P129" s="33"/>
      <c r="Q129" s="33"/>
      <c r="R129" s="33"/>
      <c r="S129" s="33"/>
      <c r="T129" s="33"/>
      <c r="U129" s="33"/>
      <c r="V129" s="33"/>
      <c r="W129" s="33"/>
    </row>
    <row r="130" spans="1:23" ht="15.75" customHeight="1">
      <c r="A130" s="13">
        <v>45615</v>
      </c>
      <c r="B130" s="34" t="s">
        <v>123</v>
      </c>
      <c r="C130" s="14">
        <v>3000</v>
      </c>
      <c r="D130" s="14">
        <v>65600</v>
      </c>
      <c r="E130" s="14"/>
      <c r="F130" s="14">
        <f t="shared" si="0"/>
        <v>68600</v>
      </c>
      <c r="G130" s="15">
        <f t="shared" ref="G130:G161" si="14">ROUNDUP(C130/500,0)</f>
        <v>6</v>
      </c>
      <c r="H130" s="15">
        <f t="shared" ref="H130:H161" si="15">ROUNDUP(D130/500,0)</f>
        <v>132</v>
      </c>
      <c r="I130" s="15">
        <f t="shared" ref="I130:I161" si="16">ROUNDUP(E130/500,0)</f>
        <v>0</v>
      </c>
      <c r="J130" s="16">
        <f t="shared" si="4"/>
        <v>138</v>
      </c>
      <c r="K130" s="1539"/>
      <c r="L130" s="1539"/>
      <c r="M130" s="1539"/>
      <c r="N130" s="42" t="s">
        <v>23</v>
      </c>
      <c r="O130" s="33"/>
      <c r="P130" s="33"/>
      <c r="Q130" s="33"/>
      <c r="R130" s="33"/>
      <c r="S130" s="33"/>
      <c r="T130" s="33"/>
      <c r="U130" s="33"/>
      <c r="V130" s="33"/>
      <c r="W130" s="33"/>
    </row>
    <row r="131" spans="1:23" ht="15.75" customHeight="1">
      <c r="A131" s="13">
        <v>45615</v>
      </c>
      <c r="B131" s="34" t="s">
        <v>32</v>
      </c>
      <c r="C131" s="14"/>
      <c r="D131" s="14">
        <v>109500</v>
      </c>
      <c r="E131" s="14"/>
      <c r="F131" s="14">
        <f t="shared" si="0"/>
        <v>109500</v>
      </c>
      <c r="G131" s="15">
        <f t="shared" si="14"/>
        <v>0</v>
      </c>
      <c r="H131" s="15">
        <f t="shared" si="15"/>
        <v>219</v>
      </c>
      <c r="I131" s="15">
        <f t="shared" si="16"/>
        <v>0</v>
      </c>
      <c r="J131" s="16">
        <f t="shared" si="4"/>
        <v>219</v>
      </c>
      <c r="K131" s="1537" t="s">
        <v>63</v>
      </c>
      <c r="L131" s="1545" t="s">
        <v>20</v>
      </c>
      <c r="M131" s="1540">
        <v>974392325</v>
      </c>
      <c r="N131" s="33"/>
      <c r="O131" s="33"/>
      <c r="P131" s="33"/>
      <c r="Q131" s="33"/>
      <c r="R131" s="33"/>
      <c r="S131" s="33"/>
      <c r="T131" s="33"/>
      <c r="U131" s="33"/>
      <c r="V131" s="33"/>
      <c r="W131" s="33"/>
    </row>
    <row r="132" spans="1:23" ht="15.75" customHeight="1">
      <c r="A132" s="13">
        <v>45615</v>
      </c>
      <c r="B132" s="34" t="s">
        <v>25</v>
      </c>
      <c r="C132" s="14"/>
      <c r="D132" s="14">
        <v>104200</v>
      </c>
      <c r="E132" s="14"/>
      <c r="F132" s="14">
        <f t="shared" si="0"/>
        <v>104200</v>
      </c>
      <c r="G132" s="15">
        <f t="shared" si="14"/>
        <v>0</v>
      </c>
      <c r="H132" s="15">
        <f t="shared" si="15"/>
        <v>209</v>
      </c>
      <c r="I132" s="15">
        <f t="shared" si="16"/>
        <v>0</v>
      </c>
      <c r="J132" s="16">
        <f t="shared" si="4"/>
        <v>209</v>
      </c>
      <c r="K132" s="1538"/>
      <c r="L132" s="1538"/>
      <c r="M132" s="1538"/>
      <c r="N132" s="33"/>
      <c r="O132" s="33"/>
      <c r="P132" s="33"/>
      <c r="Q132" s="33"/>
      <c r="R132" s="33"/>
      <c r="S132" s="33"/>
      <c r="T132" s="33"/>
      <c r="U132" s="33"/>
      <c r="V132" s="33"/>
      <c r="W132" s="33"/>
    </row>
    <row r="133" spans="1:23" ht="15.75" customHeight="1">
      <c r="A133" s="13">
        <v>45615</v>
      </c>
      <c r="B133" s="34" t="s">
        <v>124</v>
      </c>
      <c r="C133" s="14">
        <v>1000</v>
      </c>
      <c r="D133" s="14"/>
      <c r="E133" s="14"/>
      <c r="F133" s="14">
        <f t="shared" si="0"/>
        <v>1000</v>
      </c>
      <c r="G133" s="15">
        <f t="shared" si="14"/>
        <v>2</v>
      </c>
      <c r="H133" s="15">
        <f t="shared" si="15"/>
        <v>0</v>
      </c>
      <c r="I133" s="15">
        <f t="shared" si="16"/>
        <v>0</v>
      </c>
      <c r="J133" s="16">
        <f t="shared" si="4"/>
        <v>2</v>
      </c>
      <c r="K133" s="1538"/>
      <c r="L133" s="1538"/>
      <c r="M133" s="1538"/>
      <c r="N133" s="42" t="s">
        <v>23</v>
      </c>
      <c r="O133" s="33"/>
      <c r="P133" s="33"/>
      <c r="Q133" s="33"/>
      <c r="R133" s="33"/>
      <c r="S133" s="33"/>
      <c r="T133" s="33"/>
      <c r="U133" s="33"/>
      <c r="V133" s="33"/>
      <c r="W133" s="33"/>
    </row>
    <row r="134" spans="1:23" ht="15.75" customHeight="1">
      <c r="A134" s="13">
        <v>45615</v>
      </c>
      <c r="B134" s="34" t="s">
        <v>35</v>
      </c>
      <c r="C134" s="14">
        <v>11200</v>
      </c>
      <c r="D134" s="14">
        <v>90000</v>
      </c>
      <c r="E134" s="14"/>
      <c r="F134" s="14">
        <f t="shared" si="0"/>
        <v>101200</v>
      </c>
      <c r="G134" s="15">
        <f t="shared" si="14"/>
        <v>23</v>
      </c>
      <c r="H134" s="15">
        <f t="shared" si="15"/>
        <v>180</v>
      </c>
      <c r="I134" s="15">
        <f t="shared" si="16"/>
        <v>0</v>
      </c>
      <c r="J134" s="16">
        <f t="shared" si="4"/>
        <v>203</v>
      </c>
      <c r="K134" s="1539"/>
      <c r="L134" s="1539"/>
      <c r="M134" s="1539"/>
      <c r="N134" s="33"/>
      <c r="O134" s="33"/>
      <c r="P134" s="33"/>
      <c r="Q134" s="33"/>
      <c r="R134" s="33"/>
      <c r="S134" s="33"/>
      <c r="T134" s="33"/>
      <c r="U134" s="33"/>
      <c r="V134" s="33"/>
      <c r="W134" s="33"/>
    </row>
    <row r="135" spans="1:23" ht="15.75" customHeight="1">
      <c r="A135" s="13">
        <v>45616</v>
      </c>
      <c r="B135" s="34" t="s">
        <v>81</v>
      </c>
      <c r="C135" s="14">
        <v>12000</v>
      </c>
      <c r="D135" s="14">
        <v>110000</v>
      </c>
      <c r="E135" s="14"/>
      <c r="F135" s="14">
        <f t="shared" si="0"/>
        <v>122000</v>
      </c>
      <c r="G135" s="15">
        <f t="shared" si="14"/>
        <v>24</v>
      </c>
      <c r="H135" s="15">
        <f t="shared" si="15"/>
        <v>220</v>
      </c>
      <c r="I135" s="15">
        <f t="shared" si="16"/>
        <v>0</v>
      </c>
      <c r="J135" s="16">
        <f t="shared" si="4"/>
        <v>244</v>
      </c>
      <c r="K135" s="1537" t="s">
        <v>49</v>
      </c>
      <c r="L135" s="1545" t="s">
        <v>50</v>
      </c>
      <c r="M135" s="1540">
        <v>949502669</v>
      </c>
      <c r="N135" s="33"/>
      <c r="O135" s="33"/>
      <c r="P135" s="33"/>
      <c r="Q135" s="33"/>
      <c r="R135" s="33"/>
      <c r="S135" s="33"/>
      <c r="T135" s="33"/>
      <c r="U135" s="33"/>
      <c r="V135" s="33"/>
      <c r="W135" s="33"/>
    </row>
    <row r="136" spans="1:23" ht="15.75" customHeight="1">
      <c r="A136" s="13">
        <v>45616</v>
      </c>
      <c r="B136" s="34" t="s">
        <v>125</v>
      </c>
      <c r="C136" s="14">
        <v>12000</v>
      </c>
      <c r="D136" s="14">
        <v>87500</v>
      </c>
      <c r="E136" s="14"/>
      <c r="F136" s="14">
        <f t="shared" si="0"/>
        <v>99500</v>
      </c>
      <c r="G136" s="15">
        <f t="shared" si="14"/>
        <v>24</v>
      </c>
      <c r="H136" s="15">
        <f t="shared" si="15"/>
        <v>175</v>
      </c>
      <c r="I136" s="15">
        <f t="shared" si="16"/>
        <v>0</v>
      </c>
      <c r="J136" s="16">
        <f t="shared" si="4"/>
        <v>199</v>
      </c>
      <c r="K136" s="1539"/>
      <c r="L136" s="1539"/>
      <c r="M136" s="1539"/>
      <c r="N136" s="33"/>
      <c r="O136" s="33"/>
      <c r="P136" s="33"/>
      <c r="Q136" s="33"/>
      <c r="R136" s="33"/>
      <c r="S136" s="33"/>
      <c r="T136" s="33"/>
      <c r="U136" s="33"/>
      <c r="V136" s="33"/>
      <c r="W136" s="33"/>
    </row>
    <row r="137" spans="1:23" ht="15.75" customHeight="1">
      <c r="A137" s="13">
        <v>45616</v>
      </c>
      <c r="B137" s="34" t="s">
        <v>126</v>
      </c>
      <c r="C137" s="14">
        <v>12500</v>
      </c>
      <c r="D137" s="14">
        <v>75000</v>
      </c>
      <c r="E137" s="14"/>
      <c r="F137" s="14">
        <f t="shared" si="0"/>
        <v>87500</v>
      </c>
      <c r="G137" s="15">
        <f t="shared" si="14"/>
        <v>25</v>
      </c>
      <c r="H137" s="15">
        <f t="shared" si="15"/>
        <v>150</v>
      </c>
      <c r="I137" s="15">
        <f t="shared" si="16"/>
        <v>0</v>
      </c>
      <c r="J137" s="16">
        <f t="shared" si="4"/>
        <v>175</v>
      </c>
      <c r="K137" s="1537" t="s">
        <v>36</v>
      </c>
      <c r="L137" s="1545" t="s">
        <v>37</v>
      </c>
      <c r="M137" s="1540">
        <v>967884730</v>
      </c>
      <c r="N137" s="33"/>
      <c r="O137" s="33"/>
      <c r="P137" s="33"/>
      <c r="Q137" s="33"/>
      <c r="R137" s="33"/>
      <c r="S137" s="33"/>
      <c r="T137" s="33"/>
      <c r="U137" s="33"/>
      <c r="V137" s="33"/>
      <c r="W137" s="33"/>
    </row>
    <row r="138" spans="1:23" ht="15.75" customHeight="1">
      <c r="A138" s="13">
        <v>45616</v>
      </c>
      <c r="B138" s="34" t="s">
        <v>127</v>
      </c>
      <c r="C138" s="14"/>
      <c r="D138" s="14">
        <v>7500</v>
      </c>
      <c r="E138" s="14"/>
      <c r="F138" s="14">
        <f t="shared" si="0"/>
        <v>7500</v>
      </c>
      <c r="G138" s="15">
        <f t="shared" si="14"/>
        <v>0</v>
      </c>
      <c r="H138" s="15">
        <f t="shared" si="15"/>
        <v>15</v>
      </c>
      <c r="I138" s="15">
        <f t="shared" si="16"/>
        <v>0</v>
      </c>
      <c r="J138" s="16">
        <f t="shared" si="4"/>
        <v>15</v>
      </c>
      <c r="K138" s="1538"/>
      <c r="L138" s="1538"/>
      <c r="M138" s="1538"/>
      <c r="N138" s="33"/>
      <c r="O138" s="33"/>
      <c r="P138" s="33"/>
      <c r="Q138" s="33"/>
      <c r="R138" s="33"/>
      <c r="S138" s="33"/>
      <c r="T138" s="33"/>
      <c r="U138" s="33"/>
      <c r="V138" s="33"/>
      <c r="W138" s="33"/>
    </row>
    <row r="139" spans="1:23" ht="15.75" customHeight="1">
      <c r="A139" s="13">
        <v>45616</v>
      </c>
      <c r="B139" s="34" t="s">
        <v>94</v>
      </c>
      <c r="C139" s="14"/>
      <c r="D139" s="14">
        <v>6000</v>
      </c>
      <c r="E139" s="14"/>
      <c r="F139" s="14">
        <f t="shared" si="0"/>
        <v>6000</v>
      </c>
      <c r="G139" s="15">
        <f t="shared" si="14"/>
        <v>0</v>
      </c>
      <c r="H139" s="15">
        <f t="shared" si="15"/>
        <v>12</v>
      </c>
      <c r="I139" s="15">
        <f t="shared" si="16"/>
        <v>0</v>
      </c>
      <c r="J139" s="16">
        <f t="shared" si="4"/>
        <v>12</v>
      </c>
      <c r="K139" s="1538"/>
      <c r="L139" s="1538"/>
      <c r="M139" s="1538"/>
      <c r="N139" s="33"/>
      <c r="O139" s="33"/>
      <c r="P139" s="33"/>
      <c r="Q139" s="33"/>
      <c r="R139" s="33"/>
      <c r="S139" s="33"/>
      <c r="T139" s="33"/>
      <c r="U139" s="33"/>
      <c r="V139" s="33"/>
      <c r="W139" s="33"/>
    </row>
    <row r="140" spans="1:23" ht="15.75" customHeight="1">
      <c r="A140" s="13">
        <v>45616</v>
      </c>
      <c r="B140" s="34" t="s">
        <v>108</v>
      </c>
      <c r="C140" s="14">
        <v>13800</v>
      </c>
      <c r="D140" s="14">
        <v>77000</v>
      </c>
      <c r="E140" s="14"/>
      <c r="F140" s="14">
        <f t="shared" si="0"/>
        <v>90800</v>
      </c>
      <c r="G140" s="15">
        <f t="shared" si="14"/>
        <v>28</v>
      </c>
      <c r="H140" s="15">
        <f t="shared" si="15"/>
        <v>154</v>
      </c>
      <c r="I140" s="15">
        <f t="shared" si="16"/>
        <v>0</v>
      </c>
      <c r="J140" s="16">
        <f t="shared" si="4"/>
        <v>182</v>
      </c>
      <c r="K140" s="1539"/>
      <c r="L140" s="1539"/>
      <c r="M140" s="1539"/>
      <c r="N140" s="33"/>
      <c r="O140" s="33"/>
      <c r="P140" s="33"/>
      <c r="Q140" s="33"/>
      <c r="R140" s="33"/>
      <c r="S140" s="33"/>
      <c r="T140" s="33"/>
      <c r="U140" s="33"/>
      <c r="V140" s="33"/>
      <c r="W140" s="33"/>
    </row>
    <row r="141" spans="1:23" ht="15.75" customHeight="1">
      <c r="A141" s="13">
        <v>45616</v>
      </c>
      <c r="B141" s="34" t="s">
        <v>28</v>
      </c>
      <c r="C141" s="14">
        <v>4300</v>
      </c>
      <c r="D141" s="14">
        <v>57500</v>
      </c>
      <c r="E141" s="14"/>
      <c r="F141" s="14">
        <f t="shared" si="0"/>
        <v>61800</v>
      </c>
      <c r="G141" s="15">
        <f t="shared" si="14"/>
        <v>9</v>
      </c>
      <c r="H141" s="15">
        <f t="shared" si="15"/>
        <v>115</v>
      </c>
      <c r="I141" s="15">
        <f t="shared" si="16"/>
        <v>0</v>
      </c>
      <c r="J141" s="16">
        <f t="shared" si="4"/>
        <v>124</v>
      </c>
      <c r="K141" s="1537" t="s">
        <v>30</v>
      </c>
      <c r="L141" s="1545" t="s">
        <v>74</v>
      </c>
      <c r="M141" s="1540">
        <v>923453896</v>
      </c>
      <c r="N141" s="33"/>
      <c r="O141" s="33"/>
      <c r="P141" s="33"/>
      <c r="Q141" s="33"/>
      <c r="R141" s="33"/>
      <c r="S141" s="33"/>
      <c r="T141" s="33"/>
      <c r="U141" s="33"/>
      <c r="V141" s="33"/>
      <c r="W141" s="33"/>
    </row>
    <row r="142" spans="1:23" ht="15.75" customHeight="1">
      <c r="A142" s="13">
        <v>45616</v>
      </c>
      <c r="B142" s="34" t="s">
        <v>75</v>
      </c>
      <c r="C142" s="14">
        <v>3800</v>
      </c>
      <c r="D142" s="14">
        <v>60000</v>
      </c>
      <c r="E142" s="14"/>
      <c r="F142" s="14">
        <f t="shared" si="0"/>
        <v>63800</v>
      </c>
      <c r="G142" s="15">
        <f t="shared" si="14"/>
        <v>8</v>
      </c>
      <c r="H142" s="15">
        <f t="shared" si="15"/>
        <v>120</v>
      </c>
      <c r="I142" s="15">
        <f t="shared" si="16"/>
        <v>0</v>
      </c>
      <c r="J142" s="16">
        <f t="shared" si="4"/>
        <v>128</v>
      </c>
      <c r="K142" s="1538"/>
      <c r="L142" s="1538"/>
      <c r="M142" s="1538"/>
      <c r="N142" s="33"/>
      <c r="O142" s="33"/>
      <c r="P142" s="33"/>
      <c r="Q142" s="33"/>
      <c r="R142" s="33"/>
      <c r="S142" s="33"/>
      <c r="T142" s="33"/>
      <c r="U142" s="33"/>
      <c r="V142" s="33"/>
      <c r="W142" s="33"/>
    </row>
    <row r="143" spans="1:23" ht="15.75" customHeight="1">
      <c r="A143" s="13">
        <v>45616</v>
      </c>
      <c r="B143" s="34" t="s">
        <v>128</v>
      </c>
      <c r="C143" s="14">
        <v>27800</v>
      </c>
      <c r="D143" s="14"/>
      <c r="E143" s="14"/>
      <c r="F143" s="14">
        <f t="shared" si="0"/>
        <v>27800</v>
      </c>
      <c r="G143" s="15">
        <f t="shared" si="14"/>
        <v>56</v>
      </c>
      <c r="H143" s="15">
        <f t="shared" si="15"/>
        <v>0</v>
      </c>
      <c r="I143" s="15">
        <f t="shared" si="16"/>
        <v>0</v>
      </c>
      <c r="J143" s="16">
        <f t="shared" si="4"/>
        <v>56</v>
      </c>
      <c r="K143" s="1538"/>
      <c r="L143" s="1538"/>
      <c r="M143" s="1538"/>
      <c r="O143" s="33"/>
      <c r="P143" s="33"/>
      <c r="Q143" s="33"/>
      <c r="R143" s="33"/>
      <c r="S143" s="33"/>
      <c r="T143" s="33"/>
      <c r="U143" s="33"/>
      <c r="V143" s="33"/>
      <c r="W143" s="33"/>
    </row>
    <row r="144" spans="1:23" ht="15.75" customHeight="1">
      <c r="A144" s="13">
        <v>45616</v>
      </c>
      <c r="B144" s="34" t="s">
        <v>129</v>
      </c>
      <c r="C144" s="14">
        <f>1000+9100</f>
        <v>10100</v>
      </c>
      <c r="D144" s="22">
        <v>57000</v>
      </c>
      <c r="E144" s="14"/>
      <c r="F144" s="14">
        <f t="shared" si="0"/>
        <v>67100</v>
      </c>
      <c r="G144" s="15">
        <f t="shared" si="14"/>
        <v>21</v>
      </c>
      <c r="H144" s="15">
        <f t="shared" si="15"/>
        <v>114</v>
      </c>
      <c r="I144" s="15">
        <f t="shared" si="16"/>
        <v>0</v>
      </c>
      <c r="J144" s="16">
        <f t="shared" si="4"/>
        <v>135</v>
      </c>
      <c r="K144" s="1539"/>
      <c r="L144" s="1539"/>
      <c r="M144" s="1539"/>
      <c r="N144" s="41" t="s">
        <v>23</v>
      </c>
      <c r="O144" s="39"/>
      <c r="P144" s="33"/>
      <c r="Q144" s="33"/>
      <c r="R144" s="33"/>
      <c r="S144" s="33"/>
      <c r="T144" s="33"/>
      <c r="U144" s="33"/>
      <c r="V144" s="33"/>
      <c r="W144" s="33"/>
    </row>
    <row r="145" spans="1:23" ht="15.75" customHeight="1">
      <c r="A145" s="13">
        <v>45616</v>
      </c>
      <c r="B145" s="34" t="s">
        <v>130</v>
      </c>
      <c r="C145" s="14"/>
      <c r="D145" s="14"/>
      <c r="E145" s="14">
        <v>200000</v>
      </c>
      <c r="F145" s="14">
        <f t="shared" si="0"/>
        <v>200000</v>
      </c>
      <c r="G145" s="15">
        <f t="shared" si="14"/>
        <v>0</v>
      </c>
      <c r="H145" s="15">
        <f t="shared" si="15"/>
        <v>0</v>
      </c>
      <c r="I145" s="15">
        <f t="shared" si="16"/>
        <v>400</v>
      </c>
      <c r="J145" s="16">
        <f t="shared" si="4"/>
        <v>400</v>
      </c>
      <c r="K145" s="10" t="s">
        <v>41</v>
      </c>
      <c r="L145" s="11" t="s">
        <v>17</v>
      </c>
      <c r="M145" s="36">
        <v>964343887</v>
      </c>
      <c r="N145" s="33"/>
      <c r="O145" s="33"/>
      <c r="P145" s="33"/>
      <c r="Q145" s="33"/>
      <c r="R145" s="33"/>
      <c r="S145" s="33"/>
      <c r="T145" s="33"/>
      <c r="U145" s="33"/>
      <c r="V145" s="33"/>
      <c r="W145" s="33"/>
    </row>
    <row r="146" spans="1:23" ht="15.75" customHeight="1">
      <c r="A146" s="13">
        <v>45616</v>
      </c>
      <c r="B146" s="34" t="s">
        <v>130</v>
      </c>
      <c r="C146" s="14"/>
      <c r="D146" s="14"/>
      <c r="E146" s="14">
        <v>300000</v>
      </c>
      <c r="F146" s="14">
        <f t="shared" si="0"/>
        <v>300000</v>
      </c>
      <c r="G146" s="15">
        <f t="shared" si="14"/>
        <v>0</v>
      </c>
      <c r="H146" s="15">
        <f t="shared" si="15"/>
        <v>0</v>
      </c>
      <c r="I146" s="15">
        <f t="shared" si="16"/>
        <v>600</v>
      </c>
      <c r="J146" s="16">
        <f t="shared" si="4"/>
        <v>600</v>
      </c>
      <c r="K146" s="10" t="s">
        <v>117</v>
      </c>
      <c r="L146" s="10" t="s">
        <v>15</v>
      </c>
      <c r="M146" s="36">
        <v>961571433</v>
      </c>
      <c r="N146" s="33"/>
      <c r="O146" s="33"/>
      <c r="P146" s="33"/>
      <c r="Q146" s="33"/>
      <c r="R146" s="33"/>
      <c r="S146" s="33"/>
      <c r="T146" s="33"/>
      <c r="U146" s="33"/>
      <c r="V146" s="33"/>
      <c r="W146" s="33"/>
    </row>
    <row r="147" spans="1:23" ht="15.75" customHeight="1">
      <c r="A147" s="13">
        <v>45616</v>
      </c>
      <c r="B147" s="34" t="s">
        <v>131</v>
      </c>
      <c r="C147" s="14"/>
      <c r="D147" s="14">
        <v>290000</v>
      </c>
      <c r="E147" s="14"/>
      <c r="F147" s="14">
        <f t="shared" si="0"/>
        <v>290000</v>
      </c>
      <c r="G147" s="15">
        <f t="shared" si="14"/>
        <v>0</v>
      </c>
      <c r="H147" s="15">
        <f t="shared" si="15"/>
        <v>580</v>
      </c>
      <c r="I147" s="15">
        <f t="shared" si="16"/>
        <v>0</v>
      </c>
      <c r="J147" s="16">
        <f t="shared" si="4"/>
        <v>580</v>
      </c>
      <c r="K147" s="10" t="s">
        <v>63</v>
      </c>
      <c r="L147" s="10" t="s">
        <v>20</v>
      </c>
      <c r="M147" s="36">
        <v>974392325</v>
      </c>
      <c r="N147" s="33"/>
      <c r="O147" s="33"/>
      <c r="P147" s="33"/>
      <c r="Q147" s="33"/>
      <c r="R147" s="33"/>
      <c r="S147" s="33"/>
      <c r="T147" s="33"/>
      <c r="U147" s="33"/>
      <c r="V147" s="33"/>
      <c r="W147" s="33"/>
    </row>
    <row r="148" spans="1:23" ht="15.75" customHeight="1">
      <c r="A148" s="13">
        <v>45616</v>
      </c>
      <c r="B148" s="34" t="s">
        <v>109</v>
      </c>
      <c r="C148" s="22">
        <v>300000</v>
      </c>
      <c r="D148" s="14"/>
      <c r="E148" s="14"/>
      <c r="F148" s="14">
        <f t="shared" si="0"/>
        <v>300000</v>
      </c>
      <c r="G148" s="15">
        <f t="shared" si="14"/>
        <v>600</v>
      </c>
      <c r="H148" s="15">
        <f t="shared" si="15"/>
        <v>0</v>
      </c>
      <c r="I148" s="15">
        <f t="shared" si="16"/>
        <v>0</v>
      </c>
      <c r="J148" s="16">
        <f t="shared" si="4"/>
        <v>600</v>
      </c>
      <c r="K148" s="10" t="s">
        <v>14</v>
      </c>
      <c r="L148" s="16" t="s">
        <v>102</v>
      </c>
      <c r="M148" s="43">
        <v>896689906</v>
      </c>
      <c r="N148" s="44"/>
      <c r="O148" s="33"/>
      <c r="P148" s="33"/>
      <c r="Q148" s="33"/>
      <c r="R148" s="33"/>
      <c r="S148" s="33"/>
      <c r="T148" s="33"/>
      <c r="U148" s="33"/>
      <c r="V148" s="33"/>
      <c r="W148" s="33"/>
    </row>
    <row r="149" spans="1:23" ht="15.75" customHeight="1">
      <c r="A149" s="13">
        <v>45617</v>
      </c>
      <c r="B149" s="34" t="s">
        <v>79</v>
      </c>
      <c r="C149" s="14">
        <v>25500</v>
      </c>
      <c r="D149" s="14">
        <v>103500</v>
      </c>
      <c r="E149" s="14"/>
      <c r="F149" s="14">
        <f t="shared" si="0"/>
        <v>129000</v>
      </c>
      <c r="G149" s="15">
        <f t="shared" si="14"/>
        <v>51</v>
      </c>
      <c r="H149" s="15">
        <f t="shared" si="15"/>
        <v>207</v>
      </c>
      <c r="I149" s="15">
        <f t="shared" si="16"/>
        <v>0</v>
      </c>
      <c r="J149" s="16">
        <f t="shared" si="4"/>
        <v>258</v>
      </c>
      <c r="K149" s="10" t="s">
        <v>16</v>
      </c>
      <c r="L149" s="16" t="s">
        <v>102</v>
      </c>
      <c r="M149" s="43">
        <v>896689906</v>
      </c>
      <c r="N149" s="33"/>
      <c r="O149" s="33"/>
      <c r="P149" s="33"/>
      <c r="Q149" s="33"/>
      <c r="R149" s="33"/>
      <c r="S149" s="33"/>
      <c r="T149" s="33"/>
      <c r="U149" s="33"/>
      <c r="V149" s="33"/>
      <c r="W149" s="33"/>
    </row>
    <row r="150" spans="1:23" ht="15.75" customHeight="1">
      <c r="A150" s="45">
        <v>45617</v>
      </c>
      <c r="B150" s="46" t="s">
        <v>13</v>
      </c>
      <c r="C150" s="47"/>
      <c r="D150" s="47">
        <v>50000</v>
      </c>
      <c r="E150" s="47">
        <f>305000</f>
        <v>305000</v>
      </c>
      <c r="F150" s="47">
        <f t="shared" si="0"/>
        <v>355000</v>
      </c>
      <c r="G150" s="6">
        <f t="shared" si="14"/>
        <v>0</v>
      </c>
      <c r="H150" s="6">
        <f t="shared" si="15"/>
        <v>100</v>
      </c>
      <c r="I150" s="6">
        <f t="shared" si="16"/>
        <v>610</v>
      </c>
      <c r="J150" s="48">
        <f t="shared" si="4"/>
        <v>710</v>
      </c>
      <c r="K150" s="49" t="s">
        <v>110</v>
      </c>
      <c r="L150" s="10" t="s">
        <v>111</v>
      </c>
      <c r="M150" s="50">
        <v>981636699</v>
      </c>
      <c r="N150" s="39" t="s">
        <v>132</v>
      </c>
      <c r="O150" s="51"/>
      <c r="P150" s="51"/>
      <c r="Q150" s="51"/>
      <c r="R150" s="51"/>
      <c r="S150" s="51"/>
      <c r="T150" s="51"/>
      <c r="U150" s="51"/>
      <c r="V150" s="51"/>
      <c r="W150" s="51"/>
    </row>
    <row r="151" spans="1:23" ht="15.75" customHeight="1">
      <c r="A151" s="13">
        <v>45617</v>
      </c>
      <c r="B151" s="34" t="s">
        <v>133</v>
      </c>
      <c r="C151" s="14"/>
      <c r="D151" s="14">
        <v>300000</v>
      </c>
      <c r="E151" s="14"/>
      <c r="F151" s="14">
        <f t="shared" si="0"/>
        <v>300000</v>
      </c>
      <c r="G151" s="15">
        <f t="shared" si="14"/>
        <v>0</v>
      </c>
      <c r="H151" s="15">
        <f t="shared" si="15"/>
        <v>600</v>
      </c>
      <c r="I151" s="15">
        <f t="shared" si="16"/>
        <v>0</v>
      </c>
      <c r="J151" s="16">
        <f t="shared" si="4"/>
        <v>600</v>
      </c>
      <c r="K151" s="10" t="s">
        <v>117</v>
      </c>
      <c r="L151" s="10" t="s">
        <v>15</v>
      </c>
      <c r="M151" s="36">
        <v>961571433</v>
      </c>
      <c r="N151" s="33"/>
      <c r="O151" s="33"/>
      <c r="P151" s="33"/>
      <c r="Q151" s="33"/>
      <c r="R151" s="33"/>
      <c r="S151" s="33"/>
      <c r="T151" s="33"/>
      <c r="U151" s="33"/>
      <c r="V151" s="33"/>
      <c r="W151" s="33"/>
    </row>
    <row r="152" spans="1:23" ht="15.75" customHeight="1">
      <c r="A152" s="5">
        <v>45618</v>
      </c>
      <c r="B152" s="34" t="s">
        <v>47</v>
      </c>
      <c r="C152" s="20">
        <v>2000</v>
      </c>
      <c r="D152" s="20">
        <v>180700</v>
      </c>
      <c r="E152" s="7"/>
      <c r="F152" s="7">
        <f t="shared" si="0"/>
        <v>182700</v>
      </c>
      <c r="G152" s="8">
        <f t="shared" si="14"/>
        <v>4</v>
      </c>
      <c r="H152" s="8">
        <f t="shared" si="15"/>
        <v>362</v>
      </c>
      <c r="I152" s="8">
        <f t="shared" si="16"/>
        <v>0</v>
      </c>
      <c r="J152" s="9">
        <f t="shared" si="4"/>
        <v>366</v>
      </c>
      <c r="K152" s="1548" t="s">
        <v>110</v>
      </c>
      <c r="L152" s="1546" t="s">
        <v>111</v>
      </c>
      <c r="M152" s="1547">
        <v>981636699</v>
      </c>
      <c r="N152" s="39" t="s">
        <v>23</v>
      </c>
      <c r="O152" s="37"/>
      <c r="P152" s="37"/>
      <c r="Q152" s="37"/>
      <c r="R152" s="37"/>
      <c r="S152" s="37"/>
      <c r="T152" s="37"/>
      <c r="U152" s="37"/>
      <c r="V152" s="37"/>
      <c r="W152" s="37"/>
    </row>
    <row r="153" spans="1:23" ht="15.75" customHeight="1">
      <c r="A153" s="5">
        <v>45618</v>
      </c>
      <c r="B153" s="34" t="s">
        <v>72</v>
      </c>
      <c r="C153" s="20">
        <v>1000</v>
      </c>
      <c r="D153" s="20"/>
      <c r="E153" s="7"/>
      <c r="F153" s="7">
        <f t="shared" si="0"/>
        <v>1000</v>
      </c>
      <c r="G153" s="8">
        <f t="shared" si="14"/>
        <v>2</v>
      </c>
      <c r="H153" s="8">
        <f t="shared" si="15"/>
        <v>0</v>
      </c>
      <c r="I153" s="8">
        <f t="shared" si="16"/>
        <v>0</v>
      </c>
      <c r="J153" s="9">
        <f t="shared" si="4"/>
        <v>2</v>
      </c>
      <c r="K153" s="1538"/>
      <c r="L153" s="1538"/>
      <c r="M153" s="1538"/>
      <c r="N153" s="54" t="s">
        <v>23</v>
      </c>
      <c r="O153" s="37"/>
      <c r="P153" s="37"/>
      <c r="Q153" s="37"/>
      <c r="R153" s="37"/>
      <c r="S153" s="37"/>
      <c r="T153" s="37"/>
      <c r="U153" s="37"/>
      <c r="V153" s="37"/>
      <c r="W153" s="37"/>
    </row>
    <row r="154" spans="1:23" ht="15.75" customHeight="1">
      <c r="A154" s="5">
        <v>45618</v>
      </c>
      <c r="B154" s="34" t="s">
        <v>86</v>
      </c>
      <c r="C154" s="29">
        <v>0</v>
      </c>
      <c r="D154" s="20">
        <v>152500</v>
      </c>
      <c r="E154" s="7"/>
      <c r="F154" s="7">
        <f t="shared" si="0"/>
        <v>152500</v>
      </c>
      <c r="G154" s="8">
        <f t="shared" si="14"/>
        <v>0</v>
      </c>
      <c r="H154" s="8">
        <f t="shared" si="15"/>
        <v>305</v>
      </c>
      <c r="I154" s="8">
        <f t="shared" si="16"/>
        <v>0</v>
      </c>
      <c r="J154" s="9">
        <f t="shared" si="4"/>
        <v>305</v>
      </c>
      <c r="K154" s="1538"/>
      <c r="L154" s="1538"/>
      <c r="M154" s="1538"/>
      <c r="N154" s="55"/>
      <c r="O154" s="37"/>
      <c r="P154" s="37"/>
      <c r="Q154" s="37"/>
      <c r="R154" s="37"/>
      <c r="S154" s="37"/>
      <c r="T154" s="37"/>
      <c r="U154" s="37"/>
      <c r="V154" s="37"/>
      <c r="W154" s="37"/>
    </row>
    <row r="155" spans="1:23" ht="15.75" customHeight="1">
      <c r="A155" s="5">
        <v>45618</v>
      </c>
      <c r="B155" s="34" t="s">
        <v>70</v>
      </c>
      <c r="C155" s="20">
        <v>3000</v>
      </c>
      <c r="D155" s="20"/>
      <c r="E155" s="7"/>
      <c r="F155" s="7">
        <f t="shared" si="0"/>
        <v>3000</v>
      </c>
      <c r="G155" s="8">
        <f t="shared" si="14"/>
        <v>6</v>
      </c>
      <c r="H155" s="8">
        <f t="shared" si="15"/>
        <v>0</v>
      </c>
      <c r="I155" s="8">
        <f t="shared" si="16"/>
        <v>0</v>
      </c>
      <c r="J155" s="9">
        <f t="shared" si="4"/>
        <v>6</v>
      </c>
      <c r="K155" s="1539"/>
      <c r="L155" s="1539"/>
      <c r="M155" s="1539"/>
      <c r="N155" s="56" t="s">
        <v>23</v>
      </c>
      <c r="O155" s="37"/>
      <c r="P155" s="37"/>
      <c r="Q155" s="37"/>
      <c r="R155" s="37"/>
      <c r="S155" s="37"/>
      <c r="T155" s="37"/>
      <c r="U155" s="37"/>
      <c r="V155" s="37"/>
      <c r="W155" s="37"/>
    </row>
    <row r="156" spans="1:23" ht="15.75" customHeight="1">
      <c r="A156" s="5">
        <v>45618</v>
      </c>
      <c r="B156" s="34" t="s">
        <v>21</v>
      </c>
      <c r="C156" s="7">
        <v>7000</v>
      </c>
      <c r="D156" s="7">
        <v>82500</v>
      </c>
      <c r="E156" s="7"/>
      <c r="F156" s="7">
        <f t="shared" si="0"/>
        <v>89500</v>
      </c>
      <c r="G156" s="8">
        <f t="shared" si="14"/>
        <v>14</v>
      </c>
      <c r="H156" s="8">
        <f t="shared" si="15"/>
        <v>165</v>
      </c>
      <c r="I156" s="8">
        <f t="shared" si="16"/>
        <v>0</v>
      </c>
      <c r="J156" s="9">
        <f t="shared" si="4"/>
        <v>179</v>
      </c>
      <c r="K156" s="1548" t="s">
        <v>41</v>
      </c>
      <c r="L156" s="1546" t="s">
        <v>17</v>
      </c>
      <c r="M156" s="1554">
        <v>964343887</v>
      </c>
      <c r="N156" s="55"/>
      <c r="O156" s="37"/>
      <c r="P156" s="37"/>
      <c r="Q156" s="37"/>
      <c r="R156" s="37"/>
      <c r="S156" s="37"/>
      <c r="T156" s="37"/>
      <c r="U156" s="37"/>
      <c r="V156" s="37"/>
      <c r="W156" s="37"/>
    </row>
    <row r="157" spans="1:23" ht="15.75" customHeight="1">
      <c r="A157" s="5">
        <v>45618</v>
      </c>
      <c r="B157" s="34" t="s">
        <v>25</v>
      </c>
      <c r="C157" s="7"/>
      <c r="D157" s="7">
        <v>107400</v>
      </c>
      <c r="E157" s="7"/>
      <c r="F157" s="7">
        <f t="shared" si="0"/>
        <v>107400</v>
      </c>
      <c r="G157" s="8">
        <f t="shared" si="14"/>
        <v>0</v>
      </c>
      <c r="H157" s="8">
        <f t="shared" si="15"/>
        <v>215</v>
      </c>
      <c r="I157" s="8">
        <f t="shared" si="16"/>
        <v>0</v>
      </c>
      <c r="J157" s="9">
        <f t="shared" si="4"/>
        <v>215</v>
      </c>
      <c r="K157" s="1539"/>
      <c r="L157" s="1539"/>
      <c r="M157" s="1539"/>
      <c r="N157" s="55"/>
      <c r="O157" s="37"/>
      <c r="P157" s="37"/>
      <c r="Q157" s="37"/>
      <c r="R157" s="37"/>
      <c r="S157" s="37"/>
      <c r="T157" s="37"/>
      <c r="U157" s="37"/>
      <c r="V157" s="37"/>
      <c r="W157" s="37"/>
    </row>
    <row r="158" spans="1:23" ht="15.75" customHeight="1">
      <c r="A158" s="5">
        <v>45618</v>
      </c>
      <c r="B158" s="38" t="s">
        <v>60</v>
      </c>
      <c r="C158" s="7">
        <f>43200+1000</f>
        <v>44200</v>
      </c>
      <c r="D158" s="7"/>
      <c r="E158" s="7"/>
      <c r="F158" s="7">
        <f t="shared" si="0"/>
        <v>44200</v>
      </c>
      <c r="G158" s="8">
        <f t="shared" si="14"/>
        <v>89</v>
      </c>
      <c r="H158" s="8">
        <f t="shared" si="15"/>
        <v>0</v>
      </c>
      <c r="I158" s="8">
        <f t="shared" si="16"/>
        <v>0</v>
      </c>
      <c r="J158" s="16">
        <f t="shared" si="4"/>
        <v>89</v>
      </c>
      <c r="K158" s="15" t="s">
        <v>134</v>
      </c>
      <c r="L158" s="15" t="s">
        <v>74</v>
      </c>
      <c r="M158" s="58">
        <v>923453896</v>
      </c>
      <c r="N158" s="54" t="s">
        <v>23</v>
      </c>
      <c r="O158" s="37"/>
      <c r="P158" s="37"/>
      <c r="Q158" s="37"/>
      <c r="R158" s="37"/>
      <c r="S158" s="37"/>
      <c r="T158" s="37"/>
      <c r="U158" s="37"/>
      <c r="V158" s="37"/>
      <c r="W158" s="37"/>
    </row>
    <row r="159" spans="1:23" ht="15.75" customHeight="1">
      <c r="A159" s="5">
        <v>45618</v>
      </c>
      <c r="B159" s="34" t="s">
        <v>135</v>
      </c>
      <c r="C159" s="7">
        <v>1000</v>
      </c>
      <c r="D159" s="7">
        <v>85000</v>
      </c>
      <c r="E159" s="7"/>
      <c r="F159" s="14">
        <f t="shared" si="0"/>
        <v>86000</v>
      </c>
      <c r="G159" s="15">
        <f t="shared" si="14"/>
        <v>2</v>
      </c>
      <c r="H159" s="15">
        <f t="shared" si="15"/>
        <v>170</v>
      </c>
      <c r="I159" s="15">
        <f t="shared" si="16"/>
        <v>0</v>
      </c>
      <c r="J159" s="16">
        <f t="shared" si="4"/>
        <v>172</v>
      </c>
      <c r="K159" s="1537" t="s">
        <v>49</v>
      </c>
      <c r="L159" s="1537" t="s">
        <v>50</v>
      </c>
      <c r="M159" s="1540">
        <v>949502669</v>
      </c>
      <c r="N159" s="37"/>
      <c r="O159" s="37"/>
      <c r="P159" s="37"/>
      <c r="Q159" s="37"/>
      <c r="R159" s="37"/>
      <c r="S159" s="37"/>
      <c r="T159" s="37"/>
      <c r="U159" s="37"/>
      <c r="V159" s="37"/>
      <c r="W159" s="37"/>
    </row>
    <row r="160" spans="1:23" ht="15.75" customHeight="1">
      <c r="A160" s="5">
        <v>45618</v>
      </c>
      <c r="B160" s="34" t="s">
        <v>136</v>
      </c>
      <c r="C160" s="7">
        <v>18500</v>
      </c>
      <c r="D160" s="7">
        <v>92500</v>
      </c>
      <c r="E160" s="7"/>
      <c r="F160" s="14">
        <f t="shared" si="0"/>
        <v>111000</v>
      </c>
      <c r="G160" s="15">
        <f t="shared" si="14"/>
        <v>37</v>
      </c>
      <c r="H160" s="15">
        <f t="shared" si="15"/>
        <v>185</v>
      </c>
      <c r="I160" s="15">
        <f t="shared" si="16"/>
        <v>0</v>
      </c>
      <c r="J160" s="16">
        <f t="shared" si="4"/>
        <v>222</v>
      </c>
      <c r="K160" s="1539"/>
      <c r="L160" s="1539"/>
      <c r="M160" s="1539"/>
      <c r="N160" s="37"/>
      <c r="O160" s="37"/>
      <c r="P160" s="37"/>
      <c r="Q160" s="37"/>
      <c r="R160" s="37"/>
      <c r="S160" s="37"/>
      <c r="T160" s="37"/>
      <c r="U160" s="37"/>
      <c r="V160" s="37"/>
      <c r="W160" s="37"/>
    </row>
    <row r="161" spans="1:23" ht="15.75" customHeight="1">
      <c r="A161" s="5">
        <v>45619</v>
      </c>
      <c r="B161" s="38" t="s">
        <v>137</v>
      </c>
      <c r="C161" s="7">
        <f>1000+64500</f>
        <v>65500</v>
      </c>
      <c r="D161" s="7"/>
      <c r="E161" s="7"/>
      <c r="F161" s="14">
        <f t="shared" si="0"/>
        <v>65500</v>
      </c>
      <c r="G161" s="15">
        <f t="shared" si="14"/>
        <v>131</v>
      </c>
      <c r="H161" s="15">
        <f t="shared" si="15"/>
        <v>0</v>
      </c>
      <c r="I161" s="15">
        <f t="shared" si="16"/>
        <v>0</v>
      </c>
      <c r="J161" s="16">
        <f t="shared" si="4"/>
        <v>131</v>
      </c>
      <c r="K161" s="1545" t="s">
        <v>19</v>
      </c>
      <c r="L161" s="1537" t="s">
        <v>31</v>
      </c>
      <c r="M161" s="1553">
        <v>971106882</v>
      </c>
      <c r="N161" s="59" t="s">
        <v>23</v>
      </c>
      <c r="O161" s="37"/>
      <c r="P161" s="37"/>
      <c r="Q161" s="37"/>
      <c r="R161" s="37"/>
      <c r="S161" s="37"/>
      <c r="T161" s="37"/>
      <c r="U161" s="37"/>
      <c r="V161" s="37"/>
      <c r="W161" s="37"/>
    </row>
    <row r="162" spans="1:23" ht="15.75" customHeight="1">
      <c r="A162" s="5">
        <v>45619</v>
      </c>
      <c r="B162" s="38" t="s">
        <v>108</v>
      </c>
      <c r="C162" s="7">
        <v>8000</v>
      </c>
      <c r="D162" s="7">
        <v>100000</v>
      </c>
      <c r="E162" s="7"/>
      <c r="F162" s="14">
        <f t="shared" si="0"/>
        <v>108000</v>
      </c>
      <c r="G162" s="15">
        <f t="shared" ref="G162:G197" si="17">ROUNDUP(C162/500,0)</f>
        <v>16</v>
      </c>
      <c r="H162" s="15">
        <f t="shared" ref="H162:H197" si="18">ROUNDUP(D162/500,0)</f>
        <v>200</v>
      </c>
      <c r="I162" s="15">
        <f t="shared" ref="I162:I197" si="19">ROUNDUP(E162/500,0)</f>
        <v>0</v>
      </c>
      <c r="J162" s="16">
        <f t="shared" si="4"/>
        <v>216</v>
      </c>
      <c r="K162" s="1538"/>
      <c r="L162" s="1538"/>
      <c r="M162" s="1538"/>
      <c r="N162" s="37"/>
      <c r="O162" s="37"/>
      <c r="P162" s="37"/>
      <c r="Q162" s="37"/>
      <c r="R162" s="37"/>
      <c r="S162" s="37"/>
      <c r="T162" s="37"/>
      <c r="U162" s="37"/>
      <c r="V162" s="37"/>
      <c r="W162" s="37"/>
    </row>
    <row r="163" spans="1:23" ht="15.75" customHeight="1">
      <c r="A163" s="5">
        <v>45619</v>
      </c>
      <c r="B163" s="38" t="s">
        <v>138</v>
      </c>
      <c r="C163" s="7"/>
      <c r="D163" s="7">
        <v>26000</v>
      </c>
      <c r="E163" s="7"/>
      <c r="F163" s="14">
        <f t="shared" si="0"/>
        <v>26000</v>
      </c>
      <c r="G163" s="15">
        <f t="shared" si="17"/>
        <v>0</v>
      </c>
      <c r="H163" s="15">
        <f t="shared" si="18"/>
        <v>52</v>
      </c>
      <c r="I163" s="15">
        <f t="shared" si="19"/>
        <v>0</v>
      </c>
      <c r="J163" s="16">
        <f t="shared" si="4"/>
        <v>52</v>
      </c>
      <c r="K163" s="1538"/>
      <c r="L163" s="1538"/>
      <c r="M163" s="1538"/>
      <c r="N163" s="37"/>
      <c r="O163" s="37"/>
      <c r="P163" s="37"/>
      <c r="Q163" s="37"/>
      <c r="R163" s="37"/>
      <c r="S163" s="37"/>
      <c r="T163" s="37"/>
      <c r="U163" s="37"/>
      <c r="V163" s="37"/>
      <c r="W163" s="37"/>
    </row>
    <row r="164" spans="1:23" ht="15.75" customHeight="1">
      <c r="A164" s="5">
        <v>45619</v>
      </c>
      <c r="B164" s="38" t="s">
        <v>139</v>
      </c>
      <c r="C164" s="7"/>
      <c r="D164" s="7">
        <v>50000</v>
      </c>
      <c r="E164" s="7"/>
      <c r="F164" s="14">
        <f t="shared" si="0"/>
        <v>50000</v>
      </c>
      <c r="G164" s="15">
        <f t="shared" si="17"/>
        <v>0</v>
      </c>
      <c r="H164" s="15">
        <f t="shared" si="18"/>
        <v>100</v>
      </c>
      <c r="I164" s="15">
        <f t="shared" si="19"/>
        <v>0</v>
      </c>
      <c r="J164" s="16">
        <f t="shared" si="4"/>
        <v>100</v>
      </c>
      <c r="K164" s="1538"/>
      <c r="L164" s="1538"/>
      <c r="M164" s="1538"/>
      <c r="N164" s="37"/>
      <c r="O164" s="37"/>
      <c r="P164" s="37"/>
      <c r="Q164" s="37"/>
      <c r="R164" s="37"/>
      <c r="S164" s="37"/>
      <c r="T164" s="37"/>
      <c r="U164" s="37"/>
      <c r="V164" s="37"/>
      <c r="W164" s="37"/>
    </row>
    <row r="165" spans="1:23" ht="15.75" customHeight="1">
      <c r="A165" s="5">
        <v>45619</v>
      </c>
      <c r="B165" s="38" t="s">
        <v>67</v>
      </c>
      <c r="C165" s="7"/>
      <c r="D165" s="7">
        <v>60000</v>
      </c>
      <c r="E165" s="7"/>
      <c r="F165" s="14">
        <f t="shared" si="0"/>
        <v>60000</v>
      </c>
      <c r="G165" s="15">
        <f t="shared" si="17"/>
        <v>0</v>
      </c>
      <c r="H165" s="15">
        <f t="shared" si="18"/>
        <v>120</v>
      </c>
      <c r="I165" s="15">
        <f t="shared" si="19"/>
        <v>0</v>
      </c>
      <c r="J165" s="16">
        <f t="shared" si="4"/>
        <v>120</v>
      </c>
      <c r="K165" s="1539"/>
      <c r="L165" s="1539"/>
      <c r="M165" s="1539"/>
      <c r="N165" s="37"/>
      <c r="O165" s="37"/>
      <c r="P165" s="37"/>
      <c r="Q165" s="37"/>
      <c r="R165" s="37"/>
      <c r="S165" s="37"/>
      <c r="T165" s="37"/>
      <c r="U165" s="37"/>
      <c r="V165" s="37"/>
      <c r="W165" s="37"/>
    </row>
    <row r="166" spans="1:23" ht="15.75" customHeight="1">
      <c r="A166" s="5">
        <v>45619</v>
      </c>
      <c r="B166" s="38" t="s">
        <v>133</v>
      </c>
      <c r="C166" s="14"/>
      <c r="D166" s="14">
        <v>300000</v>
      </c>
      <c r="E166" s="14"/>
      <c r="F166" s="14">
        <f t="shared" si="0"/>
        <v>300000</v>
      </c>
      <c r="G166" s="15">
        <f t="shared" si="17"/>
        <v>0</v>
      </c>
      <c r="H166" s="15">
        <f t="shared" si="18"/>
        <v>600</v>
      </c>
      <c r="I166" s="15">
        <f t="shared" si="19"/>
        <v>0</v>
      </c>
      <c r="J166" s="16">
        <f t="shared" si="4"/>
        <v>600</v>
      </c>
      <c r="K166" s="8" t="s">
        <v>110</v>
      </c>
      <c r="L166" s="15" t="s">
        <v>20</v>
      </c>
      <c r="M166" s="60">
        <v>974392325</v>
      </c>
      <c r="N166" s="37"/>
      <c r="O166" s="37"/>
      <c r="P166" s="37"/>
      <c r="Q166" s="37"/>
      <c r="R166" s="37"/>
      <c r="S166" s="37"/>
      <c r="T166" s="37"/>
      <c r="U166" s="37"/>
      <c r="V166" s="37"/>
      <c r="W166" s="37"/>
    </row>
    <row r="167" spans="1:23" ht="15.75" customHeight="1">
      <c r="A167" s="5">
        <v>45621</v>
      </c>
      <c r="B167" s="38" t="s">
        <v>47</v>
      </c>
      <c r="C167" s="7">
        <v>6500</v>
      </c>
      <c r="D167" s="7">
        <v>177500</v>
      </c>
      <c r="E167" s="7"/>
      <c r="F167" s="14">
        <f t="shared" si="0"/>
        <v>184000</v>
      </c>
      <c r="G167" s="15">
        <f t="shared" si="17"/>
        <v>13</v>
      </c>
      <c r="H167" s="15">
        <f t="shared" si="18"/>
        <v>355</v>
      </c>
      <c r="I167" s="15">
        <f t="shared" si="19"/>
        <v>0</v>
      </c>
      <c r="J167" s="16">
        <f t="shared" si="4"/>
        <v>368</v>
      </c>
      <c r="K167" s="61" t="s">
        <v>41</v>
      </c>
      <c r="L167" s="61" t="s">
        <v>17</v>
      </c>
      <c r="M167" s="62">
        <v>964343887</v>
      </c>
      <c r="N167" s="37"/>
      <c r="O167" s="37"/>
      <c r="P167" s="37"/>
      <c r="Q167" s="37"/>
      <c r="R167" s="37"/>
      <c r="S167" s="37"/>
      <c r="T167" s="37"/>
      <c r="U167" s="37"/>
      <c r="V167" s="37"/>
      <c r="W167" s="37"/>
    </row>
    <row r="168" spans="1:23" ht="15.75" customHeight="1">
      <c r="A168" s="5">
        <v>45621</v>
      </c>
      <c r="B168" s="38" t="s">
        <v>86</v>
      </c>
      <c r="C168" s="7">
        <v>3300</v>
      </c>
      <c r="D168" s="7">
        <v>185000</v>
      </c>
      <c r="E168" s="7"/>
      <c r="F168" s="14">
        <f t="shared" si="0"/>
        <v>188300</v>
      </c>
      <c r="G168" s="15">
        <f t="shared" si="17"/>
        <v>7</v>
      </c>
      <c r="H168" s="15">
        <f t="shared" si="18"/>
        <v>370</v>
      </c>
      <c r="I168" s="15">
        <f t="shared" si="19"/>
        <v>0</v>
      </c>
      <c r="J168" s="16">
        <f t="shared" si="4"/>
        <v>377</v>
      </c>
      <c r="K168" s="61" t="s">
        <v>30</v>
      </c>
      <c r="L168" s="61" t="s">
        <v>74</v>
      </c>
      <c r="M168" s="63">
        <v>923453896</v>
      </c>
      <c r="N168" s="37"/>
      <c r="O168" s="37"/>
      <c r="P168" s="37"/>
      <c r="Q168" s="37"/>
      <c r="R168" s="37"/>
      <c r="S168" s="37"/>
      <c r="T168" s="37"/>
      <c r="U168" s="37"/>
      <c r="V168" s="37"/>
      <c r="W168" s="37"/>
    </row>
    <row r="169" spans="1:23" ht="15.75" customHeight="1">
      <c r="A169" s="64"/>
      <c r="B169" s="65"/>
      <c r="C169" s="7"/>
      <c r="D169" s="7"/>
      <c r="E169" s="7"/>
      <c r="F169" s="66"/>
      <c r="G169" s="15">
        <f t="shared" si="17"/>
        <v>0</v>
      </c>
      <c r="H169" s="15">
        <f t="shared" si="18"/>
        <v>0</v>
      </c>
      <c r="I169" s="15">
        <f t="shared" si="19"/>
        <v>0</v>
      </c>
      <c r="J169" s="16">
        <f t="shared" si="4"/>
        <v>0</v>
      </c>
      <c r="K169" s="8"/>
      <c r="L169" s="8"/>
      <c r="M169" s="60"/>
      <c r="N169" s="37"/>
      <c r="O169" s="37"/>
      <c r="P169" s="37"/>
      <c r="Q169" s="37"/>
      <c r="R169" s="37"/>
      <c r="S169" s="37"/>
      <c r="T169" s="37"/>
      <c r="U169" s="37"/>
      <c r="V169" s="37"/>
      <c r="W169" s="37"/>
    </row>
    <row r="170" spans="1:23" ht="15.75" customHeight="1">
      <c r="A170" s="64"/>
      <c r="B170" s="65"/>
      <c r="C170" s="7"/>
      <c r="D170" s="7"/>
      <c r="E170" s="7"/>
      <c r="F170" s="66"/>
      <c r="G170" s="15">
        <f t="shared" si="17"/>
        <v>0</v>
      </c>
      <c r="H170" s="15">
        <f t="shared" si="18"/>
        <v>0</v>
      </c>
      <c r="I170" s="15">
        <f t="shared" si="19"/>
        <v>0</v>
      </c>
      <c r="J170" s="16">
        <f t="shared" si="4"/>
        <v>0</v>
      </c>
      <c r="K170" s="8"/>
      <c r="L170" s="8"/>
      <c r="M170" s="60"/>
      <c r="N170" s="37"/>
      <c r="O170" s="37"/>
      <c r="P170" s="37"/>
      <c r="Q170" s="37"/>
      <c r="R170" s="37"/>
      <c r="S170" s="37"/>
      <c r="T170" s="37"/>
      <c r="U170" s="37"/>
      <c r="V170" s="37"/>
      <c r="W170" s="37"/>
    </row>
    <row r="171" spans="1:23" ht="15.75" customHeight="1">
      <c r="A171" s="64"/>
      <c r="B171" s="65"/>
      <c r="C171" s="7"/>
      <c r="D171" s="7"/>
      <c r="E171" s="7"/>
      <c r="F171" s="66"/>
      <c r="G171" s="15">
        <f t="shared" si="17"/>
        <v>0</v>
      </c>
      <c r="H171" s="15">
        <f t="shared" si="18"/>
        <v>0</v>
      </c>
      <c r="I171" s="15">
        <f t="shared" si="19"/>
        <v>0</v>
      </c>
      <c r="J171" s="16">
        <f t="shared" si="4"/>
        <v>0</v>
      </c>
      <c r="K171" s="8"/>
      <c r="L171" s="8"/>
      <c r="M171" s="60"/>
      <c r="N171" s="37"/>
      <c r="O171" s="37"/>
      <c r="P171" s="37"/>
      <c r="Q171" s="37"/>
      <c r="R171" s="37"/>
      <c r="S171" s="37"/>
      <c r="T171" s="37"/>
      <c r="U171" s="37"/>
      <c r="V171" s="37"/>
      <c r="W171" s="37"/>
    </row>
    <row r="172" spans="1:23" ht="15.75" customHeight="1">
      <c r="A172" s="64"/>
      <c r="B172" s="65"/>
      <c r="C172" s="7"/>
      <c r="D172" s="7"/>
      <c r="E172" s="7"/>
      <c r="F172" s="66"/>
      <c r="G172" s="15">
        <f t="shared" si="17"/>
        <v>0</v>
      </c>
      <c r="H172" s="15">
        <f t="shared" si="18"/>
        <v>0</v>
      </c>
      <c r="I172" s="15">
        <f t="shared" si="19"/>
        <v>0</v>
      </c>
      <c r="J172" s="16">
        <f t="shared" si="4"/>
        <v>0</v>
      </c>
      <c r="K172" s="8"/>
      <c r="L172" s="8"/>
      <c r="M172" s="60"/>
      <c r="N172" s="37"/>
      <c r="O172" s="37"/>
      <c r="P172" s="37"/>
      <c r="Q172" s="37"/>
      <c r="R172" s="37"/>
      <c r="S172" s="37"/>
      <c r="T172" s="37"/>
      <c r="U172" s="37"/>
      <c r="V172" s="37"/>
      <c r="W172" s="37"/>
    </row>
    <row r="173" spans="1:23" ht="15.75" customHeight="1">
      <c r="A173" s="64"/>
      <c r="B173" s="65"/>
      <c r="C173" s="7"/>
      <c r="D173" s="7"/>
      <c r="E173" s="7"/>
      <c r="F173" s="66"/>
      <c r="G173" s="15">
        <f t="shared" si="17"/>
        <v>0</v>
      </c>
      <c r="H173" s="15">
        <f t="shared" si="18"/>
        <v>0</v>
      </c>
      <c r="I173" s="15">
        <f t="shared" si="19"/>
        <v>0</v>
      </c>
      <c r="J173" s="16">
        <f t="shared" si="4"/>
        <v>0</v>
      </c>
      <c r="K173" s="8"/>
      <c r="L173" s="8"/>
      <c r="M173" s="60"/>
      <c r="N173" s="37"/>
      <c r="O173" s="37"/>
      <c r="P173" s="37"/>
      <c r="Q173" s="37"/>
      <c r="R173" s="37"/>
      <c r="S173" s="37"/>
      <c r="T173" s="37"/>
      <c r="U173" s="37"/>
      <c r="V173" s="37"/>
      <c r="W173" s="37"/>
    </row>
    <row r="174" spans="1:23" ht="15.75" customHeight="1">
      <c r="A174" s="64"/>
      <c r="B174" s="65"/>
      <c r="C174" s="7"/>
      <c r="D174" s="7"/>
      <c r="E174" s="7"/>
      <c r="F174" s="66"/>
      <c r="G174" s="15">
        <f t="shared" si="17"/>
        <v>0</v>
      </c>
      <c r="H174" s="15">
        <f t="shared" si="18"/>
        <v>0</v>
      </c>
      <c r="I174" s="15">
        <f t="shared" si="19"/>
        <v>0</v>
      </c>
      <c r="J174" s="16">
        <f t="shared" si="4"/>
        <v>0</v>
      </c>
      <c r="K174" s="8"/>
      <c r="L174" s="8"/>
      <c r="M174" s="60"/>
      <c r="N174" s="37"/>
      <c r="O174" s="37"/>
      <c r="P174" s="37"/>
      <c r="Q174" s="37"/>
      <c r="R174" s="37"/>
      <c r="S174" s="37"/>
      <c r="T174" s="37"/>
      <c r="U174" s="37"/>
      <c r="V174" s="37"/>
      <c r="W174" s="37"/>
    </row>
    <row r="175" spans="1:23" ht="15.75" customHeight="1">
      <c r="A175" s="64"/>
      <c r="B175" s="65"/>
      <c r="C175" s="7"/>
      <c r="D175" s="7"/>
      <c r="E175" s="7"/>
      <c r="F175" s="66"/>
      <c r="G175" s="15">
        <f t="shared" si="17"/>
        <v>0</v>
      </c>
      <c r="H175" s="15">
        <f t="shared" si="18"/>
        <v>0</v>
      </c>
      <c r="I175" s="15">
        <f t="shared" si="19"/>
        <v>0</v>
      </c>
      <c r="J175" s="16">
        <f t="shared" si="4"/>
        <v>0</v>
      </c>
      <c r="K175" s="8"/>
      <c r="L175" s="8"/>
      <c r="M175" s="60"/>
      <c r="N175" s="37"/>
      <c r="O175" s="37"/>
      <c r="P175" s="37"/>
      <c r="Q175" s="37"/>
      <c r="R175" s="37"/>
      <c r="S175" s="37"/>
      <c r="T175" s="37"/>
      <c r="U175" s="37"/>
      <c r="V175" s="37"/>
      <c r="W175" s="37"/>
    </row>
    <row r="176" spans="1:23" ht="15.75" customHeight="1">
      <c r="A176" s="64"/>
      <c r="B176" s="65"/>
      <c r="C176" s="7"/>
      <c r="D176" s="7"/>
      <c r="E176" s="7"/>
      <c r="F176" s="66"/>
      <c r="G176" s="15">
        <f t="shared" si="17"/>
        <v>0</v>
      </c>
      <c r="H176" s="15">
        <f t="shared" si="18"/>
        <v>0</v>
      </c>
      <c r="I176" s="15">
        <f t="shared" si="19"/>
        <v>0</v>
      </c>
      <c r="J176" s="16">
        <f t="shared" si="4"/>
        <v>0</v>
      </c>
      <c r="K176" s="8"/>
      <c r="L176" s="8"/>
      <c r="M176" s="60"/>
      <c r="N176" s="37"/>
      <c r="O176" s="37"/>
      <c r="P176" s="37"/>
      <c r="Q176" s="37"/>
      <c r="R176" s="37"/>
      <c r="S176" s="37"/>
      <c r="T176" s="37"/>
      <c r="U176" s="37"/>
      <c r="V176" s="37"/>
      <c r="W176" s="37"/>
    </row>
    <row r="177" spans="1:23" ht="15.75" customHeight="1">
      <c r="A177" s="64"/>
      <c r="B177" s="65"/>
      <c r="C177" s="7"/>
      <c r="D177" s="7"/>
      <c r="E177" s="7"/>
      <c r="F177" s="66"/>
      <c r="G177" s="15">
        <f t="shared" si="17"/>
        <v>0</v>
      </c>
      <c r="H177" s="15">
        <f t="shared" si="18"/>
        <v>0</v>
      </c>
      <c r="I177" s="15">
        <f t="shared" si="19"/>
        <v>0</v>
      </c>
      <c r="J177" s="16">
        <f t="shared" si="4"/>
        <v>0</v>
      </c>
      <c r="K177" s="8"/>
      <c r="L177" s="8"/>
      <c r="M177" s="60"/>
      <c r="N177" s="37"/>
      <c r="O177" s="37"/>
      <c r="P177" s="37"/>
      <c r="Q177" s="37"/>
      <c r="R177" s="37"/>
      <c r="S177" s="37"/>
      <c r="T177" s="37"/>
      <c r="U177" s="37"/>
      <c r="V177" s="37"/>
      <c r="W177" s="37"/>
    </row>
    <row r="178" spans="1:23" ht="15.75" customHeight="1">
      <c r="A178" s="64"/>
      <c r="B178" s="65"/>
      <c r="C178" s="7"/>
      <c r="D178" s="7"/>
      <c r="E178" s="7"/>
      <c r="F178" s="66"/>
      <c r="G178" s="15">
        <f t="shared" si="17"/>
        <v>0</v>
      </c>
      <c r="H178" s="15">
        <f t="shared" si="18"/>
        <v>0</v>
      </c>
      <c r="I178" s="15">
        <f t="shared" si="19"/>
        <v>0</v>
      </c>
      <c r="J178" s="16">
        <f t="shared" si="4"/>
        <v>0</v>
      </c>
      <c r="K178" s="8"/>
      <c r="L178" s="8"/>
      <c r="M178" s="60"/>
      <c r="N178" s="37"/>
      <c r="O178" s="37"/>
      <c r="P178" s="37"/>
      <c r="Q178" s="37"/>
      <c r="R178" s="37"/>
      <c r="S178" s="37"/>
      <c r="T178" s="37"/>
      <c r="U178" s="37"/>
      <c r="V178" s="37"/>
      <c r="W178" s="37"/>
    </row>
    <row r="179" spans="1:23" ht="15.75" customHeight="1">
      <c r="A179" s="64"/>
      <c r="B179" s="65"/>
      <c r="C179" s="7"/>
      <c r="D179" s="7"/>
      <c r="E179" s="7"/>
      <c r="F179" s="66"/>
      <c r="G179" s="15">
        <f t="shared" si="17"/>
        <v>0</v>
      </c>
      <c r="H179" s="15">
        <f t="shared" si="18"/>
        <v>0</v>
      </c>
      <c r="I179" s="15">
        <f t="shared" si="19"/>
        <v>0</v>
      </c>
      <c r="J179" s="16">
        <f t="shared" si="4"/>
        <v>0</v>
      </c>
      <c r="K179" s="8"/>
      <c r="L179" s="8"/>
      <c r="M179" s="60"/>
      <c r="N179" s="37"/>
      <c r="O179" s="37"/>
      <c r="P179" s="37"/>
      <c r="Q179" s="37"/>
      <c r="R179" s="37"/>
      <c r="S179" s="37"/>
      <c r="T179" s="37"/>
      <c r="U179" s="37"/>
      <c r="V179" s="37"/>
      <c r="W179" s="37"/>
    </row>
    <row r="180" spans="1:23" ht="15.75" customHeight="1">
      <c r="A180" s="64"/>
      <c r="B180" s="65"/>
      <c r="C180" s="7"/>
      <c r="D180" s="7"/>
      <c r="E180" s="7"/>
      <c r="F180" s="66"/>
      <c r="G180" s="15">
        <f t="shared" si="17"/>
        <v>0</v>
      </c>
      <c r="H180" s="15">
        <f t="shared" si="18"/>
        <v>0</v>
      </c>
      <c r="I180" s="15">
        <f t="shared" si="19"/>
        <v>0</v>
      </c>
      <c r="J180" s="16">
        <f t="shared" si="4"/>
        <v>0</v>
      </c>
      <c r="K180" s="8"/>
      <c r="L180" s="8"/>
      <c r="M180" s="60"/>
      <c r="N180" s="37"/>
      <c r="O180" s="37"/>
      <c r="P180" s="37"/>
      <c r="Q180" s="37"/>
      <c r="R180" s="37"/>
      <c r="S180" s="37"/>
      <c r="T180" s="37"/>
      <c r="U180" s="37"/>
      <c r="V180" s="37"/>
      <c r="W180" s="37"/>
    </row>
    <row r="181" spans="1:23" ht="15.75" customHeight="1">
      <c r="A181" s="64"/>
      <c r="B181" s="65"/>
      <c r="C181" s="7"/>
      <c r="D181" s="7"/>
      <c r="E181" s="7"/>
      <c r="F181" s="66"/>
      <c r="G181" s="15">
        <f t="shared" si="17"/>
        <v>0</v>
      </c>
      <c r="H181" s="15">
        <f t="shared" si="18"/>
        <v>0</v>
      </c>
      <c r="I181" s="15">
        <f t="shared" si="19"/>
        <v>0</v>
      </c>
      <c r="J181" s="16">
        <f t="shared" si="4"/>
        <v>0</v>
      </c>
      <c r="K181" s="8"/>
      <c r="L181" s="8"/>
      <c r="M181" s="60"/>
      <c r="N181" s="37"/>
      <c r="O181" s="37"/>
      <c r="P181" s="37"/>
      <c r="Q181" s="37"/>
      <c r="R181" s="37"/>
      <c r="S181" s="37"/>
      <c r="T181" s="37"/>
      <c r="U181" s="37"/>
      <c r="V181" s="37"/>
      <c r="W181" s="37"/>
    </row>
    <row r="182" spans="1:23" ht="15.75" customHeight="1">
      <c r="A182" s="64"/>
      <c r="B182" s="65"/>
      <c r="C182" s="7"/>
      <c r="D182" s="7"/>
      <c r="E182" s="7"/>
      <c r="F182" s="66"/>
      <c r="G182" s="15">
        <f t="shared" si="17"/>
        <v>0</v>
      </c>
      <c r="H182" s="15">
        <f t="shared" si="18"/>
        <v>0</v>
      </c>
      <c r="I182" s="15">
        <f t="shared" si="19"/>
        <v>0</v>
      </c>
      <c r="J182" s="16">
        <f t="shared" si="4"/>
        <v>0</v>
      </c>
      <c r="K182" s="8"/>
      <c r="L182" s="8"/>
      <c r="M182" s="60"/>
      <c r="N182" s="37"/>
      <c r="O182" s="37"/>
      <c r="P182" s="37"/>
      <c r="Q182" s="37"/>
      <c r="R182" s="37"/>
      <c r="S182" s="37"/>
      <c r="T182" s="37"/>
      <c r="U182" s="37"/>
      <c r="V182" s="37"/>
      <c r="W182" s="37"/>
    </row>
    <row r="183" spans="1:23" ht="15.75" customHeight="1">
      <c r="A183" s="64"/>
      <c r="B183" s="65"/>
      <c r="C183" s="7"/>
      <c r="D183" s="7"/>
      <c r="E183" s="7"/>
      <c r="F183" s="66"/>
      <c r="G183" s="15">
        <f t="shared" si="17"/>
        <v>0</v>
      </c>
      <c r="H183" s="15">
        <f t="shared" si="18"/>
        <v>0</v>
      </c>
      <c r="I183" s="15">
        <f t="shared" si="19"/>
        <v>0</v>
      </c>
      <c r="J183" s="16">
        <f t="shared" si="4"/>
        <v>0</v>
      </c>
      <c r="K183" s="8"/>
      <c r="L183" s="8"/>
      <c r="M183" s="60"/>
      <c r="N183" s="37"/>
      <c r="O183" s="37"/>
      <c r="P183" s="37"/>
      <c r="Q183" s="37"/>
      <c r="R183" s="37"/>
      <c r="S183" s="37"/>
      <c r="T183" s="37"/>
      <c r="U183" s="37"/>
      <c r="V183" s="37"/>
      <c r="W183" s="37"/>
    </row>
    <row r="184" spans="1:23" ht="15.75" customHeight="1">
      <c r="A184" s="67"/>
      <c r="B184" s="68"/>
      <c r="C184" s="69"/>
      <c r="D184" s="69"/>
      <c r="E184" s="69"/>
      <c r="F184" s="70"/>
      <c r="G184" s="15">
        <f t="shared" si="17"/>
        <v>0</v>
      </c>
      <c r="H184" s="15">
        <f t="shared" si="18"/>
        <v>0</v>
      </c>
      <c r="I184" s="15">
        <f t="shared" si="19"/>
        <v>0</v>
      </c>
      <c r="J184" s="16">
        <f t="shared" si="4"/>
        <v>0</v>
      </c>
      <c r="K184" s="37"/>
      <c r="L184" s="37"/>
      <c r="M184" s="71"/>
      <c r="N184" s="37"/>
      <c r="O184" s="37"/>
      <c r="P184" s="37"/>
      <c r="Q184" s="37"/>
      <c r="R184" s="37"/>
      <c r="S184" s="37"/>
      <c r="T184" s="37"/>
      <c r="U184" s="37"/>
      <c r="V184" s="37"/>
      <c r="W184" s="37"/>
    </row>
    <row r="185" spans="1:23" ht="15.75" customHeight="1">
      <c r="A185" s="67"/>
      <c r="B185" s="68"/>
      <c r="C185" s="69"/>
      <c r="D185" s="69"/>
      <c r="E185" s="69"/>
      <c r="F185" s="70"/>
      <c r="G185" s="15">
        <f t="shared" si="17"/>
        <v>0</v>
      </c>
      <c r="H185" s="15">
        <f t="shared" si="18"/>
        <v>0</v>
      </c>
      <c r="I185" s="15">
        <f t="shared" si="19"/>
        <v>0</v>
      </c>
      <c r="J185" s="16">
        <f t="shared" si="4"/>
        <v>0</v>
      </c>
      <c r="K185" s="37"/>
      <c r="L185" s="37"/>
      <c r="M185" s="71"/>
      <c r="N185" s="37"/>
      <c r="O185" s="37"/>
      <c r="P185" s="37"/>
      <c r="Q185" s="37"/>
      <c r="R185" s="37"/>
      <c r="S185" s="37"/>
      <c r="T185" s="37"/>
      <c r="U185" s="37"/>
      <c r="V185" s="37"/>
      <c r="W185" s="37"/>
    </row>
    <row r="186" spans="1:23" ht="15.75" customHeight="1">
      <c r="A186" s="67"/>
      <c r="B186" s="68"/>
      <c r="C186" s="69"/>
      <c r="D186" s="69"/>
      <c r="E186" s="69"/>
      <c r="F186" s="70"/>
      <c r="G186" s="15">
        <f t="shared" si="17"/>
        <v>0</v>
      </c>
      <c r="H186" s="15">
        <f t="shared" si="18"/>
        <v>0</v>
      </c>
      <c r="I186" s="15">
        <f t="shared" si="19"/>
        <v>0</v>
      </c>
      <c r="J186" s="16">
        <f t="shared" si="4"/>
        <v>0</v>
      </c>
      <c r="K186" s="37"/>
      <c r="L186" s="37"/>
      <c r="M186" s="71"/>
      <c r="N186" s="37"/>
      <c r="O186" s="37"/>
      <c r="P186" s="37"/>
      <c r="Q186" s="37"/>
      <c r="R186" s="37"/>
      <c r="S186" s="37"/>
      <c r="T186" s="37"/>
      <c r="U186" s="37"/>
      <c r="V186" s="37"/>
      <c r="W186" s="37"/>
    </row>
    <row r="187" spans="1:23" ht="15.75" customHeight="1">
      <c r="A187" s="67"/>
      <c r="B187" s="68"/>
      <c r="C187" s="69"/>
      <c r="D187" s="69"/>
      <c r="E187" s="69"/>
      <c r="F187" s="70"/>
      <c r="G187" s="15">
        <f t="shared" si="17"/>
        <v>0</v>
      </c>
      <c r="H187" s="15">
        <f t="shared" si="18"/>
        <v>0</v>
      </c>
      <c r="I187" s="15">
        <f t="shared" si="19"/>
        <v>0</v>
      </c>
      <c r="J187" s="16">
        <f t="shared" si="4"/>
        <v>0</v>
      </c>
      <c r="K187" s="37"/>
      <c r="L187" s="37"/>
      <c r="M187" s="71"/>
      <c r="N187" s="37"/>
      <c r="O187" s="37"/>
      <c r="P187" s="37"/>
      <c r="Q187" s="37"/>
      <c r="R187" s="37"/>
      <c r="S187" s="37"/>
      <c r="T187" s="37"/>
      <c r="U187" s="37"/>
      <c r="V187" s="37"/>
      <c r="W187" s="37"/>
    </row>
    <row r="188" spans="1:23" ht="15.75" customHeight="1">
      <c r="A188" s="67"/>
      <c r="B188" s="68"/>
      <c r="C188" s="69"/>
      <c r="D188" s="69"/>
      <c r="E188" s="69"/>
      <c r="F188" s="70"/>
      <c r="G188" s="15">
        <f t="shared" si="17"/>
        <v>0</v>
      </c>
      <c r="H188" s="15">
        <f t="shared" si="18"/>
        <v>0</v>
      </c>
      <c r="I188" s="15">
        <f t="shared" si="19"/>
        <v>0</v>
      </c>
      <c r="J188" s="16">
        <f t="shared" si="4"/>
        <v>0</v>
      </c>
      <c r="K188" s="37"/>
      <c r="L188" s="37"/>
      <c r="M188" s="71"/>
      <c r="N188" s="37"/>
      <c r="O188" s="37"/>
      <c r="P188" s="37"/>
      <c r="Q188" s="37"/>
      <c r="R188" s="37"/>
      <c r="S188" s="37"/>
      <c r="T188" s="37"/>
      <c r="U188" s="37"/>
      <c r="V188" s="37"/>
      <c r="W188" s="37"/>
    </row>
    <row r="189" spans="1:23" ht="15.75" customHeight="1">
      <c r="A189" s="67"/>
      <c r="B189" s="68"/>
      <c r="C189" s="69"/>
      <c r="D189" s="69"/>
      <c r="E189" s="69"/>
      <c r="F189" s="70"/>
      <c r="G189" s="15">
        <f t="shared" si="17"/>
        <v>0</v>
      </c>
      <c r="H189" s="15">
        <f t="shared" si="18"/>
        <v>0</v>
      </c>
      <c r="I189" s="15">
        <f t="shared" si="19"/>
        <v>0</v>
      </c>
      <c r="J189" s="16">
        <f t="shared" si="4"/>
        <v>0</v>
      </c>
      <c r="K189" s="37"/>
      <c r="L189" s="37"/>
      <c r="M189" s="71"/>
      <c r="N189" s="37"/>
      <c r="O189" s="37"/>
      <c r="P189" s="37"/>
      <c r="Q189" s="37"/>
      <c r="R189" s="37"/>
      <c r="S189" s="37"/>
      <c r="T189" s="37"/>
      <c r="U189" s="37"/>
      <c r="V189" s="37"/>
      <c r="W189" s="37"/>
    </row>
    <row r="190" spans="1:23" ht="15.75" customHeight="1">
      <c r="A190" s="67"/>
      <c r="B190" s="68"/>
      <c r="C190" s="69"/>
      <c r="D190" s="69"/>
      <c r="E190" s="69"/>
      <c r="F190" s="70"/>
      <c r="G190" s="15">
        <f t="shared" si="17"/>
        <v>0</v>
      </c>
      <c r="H190" s="15">
        <f t="shared" si="18"/>
        <v>0</v>
      </c>
      <c r="I190" s="15">
        <f t="shared" si="19"/>
        <v>0</v>
      </c>
      <c r="J190" s="16">
        <f t="shared" si="4"/>
        <v>0</v>
      </c>
      <c r="K190" s="37"/>
      <c r="L190" s="37"/>
      <c r="M190" s="71"/>
      <c r="N190" s="37"/>
      <c r="O190" s="37"/>
      <c r="P190" s="37"/>
      <c r="Q190" s="37"/>
      <c r="R190" s="37"/>
      <c r="S190" s="37"/>
      <c r="T190" s="37"/>
      <c r="U190" s="37"/>
      <c r="V190" s="37"/>
      <c r="W190" s="37"/>
    </row>
    <row r="191" spans="1:23" ht="15.75" customHeight="1">
      <c r="A191" s="67"/>
      <c r="B191" s="68"/>
      <c r="C191" s="69"/>
      <c r="D191" s="69"/>
      <c r="E191" s="69"/>
      <c r="F191" s="70"/>
      <c r="G191" s="15">
        <f t="shared" si="17"/>
        <v>0</v>
      </c>
      <c r="H191" s="15">
        <f t="shared" si="18"/>
        <v>0</v>
      </c>
      <c r="I191" s="15">
        <f t="shared" si="19"/>
        <v>0</v>
      </c>
      <c r="J191" s="16">
        <f t="shared" si="4"/>
        <v>0</v>
      </c>
      <c r="K191" s="37"/>
      <c r="L191" s="37"/>
      <c r="M191" s="71"/>
      <c r="N191" s="37"/>
      <c r="O191" s="37"/>
      <c r="P191" s="37"/>
      <c r="Q191" s="37"/>
      <c r="R191" s="37"/>
      <c r="S191" s="37"/>
      <c r="T191" s="37"/>
      <c r="U191" s="37"/>
      <c r="V191" s="37"/>
      <c r="W191" s="37"/>
    </row>
    <row r="192" spans="1:23" ht="15.75" customHeight="1">
      <c r="A192" s="67"/>
      <c r="B192" s="68"/>
      <c r="C192" s="69"/>
      <c r="D192" s="69"/>
      <c r="E192" s="69"/>
      <c r="F192" s="70"/>
      <c r="G192" s="15">
        <f t="shared" si="17"/>
        <v>0</v>
      </c>
      <c r="H192" s="15">
        <f t="shared" si="18"/>
        <v>0</v>
      </c>
      <c r="I192" s="15">
        <f t="shared" si="19"/>
        <v>0</v>
      </c>
      <c r="J192" s="16">
        <f t="shared" si="4"/>
        <v>0</v>
      </c>
      <c r="K192" s="37"/>
      <c r="L192" s="37"/>
      <c r="M192" s="71"/>
      <c r="N192" s="37"/>
      <c r="O192" s="37"/>
      <c r="P192" s="37"/>
      <c r="Q192" s="37"/>
      <c r="R192" s="37"/>
      <c r="S192" s="37"/>
      <c r="T192" s="37"/>
      <c r="U192" s="37"/>
      <c r="V192" s="37"/>
      <c r="W192" s="37"/>
    </row>
    <row r="193" spans="1:23" ht="15.75" customHeight="1">
      <c r="A193" s="67"/>
      <c r="B193" s="68"/>
      <c r="C193" s="69"/>
      <c r="D193" s="69"/>
      <c r="E193" s="69"/>
      <c r="F193" s="70"/>
      <c r="G193" s="15">
        <f t="shared" si="17"/>
        <v>0</v>
      </c>
      <c r="H193" s="15">
        <f t="shared" si="18"/>
        <v>0</v>
      </c>
      <c r="I193" s="15">
        <f t="shared" si="19"/>
        <v>0</v>
      </c>
      <c r="J193" s="16">
        <f t="shared" si="4"/>
        <v>0</v>
      </c>
      <c r="K193" s="37"/>
      <c r="L193" s="37"/>
      <c r="M193" s="71"/>
      <c r="N193" s="37"/>
      <c r="O193" s="37"/>
      <c r="P193" s="37"/>
      <c r="Q193" s="37"/>
      <c r="R193" s="37"/>
      <c r="S193" s="37"/>
      <c r="T193" s="37"/>
      <c r="U193" s="37"/>
      <c r="V193" s="37"/>
      <c r="W193" s="37"/>
    </row>
    <row r="194" spans="1:23" ht="15.75" customHeight="1">
      <c r="A194" s="67"/>
      <c r="B194" s="68"/>
      <c r="C194" s="69"/>
      <c r="D194" s="69"/>
      <c r="E194" s="69"/>
      <c r="F194" s="70"/>
      <c r="G194" s="15">
        <f t="shared" si="17"/>
        <v>0</v>
      </c>
      <c r="H194" s="15">
        <f t="shared" si="18"/>
        <v>0</v>
      </c>
      <c r="I194" s="15">
        <f t="shared" si="19"/>
        <v>0</v>
      </c>
      <c r="J194" s="16">
        <f t="shared" si="4"/>
        <v>0</v>
      </c>
      <c r="K194" s="37"/>
      <c r="L194" s="37"/>
      <c r="M194" s="71"/>
      <c r="N194" s="37"/>
      <c r="O194" s="37"/>
      <c r="P194" s="37"/>
      <c r="Q194" s="37"/>
      <c r="R194" s="37"/>
      <c r="S194" s="37"/>
      <c r="T194" s="37"/>
      <c r="U194" s="37"/>
      <c r="V194" s="37"/>
      <c r="W194" s="37"/>
    </row>
    <row r="195" spans="1:23" ht="15.75" customHeight="1">
      <c r="A195" s="67"/>
      <c r="B195" s="68"/>
      <c r="C195" s="69"/>
      <c r="D195" s="69"/>
      <c r="E195" s="69"/>
      <c r="F195" s="70"/>
      <c r="G195" s="15">
        <f t="shared" si="17"/>
        <v>0</v>
      </c>
      <c r="H195" s="15">
        <f t="shared" si="18"/>
        <v>0</v>
      </c>
      <c r="I195" s="15">
        <f t="shared" si="19"/>
        <v>0</v>
      </c>
      <c r="J195" s="16">
        <f t="shared" si="4"/>
        <v>0</v>
      </c>
      <c r="K195" s="37"/>
      <c r="L195" s="37"/>
      <c r="M195" s="71"/>
      <c r="N195" s="37"/>
      <c r="O195" s="37"/>
      <c r="P195" s="37"/>
      <c r="Q195" s="37"/>
      <c r="R195" s="37"/>
      <c r="S195" s="37"/>
      <c r="T195" s="37"/>
      <c r="U195" s="37"/>
      <c r="V195" s="37"/>
      <c r="W195" s="37"/>
    </row>
    <row r="196" spans="1:23" ht="15.75" customHeight="1">
      <c r="A196" s="67"/>
      <c r="B196" s="68"/>
      <c r="C196" s="69"/>
      <c r="D196" s="69"/>
      <c r="E196" s="69"/>
      <c r="F196" s="70"/>
      <c r="G196" s="15">
        <f t="shared" si="17"/>
        <v>0</v>
      </c>
      <c r="H196" s="15">
        <f t="shared" si="18"/>
        <v>0</v>
      </c>
      <c r="I196" s="15">
        <f t="shared" si="19"/>
        <v>0</v>
      </c>
      <c r="J196" s="16">
        <f t="shared" si="4"/>
        <v>0</v>
      </c>
      <c r="K196" s="37"/>
      <c r="L196" s="37"/>
      <c r="M196" s="71"/>
      <c r="N196" s="37"/>
      <c r="O196" s="37"/>
      <c r="P196" s="37"/>
      <c r="Q196" s="37"/>
      <c r="R196" s="37"/>
      <c r="S196" s="37"/>
      <c r="T196" s="37"/>
      <c r="U196" s="37"/>
      <c r="V196" s="37"/>
      <c r="W196" s="37"/>
    </row>
    <row r="197" spans="1:23" ht="15.75" customHeight="1">
      <c r="A197" s="67"/>
      <c r="B197" s="68"/>
      <c r="C197" s="69"/>
      <c r="D197" s="69"/>
      <c r="E197" s="69"/>
      <c r="F197" s="70"/>
      <c r="G197" s="15">
        <f t="shared" si="17"/>
        <v>0</v>
      </c>
      <c r="H197" s="15">
        <f t="shared" si="18"/>
        <v>0</v>
      </c>
      <c r="I197" s="15">
        <f t="shared" si="19"/>
        <v>0</v>
      </c>
      <c r="J197" s="16">
        <f t="shared" si="4"/>
        <v>0</v>
      </c>
      <c r="K197" s="37"/>
      <c r="L197" s="37"/>
      <c r="M197" s="71"/>
      <c r="N197" s="37"/>
      <c r="O197" s="37"/>
      <c r="P197" s="37"/>
      <c r="Q197" s="37"/>
      <c r="R197" s="37"/>
      <c r="S197" s="37"/>
      <c r="T197" s="37"/>
      <c r="U197" s="37"/>
      <c r="V197" s="37"/>
      <c r="W197" s="37"/>
    </row>
    <row r="198" spans="1:23" ht="15.75" customHeight="1">
      <c r="A198" s="67"/>
      <c r="B198" s="68"/>
      <c r="C198" s="69"/>
      <c r="D198" s="69"/>
      <c r="E198" s="69"/>
      <c r="F198" s="70"/>
      <c r="G198" s="37"/>
      <c r="H198" s="37"/>
      <c r="I198" s="37"/>
      <c r="J198" s="72"/>
      <c r="K198" s="37"/>
      <c r="L198" s="37"/>
      <c r="M198" s="71"/>
      <c r="N198" s="37"/>
      <c r="O198" s="37"/>
      <c r="P198" s="37"/>
      <c r="Q198" s="37"/>
      <c r="R198" s="37"/>
      <c r="S198" s="37"/>
      <c r="T198" s="37"/>
      <c r="U198" s="37"/>
      <c r="V198" s="37"/>
      <c r="W198" s="37"/>
    </row>
    <row r="199" spans="1:23" ht="15.75" customHeight="1">
      <c r="A199" s="67"/>
      <c r="B199" s="68"/>
      <c r="C199" s="69"/>
      <c r="D199" s="69"/>
      <c r="E199" s="69"/>
      <c r="F199" s="70"/>
      <c r="G199" s="37"/>
      <c r="H199" s="37"/>
      <c r="I199" s="37"/>
      <c r="J199" s="72"/>
      <c r="K199" s="37"/>
      <c r="L199" s="37"/>
      <c r="M199" s="71"/>
      <c r="N199" s="37"/>
      <c r="O199" s="37"/>
      <c r="P199" s="37"/>
      <c r="Q199" s="37"/>
      <c r="R199" s="37"/>
      <c r="S199" s="37"/>
      <c r="T199" s="37"/>
      <c r="U199" s="37"/>
      <c r="V199" s="37"/>
      <c r="W199" s="37"/>
    </row>
    <row r="200" spans="1:23" ht="15.75" customHeight="1">
      <c r="A200" s="67"/>
      <c r="B200" s="68"/>
      <c r="C200" s="69"/>
      <c r="D200" s="69"/>
      <c r="E200" s="69"/>
      <c r="F200" s="70"/>
      <c r="G200" s="37"/>
      <c r="H200" s="37"/>
      <c r="I200" s="37"/>
      <c r="J200" s="72"/>
      <c r="K200" s="37"/>
      <c r="L200" s="37"/>
      <c r="M200" s="71"/>
      <c r="N200" s="37"/>
      <c r="O200" s="37"/>
      <c r="P200" s="37"/>
      <c r="Q200" s="37"/>
      <c r="R200" s="37"/>
      <c r="S200" s="37"/>
      <c r="T200" s="37"/>
      <c r="U200" s="37"/>
      <c r="V200" s="37"/>
      <c r="W200" s="37"/>
    </row>
    <row r="201" spans="1:23" ht="15.75" customHeight="1">
      <c r="A201" s="67"/>
      <c r="B201" s="68"/>
      <c r="C201" s="69"/>
      <c r="D201" s="69"/>
      <c r="E201" s="69"/>
      <c r="F201" s="70"/>
      <c r="G201" s="37"/>
      <c r="H201" s="37"/>
      <c r="I201" s="37"/>
      <c r="J201" s="72"/>
      <c r="K201" s="37"/>
      <c r="L201" s="37"/>
      <c r="M201" s="71"/>
      <c r="N201" s="37"/>
      <c r="O201" s="37"/>
      <c r="P201" s="37"/>
      <c r="Q201" s="37"/>
      <c r="R201" s="37"/>
      <c r="S201" s="37"/>
      <c r="T201" s="37"/>
      <c r="U201" s="37"/>
      <c r="V201" s="37"/>
      <c r="W201" s="37"/>
    </row>
    <row r="202" spans="1:23" ht="15.75" customHeight="1">
      <c r="A202" s="67"/>
      <c r="B202" s="68"/>
      <c r="C202" s="69"/>
      <c r="D202" s="69"/>
      <c r="E202" s="69"/>
      <c r="F202" s="70"/>
      <c r="G202" s="37"/>
      <c r="H202" s="37"/>
      <c r="I202" s="37"/>
      <c r="J202" s="72"/>
      <c r="K202" s="37"/>
      <c r="L202" s="37"/>
      <c r="M202" s="71"/>
      <c r="N202" s="37"/>
      <c r="O202" s="37"/>
      <c r="P202" s="37"/>
      <c r="Q202" s="37"/>
      <c r="R202" s="37"/>
      <c r="S202" s="37"/>
      <c r="T202" s="37"/>
      <c r="U202" s="37"/>
      <c r="V202" s="37"/>
      <c r="W202" s="37"/>
    </row>
    <row r="203" spans="1:23" ht="15.75" customHeight="1">
      <c r="A203" s="67"/>
      <c r="B203" s="68"/>
      <c r="C203" s="69"/>
      <c r="D203" s="69"/>
      <c r="E203" s="69"/>
      <c r="F203" s="70"/>
      <c r="G203" s="37"/>
      <c r="H203" s="37"/>
      <c r="I203" s="37"/>
      <c r="J203" s="72"/>
      <c r="K203" s="37"/>
      <c r="L203" s="37"/>
      <c r="M203" s="71"/>
      <c r="N203" s="37"/>
      <c r="O203" s="37"/>
      <c r="P203" s="37"/>
      <c r="Q203" s="37"/>
      <c r="R203" s="37"/>
      <c r="S203" s="37"/>
      <c r="T203" s="37"/>
      <c r="U203" s="37"/>
      <c r="V203" s="37"/>
      <c r="W203" s="37"/>
    </row>
    <row r="204" spans="1:23" ht="15.75" customHeight="1">
      <c r="A204" s="67"/>
      <c r="B204" s="68"/>
      <c r="C204" s="69"/>
      <c r="D204" s="69"/>
      <c r="E204" s="69"/>
      <c r="F204" s="70"/>
      <c r="G204" s="37"/>
      <c r="H204" s="37"/>
      <c r="I204" s="37"/>
      <c r="J204" s="72"/>
      <c r="K204" s="37"/>
      <c r="L204" s="37"/>
      <c r="M204" s="71"/>
      <c r="N204" s="37"/>
      <c r="O204" s="37"/>
      <c r="P204" s="37"/>
      <c r="Q204" s="37"/>
      <c r="R204" s="37"/>
      <c r="S204" s="37"/>
      <c r="T204" s="37"/>
      <c r="U204" s="37"/>
      <c r="V204" s="37"/>
      <c r="W204" s="37"/>
    </row>
    <row r="205" spans="1:23" ht="15.75" customHeight="1">
      <c r="A205" s="67"/>
      <c r="B205" s="68"/>
      <c r="C205" s="69"/>
      <c r="D205" s="69"/>
      <c r="E205" s="69"/>
      <c r="F205" s="70"/>
      <c r="G205" s="37"/>
      <c r="H205" s="37"/>
      <c r="I205" s="37"/>
      <c r="J205" s="72"/>
      <c r="K205" s="37"/>
      <c r="L205" s="37"/>
      <c r="M205" s="71"/>
      <c r="N205" s="37"/>
      <c r="O205" s="37"/>
      <c r="P205" s="37"/>
      <c r="Q205" s="37"/>
      <c r="R205" s="37"/>
      <c r="S205" s="37"/>
      <c r="T205" s="37"/>
      <c r="U205" s="37"/>
      <c r="V205" s="37"/>
      <c r="W205" s="37"/>
    </row>
    <row r="206" spans="1:23" ht="15.75" customHeight="1">
      <c r="A206" s="67"/>
      <c r="B206" s="68"/>
      <c r="C206" s="69"/>
      <c r="D206" s="69"/>
      <c r="E206" s="69"/>
      <c r="F206" s="70"/>
      <c r="G206" s="37"/>
      <c r="H206" s="37"/>
      <c r="I206" s="37"/>
      <c r="J206" s="72"/>
      <c r="K206" s="37"/>
      <c r="L206" s="37"/>
      <c r="M206" s="71"/>
      <c r="N206" s="37"/>
      <c r="O206" s="37"/>
      <c r="P206" s="37"/>
      <c r="Q206" s="37"/>
      <c r="R206" s="37"/>
      <c r="S206" s="37"/>
      <c r="T206" s="37"/>
      <c r="U206" s="37"/>
      <c r="V206" s="37"/>
      <c r="W206" s="37"/>
    </row>
    <row r="207" spans="1:23" ht="15.75" customHeight="1">
      <c r="A207" s="67"/>
      <c r="B207" s="68"/>
      <c r="C207" s="69"/>
      <c r="D207" s="69"/>
      <c r="E207" s="69"/>
      <c r="F207" s="70"/>
      <c r="G207" s="37"/>
      <c r="H207" s="37"/>
      <c r="I207" s="37"/>
      <c r="J207" s="72"/>
      <c r="K207" s="37"/>
      <c r="L207" s="37"/>
      <c r="M207" s="71"/>
      <c r="N207" s="37"/>
      <c r="O207" s="37"/>
      <c r="P207" s="37"/>
      <c r="Q207" s="37"/>
      <c r="R207" s="37"/>
      <c r="S207" s="37"/>
      <c r="T207" s="37"/>
      <c r="U207" s="37"/>
      <c r="V207" s="37"/>
      <c r="W207" s="37"/>
    </row>
    <row r="208" spans="1:23" ht="15.75" customHeight="1">
      <c r="A208" s="67"/>
      <c r="B208" s="68"/>
      <c r="C208" s="69"/>
      <c r="D208" s="69"/>
      <c r="E208" s="69"/>
      <c r="F208" s="70"/>
      <c r="G208" s="37"/>
      <c r="H208" s="37"/>
      <c r="I208" s="37"/>
      <c r="J208" s="72"/>
      <c r="K208" s="37"/>
      <c r="L208" s="37"/>
      <c r="M208" s="71"/>
      <c r="N208" s="37"/>
      <c r="O208" s="37"/>
      <c r="P208" s="37"/>
      <c r="Q208" s="37"/>
      <c r="R208" s="37"/>
      <c r="S208" s="37"/>
      <c r="T208" s="37"/>
      <c r="U208" s="37"/>
      <c r="V208" s="37"/>
      <c r="W208" s="37"/>
    </row>
    <row r="209" spans="1:23" ht="15.75" customHeight="1">
      <c r="A209" s="67"/>
      <c r="B209" s="68"/>
      <c r="C209" s="69"/>
      <c r="D209" s="69"/>
      <c r="E209" s="69"/>
      <c r="F209" s="70"/>
      <c r="G209" s="37"/>
      <c r="H209" s="37"/>
      <c r="I209" s="37"/>
      <c r="J209" s="72"/>
      <c r="K209" s="37"/>
      <c r="L209" s="37"/>
      <c r="M209" s="71"/>
      <c r="N209" s="37"/>
      <c r="O209" s="37"/>
      <c r="P209" s="37"/>
      <c r="Q209" s="37"/>
      <c r="R209" s="37"/>
      <c r="S209" s="37"/>
      <c r="T209" s="37"/>
      <c r="U209" s="37"/>
      <c r="V209" s="37"/>
      <c r="W209" s="37"/>
    </row>
    <row r="210" spans="1:23" ht="15.75" customHeight="1">
      <c r="A210" s="67"/>
      <c r="B210" s="68"/>
      <c r="C210" s="69"/>
      <c r="D210" s="69"/>
      <c r="E210" s="69"/>
      <c r="F210" s="70"/>
      <c r="G210" s="37"/>
      <c r="H210" s="37"/>
      <c r="I210" s="37"/>
      <c r="J210" s="72"/>
      <c r="K210" s="37"/>
      <c r="L210" s="37"/>
      <c r="M210" s="71"/>
      <c r="N210" s="37"/>
      <c r="O210" s="37"/>
      <c r="P210" s="37"/>
      <c r="Q210" s="37"/>
      <c r="R210" s="37"/>
      <c r="S210" s="37"/>
      <c r="T210" s="37"/>
      <c r="U210" s="37"/>
      <c r="V210" s="37"/>
      <c r="W210" s="37"/>
    </row>
    <row r="211" spans="1:23" ht="15.75" customHeight="1">
      <c r="A211" s="67"/>
      <c r="B211" s="68"/>
      <c r="C211" s="69"/>
      <c r="D211" s="69"/>
      <c r="E211" s="69"/>
      <c r="F211" s="70"/>
      <c r="G211" s="37"/>
      <c r="H211" s="37"/>
      <c r="I211" s="37"/>
      <c r="J211" s="72"/>
      <c r="K211" s="37"/>
      <c r="L211" s="37"/>
      <c r="M211" s="71"/>
      <c r="N211" s="37"/>
      <c r="O211" s="37"/>
      <c r="P211" s="37"/>
      <c r="Q211" s="37"/>
      <c r="R211" s="37"/>
      <c r="S211" s="37"/>
      <c r="T211" s="37"/>
      <c r="U211" s="37"/>
      <c r="V211" s="37"/>
      <c r="W211" s="37"/>
    </row>
    <row r="212" spans="1:23" ht="15.75" customHeight="1">
      <c r="A212" s="67"/>
      <c r="B212" s="68"/>
      <c r="C212" s="69"/>
      <c r="D212" s="69"/>
      <c r="E212" s="69"/>
      <c r="F212" s="70"/>
      <c r="G212" s="37"/>
      <c r="H212" s="37"/>
      <c r="I212" s="37"/>
      <c r="J212" s="72"/>
      <c r="K212" s="37"/>
      <c r="L212" s="37"/>
      <c r="M212" s="71"/>
      <c r="N212" s="37"/>
      <c r="O212" s="37"/>
      <c r="P212" s="37"/>
      <c r="Q212" s="37"/>
      <c r="R212" s="37"/>
      <c r="S212" s="37"/>
      <c r="T212" s="37"/>
      <c r="U212" s="37"/>
      <c r="V212" s="37"/>
      <c r="W212" s="37"/>
    </row>
    <row r="213" spans="1:23" ht="15.75" customHeight="1">
      <c r="A213" s="67"/>
      <c r="B213" s="68"/>
      <c r="C213" s="69"/>
      <c r="D213" s="69"/>
      <c r="E213" s="69"/>
      <c r="F213" s="70"/>
      <c r="G213" s="37"/>
      <c r="H213" s="37"/>
      <c r="I213" s="37"/>
      <c r="J213" s="72"/>
      <c r="K213" s="37"/>
      <c r="L213" s="37"/>
      <c r="M213" s="71"/>
      <c r="N213" s="37"/>
      <c r="O213" s="37"/>
      <c r="P213" s="37"/>
      <c r="Q213" s="37"/>
      <c r="R213" s="37"/>
      <c r="S213" s="37"/>
      <c r="T213" s="37"/>
      <c r="U213" s="37"/>
      <c r="V213" s="37"/>
      <c r="W213" s="37"/>
    </row>
    <row r="214" spans="1:23" ht="15.75" customHeight="1">
      <c r="A214" s="67"/>
      <c r="B214" s="68"/>
      <c r="C214" s="69"/>
      <c r="D214" s="69"/>
      <c r="E214" s="69"/>
      <c r="F214" s="70"/>
      <c r="G214" s="37"/>
      <c r="H214" s="37"/>
      <c r="I214" s="37"/>
      <c r="J214" s="72"/>
      <c r="K214" s="37"/>
      <c r="L214" s="37"/>
      <c r="M214" s="71"/>
      <c r="N214" s="37"/>
      <c r="O214" s="37"/>
      <c r="P214" s="37"/>
      <c r="Q214" s="37"/>
      <c r="R214" s="37"/>
      <c r="S214" s="37"/>
      <c r="T214" s="37"/>
      <c r="U214" s="37"/>
      <c r="V214" s="37"/>
      <c r="W214" s="37"/>
    </row>
    <row r="215" spans="1:23" ht="15.75" customHeight="1">
      <c r="A215" s="67"/>
      <c r="B215" s="68"/>
      <c r="C215" s="69"/>
      <c r="D215" s="69"/>
      <c r="E215" s="69"/>
      <c r="F215" s="70"/>
      <c r="G215" s="37"/>
      <c r="H215" s="37"/>
      <c r="I215" s="37"/>
      <c r="J215" s="72"/>
      <c r="K215" s="37"/>
      <c r="L215" s="37"/>
      <c r="M215" s="71"/>
      <c r="N215" s="37"/>
      <c r="O215" s="37"/>
      <c r="P215" s="37"/>
      <c r="Q215" s="37"/>
      <c r="R215" s="37"/>
      <c r="S215" s="37"/>
      <c r="T215" s="37"/>
      <c r="U215" s="37"/>
      <c r="V215" s="37"/>
      <c r="W215" s="37"/>
    </row>
    <row r="216" spans="1:23" ht="15.75" customHeight="1">
      <c r="A216" s="67"/>
      <c r="B216" s="68"/>
      <c r="C216" s="69"/>
      <c r="D216" s="69"/>
      <c r="E216" s="69"/>
      <c r="F216" s="70"/>
      <c r="G216" s="37"/>
      <c r="H216" s="37"/>
      <c r="I216" s="37"/>
      <c r="J216" s="72"/>
      <c r="K216" s="37"/>
      <c r="L216" s="37"/>
      <c r="M216" s="71"/>
      <c r="N216" s="37"/>
      <c r="O216" s="37"/>
      <c r="P216" s="37"/>
      <c r="Q216" s="37"/>
      <c r="R216" s="37"/>
      <c r="S216" s="37"/>
      <c r="T216" s="37"/>
      <c r="U216" s="37"/>
      <c r="V216" s="37"/>
      <c r="W216" s="37"/>
    </row>
    <row r="217" spans="1:23" ht="15.75" customHeight="1">
      <c r="A217" s="67"/>
      <c r="B217" s="68"/>
      <c r="C217" s="69"/>
      <c r="D217" s="69"/>
      <c r="E217" s="69"/>
      <c r="F217" s="70"/>
      <c r="G217" s="37"/>
      <c r="H217" s="37"/>
      <c r="I217" s="37"/>
      <c r="J217" s="72"/>
      <c r="K217" s="37"/>
      <c r="L217" s="37"/>
      <c r="M217" s="71"/>
      <c r="N217" s="37"/>
      <c r="O217" s="37"/>
      <c r="P217" s="37"/>
      <c r="Q217" s="37"/>
      <c r="R217" s="37"/>
      <c r="S217" s="37"/>
      <c r="T217" s="37"/>
      <c r="U217" s="37"/>
      <c r="V217" s="37"/>
      <c r="W217" s="37"/>
    </row>
    <row r="218" spans="1:23" ht="15.75" customHeight="1">
      <c r="A218" s="67"/>
      <c r="B218" s="68"/>
      <c r="C218" s="69"/>
      <c r="D218" s="69"/>
      <c r="E218" s="69"/>
      <c r="F218" s="70"/>
      <c r="G218" s="37"/>
      <c r="H218" s="37"/>
      <c r="I218" s="37"/>
      <c r="J218" s="72"/>
      <c r="K218" s="37"/>
      <c r="L218" s="37"/>
      <c r="M218" s="71"/>
      <c r="N218" s="37"/>
      <c r="O218" s="37"/>
      <c r="P218" s="37"/>
      <c r="Q218" s="37"/>
      <c r="R218" s="37"/>
      <c r="S218" s="37"/>
      <c r="T218" s="37"/>
      <c r="U218" s="37"/>
      <c r="V218" s="37"/>
      <c r="W218" s="37"/>
    </row>
    <row r="219" spans="1:23" ht="15.75" customHeight="1">
      <c r="A219" s="67"/>
      <c r="B219" s="68"/>
      <c r="C219" s="69"/>
      <c r="D219" s="69"/>
      <c r="E219" s="69"/>
      <c r="F219" s="70"/>
      <c r="G219" s="37"/>
      <c r="H219" s="37"/>
      <c r="I219" s="37"/>
      <c r="J219" s="72"/>
      <c r="K219" s="37"/>
      <c r="L219" s="37"/>
      <c r="M219" s="71"/>
      <c r="N219" s="37"/>
      <c r="O219" s="37"/>
      <c r="P219" s="37"/>
      <c r="Q219" s="37"/>
      <c r="R219" s="37"/>
      <c r="S219" s="37"/>
      <c r="T219" s="37"/>
      <c r="U219" s="37"/>
      <c r="V219" s="37"/>
      <c r="W219" s="37"/>
    </row>
    <row r="220" spans="1:23" ht="15.75" customHeight="1">
      <c r="A220" s="67"/>
      <c r="B220" s="68"/>
      <c r="C220" s="69"/>
      <c r="D220" s="69"/>
      <c r="E220" s="69"/>
      <c r="F220" s="70"/>
      <c r="G220" s="37"/>
      <c r="H220" s="37"/>
      <c r="I220" s="37"/>
      <c r="J220" s="72"/>
      <c r="K220" s="37"/>
      <c r="L220" s="37"/>
      <c r="M220" s="71"/>
      <c r="N220" s="37"/>
      <c r="O220" s="37"/>
      <c r="P220" s="37"/>
      <c r="Q220" s="37"/>
      <c r="R220" s="37"/>
      <c r="S220" s="37"/>
      <c r="T220" s="37"/>
      <c r="U220" s="37"/>
      <c r="V220" s="37"/>
      <c r="W220" s="37"/>
    </row>
    <row r="221" spans="1:23" ht="15.75" customHeight="1">
      <c r="A221" s="67"/>
      <c r="B221" s="68"/>
      <c r="C221" s="69"/>
      <c r="D221" s="69"/>
      <c r="E221" s="69"/>
      <c r="F221" s="70"/>
      <c r="G221" s="37"/>
      <c r="H221" s="37"/>
      <c r="I221" s="37"/>
      <c r="J221" s="72"/>
      <c r="K221" s="37"/>
      <c r="L221" s="37"/>
      <c r="M221" s="71"/>
      <c r="N221" s="37"/>
      <c r="O221" s="37"/>
      <c r="P221" s="37"/>
      <c r="Q221" s="37"/>
      <c r="R221" s="37"/>
      <c r="S221" s="37"/>
      <c r="T221" s="37"/>
      <c r="U221" s="37"/>
      <c r="V221" s="37"/>
      <c r="W221" s="37"/>
    </row>
    <row r="222" spans="1:23" ht="15.75" customHeight="1">
      <c r="A222" s="67"/>
      <c r="B222" s="68"/>
      <c r="C222" s="69"/>
      <c r="D222" s="69"/>
      <c r="E222" s="69"/>
      <c r="F222" s="70"/>
      <c r="G222" s="37"/>
      <c r="H222" s="37"/>
      <c r="I222" s="37"/>
      <c r="J222" s="72"/>
      <c r="K222" s="37"/>
      <c r="L222" s="37"/>
      <c r="M222" s="71"/>
      <c r="N222" s="37"/>
      <c r="O222" s="37"/>
      <c r="P222" s="37"/>
      <c r="Q222" s="37"/>
      <c r="R222" s="37"/>
      <c r="S222" s="37"/>
      <c r="T222" s="37"/>
      <c r="U222" s="37"/>
      <c r="V222" s="37"/>
      <c r="W222" s="37"/>
    </row>
    <row r="223" spans="1:23" ht="15.75" customHeight="1">
      <c r="A223" s="67"/>
      <c r="B223" s="68"/>
      <c r="C223" s="69"/>
      <c r="D223" s="69"/>
      <c r="E223" s="69"/>
      <c r="F223" s="70"/>
      <c r="G223" s="37"/>
      <c r="H223" s="37"/>
      <c r="I223" s="37"/>
      <c r="J223" s="72"/>
      <c r="K223" s="37"/>
      <c r="L223" s="37"/>
      <c r="M223" s="71"/>
      <c r="N223" s="37"/>
      <c r="O223" s="37"/>
      <c r="P223" s="37"/>
      <c r="Q223" s="37"/>
      <c r="R223" s="37"/>
      <c r="S223" s="37"/>
      <c r="T223" s="37"/>
      <c r="U223" s="37"/>
      <c r="V223" s="37"/>
      <c r="W223" s="37"/>
    </row>
    <row r="224" spans="1:23" ht="15.75" customHeight="1">
      <c r="A224" s="67"/>
      <c r="B224" s="68"/>
      <c r="C224" s="69"/>
      <c r="D224" s="69"/>
      <c r="E224" s="69"/>
      <c r="F224" s="70"/>
      <c r="G224" s="37"/>
      <c r="H224" s="37"/>
      <c r="I224" s="37"/>
      <c r="J224" s="72"/>
      <c r="K224" s="37"/>
      <c r="L224" s="37"/>
      <c r="M224" s="71"/>
      <c r="N224" s="37"/>
      <c r="O224" s="37"/>
      <c r="P224" s="37"/>
      <c r="Q224" s="37"/>
      <c r="R224" s="37"/>
      <c r="S224" s="37"/>
      <c r="T224" s="37"/>
      <c r="U224" s="37"/>
      <c r="V224" s="37"/>
      <c r="W224" s="37"/>
    </row>
    <row r="225" spans="1:23" ht="15.75" customHeight="1">
      <c r="A225" s="67"/>
      <c r="B225" s="68"/>
      <c r="C225" s="69"/>
      <c r="D225" s="69"/>
      <c r="E225" s="69"/>
      <c r="F225" s="70"/>
      <c r="G225" s="37"/>
      <c r="H225" s="37"/>
      <c r="I225" s="37"/>
      <c r="J225" s="72"/>
      <c r="K225" s="37"/>
      <c r="L225" s="37"/>
      <c r="M225" s="71"/>
      <c r="N225" s="37"/>
      <c r="O225" s="37"/>
      <c r="P225" s="37"/>
      <c r="Q225" s="37"/>
      <c r="R225" s="37"/>
      <c r="S225" s="37"/>
      <c r="T225" s="37"/>
      <c r="U225" s="37"/>
      <c r="V225" s="37"/>
      <c r="W225" s="37"/>
    </row>
    <row r="226" spans="1:23" ht="15.75" customHeight="1">
      <c r="A226" s="67"/>
      <c r="B226" s="68"/>
      <c r="C226" s="69"/>
      <c r="D226" s="69"/>
      <c r="E226" s="69"/>
      <c r="F226" s="70"/>
      <c r="G226" s="37"/>
      <c r="H226" s="37"/>
      <c r="I226" s="37"/>
      <c r="J226" s="72"/>
      <c r="K226" s="37"/>
      <c r="L226" s="37"/>
      <c r="M226" s="71"/>
      <c r="N226" s="37"/>
      <c r="O226" s="37"/>
      <c r="P226" s="37"/>
      <c r="Q226" s="37"/>
      <c r="R226" s="37"/>
      <c r="S226" s="37"/>
      <c r="T226" s="37"/>
      <c r="U226" s="37"/>
      <c r="V226" s="37"/>
      <c r="W226" s="37"/>
    </row>
    <row r="227" spans="1:23" ht="15.75" customHeight="1">
      <c r="A227" s="67"/>
      <c r="B227" s="68"/>
      <c r="C227" s="69"/>
      <c r="D227" s="69"/>
      <c r="E227" s="69"/>
      <c r="F227" s="70"/>
      <c r="G227" s="37"/>
      <c r="H227" s="37"/>
      <c r="I227" s="37"/>
      <c r="J227" s="72"/>
      <c r="K227" s="37"/>
      <c r="L227" s="37"/>
      <c r="M227" s="71"/>
      <c r="N227" s="37"/>
      <c r="O227" s="37"/>
      <c r="P227" s="37"/>
      <c r="Q227" s="37"/>
      <c r="R227" s="37"/>
      <c r="S227" s="37"/>
      <c r="T227" s="37"/>
      <c r="U227" s="37"/>
      <c r="V227" s="37"/>
      <c r="W227" s="37"/>
    </row>
    <row r="228" spans="1:23" ht="15.75" customHeight="1">
      <c r="A228" s="67"/>
      <c r="B228" s="68"/>
      <c r="C228" s="69"/>
      <c r="D228" s="69"/>
      <c r="E228" s="69"/>
      <c r="F228" s="70"/>
      <c r="G228" s="37"/>
      <c r="H228" s="37"/>
      <c r="I228" s="37"/>
      <c r="J228" s="72"/>
      <c r="K228" s="37"/>
      <c r="L228" s="37"/>
      <c r="M228" s="71"/>
      <c r="N228" s="37"/>
      <c r="O228" s="37"/>
      <c r="P228" s="37"/>
      <c r="Q228" s="37"/>
      <c r="R228" s="37"/>
      <c r="S228" s="37"/>
      <c r="T228" s="37"/>
      <c r="U228" s="37"/>
      <c r="V228" s="37"/>
      <c r="W228" s="37"/>
    </row>
    <row r="229" spans="1:23" ht="15.75" customHeight="1">
      <c r="A229" s="67"/>
      <c r="B229" s="68"/>
      <c r="C229" s="69"/>
      <c r="D229" s="69"/>
      <c r="E229" s="69"/>
      <c r="F229" s="70"/>
      <c r="G229" s="37"/>
      <c r="H229" s="37"/>
      <c r="I229" s="37"/>
      <c r="J229" s="72"/>
      <c r="K229" s="37"/>
      <c r="L229" s="37"/>
      <c r="M229" s="71"/>
      <c r="N229" s="37"/>
      <c r="O229" s="37"/>
      <c r="P229" s="37"/>
      <c r="Q229" s="37"/>
      <c r="R229" s="37"/>
      <c r="S229" s="37"/>
      <c r="T229" s="37"/>
      <c r="U229" s="37"/>
      <c r="V229" s="37"/>
      <c r="W229" s="37"/>
    </row>
    <row r="230" spans="1:23" ht="15.75" customHeight="1">
      <c r="A230" s="67"/>
      <c r="B230" s="68"/>
      <c r="C230" s="69"/>
      <c r="D230" s="69"/>
      <c r="E230" s="69"/>
      <c r="F230" s="70"/>
      <c r="G230" s="37"/>
      <c r="H230" s="37"/>
      <c r="I230" s="37"/>
      <c r="J230" s="72"/>
      <c r="K230" s="37"/>
      <c r="L230" s="37"/>
      <c r="M230" s="71"/>
      <c r="N230" s="37"/>
      <c r="O230" s="37"/>
      <c r="P230" s="37"/>
      <c r="Q230" s="37"/>
      <c r="R230" s="37"/>
      <c r="S230" s="37"/>
      <c r="T230" s="37"/>
      <c r="U230" s="37"/>
      <c r="V230" s="37"/>
      <c r="W230" s="37"/>
    </row>
    <row r="231" spans="1:23" ht="15.75" customHeight="1">
      <c r="A231" s="67"/>
      <c r="B231" s="68"/>
      <c r="C231" s="69"/>
      <c r="D231" s="69"/>
      <c r="E231" s="69"/>
      <c r="F231" s="70"/>
      <c r="G231" s="37"/>
      <c r="H231" s="37"/>
      <c r="I231" s="37"/>
      <c r="J231" s="72"/>
      <c r="K231" s="37"/>
      <c r="L231" s="37"/>
      <c r="M231" s="71"/>
      <c r="N231" s="37"/>
      <c r="O231" s="37"/>
      <c r="P231" s="37"/>
      <c r="Q231" s="37"/>
      <c r="R231" s="37"/>
      <c r="S231" s="37"/>
      <c r="T231" s="37"/>
      <c r="U231" s="37"/>
      <c r="V231" s="37"/>
      <c r="W231" s="37"/>
    </row>
    <row r="232" spans="1:23" ht="15.75" customHeight="1">
      <c r="A232" s="67"/>
      <c r="B232" s="68"/>
      <c r="C232" s="69"/>
      <c r="D232" s="69"/>
      <c r="E232" s="69"/>
      <c r="F232" s="70"/>
      <c r="G232" s="37"/>
      <c r="H232" s="37"/>
      <c r="I232" s="37"/>
      <c r="J232" s="72"/>
      <c r="K232" s="37"/>
      <c r="L232" s="37"/>
      <c r="M232" s="71"/>
      <c r="N232" s="37"/>
      <c r="O232" s="37"/>
      <c r="P232" s="37"/>
      <c r="Q232" s="37"/>
      <c r="R232" s="37"/>
      <c r="S232" s="37"/>
      <c r="T232" s="37"/>
      <c r="U232" s="37"/>
      <c r="V232" s="37"/>
      <c r="W232" s="37"/>
    </row>
    <row r="233" spans="1:23" ht="15.75" customHeight="1">
      <c r="A233" s="67"/>
      <c r="B233" s="68"/>
      <c r="C233" s="69"/>
      <c r="D233" s="69"/>
      <c r="E233" s="69"/>
      <c r="F233" s="70"/>
      <c r="G233" s="37"/>
      <c r="H233" s="37"/>
      <c r="I233" s="37"/>
      <c r="J233" s="72"/>
      <c r="K233" s="37"/>
      <c r="L233" s="37"/>
      <c r="M233" s="71"/>
      <c r="N233" s="37"/>
      <c r="O233" s="37"/>
      <c r="P233" s="37"/>
      <c r="Q233" s="37"/>
      <c r="R233" s="37"/>
      <c r="S233" s="37"/>
      <c r="T233" s="37"/>
      <c r="U233" s="37"/>
      <c r="V233" s="37"/>
      <c r="W233" s="37"/>
    </row>
    <row r="234" spans="1:23" ht="15.75" customHeight="1">
      <c r="A234" s="67"/>
      <c r="B234" s="68"/>
      <c r="C234" s="69"/>
      <c r="D234" s="69"/>
      <c r="E234" s="69"/>
      <c r="F234" s="70"/>
      <c r="G234" s="37"/>
      <c r="H234" s="37"/>
      <c r="I234" s="37"/>
      <c r="J234" s="72"/>
      <c r="K234" s="37"/>
      <c r="L234" s="37"/>
      <c r="M234" s="71"/>
      <c r="N234" s="37"/>
      <c r="O234" s="37"/>
      <c r="P234" s="37"/>
      <c r="Q234" s="37"/>
      <c r="R234" s="37"/>
      <c r="S234" s="37"/>
      <c r="T234" s="37"/>
      <c r="U234" s="37"/>
      <c r="V234" s="37"/>
      <c r="W234" s="37"/>
    </row>
    <row r="235" spans="1:23" ht="15.75" customHeight="1">
      <c r="A235" s="67"/>
      <c r="B235" s="68"/>
      <c r="C235" s="69"/>
      <c r="D235" s="69"/>
      <c r="E235" s="69"/>
      <c r="F235" s="70"/>
      <c r="G235" s="37"/>
      <c r="H235" s="37"/>
      <c r="I235" s="37"/>
      <c r="J235" s="72"/>
      <c r="K235" s="37"/>
      <c r="L235" s="37"/>
      <c r="M235" s="71"/>
      <c r="N235" s="37"/>
      <c r="O235" s="37"/>
      <c r="P235" s="37"/>
      <c r="Q235" s="37"/>
      <c r="R235" s="37"/>
      <c r="S235" s="37"/>
      <c r="T235" s="37"/>
      <c r="U235" s="37"/>
      <c r="V235" s="37"/>
      <c r="W235" s="37"/>
    </row>
    <row r="236" spans="1:23" ht="15.75" customHeight="1">
      <c r="A236" s="67"/>
      <c r="B236" s="68"/>
      <c r="C236" s="69"/>
      <c r="D236" s="69"/>
      <c r="E236" s="69"/>
      <c r="F236" s="70"/>
      <c r="G236" s="37"/>
      <c r="H236" s="37"/>
      <c r="I236" s="37"/>
      <c r="J236" s="72"/>
      <c r="K236" s="37"/>
      <c r="L236" s="37"/>
      <c r="M236" s="71"/>
      <c r="N236" s="37"/>
      <c r="O236" s="37"/>
      <c r="P236" s="37"/>
      <c r="Q236" s="37"/>
      <c r="R236" s="37"/>
      <c r="S236" s="37"/>
      <c r="T236" s="37"/>
      <c r="U236" s="37"/>
      <c r="V236" s="37"/>
      <c r="W236" s="37"/>
    </row>
    <row r="237" spans="1:23" ht="15.75" customHeight="1">
      <c r="A237" s="67"/>
      <c r="B237" s="68"/>
      <c r="C237" s="69"/>
      <c r="D237" s="69"/>
      <c r="E237" s="69"/>
      <c r="F237" s="70"/>
      <c r="G237" s="37"/>
      <c r="H237" s="37"/>
      <c r="I237" s="37"/>
      <c r="J237" s="72"/>
      <c r="K237" s="37"/>
      <c r="L237" s="37"/>
      <c r="M237" s="71"/>
      <c r="N237" s="37"/>
      <c r="O237" s="37"/>
      <c r="P237" s="37"/>
      <c r="Q237" s="37"/>
      <c r="R237" s="37"/>
      <c r="S237" s="37"/>
      <c r="T237" s="37"/>
      <c r="U237" s="37"/>
      <c r="V237" s="37"/>
      <c r="W237" s="37"/>
    </row>
    <row r="238" spans="1:23" ht="15.75" customHeight="1">
      <c r="A238" s="67"/>
      <c r="B238" s="68"/>
      <c r="C238" s="69"/>
      <c r="D238" s="69"/>
      <c r="E238" s="69"/>
      <c r="F238" s="70"/>
      <c r="G238" s="37"/>
      <c r="H238" s="37"/>
      <c r="I238" s="37"/>
      <c r="J238" s="72"/>
      <c r="K238" s="37"/>
      <c r="L238" s="37"/>
      <c r="M238" s="71"/>
      <c r="N238" s="37"/>
      <c r="O238" s="37"/>
      <c r="P238" s="37"/>
      <c r="Q238" s="37"/>
      <c r="R238" s="37"/>
      <c r="S238" s="37"/>
      <c r="T238" s="37"/>
      <c r="U238" s="37"/>
      <c r="V238" s="37"/>
      <c r="W238" s="37"/>
    </row>
    <row r="239" spans="1:23" ht="15.75" customHeight="1">
      <c r="A239" s="67"/>
      <c r="B239" s="68"/>
      <c r="C239" s="69"/>
      <c r="D239" s="69"/>
      <c r="E239" s="69"/>
      <c r="F239" s="70"/>
      <c r="G239" s="37"/>
      <c r="H239" s="37"/>
      <c r="I239" s="37"/>
      <c r="J239" s="72"/>
      <c r="K239" s="37"/>
      <c r="L239" s="37"/>
      <c r="M239" s="71"/>
      <c r="N239" s="37"/>
      <c r="O239" s="37"/>
      <c r="P239" s="37"/>
      <c r="Q239" s="37"/>
      <c r="R239" s="37"/>
      <c r="S239" s="37"/>
      <c r="T239" s="37"/>
      <c r="U239" s="37"/>
      <c r="V239" s="37"/>
      <c r="W239" s="37"/>
    </row>
    <row r="240" spans="1:23" ht="15.75" customHeight="1">
      <c r="A240" s="67"/>
      <c r="B240" s="68"/>
      <c r="C240" s="69"/>
      <c r="D240" s="69"/>
      <c r="E240" s="69"/>
      <c r="F240" s="70"/>
      <c r="G240" s="37"/>
      <c r="H240" s="37"/>
      <c r="I240" s="37"/>
      <c r="J240" s="72"/>
      <c r="K240" s="37"/>
      <c r="L240" s="37"/>
      <c r="M240" s="71"/>
      <c r="N240" s="37"/>
      <c r="O240" s="37"/>
      <c r="P240" s="37"/>
      <c r="Q240" s="37"/>
      <c r="R240" s="37"/>
      <c r="S240" s="37"/>
      <c r="T240" s="37"/>
      <c r="U240" s="37"/>
      <c r="V240" s="37"/>
      <c r="W240" s="37"/>
    </row>
    <row r="241" spans="1:23" ht="15.75" customHeight="1">
      <c r="A241" s="67"/>
      <c r="B241" s="68"/>
      <c r="C241" s="69"/>
      <c r="D241" s="69"/>
      <c r="E241" s="69"/>
      <c r="F241" s="70"/>
      <c r="G241" s="37"/>
      <c r="H241" s="37"/>
      <c r="I241" s="37"/>
      <c r="J241" s="72"/>
      <c r="K241" s="37"/>
      <c r="L241" s="37"/>
      <c r="M241" s="71"/>
      <c r="N241" s="37"/>
      <c r="O241" s="37"/>
      <c r="P241" s="37"/>
      <c r="Q241" s="37"/>
      <c r="R241" s="37"/>
      <c r="S241" s="37"/>
      <c r="T241" s="37"/>
      <c r="U241" s="37"/>
      <c r="V241" s="37"/>
      <c r="W241" s="37"/>
    </row>
    <row r="242" spans="1:23" ht="15.75" customHeight="1">
      <c r="A242" s="67"/>
      <c r="B242" s="68"/>
      <c r="C242" s="69"/>
      <c r="D242" s="69"/>
      <c r="E242" s="69"/>
      <c r="F242" s="70"/>
      <c r="G242" s="37"/>
      <c r="H242" s="37"/>
      <c r="I242" s="37"/>
      <c r="J242" s="72"/>
      <c r="K242" s="37"/>
      <c r="L242" s="37"/>
      <c r="M242" s="71"/>
      <c r="N242" s="37"/>
      <c r="O242" s="37"/>
      <c r="P242" s="37"/>
      <c r="Q242" s="37"/>
      <c r="R242" s="37"/>
      <c r="S242" s="37"/>
      <c r="T242" s="37"/>
      <c r="U242" s="37"/>
      <c r="V242" s="37"/>
      <c r="W242" s="37"/>
    </row>
    <row r="243" spans="1:23" ht="15.75" customHeight="1">
      <c r="A243" s="67"/>
      <c r="B243" s="68"/>
      <c r="C243" s="69"/>
      <c r="D243" s="69"/>
      <c r="E243" s="69"/>
      <c r="F243" s="70"/>
      <c r="G243" s="37"/>
      <c r="H243" s="37"/>
      <c r="I243" s="37"/>
      <c r="J243" s="72"/>
      <c r="K243" s="37"/>
      <c r="L243" s="37"/>
      <c r="M243" s="71"/>
      <c r="N243" s="37"/>
      <c r="O243" s="37"/>
      <c r="P243" s="37"/>
      <c r="Q243" s="37"/>
      <c r="R243" s="37"/>
      <c r="S243" s="37"/>
      <c r="T243" s="37"/>
      <c r="U243" s="37"/>
      <c r="V243" s="37"/>
      <c r="W243" s="37"/>
    </row>
    <row r="244" spans="1:23" ht="15.75" customHeight="1">
      <c r="A244" s="67"/>
      <c r="B244" s="68"/>
      <c r="C244" s="69"/>
      <c r="D244" s="69"/>
      <c r="E244" s="69"/>
      <c r="F244" s="70"/>
      <c r="G244" s="37"/>
      <c r="H244" s="37"/>
      <c r="I244" s="37"/>
      <c r="J244" s="72"/>
      <c r="K244" s="37"/>
      <c r="L244" s="37"/>
      <c r="M244" s="71"/>
      <c r="N244" s="37"/>
      <c r="O244" s="37"/>
      <c r="P244" s="37"/>
      <c r="Q244" s="37"/>
      <c r="R244" s="37"/>
      <c r="S244" s="37"/>
      <c r="T244" s="37"/>
      <c r="U244" s="37"/>
      <c r="V244" s="37"/>
      <c r="W244" s="37"/>
    </row>
    <row r="245" spans="1:23" ht="15.75" customHeight="1">
      <c r="A245" s="67"/>
      <c r="B245" s="68"/>
      <c r="C245" s="69"/>
      <c r="D245" s="69"/>
      <c r="E245" s="69"/>
      <c r="F245" s="70"/>
      <c r="G245" s="37"/>
      <c r="H245" s="37"/>
      <c r="I245" s="37"/>
      <c r="J245" s="72"/>
      <c r="K245" s="37"/>
      <c r="L245" s="37"/>
      <c r="M245" s="71"/>
      <c r="N245" s="37"/>
      <c r="O245" s="37"/>
      <c r="P245" s="37"/>
      <c r="Q245" s="37"/>
      <c r="R245" s="37"/>
      <c r="S245" s="37"/>
      <c r="T245" s="37"/>
      <c r="U245" s="37"/>
      <c r="V245" s="37"/>
      <c r="W245" s="37"/>
    </row>
    <row r="246" spans="1:23" ht="15.75" customHeight="1">
      <c r="A246" s="67"/>
      <c r="B246" s="68"/>
      <c r="C246" s="69"/>
      <c r="D246" s="69"/>
      <c r="E246" s="69"/>
      <c r="F246" s="70"/>
      <c r="G246" s="37"/>
      <c r="H246" s="37"/>
      <c r="I246" s="37"/>
      <c r="J246" s="72"/>
      <c r="K246" s="37"/>
      <c r="L246" s="37"/>
      <c r="M246" s="71"/>
      <c r="N246" s="37"/>
      <c r="O246" s="37"/>
      <c r="P246" s="37"/>
      <c r="Q246" s="37"/>
      <c r="R246" s="37"/>
      <c r="S246" s="37"/>
      <c r="T246" s="37"/>
      <c r="U246" s="37"/>
      <c r="V246" s="37"/>
      <c r="W246" s="37"/>
    </row>
    <row r="247" spans="1:23" ht="15.75" customHeight="1">
      <c r="A247" s="67"/>
      <c r="B247" s="68"/>
      <c r="C247" s="69"/>
      <c r="D247" s="69"/>
      <c r="E247" s="69"/>
      <c r="F247" s="70"/>
      <c r="G247" s="37"/>
      <c r="H247" s="37"/>
      <c r="I247" s="37"/>
      <c r="J247" s="72"/>
      <c r="K247" s="37"/>
      <c r="L247" s="37"/>
      <c r="M247" s="71"/>
      <c r="N247" s="37"/>
      <c r="O247" s="37"/>
      <c r="P247" s="37"/>
      <c r="Q247" s="37"/>
      <c r="R247" s="37"/>
      <c r="S247" s="37"/>
      <c r="T247" s="37"/>
      <c r="U247" s="37"/>
      <c r="V247" s="37"/>
      <c r="W247" s="37"/>
    </row>
    <row r="248" spans="1:23" ht="15.75" customHeight="1">
      <c r="A248" s="67"/>
      <c r="B248" s="68"/>
      <c r="C248" s="69"/>
      <c r="D248" s="69"/>
      <c r="E248" s="69"/>
      <c r="F248" s="70"/>
      <c r="G248" s="37"/>
      <c r="H248" s="37"/>
      <c r="I248" s="37"/>
      <c r="J248" s="72"/>
      <c r="K248" s="37"/>
      <c r="L248" s="37"/>
      <c r="M248" s="71"/>
      <c r="N248" s="37"/>
      <c r="O248" s="37"/>
      <c r="P248" s="37"/>
      <c r="Q248" s="37"/>
      <c r="R248" s="37"/>
      <c r="S248" s="37"/>
      <c r="T248" s="37"/>
      <c r="U248" s="37"/>
      <c r="V248" s="37"/>
      <c r="W248" s="37"/>
    </row>
    <row r="249" spans="1:23" ht="15.75" customHeight="1">
      <c r="A249" s="67"/>
      <c r="B249" s="68"/>
      <c r="C249" s="69"/>
      <c r="D249" s="69"/>
      <c r="E249" s="69"/>
      <c r="F249" s="70"/>
      <c r="G249" s="37"/>
      <c r="H249" s="37"/>
      <c r="I249" s="37"/>
      <c r="J249" s="72"/>
      <c r="K249" s="37"/>
      <c r="L249" s="37"/>
      <c r="M249" s="71"/>
      <c r="N249" s="37"/>
      <c r="O249" s="37"/>
      <c r="P249" s="37"/>
      <c r="Q249" s="37"/>
      <c r="R249" s="37"/>
      <c r="S249" s="37"/>
      <c r="T249" s="37"/>
      <c r="U249" s="37"/>
      <c r="V249" s="37"/>
      <c r="W249" s="37"/>
    </row>
    <row r="250" spans="1:23" ht="15.75" customHeight="1">
      <c r="A250" s="67"/>
      <c r="B250" s="68"/>
      <c r="C250" s="69"/>
      <c r="D250" s="69"/>
      <c r="E250" s="69"/>
      <c r="F250" s="70"/>
      <c r="G250" s="37"/>
      <c r="H250" s="37"/>
      <c r="I250" s="37"/>
      <c r="J250" s="72"/>
      <c r="K250" s="37"/>
      <c r="L250" s="37"/>
      <c r="M250" s="71"/>
      <c r="N250" s="37"/>
      <c r="O250" s="37"/>
      <c r="P250" s="37"/>
      <c r="Q250" s="37"/>
      <c r="R250" s="37"/>
      <c r="S250" s="37"/>
      <c r="T250" s="37"/>
      <c r="U250" s="37"/>
      <c r="V250" s="37"/>
      <c r="W250" s="37"/>
    </row>
    <row r="251" spans="1:23" ht="15.75" customHeight="1">
      <c r="A251" s="67"/>
      <c r="B251" s="68"/>
      <c r="C251" s="69"/>
      <c r="D251" s="69"/>
      <c r="E251" s="69"/>
      <c r="F251" s="70"/>
      <c r="G251" s="37"/>
      <c r="H251" s="37"/>
      <c r="I251" s="37"/>
      <c r="J251" s="72"/>
      <c r="K251" s="37"/>
      <c r="L251" s="37"/>
      <c r="M251" s="71"/>
      <c r="N251" s="37"/>
      <c r="O251" s="37"/>
      <c r="P251" s="37"/>
      <c r="Q251" s="37"/>
      <c r="R251" s="37"/>
      <c r="S251" s="37"/>
      <c r="T251" s="37"/>
      <c r="U251" s="37"/>
      <c r="V251" s="37"/>
      <c r="W251" s="37"/>
    </row>
    <row r="252" spans="1:23" ht="15.75" customHeight="1">
      <c r="A252" s="67"/>
      <c r="B252" s="68"/>
      <c r="C252" s="69"/>
      <c r="D252" s="69"/>
      <c r="E252" s="69"/>
      <c r="F252" s="70"/>
      <c r="G252" s="37"/>
      <c r="H252" s="37"/>
      <c r="I252" s="37"/>
      <c r="J252" s="72"/>
      <c r="K252" s="37"/>
      <c r="L252" s="37"/>
      <c r="M252" s="71"/>
      <c r="N252" s="37"/>
      <c r="O252" s="37"/>
      <c r="P252" s="37"/>
      <c r="Q252" s="37"/>
      <c r="R252" s="37"/>
      <c r="S252" s="37"/>
      <c r="T252" s="37"/>
      <c r="U252" s="37"/>
      <c r="V252" s="37"/>
      <c r="W252" s="37"/>
    </row>
    <row r="253" spans="1:23" ht="15.75" customHeight="1">
      <c r="A253" s="67"/>
      <c r="B253" s="68"/>
      <c r="C253" s="69"/>
      <c r="D253" s="69"/>
      <c r="E253" s="69"/>
      <c r="F253" s="70"/>
      <c r="G253" s="37"/>
      <c r="H253" s="37"/>
      <c r="I253" s="37"/>
      <c r="J253" s="72"/>
      <c r="K253" s="37"/>
      <c r="L253" s="37"/>
      <c r="M253" s="71"/>
      <c r="N253" s="37"/>
      <c r="O253" s="37"/>
      <c r="P253" s="37"/>
      <c r="Q253" s="37"/>
      <c r="R253" s="37"/>
      <c r="S253" s="37"/>
      <c r="T253" s="37"/>
      <c r="U253" s="37"/>
      <c r="V253" s="37"/>
      <c r="W253" s="37"/>
    </row>
    <row r="254" spans="1:23" ht="15.75" customHeight="1">
      <c r="A254" s="67"/>
      <c r="B254" s="68"/>
      <c r="C254" s="69"/>
      <c r="D254" s="69"/>
      <c r="E254" s="69"/>
      <c r="F254" s="70"/>
      <c r="G254" s="37"/>
      <c r="H254" s="37"/>
      <c r="I254" s="37"/>
      <c r="J254" s="72"/>
      <c r="K254" s="37"/>
      <c r="L254" s="37"/>
      <c r="M254" s="71"/>
      <c r="N254" s="37"/>
      <c r="O254" s="37"/>
      <c r="P254" s="37"/>
      <c r="Q254" s="37"/>
      <c r="R254" s="37"/>
      <c r="S254" s="37"/>
      <c r="T254" s="37"/>
      <c r="U254" s="37"/>
      <c r="V254" s="37"/>
      <c r="W254" s="37"/>
    </row>
    <row r="255" spans="1:23" ht="15.75" customHeight="1">
      <c r="A255" s="67"/>
      <c r="B255" s="68"/>
      <c r="C255" s="69"/>
      <c r="D255" s="69"/>
      <c r="E255" s="69"/>
      <c r="F255" s="70"/>
      <c r="G255" s="37"/>
      <c r="H255" s="37"/>
      <c r="I255" s="37"/>
      <c r="J255" s="72"/>
      <c r="K255" s="37"/>
      <c r="L255" s="37"/>
      <c r="M255" s="71"/>
      <c r="N255" s="37"/>
      <c r="O255" s="37"/>
      <c r="P255" s="37"/>
      <c r="Q255" s="37"/>
      <c r="R255" s="37"/>
      <c r="S255" s="37"/>
      <c r="T255" s="37"/>
      <c r="U255" s="37"/>
      <c r="V255" s="37"/>
      <c r="W255" s="37"/>
    </row>
    <row r="256" spans="1:23" ht="15.75" customHeight="1">
      <c r="A256" s="67"/>
      <c r="B256" s="68"/>
      <c r="C256" s="69"/>
      <c r="D256" s="69"/>
      <c r="E256" s="69"/>
      <c r="F256" s="70"/>
      <c r="G256" s="37"/>
      <c r="H256" s="37"/>
      <c r="I256" s="37"/>
      <c r="J256" s="72"/>
      <c r="K256" s="37"/>
      <c r="L256" s="37"/>
      <c r="M256" s="71"/>
      <c r="N256" s="37"/>
      <c r="O256" s="37"/>
      <c r="P256" s="37"/>
      <c r="Q256" s="37"/>
      <c r="R256" s="37"/>
      <c r="S256" s="37"/>
      <c r="T256" s="37"/>
      <c r="U256" s="37"/>
      <c r="V256" s="37"/>
      <c r="W256" s="37"/>
    </row>
    <row r="257" spans="1:23" ht="15.75" customHeight="1">
      <c r="A257" s="67"/>
      <c r="B257" s="68"/>
      <c r="C257" s="69"/>
      <c r="D257" s="69"/>
      <c r="E257" s="69"/>
      <c r="F257" s="70"/>
      <c r="G257" s="37"/>
      <c r="H257" s="37"/>
      <c r="I257" s="37"/>
      <c r="J257" s="72"/>
      <c r="K257" s="37"/>
      <c r="L257" s="37"/>
      <c r="M257" s="71"/>
      <c r="N257" s="37"/>
      <c r="O257" s="37"/>
      <c r="P257" s="37"/>
      <c r="Q257" s="37"/>
      <c r="R257" s="37"/>
      <c r="S257" s="37"/>
      <c r="T257" s="37"/>
      <c r="U257" s="37"/>
      <c r="V257" s="37"/>
      <c r="W257" s="37"/>
    </row>
    <row r="258" spans="1:23" ht="15.75" customHeight="1">
      <c r="A258" s="67"/>
      <c r="B258" s="68"/>
      <c r="C258" s="69"/>
      <c r="D258" s="69"/>
      <c r="E258" s="69"/>
      <c r="F258" s="70"/>
      <c r="G258" s="37"/>
      <c r="H258" s="37"/>
      <c r="I258" s="37"/>
      <c r="J258" s="72"/>
      <c r="K258" s="37"/>
      <c r="L258" s="37"/>
      <c r="M258" s="71"/>
      <c r="N258" s="37"/>
      <c r="O258" s="37"/>
      <c r="P258" s="37"/>
      <c r="Q258" s="37"/>
      <c r="R258" s="37"/>
      <c r="S258" s="37"/>
      <c r="T258" s="37"/>
      <c r="U258" s="37"/>
      <c r="V258" s="37"/>
      <c r="W258" s="37"/>
    </row>
    <row r="259" spans="1:23" ht="15.75" customHeight="1">
      <c r="A259" s="67"/>
      <c r="B259" s="68"/>
      <c r="C259" s="69"/>
      <c r="D259" s="69"/>
      <c r="E259" s="69"/>
      <c r="F259" s="70"/>
      <c r="G259" s="37"/>
      <c r="H259" s="37"/>
      <c r="I259" s="37"/>
      <c r="J259" s="72"/>
      <c r="K259" s="37"/>
      <c r="L259" s="37"/>
      <c r="M259" s="71"/>
      <c r="N259" s="37"/>
      <c r="O259" s="37"/>
      <c r="P259" s="37"/>
      <c r="Q259" s="37"/>
      <c r="R259" s="37"/>
      <c r="S259" s="37"/>
      <c r="T259" s="37"/>
      <c r="U259" s="37"/>
      <c r="V259" s="37"/>
      <c r="W259" s="37"/>
    </row>
    <row r="260" spans="1:23" ht="15.75" customHeight="1">
      <c r="A260" s="67"/>
      <c r="B260" s="68"/>
      <c r="C260" s="69"/>
      <c r="D260" s="69"/>
      <c r="E260" s="69"/>
      <c r="F260" s="70"/>
      <c r="G260" s="37"/>
      <c r="H260" s="37"/>
      <c r="I260" s="37"/>
      <c r="J260" s="72"/>
      <c r="K260" s="37"/>
      <c r="L260" s="37"/>
      <c r="M260" s="71"/>
      <c r="N260" s="37"/>
      <c r="O260" s="37"/>
      <c r="P260" s="37"/>
      <c r="Q260" s="37"/>
      <c r="R260" s="37"/>
      <c r="S260" s="37"/>
      <c r="T260" s="37"/>
      <c r="U260" s="37"/>
      <c r="V260" s="37"/>
      <c r="W260" s="37"/>
    </row>
    <row r="261" spans="1:23" ht="15.75" customHeight="1">
      <c r="A261" s="67"/>
      <c r="B261" s="68"/>
      <c r="C261" s="69"/>
      <c r="D261" s="69"/>
      <c r="E261" s="69"/>
      <c r="F261" s="70"/>
      <c r="G261" s="37"/>
      <c r="H261" s="37"/>
      <c r="I261" s="37"/>
      <c r="J261" s="72"/>
      <c r="K261" s="37"/>
      <c r="L261" s="37"/>
      <c r="M261" s="71"/>
      <c r="N261" s="37"/>
      <c r="O261" s="37"/>
      <c r="P261" s="37"/>
      <c r="Q261" s="37"/>
      <c r="R261" s="37"/>
      <c r="S261" s="37"/>
      <c r="T261" s="37"/>
      <c r="U261" s="37"/>
      <c r="V261" s="37"/>
      <c r="W261" s="37"/>
    </row>
    <row r="262" spans="1:23" ht="15.75" customHeight="1">
      <c r="A262" s="67"/>
      <c r="B262" s="68"/>
      <c r="C262" s="69"/>
      <c r="D262" s="69"/>
      <c r="E262" s="69"/>
      <c r="F262" s="70"/>
      <c r="G262" s="37"/>
      <c r="H262" s="37"/>
      <c r="I262" s="37"/>
      <c r="J262" s="72"/>
      <c r="K262" s="37"/>
      <c r="L262" s="37"/>
      <c r="M262" s="71"/>
      <c r="N262" s="37"/>
      <c r="O262" s="37"/>
      <c r="P262" s="37"/>
      <c r="Q262" s="37"/>
      <c r="R262" s="37"/>
      <c r="S262" s="37"/>
      <c r="T262" s="37"/>
      <c r="U262" s="37"/>
      <c r="V262" s="37"/>
      <c r="W262" s="37"/>
    </row>
    <row r="263" spans="1:23" ht="15.75" customHeight="1">
      <c r="A263" s="67"/>
      <c r="B263" s="68"/>
      <c r="C263" s="69"/>
      <c r="D263" s="69"/>
      <c r="E263" s="69"/>
      <c r="F263" s="70"/>
      <c r="G263" s="37"/>
      <c r="H263" s="37"/>
      <c r="I263" s="37"/>
      <c r="J263" s="72"/>
      <c r="K263" s="37"/>
      <c r="L263" s="37"/>
      <c r="M263" s="71"/>
      <c r="N263" s="37"/>
      <c r="O263" s="37"/>
      <c r="P263" s="37"/>
      <c r="Q263" s="37"/>
      <c r="R263" s="37"/>
      <c r="S263" s="37"/>
      <c r="T263" s="37"/>
      <c r="U263" s="37"/>
      <c r="V263" s="37"/>
      <c r="W263" s="37"/>
    </row>
    <row r="264" spans="1:23" ht="15.75" customHeight="1">
      <c r="A264" s="67"/>
      <c r="B264" s="68"/>
      <c r="C264" s="69"/>
      <c r="D264" s="69"/>
      <c r="E264" s="69"/>
      <c r="F264" s="70"/>
      <c r="G264" s="37"/>
      <c r="H264" s="37"/>
      <c r="I264" s="37"/>
      <c r="J264" s="72"/>
      <c r="K264" s="37"/>
      <c r="L264" s="37"/>
      <c r="M264" s="71"/>
      <c r="N264" s="37"/>
      <c r="O264" s="37"/>
      <c r="P264" s="37"/>
      <c r="Q264" s="37"/>
      <c r="R264" s="37"/>
      <c r="S264" s="37"/>
      <c r="T264" s="37"/>
      <c r="U264" s="37"/>
      <c r="V264" s="37"/>
      <c r="W264" s="37"/>
    </row>
    <row r="265" spans="1:23" ht="15.75" customHeight="1">
      <c r="A265" s="67"/>
      <c r="B265" s="68"/>
      <c r="C265" s="69"/>
      <c r="D265" s="69"/>
      <c r="E265" s="69"/>
      <c r="F265" s="70"/>
      <c r="G265" s="37"/>
      <c r="H265" s="37"/>
      <c r="I265" s="37"/>
      <c r="J265" s="72"/>
      <c r="K265" s="37"/>
      <c r="L265" s="37"/>
      <c r="M265" s="71"/>
      <c r="N265" s="37"/>
      <c r="O265" s="37"/>
      <c r="P265" s="37"/>
      <c r="Q265" s="37"/>
      <c r="R265" s="37"/>
      <c r="S265" s="37"/>
      <c r="T265" s="37"/>
      <c r="U265" s="37"/>
      <c r="V265" s="37"/>
      <c r="W265" s="37"/>
    </row>
    <row r="266" spans="1:23" ht="15.75" customHeight="1">
      <c r="A266" s="67"/>
      <c r="B266" s="68"/>
      <c r="C266" s="69"/>
      <c r="D266" s="69"/>
      <c r="E266" s="69"/>
      <c r="F266" s="70"/>
      <c r="G266" s="37"/>
      <c r="H266" s="37"/>
      <c r="I266" s="37"/>
      <c r="J266" s="72"/>
      <c r="K266" s="37"/>
      <c r="L266" s="37"/>
      <c r="M266" s="71"/>
      <c r="N266" s="37"/>
      <c r="O266" s="37"/>
      <c r="P266" s="37"/>
      <c r="Q266" s="37"/>
      <c r="R266" s="37"/>
      <c r="S266" s="37"/>
      <c r="T266" s="37"/>
      <c r="U266" s="37"/>
      <c r="V266" s="37"/>
      <c r="W266" s="37"/>
    </row>
    <row r="267" spans="1:23" ht="15.75" customHeight="1">
      <c r="A267" s="67"/>
      <c r="B267" s="68"/>
      <c r="C267" s="69"/>
      <c r="D267" s="69"/>
      <c r="E267" s="69"/>
      <c r="F267" s="70"/>
      <c r="G267" s="37"/>
      <c r="H267" s="37"/>
      <c r="I267" s="37"/>
      <c r="J267" s="72"/>
      <c r="K267" s="37"/>
      <c r="L267" s="37"/>
      <c r="M267" s="71"/>
      <c r="N267" s="37"/>
      <c r="O267" s="37"/>
      <c r="P267" s="37"/>
      <c r="Q267" s="37"/>
      <c r="R267" s="37"/>
      <c r="S267" s="37"/>
      <c r="T267" s="37"/>
      <c r="U267" s="37"/>
      <c r="V267" s="37"/>
      <c r="W267" s="37"/>
    </row>
    <row r="268" spans="1:23" ht="15.75" customHeight="1">
      <c r="A268" s="67"/>
      <c r="B268" s="68"/>
      <c r="C268" s="69"/>
      <c r="D268" s="69"/>
      <c r="E268" s="69"/>
      <c r="F268" s="70"/>
      <c r="G268" s="37"/>
      <c r="H268" s="37"/>
      <c r="I268" s="37"/>
      <c r="J268" s="72"/>
      <c r="K268" s="37"/>
      <c r="L268" s="37"/>
      <c r="M268" s="71"/>
      <c r="N268" s="37"/>
      <c r="O268" s="37"/>
      <c r="P268" s="37"/>
      <c r="Q268" s="37"/>
      <c r="R268" s="37"/>
      <c r="S268" s="37"/>
      <c r="T268" s="37"/>
      <c r="U268" s="37"/>
      <c r="V268" s="37"/>
      <c r="W268" s="37"/>
    </row>
    <row r="269" spans="1:23" ht="15.75" customHeight="1">
      <c r="A269" s="67"/>
      <c r="B269" s="68"/>
      <c r="C269" s="69"/>
      <c r="D269" s="69"/>
      <c r="E269" s="69"/>
      <c r="F269" s="70"/>
      <c r="G269" s="37"/>
      <c r="H269" s="37"/>
      <c r="I269" s="37"/>
      <c r="J269" s="72"/>
      <c r="K269" s="37"/>
      <c r="L269" s="37"/>
      <c r="M269" s="71"/>
      <c r="N269" s="37"/>
      <c r="O269" s="37"/>
      <c r="P269" s="37"/>
      <c r="Q269" s="37"/>
      <c r="R269" s="37"/>
      <c r="S269" s="37"/>
      <c r="T269" s="37"/>
      <c r="U269" s="37"/>
      <c r="V269" s="37"/>
      <c r="W269" s="37"/>
    </row>
    <row r="270" spans="1:23" ht="15.75" customHeight="1">
      <c r="A270" s="67"/>
      <c r="B270" s="68"/>
      <c r="C270" s="69"/>
      <c r="D270" s="69"/>
      <c r="E270" s="69"/>
      <c r="F270" s="70"/>
      <c r="G270" s="37"/>
      <c r="H270" s="37"/>
      <c r="I270" s="37"/>
      <c r="J270" s="72"/>
      <c r="K270" s="37"/>
      <c r="L270" s="37"/>
      <c r="M270" s="71"/>
      <c r="N270" s="37"/>
      <c r="O270" s="37"/>
      <c r="P270" s="37"/>
      <c r="Q270" s="37"/>
      <c r="R270" s="37"/>
      <c r="S270" s="37"/>
      <c r="T270" s="37"/>
      <c r="U270" s="37"/>
      <c r="V270" s="37"/>
      <c r="W270" s="37"/>
    </row>
    <row r="271" spans="1:23" ht="15.75" customHeight="1">
      <c r="A271" s="67"/>
      <c r="B271" s="68"/>
      <c r="C271" s="69"/>
      <c r="D271" s="69"/>
      <c r="E271" s="69"/>
      <c r="F271" s="70"/>
      <c r="G271" s="37"/>
      <c r="H271" s="37"/>
      <c r="I271" s="37"/>
      <c r="J271" s="72"/>
      <c r="K271" s="37"/>
      <c r="L271" s="37"/>
      <c r="M271" s="71"/>
      <c r="N271" s="37"/>
      <c r="O271" s="37"/>
      <c r="P271" s="37"/>
      <c r="Q271" s="37"/>
      <c r="R271" s="37"/>
      <c r="S271" s="37"/>
      <c r="T271" s="37"/>
      <c r="U271" s="37"/>
      <c r="V271" s="37"/>
      <c r="W271" s="37"/>
    </row>
    <row r="272" spans="1:23" ht="15.75" customHeight="1">
      <c r="A272" s="67"/>
      <c r="B272" s="68"/>
      <c r="C272" s="69"/>
      <c r="D272" s="69"/>
      <c r="E272" s="69"/>
      <c r="F272" s="70"/>
      <c r="G272" s="37"/>
      <c r="H272" s="37"/>
      <c r="I272" s="37"/>
      <c r="J272" s="72"/>
      <c r="K272" s="37"/>
      <c r="L272" s="37"/>
      <c r="M272" s="71"/>
      <c r="N272" s="37"/>
      <c r="O272" s="37"/>
      <c r="P272" s="37"/>
      <c r="Q272" s="37"/>
      <c r="R272" s="37"/>
      <c r="S272" s="37"/>
      <c r="T272" s="37"/>
      <c r="U272" s="37"/>
      <c r="V272" s="37"/>
      <c r="W272" s="37"/>
    </row>
    <row r="273" spans="1:23" ht="15.75" customHeight="1">
      <c r="A273" s="67"/>
      <c r="B273" s="68"/>
      <c r="C273" s="69"/>
      <c r="D273" s="69"/>
      <c r="E273" s="69"/>
      <c r="F273" s="70"/>
      <c r="G273" s="37"/>
      <c r="H273" s="37"/>
      <c r="I273" s="37"/>
      <c r="J273" s="72"/>
      <c r="K273" s="37"/>
      <c r="L273" s="37"/>
      <c r="M273" s="71"/>
      <c r="N273" s="37"/>
      <c r="O273" s="37"/>
      <c r="P273" s="37"/>
      <c r="Q273" s="37"/>
      <c r="R273" s="37"/>
      <c r="S273" s="37"/>
      <c r="T273" s="37"/>
      <c r="U273" s="37"/>
      <c r="V273" s="37"/>
      <c r="W273" s="37"/>
    </row>
    <row r="274" spans="1:23" ht="15.75" customHeight="1">
      <c r="A274" s="67"/>
      <c r="B274" s="68"/>
      <c r="C274" s="69"/>
      <c r="D274" s="69"/>
      <c r="E274" s="69"/>
      <c r="F274" s="70"/>
      <c r="G274" s="37"/>
      <c r="H274" s="37"/>
      <c r="I274" s="37"/>
      <c r="J274" s="72"/>
      <c r="K274" s="37"/>
      <c r="L274" s="37"/>
      <c r="M274" s="71"/>
      <c r="N274" s="37"/>
      <c r="O274" s="37"/>
      <c r="P274" s="37"/>
      <c r="Q274" s="37"/>
      <c r="R274" s="37"/>
      <c r="S274" s="37"/>
      <c r="T274" s="37"/>
      <c r="U274" s="37"/>
      <c r="V274" s="37"/>
      <c r="W274" s="37"/>
    </row>
    <row r="275" spans="1:23" ht="15.75" customHeight="1">
      <c r="A275" s="67"/>
      <c r="B275" s="68"/>
      <c r="C275" s="69"/>
      <c r="D275" s="69"/>
      <c r="E275" s="69"/>
      <c r="F275" s="70"/>
      <c r="G275" s="37"/>
      <c r="H275" s="37"/>
      <c r="I275" s="37"/>
      <c r="J275" s="72"/>
      <c r="K275" s="37"/>
      <c r="L275" s="37"/>
      <c r="M275" s="71"/>
      <c r="N275" s="37"/>
      <c r="O275" s="37"/>
      <c r="P275" s="37"/>
      <c r="Q275" s="37"/>
      <c r="R275" s="37"/>
      <c r="S275" s="37"/>
      <c r="T275" s="37"/>
      <c r="U275" s="37"/>
      <c r="V275" s="37"/>
      <c r="W275" s="37"/>
    </row>
    <row r="276" spans="1:23" ht="15.75" customHeight="1">
      <c r="A276" s="67"/>
      <c r="B276" s="68"/>
      <c r="C276" s="69"/>
      <c r="D276" s="69"/>
      <c r="E276" s="69"/>
      <c r="F276" s="70"/>
      <c r="G276" s="37"/>
      <c r="H276" s="37"/>
      <c r="I276" s="37"/>
      <c r="J276" s="72"/>
      <c r="K276" s="37"/>
      <c r="L276" s="37"/>
      <c r="M276" s="71"/>
      <c r="N276" s="37"/>
      <c r="O276" s="37"/>
      <c r="P276" s="37"/>
      <c r="Q276" s="37"/>
      <c r="R276" s="37"/>
      <c r="S276" s="37"/>
      <c r="T276" s="37"/>
      <c r="U276" s="37"/>
      <c r="V276" s="37"/>
      <c r="W276" s="37"/>
    </row>
    <row r="277" spans="1:23" ht="15.75" customHeight="1">
      <c r="A277" s="67"/>
      <c r="B277" s="68"/>
      <c r="C277" s="69"/>
      <c r="D277" s="69"/>
      <c r="E277" s="69"/>
      <c r="F277" s="70"/>
      <c r="G277" s="37"/>
      <c r="H277" s="37"/>
      <c r="I277" s="37"/>
      <c r="J277" s="72"/>
      <c r="K277" s="37"/>
      <c r="L277" s="37"/>
      <c r="M277" s="71"/>
      <c r="N277" s="37"/>
      <c r="O277" s="37"/>
      <c r="P277" s="37"/>
      <c r="Q277" s="37"/>
      <c r="R277" s="37"/>
      <c r="S277" s="37"/>
      <c r="T277" s="37"/>
      <c r="U277" s="37"/>
      <c r="V277" s="37"/>
      <c r="W277" s="37"/>
    </row>
    <row r="278" spans="1:23" ht="15.75" customHeight="1">
      <c r="A278" s="67"/>
      <c r="B278" s="68"/>
      <c r="C278" s="69"/>
      <c r="D278" s="69"/>
      <c r="E278" s="69"/>
      <c r="F278" s="70"/>
      <c r="G278" s="37"/>
      <c r="H278" s="37"/>
      <c r="I278" s="37"/>
      <c r="J278" s="72"/>
      <c r="K278" s="37"/>
      <c r="L278" s="37"/>
      <c r="M278" s="71"/>
      <c r="N278" s="37"/>
      <c r="O278" s="37"/>
      <c r="P278" s="37"/>
      <c r="Q278" s="37"/>
      <c r="R278" s="37"/>
      <c r="S278" s="37"/>
      <c r="T278" s="37"/>
      <c r="U278" s="37"/>
      <c r="V278" s="37"/>
      <c r="W278" s="37"/>
    </row>
    <row r="279" spans="1:23" ht="15.75" customHeight="1">
      <c r="A279" s="67"/>
      <c r="B279" s="68"/>
      <c r="C279" s="69"/>
      <c r="D279" s="69"/>
      <c r="E279" s="69"/>
      <c r="F279" s="70"/>
      <c r="G279" s="37"/>
      <c r="H279" s="37"/>
      <c r="I279" s="37"/>
      <c r="J279" s="72"/>
      <c r="K279" s="37"/>
      <c r="L279" s="37"/>
      <c r="M279" s="71"/>
      <c r="N279" s="37"/>
      <c r="O279" s="37"/>
      <c r="P279" s="37"/>
      <c r="Q279" s="37"/>
      <c r="R279" s="37"/>
      <c r="S279" s="37"/>
      <c r="T279" s="37"/>
      <c r="U279" s="37"/>
      <c r="V279" s="37"/>
      <c r="W279" s="37"/>
    </row>
    <row r="280" spans="1:23" ht="15.75" customHeight="1">
      <c r="A280" s="67"/>
      <c r="B280" s="68"/>
      <c r="C280" s="69"/>
      <c r="D280" s="69"/>
      <c r="E280" s="69"/>
      <c r="F280" s="70"/>
      <c r="G280" s="37"/>
      <c r="H280" s="37"/>
      <c r="I280" s="37"/>
      <c r="J280" s="72"/>
      <c r="K280" s="37"/>
      <c r="L280" s="37"/>
      <c r="M280" s="71"/>
      <c r="N280" s="37"/>
      <c r="O280" s="37"/>
      <c r="P280" s="37"/>
      <c r="Q280" s="37"/>
      <c r="R280" s="37"/>
      <c r="S280" s="37"/>
      <c r="T280" s="37"/>
      <c r="U280" s="37"/>
      <c r="V280" s="37"/>
      <c r="W280" s="37"/>
    </row>
    <row r="281" spans="1:23" ht="15.75" customHeight="1">
      <c r="A281" s="67"/>
      <c r="B281" s="68"/>
      <c r="C281" s="69"/>
      <c r="D281" s="69"/>
      <c r="E281" s="69"/>
      <c r="F281" s="70"/>
      <c r="G281" s="37"/>
      <c r="H281" s="37"/>
      <c r="I281" s="37"/>
      <c r="J281" s="72"/>
      <c r="K281" s="37"/>
      <c r="L281" s="37"/>
      <c r="M281" s="71"/>
      <c r="N281" s="37"/>
      <c r="O281" s="37"/>
      <c r="P281" s="37"/>
      <c r="Q281" s="37"/>
      <c r="R281" s="37"/>
      <c r="S281" s="37"/>
      <c r="T281" s="37"/>
      <c r="U281" s="37"/>
      <c r="V281" s="37"/>
      <c r="W281" s="37"/>
    </row>
    <row r="282" spans="1:23" ht="15.75" customHeight="1">
      <c r="A282" s="67"/>
      <c r="B282" s="68"/>
      <c r="C282" s="69"/>
      <c r="D282" s="69"/>
      <c r="E282" s="69"/>
      <c r="F282" s="70"/>
      <c r="G282" s="37"/>
      <c r="H282" s="37"/>
      <c r="I282" s="37"/>
      <c r="J282" s="72"/>
      <c r="K282" s="37"/>
      <c r="L282" s="37"/>
      <c r="M282" s="71"/>
      <c r="N282" s="37"/>
      <c r="O282" s="37"/>
      <c r="P282" s="37"/>
      <c r="Q282" s="37"/>
      <c r="R282" s="37"/>
      <c r="S282" s="37"/>
      <c r="T282" s="37"/>
      <c r="U282" s="37"/>
      <c r="V282" s="37"/>
      <c r="W282" s="37"/>
    </row>
    <row r="283" spans="1:23" ht="15.75" customHeight="1">
      <c r="A283" s="67"/>
      <c r="B283" s="68"/>
      <c r="C283" s="69"/>
      <c r="D283" s="69"/>
      <c r="E283" s="69"/>
      <c r="F283" s="70"/>
      <c r="G283" s="37"/>
      <c r="H283" s="37"/>
      <c r="I283" s="37"/>
      <c r="J283" s="72"/>
      <c r="K283" s="37"/>
      <c r="L283" s="37"/>
      <c r="M283" s="71"/>
      <c r="N283" s="37"/>
      <c r="O283" s="37"/>
      <c r="P283" s="37"/>
      <c r="Q283" s="37"/>
      <c r="R283" s="37"/>
      <c r="S283" s="37"/>
      <c r="T283" s="37"/>
      <c r="U283" s="37"/>
      <c r="V283" s="37"/>
      <c r="W283" s="37"/>
    </row>
    <row r="284" spans="1:23" ht="15.75" customHeight="1">
      <c r="A284" s="67"/>
      <c r="B284" s="68"/>
      <c r="C284" s="69"/>
      <c r="D284" s="69"/>
      <c r="E284" s="69"/>
      <c r="F284" s="70"/>
      <c r="G284" s="37"/>
      <c r="H284" s="37"/>
      <c r="I284" s="37"/>
      <c r="J284" s="72"/>
      <c r="K284" s="37"/>
      <c r="L284" s="37"/>
      <c r="M284" s="71"/>
      <c r="N284" s="37"/>
      <c r="O284" s="37"/>
      <c r="P284" s="37"/>
      <c r="Q284" s="37"/>
      <c r="R284" s="37"/>
      <c r="S284" s="37"/>
      <c r="T284" s="37"/>
      <c r="U284" s="37"/>
      <c r="V284" s="37"/>
      <c r="W284" s="37"/>
    </row>
    <row r="285" spans="1:23" ht="15.75" customHeight="1">
      <c r="A285" s="67"/>
      <c r="B285" s="68"/>
      <c r="C285" s="69"/>
      <c r="D285" s="69"/>
      <c r="E285" s="69"/>
      <c r="F285" s="70"/>
      <c r="G285" s="37"/>
      <c r="H285" s="37"/>
      <c r="I285" s="37"/>
      <c r="J285" s="72"/>
      <c r="K285" s="37"/>
      <c r="L285" s="37"/>
      <c r="M285" s="71"/>
      <c r="N285" s="37"/>
      <c r="O285" s="37"/>
      <c r="P285" s="37"/>
      <c r="Q285" s="37"/>
      <c r="R285" s="37"/>
      <c r="S285" s="37"/>
      <c r="T285" s="37"/>
      <c r="U285" s="37"/>
      <c r="V285" s="37"/>
      <c r="W285" s="37"/>
    </row>
    <row r="286" spans="1:23" ht="15.75" customHeight="1">
      <c r="A286" s="67"/>
      <c r="B286" s="68"/>
      <c r="C286" s="69"/>
      <c r="D286" s="69"/>
      <c r="E286" s="69"/>
      <c r="F286" s="70"/>
      <c r="G286" s="37"/>
      <c r="H286" s="37"/>
      <c r="I286" s="37"/>
      <c r="J286" s="72"/>
      <c r="K286" s="37"/>
      <c r="L286" s="37"/>
      <c r="M286" s="71"/>
      <c r="N286" s="37"/>
      <c r="O286" s="37"/>
      <c r="P286" s="37"/>
      <c r="Q286" s="37"/>
      <c r="R286" s="37"/>
      <c r="S286" s="37"/>
      <c r="T286" s="37"/>
      <c r="U286" s="37"/>
      <c r="V286" s="37"/>
      <c r="W286" s="37"/>
    </row>
    <row r="287" spans="1:23" ht="15.75" customHeight="1">
      <c r="A287" s="67"/>
      <c r="B287" s="68"/>
      <c r="C287" s="69"/>
      <c r="D287" s="69"/>
      <c r="E287" s="69"/>
      <c r="F287" s="70"/>
      <c r="G287" s="37"/>
      <c r="H287" s="37"/>
      <c r="I287" s="37"/>
      <c r="J287" s="72"/>
      <c r="K287" s="37"/>
      <c r="L287" s="37"/>
      <c r="M287" s="71"/>
      <c r="N287" s="37"/>
      <c r="O287" s="37"/>
      <c r="P287" s="37"/>
      <c r="Q287" s="37"/>
      <c r="R287" s="37"/>
      <c r="S287" s="37"/>
      <c r="T287" s="37"/>
      <c r="U287" s="37"/>
      <c r="V287" s="37"/>
      <c r="W287" s="37"/>
    </row>
    <row r="288" spans="1:23" ht="15.75" customHeight="1">
      <c r="A288" s="67"/>
      <c r="B288" s="68"/>
      <c r="C288" s="69"/>
      <c r="D288" s="69"/>
      <c r="E288" s="69"/>
      <c r="F288" s="70"/>
      <c r="G288" s="37"/>
      <c r="H288" s="37"/>
      <c r="I288" s="37"/>
      <c r="J288" s="72"/>
      <c r="K288" s="37"/>
      <c r="L288" s="37"/>
      <c r="M288" s="71"/>
      <c r="N288" s="37"/>
      <c r="O288" s="37"/>
      <c r="P288" s="37"/>
      <c r="Q288" s="37"/>
      <c r="R288" s="37"/>
      <c r="S288" s="37"/>
      <c r="T288" s="37"/>
      <c r="U288" s="37"/>
      <c r="V288" s="37"/>
      <c r="W288" s="37"/>
    </row>
    <row r="289" spans="1:23" ht="15.75" customHeight="1">
      <c r="A289" s="67"/>
      <c r="B289" s="68"/>
      <c r="C289" s="69"/>
      <c r="D289" s="69"/>
      <c r="E289" s="69"/>
      <c r="F289" s="70"/>
      <c r="G289" s="37"/>
      <c r="H289" s="37"/>
      <c r="I289" s="37"/>
      <c r="J289" s="72"/>
      <c r="K289" s="37"/>
      <c r="L289" s="37"/>
      <c r="M289" s="71"/>
      <c r="N289" s="37"/>
      <c r="O289" s="37"/>
      <c r="P289" s="37"/>
      <c r="Q289" s="37"/>
      <c r="R289" s="37"/>
      <c r="S289" s="37"/>
      <c r="T289" s="37"/>
      <c r="U289" s="37"/>
      <c r="V289" s="37"/>
      <c r="W289" s="37"/>
    </row>
    <row r="290" spans="1:23" ht="15.75" customHeight="1">
      <c r="A290" s="67"/>
      <c r="B290" s="68"/>
      <c r="C290" s="69"/>
      <c r="D290" s="69"/>
      <c r="E290" s="69"/>
      <c r="F290" s="70"/>
      <c r="G290" s="37"/>
      <c r="H290" s="37"/>
      <c r="I290" s="37"/>
      <c r="J290" s="72"/>
      <c r="K290" s="37"/>
      <c r="L290" s="37"/>
      <c r="M290" s="71"/>
      <c r="N290" s="37"/>
      <c r="O290" s="37"/>
      <c r="P290" s="37"/>
      <c r="Q290" s="37"/>
      <c r="R290" s="37"/>
      <c r="S290" s="37"/>
      <c r="T290" s="37"/>
      <c r="U290" s="37"/>
      <c r="V290" s="37"/>
      <c r="W290" s="37"/>
    </row>
    <row r="291" spans="1:23" ht="15.75" customHeight="1">
      <c r="A291" s="67"/>
      <c r="B291" s="68"/>
      <c r="C291" s="69"/>
      <c r="D291" s="69"/>
      <c r="E291" s="69"/>
      <c r="F291" s="70"/>
      <c r="G291" s="37"/>
      <c r="H291" s="37"/>
      <c r="I291" s="37"/>
      <c r="J291" s="72"/>
      <c r="K291" s="37"/>
      <c r="L291" s="37"/>
      <c r="M291" s="71"/>
      <c r="N291" s="37"/>
      <c r="O291" s="37"/>
      <c r="P291" s="37"/>
      <c r="Q291" s="37"/>
      <c r="R291" s="37"/>
      <c r="S291" s="37"/>
      <c r="T291" s="37"/>
      <c r="U291" s="37"/>
      <c r="V291" s="37"/>
      <c r="W291" s="37"/>
    </row>
    <row r="292" spans="1:23" ht="15.75" customHeight="1">
      <c r="A292" s="67"/>
      <c r="B292" s="68"/>
      <c r="C292" s="69"/>
      <c r="D292" s="69"/>
      <c r="E292" s="69"/>
      <c r="F292" s="70"/>
      <c r="G292" s="37"/>
      <c r="H292" s="37"/>
      <c r="I292" s="37"/>
      <c r="J292" s="72"/>
      <c r="K292" s="37"/>
      <c r="L292" s="37"/>
      <c r="M292" s="71"/>
      <c r="N292" s="37"/>
      <c r="O292" s="37"/>
      <c r="P292" s="37"/>
      <c r="Q292" s="37"/>
      <c r="R292" s="37"/>
      <c r="S292" s="37"/>
      <c r="T292" s="37"/>
      <c r="U292" s="37"/>
      <c r="V292" s="37"/>
      <c r="W292" s="37"/>
    </row>
    <row r="293" spans="1:23" ht="15.75" customHeight="1">
      <c r="A293" s="67"/>
      <c r="B293" s="68"/>
      <c r="C293" s="69"/>
      <c r="D293" s="69"/>
      <c r="E293" s="69"/>
      <c r="F293" s="70"/>
      <c r="G293" s="37"/>
      <c r="H293" s="37"/>
      <c r="I293" s="37"/>
      <c r="J293" s="72"/>
      <c r="K293" s="37"/>
      <c r="L293" s="37"/>
      <c r="M293" s="71"/>
      <c r="N293" s="37"/>
      <c r="O293" s="37"/>
      <c r="P293" s="37"/>
      <c r="Q293" s="37"/>
      <c r="R293" s="37"/>
      <c r="S293" s="37"/>
      <c r="T293" s="37"/>
      <c r="U293" s="37"/>
      <c r="V293" s="37"/>
      <c r="W293" s="37"/>
    </row>
    <row r="294" spans="1:23" ht="15.75" customHeight="1">
      <c r="A294" s="67"/>
      <c r="B294" s="68"/>
      <c r="C294" s="69"/>
      <c r="D294" s="69"/>
      <c r="E294" s="69"/>
      <c r="F294" s="70"/>
      <c r="G294" s="37"/>
      <c r="H294" s="37"/>
      <c r="I294" s="37"/>
      <c r="J294" s="72"/>
      <c r="K294" s="37"/>
      <c r="L294" s="37"/>
      <c r="M294" s="71"/>
      <c r="N294" s="37"/>
      <c r="O294" s="37"/>
      <c r="P294" s="37"/>
      <c r="Q294" s="37"/>
      <c r="R294" s="37"/>
      <c r="S294" s="37"/>
      <c r="T294" s="37"/>
      <c r="U294" s="37"/>
      <c r="V294" s="37"/>
      <c r="W294" s="37"/>
    </row>
    <row r="295" spans="1:23" ht="15.75" customHeight="1">
      <c r="A295" s="67"/>
      <c r="B295" s="68"/>
      <c r="C295" s="69"/>
      <c r="D295" s="69"/>
      <c r="E295" s="69"/>
      <c r="F295" s="70"/>
      <c r="G295" s="37"/>
      <c r="H295" s="37"/>
      <c r="I295" s="37"/>
      <c r="J295" s="72"/>
      <c r="K295" s="37"/>
      <c r="L295" s="37"/>
      <c r="M295" s="71"/>
      <c r="N295" s="37"/>
      <c r="O295" s="37"/>
      <c r="P295" s="37"/>
      <c r="Q295" s="37"/>
      <c r="R295" s="37"/>
      <c r="S295" s="37"/>
      <c r="T295" s="37"/>
      <c r="U295" s="37"/>
      <c r="V295" s="37"/>
      <c r="W295" s="37"/>
    </row>
    <row r="296" spans="1:23" ht="15.75" customHeight="1">
      <c r="A296" s="67"/>
      <c r="B296" s="68"/>
      <c r="C296" s="69"/>
      <c r="D296" s="69"/>
      <c r="E296" s="69"/>
      <c r="F296" s="70"/>
      <c r="G296" s="37"/>
      <c r="H296" s="37"/>
      <c r="I296" s="37"/>
      <c r="J296" s="72"/>
      <c r="K296" s="37"/>
      <c r="L296" s="37"/>
      <c r="M296" s="71"/>
      <c r="N296" s="37"/>
      <c r="O296" s="37"/>
      <c r="P296" s="37"/>
      <c r="Q296" s="37"/>
      <c r="R296" s="37"/>
      <c r="S296" s="37"/>
      <c r="T296" s="37"/>
      <c r="U296" s="37"/>
      <c r="V296" s="37"/>
      <c r="W296" s="37"/>
    </row>
    <row r="297" spans="1:23" ht="15.75" customHeight="1">
      <c r="A297" s="67"/>
      <c r="B297" s="68"/>
      <c r="C297" s="69"/>
      <c r="D297" s="69"/>
      <c r="E297" s="69"/>
      <c r="F297" s="70"/>
      <c r="G297" s="37"/>
      <c r="H297" s="37"/>
      <c r="I297" s="37"/>
      <c r="J297" s="72"/>
      <c r="K297" s="37"/>
      <c r="L297" s="37"/>
      <c r="M297" s="71"/>
      <c r="N297" s="37"/>
      <c r="O297" s="37"/>
      <c r="P297" s="37"/>
      <c r="Q297" s="37"/>
      <c r="R297" s="37"/>
      <c r="S297" s="37"/>
      <c r="T297" s="37"/>
      <c r="U297" s="37"/>
      <c r="V297" s="37"/>
      <c r="W297" s="37"/>
    </row>
    <row r="298" spans="1:23" ht="15.75" customHeight="1">
      <c r="A298" s="67"/>
      <c r="B298" s="68"/>
      <c r="C298" s="69"/>
      <c r="D298" s="69"/>
      <c r="E298" s="69"/>
      <c r="F298" s="70"/>
      <c r="G298" s="37"/>
      <c r="H298" s="37"/>
      <c r="I298" s="37"/>
      <c r="J298" s="72"/>
      <c r="K298" s="37"/>
      <c r="L298" s="37"/>
      <c r="M298" s="71"/>
      <c r="N298" s="37"/>
      <c r="O298" s="37"/>
      <c r="P298" s="37"/>
      <c r="Q298" s="37"/>
      <c r="R298" s="37"/>
      <c r="S298" s="37"/>
      <c r="T298" s="37"/>
      <c r="U298" s="37"/>
      <c r="V298" s="37"/>
      <c r="W298" s="37"/>
    </row>
    <row r="299" spans="1:23" ht="15.75" customHeight="1">
      <c r="A299" s="67"/>
      <c r="B299" s="68"/>
      <c r="C299" s="69"/>
      <c r="D299" s="69"/>
      <c r="E299" s="69"/>
      <c r="F299" s="70"/>
      <c r="G299" s="37"/>
      <c r="H299" s="37"/>
      <c r="I299" s="37"/>
      <c r="J299" s="72"/>
      <c r="K299" s="37"/>
      <c r="L299" s="37"/>
      <c r="M299" s="71"/>
      <c r="N299" s="37"/>
      <c r="O299" s="37"/>
      <c r="P299" s="37"/>
      <c r="Q299" s="37"/>
      <c r="R299" s="37"/>
      <c r="S299" s="37"/>
      <c r="T299" s="37"/>
      <c r="U299" s="37"/>
      <c r="V299" s="37"/>
      <c r="W299" s="37"/>
    </row>
    <row r="300" spans="1:23" ht="15.75" customHeight="1">
      <c r="A300" s="67"/>
      <c r="B300" s="68"/>
      <c r="C300" s="69"/>
      <c r="D300" s="69"/>
      <c r="E300" s="69"/>
      <c r="F300" s="70"/>
      <c r="G300" s="37"/>
      <c r="H300" s="37"/>
      <c r="I300" s="37"/>
      <c r="J300" s="72"/>
      <c r="K300" s="37"/>
      <c r="L300" s="37"/>
      <c r="M300" s="71"/>
      <c r="N300" s="37"/>
      <c r="O300" s="37"/>
      <c r="P300" s="37"/>
      <c r="Q300" s="37"/>
      <c r="R300" s="37"/>
      <c r="S300" s="37"/>
      <c r="T300" s="37"/>
      <c r="U300" s="37"/>
      <c r="V300" s="37"/>
      <c r="W300" s="37"/>
    </row>
    <row r="301" spans="1:23" ht="15.75" customHeight="1">
      <c r="A301" s="67"/>
      <c r="B301" s="68"/>
      <c r="C301" s="69"/>
      <c r="D301" s="69"/>
      <c r="E301" s="69"/>
      <c r="F301" s="70"/>
      <c r="G301" s="37"/>
      <c r="H301" s="37"/>
      <c r="I301" s="37"/>
      <c r="J301" s="72"/>
      <c r="K301" s="37"/>
      <c r="L301" s="37"/>
      <c r="M301" s="71"/>
      <c r="N301" s="37"/>
      <c r="O301" s="37"/>
      <c r="P301" s="37"/>
      <c r="Q301" s="37"/>
      <c r="R301" s="37"/>
      <c r="S301" s="37"/>
      <c r="T301" s="37"/>
      <c r="U301" s="37"/>
      <c r="V301" s="37"/>
      <c r="W301" s="37"/>
    </row>
    <row r="302" spans="1:23" ht="15.75" customHeight="1">
      <c r="A302" s="67"/>
      <c r="B302" s="68"/>
      <c r="C302" s="69"/>
      <c r="D302" s="69"/>
      <c r="E302" s="69"/>
      <c r="F302" s="70"/>
      <c r="G302" s="37"/>
      <c r="H302" s="37"/>
      <c r="I302" s="37"/>
      <c r="J302" s="72"/>
      <c r="K302" s="37"/>
      <c r="L302" s="37"/>
      <c r="M302" s="71"/>
      <c r="N302" s="37"/>
      <c r="O302" s="37"/>
      <c r="P302" s="37"/>
      <c r="Q302" s="37"/>
      <c r="R302" s="37"/>
      <c r="S302" s="37"/>
      <c r="T302" s="37"/>
      <c r="U302" s="37"/>
      <c r="V302" s="37"/>
      <c r="W302" s="37"/>
    </row>
    <row r="303" spans="1:23" ht="15.75" customHeight="1">
      <c r="A303" s="67"/>
      <c r="B303" s="68"/>
      <c r="C303" s="69"/>
      <c r="D303" s="69"/>
      <c r="E303" s="69"/>
      <c r="F303" s="70"/>
      <c r="G303" s="37"/>
      <c r="H303" s="37"/>
      <c r="I303" s="37"/>
      <c r="J303" s="72"/>
      <c r="K303" s="37"/>
      <c r="L303" s="37"/>
      <c r="M303" s="71"/>
      <c r="N303" s="37"/>
      <c r="O303" s="37"/>
      <c r="P303" s="37"/>
      <c r="Q303" s="37"/>
      <c r="R303" s="37"/>
      <c r="S303" s="37"/>
      <c r="T303" s="37"/>
      <c r="U303" s="37"/>
      <c r="V303" s="37"/>
      <c r="W303" s="37"/>
    </row>
    <row r="304" spans="1:23" ht="15.75" customHeight="1">
      <c r="A304" s="67"/>
      <c r="B304" s="68"/>
      <c r="C304" s="69"/>
      <c r="D304" s="69"/>
      <c r="E304" s="69"/>
      <c r="F304" s="70"/>
      <c r="G304" s="37"/>
      <c r="H304" s="37"/>
      <c r="I304" s="37"/>
      <c r="J304" s="72"/>
      <c r="K304" s="37"/>
      <c r="L304" s="37"/>
      <c r="M304" s="71"/>
      <c r="N304" s="37"/>
      <c r="O304" s="37"/>
      <c r="P304" s="37"/>
      <c r="Q304" s="37"/>
      <c r="R304" s="37"/>
      <c r="S304" s="37"/>
      <c r="T304" s="37"/>
      <c r="U304" s="37"/>
      <c r="V304" s="37"/>
      <c r="W304" s="37"/>
    </row>
    <row r="305" spans="1:23" ht="15.75" customHeight="1">
      <c r="A305" s="67"/>
      <c r="B305" s="68"/>
      <c r="C305" s="69"/>
      <c r="D305" s="69"/>
      <c r="E305" s="69"/>
      <c r="F305" s="70"/>
      <c r="G305" s="37"/>
      <c r="H305" s="37"/>
      <c r="I305" s="37"/>
      <c r="J305" s="72"/>
      <c r="K305" s="37"/>
      <c r="L305" s="37"/>
      <c r="M305" s="71"/>
      <c r="N305" s="37"/>
      <c r="O305" s="37"/>
      <c r="P305" s="37"/>
      <c r="Q305" s="37"/>
      <c r="R305" s="37"/>
      <c r="S305" s="37"/>
      <c r="T305" s="37"/>
      <c r="U305" s="37"/>
      <c r="V305" s="37"/>
      <c r="W305" s="37"/>
    </row>
    <row r="306" spans="1:23" ht="15.75" customHeight="1">
      <c r="A306" s="67"/>
      <c r="B306" s="68"/>
      <c r="C306" s="69"/>
      <c r="D306" s="69"/>
      <c r="E306" s="69"/>
      <c r="F306" s="70"/>
      <c r="G306" s="37"/>
      <c r="H306" s="37"/>
      <c r="I306" s="37"/>
      <c r="J306" s="72"/>
      <c r="K306" s="37"/>
      <c r="L306" s="37"/>
      <c r="M306" s="71"/>
      <c r="N306" s="37"/>
      <c r="O306" s="37"/>
      <c r="P306" s="37"/>
      <c r="Q306" s="37"/>
      <c r="R306" s="37"/>
      <c r="S306" s="37"/>
      <c r="T306" s="37"/>
      <c r="U306" s="37"/>
      <c r="V306" s="37"/>
      <c r="W306" s="37"/>
    </row>
    <row r="307" spans="1:23" ht="15.75" customHeight="1">
      <c r="A307" s="67"/>
      <c r="B307" s="68"/>
      <c r="C307" s="69"/>
      <c r="D307" s="69"/>
      <c r="E307" s="69"/>
      <c r="F307" s="70"/>
      <c r="G307" s="37"/>
      <c r="H307" s="37"/>
      <c r="I307" s="37"/>
      <c r="J307" s="72"/>
      <c r="K307" s="37"/>
      <c r="L307" s="37"/>
      <c r="M307" s="71"/>
      <c r="N307" s="37"/>
      <c r="O307" s="37"/>
      <c r="P307" s="37"/>
      <c r="Q307" s="37"/>
      <c r="R307" s="37"/>
      <c r="S307" s="37"/>
      <c r="T307" s="37"/>
      <c r="U307" s="37"/>
      <c r="V307" s="37"/>
      <c r="W307" s="37"/>
    </row>
    <row r="308" spans="1:23" ht="15.75" customHeight="1">
      <c r="A308" s="67"/>
      <c r="B308" s="68"/>
      <c r="C308" s="69"/>
      <c r="D308" s="69"/>
      <c r="E308" s="69"/>
      <c r="F308" s="70"/>
      <c r="G308" s="37"/>
      <c r="H308" s="37"/>
      <c r="I308" s="37"/>
      <c r="J308" s="72"/>
      <c r="K308" s="37"/>
      <c r="L308" s="37"/>
      <c r="M308" s="71"/>
      <c r="N308" s="37"/>
      <c r="O308" s="37"/>
      <c r="P308" s="37"/>
      <c r="Q308" s="37"/>
      <c r="R308" s="37"/>
      <c r="S308" s="37"/>
      <c r="T308" s="37"/>
      <c r="U308" s="37"/>
      <c r="V308" s="37"/>
      <c r="W308" s="37"/>
    </row>
    <row r="309" spans="1:23" ht="15.75" customHeight="1">
      <c r="A309" s="67"/>
      <c r="B309" s="68"/>
      <c r="C309" s="69"/>
      <c r="D309" s="69"/>
      <c r="E309" s="69"/>
      <c r="F309" s="70"/>
      <c r="G309" s="37"/>
      <c r="H309" s="37"/>
      <c r="I309" s="37"/>
      <c r="J309" s="72"/>
      <c r="K309" s="37"/>
      <c r="L309" s="37"/>
      <c r="M309" s="71"/>
      <c r="N309" s="37"/>
      <c r="O309" s="37"/>
      <c r="P309" s="37"/>
      <c r="Q309" s="37"/>
      <c r="R309" s="37"/>
      <c r="S309" s="37"/>
      <c r="T309" s="37"/>
      <c r="U309" s="37"/>
      <c r="V309" s="37"/>
      <c r="W309" s="37"/>
    </row>
    <row r="310" spans="1:23" ht="15.75" customHeight="1">
      <c r="A310" s="67"/>
      <c r="B310" s="68"/>
      <c r="C310" s="69"/>
      <c r="D310" s="69"/>
      <c r="E310" s="69"/>
      <c r="F310" s="70"/>
      <c r="G310" s="37"/>
      <c r="H310" s="37"/>
      <c r="I310" s="37"/>
      <c r="J310" s="72"/>
      <c r="K310" s="37"/>
      <c r="L310" s="37"/>
      <c r="M310" s="71"/>
      <c r="N310" s="37"/>
      <c r="O310" s="37"/>
      <c r="P310" s="37"/>
      <c r="Q310" s="37"/>
      <c r="R310" s="37"/>
      <c r="S310" s="37"/>
      <c r="T310" s="37"/>
      <c r="U310" s="37"/>
      <c r="V310" s="37"/>
      <c r="W310" s="37"/>
    </row>
    <row r="311" spans="1:23" ht="15.75" customHeight="1">
      <c r="A311" s="67"/>
      <c r="B311" s="68"/>
      <c r="C311" s="69"/>
      <c r="D311" s="69"/>
      <c r="E311" s="69"/>
      <c r="F311" s="70"/>
      <c r="G311" s="37"/>
      <c r="H311" s="37"/>
      <c r="I311" s="37"/>
      <c r="J311" s="72"/>
      <c r="K311" s="37"/>
      <c r="L311" s="37"/>
      <c r="M311" s="71"/>
      <c r="N311" s="37"/>
      <c r="O311" s="37"/>
      <c r="P311" s="37"/>
      <c r="Q311" s="37"/>
      <c r="R311" s="37"/>
      <c r="S311" s="37"/>
      <c r="T311" s="37"/>
      <c r="U311" s="37"/>
      <c r="V311" s="37"/>
      <c r="W311" s="37"/>
    </row>
    <row r="312" spans="1:23" ht="15.75" customHeight="1">
      <c r="A312" s="67"/>
      <c r="B312" s="68"/>
      <c r="C312" s="69"/>
      <c r="D312" s="69"/>
      <c r="E312" s="69"/>
      <c r="F312" s="70"/>
      <c r="G312" s="37"/>
      <c r="H312" s="37"/>
      <c r="I312" s="37"/>
      <c r="J312" s="72"/>
      <c r="K312" s="37"/>
      <c r="L312" s="37"/>
      <c r="M312" s="71"/>
      <c r="N312" s="37"/>
      <c r="O312" s="37"/>
      <c r="P312" s="37"/>
      <c r="Q312" s="37"/>
      <c r="R312" s="37"/>
      <c r="S312" s="37"/>
      <c r="T312" s="37"/>
      <c r="U312" s="37"/>
      <c r="V312" s="37"/>
      <c r="W312" s="37"/>
    </row>
    <row r="313" spans="1:23" ht="15.75" customHeight="1">
      <c r="A313" s="67"/>
      <c r="B313" s="68"/>
      <c r="C313" s="69"/>
      <c r="D313" s="69"/>
      <c r="E313" s="69"/>
      <c r="F313" s="70"/>
      <c r="G313" s="37"/>
      <c r="H313" s="37"/>
      <c r="I313" s="37"/>
      <c r="J313" s="72"/>
      <c r="K313" s="37"/>
      <c r="L313" s="37"/>
      <c r="M313" s="71"/>
      <c r="N313" s="37"/>
      <c r="O313" s="37"/>
      <c r="P313" s="37"/>
      <c r="Q313" s="37"/>
      <c r="R313" s="37"/>
      <c r="S313" s="37"/>
      <c r="T313" s="37"/>
      <c r="U313" s="37"/>
      <c r="V313" s="37"/>
      <c r="W313" s="37"/>
    </row>
    <row r="314" spans="1:23" ht="15.75" customHeight="1">
      <c r="A314" s="67"/>
      <c r="B314" s="68"/>
      <c r="C314" s="69"/>
      <c r="D314" s="69"/>
      <c r="E314" s="69"/>
      <c r="F314" s="70"/>
      <c r="G314" s="37"/>
      <c r="H314" s="37"/>
      <c r="I314" s="37"/>
      <c r="J314" s="72"/>
      <c r="K314" s="37"/>
      <c r="L314" s="37"/>
      <c r="M314" s="71"/>
      <c r="N314" s="37"/>
      <c r="O314" s="37"/>
      <c r="P314" s="37"/>
      <c r="Q314" s="37"/>
      <c r="R314" s="37"/>
      <c r="S314" s="37"/>
      <c r="T314" s="37"/>
      <c r="U314" s="37"/>
      <c r="V314" s="37"/>
      <c r="W314" s="37"/>
    </row>
    <row r="315" spans="1:23" ht="15.75" customHeight="1">
      <c r="A315" s="67"/>
      <c r="B315" s="68"/>
      <c r="C315" s="69"/>
      <c r="D315" s="69"/>
      <c r="E315" s="69"/>
      <c r="F315" s="70"/>
      <c r="G315" s="37"/>
      <c r="H315" s="37"/>
      <c r="I315" s="37"/>
      <c r="J315" s="72"/>
      <c r="K315" s="37"/>
      <c r="L315" s="37"/>
      <c r="M315" s="71"/>
      <c r="N315" s="37"/>
      <c r="O315" s="37"/>
      <c r="P315" s="37"/>
      <c r="Q315" s="37"/>
      <c r="R315" s="37"/>
      <c r="S315" s="37"/>
      <c r="T315" s="37"/>
      <c r="U315" s="37"/>
      <c r="V315" s="37"/>
      <c r="W315" s="37"/>
    </row>
    <row r="316" spans="1:23" ht="15.75" customHeight="1">
      <c r="A316" s="67"/>
      <c r="B316" s="68"/>
      <c r="C316" s="69"/>
      <c r="D316" s="69"/>
      <c r="E316" s="69"/>
      <c r="F316" s="70"/>
      <c r="G316" s="37"/>
      <c r="H316" s="37"/>
      <c r="I316" s="37"/>
      <c r="J316" s="72"/>
      <c r="K316" s="37"/>
      <c r="L316" s="37"/>
      <c r="M316" s="71"/>
      <c r="N316" s="37"/>
      <c r="O316" s="37"/>
      <c r="P316" s="37"/>
      <c r="Q316" s="37"/>
      <c r="R316" s="37"/>
      <c r="S316" s="37"/>
      <c r="T316" s="37"/>
      <c r="U316" s="37"/>
      <c r="V316" s="37"/>
      <c r="W316" s="37"/>
    </row>
    <row r="317" spans="1:23" ht="15.75" customHeight="1">
      <c r="A317" s="67"/>
      <c r="B317" s="68"/>
      <c r="C317" s="69"/>
      <c r="D317" s="69"/>
      <c r="E317" s="69"/>
      <c r="F317" s="70"/>
      <c r="G317" s="37"/>
      <c r="H317" s="37"/>
      <c r="I317" s="37"/>
      <c r="J317" s="72"/>
      <c r="K317" s="37"/>
      <c r="L317" s="37"/>
      <c r="M317" s="71"/>
      <c r="N317" s="37"/>
      <c r="O317" s="37"/>
      <c r="P317" s="37"/>
      <c r="Q317" s="37"/>
      <c r="R317" s="37"/>
      <c r="S317" s="37"/>
      <c r="T317" s="37"/>
      <c r="U317" s="37"/>
      <c r="V317" s="37"/>
      <c r="W317" s="37"/>
    </row>
    <row r="318" spans="1:23" ht="15.75" customHeight="1">
      <c r="A318" s="67"/>
      <c r="B318" s="68"/>
      <c r="C318" s="69"/>
      <c r="D318" s="69"/>
      <c r="E318" s="69"/>
      <c r="F318" s="70"/>
      <c r="G318" s="37"/>
      <c r="H318" s="37"/>
      <c r="I318" s="37"/>
      <c r="J318" s="72"/>
      <c r="K318" s="37"/>
      <c r="L318" s="37"/>
      <c r="M318" s="71"/>
      <c r="N318" s="37"/>
      <c r="O318" s="37"/>
      <c r="P318" s="37"/>
      <c r="Q318" s="37"/>
      <c r="R318" s="37"/>
      <c r="S318" s="37"/>
      <c r="T318" s="37"/>
      <c r="U318" s="37"/>
      <c r="V318" s="37"/>
      <c r="W318" s="37"/>
    </row>
    <row r="319" spans="1:23" ht="15.75" customHeight="1">
      <c r="A319" s="67"/>
      <c r="B319" s="68"/>
      <c r="C319" s="69"/>
      <c r="D319" s="69"/>
      <c r="E319" s="69"/>
      <c r="F319" s="70"/>
      <c r="G319" s="37"/>
      <c r="H319" s="37"/>
      <c r="I319" s="37"/>
      <c r="J319" s="72"/>
      <c r="K319" s="37"/>
      <c r="L319" s="37"/>
      <c r="M319" s="71"/>
      <c r="N319" s="37"/>
      <c r="O319" s="37"/>
      <c r="P319" s="37"/>
      <c r="Q319" s="37"/>
      <c r="R319" s="37"/>
      <c r="S319" s="37"/>
      <c r="T319" s="37"/>
      <c r="U319" s="37"/>
      <c r="V319" s="37"/>
      <c r="W319" s="37"/>
    </row>
    <row r="320" spans="1:23" ht="15.75" customHeight="1">
      <c r="A320" s="67"/>
      <c r="B320" s="68"/>
      <c r="C320" s="69"/>
      <c r="D320" s="69"/>
      <c r="E320" s="69"/>
      <c r="F320" s="70"/>
      <c r="G320" s="37"/>
      <c r="H320" s="37"/>
      <c r="I320" s="37"/>
      <c r="J320" s="72"/>
      <c r="K320" s="37"/>
      <c r="L320" s="37"/>
      <c r="M320" s="71"/>
      <c r="N320" s="37"/>
      <c r="O320" s="37"/>
      <c r="P320" s="37"/>
      <c r="Q320" s="37"/>
      <c r="R320" s="37"/>
      <c r="S320" s="37"/>
      <c r="T320" s="37"/>
      <c r="U320" s="37"/>
      <c r="V320" s="37"/>
      <c r="W320" s="37"/>
    </row>
    <row r="321" spans="1:23" ht="15.75" customHeight="1">
      <c r="A321" s="67"/>
      <c r="B321" s="68"/>
      <c r="C321" s="69"/>
      <c r="D321" s="69"/>
      <c r="E321" s="69"/>
      <c r="F321" s="70"/>
      <c r="G321" s="37"/>
      <c r="H321" s="37"/>
      <c r="I321" s="37"/>
      <c r="J321" s="72"/>
      <c r="K321" s="37"/>
      <c r="L321" s="37"/>
      <c r="M321" s="71"/>
      <c r="N321" s="37"/>
      <c r="O321" s="37"/>
      <c r="P321" s="37"/>
      <c r="Q321" s="37"/>
      <c r="R321" s="37"/>
      <c r="S321" s="37"/>
      <c r="T321" s="37"/>
      <c r="U321" s="37"/>
      <c r="V321" s="37"/>
      <c r="W321" s="37"/>
    </row>
    <row r="322" spans="1:23" ht="15.75" customHeight="1">
      <c r="A322" s="67"/>
      <c r="B322" s="68"/>
      <c r="C322" s="69"/>
      <c r="D322" s="69"/>
      <c r="E322" s="69"/>
      <c r="F322" s="70"/>
      <c r="G322" s="37"/>
      <c r="H322" s="37"/>
      <c r="I322" s="37"/>
      <c r="J322" s="72"/>
      <c r="K322" s="37"/>
      <c r="L322" s="37"/>
      <c r="M322" s="71"/>
      <c r="N322" s="37"/>
      <c r="O322" s="37"/>
      <c r="P322" s="37"/>
      <c r="Q322" s="37"/>
      <c r="R322" s="37"/>
      <c r="S322" s="37"/>
      <c r="T322" s="37"/>
      <c r="U322" s="37"/>
      <c r="V322" s="37"/>
      <c r="W322" s="37"/>
    </row>
    <row r="323" spans="1:23" ht="15.75" customHeight="1">
      <c r="A323" s="67"/>
      <c r="B323" s="68"/>
      <c r="C323" s="69"/>
      <c r="D323" s="69"/>
      <c r="E323" s="69"/>
      <c r="F323" s="70"/>
      <c r="G323" s="37"/>
      <c r="H323" s="37"/>
      <c r="I323" s="37"/>
      <c r="J323" s="72"/>
      <c r="K323" s="37"/>
      <c r="L323" s="37"/>
      <c r="M323" s="71"/>
      <c r="N323" s="37"/>
      <c r="O323" s="37"/>
      <c r="P323" s="37"/>
      <c r="Q323" s="37"/>
      <c r="R323" s="37"/>
      <c r="S323" s="37"/>
      <c r="T323" s="37"/>
      <c r="U323" s="37"/>
      <c r="V323" s="37"/>
      <c r="W323" s="37"/>
    </row>
    <row r="324" spans="1:23" ht="15.75" customHeight="1">
      <c r="A324" s="67"/>
      <c r="B324" s="68"/>
      <c r="C324" s="69"/>
      <c r="D324" s="69"/>
      <c r="E324" s="69"/>
      <c r="F324" s="70"/>
      <c r="G324" s="37"/>
      <c r="H324" s="37"/>
      <c r="I324" s="37"/>
      <c r="J324" s="72"/>
      <c r="K324" s="37"/>
      <c r="L324" s="37"/>
      <c r="M324" s="71"/>
      <c r="N324" s="37"/>
      <c r="O324" s="37"/>
      <c r="P324" s="37"/>
      <c r="Q324" s="37"/>
      <c r="R324" s="37"/>
      <c r="S324" s="37"/>
      <c r="T324" s="37"/>
      <c r="U324" s="37"/>
      <c r="V324" s="37"/>
      <c r="W324" s="37"/>
    </row>
    <row r="325" spans="1:23" ht="15.75" customHeight="1">
      <c r="A325" s="67"/>
      <c r="B325" s="68"/>
      <c r="C325" s="69"/>
      <c r="D325" s="69"/>
      <c r="E325" s="69"/>
      <c r="F325" s="70"/>
      <c r="G325" s="37"/>
      <c r="H325" s="37"/>
      <c r="I325" s="37"/>
      <c r="J325" s="72"/>
      <c r="K325" s="37"/>
      <c r="L325" s="37"/>
      <c r="M325" s="71"/>
      <c r="N325" s="37"/>
      <c r="O325" s="37"/>
      <c r="P325" s="37"/>
      <c r="Q325" s="37"/>
      <c r="R325" s="37"/>
      <c r="S325" s="37"/>
      <c r="T325" s="37"/>
      <c r="U325" s="37"/>
      <c r="V325" s="37"/>
      <c r="W325" s="37"/>
    </row>
    <row r="326" spans="1:23" ht="15.75" customHeight="1">
      <c r="A326" s="67"/>
      <c r="B326" s="68"/>
      <c r="C326" s="69"/>
      <c r="D326" s="69"/>
      <c r="E326" s="69"/>
      <c r="F326" s="70"/>
      <c r="G326" s="37"/>
      <c r="H326" s="37"/>
      <c r="I326" s="37"/>
      <c r="J326" s="72"/>
      <c r="K326" s="37"/>
      <c r="L326" s="37"/>
      <c r="M326" s="71"/>
      <c r="N326" s="37"/>
      <c r="O326" s="37"/>
      <c r="P326" s="37"/>
      <c r="Q326" s="37"/>
      <c r="R326" s="37"/>
      <c r="S326" s="37"/>
      <c r="T326" s="37"/>
      <c r="U326" s="37"/>
      <c r="V326" s="37"/>
      <c r="W326" s="37"/>
    </row>
    <row r="327" spans="1:23" ht="15.75" customHeight="1">
      <c r="A327" s="67"/>
      <c r="B327" s="68"/>
      <c r="C327" s="69"/>
      <c r="D327" s="69"/>
      <c r="E327" s="69"/>
      <c r="F327" s="70"/>
      <c r="G327" s="37"/>
      <c r="H327" s="37"/>
      <c r="I327" s="37"/>
      <c r="J327" s="72"/>
      <c r="K327" s="37"/>
      <c r="L327" s="37"/>
      <c r="M327" s="71"/>
      <c r="N327" s="37"/>
      <c r="O327" s="37"/>
      <c r="P327" s="37"/>
      <c r="Q327" s="37"/>
      <c r="R327" s="37"/>
      <c r="S327" s="37"/>
      <c r="T327" s="37"/>
      <c r="U327" s="37"/>
      <c r="V327" s="37"/>
      <c r="W327" s="37"/>
    </row>
    <row r="328" spans="1:23" ht="15.75" customHeight="1">
      <c r="A328" s="67"/>
      <c r="B328" s="68"/>
      <c r="C328" s="69"/>
      <c r="D328" s="69"/>
      <c r="E328" s="69"/>
      <c r="F328" s="70"/>
      <c r="G328" s="37"/>
      <c r="H328" s="37"/>
      <c r="I328" s="37"/>
      <c r="J328" s="72"/>
      <c r="K328" s="37"/>
      <c r="L328" s="37"/>
      <c r="M328" s="71"/>
      <c r="N328" s="37"/>
      <c r="O328" s="37"/>
      <c r="P328" s="37"/>
      <c r="Q328" s="37"/>
      <c r="R328" s="37"/>
      <c r="S328" s="37"/>
      <c r="T328" s="37"/>
      <c r="U328" s="37"/>
      <c r="V328" s="37"/>
      <c r="W328" s="37"/>
    </row>
    <row r="329" spans="1:23" ht="15.75" customHeight="1">
      <c r="A329" s="67"/>
      <c r="B329" s="68"/>
      <c r="C329" s="69"/>
      <c r="D329" s="69"/>
      <c r="E329" s="69"/>
      <c r="F329" s="70"/>
      <c r="G329" s="37"/>
      <c r="H329" s="37"/>
      <c r="I329" s="37"/>
      <c r="J329" s="72"/>
      <c r="K329" s="37"/>
      <c r="L329" s="37"/>
      <c r="M329" s="71"/>
      <c r="N329" s="37"/>
      <c r="O329" s="37"/>
      <c r="P329" s="37"/>
      <c r="Q329" s="37"/>
      <c r="R329" s="37"/>
      <c r="S329" s="37"/>
      <c r="T329" s="37"/>
      <c r="U329" s="37"/>
      <c r="V329" s="37"/>
      <c r="W329" s="37"/>
    </row>
    <row r="330" spans="1:23" ht="15.75" customHeight="1">
      <c r="A330" s="67"/>
      <c r="B330" s="68"/>
      <c r="C330" s="69"/>
      <c r="D330" s="69"/>
      <c r="E330" s="69"/>
      <c r="F330" s="70"/>
      <c r="G330" s="37"/>
      <c r="H330" s="37"/>
      <c r="I330" s="37"/>
      <c r="J330" s="72"/>
      <c r="K330" s="37"/>
      <c r="L330" s="37"/>
      <c r="M330" s="71"/>
      <c r="N330" s="37"/>
      <c r="O330" s="37"/>
      <c r="P330" s="37"/>
      <c r="Q330" s="37"/>
      <c r="R330" s="37"/>
      <c r="S330" s="37"/>
      <c r="T330" s="37"/>
      <c r="U330" s="37"/>
      <c r="V330" s="37"/>
      <c r="W330" s="37"/>
    </row>
    <row r="331" spans="1:23" ht="15.75" customHeight="1">
      <c r="A331" s="67"/>
      <c r="B331" s="68"/>
      <c r="C331" s="69"/>
      <c r="D331" s="69"/>
      <c r="E331" s="69"/>
      <c r="F331" s="70"/>
      <c r="G331" s="37"/>
      <c r="H331" s="37"/>
      <c r="I331" s="37"/>
      <c r="J331" s="72"/>
      <c r="K331" s="37"/>
      <c r="L331" s="37"/>
      <c r="M331" s="71"/>
      <c r="N331" s="37"/>
      <c r="O331" s="37"/>
      <c r="P331" s="37"/>
      <c r="Q331" s="37"/>
      <c r="R331" s="37"/>
      <c r="S331" s="37"/>
      <c r="T331" s="37"/>
      <c r="U331" s="37"/>
      <c r="V331" s="37"/>
      <c r="W331" s="37"/>
    </row>
    <row r="332" spans="1:23" ht="15.75" customHeight="1">
      <c r="A332" s="67"/>
      <c r="B332" s="68"/>
      <c r="C332" s="69"/>
      <c r="D332" s="69"/>
      <c r="E332" s="69"/>
      <c r="F332" s="70"/>
      <c r="G332" s="37"/>
      <c r="H332" s="37"/>
      <c r="I332" s="37"/>
      <c r="J332" s="72"/>
      <c r="K332" s="37"/>
      <c r="L332" s="37"/>
      <c r="M332" s="71"/>
      <c r="N332" s="37"/>
      <c r="O332" s="37"/>
      <c r="P332" s="37"/>
      <c r="Q332" s="37"/>
      <c r="R332" s="37"/>
      <c r="S332" s="37"/>
      <c r="T332" s="37"/>
      <c r="U332" s="37"/>
      <c r="V332" s="37"/>
      <c r="W332" s="37"/>
    </row>
    <row r="333" spans="1:23" ht="15.75" customHeight="1">
      <c r="A333" s="67"/>
      <c r="B333" s="68"/>
      <c r="C333" s="69"/>
      <c r="D333" s="69"/>
      <c r="E333" s="69"/>
      <c r="F333" s="70"/>
      <c r="G333" s="37"/>
      <c r="H333" s="37"/>
      <c r="I333" s="37"/>
      <c r="J333" s="72"/>
      <c r="K333" s="37"/>
      <c r="L333" s="37"/>
      <c r="M333" s="71"/>
      <c r="N333" s="37"/>
      <c r="O333" s="37"/>
      <c r="P333" s="37"/>
      <c r="Q333" s="37"/>
      <c r="R333" s="37"/>
      <c r="S333" s="37"/>
      <c r="T333" s="37"/>
      <c r="U333" s="37"/>
      <c r="V333" s="37"/>
      <c r="W333" s="37"/>
    </row>
    <row r="334" spans="1:23" ht="15.75" customHeight="1">
      <c r="A334" s="67"/>
      <c r="B334" s="68"/>
      <c r="C334" s="69"/>
      <c r="D334" s="69"/>
      <c r="E334" s="69"/>
      <c r="F334" s="70"/>
      <c r="G334" s="37"/>
      <c r="H334" s="37"/>
      <c r="I334" s="37"/>
      <c r="J334" s="72"/>
      <c r="K334" s="37"/>
      <c r="L334" s="37"/>
      <c r="M334" s="71"/>
      <c r="N334" s="37"/>
      <c r="O334" s="37"/>
      <c r="P334" s="37"/>
      <c r="Q334" s="37"/>
      <c r="R334" s="37"/>
      <c r="S334" s="37"/>
      <c r="T334" s="37"/>
      <c r="U334" s="37"/>
      <c r="V334" s="37"/>
      <c r="W334" s="37"/>
    </row>
    <row r="335" spans="1:23" ht="15.75" customHeight="1">
      <c r="A335" s="67"/>
      <c r="B335" s="68"/>
      <c r="C335" s="69"/>
      <c r="D335" s="69"/>
      <c r="E335" s="69"/>
      <c r="F335" s="70"/>
      <c r="G335" s="37"/>
      <c r="H335" s="37"/>
      <c r="I335" s="37"/>
      <c r="J335" s="72"/>
      <c r="K335" s="37"/>
      <c r="L335" s="37"/>
      <c r="M335" s="71"/>
      <c r="N335" s="37"/>
      <c r="O335" s="37"/>
      <c r="P335" s="37"/>
      <c r="Q335" s="37"/>
      <c r="R335" s="37"/>
      <c r="S335" s="37"/>
      <c r="T335" s="37"/>
      <c r="U335" s="37"/>
      <c r="V335" s="37"/>
      <c r="W335" s="37"/>
    </row>
    <row r="336" spans="1:23" ht="15.75" customHeight="1">
      <c r="A336" s="67"/>
      <c r="B336" s="68"/>
      <c r="C336" s="69"/>
      <c r="D336" s="69"/>
      <c r="E336" s="69"/>
      <c r="F336" s="70"/>
      <c r="G336" s="37"/>
      <c r="H336" s="37"/>
      <c r="I336" s="37"/>
      <c r="J336" s="72"/>
      <c r="K336" s="37"/>
      <c r="L336" s="37"/>
      <c r="M336" s="71"/>
      <c r="N336" s="37"/>
      <c r="O336" s="37"/>
      <c r="P336" s="37"/>
      <c r="Q336" s="37"/>
      <c r="R336" s="37"/>
      <c r="S336" s="37"/>
      <c r="T336" s="37"/>
      <c r="U336" s="37"/>
      <c r="V336" s="37"/>
      <c r="W336" s="37"/>
    </row>
    <row r="337" spans="1:23" ht="15.75" customHeight="1">
      <c r="A337" s="67"/>
      <c r="B337" s="68"/>
      <c r="C337" s="69"/>
      <c r="D337" s="69"/>
      <c r="E337" s="69"/>
      <c r="F337" s="70"/>
      <c r="G337" s="37"/>
      <c r="H337" s="37"/>
      <c r="I337" s="37"/>
      <c r="J337" s="72"/>
      <c r="K337" s="37"/>
      <c r="L337" s="37"/>
      <c r="M337" s="71"/>
      <c r="N337" s="37"/>
      <c r="O337" s="37"/>
      <c r="P337" s="37"/>
      <c r="Q337" s="37"/>
      <c r="R337" s="37"/>
      <c r="S337" s="37"/>
      <c r="T337" s="37"/>
      <c r="U337" s="37"/>
      <c r="V337" s="37"/>
      <c r="W337" s="37"/>
    </row>
    <row r="338" spans="1:23" ht="15.75" customHeight="1">
      <c r="A338" s="67"/>
      <c r="B338" s="68"/>
      <c r="C338" s="69"/>
      <c r="D338" s="69"/>
      <c r="E338" s="69"/>
      <c r="F338" s="70"/>
      <c r="G338" s="37"/>
      <c r="H338" s="37"/>
      <c r="I338" s="37"/>
      <c r="J338" s="72"/>
      <c r="K338" s="37"/>
      <c r="L338" s="37"/>
      <c r="M338" s="71"/>
      <c r="N338" s="37"/>
      <c r="O338" s="37"/>
      <c r="P338" s="37"/>
      <c r="Q338" s="37"/>
      <c r="R338" s="37"/>
      <c r="S338" s="37"/>
      <c r="T338" s="37"/>
      <c r="U338" s="37"/>
      <c r="V338" s="37"/>
      <c r="W338" s="37"/>
    </row>
    <row r="339" spans="1:23" ht="15.75" customHeight="1">
      <c r="A339" s="67"/>
      <c r="B339" s="68"/>
      <c r="C339" s="69"/>
      <c r="D339" s="69"/>
      <c r="E339" s="69"/>
      <c r="F339" s="70"/>
      <c r="G339" s="37"/>
      <c r="H339" s="37"/>
      <c r="I339" s="37"/>
      <c r="J339" s="72"/>
      <c r="K339" s="37"/>
      <c r="L339" s="37"/>
      <c r="M339" s="71"/>
      <c r="N339" s="37"/>
      <c r="O339" s="37"/>
      <c r="P339" s="37"/>
      <c r="Q339" s="37"/>
      <c r="R339" s="37"/>
      <c r="S339" s="37"/>
      <c r="T339" s="37"/>
      <c r="U339" s="37"/>
      <c r="V339" s="37"/>
      <c r="W339" s="37"/>
    </row>
    <row r="340" spans="1:23" ht="15.75" customHeight="1">
      <c r="A340" s="67"/>
      <c r="B340" s="68"/>
      <c r="C340" s="69"/>
      <c r="D340" s="69"/>
      <c r="E340" s="69"/>
      <c r="F340" s="70"/>
      <c r="G340" s="37"/>
      <c r="H340" s="37"/>
      <c r="I340" s="37"/>
      <c r="J340" s="72"/>
      <c r="K340" s="37"/>
      <c r="L340" s="37"/>
      <c r="M340" s="71"/>
      <c r="N340" s="37"/>
      <c r="O340" s="37"/>
      <c r="P340" s="37"/>
      <c r="Q340" s="37"/>
      <c r="R340" s="37"/>
      <c r="S340" s="37"/>
      <c r="T340" s="37"/>
      <c r="U340" s="37"/>
      <c r="V340" s="37"/>
      <c r="W340" s="37"/>
    </row>
    <row r="341" spans="1:23" ht="15.75" customHeight="1">
      <c r="A341" s="67"/>
      <c r="B341" s="68"/>
      <c r="C341" s="69"/>
      <c r="D341" s="69"/>
      <c r="E341" s="69"/>
      <c r="F341" s="70"/>
      <c r="G341" s="37"/>
      <c r="H341" s="37"/>
      <c r="I341" s="37"/>
      <c r="J341" s="72"/>
      <c r="K341" s="37"/>
      <c r="L341" s="37"/>
      <c r="M341" s="71"/>
      <c r="N341" s="37"/>
      <c r="O341" s="37"/>
      <c r="P341" s="37"/>
      <c r="Q341" s="37"/>
      <c r="R341" s="37"/>
      <c r="S341" s="37"/>
      <c r="T341" s="37"/>
      <c r="U341" s="37"/>
      <c r="V341" s="37"/>
      <c r="W341" s="37"/>
    </row>
    <row r="342" spans="1:23" ht="15.75" customHeight="1">
      <c r="A342" s="67"/>
      <c r="B342" s="68"/>
      <c r="C342" s="69"/>
      <c r="D342" s="69"/>
      <c r="E342" s="69"/>
      <c r="F342" s="70"/>
      <c r="G342" s="37"/>
      <c r="H342" s="37"/>
      <c r="I342" s="37"/>
      <c r="J342" s="72"/>
      <c r="K342" s="37"/>
      <c r="L342" s="37"/>
      <c r="M342" s="71"/>
      <c r="N342" s="37"/>
      <c r="O342" s="37"/>
      <c r="P342" s="37"/>
      <c r="Q342" s="37"/>
      <c r="R342" s="37"/>
      <c r="S342" s="37"/>
      <c r="T342" s="37"/>
      <c r="U342" s="37"/>
      <c r="V342" s="37"/>
      <c r="W342" s="37"/>
    </row>
    <row r="343" spans="1:23" ht="15.75" customHeight="1">
      <c r="A343" s="67"/>
      <c r="B343" s="68"/>
      <c r="C343" s="69"/>
      <c r="D343" s="69"/>
      <c r="E343" s="69"/>
      <c r="F343" s="70"/>
      <c r="G343" s="37"/>
      <c r="H343" s="37"/>
      <c r="I343" s="37"/>
      <c r="J343" s="72"/>
      <c r="K343" s="37"/>
      <c r="L343" s="37"/>
      <c r="M343" s="71"/>
      <c r="N343" s="37"/>
      <c r="O343" s="37"/>
      <c r="P343" s="37"/>
      <c r="Q343" s="37"/>
      <c r="R343" s="37"/>
      <c r="S343" s="37"/>
      <c r="T343" s="37"/>
      <c r="U343" s="37"/>
      <c r="V343" s="37"/>
      <c r="W343" s="37"/>
    </row>
    <row r="344" spans="1:23" ht="15.75" customHeight="1">
      <c r="A344" s="67"/>
      <c r="B344" s="68"/>
      <c r="C344" s="69"/>
      <c r="D344" s="69"/>
      <c r="E344" s="69"/>
      <c r="F344" s="70"/>
      <c r="G344" s="37"/>
      <c r="H344" s="37"/>
      <c r="I344" s="37"/>
      <c r="J344" s="72"/>
      <c r="K344" s="37"/>
      <c r="L344" s="37"/>
      <c r="M344" s="71"/>
      <c r="N344" s="37"/>
      <c r="O344" s="37"/>
      <c r="P344" s="37"/>
      <c r="Q344" s="37"/>
      <c r="R344" s="37"/>
      <c r="S344" s="37"/>
      <c r="T344" s="37"/>
      <c r="U344" s="37"/>
      <c r="V344" s="37"/>
      <c r="W344" s="37"/>
    </row>
    <row r="345" spans="1:23" ht="15.75" customHeight="1">
      <c r="A345" s="67"/>
      <c r="B345" s="68"/>
      <c r="C345" s="69"/>
      <c r="D345" s="69"/>
      <c r="E345" s="69"/>
      <c r="F345" s="70"/>
      <c r="G345" s="37"/>
      <c r="H345" s="37"/>
      <c r="I345" s="37"/>
      <c r="J345" s="72"/>
      <c r="K345" s="37"/>
      <c r="L345" s="37"/>
      <c r="M345" s="71"/>
      <c r="N345" s="37"/>
      <c r="O345" s="37"/>
      <c r="P345" s="37"/>
      <c r="Q345" s="37"/>
      <c r="R345" s="37"/>
      <c r="S345" s="37"/>
      <c r="T345" s="37"/>
      <c r="U345" s="37"/>
      <c r="V345" s="37"/>
      <c r="W345" s="37"/>
    </row>
    <row r="346" spans="1:23" ht="15.75" customHeight="1">
      <c r="A346" s="67"/>
      <c r="B346" s="68"/>
      <c r="C346" s="69"/>
      <c r="D346" s="69"/>
      <c r="E346" s="69"/>
      <c r="F346" s="70"/>
      <c r="G346" s="37"/>
      <c r="H346" s="37"/>
      <c r="I346" s="37"/>
      <c r="J346" s="72"/>
      <c r="K346" s="37"/>
      <c r="L346" s="37"/>
      <c r="M346" s="71"/>
      <c r="N346" s="37"/>
      <c r="O346" s="37"/>
      <c r="P346" s="37"/>
      <c r="Q346" s="37"/>
      <c r="R346" s="37"/>
      <c r="S346" s="37"/>
      <c r="T346" s="37"/>
      <c r="U346" s="37"/>
      <c r="V346" s="37"/>
      <c r="W346" s="37"/>
    </row>
    <row r="347" spans="1:23" ht="15.75" customHeight="1">
      <c r="A347" s="67"/>
      <c r="B347" s="68"/>
      <c r="C347" s="69"/>
      <c r="D347" s="69"/>
      <c r="E347" s="69"/>
      <c r="F347" s="70"/>
      <c r="G347" s="37"/>
      <c r="H347" s="37"/>
      <c r="I347" s="37"/>
      <c r="J347" s="72"/>
      <c r="K347" s="37"/>
      <c r="L347" s="37"/>
      <c r="M347" s="71"/>
      <c r="N347" s="37"/>
      <c r="O347" s="37"/>
      <c r="P347" s="37"/>
      <c r="Q347" s="37"/>
      <c r="R347" s="37"/>
      <c r="S347" s="37"/>
      <c r="T347" s="37"/>
      <c r="U347" s="37"/>
      <c r="V347" s="37"/>
      <c r="W347" s="37"/>
    </row>
    <row r="348" spans="1:23" ht="15.75" customHeight="1">
      <c r="A348" s="67"/>
      <c r="B348" s="68"/>
      <c r="C348" s="69"/>
      <c r="D348" s="69"/>
      <c r="E348" s="69"/>
      <c r="F348" s="70"/>
      <c r="G348" s="37"/>
      <c r="H348" s="37"/>
      <c r="I348" s="37"/>
      <c r="J348" s="72"/>
      <c r="K348" s="37"/>
      <c r="L348" s="37"/>
      <c r="M348" s="71"/>
      <c r="N348" s="37"/>
      <c r="O348" s="37"/>
      <c r="P348" s="37"/>
      <c r="Q348" s="37"/>
      <c r="R348" s="37"/>
      <c r="S348" s="37"/>
      <c r="T348" s="37"/>
      <c r="U348" s="37"/>
      <c r="V348" s="37"/>
      <c r="W348" s="37"/>
    </row>
    <row r="349" spans="1:23" ht="15.75" customHeight="1">
      <c r="A349" s="67"/>
      <c r="B349" s="68"/>
      <c r="C349" s="69"/>
      <c r="D349" s="69"/>
      <c r="E349" s="69"/>
      <c r="F349" s="70"/>
      <c r="G349" s="37"/>
      <c r="H349" s="37"/>
      <c r="I349" s="37"/>
      <c r="J349" s="72"/>
      <c r="K349" s="37"/>
      <c r="L349" s="37"/>
      <c r="M349" s="71"/>
      <c r="N349" s="37"/>
      <c r="O349" s="37"/>
      <c r="P349" s="37"/>
      <c r="Q349" s="37"/>
      <c r="R349" s="37"/>
      <c r="S349" s="37"/>
      <c r="T349" s="37"/>
      <c r="U349" s="37"/>
      <c r="V349" s="37"/>
      <c r="W349" s="37"/>
    </row>
    <row r="350" spans="1:23" ht="15.75" customHeight="1">
      <c r="A350" s="67"/>
      <c r="B350" s="68"/>
      <c r="C350" s="69"/>
      <c r="D350" s="69"/>
      <c r="E350" s="69"/>
      <c r="F350" s="70"/>
      <c r="G350" s="37"/>
      <c r="H350" s="37"/>
      <c r="I350" s="37"/>
      <c r="J350" s="72"/>
      <c r="K350" s="37"/>
      <c r="L350" s="37"/>
      <c r="M350" s="71"/>
      <c r="N350" s="37"/>
      <c r="O350" s="37"/>
      <c r="P350" s="37"/>
      <c r="Q350" s="37"/>
      <c r="R350" s="37"/>
      <c r="S350" s="37"/>
      <c r="T350" s="37"/>
      <c r="U350" s="37"/>
      <c r="V350" s="37"/>
      <c r="W350" s="37"/>
    </row>
    <row r="351" spans="1:23" ht="15.75" customHeight="1">
      <c r="A351" s="67"/>
      <c r="B351" s="68"/>
      <c r="C351" s="69"/>
      <c r="D351" s="69"/>
      <c r="E351" s="69"/>
      <c r="F351" s="70"/>
      <c r="G351" s="37"/>
      <c r="H351" s="37"/>
      <c r="I351" s="37"/>
      <c r="J351" s="72"/>
      <c r="K351" s="37"/>
      <c r="L351" s="37"/>
      <c r="M351" s="71"/>
      <c r="N351" s="37"/>
      <c r="O351" s="37"/>
      <c r="P351" s="37"/>
      <c r="Q351" s="37"/>
      <c r="R351" s="37"/>
      <c r="S351" s="37"/>
      <c r="T351" s="37"/>
      <c r="U351" s="37"/>
      <c r="V351" s="37"/>
      <c r="W351" s="37"/>
    </row>
    <row r="352" spans="1:23" ht="15.75" customHeight="1">
      <c r="A352" s="67"/>
      <c r="B352" s="68"/>
      <c r="C352" s="69"/>
      <c r="D352" s="69"/>
      <c r="E352" s="69"/>
      <c r="F352" s="70"/>
      <c r="G352" s="37"/>
      <c r="H352" s="37"/>
      <c r="I352" s="37"/>
      <c r="J352" s="72"/>
      <c r="K352" s="37"/>
      <c r="L352" s="37"/>
      <c r="M352" s="71"/>
      <c r="N352" s="37"/>
      <c r="O352" s="37"/>
      <c r="P352" s="37"/>
      <c r="Q352" s="37"/>
      <c r="R352" s="37"/>
      <c r="S352" s="37"/>
      <c r="T352" s="37"/>
      <c r="U352" s="37"/>
      <c r="V352" s="37"/>
      <c r="W352" s="37"/>
    </row>
    <row r="353" spans="1:23" ht="15.75" customHeight="1">
      <c r="A353" s="67"/>
      <c r="B353" s="68"/>
      <c r="C353" s="69"/>
      <c r="D353" s="69"/>
      <c r="E353" s="69"/>
      <c r="F353" s="70"/>
      <c r="G353" s="37"/>
      <c r="H353" s="37"/>
      <c r="I353" s="37"/>
      <c r="J353" s="72"/>
      <c r="K353" s="37"/>
      <c r="L353" s="37"/>
      <c r="M353" s="71"/>
      <c r="N353" s="37"/>
      <c r="O353" s="37"/>
      <c r="P353" s="37"/>
      <c r="Q353" s="37"/>
      <c r="R353" s="37"/>
      <c r="S353" s="37"/>
      <c r="T353" s="37"/>
      <c r="U353" s="37"/>
      <c r="V353" s="37"/>
      <c r="W353" s="37"/>
    </row>
    <row r="354" spans="1:23" ht="15.75" customHeight="1">
      <c r="A354" s="67"/>
      <c r="B354" s="68"/>
      <c r="C354" s="69"/>
      <c r="D354" s="69"/>
      <c r="E354" s="69"/>
      <c r="F354" s="70"/>
      <c r="G354" s="37"/>
      <c r="H354" s="37"/>
      <c r="I354" s="37"/>
      <c r="J354" s="72"/>
      <c r="K354" s="37"/>
      <c r="L354" s="37"/>
      <c r="M354" s="71"/>
      <c r="N354" s="37"/>
      <c r="O354" s="37"/>
      <c r="P354" s="37"/>
      <c r="Q354" s="37"/>
      <c r="R354" s="37"/>
      <c r="S354" s="37"/>
      <c r="T354" s="37"/>
      <c r="U354" s="37"/>
      <c r="V354" s="37"/>
      <c r="W354" s="37"/>
    </row>
    <row r="355" spans="1:23" ht="15.75" customHeight="1">
      <c r="A355" s="67"/>
      <c r="B355" s="68"/>
      <c r="C355" s="69"/>
      <c r="D355" s="69"/>
      <c r="E355" s="69"/>
      <c r="F355" s="70"/>
      <c r="G355" s="37"/>
      <c r="H355" s="37"/>
      <c r="I355" s="37"/>
      <c r="J355" s="72"/>
      <c r="K355" s="37"/>
      <c r="L355" s="37"/>
      <c r="M355" s="71"/>
      <c r="N355" s="37"/>
      <c r="O355" s="37"/>
      <c r="P355" s="37"/>
      <c r="Q355" s="37"/>
      <c r="R355" s="37"/>
      <c r="S355" s="37"/>
      <c r="T355" s="37"/>
      <c r="U355" s="37"/>
      <c r="V355" s="37"/>
      <c r="W355" s="37"/>
    </row>
    <row r="356" spans="1:23" ht="15.75" customHeight="1">
      <c r="A356" s="67"/>
      <c r="B356" s="68"/>
      <c r="C356" s="69"/>
      <c r="D356" s="69"/>
      <c r="E356" s="69"/>
      <c r="F356" s="70"/>
      <c r="G356" s="37"/>
      <c r="H356" s="37"/>
      <c r="I356" s="37"/>
      <c r="J356" s="72"/>
      <c r="K356" s="37"/>
      <c r="L356" s="37"/>
      <c r="M356" s="71"/>
      <c r="N356" s="37"/>
      <c r="O356" s="37"/>
      <c r="P356" s="37"/>
      <c r="Q356" s="37"/>
      <c r="R356" s="37"/>
      <c r="S356" s="37"/>
      <c r="T356" s="37"/>
      <c r="U356" s="37"/>
      <c r="V356" s="37"/>
      <c r="W356" s="37"/>
    </row>
    <row r="357" spans="1:23" ht="15.75" customHeight="1">
      <c r="A357" s="67"/>
      <c r="B357" s="68"/>
      <c r="C357" s="69"/>
      <c r="D357" s="69"/>
      <c r="E357" s="69"/>
      <c r="F357" s="70"/>
      <c r="G357" s="37"/>
      <c r="H357" s="37"/>
      <c r="I357" s="37"/>
      <c r="J357" s="72"/>
      <c r="K357" s="37"/>
      <c r="L357" s="37"/>
      <c r="M357" s="71"/>
      <c r="N357" s="37"/>
      <c r="O357" s="37"/>
      <c r="P357" s="37"/>
      <c r="Q357" s="37"/>
      <c r="R357" s="37"/>
      <c r="S357" s="37"/>
      <c r="T357" s="37"/>
      <c r="U357" s="37"/>
      <c r="V357" s="37"/>
      <c r="W357" s="37"/>
    </row>
    <row r="358" spans="1:23" ht="15.75" customHeight="1">
      <c r="A358" s="67"/>
      <c r="B358" s="68"/>
      <c r="C358" s="69"/>
      <c r="D358" s="69"/>
      <c r="E358" s="69"/>
      <c r="F358" s="70"/>
      <c r="G358" s="37"/>
      <c r="H358" s="37"/>
      <c r="I358" s="37"/>
      <c r="J358" s="72"/>
      <c r="K358" s="37"/>
      <c r="L358" s="37"/>
      <c r="M358" s="71"/>
      <c r="N358" s="37"/>
      <c r="O358" s="37"/>
      <c r="P358" s="37"/>
      <c r="Q358" s="37"/>
      <c r="R358" s="37"/>
      <c r="S358" s="37"/>
      <c r="T358" s="37"/>
      <c r="U358" s="37"/>
      <c r="V358" s="37"/>
      <c r="W358" s="37"/>
    </row>
    <row r="359" spans="1:23" ht="15.75" customHeight="1">
      <c r="A359" s="67"/>
      <c r="B359" s="68"/>
      <c r="C359" s="69"/>
      <c r="D359" s="69"/>
      <c r="E359" s="69"/>
      <c r="F359" s="70"/>
      <c r="G359" s="37"/>
      <c r="H359" s="37"/>
      <c r="I359" s="37"/>
      <c r="J359" s="72"/>
      <c r="K359" s="37"/>
      <c r="L359" s="37"/>
      <c r="M359" s="71"/>
      <c r="N359" s="37"/>
      <c r="O359" s="37"/>
      <c r="P359" s="37"/>
      <c r="Q359" s="37"/>
      <c r="R359" s="37"/>
      <c r="S359" s="37"/>
      <c r="T359" s="37"/>
      <c r="U359" s="37"/>
      <c r="V359" s="37"/>
      <c r="W359" s="37"/>
    </row>
    <row r="360" spans="1:23" ht="15.75" customHeight="1">
      <c r="A360" s="67"/>
      <c r="B360" s="68"/>
      <c r="C360" s="69"/>
      <c r="D360" s="69"/>
      <c r="E360" s="69"/>
      <c r="F360" s="70"/>
      <c r="G360" s="37"/>
      <c r="H360" s="37"/>
      <c r="I360" s="37"/>
      <c r="J360" s="72"/>
      <c r="K360" s="37"/>
      <c r="L360" s="37"/>
      <c r="M360" s="71"/>
      <c r="N360" s="37"/>
      <c r="O360" s="37"/>
      <c r="P360" s="37"/>
      <c r="Q360" s="37"/>
      <c r="R360" s="37"/>
      <c r="S360" s="37"/>
      <c r="T360" s="37"/>
      <c r="U360" s="37"/>
      <c r="V360" s="37"/>
      <c r="W360" s="37"/>
    </row>
    <row r="361" spans="1:23" ht="15.75" customHeight="1">
      <c r="A361" s="67"/>
      <c r="B361" s="68"/>
      <c r="C361" s="69"/>
      <c r="D361" s="69"/>
      <c r="E361" s="69"/>
      <c r="F361" s="70"/>
      <c r="G361" s="37"/>
      <c r="H361" s="37"/>
      <c r="I361" s="37"/>
      <c r="J361" s="72"/>
      <c r="K361" s="37"/>
      <c r="L361" s="37"/>
      <c r="M361" s="71"/>
      <c r="N361" s="37"/>
      <c r="O361" s="37"/>
      <c r="P361" s="37"/>
      <c r="Q361" s="37"/>
      <c r="R361" s="37"/>
      <c r="S361" s="37"/>
      <c r="T361" s="37"/>
      <c r="U361" s="37"/>
      <c r="V361" s="37"/>
      <c r="W361" s="37"/>
    </row>
    <row r="362" spans="1:23" ht="15.75" customHeight="1">
      <c r="A362" s="67"/>
      <c r="B362" s="68"/>
      <c r="C362" s="69"/>
      <c r="D362" s="69"/>
      <c r="E362" s="69"/>
      <c r="F362" s="70"/>
      <c r="G362" s="37"/>
      <c r="H362" s="37"/>
      <c r="I362" s="37"/>
      <c r="J362" s="72"/>
      <c r="K362" s="37"/>
      <c r="L362" s="37"/>
      <c r="M362" s="71"/>
      <c r="N362" s="37"/>
      <c r="O362" s="37"/>
      <c r="P362" s="37"/>
      <c r="Q362" s="37"/>
      <c r="R362" s="37"/>
      <c r="S362" s="37"/>
      <c r="T362" s="37"/>
      <c r="U362" s="37"/>
      <c r="V362" s="37"/>
      <c r="W362" s="37"/>
    </row>
    <row r="363" spans="1:23" ht="15.75" customHeight="1">
      <c r="A363" s="67"/>
      <c r="B363" s="68"/>
      <c r="C363" s="69"/>
      <c r="D363" s="69"/>
      <c r="E363" s="69"/>
      <c r="F363" s="70"/>
      <c r="G363" s="37"/>
      <c r="H363" s="37"/>
      <c r="I363" s="37"/>
      <c r="J363" s="72"/>
      <c r="K363" s="37"/>
      <c r="L363" s="37"/>
      <c r="M363" s="71"/>
      <c r="N363" s="37"/>
      <c r="O363" s="37"/>
      <c r="P363" s="37"/>
      <c r="Q363" s="37"/>
      <c r="R363" s="37"/>
      <c r="S363" s="37"/>
      <c r="T363" s="37"/>
      <c r="U363" s="37"/>
      <c r="V363" s="37"/>
      <c r="W363" s="37"/>
    </row>
    <row r="364" spans="1:23" ht="15.75" customHeight="1">
      <c r="A364" s="67"/>
      <c r="B364" s="68"/>
      <c r="C364" s="69"/>
      <c r="D364" s="69"/>
      <c r="E364" s="69"/>
      <c r="F364" s="70"/>
      <c r="G364" s="37"/>
      <c r="H364" s="37"/>
      <c r="I364" s="37"/>
      <c r="J364" s="72"/>
      <c r="K364" s="37"/>
      <c r="L364" s="37"/>
      <c r="M364" s="71"/>
      <c r="N364" s="37"/>
      <c r="O364" s="37"/>
      <c r="P364" s="37"/>
      <c r="Q364" s="37"/>
      <c r="R364" s="37"/>
      <c r="S364" s="37"/>
      <c r="T364" s="37"/>
      <c r="U364" s="37"/>
      <c r="V364" s="37"/>
      <c r="W364" s="37"/>
    </row>
    <row r="365" spans="1:23" ht="15.75" customHeight="1">
      <c r="A365" s="67"/>
      <c r="B365" s="68"/>
      <c r="C365" s="69"/>
      <c r="D365" s="69"/>
      <c r="E365" s="69"/>
      <c r="F365" s="70"/>
      <c r="G365" s="37"/>
      <c r="H365" s="37"/>
      <c r="I365" s="37"/>
      <c r="J365" s="72"/>
      <c r="K365" s="37"/>
      <c r="L365" s="37"/>
      <c r="M365" s="71"/>
      <c r="N365" s="37"/>
      <c r="O365" s="37"/>
      <c r="P365" s="37"/>
      <c r="Q365" s="37"/>
      <c r="R365" s="37"/>
      <c r="S365" s="37"/>
      <c r="T365" s="37"/>
      <c r="U365" s="37"/>
      <c r="V365" s="37"/>
      <c r="W365" s="37"/>
    </row>
    <row r="366" spans="1:23" ht="15.75" customHeight="1">
      <c r="A366" s="67"/>
      <c r="B366" s="68"/>
      <c r="C366" s="69"/>
      <c r="D366" s="69"/>
      <c r="E366" s="69"/>
      <c r="F366" s="70"/>
      <c r="G366" s="37"/>
      <c r="H366" s="37"/>
      <c r="I366" s="37"/>
      <c r="J366" s="72"/>
      <c r="K366" s="37"/>
      <c r="L366" s="37"/>
      <c r="M366" s="71"/>
      <c r="N366" s="37"/>
      <c r="O366" s="37"/>
      <c r="P366" s="37"/>
      <c r="Q366" s="37"/>
      <c r="R366" s="37"/>
      <c r="S366" s="37"/>
      <c r="T366" s="37"/>
      <c r="U366" s="37"/>
      <c r="V366" s="37"/>
      <c r="W366" s="37"/>
    </row>
    <row r="367" spans="1:23" ht="15.75" customHeight="1">
      <c r="A367" s="67"/>
      <c r="B367" s="68"/>
      <c r="C367" s="69"/>
      <c r="D367" s="69"/>
      <c r="E367" s="69"/>
      <c r="F367" s="70"/>
      <c r="G367" s="37"/>
      <c r="H367" s="37"/>
      <c r="I367" s="37"/>
      <c r="J367" s="72"/>
      <c r="K367" s="37"/>
      <c r="L367" s="37"/>
      <c r="M367" s="71"/>
      <c r="N367" s="37"/>
      <c r="O367" s="37"/>
      <c r="P367" s="37"/>
      <c r="Q367" s="37"/>
      <c r="R367" s="37"/>
      <c r="S367" s="37"/>
      <c r="T367" s="37"/>
      <c r="U367" s="37"/>
      <c r="V367" s="37"/>
      <c r="W367" s="37"/>
    </row>
    <row r="368" spans="1:23" ht="15.75" customHeight="1">
      <c r="A368" s="67"/>
      <c r="B368" s="68"/>
      <c r="C368" s="69"/>
      <c r="D368" s="69"/>
      <c r="E368" s="69"/>
      <c r="F368" s="70"/>
      <c r="G368" s="37"/>
      <c r="H368" s="37"/>
      <c r="I368" s="37"/>
      <c r="J368" s="72"/>
      <c r="K368" s="37"/>
      <c r="L368" s="37"/>
      <c r="M368" s="71"/>
      <c r="N368" s="37"/>
      <c r="O368" s="37"/>
      <c r="P368" s="37"/>
      <c r="Q368" s="37"/>
      <c r="R368" s="37"/>
      <c r="S368" s="37"/>
      <c r="T368" s="37"/>
      <c r="U368" s="37"/>
      <c r="V368" s="37"/>
      <c r="W368" s="37"/>
    </row>
    <row r="369" spans="1:23" ht="15.75" customHeight="1">
      <c r="A369" s="67"/>
      <c r="B369" s="68"/>
      <c r="C369" s="69"/>
      <c r="D369" s="69"/>
      <c r="E369" s="69"/>
      <c r="F369" s="70"/>
      <c r="G369" s="37"/>
      <c r="H369" s="37"/>
      <c r="I369" s="37"/>
      <c r="J369" s="72"/>
      <c r="K369" s="37"/>
      <c r="L369" s="37"/>
      <c r="M369" s="71"/>
      <c r="N369" s="37"/>
      <c r="O369" s="37"/>
      <c r="P369" s="37"/>
      <c r="Q369" s="37"/>
      <c r="R369" s="37"/>
      <c r="S369" s="37"/>
      <c r="T369" s="37"/>
      <c r="U369" s="37"/>
      <c r="V369" s="37"/>
      <c r="W369" s="37"/>
    </row>
    <row r="370" spans="1:23" ht="15.75" customHeight="1">
      <c r="A370" s="67"/>
      <c r="B370" s="68"/>
      <c r="C370" s="69"/>
      <c r="D370" s="69"/>
      <c r="E370" s="69"/>
      <c r="F370" s="70"/>
      <c r="G370" s="37"/>
      <c r="H370" s="37"/>
      <c r="I370" s="37"/>
      <c r="J370" s="72"/>
      <c r="K370" s="37"/>
      <c r="L370" s="37"/>
      <c r="M370" s="71"/>
      <c r="N370" s="37"/>
      <c r="O370" s="37"/>
      <c r="P370" s="37"/>
      <c r="Q370" s="37"/>
      <c r="R370" s="37"/>
      <c r="S370" s="37"/>
      <c r="T370" s="37"/>
      <c r="U370" s="37"/>
      <c r="V370" s="37"/>
      <c r="W370" s="37"/>
    </row>
    <row r="371" spans="1:23" ht="15.75" customHeight="1">
      <c r="A371" s="67"/>
      <c r="B371" s="68"/>
      <c r="C371" s="69"/>
      <c r="D371" s="69"/>
      <c r="E371" s="69"/>
      <c r="F371" s="70"/>
      <c r="G371" s="37"/>
      <c r="H371" s="37"/>
      <c r="I371" s="37"/>
      <c r="J371" s="72"/>
      <c r="K371" s="37"/>
      <c r="L371" s="37"/>
      <c r="M371" s="71"/>
      <c r="N371" s="37"/>
      <c r="O371" s="37"/>
      <c r="P371" s="37"/>
      <c r="Q371" s="37"/>
      <c r="R371" s="37"/>
      <c r="S371" s="37"/>
      <c r="T371" s="37"/>
      <c r="U371" s="37"/>
      <c r="V371" s="37"/>
      <c r="W371" s="37"/>
    </row>
    <row r="372" spans="1:23" ht="15.75" customHeight="1">
      <c r="A372" s="67"/>
      <c r="B372" s="68"/>
      <c r="C372" s="69"/>
      <c r="D372" s="69"/>
      <c r="E372" s="69"/>
      <c r="F372" s="70"/>
      <c r="G372" s="37"/>
      <c r="H372" s="37"/>
      <c r="I372" s="37"/>
      <c r="J372" s="72"/>
      <c r="K372" s="37"/>
      <c r="L372" s="37"/>
      <c r="M372" s="71"/>
      <c r="N372" s="37"/>
      <c r="O372" s="37"/>
      <c r="P372" s="37"/>
      <c r="Q372" s="37"/>
      <c r="R372" s="37"/>
      <c r="S372" s="37"/>
      <c r="T372" s="37"/>
      <c r="U372" s="37"/>
      <c r="V372" s="37"/>
      <c r="W372" s="37"/>
    </row>
    <row r="373" spans="1:23" ht="15.75" customHeight="1">
      <c r="A373" s="67"/>
      <c r="B373" s="68"/>
      <c r="C373" s="69"/>
      <c r="D373" s="69"/>
      <c r="E373" s="69"/>
      <c r="F373" s="70"/>
      <c r="G373" s="37"/>
      <c r="H373" s="37"/>
      <c r="I373" s="37"/>
      <c r="J373" s="72"/>
      <c r="K373" s="37"/>
      <c r="L373" s="37"/>
      <c r="M373" s="71"/>
      <c r="N373" s="37"/>
      <c r="O373" s="37"/>
      <c r="P373" s="37"/>
      <c r="Q373" s="37"/>
      <c r="R373" s="37"/>
      <c r="S373" s="37"/>
      <c r="T373" s="37"/>
      <c r="U373" s="37"/>
      <c r="V373" s="37"/>
      <c r="W373" s="37"/>
    </row>
    <row r="374" spans="1:23" ht="15.75" customHeight="1">
      <c r="A374" s="67"/>
      <c r="B374" s="68"/>
      <c r="C374" s="69"/>
      <c r="D374" s="69"/>
      <c r="E374" s="69"/>
      <c r="F374" s="70"/>
      <c r="G374" s="37"/>
      <c r="H374" s="37"/>
      <c r="I374" s="37"/>
      <c r="J374" s="72"/>
      <c r="K374" s="37"/>
      <c r="L374" s="37"/>
      <c r="M374" s="71"/>
      <c r="N374" s="37"/>
      <c r="O374" s="37"/>
      <c r="P374" s="37"/>
      <c r="Q374" s="37"/>
      <c r="R374" s="37"/>
      <c r="S374" s="37"/>
      <c r="T374" s="37"/>
      <c r="U374" s="37"/>
      <c r="V374" s="37"/>
      <c r="W374" s="37"/>
    </row>
    <row r="375" spans="1:23" ht="15.75" customHeight="1">
      <c r="A375" s="67"/>
      <c r="B375" s="68"/>
      <c r="C375" s="69"/>
      <c r="D375" s="69"/>
      <c r="E375" s="69"/>
      <c r="F375" s="70"/>
      <c r="G375" s="37"/>
      <c r="H375" s="37"/>
      <c r="I375" s="37"/>
      <c r="J375" s="72"/>
      <c r="K375" s="37"/>
      <c r="L375" s="37"/>
      <c r="M375" s="71"/>
      <c r="N375" s="37"/>
      <c r="O375" s="37"/>
      <c r="P375" s="37"/>
      <c r="Q375" s="37"/>
      <c r="R375" s="37"/>
      <c r="S375" s="37"/>
      <c r="T375" s="37"/>
      <c r="U375" s="37"/>
      <c r="V375" s="37"/>
      <c r="W375" s="37"/>
    </row>
    <row r="376" spans="1:23" ht="15.75" customHeight="1">
      <c r="A376" s="67"/>
      <c r="B376" s="68"/>
      <c r="C376" s="69"/>
      <c r="D376" s="69"/>
      <c r="E376" s="69"/>
      <c r="F376" s="70"/>
      <c r="G376" s="37"/>
      <c r="H376" s="37"/>
      <c r="I376" s="37"/>
      <c r="J376" s="72"/>
      <c r="K376" s="37"/>
      <c r="L376" s="37"/>
      <c r="M376" s="71"/>
      <c r="N376" s="37"/>
      <c r="O376" s="37"/>
      <c r="P376" s="37"/>
      <c r="Q376" s="37"/>
      <c r="R376" s="37"/>
      <c r="S376" s="37"/>
      <c r="T376" s="37"/>
      <c r="U376" s="37"/>
      <c r="V376" s="37"/>
      <c r="W376" s="37"/>
    </row>
    <row r="377" spans="1:23" ht="15.75" customHeight="1">
      <c r="A377" s="67"/>
      <c r="B377" s="68"/>
      <c r="C377" s="69"/>
      <c r="D377" s="69"/>
      <c r="E377" s="69"/>
      <c r="F377" s="70"/>
      <c r="G377" s="37"/>
      <c r="H377" s="37"/>
      <c r="I377" s="37"/>
      <c r="J377" s="72"/>
      <c r="K377" s="37"/>
      <c r="L377" s="37"/>
      <c r="M377" s="71"/>
      <c r="N377" s="37"/>
      <c r="O377" s="37"/>
      <c r="P377" s="37"/>
      <c r="Q377" s="37"/>
      <c r="R377" s="37"/>
      <c r="S377" s="37"/>
      <c r="T377" s="37"/>
      <c r="U377" s="37"/>
      <c r="V377" s="37"/>
      <c r="W377" s="37"/>
    </row>
    <row r="378" spans="1:23" ht="15.75" customHeight="1">
      <c r="A378" s="67"/>
      <c r="B378" s="68"/>
      <c r="C378" s="69"/>
      <c r="D378" s="69"/>
      <c r="E378" s="69"/>
      <c r="F378" s="70"/>
      <c r="G378" s="37"/>
      <c r="H378" s="37"/>
      <c r="I378" s="37"/>
      <c r="J378" s="72"/>
      <c r="K378" s="37"/>
      <c r="L378" s="37"/>
      <c r="M378" s="71"/>
      <c r="N378" s="37"/>
      <c r="O378" s="37"/>
      <c r="P378" s="37"/>
      <c r="Q378" s="37"/>
      <c r="R378" s="37"/>
      <c r="S378" s="37"/>
      <c r="T378" s="37"/>
      <c r="U378" s="37"/>
      <c r="V378" s="37"/>
      <c r="W378" s="37"/>
    </row>
    <row r="379" spans="1:23" ht="15.75" customHeight="1">
      <c r="A379" s="67"/>
      <c r="B379" s="68"/>
      <c r="C379" s="69"/>
      <c r="D379" s="69"/>
      <c r="E379" s="69"/>
      <c r="F379" s="70"/>
      <c r="G379" s="37"/>
      <c r="H379" s="37"/>
      <c r="I379" s="37"/>
      <c r="J379" s="72"/>
      <c r="K379" s="37"/>
      <c r="L379" s="37"/>
      <c r="M379" s="71"/>
      <c r="N379" s="37"/>
      <c r="O379" s="37"/>
      <c r="P379" s="37"/>
      <c r="Q379" s="37"/>
      <c r="R379" s="37"/>
      <c r="S379" s="37"/>
      <c r="T379" s="37"/>
      <c r="U379" s="37"/>
      <c r="V379" s="37"/>
      <c r="W379" s="37"/>
    </row>
    <row r="380" spans="1:23" ht="15.75" customHeight="1">
      <c r="A380" s="67"/>
      <c r="B380" s="68"/>
      <c r="C380" s="69"/>
      <c r="D380" s="69"/>
      <c r="E380" s="69"/>
      <c r="F380" s="70"/>
      <c r="G380" s="37"/>
      <c r="H380" s="37"/>
      <c r="I380" s="37"/>
      <c r="J380" s="72"/>
      <c r="K380" s="37"/>
      <c r="L380" s="37"/>
      <c r="M380" s="71"/>
      <c r="N380" s="37"/>
      <c r="O380" s="37"/>
      <c r="P380" s="37"/>
      <c r="Q380" s="37"/>
      <c r="R380" s="37"/>
      <c r="S380" s="37"/>
      <c r="T380" s="37"/>
      <c r="U380" s="37"/>
      <c r="V380" s="37"/>
      <c r="W380" s="37"/>
    </row>
    <row r="381" spans="1:23" ht="15.75" customHeight="1">
      <c r="A381" s="67"/>
      <c r="B381" s="68"/>
      <c r="C381" s="69"/>
      <c r="D381" s="69"/>
      <c r="E381" s="69"/>
      <c r="F381" s="70"/>
      <c r="G381" s="37"/>
      <c r="H381" s="37"/>
      <c r="I381" s="37"/>
      <c r="J381" s="72"/>
      <c r="K381" s="37"/>
      <c r="L381" s="37"/>
      <c r="M381" s="71"/>
      <c r="N381" s="37"/>
      <c r="O381" s="37"/>
      <c r="P381" s="37"/>
      <c r="Q381" s="37"/>
      <c r="R381" s="37"/>
      <c r="S381" s="37"/>
      <c r="T381" s="37"/>
      <c r="U381" s="37"/>
      <c r="V381" s="37"/>
      <c r="W381" s="37"/>
    </row>
    <row r="382" spans="1:23" ht="15.75" customHeight="1">
      <c r="A382" s="67"/>
      <c r="B382" s="68"/>
      <c r="C382" s="69"/>
      <c r="D382" s="69"/>
      <c r="E382" s="69"/>
      <c r="F382" s="70"/>
      <c r="G382" s="37"/>
      <c r="H382" s="37"/>
      <c r="I382" s="37"/>
      <c r="J382" s="72"/>
      <c r="K382" s="37"/>
      <c r="L382" s="37"/>
      <c r="M382" s="71"/>
      <c r="N382" s="37"/>
      <c r="O382" s="37"/>
      <c r="P382" s="37"/>
      <c r="Q382" s="37"/>
      <c r="R382" s="37"/>
      <c r="S382" s="37"/>
      <c r="T382" s="37"/>
      <c r="U382" s="37"/>
      <c r="V382" s="37"/>
      <c r="W382" s="37"/>
    </row>
    <row r="383" spans="1:23" ht="15.75" customHeight="1">
      <c r="A383" s="67"/>
      <c r="B383" s="68"/>
      <c r="C383" s="69"/>
      <c r="D383" s="69"/>
      <c r="E383" s="69"/>
      <c r="F383" s="70"/>
      <c r="G383" s="37"/>
      <c r="H383" s="37"/>
      <c r="I383" s="37"/>
      <c r="J383" s="72"/>
      <c r="K383" s="37"/>
      <c r="L383" s="37"/>
      <c r="M383" s="71"/>
      <c r="N383" s="37"/>
      <c r="O383" s="37"/>
      <c r="P383" s="37"/>
      <c r="Q383" s="37"/>
      <c r="R383" s="37"/>
      <c r="S383" s="37"/>
      <c r="T383" s="37"/>
      <c r="U383" s="37"/>
      <c r="V383" s="37"/>
      <c r="W383" s="37"/>
    </row>
    <row r="384" spans="1:23" ht="15.75" customHeight="1">
      <c r="A384" s="67"/>
      <c r="B384" s="68"/>
      <c r="C384" s="69"/>
      <c r="D384" s="69"/>
      <c r="E384" s="69"/>
      <c r="F384" s="70"/>
      <c r="G384" s="37"/>
      <c r="H384" s="37"/>
      <c r="I384" s="37"/>
      <c r="J384" s="72"/>
      <c r="K384" s="37"/>
      <c r="L384" s="37"/>
      <c r="M384" s="71"/>
      <c r="N384" s="37"/>
      <c r="O384" s="37"/>
      <c r="P384" s="37"/>
      <c r="Q384" s="37"/>
      <c r="R384" s="37"/>
      <c r="S384" s="37"/>
      <c r="T384" s="37"/>
      <c r="U384" s="37"/>
      <c r="V384" s="37"/>
      <c r="W384" s="37"/>
    </row>
    <row r="385" spans="1:23" ht="15.75" customHeight="1">
      <c r="A385" s="67"/>
      <c r="B385" s="68"/>
      <c r="C385" s="69"/>
      <c r="D385" s="69"/>
      <c r="E385" s="69"/>
      <c r="F385" s="70"/>
      <c r="G385" s="37"/>
      <c r="H385" s="37"/>
      <c r="I385" s="37"/>
      <c r="J385" s="72"/>
      <c r="K385" s="37"/>
      <c r="L385" s="37"/>
      <c r="M385" s="71"/>
      <c r="N385" s="37"/>
      <c r="O385" s="37"/>
      <c r="P385" s="37"/>
      <c r="Q385" s="37"/>
      <c r="R385" s="37"/>
      <c r="S385" s="37"/>
      <c r="T385" s="37"/>
      <c r="U385" s="37"/>
      <c r="V385" s="37"/>
      <c r="W385" s="37"/>
    </row>
    <row r="386" spans="1:23" ht="15.75" customHeight="1">
      <c r="A386" s="67"/>
      <c r="B386" s="68"/>
      <c r="C386" s="69"/>
      <c r="D386" s="69"/>
      <c r="E386" s="69"/>
      <c r="F386" s="70"/>
      <c r="G386" s="37"/>
      <c r="H386" s="37"/>
      <c r="I386" s="37"/>
      <c r="J386" s="72"/>
      <c r="K386" s="37"/>
      <c r="L386" s="37"/>
      <c r="M386" s="71"/>
      <c r="N386" s="37"/>
      <c r="O386" s="37"/>
      <c r="P386" s="37"/>
      <c r="Q386" s="37"/>
      <c r="R386" s="37"/>
      <c r="S386" s="37"/>
      <c r="T386" s="37"/>
      <c r="U386" s="37"/>
      <c r="V386" s="37"/>
      <c r="W386" s="37"/>
    </row>
    <row r="387" spans="1:23" ht="15.75" customHeight="1">
      <c r="A387" s="67"/>
      <c r="B387" s="68"/>
      <c r="C387" s="69"/>
      <c r="D387" s="69"/>
      <c r="E387" s="69"/>
      <c r="F387" s="70"/>
      <c r="G387" s="37"/>
      <c r="H387" s="37"/>
      <c r="I387" s="37"/>
      <c r="J387" s="72"/>
      <c r="K387" s="37"/>
      <c r="L387" s="37"/>
      <c r="M387" s="71"/>
      <c r="N387" s="37"/>
      <c r="O387" s="37"/>
      <c r="P387" s="37"/>
      <c r="Q387" s="37"/>
      <c r="R387" s="37"/>
      <c r="S387" s="37"/>
      <c r="T387" s="37"/>
      <c r="U387" s="37"/>
      <c r="V387" s="37"/>
      <c r="W387" s="37"/>
    </row>
    <row r="388" spans="1:23" ht="15.75" customHeight="1">
      <c r="A388" s="67"/>
      <c r="B388" s="68"/>
      <c r="C388" s="69"/>
      <c r="D388" s="69"/>
      <c r="E388" s="69"/>
      <c r="F388" s="70"/>
      <c r="G388" s="37"/>
      <c r="H388" s="37"/>
      <c r="I388" s="37"/>
      <c r="J388" s="72"/>
      <c r="K388" s="37"/>
      <c r="L388" s="37"/>
      <c r="M388" s="71"/>
      <c r="N388" s="37"/>
      <c r="O388" s="37"/>
      <c r="P388" s="37"/>
      <c r="Q388" s="37"/>
      <c r="R388" s="37"/>
      <c r="S388" s="37"/>
      <c r="T388" s="37"/>
      <c r="U388" s="37"/>
      <c r="V388" s="37"/>
      <c r="W388" s="37"/>
    </row>
    <row r="389" spans="1:23" ht="15.75" customHeight="1">
      <c r="A389" s="67"/>
      <c r="B389" s="68"/>
      <c r="C389" s="69"/>
      <c r="D389" s="69"/>
      <c r="E389" s="69"/>
      <c r="F389" s="70"/>
      <c r="G389" s="37"/>
      <c r="H389" s="37"/>
      <c r="I389" s="37"/>
      <c r="J389" s="72"/>
      <c r="K389" s="37"/>
      <c r="L389" s="37"/>
      <c r="M389" s="71"/>
      <c r="N389" s="37"/>
      <c r="O389" s="37"/>
      <c r="P389" s="37"/>
      <c r="Q389" s="37"/>
      <c r="R389" s="37"/>
      <c r="S389" s="37"/>
      <c r="T389" s="37"/>
      <c r="U389" s="37"/>
      <c r="V389" s="37"/>
      <c r="W389" s="37"/>
    </row>
    <row r="390" spans="1:23" ht="15.75" customHeight="1">
      <c r="A390" s="67"/>
      <c r="B390" s="68"/>
      <c r="C390" s="69"/>
      <c r="D390" s="69"/>
      <c r="E390" s="69"/>
      <c r="F390" s="70"/>
      <c r="G390" s="37"/>
      <c r="H390" s="37"/>
      <c r="I390" s="37"/>
      <c r="J390" s="72"/>
      <c r="K390" s="37"/>
      <c r="L390" s="37"/>
      <c r="M390" s="71"/>
      <c r="N390" s="37"/>
      <c r="O390" s="37"/>
      <c r="P390" s="37"/>
      <c r="Q390" s="37"/>
      <c r="R390" s="37"/>
      <c r="S390" s="37"/>
      <c r="T390" s="37"/>
      <c r="U390" s="37"/>
      <c r="V390" s="37"/>
      <c r="W390" s="37"/>
    </row>
    <row r="391" spans="1:23" ht="15.75" customHeight="1">
      <c r="A391" s="67"/>
      <c r="B391" s="68"/>
      <c r="C391" s="69"/>
      <c r="D391" s="69"/>
      <c r="E391" s="69"/>
      <c r="F391" s="70"/>
      <c r="G391" s="37"/>
      <c r="H391" s="37"/>
      <c r="I391" s="37"/>
      <c r="J391" s="72"/>
      <c r="K391" s="37"/>
      <c r="L391" s="37"/>
      <c r="M391" s="71"/>
      <c r="N391" s="37"/>
      <c r="O391" s="37"/>
      <c r="P391" s="37"/>
      <c r="Q391" s="37"/>
      <c r="R391" s="37"/>
      <c r="S391" s="37"/>
      <c r="T391" s="37"/>
      <c r="U391" s="37"/>
      <c r="V391" s="37"/>
      <c r="W391" s="37"/>
    </row>
    <row r="392" spans="1:23" ht="15.75" customHeight="1">
      <c r="A392" s="67"/>
      <c r="B392" s="68"/>
      <c r="C392" s="69"/>
      <c r="D392" s="69"/>
      <c r="E392" s="69"/>
      <c r="F392" s="70"/>
      <c r="G392" s="37"/>
      <c r="H392" s="37"/>
      <c r="I392" s="37"/>
      <c r="J392" s="72"/>
      <c r="K392" s="37"/>
      <c r="L392" s="37"/>
      <c r="M392" s="71"/>
      <c r="N392" s="37"/>
      <c r="O392" s="37"/>
      <c r="P392" s="37"/>
      <c r="Q392" s="37"/>
      <c r="R392" s="37"/>
      <c r="S392" s="37"/>
      <c r="T392" s="37"/>
      <c r="U392" s="37"/>
      <c r="V392" s="37"/>
      <c r="W392" s="37"/>
    </row>
    <row r="393" spans="1:23" ht="15.75" customHeight="1">
      <c r="A393" s="67"/>
      <c r="B393" s="68"/>
      <c r="C393" s="69"/>
      <c r="D393" s="69"/>
      <c r="E393" s="69"/>
      <c r="F393" s="70"/>
      <c r="G393" s="37"/>
      <c r="H393" s="37"/>
      <c r="I393" s="37"/>
      <c r="J393" s="72"/>
      <c r="K393" s="37"/>
      <c r="L393" s="37"/>
      <c r="M393" s="71"/>
      <c r="N393" s="37"/>
      <c r="O393" s="37"/>
      <c r="P393" s="37"/>
      <c r="Q393" s="37"/>
      <c r="R393" s="37"/>
      <c r="S393" s="37"/>
      <c r="T393" s="37"/>
      <c r="U393" s="37"/>
      <c r="V393" s="37"/>
      <c r="W393" s="37"/>
    </row>
    <row r="394" spans="1:23" ht="15.75" customHeight="1">
      <c r="A394" s="67"/>
      <c r="B394" s="68"/>
      <c r="C394" s="69"/>
      <c r="D394" s="69"/>
      <c r="E394" s="69"/>
      <c r="F394" s="70"/>
      <c r="G394" s="37"/>
      <c r="H394" s="37"/>
      <c r="I394" s="37"/>
      <c r="J394" s="72"/>
      <c r="K394" s="37"/>
      <c r="L394" s="37"/>
      <c r="M394" s="71"/>
      <c r="N394" s="37"/>
      <c r="O394" s="37"/>
      <c r="P394" s="37"/>
      <c r="Q394" s="37"/>
      <c r="R394" s="37"/>
      <c r="S394" s="37"/>
      <c r="T394" s="37"/>
      <c r="U394" s="37"/>
      <c r="V394" s="37"/>
      <c r="W394" s="37"/>
    </row>
    <row r="395" spans="1:23" ht="15.75" customHeight="1">
      <c r="A395" s="67"/>
      <c r="B395" s="68"/>
      <c r="C395" s="69"/>
      <c r="D395" s="69"/>
      <c r="E395" s="69"/>
      <c r="F395" s="70"/>
      <c r="G395" s="37"/>
      <c r="H395" s="37"/>
      <c r="I395" s="37"/>
      <c r="J395" s="72"/>
      <c r="K395" s="37"/>
      <c r="L395" s="37"/>
      <c r="M395" s="71"/>
      <c r="N395" s="37"/>
      <c r="O395" s="37"/>
      <c r="P395" s="37"/>
      <c r="Q395" s="37"/>
      <c r="R395" s="37"/>
      <c r="S395" s="37"/>
      <c r="T395" s="37"/>
      <c r="U395" s="37"/>
      <c r="V395" s="37"/>
      <c r="W395" s="37"/>
    </row>
    <row r="396" spans="1:23" ht="15.75" customHeight="1">
      <c r="A396" s="67"/>
      <c r="B396" s="68"/>
      <c r="C396" s="69"/>
      <c r="D396" s="69"/>
      <c r="E396" s="69"/>
      <c r="F396" s="70"/>
      <c r="G396" s="37"/>
      <c r="H396" s="37"/>
      <c r="I396" s="37"/>
      <c r="J396" s="72"/>
      <c r="K396" s="37"/>
      <c r="L396" s="37"/>
      <c r="M396" s="71"/>
      <c r="N396" s="37"/>
      <c r="O396" s="37"/>
      <c r="P396" s="37"/>
      <c r="Q396" s="37"/>
      <c r="R396" s="37"/>
      <c r="S396" s="37"/>
      <c r="T396" s="37"/>
      <c r="U396" s="37"/>
      <c r="V396" s="37"/>
      <c r="W396" s="37"/>
    </row>
    <row r="397" spans="1:23" ht="15.75" customHeight="1">
      <c r="A397" s="67"/>
      <c r="B397" s="68"/>
      <c r="C397" s="69"/>
      <c r="D397" s="69"/>
      <c r="E397" s="69"/>
      <c r="F397" s="70"/>
      <c r="G397" s="37"/>
      <c r="H397" s="37"/>
      <c r="I397" s="37"/>
      <c r="J397" s="72"/>
      <c r="K397" s="37"/>
      <c r="L397" s="37"/>
      <c r="M397" s="71"/>
      <c r="N397" s="37"/>
      <c r="O397" s="37"/>
      <c r="P397" s="37"/>
      <c r="Q397" s="37"/>
      <c r="R397" s="37"/>
      <c r="S397" s="37"/>
      <c r="T397" s="37"/>
      <c r="U397" s="37"/>
      <c r="V397" s="37"/>
      <c r="W397" s="37"/>
    </row>
    <row r="398" spans="1:23" ht="15.75" customHeight="1"/>
    <row r="399" spans="1:23" ht="15.75" customHeight="1"/>
    <row r="400" spans="1:23"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68"/>
  <mergeCells count="144">
    <mergeCell ref="L107:L108"/>
    <mergeCell ref="M107:M108"/>
    <mergeCell ref="K97:K99"/>
    <mergeCell ref="L97:L99"/>
    <mergeCell ref="M97:M99"/>
    <mergeCell ref="K103:K105"/>
    <mergeCell ref="L103:L105"/>
    <mergeCell ref="M103:M105"/>
    <mergeCell ref="K107:K108"/>
    <mergeCell ref="L94:L96"/>
    <mergeCell ref="M94:M96"/>
    <mergeCell ref="K89:K90"/>
    <mergeCell ref="L89:L90"/>
    <mergeCell ref="M89:M90"/>
    <mergeCell ref="K91:K93"/>
    <mergeCell ref="L91:L93"/>
    <mergeCell ref="M91:M93"/>
    <mergeCell ref="K94:K96"/>
    <mergeCell ref="L73:L75"/>
    <mergeCell ref="M73:M75"/>
    <mergeCell ref="K69:K70"/>
    <mergeCell ref="L69:L70"/>
    <mergeCell ref="M69:M70"/>
    <mergeCell ref="K71:K72"/>
    <mergeCell ref="L71:L72"/>
    <mergeCell ref="M71:M72"/>
    <mergeCell ref="K73:K75"/>
    <mergeCell ref="L67:L68"/>
    <mergeCell ref="M67:M68"/>
    <mergeCell ref="K63:K64"/>
    <mergeCell ref="L63:L64"/>
    <mergeCell ref="M63:M64"/>
    <mergeCell ref="K65:K66"/>
    <mergeCell ref="L65:L66"/>
    <mergeCell ref="M65:M66"/>
    <mergeCell ref="K67:K68"/>
    <mergeCell ref="L60:L62"/>
    <mergeCell ref="M60:M62"/>
    <mergeCell ref="K51:K55"/>
    <mergeCell ref="L51:L55"/>
    <mergeCell ref="M51:M55"/>
    <mergeCell ref="K56:K58"/>
    <mergeCell ref="L56:L58"/>
    <mergeCell ref="M56:M58"/>
    <mergeCell ref="K60:K62"/>
    <mergeCell ref="L49:L50"/>
    <mergeCell ref="M49:M50"/>
    <mergeCell ref="K44:K46"/>
    <mergeCell ref="L44:L46"/>
    <mergeCell ref="M44:M46"/>
    <mergeCell ref="K47:K48"/>
    <mergeCell ref="L47:L48"/>
    <mergeCell ref="M47:M48"/>
    <mergeCell ref="K49:K50"/>
    <mergeCell ref="L41:L43"/>
    <mergeCell ref="M41:M43"/>
    <mergeCell ref="K35:K36"/>
    <mergeCell ref="L35:L36"/>
    <mergeCell ref="M35:M36"/>
    <mergeCell ref="K37:K40"/>
    <mergeCell ref="L37:L40"/>
    <mergeCell ref="M37:M40"/>
    <mergeCell ref="K41:K43"/>
    <mergeCell ref="L161:L165"/>
    <mergeCell ref="M161:M165"/>
    <mergeCell ref="K156:K157"/>
    <mergeCell ref="L156:L157"/>
    <mergeCell ref="M156:M157"/>
    <mergeCell ref="K159:K160"/>
    <mergeCell ref="L159:L160"/>
    <mergeCell ref="M159:M160"/>
    <mergeCell ref="K161:K165"/>
    <mergeCell ref="L30:L34"/>
    <mergeCell ref="M30:M34"/>
    <mergeCell ref="K24:K26"/>
    <mergeCell ref="L24:L26"/>
    <mergeCell ref="M24:M26"/>
    <mergeCell ref="K28:K29"/>
    <mergeCell ref="L28:L29"/>
    <mergeCell ref="M28:M29"/>
    <mergeCell ref="K30:K34"/>
    <mergeCell ref="L21:L23"/>
    <mergeCell ref="M21:M23"/>
    <mergeCell ref="K16:K18"/>
    <mergeCell ref="L16:L18"/>
    <mergeCell ref="M16:M18"/>
    <mergeCell ref="K19:K20"/>
    <mergeCell ref="L19:L20"/>
    <mergeCell ref="M19:M20"/>
    <mergeCell ref="K21:K23"/>
    <mergeCell ref="L12:L15"/>
    <mergeCell ref="M12:M15"/>
    <mergeCell ref="K5:K8"/>
    <mergeCell ref="L5:L8"/>
    <mergeCell ref="M5:M8"/>
    <mergeCell ref="K9:K11"/>
    <mergeCell ref="L9:L11"/>
    <mergeCell ref="M9:M11"/>
    <mergeCell ref="K12:K15"/>
    <mergeCell ref="L152:L155"/>
    <mergeCell ref="M152:M155"/>
    <mergeCell ref="K137:K140"/>
    <mergeCell ref="L137:L140"/>
    <mergeCell ref="M137:M140"/>
    <mergeCell ref="K141:K144"/>
    <mergeCell ref="L141:L144"/>
    <mergeCell ref="M141:M144"/>
    <mergeCell ref="K152:K155"/>
    <mergeCell ref="L135:L136"/>
    <mergeCell ref="M135:M136"/>
    <mergeCell ref="K128:K130"/>
    <mergeCell ref="L128:L130"/>
    <mergeCell ref="M128:M130"/>
    <mergeCell ref="K131:K134"/>
    <mergeCell ref="L131:L134"/>
    <mergeCell ref="M131:M134"/>
    <mergeCell ref="K135:K136"/>
    <mergeCell ref="L123:L127"/>
    <mergeCell ref="M123:M127"/>
    <mergeCell ref="K118:K120"/>
    <mergeCell ref="L118:L120"/>
    <mergeCell ref="M118:M120"/>
    <mergeCell ref="K121:K122"/>
    <mergeCell ref="L121:L122"/>
    <mergeCell ref="M121:M122"/>
    <mergeCell ref="K123:K127"/>
    <mergeCell ref="L116:L117"/>
    <mergeCell ref="M116:M117"/>
    <mergeCell ref="K109:K111"/>
    <mergeCell ref="L109:L111"/>
    <mergeCell ref="M109:M111"/>
    <mergeCell ref="K112:K113"/>
    <mergeCell ref="L112:L113"/>
    <mergeCell ref="M112:M113"/>
    <mergeCell ref="K116:K117"/>
    <mergeCell ref="L82:L88"/>
    <mergeCell ref="M82:M88"/>
    <mergeCell ref="K76:K79"/>
    <mergeCell ref="L76:L79"/>
    <mergeCell ref="M76:M79"/>
    <mergeCell ref="K80:K81"/>
    <mergeCell ref="L80:L81"/>
    <mergeCell ref="M80:M81"/>
    <mergeCell ref="K82:K88"/>
  </mergeCells>
  <conditionalFormatting sqref="O6:O19">
    <cfRule type="notContainsBlanks" dxfId="61" priority="1">
      <formula>LEN(TRIM(O6))&gt;0</formula>
    </cfRule>
  </conditionalFormatting>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03"/>
  <sheetViews>
    <sheetView showGridLines="0" topLeftCell="B1" workbookViewId="0"/>
  </sheetViews>
  <sheetFormatPr defaultColWidth="11.1640625" defaultRowHeight="15" customHeight="1"/>
  <cols>
    <col min="1" max="1" width="10.6640625" hidden="1" customWidth="1"/>
    <col min="2" max="2" width="8.6640625" customWidth="1"/>
    <col min="3" max="3" width="10.5" customWidth="1"/>
    <col min="4" max="4" width="18.6640625" customWidth="1"/>
    <col min="5" max="5" width="10.6640625" customWidth="1"/>
    <col min="6" max="6" width="17.08203125" customWidth="1"/>
    <col min="7" max="7" width="13.08203125" customWidth="1"/>
    <col min="8" max="8" width="15.6640625" customWidth="1"/>
    <col min="9" max="9" width="11.6640625" customWidth="1"/>
    <col min="10" max="10" width="19.5" customWidth="1"/>
    <col min="11" max="11" width="12.5" customWidth="1"/>
    <col min="12" max="12" width="14.08203125" customWidth="1"/>
    <col min="13" max="13" width="15.6640625" customWidth="1"/>
    <col min="14" max="14" width="16.6640625" customWidth="1"/>
    <col min="15" max="15" width="12.6640625" customWidth="1"/>
    <col min="16" max="16" width="18.08203125" customWidth="1"/>
    <col min="17" max="17" width="20.1640625" customWidth="1"/>
    <col min="18" max="18" width="9.08203125" customWidth="1"/>
    <col min="19" max="20" width="20.08203125" customWidth="1"/>
    <col min="21" max="26" width="9.08203125" customWidth="1"/>
  </cols>
  <sheetData>
    <row r="1" spans="1:26" ht="18">
      <c r="A1" s="16" t="s">
        <v>140</v>
      </c>
      <c r="B1" s="73"/>
      <c r="C1" s="74" t="s">
        <v>141</v>
      </c>
      <c r="D1" s="75" t="s">
        <v>142</v>
      </c>
      <c r="E1" s="74" t="s">
        <v>143</v>
      </c>
      <c r="F1" s="75" t="s">
        <v>144</v>
      </c>
      <c r="G1" s="1" t="s">
        <v>145</v>
      </c>
      <c r="H1" s="76" t="s">
        <v>146</v>
      </c>
      <c r="I1" s="1" t="s">
        <v>147</v>
      </c>
      <c r="J1" s="3" t="s">
        <v>12</v>
      </c>
      <c r="K1" s="77" t="s">
        <v>148</v>
      </c>
      <c r="L1" s="78" t="s">
        <v>149</v>
      </c>
      <c r="Q1" s="79"/>
      <c r="U1" s="80"/>
      <c r="V1" s="80"/>
      <c r="W1" s="80"/>
      <c r="X1" s="80"/>
      <c r="Y1" s="80"/>
      <c r="Z1" s="80"/>
    </row>
    <row r="2" spans="1:26" ht="18">
      <c r="A2" s="24"/>
      <c r="C2" s="81">
        <v>3002</v>
      </c>
      <c r="D2" s="82" t="s">
        <v>150</v>
      </c>
      <c r="E2" s="81" t="s">
        <v>151</v>
      </c>
      <c r="F2" s="83" t="s">
        <v>152</v>
      </c>
      <c r="G2" s="84" t="s">
        <v>153</v>
      </c>
      <c r="H2" s="85">
        <v>2.5</v>
      </c>
      <c r="I2" s="85" t="s">
        <v>154</v>
      </c>
      <c r="J2" s="86">
        <v>398232148</v>
      </c>
      <c r="K2" s="87">
        <v>26098005897</v>
      </c>
      <c r="L2" s="88" t="s">
        <v>155</v>
      </c>
      <c r="Q2" s="79"/>
      <c r="U2" s="80"/>
      <c r="V2" s="80"/>
      <c r="W2" s="80"/>
      <c r="X2" s="80"/>
      <c r="Y2" s="80"/>
      <c r="Z2" s="80"/>
    </row>
    <row r="3" spans="1:26" ht="31">
      <c r="A3" s="24"/>
      <c r="C3" s="81">
        <v>3015</v>
      </c>
      <c r="D3" s="82" t="s">
        <v>156</v>
      </c>
      <c r="E3" s="81" t="s">
        <v>151</v>
      </c>
      <c r="F3" s="83" t="s">
        <v>157</v>
      </c>
      <c r="G3" s="89" t="s">
        <v>134</v>
      </c>
      <c r="H3" s="85">
        <v>2.5</v>
      </c>
      <c r="I3" s="90" t="s">
        <v>158</v>
      </c>
      <c r="J3" s="86">
        <v>886884883</v>
      </c>
      <c r="K3" s="91" t="s">
        <v>159</v>
      </c>
      <c r="L3" s="88" t="s">
        <v>160</v>
      </c>
      <c r="Q3" s="79"/>
      <c r="U3" s="80"/>
      <c r="V3" s="80"/>
      <c r="W3" s="80"/>
      <c r="X3" s="80"/>
      <c r="Y3" s="80"/>
      <c r="Z3" s="80"/>
    </row>
    <row r="4" spans="1:26" ht="31">
      <c r="A4" s="24"/>
      <c r="C4" s="81">
        <v>3030</v>
      </c>
      <c r="D4" s="82" t="s">
        <v>161</v>
      </c>
      <c r="E4" s="81" t="s">
        <v>151</v>
      </c>
      <c r="F4" s="83" t="s">
        <v>162</v>
      </c>
      <c r="G4" s="92" t="s">
        <v>163</v>
      </c>
      <c r="H4" s="85">
        <v>3.5</v>
      </c>
      <c r="I4" s="93" t="s">
        <v>164</v>
      </c>
      <c r="J4" s="86">
        <v>966353312</v>
      </c>
      <c r="K4" s="87">
        <v>1090008150</v>
      </c>
      <c r="L4" s="88" t="s">
        <v>165</v>
      </c>
      <c r="Q4" s="79"/>
      <c r="U4" s="80"/>
      <c r="V4" s="80"/>
      <c r="W4" s="80"/>
      <c r="X4" s="80"/>
      <c r="Y4" s="80"/>
      <c r="Z4" s="80"/>
    </row>
    <row r="5" spans="1:26" ht="18">
      <c r="A5" s="24"/>
      <c r="C5" s="81">
        <v>3020</v>
      </c>
      <c r="D5" s="82" t="s">
        <v>166</v>
      </c>
      <c r="E5" s="81" t="s">
        <v>167</v>
      </c>
      <c r="F5" s="83" t="s">
        <v>168</v>
      </c>
      <c r="G5" s="94" t="s">
        <v>169</v>
      </c>
      <c r="H5" s="95">
        <v>1.5</v>
      </c>
      <c r="I5" s="96" t="s">
        <v>154</v>
      </c>
      <c r="J5" s="86">
        <v>398232148</v>
      </c>
      <c r="K5" s="87">
        <v>26098005897</v>
      </c>
      <c r="L5" s="88" t="s">
        <v>170</v>
      </c>
      <c r="Q5" s="79"/>
      <c r="U5" s="80"/>
      <c r="V5" s="80"/>
      <c r="W5" s="80"/>
      <c r="X5" s="80"/>
      <c r="Y5" s="80"/>
      <c r="Z5" s="80"/>
    </row>
    <row r="6" spans="1:26" ht="18">
      <c r="A6" s="24"/>
      <c r="C6" s="81">
        <v>3016</v>
      </c>
      <c r="D6" s="82" t="s">
        <v>171</v>
      </c>
      <c r="E6" s="81" t="s">
        <v>172</v>
      </c>
      <c r="F6" s="83" t="s">
        <v>173</v>
      </c>
      <c r="G6" s="84" t="s">
        <v>174</v>
      </c>
      <c r="H6" s="95">
        <v>1.5</v>
      </c>
      <c r="I6" s="84"/>
      <c r="J6" s="86"/>
      <c r="K6" s="87"/>
      <c r="L6" s="88" t="s">
        <v>170</v>
      </c>
      <c r="Q6" s="79"/>
      <c r="U6" s="80"/>
      <c r="V6" s="80"/>
      <c r="W6" s="80"/>
      <c r="X6" s="80"/>
      <c r="Y6" s="80"/>
      <c r="Z6" s="80"/>
    </row>
    <row r="7" spans="1:26" ht="18">
      <c r="A7" s="24"/>
      <c r="C7" s="81">
        <v>3027</v>
      </c>
      <c r="D7" s="82" t="s">
        <v>175</v>
      </c>
      <c r="E7" s="97" t="s">
        <v>172</v>
      </c>
      <c r="F7" s="83" t="s">
        <v>176</v>
      </c>
      <c r="G7" s="84" t="s">
        <v>177</v>
      </c>
      <c r="H7" s="95">
        <v>1.5</v>
      </c>
      <c r="I7" s="84"/>
      <c r="J7" s="84"/>
      <c r="K7" s="85"/>
      <c r="L7" s="88" t="s">
        <v>170</v>
      </c>
      <c r="Q7" s="79"/>
      <c r="U7" s="80"/>
      <c r="V7" s="80"/>
      <c r="W7" s="80"/>
      <c r="X7" s="80"/>
      <c r="Y7" s="80"/>
      <c r="Z7" s="80"/>
    </row>
    <row r="8" spans="1:26" ht="18">
      <c r="A8" s="24"/>
      <c r="C8" s="81">
        <v>3031</v>
      </c>
      <c r="D8" s="82" t="s">
        <v>178</v>
      </c>
      <c r="E8" s="97" t="s">
        <v>179</v>
      </c>
      <c r="F8" s="83" t="s">
        <v>180</v>
      </c>
      <c r="G8" s="84" t="s">
        <v>181</v>
      </c>
      <c r="H8" s="95">
        <v>1.5</v>
      </c>
      <c r="I8" s="84"/>
      <c r="J8" s="84"/>
      <c r="K8" s="85"/>
      <c r="L8" s="88" t="s">
        <v>170</v>
      </c>
      <c r="Q8" s="79"/>
      <c r="U8" s="80"/>
      <c r="V8" s="80"/>
      <c r="W8" s="80"/>
      <c r="X8" s="80"/>
      <c r="Y8" s="80"/>
      <c r="Z8" s="80"/>
    </row>
    <row r="9" spans="1:26" ht="18">
      <c r="A9" s="24"/>
      <c r="C9" s="81">
        <v>3023</v>
      </c>
      <c r="D9" s="82" t="s">
        <v>182</v>
      </c>
      <c r="E9" s="97" t="s">
        <v>183</v>
      </c>
      <c r="F9" s="83" t="s">
        <v>184</v>
      </c>
      <c r="G9" s="98"/>
      <c r="K9" s="99"/>
      <c r="L9" s="100"/>
      <c r="M9" s="101"/>
      <c r="N9" s="101"/>
      <c r="O9" s="4"/>
      <c r="P9" s="102"/>
      <c r="Q9" s="103"/>
      <c r="U9" s="104"/>
      <c r="V9" s="104"/>
      <c r="W9" s="104"/>
      <c r="X9" s="104"/>
      <c r="Y9" s="104"/>
      <c r="Z9" s="104"/>
    </row>
    <row r="10" spans="1:26" ht="18">
      <c r="A10" s="24"/>
      <c r="C10" s="81">
        <v>3005</v>
      </c>
      <c r="D10" s="82" t="s">
        <v>185</v>
      </c>
      <c r="E10" s="97" t="s">
        <v>186</v>
      </c>
      <c r="F10" s="83" t="s">
        <v>187</v>
      </c>
      <c r="G10" s="98"/>
      <c r="K10" s="99"/>
      <c r="L10" s="100"/>
      <c r="M10" s="101"/>
      <c r="N10" s="101"/>
      <c r="O10" s="4"/>
      <c r="P10" s="102"/>
      <c r="Q10" s="103"/>
      <c r="U10" s="104"/>
      <c r="V10" s="104"/>
      <c r="W10" s="104"/>
      <c r="X10" s="104"/>
      <c r="Y10" s="104"/>
      <c r="Z10" s="104"/>
    </row>
    <row r="11" spans="1:26" ht="18">
      <c r="A11" s="24"/>
      <c r="C11" s="81">
        <v>3013</v>
      </c>
      <c r="D11" s="82" t="s">
        <v>188</v>
      </c>
      <c r="E11" s="97" t="s">
        <v>186</v>
      </c>
      <c r="F11" s="83" t="s">
        <v>189</v>
      </c>
      <c r="G11" s="98"/>
      <c r="K11" s="99"/>
      <c r="L11" s="100"/>
      <c r="M11" s="101"/>
      <c r="N11" s="101"/>
      <c r="O11" s="4"/>
      <c r="P11" s="102"/>
      <c r="Q11" s="103"/>
      <c r="U11" s="104"/>
      <c r="V11" s="104"/>
      <c r="W11" s="104"/>
      <c r="X11" s="104"/>
      <c r="Y11" s="104"/>
      <c r="Z11" s="104"/>
    </row>
    <row r="12" spans="1:26" ht="18">
      <c r="A12" s="24"/>
      <c r="C12" s="81">
        <v>3032</v>
      </c>
      <c r="D12" s="82" t="s">
        <v>190</v>
      </c>
      <c r="E12" s="97" t="s">
        <v>191</v>
      </c>
      <c r="F12" s="83" t="s">
        <v>192</v>
      </c>
      <c r="G12" s="98"/>
      <c r="K12" s="99"/>
      <c r="L12" s="100"/>
      <c r="M12" s="101"/>
      <c r="N12" s="101"/>
      <c r="O12" s="4"/>
      <c r="P12" s="102"/>
      <c r="Q12" s="103"/>
      <c r="U12" s="104"/>
      <c r="V12" s="104"/>
      <c r="W12" s="104"/>
      <c r="X12" s="104"/>
      <c r="Y12" s="104"/>
      <c r="Z12" s="104"/>
    </row>
    <row r="13" spans="1:26" ht="18">
      <c r="A13" s="24"/>
      <c r="C13" s="81">
        <v>3003</v>
      </c>
      <c r="D13" s="82" t="s">
        <v>193</v>
      </c>
      <c r="E13" s="97" t="s">
        <v>194</v>
      </c>
      <c r="F13" s="83" t="s">
        <v>195</v>
      </c>
      <c r="G13" s="98"/>
      <c r="K13" s="99"/>
      <c r="L13" s="100"/>
      <c r="M13" s="101"/>
      <c r="N13" s="101"/>
      <c r="O13" s="4"/>
      <c r="P13" s="102"/>
      <c r="Q13" s="103"/>
      <c r="U13" s="104"/>
      <c r="V13" s="104"/>
      <c r="W13" s="104"/>
      <c r="X13" s="104"/>
      <c r="Y13" s="104"/>
      <c r="Z13" s="104"/>
    </row>
    <row r="14" spans="1:26" ht="18">
      <c r="A14" s="24"/>
      <c r="C14" s="81">
        <v>3011</v>
      </c>
      <c r="D14" s="82" t="s">
        <v>196</v>
      </c>
      <c r="E14" s="97" t="s">
        <v>197</v>
      </c>
      <c r="F14" s="83" t="s">
        <v>198</v>
      </c>
      <c r="G14" s="98"/>
      <c r="K14" s="99"/>
      <c r="L14" s="100"/>
      <c r="M14" s="101"/>
      <c r="N14" s="101"/>
      <c r="O14" s="4"/>
      <c r="P14" s="102"/>
      <c r="Q14" s="103"/>
      <c r="U14" s="104"/>
      <c r="V14" s="104"/>
      <c r="W14" s="104"/>
      <c r="X14" s="104"/>
      <c r="Y14" s="104"/>
      <c r="Z14" s="104"/>
    </row>
    <row r="15" spans="1:26" ht="18">
      <c r="A15" s="24"/>
      <c r="C15" s="81">
        <v>3018</v>
      </c>
      <c r="D15" s="82" t="s">
        <v>199</v>
      </c>
      <c r="E15" s="97" t="s">
        <v>200</v>
      </c>
      <c r="F15" s="83" t="s">
        <v>201</v>
      </c>
      <c r="G15" s="98"/>
      <c r="K15" s="99"/>
      <c r="L15" s="100"/>
      <c r="M15" s="101"/>
      <c r="N15" s="101"/>
      <c r="O15" s="4"/>
      <c r="P15" s="102"/>
      <c r="Q15" s="103"/>
      <c r="U15" s="104"/>
      <c r="V15" s="104"/>
      <c r="W15" s="104"/>
      <c r="X15" s="104"/>
      <c r="Y15" s="104"/>
      <c r="Z15" s="104"/>
    </row>
    <row r="16" spans="1:26" ht="18">
      <c r="A16" s="24"/>
      <c r="C16" s="81">
        <v>3014</v>
      </c>
      <c r="D16" s="82" t="s">
        <v>202</v>
      </c>
      <c r="E16" s="97" t="s">
        <v>203</v>
      </c>
      <c r="F16" s="83" t="s">
        <v>204</v>
      </c>
      <c r="G16" s="98"/>
      <c r="K16" s="99"/>
      <c r="L16" s="100"/>
      <c r="M16" s="101"/>
      <c r="N16" s="101"/>
      <c r="O16" s="4"/>
      <c r="P16" s="102"/>
      <c r="Q16" s="103"/>
      <c r="U16" s="104"/>
      <c r="V16" s="104"/>
      <c r="W16" s="104"/>
      <c r="X16" s="104"/>
      <c r="Y16" s="104"/>
      <c r="Z16" s="104"/>
    </row>
    <row r="17" spans="1:26" ht="14.25" customHeight="1">
      <c r="A17" s="105"/>
      <c r="C17" s="81">
        <v>3033</v>
      </c>
      <c r="D17" s="82" t="s">
        <v>205</v>
      </c>
      <c r="E17" s="81" t="s">
        <v>172</v>
      </c>
      <c r="F17" s="83" t="s">
        <v>206</v>
      </c>
      <c r="G17" s="103"/>
      <c r="H17" s="106"/>
      <c r="I17" s="104"/>
      <c r="J17" s="106"/>
      <c r="K17" s="107"/>
      <c r="L17" s="104"/>
      <c r="M17" s="108"/>
      <c r="N17" s="108"/>
      <c r="O17" s="104"/>
      <c r="P17" s="104"/>
      <c r="Q17" s="104"/>
      <c r="R17" s="104"/>
      <c r="S17" s="104"/>
      <c r="T17" s="109"/>
      <c r="U17" s="104"/>
      <c r="V17" s="104"/>
      <c r="W17" s="104"/>
      <c r="X17" s="104"/>
      <c r="Y17" s="104"/>
      <c r="Z17" s="104"/>
    </row>
    <row r="18" spans="1:26" ht="31.5" customHeight="1">
      <c r="A18" s="110"/>
      <c r="B18" s="1600" t="s">
        <v>207</v>
      </c>
      <c r="C18" s="1601"/>
      <c r="D18" s="1601"/>
      <c r="E18" s="1601"/>
      <c r="F18" s="1601"/>
      <c r="G18" s="1601"/>
      <c r="H18" s="1601"/>
      <c r="I18" s="1601"/>
      <c r="J18" s="1601"/>
      <c r="K18" s="1601"/>
      <c r="L18" s="104"/>
      <c r="M18" s="108"/>
      <c r="N18" s="108"/>
      <c r="O18" s="104"/>
      <c r="P18" s="104"/>
      <c r="Q18" s="104"/>
      <c r="R18" s="104"/>
      <c r="S18" s="104"/>
      <c r="T18" s="109"/>
      <c r="U18" s="104"/>
      <c r="V18" s="104"/>
      <c r="W18" s="104"/>
      <c r="X18" s="104"/>
      <c r="Y18" s="104"/>
      <c r="Z18" s="104"/>
    </row>
    <row r="19" spans="1:26" ht="15.75" customHeight="1">
      <c r="A19" s="112"/>
      <c r="B19" s="111"/>
      <c r="C19" s="111"/>
      <c r="D19" s="113"/>
      <c r="E19" s="111"/>
      <c r="F19" s="114" t="s">
        <v>208</v>
      </c>
      <c r="G19" s="115">
        <f ca="1">TODAY()+1</f>
        <v>46214</v>
      </c>
      <c r="H19" s="111"/>
      <c r="I19" s="111"/>
      <c r="J19" s="111"/>
      <c r="K19" s="111"/>
      <c r="L19" s="104"/>
      <c r="M19" s="108"/>
      <c r="N19" s="108"/>
      <c r="O19" s="104"/>
      <c r="P19" s="104"/>
      <c r="Q19" s="104"/>
      <c r="R19" s="104"/>
      <c r="S19" s="104"/>
      <c r="T19" s="109"/>
      <c r="U19" s="104"/>
      <c r="V19" s="104"/>
      <c r="W19" s="104"/>
      <c r="X19" s="104"/>
      <c r="Y19" s="104"/>
      <c r="Z19" s="104"/>
    </row>
    <row r="20" spans="1:26" ht="8.25" customHeight="1">
      <c r="A20" s="116"/>
      <c r="B20" s="101"/>
      <c r="C20" s="101"/>
      <c r="D20" s="100"/>
      <c r="E20" s="101"/>
      <c r="F20" s="117"/>
      <c r="G20" s="103"/>
      <c r="H20" s="101"/>
      <c r="I20" s="4"/>
      <c r="J20" s="101"/>
      <c r="K20" s="118"/>
      <c r="L20" s="4"/>
      <c r="M20" s="4"/>
      <c r="N20" s="4"/>
      <c r="O20" s="4"/>
      <c r="P20" s="4"/>
      <c r="Q20" s="4"/>
      <c r="R20" s="4"/>
      <c r="S20" s="4"/>
      <c r="T20" s="100"/>
      <c r="U20" s="4"/>
      <c r="V20" s="4"/>
      <c r="W20" s="4"/>
      <c r="X20" s="4"/>
      <c r="Y20" s="4"/>
      <c r="Z20" s="4"/>
    </row>
    <row r="21" spans="1:26" ht="15.75" customHeight="1">
      <c r="B21" s="119" t="s">
        <v>0</v>
      </c>
      <c r="C21" s="1" t="s">
        <v>209</v>
      </c>
      <c r="D21" s="76" t="s">
        <v>145</v>
      </c>
      <c r="E21" s="1" t="s">
        <v>210</v>
      </c>
      <c r="F21" s="76" t="s">
        <v>147</v>
      </c>
      <c r="G21" s="3" t="s">
        <v>12</v>
      </c>
      <c r="H21" s="120" t="s">
        <v>148</v>
      </c>
      <c r="I21" s="1" t="s">
        <v>211</v>
      </c>
      <c r="J21" s="1" t="s">
        <v>212</v>
      </c>
      <c r="K21" s="1" t="s">
        <v>213</v>
      </c>
      <c r="L21" s="1" t="s">
        <v>214</v>
      </c>
      <c r="O21" s="37"/>
      <c r="P21" s="37"/>
      <c r="Q21" s="37"/>
      <c r="R21" s="37"/>
      <c r="S21" s="37"/>
      <c r="T21" s="37"/>
      <c r="U21" s="37"/>
      <c r="V21" s="37"/>
      <c r="W21" s="37"/>
      <c r="X21" s="37"/>
      <c r="Y21" s="37"/>
      <c r="Z21" s="37"/>
    </row>
    <row r="22" spans="1:26" ht="15.75" customHeight="1">
      <c r="B22" s="121">
        <v>45568</v>
      </c>
      <c r="C22" s="122" t="s">
        <v>215</v>
      </c>
      <c r="D22" s="65" t="s">
        <v>163</v>
      </c>
      <c r="E22" s="122" t="str">
        <f>IFERROR(VLOOKUP(D22,#REF!,6,0),"")</f>
        <v/>
      </c>
      <c r="F22" s="8" t="s">
        <v>216</v>
      </c>
      <c r="G22" s="123" t="str">
        <f>IFERROR(VLOOKUP(F22,#REF!,2,0),"")</f>
        <v/>
      </c>
      <c r="H22" s="124" t="str">
        <f>IFERROR(VLOOKUP(F22,#REF!,3,0),"")</f>
        <v/>
      </c>
      <c r="I22" s="125">
        <v>3020</v>
      </c>
      <c r="J22" s="65" t="str">
        <f t="shared" ref="J22:J110" si="0">IFERROR(VLOOKUP(I22,#REF!,2,0),"")</f>
        <v/>
      </c>
      <c r="K22" s="126">
        <v>9</v>
      </c>
      <c r="L22" s="127"/>
      <c r="O22" s="37"/>
      <c r="P22" s="37"/>
      <c r="Q22" s="37"/>
      <c r="R22" s="37"/>
      <c r="S22" s="37"/>
      <c r="T22" s="37"/>
      <c r="U22" s="37"/>
      <c r="V22" s="37"/>
      <c r="W22" s="37"/>
      <c r="X22" s="37"/>
      <c r="Y22" s="37"/>
      <c r="Z22" s="37"/>
    </row>
    <row r="23" spans="1:26" ht="16.5" customHeight="1">
      <c r="B23" s="121">
        <v>45568</v>
      </c>
      <c r="C23" s="122"/>
      <c r="D23" s="65"/>
      <c r="E23" s="122"/>
      <c r="F23" s="8"/>
      <c r="G23" s="123"/>
      <c r="H23" s="124"/>
      <c r="I23" s="125">
        <v>3027</v>
      </c>
      <c r="J23" s="65" t="str">
        <f t="shared" si="0"/>
        <v/>
      </c>
      <c r="K23" s="126">
        <v>9</v>
      </c>
      <c r="L23" s="126"/>
      <c r="O23" s="37"/>
      <c r="P23" s="37"/>
      <c r="Q23" s="37"/>
      <c r="R23" s="37"/>
      <c r="S23" s="37"/>
      <c r="T23" s="37"/>
      <c r="U23" s="37"/>
      <c r="V23" s="37"/>
      <c r="W23" s="37"/>
      <c r="X23" s="37"/>
      <c r="Y23" s="37"/>
      <c r="Z23" s="37"/>
    </row>
    <row r="24" spans="1:26" ht="16.5" customHeight="1">
      <c r="B24" s="121">
        <v>45568</v>
      </c>
      <c r="C24" s="122"/>
      <c r="D24" s="65"/>
      <c r="E24" s="122"/>
      <c r="F24" s="8"/>
      <c r="G24" s="123"/>
      <c r="H24" s="124"/>
      <c r="I24" s="125">
        <v>3016</v>
      </c>
      <c r="J24" s="65" t="str">
        <f t="shared" si="0"/>
        <v/>
      </c>
      <c r="K24" s="126">
        <v>9</v>
      </c>
      <c r="L24" s="126"/>
      <c r="O24" s="37"/>
      <c r="P24" s="37"/>
      <c r="Q24" s="37"/>
      <c r="R24" s="37"/>
      <c r="S24" s="37"/>
      <c r="T24" s="37"/>
      <c r="U24" s="37"/>
      <c r="V24" s="37"/>
      <c r="W24" s="37"/>
      <c r="X24" s="37"/>
      <c r="Y24" s="37"/>
      <c r="Z24" s="37"/>
    </row>
    <row r="25" spans="1:26" ht="16.5" customHeight="1">
      <c r="B25" s="121">
        <v>45568</v>
      </c>
      <c r="C25" s="122" t="s">
        <v>217</v>
      </c>
      <c r="D25" s="65" t="s">
        <v>174</v>
      </c>
      <c r="E25" s="122" t="str">
        <f>IFERROR(VLOOKUP(D25,#REF!,6,0),"")</f>
        <v/>
      </c>
      <c r="F25" s="8" t="s">
        <v>218</v>
      </c>
      <c r="G25" s="123" t="str">
        <f>IFERROR(VLOOKUP(F25,#REF!,2,0),"")</f>
        <v/>
      </c>
      <c r="H25" s="124" t="str">
        <f>IFERROR(VLOOKUP(F25,#REF!,3,0),"")</f>
        <v/>
      </c>
      <c r="I25" s="128">
        <v>3015</v>
      </c>
      <c r="J25" s="65" t="str">
        <f t="shared" si="0"/>
        <v/>
      </c>
      <c r="K25" s="126">
        <v>7</v>
      </c>
      <c r="L25" s="126"/>
      <c r="O25" s="37"/>
      <c r="P25" s="37"/>
      <c r="Q25" s="37"/>
      <c r="R25" s="37"/>
      <c r="S25" s="37"/>
      <c r="T25" s="37"/>
      <c r="U25" s="37"/>
      <c r="V25" s="37"/>
      <c r="W25" s="37"/>
      <c r="X25" s="37"/>
      <c r="Y25" s="37"/>
      <c r="Z25" s="37"/>
    </row>
    <row r="26" spans="1:26" ht="15.75" customHeight="1">
      <c r="B26" s="121">
        <v>45568</v>
      </c>
      <c r="C26" s="122"/>
      <c r="D26" s="65"/>
      <c r="E26" s="122"/>
      <c r="F26" s="8"/>
      <c r="G26" s="123"/>
      <c r="H26" s="124"/>
      <c r="I26" s="128">
        <v>3030</v>
      </c>
      <c r="J26" s="65" t="str">
        <f t="shared" si="0"/>
        <v/>
      </c>
      <c r="K26" s="126">
        <v>7</v>
      </c>
      <c r="L26" s="126"/>
      <c r="O26" s="37"/>
      <c r="P26" s="37"/>
      <c r="Q26" s="37"/>
      <c r="R26" s="37"/>
      <c r="S26" s="37"/>
      <c r="T26" s="37"/>
      <c r="U26" s="37"/>
      <c r="V26" s="37"/>
      <c r="W26" s="37"/>
      <c r="X26" s="37"/>
      <c r="Y26" s="37"/>
      <c r="Z26" s="37"/>
    </row>
    <row r="27" spans="1:26" ht="15.75" customHeight="1">
      <c r="B27" s="121">
        <v>45568</v>
      </c>
      <c r="C27" s="122" t="s">
        <v>219</v>
      </c>
      <c r="D27" s="65" t="s">
        <v>169</v>
      </c>
      <c r="E27" s="122" t="str">
        <f>IFERROR(VLOOKUP(D27,#REF!,6,0),"")</f>
        <v/>
      </c>
      <c r="F27" s="8" t="s">
        <v>220</v>
      </c>
      <c r="G27" s="123" t="str">
        <f>IFERROR(VLOOKUP(F27,#REF!,2,0),"")</f>
        <v/>
      </c>
      <c r="H27" s="124" t="str">
        <f>IFERROR(VLOOKUP(F27,#REF!,3,0),"")</f>
        <v/>
      </c>
      <c r="I27" s="129">
        <v>3002</v>
      </c>
      <c r="J27" s="65" t="str">
        <f t="shared" si="0"/>
        <v/>
      </c>
      <c r="K27" s="126">
        <v>10</v>
      </c>
      <c r="L27" s="126"/>
      <c r="O27" s="37"/>
      <c r="P27" s="37"/>
      <c r="Q27" s="37"/>
      <c r="R27" s="37"/>
      <c r="S27" s="37"/>
      <c r="T27" s="37"/>
      <c r="U27" s="37"/>
      <c r="V27" s="37"/>
      <c r="W27" s="37"/>
      <c r="X27" s="37"/>
      <c r="Y27" s="37"/>
      <c r="Z27" s="37"/>
    </row>
    <row r="28" spans="1:26" ht="15.75" customHeight="1">
      <c r="B28" s="121">
        <v>45568</v>
      </c>
      <c r="C28" s="122" t="s">
        <v>221</v>
      </c>
      <c r="D28" s="65" t="s">
        <v>153</v>
      </c>
      <c r="E28" s="122" t="str">
        <f>IFERROR(VLOOKUP(D28,#REF!,6,0),"")</f>
        <v/>
      </c>
      <c r="F28" s="8" t="s">
        <v>222</v>
      </c>
      <c r="G28" s="123" t="str">
        <f>IFERROR(VLOOKUP(F28,#REF!,2,0),"")</f>
        <v/>
      </c>
      <c r="H28" s="124" t="str">
        <f>IFERROR(VLOOKUP(F28,#REF!,3,0),"")</f>
        <v/>
      </c>
      <c r="I28" s="130">
        <v>3003</v>
      </c>
      <c r="J28" s="65" t="str">
        <f t="shared" si="0"/>
        <v/>
      </c>
      <c r="K28" s="126">
        <v>8</v>
      </c>
      <c r="L28" s="126"/>
      <c r="O28" s="37"/>
      <c r="P28" s="37"/>
      <c r="Q28" s="37"/>
      <c r="R28" s="37"/>
      <c r="S28" s="37"/>
      <c r="T28" s="37"/>
      <c r="U28" s="37"/>
      <c r="V28" s="37"/>
      <c r="W28" s="37"/>
      <c r="X28" s="37"/>
      <c r="Y28" s="37"/>
      <c r="Z28" s="37"/>
    </row>
    <row r="29" spans="1:26" ht="15.75" customHeight="1">
      <c r="B29" s="121">
        <v>45568</v>
      </c>
      <c r="C29" s="122"/>
      <c r="D29" s="65"/>
      <c r="E29" s="122"/>
      <c r="F29" s="8"/>
      <c r="G29" s="123"/>
      <c r="H29" s="124"/>
      <c r="I29" s="130">
        <v>3032</v>
      </c>
      <c r="J29" s="65" t="str">
        <f t="shared" si="0"/>
        <v/>
      </c>
      <c r="K29" s="126">
        <v>5</v>
      </c>
      <c r="L29" s="126"/>
      <c r="O29" s="37"/>
      <c r="P29" s="37"/>
      <c r="Q29" s="37"/>
      <c r="R29" s="37"/>
      <c r="S29" s="37"/>
      <c r="T29" s="37"/>
      <c r="U29" s="37"/>
      <c r="V29" s="37"/>
      <c r="W29" s="37"/>
      <c r="X29" s="37"/>
      <c r="Y29" s="37"/>
      <c r="Z29" s="37"/>
    </row>
    <row r="30" spans="1:26" ht="15.75" customHeight="1">
      <c r="B30" s="121">
        <v>45568</v>
      </c>
      <c r="C30" s="122"/>
      <c r="D30" s="65"/>
      <c r="E30" s="122"/>
      <c r="F30" s="8"/>
      <c r="G30" s="123"/>
      <c r="H30" s="124"/>
      <c r="I30" s="130">
        <v>3011</v>
      </c>
      <c r="J30" s="65" t="str">
        <f t="shared" si="0"/>
        <v/>
      </c>
      <c r="K30" s="126">
        <v>8</v>
      </c>
      <c r="L30" s="126"/>
      <c r="O30" s="37"/>
      <c r="P30" s="37"/>
      <c r="Q30" s="37"/>
      <c r="R30" s="37"/>
      <c r="S30" s="37"/>
      <c r="T30" s="37"/>
      <c r="U30" s="37"/>
      <c r="V30" s="37"/>
      <c r="W30" s="37"/>
      <c r="X30" s="37"/>
      <c r="Y30" s="37"/>
      <c r="Z30" s="37"/>
    </row>
    <row r="31" spans="1:26" ht="15.75" customHeight="1">
      <c r="B31" s="121">
        <v>45568</v>
      </c>
      <c r="C31" s="122" t="s">
        <v>223</v>
      </c>
      <c r="D31" s="65" t="s">
        <v>163</v>
      </c>
      <c r="E31" s="122" t="str">
        <f>IFERROR(VLOOKUP(D31,#REF!,6,0),"")</f>
        <v/>
      </c>
      <c r="F31" s="8" t="s">
        <v>216</v>
      </c>
      <c r="G31" s="123" t="str">
        <f>IFERROR(VLOOKUP(F31,#REF!,2,0),"")</f>
        <v/>
      </c>
      <c r="H31" s="124" t="str">
        <f>IFERROR(VLOOKUP(F31,#REF!,3,0),"")</f>
        <v/>
      </c>
      <c r="I31" s="125">
        <v>3031</v>
      </c>
      <c r="J31" s="65" t="str">
        <f t="shared" si="0"/>
        <v/>
      </c>
      <c r="K31" s="126">
        <v>6</v>
      </c>
      <c r="L31" s="122"/>
      <c r="O31" s="37"/>
      <c r="P31" s="37"/>
      <c r="Q31" s="37"/>
      <c r="R31" s="37"/>
      <c r="S31" s="37"/>
      <c r="T31" s="37"/>
      <c r="U31" s="37"/>
      <c r="V31" s="37"/>
      <c r="W31" s="37"/>
      <c r="X31" s="37"/>
      <c r="Y31" s="37"/>
      <c r="Z31" s="37"/>
    </row>
    <row r="32" spans="1:26" ht="15.75" customHeight="1">
      <c r="B32" s="121">
        <v>45568</v>
      </c>
      <c r="C32" s="122"/>
      <c r="D32" s="65"/>
      <c r="E32" s="122"/>
      <c r="F32" s="8"/>
      <c r="G32" s="123"/>
      <c r="H32" s="124"/>
      <c r="I32" s="125">
        <v>3005</v>
      </c>
      <c r="J32" s="65" t="str">
        <f t="shared" si="0"/>
        <v/>
      </c>
      <c r="K32" s="126">
        <v>7</v>
      </c>
      <c r="L32" s="122"/>
      <c r="O32" s="37"/>
      <c r="P32" s="37"/>
      <c r="Q32" s="37"/>
      <c r="R32" s="37"/>
      <c r="S32" s="37"/>
      <c r="T32" s="37"/>
      <c r="U32" s="37"/>
      <c r="V32" s="37"/>
      <c r="W32" s="37"/>
      <c r="X32" s="37"/>
      <c r="Y32" s="37"/>
      <c r="Z32" s="37"/>
    </row>
    <row r="33" spans="2:26" ht="15.75" customHeight="1">
      <c r="B33" s="121">
        <v>45568</v>
      </c>
      <c r="C33" s="122"/>
      <c r="D33" s="65"/>
      <c r="E33" s="122"/>
      <c r="F33" s="8"/>
      <c r="G33" s="123"/>
      <c r="H33" s="124"/>
      <c r="I33" s="125">
        <v>3013</v>
      </c>
      <c r="J33" s="65" t="str">
        <f t="shared" si="0"/>
        <v/>
      </c>
      <c r="K33" s="126">
        <v>8</v>
      </c>
      <c r="L33" s="126"/>
      <c r="O33" s="37"/>
      <c r="P33" s="37"/>
      <c r="Q33" s="37"/>
      <c r="R33" s="37"/>
      <c r="S33" s="37"/>
      <c r="T33" s="37"/>
      <c r="U33" s="37"/>
      <c r="V33" s="37"/>
      <c r="W33" s="37"/>
      <c r="X33" s="37"/>
      <c r="Y33" s="37"/>
      <c r="Z33" s="37"/>
    </row>
    <row r="34" spans="2:26" ht="15.75" customHeight="1">
      <c r="B34" s="121">
        <v>45568</v>
      </c>
      <c r="C34" s="122"/>
      <c r="D34" s="65"/>
      <c r="E34" s="122"/>
      <c r="F34" s="8"/>
      <c r="G34" s="123"/>
      <c r="H34" s="124"/>
      <c r="I34" s="125">
        <v>3023</v>
      </c>
      <c r="J34" s="65" t="str">
        <f t="shared" si="0"/>
        <v/>
      </c>
      <c r="K34" s="126">
        <v>7</v>
      </c>
      <c r="L34" s="131"/>
      <c r="O34" s="37"/>
      <c r="P34" s="37"/>
      <c r="Q34" s="37"/>
      <c r="R34" s="37"/>
      <c r="S34" s="37"/>
      <c r="T34" s="37"/>
      <c r="U34" s="37"/>
      <c r="V34" s="37"/>
      <c r="W34" s="37"/>
      <c r="X34" s="37"/>
      <c r="Y34" s="37"/>
      <c r="Z34" s="37"/>
    </row>
    <row r="35" spans="2:26" ht="15.75" customHeight="1">
      <c r="B35" s="121">
        <v>45568</v>
      </c>
      <c r="C35" s="122" t="s">
        <v>224</v>
      </c>
      <c r="D35" s="65" t="s">
        <v>169</v>
      </c>
      <c r="E35" s="122" t="str">
        <f>IFERROR(VLOOKUP(D35,#REF!,6,0),"")</f>
        <v/>
      </c>
      <c r="F35" s="8" t="s">
        <v>220</v>
      </c>
      <c r="G35" s="123" t="str">
        <f>IFERROR(VLOOKUP(F35,#REF!,2,0),"")</f>
        <v/>
      </c>
      <c r="H35" s="124" t="str">
        <f>IFERROR(VLOOKUP(F35,#REF!,3,0),"")</f>
        <v/>
      </c>
      <c r="I35" s="129">
        <v>3018</v>
      </c>
      <c r="J35" s="65" t="str">
        <f t="shared" si="0"/>
        <v/>
      </c>
      <c r="K35" s="126">
        <v>6</v>
      </c>
      <c r="L35" s="131"/>
      <c r="O35" s="37"/>
      <c r="P35" s="37"/>
      <c r="Q35" s="37"/>
      <c r="R35" s="37"/>
      <c r="S35" s="37"/>
      <c r="T35" s="37"/>
      <c r="U35" s="37"/>
      <c r="V35" s="37"/>
      <c r="W35" s="37"/>
      <c r="X35" s="37"/>
      <c r="Y35" s="37"/>
      <c r="Z35" s="37"/>
    </row>
    <row r="36" spans="2:26" ht="15.75" customHeight="1">
      <c r="B36" s="121">
        <v>45568</v>
      </c>
      <c r="C36" s="122"/>
      <c r="D36" s="65"/>
      <c r="E36" s="122"/>
      <c r="F36" s="8"/>
      <c r="G36" s="123"/>
      <c r="H36" s="124"/>
      <c r="I36" s="129">
        <v>3014</v>
      </c>
      <c r="J36" s="65" t="str">
        <f t="shared" si="0"/>
        <v/>
      </c>
      <c r="K36" s="126">
        <v>8</v>
      </c>
      <c r="L36" s="131"/>
      <c r="M36" s="37"/>
      <c r="N36" s="37"/>
      <c r="O36" s="37"/>
      <c r="P36" s="37"/>
      <c r="Q36" s="37"/>
      <c r="R36" s="37"/>
      <c r="S36" s="37"/>
      <c r="T36" s="37"/>
      <c r="U36" s="37"/>
      <c r="V36" s="37"/>
      <c r="W36" s="37"/>
      <c r="X36" s="37"/>
      <c r="Y36" s="37"/>
      <c r="Z36" s="37"/>
    </row>
    <row r="37" spans="2:26" ht="15.75" customHeight="1">
      <c r="B37" s="121">
        <v>45569</v>
      </c>
      <c r="C37" s="122" t="s">
        <v>215</v>
      </c>
      <c r="D37" s="65" t="s">
        <v>163</v>
      </c>
      <c r="E37" s="122" t="str">
        <f>IFERROR(VLOOKUP(D37,#REF!,6,0),"")</f>
        <v/>
      </c>
      <c r="F37" s="8" t="s">
        <v>216</v>
      </c>
      <c r="G37" s="123" t="str">
        <f>IFERROR(VLOOKUP(F37,#REF!,2,0),"")</f>
        <v/>
      </c>
      <c r="H37" s="124" t="str">
        <f>IFERROR(VLOOKUP(F37,#REF!,3,0),"")</f>
        <v/>
      </c>
      <c r="I37" s="132">
        <v>3005</v>
      </c>
      <c r="J37" s="65" t="str">
        <f t="shared" si="0"/>
        <v/>
      </c>
      <c r="K37" s="126">
        <v>7</v>
      </c>
      <c r="L37" s="133">
        <v>0.39583333333333331</v>
      </c>
      <c r="M37" s="37"/>
      <c r="N37" s="37"/>
      <c r="O37" s="37"/>
      <c r="P37" s="37"/>
      <c r="Q37" s="37"/>
      <c r="R37" s="37"/>
      <c r="S37" s="37"/>
      <c r="T37" s="37"/>
      <c r="U37" s="37"/>
      <c r="V37" s="37"/>
      <c r="W37" s="37"/>
      <c r="X37" s="37"/>
      <c r="Y37" s="37"/>
      <c r="Z37" s="37"/>
    </row>
    <row r="38" spans="2:26" ht="15.75" customHeight="1">
      <c r="B38" s="121">
        <v>45569</v>
      </c>
      <c r="C38" s="122"/>
      <c r="D38" s="65"/>
      <c r="E38" s="122"/>
      <c r="F38" s="8"/>
      <c r="G38" s="123"/>
      <c r="H38" s="124"/>
      <c r="I38" s="132">
        <v>3013</v>
      </c>
      <c r="J38" s="65" t="str">
        <f t="shared" si="0"/>
        <v/>
      </c>
      <c r="K38" s="126">
        <v>7</v>
      </c>
      <c r="L38" s="133"/>
      <c r="M38" s="37"/>
      <c r="N38" s="37"/>
      <c r="O38" s="37"/>
      <c r="P38" s="37"/>
      <c r="Q38" s="37"/>
      <c r="R38" s="37"/>
      <c r="S38" s="37"/>
      <c r="T38" s="37"/>
      <c r="U38" s="37"/>
      <c r="V38" s="37"/>
      <c r="W38" s="37"/>
      <c r="X38" s="37"/>
      <c r="Y38" s="37"/>
      <c r="Z38" s="37"/>
    </row>
    <row r="39" spans="2:26" ht="15.75" customHeight="1">
      <c r="B39" s="121">
        <v>45569</v>
      </c>
      <c r="C39" s="122"/>
      <c r="D39" s="65"/>
      <c r="E39" s="122"/>
      <c r="F39" s="8"/>
      <c r="G39" s="123"/>
      <c r="H39" s="124"/>
      <c r="I39" s="132">
        <v>3023</v>
      </c>
      <c r="J39" s="65" t="str">
        <f t="shared" si="0"/>
        <v/>
      </c>
      <c r="K39" s="126">
        <v>7</v>
      </c>
      <c r="L39" s="133"/>
      <c r="M39" s="37"/>
      <c r="N39" s="37"/>
      <c r="O39" s="37"/>
      <c r="P39" s="37"/>
      <c r="Q39" s="37"/>
      <c r="R39" s="37"/>
      <c r="S39" s="37"/>
      <c r="T39" s="37"/>
      <c r="U39" s="37"/>
      <c r="V39" s="37"/>
      <c r="W39" s="37"/>
      <c r="X39" s="37"/>
      <c r="Y39" s="37"/>
      <c r="Z39" s="37"/>
    </row>
    <row r="40" spans="2:26" ht="15.75" customHeight="1">
      <c r="B40" s="121">
        <v>45569</v>
      </c>
      <c r="C40" s="122"/>
      <c r="D40" s="65"/>
      <c r="E40" s="122"/>
      <c r="F40" s="8"/>
      <c r="G40" s="123"/>
      <c r="H40" s="124"/>
      <c r="I40" s="132">
        <v>3031</v>
      </c>
      <c r="J40" s="65" t="str">
        <f t="shared" si="0"/>
        <v/>
      </c>
      <c r="K40" s="126">
        <v>6</v>
      </c>
      <c r="L40" s="133"/>
      <c r="M40" s="37"/>
      <c r="N40" s="37"/>
      <c r="O40" s="37"/>
      <c r="P40" s="37"/>
      <c r="Q40" s="37"/>
      <c r="R40" s="37"/>
      <c r="S40" s="37"/>
      <c r="T40" s="37"/>
      <c r="U40" s="37"/>
      <c r="V40" s="37"/>
      <c r="W40" s="37"/>
      <c r="X40" s="37"/>
      <c r="Y40" s="37"/>
      <c r="Z40" s="37"/>
    </row>
    <row r="41" spans="2:26" ht="15.75" customHeight="1">
      <c r="B41" s="121">
        <v>45569</v>
      </c>
      <c r="C41" s="122" t="s">
        <v>217</v>
      </c>
      <c r="D41" s="65" t="s">
        <v>153</v>
      </c>
      <c r="E41" s="122" t="str">
        <f>IFERROR(VLOOKUP(D41,#REF!,6,0),"")</f>
        <v/>
      </c>
      <c r="F41" s="8" t="s">
        <v>222</v>
      </c>
      <c r="G41" s="123" t="str">
        <f>IFERROR(VLOOKUP(F41,#REF!,2,0),"")</f>
        <v/>
      </c>
      <c r="H41" s="124" t="str">
        <f>IFERROR(VLOOKUP(F41,#REF!,3,0),"")</f>
        <v/>
      </c>
      <c r="I41" s="134">
        <v>3027</v>
      </c>
      <c r="J41" s="65" t="str">
        <f t="shared" si="0"/>
        <v/>
      </c>
      <c r="K41" s="126">
        <v>10</v>
      </c>
      <c r="L41" s="133">
        <v>0.41666666666666669</v>
      </c>
      <c r="M41" s="37"/>
      <c r="N41" s="37"/>
      <c r="O41" s="37"/>
      <c r="P41" s="37"/>
      <c r="Q41" s="37"/>
      <c r="R41" s="37"/>
      <c r="S41" s="37"/>
      <c r="T41" s="37"/>
      <c r="U41" s="37"/>
      <c r="V41" s="37"/>
      <c r="W41" s="37"/>
      <c r="X41" s="37"/>
      <c r="Y41" s="37"/>
      <c r="Z41" s="37"/>
    </row>
    <row r="42" spans="2:26" ht="15.75" customHeight="1">
      <c r="B42" s="121">
        <v>45569</v>
      </c>
      <c r="C42" s="122"/>
      <c r="D42" s="65"/>
      <c r="E42" s="122"/>
      <c r="F42" s="8"/>
      <c r="G42" s="123"/>
      <c r="H42" s="124"/>
      <c r="I42" s="134">
        <v>3016</v>
      </c>
      <c r="J42" s="65" t="str">
        <f t="shared" si="0"/>
        <v/>
      </c>
      <c r="K42" s="126">
        <v>9</v>
      </c>
      <c r="L42" s="133"/>
      <c r="M42" s="37"/>
      <c r="N42" s="37"/>
      <c r="O42" s="37"/>
      <c r="P42" s="37"/>
      <c r="Q42" s="37"/>
      <c r="R42" s="37"/>
      <c r="S42" s="37"/>
      <c r="T42" s="37"/>
      <c r="U42" s="37"/>
      <c r="V42" s="37"/>
      <c r="W42" s="37"/>
      <c r="X42" s="37"/>
      <c r="Y42" s="37"/>
      <c r="Z42" s="37"/>
    </row>
    <row r="43" spans="2:26" ht="15.75" customHeight="1">
      <c r="B43" s="121">
        <v>45569</v>
      </c>
      <c r="C43" s="122" t="s">
        <v>219</v>
      </c>
      <c r="D43" s="65" t="s">
        <v>169</v>
      </c>
      <c r="E43" s="122" t="str">
        <f>IFERROR(VLOOKUP(D43,#REF!,6,0),"")</f>
        <v/>
      </c>
      <c r="F43" s="8" t="s">
        <v>220</v>
      </c>
      <c r="G43" s="123" t="str">
        <f>IFERROR(VLOOKUP(F43,#REF!,2,0),"")</f>
        <v/>
      </c>
      <c r="H43" s="124" t="str">
        <f>IFERROR(VLOOKUP(F43,#REF!,3,0),"")</f>
        <v/>
      </c>
      <c r="I43" s="135">
        <v>3018</v>
      </c>
      <c r="J43" s="65" t="str">
        <f t="shared" si="0"/>
        <v/>
      </c>
      <c r="K43" s="126">
        <v>6</v>
      </c>
      <c r="L43" s="133">
        <v>0.4375</v>
      </c>
      <c r="M43" s="37"/>
      <c r="N43" s="37"/>
      <c r="O43" s="37"/>
      <c r="P43" s="37"/>
      <c r="Q43" s="37"/>
      <c r="R43" s="37"/>
      <c r="S43" s="37"/>
      <c r="T43" s="37"/>
      <c r="U43" s="37"/>
      <c r="V43" s="37"/>
      <c r="W43" s="37"/>
      <c r="X43" s="37"/>
      <c r="Y43" s="37"/>
      <c r="Z43" s="37"/>
    </row>
    <row r="44" spans="2:26" ht="15.75" customHeight="1">
      <c r="B44" s="121">
        <v>45569</v>
      </c>
      <c r="C44" s="122"/>
      <c r="D44" s="65"/>
      <c r="E44" s="122"/>
      <c r="F44" s="8"/>
      <c r="G44" s="123"/>
      <c r="H44" s="124"/>
      <c r="I44" s="135">
        <v>3014</v>
      </c>
      <c r="J44" s="65" t="str">
        <f t="shared" si="0"/>
        <v/>
      </c>
      <c r="K44" s="126">
        <v>8</v>
      </c>
      <c r="L44" s="131"/>
      <c r="M44" s="37"/>
      <c r="N44" s="37"/>
      <c r="O44" s="37"/>
      <c r="P44" s="37"/>
      <c r="Q44" s="37"/>
      <c r="R44" s="37"/>
      <c r="S44" s="37"/>
      <c r="T44" s="37"/>
      <c r="U44" s="37"/>
      <c r="V44" s="37"/>
      <c r="W44" s="37"/>
      <c r="X44" s="37"/>
      <c r="Y44" s="37"/>
      <c r="Z44" s="37"/>
    </row>
    <row r="45" spans="2:26" ht="15.75" customHeight="1">
      <c r="B45" s="121">
        <v>45569</v>
      </c>
      <c r="C45" s="122" t="s">
        <v>221</v>
      </c>
      <c r="D45" s="65" t="s">
        <v>163</v>
      </c>
      <c r="E45" s="122" t="str">
        <f>IFERROR(VLOOKUP(D45,#REF!,6,0),"")</f>
        <v/>
      </c>
      <c r="F45" s="8" t="s">
        <v>216</v>
      </c>
      <c r="G45" s="123" t="str">
        <f>IFERROR(VLOOKUP(F45,#REF!,2,0),"")</f>
        <v/>
      </c>
      <c r="H45" s="124" t="str">
        <f>IFERROR(VLOOKUP(F45,#REF!,3,0),"")</f>
        <v/>
      </c>
      <c r="I45" s="132">
        <v>3002</v>
      </c>
      <c r="J45" s="65" t="str">
        <f t="shared" si="0"/>
        <v/>
      </c>
      <c r="K45" s="126">
        <v>8</v>
      </c>
      <c r="L45" s="133">
        <v>0.54166666666666663</v>
      </c>
      <c r="M45" s="37"/>
      <c r="N45" s="37"/>
      <c r="O45" s="37"/>
      <c r="P45" s="37"/>
      <c r="Q45" s="37"/>
      <c r="R45" s="37"/>
      <c r="S45" s="37"/>
      <c r="T45" s="37"/>
      <c r="U45" s="37"/>
      <c r="V45" s="37"/>
      <c r="W45" s="37"/>
      <c r="X45" s="37"/>
      <c r="Y45" s="37"/>
      <c r="Z45" s="37"/>
    </row>
    <row r="46" spans="2:26" ht="15.75" customHeight="1">
      <c r="B46" s="121">
        <v>45569</v>
      </c>
      <c r="C46" s="122"/>
      <c r="D46" s="65"/>
      <c r="E46" s="122"/>
      <c r="F46" s="8"/>
      <c r="G46" s="123"/>
      <c r="H46" s="124"/>
      <c r="I46" s="132">
        <v>3015</v>
      </c>
      <c r="J46" s="65" t="str">
        <f t="shared" si="0"/>
        <v/>
      </c>
      <c r="K46" s="126">
        <v>7</v>
      </c>
      <c r="L46" s="131"/>
      <c r="M46" s="37"/>
      <c r="N46" s="37"/>
      <c r="O46" s="37"/>
      <c r="P46" s="37"/>
      <c r="Q46" s="37"/>
      <c r="R46" s="37"/>
      <c r="S46" s="37"/>
      <c r="T46" s="37"/>
      <c r="U46" s="37"/>
      <c r="V46" s="37"/>
      <c r="W46" s="37"/>
      <c r="X46" s="37"/>
      <c r="Y46" s="37"/>
      <c r="Z46" s="37"/>
    </row>
    <row r="47" spans="2:26" ht="15.75" customHeight="1">
      <c r="B47" s="121">
        <v>45569</v>
      </c>
      <c r="C47" s="122"/>
      <c r="D47" s="65"/>
      <c r="E47" s="122"/>
      <c r="F47" s="8"/>
      <c r="G47" s="123"/>
      <c r="H47" s="124"/>
      <c r="I47" s="132">
        <v>3030</v>
      </c>
      <c r="J47" s="65" t="str">
        <f t="shared" si="0"/>
        <v/>
      </c>
      <c r="K47" s="126">
        <v>7</v>
      </c>
      <c r="L47" s="131"/>
      <c r="M47" s="37"/>
      <c r="N47" s="37"/>
      <c r="O47" s="37"/>
      <c r="P47" s="37"/>
      <c r="Q47" s="37"/>
      <c r="R47" s="37"/>
      <c r="S47" s="37"/>
      <c r="T47" s="37"/>
      <c r="U47" s="37"/>
      <c r="V47" s="37"/>
      <c r="W47" s="37"/>
      <c r="X47" s="37"/>
      <c r="Y47" s="37"/>
      <c r="Z47" s="37"/>
    </row>
    <row r="48" spans="2:26" ht="15.75" customHeight="1">
      <c r="B48" s="121">
        <v>45569</v>
      </c>
      <c r="C48" s="122"/>
      <c r="D48" s="65"/>
      <c r="E48" s="122"/>
      <c r="F48" s="8"/>
      <c r="G48" s="123"/>
      <c r="H48" s="124"/>
      <c r="I48" s="132">
        <v>3020</v>
      </c>
      <c r="J48" s="65" t="str">
        <f t="shared" si="0"/>
        <v/>
      </c>
      <c r="K48" s="126">
        <v>7</v>
      </c>
      <c r="L48" s="131"/>
      <c r="M48" s="37"/>
      <c r="N48" s="37"/>
      <c r="O48" s="37"/>
      <c r="P48" s="37"/>
      <c r="Q48" s="37"/>
      <c r="R48" s="37"/>
      <c r="S48" s="37"/>
      <c r="T48" s="37"/>
      <c r="U48" s="37"/>
      <c r="V48" s="37"/>
      <c r="W48" s="37"/>
      <c r="X48" s="37"/>
      <c r="Y48" s="37"/>
      <c r="Z48" s="37"/>
    </row>
    <row r="49" spans="2:26" ht="15.75" customHeight="1">
      <c r="B49" s="121">
        <v>45569</v>
      </c>
      <c r="C49" s="122" t="s">
        <v>223</v>
      </c>
      <c r="D49" s="65" t="s">
        <v>153</v>
      </c>
      <c r="E49" s="122" t="str">
        <f>IFERROR(VLOOKUP(D49,#REF!,6,0),"")</f>
        <v/>
      </c>
      <c r="F49" s="8" t="s">
        <v>222</v>
      </c>
      <c r="G49" s="123" t="str">
        <f>IFERROR(VLOOKUP(F49,#REF!,2,0),"")</f>
        <v/>
      </c>
      <c r="H49" s="124" t="str">
        <f>IFERROR(VLOOKUP(F49,#REF!,3,0),"")</f>
        <v/>
      </c>
      <c r="I49" s="134">
        <v>3003</v>
      </c>
      <c r="J49" s="65" t="str">
        <f t="shared" si="0"/>
        <v/>
      </c>
      <c r="K49" s="126">
        <v>7</v>
      </c>
      <c r="L49" s="133">
        <v>0.5625</v>
      </c>
      <c r="M49" s="37"/>
      <c r="N49" s="37"/>
      <c r="O49" s="37"/>
      <c r="P49" s="37"/>
      <c r="Q49" s="37"/>
      <c r="R49" s="37"/>
      <c r="S49" s="37"/>
      <c r="T49" s="37"/>
      <c r="U49" s="37"/>
      <c r="V49" s="37"/>
      <c r="W49" s="37"/>
      <c r="X49" s="37"/>
      <c r="Y49" s="37"/>
      <c r="Z49" s="37"/>
    </row>
    <row r="50" spans="2:26" ht="15.75" customHeight="1">
      <c r="B50" s="121">
        <v>45569</v>
      </c>
      <c r="C50" s="122"/>
      <c r="D50" s="65"/>
      <c r="E50" s="122"/>
      <c r="F50" s="8"/>
      <c r="G50" s="123"/>
      <c r="H50" s="124"/>
      <c r="I50" s="134">
        <v>3032</v>
      </c>
      <c r="J50" s="65" t="str">
        <f t="shared" si="0"/>
        <v/>
      </c>
      <c r="K50" s="126">
        <v>7</v>
      </c>
      <c r="L50" s="131"/>
      <c r="M50" s="37"/>
      <c r="N50" s="37"/>
      <c r="O50" s="37"/>
      <c r="P50" s="37"/>
      <c r="Q50" s="37"/>
      <c r="R50" s="37"/>
      <c r="S50" s="37"/>
      <c r="T50" s="37"/>
      <c r="U50" s="37"/>
      <c r="V50" s="37"/>
      <c r="W50" s="37"/>
      <c r="X50" s="37"/>
      <c r="Y50" s="37"/>
      <c r="Z50" s="37"/>
    </row>
    <row r="51" spans="2:26" ht="15.75" customHeight="1">
      <c r="B51" s="121">
        <v>45569</v>
      </c>
      <c r="C51" s="122"/>
      <c r="D51" s="65"/>
      <c r="E51" s="122"/>
      <c r="F51" s="8"/>
      <c r="G51" s="123"/>
      <c r="H51" s="124"/>
      <c r="I51" s="134">
        <v>3011</v>
      </c>
      <c r="J51" s="65" t="str">
        <f t="shared" si="0"/>
        <v/>
      </c>
      <c r="K51" s="126">
        <v>7</v>
      </c>
      <c r="L51" s="131"/>
      <c r="M51" s="37"/>
      <c r="N51" s="37"/>
      <c r="O51" s="37"/>
      <c r="P51" s="37"/>
      <c r="Q51" s="37"/>
      <c r="R51" s="37"/>
      <c r="S51" s="37"/>
      <c r="T51" s="37"/>
      <c r="U51" s="37"/>
      <c r="V51" s="37"/>
      <c r="W51" s="37"/>
      <c r="X51" s="37"/>
      <c r="Y51" s="37"/>
      <c r="Z51" s="37"/>
    </row>
    <row r="52" spans="2:26" ht="15.75" customHeight="1">
      <c r="B52" s="121">
        <v>45570</v>
      </c>
      <c r="C52" s="122" t="s">
        <v>215</v>
      </c>
      <c r="D52" s="65" t="s">
        <v>163</v>
      </c>
      <c r="E52" s="122" t="str">
        <f>IFERROR(VLOOKUP(D52,#REF!,6,0),"")</f>
        <v/>
      </c>
      <c r="F52" s="8" t="s">
        <v>216</v>
      </c>
      <c r="G52" s="123" t="str">
        <f>IFERROR(VLOOKUP(F52,#REF!,2,0),"")</f>
        <v/>
      </c>
      <c r="H52" s="124" t="str">
        <f>IFERROR(VLOOKUP(F52,#REF!,3,0),"")</f>
        <v/>
      </c>
      <c r="I52" s="136">
        <v>3002</v>
      </c>
      <c r="J52" s="65" t="str">
        <f t="shared" si="0"/>
        <v/>
      </c>
      <c r="K52" s="137">
        <v>16</v>
      </c>
      <c r="L52" s="122"/>
      <c r="M52" s="37"/>
      <c r="N52" s="37"/>
      <c r="O52" s="37"/>
      <c r="P52" s="37"/>
      <c r="Q52" s="37"/>
      <c r="R52" s="37"/>
      <c r="S52" s="37"/>
      <c r="T52" s="37"/>
      <c r="U52" s="37"/>
      <c r="V52" s="37"/>
      <c r="W52" s="37"/>
      <c r="X52" s="37"/>
      <c r="Y52" s="37"/>
      <c r="Z52" s="37"/>
    </row>
    <row r="53" spans="2:26" ht="15.75" customHeight="1">
      <c r="B53" s="121">
        <v>45570</v>
      </c>
      <c r="C53" s="122"/>
      <c r="D53" s="65"/>
      <c r="E53" s="122"/>
      <c r="F53" s="8"/>
      <c r="G53" s="123"/>
      <c r="H53" s="124"/>
      <c r="I53" s="136">
        <v>3015</v>
      </c>
      <c r="J53" s="65" t="str">
        <f t="shared" si="0"/>
        <v/>
      </c>
      <c r="K53" s="137">
        <v>5</v>
      </c>
      <c r="L53" s="122"/>
      <c r="M53" s="37"/>
      <c r="N53" s="37"/>
      <c r="O53" s="37"/>
      <c r="P53" s="37"/>
      <c r="Q53" s="37"/>
      <c r="R53" s="37"/>
      <c r="S53" s="37"/>
      <c r="T53" s="37"/>
      <c r="U53" s="37"/>
      <c r="V53" s="37"/>
      <c r="W53" s="37"/>
      <c r="X53" s="37"/>
      <c r="Y53" s="37"/>
      <c r="Z53" s="37"/>
    </row>
    <row r="54" spans="2:26" ht="15.75" customHeight="1">
      <c r="B54" s="121">
        <v>45570</v>
      </c>
      <c r="C54" s="122"/>
      <c r="D54" s="65"/>
      <c r="E54" s="122"/>
      <c r="F54" s="8"/>
      <c r="G54" s="123"/>
      <c r="H54" s="124"/>
      <c r="I54" s="136">
        <v>3030</v>
      </c>
      <c r="J54" s="65" t="str">
        <f t="shared" si="0"/>
        <v/>
      </c>
      <c r="K54" s="137">
        <v>4</v>
      </c>
      <c r="L54" s="122"/>
      <c r="M54" s="37"/>
      <c r="N54" s="37"/>
      <c r="O54" s="37"/>
      <c r="P54" s="37"/>
      <c r="Q54" s="37"/>
      <c r="R54" s="37"/>
      <c r="S54" s="37"/>
      <c r="T54" s="37"/>
      <c r="U54" s="37"/>
      <c r="V54" s="37"/>
      <c r="W54" s="37"/>
      <c r="X54" s="37"/>
      <c r="Y54" s="37"/>
      <c r="Z54" s="37"/>
    </row>
    <row r="55" spans="2:26" ht="15.75" customHeight="1">
      <c r="B55" s="121">
        <v>45570</v>
      </c>
      <c r="C55" s="122"/>
      <c r="D55" s="65"/>
      <c r="E55" s="122"/>
      <c r="F55" s="8"/>
      <c r="G55" s="123"/>
      <c r="H55" s="124"/>
      <c r="I55" s="136">
        <v>3020</v>
      </c>
      <c r="J55" s="65" t="str">
        <f t="shared" si="0"/>
        <v/>
      </c>
      <c r="K55" s="137">
        <v>6</v>
      </c>
      <c r="L55" s="122"/>
      <c r="M55" s="37"/>
      <c r="N55" s="37"/>
      <c r="O55" s="37"/>
      <c r="P55" s="37"/>
      <c r="Q55" s="37"/>
      <c r="R55" s="37"/>
      <c r="S55" s="37"/>
      <c r="T55" s="37"/>
      <c r="U55" s="37"/>
      <c r="V55" s="37"/>
      <c r="W55" s="37"/>
      <c r="X55" s="37"/>
      <c r="Y55" s="37"/>
      <c r="Z55" s="37"/>
    </row>
    <row r="56" spans="2:26" ht="15.75" customHeight="1">
      <c r="B56" s="121">
        <v>45570</v>
      </c>
      <c r="C56" s="122" t="s">
        <v>217</v>
      </c>
      <c r="D56" s="65" t="s">
        <v>169</v>
      </c>
      <c r="E56" s="122" t="str">
        <f>IFERROR(VLOOKUP(D56,#REF!,6,0),"")</f>
        <v/>
      </c>
      <c r="F56" s="8" t="s">
        <v>220</v>
      </c>
      <c r="G56" s="123" t="str">
        <f>IFERROR(VLOOKUP(F56,#REF!,2,0),"")</f>
        <v/>
      </c>
      <c r="H56" s="124" t="str">
        <f>IFERROR(VLOOKUP(F56,#REF!,3,0),"")</f>
        <v/>
      </c>
      <c r="I56" s="138">
        <v>3027</v>
      </c>
      <c r="J56" s="65" t="str">
        <f t="shared" si="0"/>
        <v/>
      </c>
      <c r="K56" s="8">
        <v>6</v>
      </c>
      <c r="L56" s="122"/>
      <c r="M56" s="37"/>
      <c r="N56" s="37"/>
      <c r="O56" s="37"/>
      <c r="P56" s="37"/>
      <c r="Q56" s="37"/>
      <c r="R56" s="37"/>
      <c r="S56" s="37"/>
      <c r="T56" s="37"/>
      <c r="U56" s="37"/>
      <c r="V56" s="37"/>
      <c r="W56" s="37"/>
      <c r="X56" s="37"/>
      <c r="Y56" s="37"/>
      <c r="Z56" s="37"/>
    </row>
    <row r="57" spans="2:26" ht="15.75" customHeight="1">
      <c r="B57" s="121">
        <v>45570</v>
      </c>
      <c r="C57" s="122"/>
      <c r="D57" s="65"/>
      <c r="E57" s="122"/>
      <c r="F57" s="8"/>
      <c r="G57" s="123"/>
      <c r="H57" s="124"/>
      <c r="I57" s="138">
        <v>3016</v>
      </c>
      <c r="J57" s="65" t="str">
        <f t="shared" si="0"/>
        <v/>
      </c>
      <c r="K57" s="8">
        <v>7</v>
      </c>
      <c r="L57" s="122"/>
      <c r="M57" s="37"/>
      <c r="N57" s="37"/>
      <c r="O57" s="37"/>
      <c r="P57" s="37"/>
      <c r="Q57" s="37"/>
      <c r="R57" s="37"/>
      <c r="S57" s="37"/>
      <c r="T57" s="37"/>
      <c r="U57" s="37"/>
      <c r="V57" s="37"/>
      <c r="W57" s="37"/>
      <c r="X57" s="37"/>
      <c r="Y57" s="37"/>
      <c r="Z57" s="37"/>
    </row>
    <row r="58" spans="2:26" ht="15.75" customHeight="1">
      <c r="B58" s="121">
        <v>45570</v>
      </c>
      <c r="C58" s="122" t="s">
        <v>219</v>
      </c>
      <c r="D58" s="65" t="s">
        <v>174</v>
      </c>
      <c r="E58" s="122" t="str">
        <f>IFERROR(VLOOKUP(D58,#REF!,6,0),"")</f>
        <v/>
      </c>
      <c r="F58" s="8" t="s">
        <v>218</v>
      </c>
      <c r="G58" s="123" t="str">
        <f>IFERROR(VLOOKUP(F58,#REF!,2,0),"")</f>
        <v/>
      </c>
      <c r="H58" s="124" t="str">
        <f>IFERROR(VLOOKUP(F58,#REF!,3,0),"")</f>
        <v/>
      </c>
      <c r="I58" s="139">
        <v>3018</v>
      </c>
      <c r="J58" s="65" t="str">
        <f t="shared" si="0"/>
        <v/>
      </c>
      <c r="K58" s="8">
        <v>4</v>
      </c>
      <c r="L58" s="122"/>
      <c r="M58" s="37"/>
      <c r="N58" s="37"/>
      <c r="O58" s="37"/>
      <c r="P58" s="37"/>
      <c r="Q58" s="37"/>
      <c r="R58" s="37"/>
      <c r="S58" s="37"/>
      <c r="T58" s="37"/>
      <c r="U58" s="37"/>
      <c r="V58" s="37"/>
      <c r="W58" s="37"/>
      <c r="X58" s="37"/>
      <c r="Y58" s="37"/>
      <c r="Z58" s="37"/>
    </row>
    <row r="59" spans="2:26" ht="15.75" customHeight="1">
      <c r="B59" s="121">
        <v>45570</v>
      </c>
      <c r="C59" s="122"/>
      <c r="D59" s="65"/>
      <c r="E59" s="122"/>
      <c r="F59" s="8"/>
      <c r="G59" s="123"/>
      <c r="H59" s="124"/>
      <c r="I59" s="139">
        <v>3014</v>
      </c>
      <c r="J59" s="65" t="str">
        <f t="shared" si="0"/>
        <v/>
      </c>
      <c r="K59" s="8">
        <v>6</v>
      </c>
      <c r="L59" s="122"/>
      <c r="M59" s="37"/>
      <c r="N59" s="37"/>
      <c r="O59" s="37"/>
      <c r="P59" s="37"/>
      <c r="Q59" s="37"/>
      <c r="R59" s="37"/>
      <c r="S59" s="37"/>
      <c r="T59" s="37"/>
      <c r="U59" s="37"/>
      <c r="V59" s="37"/>
      <c r="W59" s="37"/>
      <c r="X59" s="37"/>
      <c r="Y59" s="37"/>
      <c r="Z59" s="37"/>
    </row>
    <row r="60" spans="2:26" ht="15.75" customHeight="1">
      <c r="B60" s="121">
        <v>45570</v>
      </c>
      <c r="C60" s="122" t="s">
        <v>221</v>
      </c>
      <c r="D60" s="65" t="s">
        <v>163</v>
      </c>
      <c r="E60" s="122" t="str">
        <f>IFERROR(VLOOKUP(D60,#REF!,6,0),"")</f>
        <v/>
      </c>
      <c r="F60" s="8" t="s">
        <v>216</v>
      </c>
      <c r="G60" s="123" t="str">
        <f>IFERROR(VLOOKUP(F60,#REF!,2,0),"")</f>
        <v/>
      </c>
      <c r="H60" s="124" t="str">
        <f>IFERROR(VLOOKUP(F60,#REF!,3,0),"")</f>
        <v/>
      </c>
      <c r="I60" s="136">
        <v>3005</v>
      </c>
      <c r="J60" s="65" t="str">
        <f t="shared" si="0"/>
        <v/>
      </c>
      <c r="K60" s="8">
        <v>4</v>
      </c>
      <c r="L60" s="122"/>
      <c r="M60" s="37"/>
      <c r="N60" s="37"/>
      <c r="O60" s="37"/>
      <c r="P60" s="37"/>
      <c r="Q60" s="37"/>
      <c r="R60" s="37"/>
      <c r="S60" s="37"/>
      <c r="T60" s="37"/>
      <c r="U60" s="37"/>
      <c r="V60" s="37"/>
      <c r="W60" s="37"/>
      <c r="X60" s="37"/>
      <c r="Y60" s="37"/>
      <c r="Z60" s="37"/>
    </row>
    <row r="61" spans="2:26" ht="15.75" customHeight="1">
      <c r="B61" s="121">
        <v>45570</v>
      </c>
      <c r="C61" s="122"/>
      <c r="D61" s="65"/>
      <c r="E61" s="122"/>
      <c r="F61" s="8"/>
      <c r="G61" s="123"/>
      <c r="H61" s="124"/>
      <c r="I61" s="136">
        <v>3013</v>
      </c>
      <c r="J61" s="65" t="str">
        <f t="shared" si="0"/>
        <v/>
      </c>
      <c r="K61" s="8">
        <v>5</v>
      </c>
      <c r="L61" s="122"/>
      <c r="M61" s="37"/>
      <c r="N61" s="37"/>
      <c r="O61" s="37"/>
      <c r="P61" s="37"/>
      <c r="Q61" s="37"/>
      <c r="R61" s="37"/>
      <c r="S61" s="37"/>
      <c r="T61" s="37"/>
      <c r="U61" s="37"/>
      <c r="V61" s="37"/>
      <c r="W61" s="37"/>
      <c r="X61" s="37"/>
      <c r="Y61" s="37"/>
      <c r="Z61" s="37"/>
    </row>
    <row r="62" spans="2:26" ht="15.75" customHeight="1">
      <c r="B62" s="121">
        <v>45570</v>
      </c>
      <c r="C62" s="122"/>
      <c r="D62" s="65"/>
      <c r="E62" s="122"/>
      <c r="F62" s="8"/>
      <c r="G62" s="123"/>
      <c r="H62" s="124"/>
      <c r="I62" s="136">
        <v>3023</v>
      </c>
      <c r="J62" s="65" t="str">
        <f t="shared" si="0"/>
        <v/>
      </c>
      <c r="K62" s="8">
        <v>6</v>
      </c>
      <c r="L62" s="122"/>
      <c r="M62" s="37"/>
      <c r="N62" s="37"/>
      <c r="O62" s="37"/>
      <c r="P62" s="37"/>
      <c r="Q62" s="37"/>
      <c r="R62" s="37"/>
      <c r="S62" s="37"/>
      <c r="T62" s="37"/>
      <c r="U62" s="37"/>
      <c r="V62" s="37"/>
      <c r="W62" s="37"/>
      <c r="X62" s="37"/>
      <c r="Y62" s="37"/>
      <c r="Z62" s="37"/>
    </row>
    <row r="63" spans="2:26" ht="15.75" customHeight="1">
      <c r="B63" s="121">
        <v>45570</v>
      </c>
      <c r="C63" s="122"/>
      <c r="D63" s="65"/>
      <c r="E63" s="122"/>
      <c r="F63" s="8"/>
      <c r="G63" s="123"/>
      <c r="H63" s="124"/>
      <c r="I63" s="136">
        <v>3031</v>
      </c>
      <c r="J63" s="65" t="str">
        <f t="shared" si="0"/>
        <v/>
      </c>
      <c r="K63" s="8">
        <v>4</v>
      </c>
      <c r="L63" s="122"/>
      <c r="M63" s="37"/>
      <c r="N63" s="37"/>
      <c r="O63" s="37"/>
      <c r="P63" s="37"/>
      <c r="Q63" s="37"/>
      <c r="R63" s="37"/>
      <c r="S63" s="37"/>
      <c r="T63" s="37"/>
      <c r="U63" s="37"/>
      <c r="V63" s="37"/>
      <c r="W63" s="37"/>
      <c r="X63" s="37"/>
      <c r="Y63" s="37"/>
      <c r="Z63" s="37"/>
    </row>
    <row r="64" spans="2:26" ht="15.75" customHeight="1">
      <c r="B64" s="121">
        <v>45570</v>
      </c>
      <c r="C64" s="122"/>
      <c r="D64" s="65"/>
      <c r="E64" s="122"/>
      <c r="F64" s="8"/>
      <c r="G64" s="123"/>
      <c r="H64" s="124"/>
      <c r="I64" s="136">
        <v>3011</v>
      </c>
      <c r="J64" s="65" t="str">
        <f t="shared" si="0"/>
        <v/>
      </c>
      <c r="K64" s="8">
        <v>8</v>
      </c>
      <c r="L64" s="122"/>
      <c r="M64" s="37"/>
      <c r="N64" s="37"/>
      <c r="O64" s="37"/>
      <c r="P64" s="37"/>
      <c r="Q64" s="37"/>
      <c r="R64" s="37"/>
      <c r="S64" s="37"/>
      <c r="T64" s="37"/>
      <c r="U64" s="37"/>
      <c r="V64" s="37"/>
      <c r="W64" s="37"/>
      <c r="X64" s="37"/>
      <c r="Y64" s="37"/>
      <c r="Z64" s="37"/>
    </row>
    <row r="65" spans="2:26" ht="15.75" customHeight="1">
      <c r="B65" s="121">
        <v>45570</v>
      </c>
      <c r="C65" s="122" t="s">
        <v>223</v>
      </c>
      <c r="D65" s="65" t="s">
        <v>169</v>
      </c>
      <c r="E65" s="122" t="str">
        <f>IFERROR(VLOOKUP(D65,#REF!,6,0),"")</f>
        <v/>
      </c>
      <c r="F65" s="8" t="s">
        <v>220</v>
      </c>
      <c r="G65" s="123" t="str">
        <f>IFERROR(VLOOKUP(F65,#REF!,2,0),"")</f>
        <v/>
      </c>
      <c r="H65" s="124" t="str">
        <f>IFERROR(VLOOKUP(F65,#REF!,3,0),"")</f>
        <v/>
      </c>
      <c r="I65" s="138">
        <v>3003</v>
      </c>
      <c r="J65" s="65" t="str">
        <f t="shared" si="0"/>
        <v/>
      </c>
      <c r="K65" s="8">
        <v>5</v>
      </c>
      <c r="L65" s="122"/>
      <c r="M65" s="37"/>
      <c r="N65" s="37"/>
      <c r="O65" s="37"/>
      <c r="P65" s="37"/>
      <c r="Q65" s="37"/>
      <c r="R65" s="37"/>
      <c r="S65" s="37"/>
      <c r="T65" s="37"/>
      <c r="U65" s="37"/>
      <c r="V65" s="37"/>
      <c r="W65" s="37"/>
      <c r="X65" s="37"/>
      <c r="Y65" s="37"/>
      <c r="Z65" s="37"/>
    </row>
    <row r="66" spans="2:26" ht="15.75" customHeight="1">
      <c r="B66" s="121">
        <v>45570</v>
      </c>
      <c r="C66" s="122"/>
      <c r="D66" s="65"/>
      <c r="E66" s="122"/>
      <c r="F66" s="8"/>
      <c r="G66" s="123"/>
      <c r="H66" s="124"/>
      <c r="I66" s="138">
        <v>3032</v>
      </c>
      <c r="J66" s="65" t="str">
        <f t="shared" si="0"/>
        <v/>
      </c>
      <c r="K66" s="8">
        <v>5</v>
      </c>
      <c r="L66" s="122"/>
      <c r="M66" s="37"/>
      <c r="N66" s="37"/>
      <c r="O66" s="37"/>
      <c r="P66" s="37"/>
      <c r="Q66" s="37"/>
      <c r="R66" s="37"/>
      <c r="S66" s="37"/>
      <c r="T66" s="37"/>
      <c r="U66" s="37"/>
      <c r="V66" s="37"/>
      <c r="W66" s="37"/>
      <c r="X66" s="37"/>
      <c r="Y66" s="37"/>
      <c r="Z66" s="37"/>
    </row>
    <row r="67" spans="2:26" ht="15.75" customHeight="1">
      <c r="B67" s="140">
        <v>45572</v>
      </c>
      <c r="C67" s="122" t="s">
        <v>215</v>
      </c>
      <c r="D67" s="65" t="s">
        <v>134</v>
      </c>
      <c r="E67" s="122" t="str">
        <f>IFERROR(VLOOKUP(D67,#REF!,6,0),"")</f>
        <v/>
      </c>
      <c r="F67" s="8" t="s">
        <v>222</v>
      </c>
      <c r="G67" s="123" t="str">
        <f>IFERROR(VLOOKUP(F67,#REF!,2,0),"")</f>
        <v/>
      </c>
      <c r="H67" s="124" t="str">
        <f>IFERROR(VLOOKUP(F67,#REF!,3,0),"")</f>
        <v/>
      </c>
      <c r="I67" s="132">
        <v>3002</v>
      </c>
      <c r="J67" s="65" t="str">
        <f t="shared" si="0"/>
        <v/>
      </c>
      <c r="K67" s="8">
        <v>26</v>
      </c>
      <c r="L67" s="133">
        <v>0.33333333333333331</v>
      </c>
      <c r="M67" s="37"/>
      <c r="N67" s="37"/>
      <c r="O67" s="37"/>
      <c r="P67" s="37"/>
      <c r="Q67" s="37"/>
      <c r="R67" s="37"/>
      <c r="S67" s="37"/>
      <c r="T67" s="37"/>
      <c r="U67" s="37"/>
      <c r="V67" s="37"/>
      <c r="W67" s="37"/>
      <c r="X67" s="37"/>
      <c r="Y67" s="37"/>
      <c r="Z67" s="37"/>
    </row>
    <row r="68" spans="2:26" ht="15.75" customHeight="1">
      <c r="B68" s="140">
        <v>45572</v>
      </c>
      <c r="C68" s="122" t="s">
        <v>217</v>
      </c>
      <c r="D68" s="65" t="s">
        <v>153</v>
      </c>
      <c r="E68" s="122" t="str">
        <f>IFERROR(VLOOKUP(D68,#REF!,6,0),"")</f>
        <v/>
      </c>
      <c r="F68" s="8" t="s">
        <v>225</v>
      </c>
      <c r="G68" s="123" t="str">
        <f>IFERROR(VLOOKUP(F68,#REF!,2,0),"")</f>
        <v/>
      </c>
      <c r="H68" s="124" t="str">
        <f>IFERROR(VLOOKUP(F68,#REF!,3,0),"")</f>
        <v/>
      </c>
      <c r="I68" s="141">
        <v>3015</v>
      </c>
      <c r="J68" s="65" t="str">
        <f t="shared" si="0"/>
        <v/>
      </c>
      <c r="K68" s="8">
        <v>14</v>
      </c>
      <c r="L68" s="133">
        <v>0.35416666666666669</v>
      </c>
      <c r="M68" s="37"/>
      <c r="N68" s="37"/>
      <c r="O68" s="37"/>
      <c r="P68" s="37"/>
      <c r="Q68" s="37"/>
      <c r="R68" s="37"/>
      <c r="S68" s="37"/>
      <c r="T68" s="37"/>
      <c r="U68" s="37"/>
      <c r="V68" s="37"/>
      <c r="W68" s="37"/>
      <c r="X68" s="37"/>
      <c r="Y68" s="37"/>
      <c r="Z68" s="37"/>
    </row>
    <row r="69" spans="2:26" ht="15.75" customHeight="1">
      <c r="B69" s="140">
        <v>45572</v>
      </c>
      <c r="C69" s="122"/>
      <c r="D69" s="65"/>
      <c r="E69" s="122"/>
      <c r="F69" s="8"/>
      <c r="G69" s="123"/>
      <c r="H69" s="124"/>
      <c r="I69" s="141">
        <v>3030</v>
      </c>
      <c r="J69" s="65" t="str">
        <f t="shared" si="0"/>
        <v/>
      </c>
      <c r="K69" s="8">
        <v>12</v>
      </c>
      <c r="L69" s="131"/>
      <c r="M69" s="37"/>
      <c r="N69" s="37"/>
      <c r="O69" s="37"/>
      <c r="P69" s="37"/>
      <c r="Q69" s="37"/>
      <c r="R69" s="37"/>
      <c r="S69" s="37"/>
      <c r="T69" s="37"/>
      <c r="U69" s="37"/>
      <c r="V69" s="37"/>
      <c r="W69" s="37"/>
      <c r="X69" s="37"/>
      <c r="Y69" s="37"/>
      <c r="Z69" s="37"/>
    </row>
    <row r="70" spans="2:26" ht="15.75" customHeight="1">
      <c r="B70" s="140">
        <v>45572</v>
      </c>
      <c r="C70" s="122" t="s">
        <v>219</v>
      </c>
      <c r="D70" s="65" t="s">
        <v>163</v>
      </c>
      <c r="E70" s="122" t="str">
        <f>IFERROR(VLOOKUP(D70,#REF!,6,0),"")</f>
        <v/>
      </c>
      <c r="F70" s="8" t="s">
        <v>216</v>
      </c>
      <c r="G70" s="123" t="str">
        <f>IFERROR(VLOOKUP(F70,#REF!,2,0),"")</f>
        <v/>
      </c>
      <c r="H70" s="124" t="str">
        <f>IFERROR(VLOOKUP(F70,#REF!,3,0),"")</f>
        <v/>
      </c>
      <c r="I70" s="142">
        <v>3020</v>
      </c>
      <c r="J70" s="65" t="str">
        <f t="shared" si="0"/>
        <v/>
      </c>
      <c r="K70" s="8">
        <v>18</v>
      </c>
      <c r="L70" s="133">
        <v>0.375</v>
      </c>
      <c r="M70" s="37"/>
      <c r="N70" s="37"/>
      <c r="O70" s="37"/>
      <c r="P70" s="37"/>
      <c r="Q70" s="37"/>
      <c r="R70" s="37"/>
      <c r="S70" s="37"/>
      <c r="T70" s="37"/>
      <c r="U70" s="37"/>
      <c r="V70" s="37"/>
      <c r="W70" s="37"/>
      <c r="X70" s="37"/>
      <c r="Y70" s="37"/>
      <c r="Z70" s="37"/>
    </row>
    <row r="71" spans="2:26" ht="15.75" customHeight="1">
      <c r="B71" s="140">
        <v>45572</v>
      </c>
      <c r="C71" s="122"/>
      <c r="D71" s="65"/>
      <c r="E71" s="122"/>
      <c r="F71" s="8"/>
      <c r="G71" s="123"/>
      <c r="H71" s="124"/>
      <c r="I71" s="142">
        <v>3016</v>
      </c>
      <c r="J71" s="65" t="str">
        <f t="shared" si="0"/>
        <v/>
      </c>
      <c r="K71" s="8">
        <v>14</v>
      </c>
      <c r="L71" s="131"/>
      <c r="M71" s="37"/>
      <c r="N71" s="37"/>
      <c r="O71" s="37"/>
      <c r="P71" s="37"/>
      <c r="Q71" s="37"/>
      <c r="R71" s="37"/>
      <c r="S71" s="37"/>
      <c r="T71" s="37"/>
      <c r="U71" s="37"/>
      <c r="V71" s="37"/>
      <c r="W71" s="37"/>
      <c r="X71" s="37"/>
      <c r="Y71" s="37"/>
      <c r="Z71" s="37"/>
    </row>
    <row r="72" spans="2:26" ht="15.75" customHeight="1">
      <c r="B72" s="140">
        <v>45572</v>
      </c>
      <c r="C72" s="122" t="s">
        <v>221</v>
      </c>
      <c r="D72" s="65" t="s">
        <v>169</v>
      </c>
      <c r="E72" s="122" t="str">
        <f>IFERROR(VLOOKUP(D72,#REF!,6,0),"")</f>
        <v/>
      </c>
      <c r="F72" s="8" t="s">
        <v>220</v>
      </c>
      <c r="G72" s="123" t="str">
        <f>IFERROR(VLOOKUP(F72,#REF!,2,0),"")</f>
        <v/>
      </c>
      <c r="H72" s="124" t="str">
        <f>IFERROR(VLOOKUP(F72,#REF!,3,0),"")</f>
        <v/>
      </c>
      <c r="I72" s="143">
        <v>3027</v>
      </c>
      <c r="J72" s="65" t="str">
        <f t="shared" si="0"/>
        <v/>
      </c>
      <c r="K72" s="8">
        <v>15</v>
      </c>
      <c r="L72" s="133">
        <v>0.39583333333333331</v>
      </c>
      <c r="M72" s="37"/>
      <c r="N72" s="37"/>
      <c r="O72" s="37"/>
      <c r="P72" s="37"/>
      <c r="Q72" s="37"/>
      <c r="R72" s="37"/>
      <c r="S72" s="37"/>
      <c r="T72" s="37"/>
      <c r="U72" s="37"/>
      <c r="V72" s="37"/>
      <c r="W72" s="37"/>
      <c r="X72" s="37"/>
      <c r="Y72" s="37"/>
      <c r="Z72" s="37"/>
    </row>
    <row r="73" spans="2:26" ht="15.75" customHeight="1">
      <c r="B73" s="140">
        <v>45572</v>
      </c>
      <c r="C73" s="122" t="s">
        <v>223</v>
      </c>
      <c r="D73" s="65" t="s">
        <v>163</v>
      </c>
      <c r="E73" s="122" t="str">
        <f>IFERROR(VLOOKUP(D73,#REF!,6,0),"")</f>
        <v/>
      </c>
      <c r="F73" s="8" t="s">
        <v>216</v>
      </c>
      <c r="G73" s="123" t="str">
        <f>IFERROR(VLOOKUP(F73,#REF!,2,0),"")</f>
        <v/>
      </c>
      <c r="H73" s="124" t="str">
        <f>IFERROR(VLOOKUP(F73,#REF!,3,0),"")</f>
        <v/>
      </c>
      <c r="I73" s="142">
        <v>3005</v>
      </c>
      <c r="J73" s="65" t="str">
        <f t="shared" si="0"/>
        <v/>
      </c>
      <c r="K73" s="8">
        <v>12</v>
      </c>
      <c r="L73" s="133">
        <v>0.41666666666666669</v>
      </c>
      <c r="M73" s="37"/>
      <c r="N73" s="37"/>
      <c r="O73" s="37"/>
      <c r="P73" s="37"/>
      <c r="Q73" s="37"/>
      <c r="R73" s="37"/>
      <c r="S73" s="37"/>
      <c r="T73" s="37"/>
      <c r="U73" s="37"/>
      <c r="V73" s="37"/>
      <c r="W73" s="37"/>
      <c r="X73" s="37"/>
      <c r="Y73" s="37"/>
      <c r="Z73" s="37"/>
    </row>
    <row r="74" spans="2:26" ht="15.75" customHeight="1">
      <c r="B74" s="140">
        <v>45572</v>
      </c>
      <c r="C74" s="122"/>
      <c r="D74" s="65"/>
      <c r="E74" s="122"/>
      <c r="F74" s="8"/>
      <c r="G74" s="123"/>
      <c r="H74" s="124"/>
      <c r="I74" s="142">
        <v>3013</v>
      </c>
      <c r="J74" s="65" t="str">
        <f t="shared" si="0"/>
        <v/>
      </c>
      <c r="K74" s="8">
        <v>12</v>
      </c>
      <c r="L74" s="131"/>
      <c r="M74" s="37"/>
      <c r="N74" s="37"/>
      <c r="O74" s="37"/>
      <c r="P74" s="37"/>
      <c r="Q74" s="37"/>
      <c r="R74" s="37"/>
      <c r="S74" s="37"/>
      <c r="T74" s="37"/>
      <c r="U74" s="37"/>
      <c r="V74" s="37"/>
      <c r="W74" s="37"/>
      <c r="X74" s="37"/>
      <c r="Y74" s="37"/>
      <c r="Z74" s="37"/>
    </row>
    <row r="75" spans="2:26" ht="15.75" customHeight="1">
      <c r="B75" s="140">
        <v>45572</v>
      </c>
      <c r="C75" s="122"/>
      <c r="D75" s="65"/>
      <c r="E75" s="122"/>
      <c r="F75" s="8"/>
      <c r="G75" s="123"/>
      <c r="H75" s="124"/>
      <c r="I75" s="142">
        <v>3023</v>
      </c>
      <c r="J75" s="65" t="str">
        <f t="shared" si="0"/>
        <v/>
      </c>
      <c r="K75" s="8">
        <v>9</v>
      </c>
      <c r="L75" s="131"/>
      <c r="M75" s="37"/>
      <c r="N75" s="37"/>
      <c r="O75" s="37"/>
      <c r="P75" s="37"/>
      <c r="Q75" s="37"/>
      <c r="R75" s="37"/>
      <c r="S75" s="37"/>
      <c r="T75" s="37"/>
      <c r="U75" s="37"/>
      <c r="V75" s="37"/>
      <c r="W75" s="37"/>
      <c r="X75" s="37"/>
      <c r="Y75" s="37"/>
      <c r="Z75" s="37"/>
    </row>
    <row r="76" spans="2:26" ht="15.75" customHeight="1">
      <c r="B76" s="140">
        <v>45572</v>
      </c>
      <c r="C76" s="122" t="s">
        <v>224</v>
      </c>
      <c r="D76" s="65" t="s">
        <v>134</v>
      </c>
      <c r="E76" s="122" t="str">
        <f>IFERROR(VLOOKUP(D76,#REF!,6,0),"")</f>
        <v/>
      </c>
      <c r="F76" s="8" t="s">
        <v>222</v>
      </c>
      <c r="G76" s="123" t="str">
        <f>IFERROR(VLOOKUP(F76,#REF!,2,0),"")</f>
        <v/>
      </c>
      <c r="H76" s="124" t="str">
        <f>IFERROR(VLOOKUP(F76,#REF!,3,0),"")</f>
        <v/>
      </c>
      <c r="I76" s="132">
        <v>3032</v>
      </c>
      <c r="J76" s="65" t="str">
        <f t="shared" si="0"/>
        <v/>
      </c>
      <c r="K76" s="8">
        <v>11</v>
      </c>
      <c r="L76" s="133">
        <v>0.4375</v>
      </c>
      <c r="M76" s="37"/>
      <c r="N76" s="37"/>
      <c r="O76" s="37"/>
      <c r="P76" s="37"/>
      <c r="Q76" s="37"/>
      <c r="R76" s="37"/>
      <c r="S76" s="37"/>
      <c r="T76" s="37"/>
      <c r="U76" s="37"/>
      <c r="V76" s="37"/>
      <c r="W76" s="37"/>
      <c r="X76" s="37"/>
      <c r="Y76" s="37"/>
      <c r="Z76" s="37"/>
    </row>
    <row r="77" spans="2:26" ht="15.75" customHeight="1">
      <c r="B77" s="140">
        <v>45572</v>
      </c>
      <c r="C77" s="122"/>
      <c r="D77" s="65"/>
      <c r="E77" s="122"/>
      <c r="F77" s="8"/>
      <c r="G77" s="123"/>
      <c r="H77" s="124"/>
      <c r="I77" s="132">
        <v>3014</v>
      </c>
      <c r="J77" s="65" t="str">
        <f t="shared" si="0"/>
        <v/>
      </c>
      <c r="K77" s="8">
        <v>15</v>
      </c>
      <c r="L77" s="131"/>
      <c r="M77" s="37"/>
      <c r="N77" s="37"/>
      <c r="O77" s="37"/>
      <c r="P77" s="37"/>
      <c r="Q77" s="37"/>
      <c r="R77" s="37"/>
      <c r="S77" s="37"/>
      <c r="T77" s="37"/>
      <c r="U77" s="37"/>
      <c r="V77" s="37"/>
      <c r="W77" s="37"/>
      <c r="X77" s="37"/>
      <c r="Y77" s="37"/>
      <c r="Z77" s="37"/>
    </row>
    <row r="78" spans="2:26" ht="15.75" customHeight="1">
      <c r="B78" s="140">
        <v>45572</v>
      </c>
      <c r="C78" s="122" t="s">
        <v>226</v>
      </c>
      <c r="D78" s="65" t="s">
        <v>153</v>
      </c>
      <c r="E78" s="122" t="str">
        <f>IFERROR(VLOOKUP(D78,#REF!,6,0),"")</f>
        <v/>
      </c>
      <c r="F78" s="8" t="s">
        <v>225</v>
      </c>
      <c r="G78" s="123" t="str">
        <f>IFERROR(VLOOKUP(F78,#REF!,2,0),"")</f>
        <v/>
      </c>
      <c r="H78" s="124" t="str">
        <f>IFERROR(VLOOKUP(F78,#REF!,3,0),"")</f>
        <v/>
      </c>
      <c r="I78" s="141">
        <v>3011</v>
      </c>
      <c r="J78" s="65" t="str">
        <f t="shared" si="0"/>
        <v/>
      </c>
      <c r="K78" s="8">
        <v>12</v>
      </c>
      <c r="L78" s="133">
        <v>0.54166666666666663</v>
      </c>
      <c r="M78" s="37"/>
      <c r="N78" s="37"/>
      <c r="O78" s="37"/>
      <c r="P78" s="37"/>
      <c r="Q78" s="37"/>
      <c r="R78" s="37"/>
      <c r="S78" s="37"/>
      <c r="T78" s="37"/>
      <c r="U78" s="37"/>
      <c r="V78" s="37"/>
      <c r="W78" s="37"/>
      <c r="X78" s="37"/>
      <c r="Y78" s="37"/>
      <c r="Z78" s="37"/>
    </row>
    <row r="79" spans="2:26" ht="15.75" customHeight="1">
      <c r="B79" s="140">
        <v>45572</v>
      </c>
      <c r="C79" s="122"/>
      <c r="D79" s="65"/>
      <c r="E79" s="122"/>
      <c r="F79" s="8"/>
      <c r="G79" s="123"/>
      <c r="H79" s="124"/>
      <c r="I79" s="141">
        <v>3003</v>
      </c>
      <c r="J79" s="65" t="str">
        <f t="shared" si="0"/>
        <v/>
      </c>
      <c r="K79" s="8">
        <v>12</v>
      </c>
      <c r="L79" s="131"/>
      <c r="M79" s="37"/>
      <c r="N79" s="37"/>
      <c r="O79" s="37"/>
      <c r="P79" s="37"/>
      <c r="Q79" s="37"/>
      <c r="R79" s="37"/>
      <c r="S79" s="37"/>
      <c r="T79" s="37"/>
      <c r="U79" s="37"/>
      <c r="V79" s="37"/>
      <c r="W79" s="37"/>
      <c r="X79" s="37"/>
      <c r="Y79" s="37"/>
      <c r="Z79" s="37"/>
    </row>
    <row r="80" spans="2:26" ht="15.75" customHeight="1">
      <c r="B80" s="140">
        <v>45572</v>
      </c>
      <c r="C80" s="122" t="s">
        <v>227</v>
      </c>
      <c r="D80" s="65" t="s">
        <v>169</v>
      </c>
      <c r="E80" s="122" t="str">
        <f>IFERROR(VLOOKUP(D80,#REF!,6,0),"")</f>
        <v/>
      </c>
      <c r="F80" s="8" t="s">
        <v>220</v>
      </c>
      <c r="G80" s="123" t="str">
        <f>IFERROR(VLOOKUP(F80,#REF!,2,0),"")</f>
        <v/>
      </c>
      <c r="H80" s="124" t="str">
        <f>IFERROR(VLOOKUP(F80,#REF!,3,0),"")</f>
        <v/>
      </c>
      <c r="I80" s="143">
        <v>3018</v>
      </c>
      <c r="J80" s="65" t="str">
        <f t="shared" si="0"/>
        <v/>
      </c>
      <c r="K80" s="8">
        <v>11</v>
      </c>
      <c r="L80" s="133">
        <v>0.5625</v>
      </c>
      <c r="M80" s="4"/>
      <c r="N80" s="4"/>
      <c r="O80" s="4"/>
      <c r="P80" s="4"/>
      <c r="Q80" s="4"/>
      <c r="R80" s="4"/>
      <c r="S80" s="4"/>
      <c r="T80" s="4"/>
      <c r="U80" s="4"/>
      <c r="V80" s="4"/>
      <c r="W80" s="4"/>
      <c r="X80" s="4"/>
      <c r="Y80" s="4"/>
      <c r="Z80" s="4"/>
    </row>
    <row r="81" spans="2:26" ht="15.75" customHeight="1">
      <c r="B81" s="140">
        <v>45572</v>
      </c>
      <c r="C81" s="122"/>
      <c r="D81" s="65"/>
      <c r="E81" s="122"/>
      <c r="F81" s="8"/>
      <c r="G81" s="123"/>
      <c r="H81" s="124"/>
      <c r="I81" s="143">
        <v>3031</v>
      </c>
      <c r="J81" s="65" t="str">
        <f t="shared" si="0"/>
        <v/>
      </c>
      <c r="K81" s="8">
        <v>7</v>
      </c>
      <c r="L81" s="131"/>
      <c r="M81" s="4"/>
      <c r="N81" s="4"/>
      <c r="O81" s="4"/>
      <c r="P81" s="4"/>
      <c r="Q81" s="4"/>
      <c r="R81" s="4"/>
      <c r="S81" s="4"/>
      <c r="T81" s="4"/>
      <c r="U81" s="4"/>
      <c r="V81" s="4"/>
      <c r="W81" s="4"/>
      <c r="X81" s="4"/>
      <c r="Y81" s="4"/>
      <c r="Z81" s="4"/>
    </row>
    <row r="82" spans="2:26" ht="15.75" customHeight="1">
      <c r="B82" s="121">
        <v>45573</v>
      </c>
      <c r="C82" s="122" t="s">
        <v>228</v>
      </c>
      <c r="D82" s="65" t="s">
        <v>163</v>
      </c>
      <c r="E82" s="122" t="str">
        <f>IFERROR(VLOOKUP(D82,#REF!,6,0),"")</f>
        <v/>
      </c>
      <c r="F82" s="8" t="s">
        <v>222</v>
      </c>
      <c r="G82" s="123" t="str">
        <f>IFERROR(VLOOKUP(F82,#REF!,2,0),"")</f>
        <v/>
      </c>
      <c r="H82" s="124" t="str">
        <f>IFERROR(VLOOKUP(F82,#REF!,3,0),"")</f>
        <v/>
      </c>
      <c r="I82" s="136">
        <v>3030</v>
      </c>
      <c r="J82" s="65" t="str">
        <f t="shared" si="0"/>
        <v/>
      </c>
      <c r="K82" s="144">
        <v>5</v>
      </c>
      <c r="L82" s="145">
        <v>0.39583333333333331</v>
      </c>
      <c r="M82" s="4"/>
      <c r="N82" s="4"/>
      <c r="O82" s="4"/>
      <c r="P82" s="4"/>
      <c r="Q82" s="4"/>
      <c r="R82" s="4"/>
      <c r="S82" s="4"/>
      <c r="T82" s="4"/>
      <c r="U82" s="4"/>
      <c r="V82" s="4"/>
      <c r="W82" s="4"/>
      <c r="X82" s="4"/>
      <c r="Y82" s="4"/>
      <c r="Z82" s="4"/>
    </row>
    <row r="83" spans="2:26" ht="15.75" customHeight="1">
      <c r="B83" s="121">
        <v>45573</v>
      </c>
      <c r="C83" s="122"/>
      <c r="D83" s="65"/>
      <c r="E83" s="122"/>
      <c r="F83" s="8"/>
      <c r="G83" s="123"/>
      <c r="H83" s="124"/>
      <c r="I83" s="136">
        <v>3020</v>
      </c>
      <c r="J83" s="65" t="str">
        <f t="shared" si="0"/>
        <v/>
      </c>
      <c r="K83" s="144">
        <v>7</v>
      </c>
      <c r="L83" s="146"/>
      <c r="M83" s="4"/>
      <c r="N83" s="4"/>
      <c r="O83" s="4"/>
      <c r="P83" s="4"/>
      <c r="Q83" s="4"/>
      <c r="R83" s="4"/>
      <c r="S83" s="4"/>
      <c r="T83" s="4"/>
      <c r="U83" s="4"/>
      <c r="V83" s="4"/>
      <c r="W83" s="4"/>
      <c r="X83" s="4"/>
      <c r="Y83" s="4"/>
      <c r="Z83" s="4"/>
    </row>
    <row r="84" spans="2:26" ht="15.75" customHeight="1">
      <c r="B84" s="121">
        <v>45573</v>
      </c>
      <c r="C84" s="122"/>
      <c r="D84" s="65"/>
      <c r="E84" s="122"/>
      <c r="F84" s="8"/>
      <c r="G84" s="123"/>
      <c r="H84" s="124"/>
      <c r="I84" s="136">
        <v>3016</v>
      </c>
      <c r="J84" s="65" t="str">
        <f t="shared" si="0"/>
        <v/>
      </c>
      <c r="K84" s="144">
        <v>7</v>
      </c>
      <c r="L84" s="146"/>
      <c r="M84" s="37"/>
      <c r="N84" s="37"/>
      <c r="O84" s="37"/>
      <c r="P84" s="37"/>
      <c r="Q84" s="37"/>
      <c r="R84" s="37"/>
      <c r="S84" s="37"/>
      <c r="T84" s="37"/>
      <c r="U84" s="37"/>
      <c r="V84" s="37"/>
      <c r="W84" s="37"/>
      <c r="X84" s="37"/>
      <c r="Y84" s="37"/>
      <c r="Z84" s="37"/>
    </row>
    <row r="85" spans="2:26" ht="15.75" customHeight="1">
      <c r="B85" s="121">
        <v>45573</v>
      </c>
      <c r="C85" s="122"/>
      <c r="D85" s="65"/>
      <c r="E85" s="122"/>
      <c r="F85" s="8"/>
      <c r="G85" s="123"/>
      <c r="H85" s="124"/>
      <c r="I85" s="136">
        <v>3027</v>
      </c>
      <c r="J85" s="65" t="str">
        <f t="shared" si="0"/>
        <v/>
      </c>
      <c r="K85" s="144">
        <v>8</v>
      </c>
      <c r="L85" s="146"/>
      <c r="M85" s="4"/>
      <c r="N85" s="4"/>
      <c r="O85" s="4"/>
      <c r="P85" s="4"/>
      <c r="Q85" s="4"/>
      <c r="R85" s="4"/>
      <c r="S85" s="4"/>
      <c r="T85" s="4"/>
      <c r="U85" s="4"/>
      <c r="V85" s="4"/>
      <c r="W85" s="4"/>
      <c r="X85" s="4"/>
      <c r="Y85" s="4"/>
      <c r="Z85" s="4"/>
    </row>
    <row r="86" spans="2:26" ht="15.75" customHeight="1">
      <c r="B86" s="121">
        <v>45573</v>
      </c>
      <c r="C86" s="122" t="s">
        <v>229</v>
      </c>
      <c r="D86" s="65" t="s">
        <v>169</v>
      </c>
      <c r="E86" s="122" t="str">
        <f>IFERROR(VLOOKUP(D86,#REF!,6,0),"")</f>
        <v/>
      </c>
      <c r="F86" s="8" t="s">
        <v>220</v>
      </c>
      <c r="G86" s="123" t="str">
        <f>IFERROR(VLOOKUP(F86,#REF!,2,0),"")</f>
        <v/>
      </c>
      <c r="H86" s="124" t="str">
        <f>IFERROR(VLOOKUP(F86,#REF!,3,0),"")</f>
        <v/>
      </c>
      <c r="I86" s="138">
        <v>3002</v>
      </c>
      <c r="J86" s="65" t="str">
        <f t="shared" si="0"/>
        <v/>
      </c>
      <c r="K86" s="8">
        <v>8</v>
      </c>
      <c r="L86" s="133">
        <v>0.41666666666666669</v>
      </c>
      <c r="M86" s="4"/>
      <c r="N86" s="4"/>
      <c r="O86" s="4"/>
      <c r="P86" s="4"/>
      <c r="Q86" s="4"/>
      <c r="R86" s="4"/>
      <c r="S86" s="4"/>
      <c r="T86" s="4"/>
      <c r="U86" s="4"/>
      <c r="V86" s="4"/>
      <c r="W86" s="4"/>
      <c r="X86" s="4"/>
      <c r="Y86" s="4"/>
      <c r="Z86" s="4"/>
    </row>
    <row r="87" spans="2:26" ht="15.75" customHeight="1">
      <c r="B87" s="121">
        <v>45573</v>
      </c>
      <c r="C87" s="122"/>
      <c r="D87" s="65"/>
      <c r="E87" s="122"/>
      <c r="F87" s="8"/>
      <c r="G87" s="123"/>
      <c r="H87" s="124"/>
      <c r="I87" s="138">
        <v>3015</v>
      </c>
      <c r="J87" s="65" t="str">
        <f t="shared" si="0"/>
        <v/>
      </c>
      <c r="K87" s="144">
        <v>5</v>
      </c>
      <c r="L87" s="131"/>
      <c r="M87" s="4"/>
      <c r="N87" s="4"/>
      <c r="O87" s="4"/>
      <c r="P87" s="4"/>
      <c r="Q87" s="4"/>
      <c r="R87" s="4"/>
      <c r="S87" s="4"/>
      <c r="T87" s="4"/>
      <c r="U87" s="4"/>
      <c r="V87" s="4"/>
      <c r="W87" s="4"/>
      <c r="X87" s="4"/>
      <c r="Y87" s="4"/>
      <c r="Z87" s="4"/>
    </row>
    <row r="88" spans="2:26" ht="15.75" customHeight="1">
      <c r="B88" s="121">
        <v>45573</v>
      </c>
      <c r="C88" s="122" t="s">
        <v>219</v>
      </c>
      <c r="D88" s="65" t="s">
        <v>134</v>
      </c>
      <c r="E88" s="122" t="str">
        <f>IFERROR(VLOOKUP(D88,#REF!,6,0),"")</f>
        <v/>
      </c>
      <c r="F88" s="8" t="s">
        <v>216</v>
      </c>
      <c r="G88" s="123" t="str">
        <f>IFERROR(VLOOKUP(F88,#REF!,2,0),"")</f>
        <v/>
      </c>
      <c r="H88" s="124" t="str">
        <f>IFERROR(VLOOKUP(F88,#REF!,3,0),"")</f>
        <v/>
      </c>
      <c r="I88" s="134">
        <v>3032</v>
      </c>
      <c r="J88" s="65" t="str">
        <f t="shared" si="0"/>
        <v/>
      </c>
      <c r="K88" s="144">
        <v>5</v>
      </c>
      <c r="L88" s="145">
        <v>0.4375</v>
      </c>
      <c r="M88" s="4"/>
      <c r="N88" s="4"/>
      <c r="O88" s="4"/>
      <c r="P88" s="4"/>
      <c r="Q88" s="4"/>
      <c r="R88" s="4"/>
      <c r="S88" s="4"/>
      <c r="T88" s="4"/>
      <c r="U88" s="4"/>
      <c r="V88" s="4"/>
      <c r="W88" s="4"/>
      <c r="X88" s="4"/>
      <c r="Y88" s="4"/>
      <c r="Z88" s="4"/>
    </row>
    <row r="89" spans="2:26" ht="15.75" customHeight="1">
      <c r="B89" s="121">
        <v>45573</v>
      </c>
      <c r="C89" s="122"/>
      <c r="D89" s="65"/>
      <c r="E89" s="122"/>
      <c r="F89" s="8"/>
      <c r="G89" s="123"/>
      <c r="H89" s="124"/>
      <c r="I89" s="134">
        <v>3011</v>
      </c>
      <c r="J89" s="65" t="str">
        <f t="shared" si="0"/>
        <v/>
      </c>
      <c r="K89" s="144">
        <v>5</v>
      </c>
      <c r="L89" s="146"/>
      <c r="M89" s="4"/>
      <c r="N89" s="4"/>
      <c r="O89" s="4"/>
      <c r="P89" s="4"/>
      <c r="Q89" s="4"/>
      <c r="R89" s="4"/>
      <c r="S89" s="4"/>
      <c r="T89" s="4"/>
      <c r="U89" s="4"/>
      <c r="V89" s="4"/>
      <c r="W89" s="4"/>
      <c r="X89" s="4"/>
      <c r="Y89" s="4"/>
      <c r="Z89" s="4"/>
    </row>
    <row r="90" spans="2:26" ht="15.75" customHeight="1">
      <c r="B90" s="121">
        <v>45573</v>
      </c>
      <c r="C90" s="122"/>
      <c r="D90" s="65"/>
      <c r="E90" s="122"/>
      <c r="F90" s="8"/>
      <c r="G90" s="123"/>
      <c r="H90" s="124"/>
      <c r="I90" s="134">
        <v>3003</v>
      </c>
      <c r="J90" s="65" t="str">
        <f t="shared" si="0"/>
        <v/>
      </c>
      <c r="K90" s="144">
        <v>6</v>
      </c>
      <c r="L90" s="146"/>
      <c r="M90" s="4"/>
      <c r="N90" s="4"/>
      <c r="O90" s="4"/>
      <c r="P90" s="4"/>
      <c r="Q90" s="4"/>
      <c r="R90" s="4"/>
      <c r="S90" s="4"/>
      <c r="T90" s="4"/>
      <c r="U90" s="4"/>
      <c r="V90" s="4"/>
      <c r="W90" s="4"/>
      <c r="X90" s="4"/>
      <c r="Y90" s="4"/>
      <c r="Z90" s="4"/>
    </row>
    <row r="91" spans="2:26" ht="15.75" customHeight="1">
      <c r="B91" s="121">
        <v>45573</v>
      </c>
      <c r="C91" s="122"/>
      <c r="D91" s="65"/>
      <c r="E91" s="122"/>
      <c r="F91" s="8"/>
      <c r="G91" s="123"/>
      <c r="H91" s="124"/>
      <c r="I91" s="134">
        <v>3018</v>
      </c>
      <c r="J91" s="65" t="str">
        <f t="shared" si="0"/>
        <v/>
      </c>
      <c r="K91" s="144">
        <v>4</v>
      </c>
      <c r="L91" s="146"/>
      <c r="M91" s="4"/>
      <c r="N91" s="4"/>
      <c r="O91" s="4"/>
      <c r="P91" s="4"/>
      <c r="Q91" s="4"/>
      <c r="R91" s="4"/>
      <c r="S91" s="4"/>
      <c r="T91" s="4"/>
      <c r="U91" s="4"/>
      <c r="V91" s="4"/>
      <c r="W91" s="4"/>
      <c r="X91" s="4"/>
      <c r="Y91" s="4"/>
      <c r="Z91" s="4"/>
    </row>
    <row r="92" spans="2:26" ht="15.75" customHeight="1">
      <c r="B92" s="121">
        <v>45573</v>
      </c>
      <c r="C92" s="122" t="s">
        <v>221</v>
      </c>
      <c r="D92" s="65" t="s">
        <v>169</v>
      </c>
      <c r="E92" s="122" t="str">
        <f>IFERROR(VLOOKUP(D92,#REF!,6,0),"")</f>
        <v/>
      </c>
      <c r="F92" s="8" t="s">
        <v>220</v>
      </c>
      <c r="G92" s="123" t="str">
        <f>IFERROR(VLOOKUP(F92,#REF!,2,0),"")</f>
        <v/>
      </c>
      <c r="H92" s="124" t="str">
        <f>IFERROR(VLOOKUP(F92,#REF!,3,0),"")</f>
        <v/>
      </c>
      <c r="I92" s="138">
        <v>3014</v>
      </c>
      <c r="J92" s="65" t="str">
        <f t="shared" si="0"/>
        <v/>
      </c>
      <c r="K92" s="144">
        <v>8</v>
      </c>
      <c r="L92" s="145">
        <v>0.54166666666666663</v>
      </c>
      <c r="M92" s="4"/>
      <c r="N92" s="4"/>
      <c r="O92" s="4"/>
      <c r="P92" s="4"/>
      <c r="Q92" s="4"/>
      <c r="R92" s="4"/>
      <c r="S92" s="4"/>
      <c r="T92" s="4"/>
      <c r="U92" s="4"/>
      <c r="V92" s="4"/>
      <c r="W92" s="4"/>
      <c r="X92" s="4"/>
      <c r="Y92" s="4"/>
      <c r="Z92" s="4"/>
    </row>
    <row r="93" spans="2:26" ht="15.75" customHeight="1">
      <c r="B93" s="121">
        <v>45573</v>
      </c>
      <c r="C93" s="122" t="s">
        <v>223</v>
      </c>
      <c r="D93" s="65" t="s">
        <v>163</v>
      </c>
      <c r="E93" s="122" t="str">
        <f>IFERROR(VLOOKUP(D93,#REF!,6,0),"")</f>
        <v/>
      </c>
      <c r="F93" s="8" t="s">
        <v>222</v>
      </c>
      <c r="G93" s="123" t="str">
        <f>IFERROR(VLOOKUP(F93,#REF!,2,0),"")</f>
        <v/>
      </c>
      <c r="H93" s="124" t="str">
        <f>IFERROR(VLOOKUP(F93,#REF!,3,0),"")</f>
        <v/>
      </c>
      <c r="I93" s="136">
        <v>3005</v>
      </c>
      <c r="J93" s="65" t="str">
        <f t="shared" si="0"/>
        <v/>
      </c>
      <c r="K93" s="144">
        <v>4</v>
      </c>
      <c r="L93" s="145">
        <v>0.54166666666666663</v>
      </c>
      <c r="M93" s="4"/>
      <c r="N93" s="4"/>
      <c r="O93" s="4"/>
      <c r="P93" s="4"/>
      <c r="Q93" s="4"/>
      <c r="R93" s="4"/>
      <c r="S93" s="4"/>
      <c r="T93" s="4"/>
      <c r="U93" s="4"/>
      <c r="V93" s="4"/>
      <c r="W93" s="4"/>
      <c r="X93" s="4"/>
      <c r="Y93" s="4"/>
      <c r="Z93" s="4"/>
    </row>
    <row r="94" spans="2:26" ht="15.75" customHeight="1">
      <c r="B94" s="121">
        <v>45573</v>
      </c>
      <c r="C94" s="122"/>
      <c r="D94" s="65"/>
      <c r="E94" s="122"/>
      <c r="F94" s="8"/>
      <c r="G94" s="123"/>
      <c r="H94" s="124"/>
      <c r="I94" s="136">
        <v>3013</v>
      </c>
      <c r="J94" s="65" t="str">
        <f t="shared" si="0"/>
        <v/>
      </c>
      <c r="K94" s="144">
        <v>6</v>
      </c>
      <c r="L94" s="146"/>
      <c r="M94" s="4"/>
      <c r="N94" s="4"/>
      <c r="O94" s="4"/>
      <c r="P94" s="4"/>
      <c r="Q94" s="4"/>
      <c r="R94" s="4"/>
      <c r="S94" s="4"/>
      <c r="T94" s="4"/>
      <c r="U94" s="4"/>
      <c r="V94" s="4"/>
      <c r="W94" s="4"/>
      <c r="X94" s="4"/>
      <c r="Y94" s="4"/>
      <c r="Z94" s="4"/>
    </row>
    <row r="95" spans="2:26" ht="15.75" customHeight="1">
      <c r="B95" s="121">
        <v>45573</v>
      </c>
      <c r="C95" s="122"/>
      <c r="D95" s="65"/>
      <c r="E95" s="122"/>
      <c r="F95" s="8"/>
      <c r="G95" s="123"/>
      <c r="H95" s="124"/>
      <c r="I95" s="136">
        <v>3023</v>
      </c>
      <c r="J95" s="65" t="str">
        <f t="shared" si="0"/>
        <v/>
      </c>
      <c r="K95" s="144">
        <v>5</v>
      </c>
      <c r="L95" s="146"/>
      <c r="M95" s="37"/>
      <c r="N95" s="37"/>
      <c r="O95" s="37"/>
      <c r="P95" s="37"/>
      <c r="Q95" s="37"/>
      <c r="R95" s="37"/>
      <c r="S95" s="37"/>
      <c r="T95" s="37"/>
      <c r="U95" s="37"/>
      <c r="V95" s="37"/>
      <c r="W95" s="37"/>
      <c r="X95" s="37"/>
      <c r="Y95" s="37"/>
      <c r="Z95" s="37"/>
    </row>
    <row r="96" spans="2:26" ht="15.75" customHeight="1">
      <c r="B96" s="121">
        <v>45573</v>
      </c>
      <c r="C96" s="122"/>
      <c r="D96" s="65"/>
      <c r="E96" s="122"/>
      <c r="F96" s="8"/>
      <c r="G96" s="123"/>
      <c r="H96" s="124"/>
      <c r="I96" s="136">
        <v>3031</v>
      </c>
      <c r="J96" s="65" t="str">
        <f t="shared" si="0"/>
        <v/>
      </c>
      <c r="K96" s="144">
        <v>5</v>
      </c>
      <c r="L96" s="146"/>
      <c r="M96" s="37"/>
      <c r="N96" s="37"/>
      <c r="O96" s="37"/>
      <c r="P96" s="37"/>
      <c r="Q96" s="37"/>
      <c r="R96" s="37"/>
      <c r="S96" s="37"/>
      <c r="T96" s="37"/>
      <c r="U96" s="37"/>
      <c r="V96" s="37"/>
      <c r="W96" s="37"/>
      <c r="X96" s="37"/>
      <c r="Y96" s="37"/>
      <c r="Z96" s="37"/>
    </row>
    <row r="97" spans="2:26" ht="15.75" customHeight="1">
      <c r="B97" s="121">
        <v>45574</v>
      </c>
      <c r="C97" s="122" t="s">
        <v>215</v>
      </c>
      <c r="D97" s="65" t="s">
        <v>134</v>
      </c>
      <c r="E97" s="122" t="str">
        <f>IFERROR(VLOOKUP(D97,#REF!,6,0),"")</f>
        <v/>
      </c>
      <c r="F97" s="147" t="s">
        <v>216</v>
      </c>
      <c r="G97" s="123" t="str">
        <f>IFERROR(VLOOKUP(F97,#REF!,2,0),"")</f>
        <v/>
      </c>
      <c r="H97" s="124" t="str">
        <f>IFERROR(VLOOKUP(F97,#REF!,3,0),"")</f>
        <v/>
      </c>
      <c r="I97" s="136">
        <v>3030</v>
      </c>
      <c r="J97" s="148" t="str">
        <f t="shared" si="0"/>
        <v/>
      </c>
      <c r="K97" s="8">
        <v>3</v>
      </c>
      <c r="L97" s="133">
        <v>0.39583333333333331</v>
      </c>
      <c r="M97" s="37"/>
      <c r="N97" s="37"/>
      <c r="O97" s="37"/>
      <c r="P97" s="37"/>
      <c r="Q97" s="37"/>
      <c r="R97" s="37"/>
      <c r="S97" s="37"/>
      <c r="T97" s="37"/>
      <c r="U97" s="37"/>
      <c r="V97" s="37"/>
      <c r="W97" s="37"/>
      <c r="X97" s="37"/>
      <c r="Y97" s="37"/>
      <c r="Z97" s="37"/>
    </row>
    <row r="98" spans="2:26" ht="15.75" customHeight="1">
      <c r="B98" s="121">
        <v>45574</v>
      </c>
      <c r="C98" s="122"/>
      <c r="D98" s="65"/>
      <c r="E98" s="122"/>
      <c r="F98" s="147"/>
      <c r="G98" s="123"/>
      <c r="H98" s="124"/>
      <c r="I98" s="136">
        <v>3020</v>
      </c>
      <c r="J98" s="148" t="str">
        <f t="shared" si="0"/>
        <v/>
      </c>
      <c r="K98" s="8">
        <v>6</v>
      </c>
      <c r="L98" s="131"/>
      <c r="M98" s="37"/>
      <c r="N98" s="37"/>
      <c r="O98" s="37"/>
      <c r="P98" s="37"/>
      <c r="Q98" s="37"/>
      <c r="R98" s="37"/>
      <c r="S98" s="37"/>
      <c r="T98" s="37"/>
      <c r="U98" s="37"/>
      <c r="V98" s="37"/>
      <c r="W98" s="37"/>
      <c r="X98" s="37"/>
      <c r="Y98" s="37"/>
      <c r="Z98" s="37"/>
    </row>
    <row r="99" spans="2:26" ht="15.75" customHeight="1">
      <c r="B99" s="121">
        <v>45574</v>
      </c>
      <c r="C99" s="122"/>
      <c r="D99" s="65"/>
      <c r="E99" s="122"/>
      <c r="F99" s="147"/>
      <c r="G99" s="123"/>
      <c r="H99" s="124"/>
      <c r="I99" s="136">
        <v>3002</v>
      </c>
      <c r="J99" s="148" t="str">
        <f t="shared" si="0"/>
        <v/>
      </c>
      <c r="K99" s="8">
        <v>6</v>
      </c>
      <c r="L99" s="131"/>
      <c r="M99" s="37"/>
      <c r="N99" s="37"/>
      <c r="O99" s="37"/>
      <c r="P99" s="37"/>
      <c r="Q99" s="37"/>
      <c r="R99" s="37"/>
      <c r="S99" s="37"/>
      <c r="T99" s="37"/>
      <c r="U99" s="37"/>
      <c r="V99" s="37"/>
      <c r="W99" s="37"/>
      <c r="X99" s="37"/>
      <c r="Y99" s="37"/>
      <c r="Z99" s="37"/>
    </row>
    <row r="100" spans="2:26" ht="15.75" customHeight="1">
      <c r="B100" s="121">
        <v>45574</v>
      </c>
      <c r="C100" s="122"/>
      <c r="D100" s="65"/>
      <c r="E100" s="122"/>
      <c r="F100" s="147"/>
      <c r="G100" s="123"/>
      <c r="H100" s="124"/>
      <c r="I100" s="136">
        <v>3015</v>
      </c>
      <c r="J100" s="148" t="str">
        <f t="shared" si="0"/>
        <v/>
      </c>
      <c r="K100" s="8">
        <v>6</v>
      </c>
      <c r="L100" s="131"/>
      <c r="M100" s="37"/>
      <c r="N100" s="37"/>
      <c r="O100" s="37"/>
      <c r="P100" s="37"/>
      <c r="Q100" s="37"/>
      <c r="R100" s="37"/>
      <c r="S100" s="37"/>
      <c r="T100" s="37"/>
      <c r="U100" s="37"/>
      <c r="V100" s="37"/>
      <c r="W100" s="37"/>
      <c r="X100" s="37"/>
      <c r="Y100" s="37"/>
      <c r="Z100" s="37"/>
    </row>
    <row r="101" spans="2:26" ht="15.75" customHeight="1">
      <c r="B101" s="121">
        <v>45574</v>
      </c>
      <c r="C101" s="122" t="s">
        <v>217</v>
      </c>
      <c r="D101" s="147" t="s">
        <v>163</v>
      </c>
      <c r="E101" s="122" t="str">
        <f>IFERROR(VLOOKUP(D101,#REF!,6,0),"")</f>
        <v/>
      </c>
      <c r="F101" s="147" t="s">
        <v>222</v>
      </c>
      <c r="G101" s="123" t="str">
        <f>IFERROR(VLOOKUP(F101,#REF!,2,0),"")</f>
        <v/>
      </c>
      <c r="H101" s="124" t="str">
        <f>IFERROR(VLOOKUP(F101,#REF!,3,0),"")</f>
        <v/>
      </c>
      <c r="I101" s="138">
        <v>3016</v>
      </c>
      <c r="J101" s="149" t="str">
        <f t="shared" si="0"/>
        <v/>
      </c>
      <c r="K101" s="8">
        <v>8</v>
      </c>
      <c r="L101" s="133">
        <v>0.41666666666666669</v>
      </c>
      <c r="M101" s="37"/>
      <c r="N101" s="37"/>
      <c r="O101" s="37"/>
      <c r="P101" s="37"/>
      <c r="Q101" s="37"/>
      <c r="R101" s="37"/>
      <c r="S101" s="37"/>
      <c r="T101" s="37"/>
      <c r="U101" s="37"/>
      <c r="V101" s="37"/>
      <c r="W101" s="37"/>
      <c r="X101" s="37"/>
      <c r="Y101" s="37"/>
      <c r="Z101" s="37"/>
    </row>
    <row r="102" spans="2:26" ht="15.75" customHeight="1">
      <c r="B102" s="121">
        <v>45574</v>
      </c>
      <c r="C102" s="122"/>
      <c r="D102" s="147"/>
      <c r="E102" s="122"/>
      <c r="F102" s="147"/>
      <c r="G102" s="123"/>
      <c r="H102" s="124"/>
      <c r="I102" s="138">
        <v>3027</v>
      </c>
      <c r="J102" s="149" t="str">
        <f t="shared" si="0"/>
        <v/>
      </c>
      <c r="K102" s="8">
        <v>5</v>
      </c>
      <c r="L102" s="131"/>
      <c r="M102" s="37"/>
      <c r="N102" s="37"/>
      <c r="O102" s="37"/>
      <c r="P102" s="37"/>
      <c r="Q102" s="37"/>
      <c r="R102" s="37"/>
      <c r="S102" s="37"/>
      <c r="T102" s="37"/>
      <c r="U102" s="37"/>
      <c r="V102" s="37"/>
      <c r="W102" s="37"/>
      <c r="X102" s="37"/>
      <c r="Y102" s="37"/>
      <c r="Z102" s="37"/>
    </row>
    <row r="103" spans="2:26" ht="15.75" customHeight="1">
      <c r="B103" s="121">
        <v>45574</v>
      </c>
      <c r="C103" s="122"/>
      <c r="D103" s="147"/>
      <c r="E103" s="122"/>
      <c r="F103" s="147"/>
      <c r="G103" s="123"/>
      <c r="H103" s="124"/>
      <c r="I103" s="138">
        <v>3005</v>
      </c>
      <c r="J103" s="149" t="str">
        <f t="shared" si="0"/>
        <v/>
      </c>
      <c r="K103" s="8">
        <v>4</v>
      </c>
      <c r="L103" s="131"/>
      <c r="M103" s="37"/>
      <c r="N103" s="37"/>
      <c r="O103" s="37"/>
      <c r="P103" s="37"/>
      <c r="Q103" s="37"/>
      <c r="R103" s="37"/>
      <c r="S103" s="37"/>
      <c r="T103" s="37"/>
      <c r="U103" s="37"/>
      <c r="V103" s="37"/>
      <c r="W103" s="37"/>
      <c r="X103" s="37"/>
      <c r="Y103" s="37"/>
      <c r="Z103" s="37"/>
    </row>
    <row r="104" spans="2:26" ht="15.75" customHeight="1">
      <c r="B104" s="121">
        <v>45574</v>
      </c>
      <c r="C104" s="122"/>
      <c r="D104" s="147"/>
      <c r="E104" s="122"/>
      <c r="F104" s="147"/>
      <c r="G104" s="123"/>
      <c r="H104" s="124"/>
      <c r="I104" s="138">
        <v>3013</v>
      </c>
      <c r="J104" s="149" t="str">
        <f t="shared" si="0"/>
        <v/>
      </c>
      <c r="K104" s="8">
        <v>4</v>
      </c>
      <c r="L104" s="131"/>
      <c r="M104" s="37"/>
      <c r="N104" s="37"/>
      <c r="O104" s="37"/>
      <c r="P104" s="37"/>
      <c r="Q104" s="37"/>
      <c r="R104" s="37"/>
      <c r="S104" s="37"/>
      <c r="T104" s="37"/>
      <c r="U104" s="37"/>
      <c r="V104" s="37"/>
      <c r="W104" s="37"/>
      <c r="X104" s="37"/>
      <c r="Y104" s="37"/>
      <c r="Z104" s="37"/>
    </row>
    <row r="105" spans="2:26" ht="15.75" customHeight="1">
      <c r="B105" s="121">
        <v>45574</v>
      </c>
      <c r="C105" s="122"/>
      <c r="D105" s="147"/>
      <c r="E105" s="122"/>
      <c r="F105" s="147"/>
      <c r="G105" s="123"/>
      <c r="H105" s="124"/>
      <c r="I105" s="138">
        <v>3023</v>
      </c>
      <c r="J105" s="149" t="str">
        <f t="shared" si="0"/>
        <v/>
      </c>
      <c r="K105" s="8">
        <v>7</v>
      </c>
      <c r="L105" s="131"/>
      <c r="M105" s="37"/>
      <c r="N105" s="37"/>
      <c r="O105" s="37"/>
      <c r="P105" s="37"/>
      <c r="Q105" s="37"/>
      <c r="R105" s="37"/>
      <c r="S105" s="37"/>
      <c r="T105" s="37"/>
      <c r="U105" s="37"/>
      <c r="V105" s="37"/>
      <c r="W105" s="37"/>
      <c r="X105" s="37"/>
      <c r="Y105" s="37"/>
      <c r="Z105" s="37"/>
    </row>
    <row r="106" spans="2:26" ht="15.75" customHeight="1">
      <c r="B106" s="121">
        <v>45574</v>
      </c>
      <c r="C106" s="122"/>
      <c r="D106" s="147"/>
      <c r="E106" s="122"/>
      <c r="F106" s="147"/>
      <c r="G106" s="123"/>
      <c r="H106" s="124"/>
      <c r="I106" s="138">
        <v>3031</v>
      </c>
      <c r="J106" s="149" t="str">
        <f t="shared" si="0"/>
        <v/>
      </c>
      <c r="K106" s="8">
        <v>3</v>
      </c>
      <c r="L106" s="131"/>
      <c r="M106" s="37"/>
      <c r="N106" s="37"/>
      <c r="O106" s="37"/>
      <c r="P106" s="37"/>
      <c r="Q106" s="37"/>
      <c r="R106" s="37"/>
      <c r="S106" s="37"/>
      <c r="T106" s="37"/>
      <c r="U106" s="37"/>
      <c r="V106" s="37"/>
      <c r="W106" s="37"/>
      <c r="X106" s="37"/>
      <c r="Y106" s="37"/>
      <c r="Z106" s="37"/>
    </row>
    <row r="107" spans="2:26" ht="15.75" customHeight="1">
      <c r="B107" s="121">
        <v>45574</v>
      </c>
      <c r="C107" s="122" t="s">
        <v>219</v>
      </c>
      <c r="D107" s="147" t="s">
        <v>134</v>
      </c>
      <c r="E107" s="122" t="str">
        <f>IFERROR(VLOOKUP(D107,#REF!,6,0),"")</f>
        <v/>
      </c>
      <c r="F107" s="147" t="s">
        <v>216</v>
      </c>
      <c r="G107" s="123" t="str">
        <f>IFERROR(VLOOKUP(F107,#REF!,2,0),"")</f>
        <v/>
      </c>
      <c r="H107" s="124" t="str">
        <f>IFERROR(VLOOKUP(F107,#REF!,3,0),"")</f>
        <v/>
      </c>
      <c r="I107" s="136">
        <v>3032</v>
      </c>
      <c r="J107" s="148" t="str">
        <f t="shared" si="0"/>
        <v/>
      </c>
      <c r="K107" s="8">
        <v>3</v>
      </c>
      <c r="L107" s="133">
        <v>0.54166666666666663</v>
      </c>
      <c r="M107" s="37"/>
      <c r="N107" s="37"/>
      <c r="O107" s="37"/>
      <c r="P107" s="37"/>
      <c r="Q107" s="37"/>
      <c r="R107" s="37"/>
      <c r="S107" s="37"/>
      <c r="T107" s="37"/>
      <c r="U107" s="37"/>
      <c r="V107" s="37"/>
      <c r="W107" s="37"/>
      <c r="X107" s="37"/>
      <c r="Y107" s="37"/>
      <c r="Z107" s="37"/>
    </row>
    <row r="108" spans="2:26" ht="15.75" customHeight="1">
      <c r="B108" s="121">
        <v>45574</v>
      </c>
      <c r="C108" s="122"/>
      <c r="D108" s="147"/>
      <c r="E108" s="122"/>
      <c r="F108" s="147"/>
      <c r="G108" s="123"/>
      <c r="H108" s="124"/>
      <c r="I108" s="136">
        <v>3003</v>
      </c>
      <c r="J108" s="148" t="str">
        <f t="shared" si="0"/>
        <v/>
      </c>
      <c r="K108" s="8">
        <v>6</v>
      </c>
      <c r="L108" s="131"/>
      <c r="M108" s="37"/>
      <c r="N108" s="37"/>
      <c r="O108" s="37"/>
      <c r="P108" s="37"/>
      <c r="Q108" s="37"/>
      <c r="R108" s="37"/>
      <c r="S108" s="37"/>
      <c r="T108" s="37"/>
      <c r="U108" s="37"/>
      <c r="V108" s="37"/>
      <c r="W108" s="37"/>
      <c r="X108" s="37"/>
      <c r="Y108" s="37"/>
      <c r="Z108" s="37"/>
    </row>
    <row r="109" spans="2:26" ht="15.75" customHeight="1">
      <c r="B109" s="121">
        <v>45574</v>
      </c>
      <c r="C109" s="122"/>
      <c r="D109" s="147"/>
      <c r="E109" s="122"/>
      <c r="F109" s="147"/>
      <c r="G109" s="123"/>
      <c r="H109" s="124"/>
      <c r="I109" s="136">
        <v>3018</v>
      </c>
      <c r="J109" s="148" t="str">
        <f t="shared" si="0"/>
        <v/>
      </c>
      <c r="K109" s="8">
        <v>5</v>
      </c>
      <c r="L109" s="131"/>
      <c r="M109" s="37"/>
      <c r="N109" s="37"/>
      <c r="O109" s="37"/>
      <c r="P109" s="37"/>
      <c r="Q109" s="37"/>
      <c r="R109" s="37"/>
      <c r="S109" s="37"/>
      <c r="T109" s="37"/>
      <c r="U109" s="37"/>
      <c r="V109" s="37"/>
      <c r="W109" s="37"/>
      <c r="X109" s="37"/>
      <c r="Y109" s="37"/>
      <c r="Z109" s="37"/>
    </row>
    <row r="110" spans="2:26" ht="15.75" customHeight="1">
      <c r="B110" s="121">
        <v>45574</v>
      </c>
      <c r="C110" s="122"/>
      <c r="D110" s="147"/>
      <c r="E110" s="122"/>
      <c r="F110" s="147"/>
      <c r="G110" s="123"/>
      <c r="H110" s="124"/>
      <c r="I110" s="136">
        <v>3014</v>
      </c>
      <c r="J110" s="148" t="str">
        <f t="shared" si="0"/>
        <v/>
      </c>
      <c r="K110" s="8">
        <v>5</v>
      </c>
      <c r="L110" s="131"/>
      <c r="M110" s="37"/>
      <c r="N110" s="37"/>
      <c r="O110" s="37"/>
      <c r="P110" s="37"/>
      <c r="Q110" s="37"/>
      <c r="R110" s="37"/>
      <c r="S110" s="37"/>
      <c r="T110" s="37"/>
      <c r="U110" s="37"/>
      <c r="V110" s="37"/>
      <c r="W110" s="37"/>
      <c r="X110" s="37"/>
      <c r="Y110" s="37"/>
      <c r="Z110" s="37"/>
    </row>
    <row r="111" spans="2:26" ht="15.75" customHeight="1">
      <c r="B111" s="121">
        <v>45575</v>
      </c>
      <c r="C111" s="122" t="s">
        <v>215</v>
      </c>
      <c r="D111" s="147" t="s">
        <v>134</v>
      </c>
      <c r="E111" s="122" t="str">
        <f>IFERROR(VLOOKUP(D111,#REF!,6,0),"")</f>
        <v/>
      </c>
      <c r="F111" s="147" t="s">
        <v>216</v>
      </c>
      <c r="G111" s="123" t="str">
        <f>IFERROR(VLOOKUP(F111,#REF!,2,0),"")</f>
        <v/>
      </c>
      <c r="H111" s="124" t="str">
        <f>IFERROR(VLOOKUP(F111,#REF!,3,0),"")</f>
        <v/>
      </c>
      <c r="I111" s="136">
        <v>3030</v>
      </c>
      <c r="J111" s="148" t="s">
        <v>161</v>
      </c>
      <c r="K111" s="8">
        <v>5</v>
      </c>
      <c r="L111" s="133">
        <v>0.39583333333333331</v>
      </c>
      <c r="M111" s="37"/>
      <c r="N111" s="37"/>
      <c r="O111" s="37"/>
      <c r="P111" s="37"/>
      <c r="Q111" s="37"/>
      <c r="R111" s="37"/>
      <c r="S111" s="37"/>
      <c r="T111" s="37"/>
      <c r="U111" s="37"/>
      <c r="V111" s="37"/>
      <c r="W111" s="37"/>
      <c r="X111" s="37"/>
      <c r="Y111" s="37"/>
      <c r="Z111" s="37"/>
    </row>
    <row r="112" spans="2:26" ht="15.75" customHeight="1">
      <c r="B112" s="121">
        <v>45575</v>
      </c>
      <c r="C112" s="122"/>
      <c r="D112" s="147"/>
      <c r="E112" s="122"/>
      <c r="F112" s="147"/>
      <c r="G112" s="123"/>
      <c r="H112" s="124"/>
      <c r="I112" s="136">
        <v>3020</v>
      </c>
      <c r="J112" s="148" t="s">
        <v>166</v>
      </c>
      <c r="K112" s="8">
        <v>4</v>
      </c>
      <c r="L112" s="131"/>
      <c r="M112" s="37"/>
      <c r="N112" s="37"/>
      <c r="O112" s="37"/>
      <c r="P112" s="37"/>
      <c r="Q112" s="37"/>
      <c r="R112" s="37"/>
      <c r="S112" s="37"/>
      <c r="T112" s="37"/>
      <c r="U112" s="37"/>
      <c r="V112" s="37"/>
      <c r="W112" s="37"/>
      <c r="X112" s="37"/>
      <c r="Y112" s="37"/>
      <c r="Z112" s="37"/>
    </row>
    <row r="113" spans="2:26" ht="15.75" customHeight="1">
      <c r="B113" s="121">
        <v>45575</v>
      </c>
      <c r="C113" s="122"/>
      <c r="D113" s="147"/>
      <c r="E113" s="122"/>
      <c r="F113" s="147"/>
      <c r="G113" s="123"/>
      <c r="H113" s="124"/>
      <c r="I113" s="136">
        <v>3002</v>
      </c>
      <c r="J113" s="148" t="s">
        <v>150</v>
      </c>
      <c r="K113" s="8">
        <v>7</v>
      </c>
      <c r="L113" s="131"/>
      <c r="M113" s="37"/>
      <c r="N113" s="37"/>
      <c r="O113" s="37"/>
      <c r="P113" s="37"/>
      <c r="Q113" s="37"/>
      <c r="R113" s="37"/>
      <c r="S113" s="37"/>
      <c r="T113" s="37"/>
      <c r="U113" s="37"/>
      <c r="V113" s="37"/>
      <c r="W113" s="37"/>
      <c r="X113" s="37"/>
      <c r="Y113" s="37"/>
      <c r="Z113" s="37"/>
    </row>
    <row r="114" spans="2:26" ht="15.75" customHeight="1">
      <c r="B114" s="121">
        <v>45575</v>
      </c>
      <c r="C114" s="122"/>
      <c r="D114" s="147"/>
      <c r="E114" s="122"/>
      <c r="F114" s="147"/>
      <c r="G114" s="123"/>
      <c r="H114" s="124"/>
      <c r="I114" s="136">
        <v>3015</v>
      </c>
      <c r="J114" s="148" t="s">
        <v>156</v>
      </c>
      <c r="K114" s="8">
        <v>5</v>
      </c>
      <c r="L114" s="131"/>
      <c r="M114" s="37"/>
      <c r="N114" s="37"/>
      <c r="O114" s="37"/>
      <c r="P114" s="37"/>
      <c r="Q114" s="37"/>
      <c r="R114" s="37"/>
      <c r="S114" s="37"/>
      <c r="T114" s="37"/>
      <c r="U114" s="37"/>
      <c r="V114" s="37"/>
      <c r="W114" s="37"/>
      <c r="X114" s="37"/>
      <c r="Y114" s="37"/>
      <c r="Z114" s="37"/>
    </row>
    <row r="115" spans="2:26" ht="15.75" customHeight="1">
      <c r="B115" s="121">
        <v>45575</v>
      </c>
      <c r="C115" s="122" t="s">
        <v>217</v>
      </c>
      <c r="D115" s="147" t="s">
        <v>163</v>
      </c>
      <c r="E115" s="122" t="str">
        <f>IFERROR(VLOOKUP(D115,#REF!,6,0),"")</f>
        <v/>
      </c>
      <c r="F115" s="147" t="s">
        <v>222</v>
      </c>
      <c r="G115" s="123" t="str">
        <f>IFERROR(VLOOKUP(F115,#REF!,2,0),"")</f>
        <v/>
      </c>
      <c r="H115" s="124" t="str">
        <f>IFERROR(VLOOKUP(F115,#REF!,3,0),"")</f>
        <v/>
      </c>
      <c r="I115" s="139">
        <v>3016</v>
      </c>
      <c r="J115" s="32" t="s">
        <v>171</v>
      </c>
      <c r="K115" s="8">
        <v>5</v>
      </c>
      <c r="L115" s="133">
        <v>0.41666666666666669</v>
      </c>
      <c r="M115" s="37"/>
      <c r="N115" s="37"/>
      <c r="O115" s="37"/>
      <c r="P115" s="37"/>
      <c r="Q115" s="37"/>
      <c r="R115" s="37"/>
      <c r="S115" s="37"/>
      <c r="T115" s="37"/>
      <c r="U115" s="37"/>
      <c r="V115" s="37"/>
      <c r="W115" s="37"/>
      <c r="X115" s="37"/>
      <c r="Y115" s="37"/>
      <c r="Z115" s="37"/>
    </row>
    <row r="116" spans="2:26" ht="15.75" customHeight="1">
      <c r="B116" s="121">
        <v>45575</v>
      </c>
      <c r="C116" s="122"/>
      <c r="D116" s="147"/>
      <c r="E116" s="122"/>
      <c r="F116" s="147"/>
      <c r="G116" s="123"/>
      <c r="H116" s="124"/>
      <c r="I116" s="139">
        <v>3027</v>
      </c>
      <c r="J116" s="32" t="s">
        <v>175</v>
      </c>
      <c r="K116" s="8">
        <v>6</v>
      </c>
      <c r="L116" s="131"/>
      <c r="M116" s="37"/>
      <c r="N116" s="37"/>
      <c r="O116" s="37"/>
      <c r="P116" s="37"/>
      <c r="Q116" s="37"/>
      <c r="R116" s="37"/>
      <c r="S116" s="37"/>
      <c r="T116" s="37"/>
      <c r="U116" s="37"/>
      <c r="V116" s="37"/>
      <c r="W116" s="37"/>
      <c r="X116" s="37"/>
      <c r="Y116" s="37"/>
      <c r="Z116" s="37"/>
    </row>
    <row r="117" spans="2:26" ht="15.75" customHeight="1">
      <c r="B117" s="121">
        <v>45575</v>
      </c>
      <c r="C117" s="122"/>
      <c r="D117" s="147"/>
      <c r="E117" s="122"/>
      <c r="F117" s="147"/>
      <c r="G117" s="123"/>
      <c r="H117" s="124"/>
      <c r="I117" s="139">
        <v>3005</v>
      </c>
      <c r="J117" s="32" t="s">
        <v>185</v>
      </c>
      <c r="K117" s="8">
        <v>3</v>
      </c>
      <c r="L117" s="131"/>
      <c r="M117" s="37"/>
      <c r="N117" s="37"/>
      <c r="O117" s="37"/>
      <c r="P117" s="37"/>
      <c r="Q117" s="37"/>
      <c r="R117" s="37"/>
      <c r="S117" s="37"/>
      <c r="T117" s="37"/>
      <c r="U117" s="37"/>
      <c r="V117" s="37"/>
      <c r="W117" s="37"/>
      <c r="X117" s="37"/>
      <c r="Y117" s="37"/>
      <c r="Z117" s="37"/>
    </row>
    <row r="118" spans="2:26" ht="15.75" customHeight="1">
      <c r="B118" s="121">
        <v>45575</v>
      </c>
      <c r="C118" s="122"/>
      <c r="D118" s="147"/>
      <c r="E118" s="122"/>
      <c r="F118" s="147"/>
      <c r="G118" s="123"/>
      <c r="H118" s="124"/>
      <c r="I118" s="139">
        <v>3013</v>
      </c>
      <c r="J118" s="32" t="s">
        <v>188</v>
      </c>
      <c r="K118" s="8">
        <v>5</v>
      </c>
      <c r="L118" s="131"/>
      <c r="M118" s="37"/>
      <c r="N118" s="37"/>
      <c r="O118" s="37"/>
      <c r="P118" s="37"/>
      <c r="Q118" s="37"/>
      <c r="R118" s="37"/>
      <c r="S118" s="37"/>
      <c r="T118" s="37"/>
      <c r="U118" s="37"/>
      <c r="V118" s="37"/>
      <c r="W118" s="37"/>
      <c r="X118" s="37"/>
      <c r="Y118" s="37"/>
      <c r="Z118" s="37"/>
    </row>
    <row r="119" spans="2:26" ht="15.75" customHeight="1">
      <c r="B119" s="121">
        <v>45575</v>
      </c>
      <c r="C119" s="122"/>
      <c r="D119" s="147"/>
      <c r="E119" s="122"/>
      <c r="F119" s="147"/>
      <c r="G119" s="123"/>
      <c r="H119" s="124"/>
      <c r="I119" s="139">
        <v>3023</v>
      </c>
      <c r="J119" s="32" t="s">
        <v>182</v>
      </c>
      <c r="K119" s="8">
        <v>4</v>
      </c>
      <c r="L119" s="131"/>
      <c r="M119" s="37"/>
      <c r="N119" s="37"/>
      <c r="O119" s="37"/>
      <c r="P119" s="37"/>
      <c r="Q119" s="37"/>
      <c r="R119" s="37"/>
      <c r="S119" s="37"/>
      <c r="T119" s="37"/>
      <c r="U119" s="37"/>
      <c r="V119" s="37"/>
      <c r="W119" s="37"/>
      <c r="X119" s="37"/>
      <c r="Y119" s="37"/>
      <c r="Z119" s="37"/>
    </row>
    <row r="120" spans="2:26" ht="15.75" customHeight="1">
      <c r="B120" s="121">
        <v>45575</v>
      </c>
      <c r="C120" s="122"/>
      <c r="D120" s="147"/>
      <c r="E120" s="122"/>
      <c r="F120" s="147"/>
      <c r="G120" s="123"/>
      <c r="H120" s="124"/>
      <c r="I120" s="139">
        <v>3031</v>
      </c>
      <c r="J120" s="32" t="s">
        <v>178</v>
      </c>
      <c r="K120" s="8">
        <v>4</v>
      </c>
      <c r="L120" s="131"/>
      <c r="M120" s="37"/>
      <c r="N120" s="37"/>
      <c r="O120" s="37"/>
      <c r="P120" s="37"/>
      <c r="Q120" s="37"/>
      <c r="R120" s="37"/>
      <c r="S120" s="37"/>
      <c r="T120" s="37"/>
      <c r="U120" s="37"/>
      <c r="V120" s="37"/>
      <c r="W120" s="37"/>
      <c r="X120" s="37"/>
      <c r="Y120" s="37"/>
      <c r="Z120" s="37"/>
    </row>
    <row r="121" spans="2:26" ht="15.75" customHeight="1">
      <c r="B121" s="121">
        <v>45575</v>
      </c>
      <c r="C121" s="122" t="s">
        <v>219</v>
      </c>
      <c r="D121" s="147" t="s">
        <v>134</v>
      </c>
      <c r="E121" s="122" t="str">
        <f>IFERROR(VLOOKUP(D121,#REF!,6,0),"")</f>
        <v/>
      </c>
      <c r="F121" s="147" t="s">
        <v>216</v>
      </c>
      <c r="G121" s="123" t="str">
        <f>IFERROR(VLOOKUP(F121,#REF!,2,0),"")</f>
        <v/>
      </c>
      <c r="H121" s="124" t="str">
        <f>IFERROR(VLOOKUP(F121,#REF!,3,0),"")</f>
        <v/>
      </c>
      <c r="I121" s="136">
        <v>3032</v>
      </c>
      <c r="J121" s="148" t="s">
        <v>190</v>
      </c>
      <c r="K121" s="8">
        <v>3</v>
      </c>
      <c r="L121" s="133">
        <v>0.54166666666666663</v>
      </c>
      <c r="M121" s="37"/>
      <c r="N121" s="37"/>
      <c r="O121" s="37"/>
      <c r="P121" s="37"/>
      <c r="Q121" s="37"/>
      <c r="R121" s="37"/>
      <c r="S121" s="37"/>
      <c r="T121" s="37"/>
      <c r="U121" s="37"/>
      <c r="V121" s="37"/>
      <c r="W121" s="37"/>
      <c r="X121" s="37"/>
      <c r="Y121" s="37"/>
      <c r="Z121" s="37"/>
    </row>
    <row r="122" spans="2:26" ht="15.75" customHeight="1">
      <c r="B122" s="121">
        <v>45575</v>
      </c>
      <c r="C122" s="122"/>
      <c r="D122" s="147"/>
      <c r="E122" s="122"/>
      <c r="F122" s="147"/>
      <c r="G122" s="123"/>
      <c r="H122" s="124"/>
      <c r="I122" s="136">
        <v>3003</v>
      </c>
      <c r="J122" s="148" t="s">
        <v>193</v>
      </c>
      <c r="K122" s="8">
        <v>3</v>
      </c>
      <c r="L122" s="131"/>
      <c r="M122" s="37"/>
      <c r="N122" s="37"/>
      <c r="O122" s="37"/>
      <c r="P122" s="37"/>
      <c r="Q122" s="37"/>
      <c r="R122" s="37"/>
      <c r="S122" s="37"/>
      <c r="T122" s="37"/>
      <c r="U122" s="37"/>
      <c r="V122" s="37"/>
      <c r="W122" s="37"/>
      <c r="X122" s="37"/>
      <c r="Y122" s="37"/>
      <c r="Z122" s="37"/>
    </row>
    <row r="123" spans="2:26" ht="15.75" customHeight="1">
      <c r="B123" s="121">
        <v>45575</v>
      </c>
      <c r="C123" s="122"/>
      <c r="D123" s="147"/>
      <c r="E123" s="122"/>
      <c r="F123" s="147"/>
      <c r="G123" s="123"/>
      <c r="H123" s="124"/>
      <c r="I123" s="136">
        <v>3018</v>
      </c>
      <c r="J123" s="148" t="s">
        <v>199</v>
      </c>
      <c r="K123" s="8">
        <v>5</v>
      </c>
      <c r="L123" s="131"/>
      <c r="M123" s="37"/>
      <c r="N123" s="37"/>
      <c r="O123" s="37"/>
      <c r="P123" s="37"/>
      <c r="Q123" s="37"/>
      <c r="R123" s="37"/>
      <c r="S123" s="37"/>
      <c r="T123" s="37"/>
      <c r="U123" s="37"/>
      <c r="V123" s="37"/>
      <c r="W123" s="37"/>
      <c r="X123" s="37"/>
      <c r="Y123" s="37"/>
      <c r="Z123" s="37"/>
    </row>
    <row r="124" spans="2:26" ht="15.75" customHeight="1">
      <c r="B124" s="121">
        <v>45575</v>
      </c>
      <c r="C124" s="122"/>
      <c r="D124" s="147"/>
      <c r="E124" s="122"/>
      <c r="F124" s="147"/>
      <c r="G124" s="123"/>
      <c r="H124" s="124"/>
      <c r="I124" s="136">
        <v>3014</v>
      </c>
      <c r="J124" s="148" t="s">
        <v>202</v>
      </c>
      <c r="K124" s="8">
        <v>5</v>
      </c>
      <c r="L124" s="131"/>
      <c r="M124" s="37"/>
      <c r="N124" s="37"/>
      <c r="O124" s="37"/>
      <c r="P124" s="37"/>
      <c r="Q124" s="37"/>
      <c r="R124" s="37"/>
      <c r="S124" s="37"/>
      <c r="T124" s="37"/>
      <c r="U124" s="37"/>
      <c r="V124" s="37"/>
      <c r="W124" s="37"/>
      <c r="X124" s="37"/>
      <c r="Y124" s="37"/>
      <c r="Z124" s="37"/>
    </row>
    <row r="125" spans="2:26" ht="15.75" customHeight="1">
      <c r="B125" s="140">
        <v>45575</v>
      </c>
      <c r="C125" s="122" t="s">
        <v>221</v>
      </c>
      <c r="D125" s="147" t="s">
        <v>169</v>
      </c>
      <c r="E125" s="122" t="str">
        <f>IFERROR(VLOOKUP(D125,#REF!,6,0),"")</f>
        <v/>
      </c>
      <c r="F125" s="147" t="s">
        <v>220</v>
      </c>
      <c r="G125" s="123" t="str">
        <f>IFERROR(VLOOKUP(F125,#REF!,2,0),"")</f>
        <v/>
      </c>
      <c r="H125" s="124" t="str">
        <f>IFERROR(VLOOKUP(F125,#REF!,3,0),"")</f>
        <v/>
      </c>
      <c r="I125" s="128">
        <v>3011</v>
      </c>
      <c r="J125" s="46" t="s">
        <v>196</v>
      </c>
      <c r="K125" s="8">
        <v>15</v>
      </c>
      <c r="L125" s="133">
        <v>0.54166666666666663</v>
      </c>
      <c r="M125" s="37"/>
      <c r="N125" s="37"/>
      <c r="O125" s="37"/>
      <c r="P125" s="37"/>
      <c r="Q125" s="37"/>
      <c r="R125" s="37"/>
      <c r="S125" s="37"/>
      <c r="T125" s="37"/>
      <c r="U125" s="37"/>
      <c r="V125" s="37"/>
      <c r="W125" s="37"/>
      <c r="X125" s="37"/>
      <c r="Y125" s="37"/>
      <c r="Z125" s="37"/>
    </row>
    <row r="126" spans="2:26" ht="15.75" customHeight="1">
      <c r="B126" s="140">
        <v>45576</v>
      </c>
      <c r="C126" s="122" t="s">
        <v>219</v>
      </c>
      <c r="D126" s="147" t="s">
        <v>169</v>
      </c>
      <c r="E126" s="122" t="str">
        <f>IFERROR(VLOOKUP(D126,#REF!,6,0),"")</f>
        <v/>
      </c>
      <c r="F126" s="150" t="s">
        <v>216</v>
      </c>
      <c r="G126" s="123" t="str">
        <f>IFERROR(VLOOKUP(F126,#REF!,2,0),"")</f>
        <v/>
      </c>
      <c r="H126" s="124" t="str">
        <f>IFERROR(VLOOKUP(F126,#REF!,3,0),"")</f>
        <v/>
      </c>
      <c r="I126" s="122">
        <v>3011</v>
      </c>
      <c r="J126" s="65" t="s">
        <v>196</v>
      </c>
      <c r="K126" s="151">
        <v>8</v>
      </c>
      <c r="L126" s="131"/>
      <c r="M126" s="37"/>
      <c r="N126" s="37"/>
      <c r="O126" s="37"/>
      <c r="P126" s="37"/>
      <c r="Q126" s="37"/>
      <c r="R126" s="37"/>
      <c r="S126" s="37"/>
      <c r="T126" s="37"/>
      <c r="U126" s="37"/>
      <c r="V126" s="37"/>
      <c r="W126" s="37"/>
      <c r="X126" s="37"/>
      <c r="Y126" s="37"/>
      <c r="Z126" s="37"/>
    </row>
    <row r="127" spans="2:26" ht="15.75" customHeight="1">
      <c r="B127" s="140">
        <v>45577</v>
      </c>
      <c r="C127" s="122" t="s">
        <v>215</v>
      </c>
      <c r="D127" s="147" t="s">
        <v>163</v>
      </c>
      <c r="E127" s="122" t="str">
        <f>IFERROR(VLOOKUP(D127,#REF!,6,0),"")</f>
        <v/>
      </c>
      <c r="F127" s="152" t="s">
        <v>222</v>
      </c>
      <c r="G127" s="123" t="str">
        <f>IFERROR(VLOOKUP(F127,#REF!,2,0),"")</f>
        <v/>
      </c>
      <c r="H127" s="124" t="str">
        <f>IFERROR(VLOOKUP(F127,#REF!,3,0),"")</f>
        <v/>
      </c>
      <c r="I127" s="128">
        <v>3016</v>
      </c>
      <c r="J127" s="46" t="s">
        <v>171</v>
      </c>
      <c r="K127" s="8">
        <v>7</v>
      </c>
      <c r="L127" s="131"/>
      <c r="M127" s="37"/>
      <c r="N127" s="37"/>
      <c r="O127" s="37"/>
      <c r="P127" s="37"/>
      <c r="Q127" s="37"/>
      <c r="R127" s="37"/>
      <c r="S127" s="37"/>
      <c r="T127" s="37"/>
      <c r="U127" s="37"/>
      <c r="V127" s="37"/>
      <c r="W127" s="37"/>
      <c r="X127" s="37"/>
      <c r="Y127" s="37"/>
      <c r="Z127" s="37"/>
    </row>
    <row r="128" spans="2:26" ht="15.75" customHeight="1">
      <c r="B128" s="140">
        <v>45577</v>
      </c>
      <c r="C128" s="122"/>
      <c r="D128" s="147"/>
      <c r="E128" s="122"/>
      <c r="F128" s="152"/>
      <c r="G128" s="123"/>
      <c r="H128" s="124"/>
      <c r="I128" s="128">
        <v>3027</v>
      </c>
      <c r="J128" s="46" t="s">
        <v>175</v>
      </c>
      <c r="K128" s="8">
        <v>6</v>
      </c>
      <c r="L128" s="131"/>
      <c r="M128" s="37"/>
      <c r="N128" s="37"/>
      <c r="O128" s="37"/>
      <c r="P128" s="37"/>
      <c r="Q128" s="37"/>
      <c r="R128" s="37"/>
      <c r="S128" s="37"/>
      <c r="T128" s="37"/>
      <c r="U128" s="37"/>
      <c r="V128" s="37"/>
      <c r="W128" s="37"/>
      <c r="X128" s="37"/>
      <c r="Y128" s="37"/>
      <c r="Z128" s="37"/>
    </row>
    <row r="129" spans="2:26" ht="15.75" customHeight="1">
      <c r="B129" s="140">
        <v>45577</v>
      </c>
      <c r="C129" s="122"/>
      <c r="D129" s="147"/>
      <c r="E129" s="122"/>
      <c r="F129" s="152"/>
      <c r="G129" s="123"/>
      <c r="H129" s="124"/>
      <c r="I129" s="128">
        <v>3005</v>
      </c>
      <c r="J129" s="46" t="s">
        <v>185</v>
      </c>
      <c r="K129" s="8">
        <v>7</v>
      </c>
      <c r="L129" s="131"/>
      <c r="M129" s="37"/>
      <c r="N129" s="37"/>
      <c r="O129" s="37"/>
      <c r="P129" s="37"/>
      <c r="Q129" s="37"/>
      <c r="R129" s="37"/>
      <c r="S129" s="37"/>
      <c r="T129" s="37"/>
      <c r="U129" s="37"/>
      <c r="V129" s="37"/>
      <c r="W129" s="37"/>
      <c r="X129" s="37"/>
      <c r="Y129" s="37"/>
      <c r="Z129" s="37"/>
    </row>
    <row r="130" spans="2:26" ht="15.75" customHeight="1">
      <c r="B130" s="140">
        <v>45577</v>
      </c>
      <c r="C130" s="122"/>
      <c r="D130" s="147"/>
      <c r="E130" s="122"/>
      <c r="F130" s="152"/>
      <c r="G130" s="123"/>
      <c r="H130" s="124"/>
      <c r="I130" s="128">
        <v>3013</v>
      </c>
      <c r="J130" s="46" t="s">
        <v>188</v>
      </c>
      <c r="K130" s="8">
        <v>6</v>
      </c>
      <c r="L130" s="131"/>
      <c r="M130" s="37"/>
      <c r="N130" s="37"/>
      <c r="O130" s="37"/>
      <c r="P130" s="37"/>
      <c r="Q130" s="37"/>
      <c r="R130" s="37"/>
      <c r="S130" s="37"/>
      <c r="T130" s="37"/>
      <c r="U130" s="37"/>
      <c r="V130" s="37"/>
      <c r="W130" s="37"/>
      <c r="X130" s="37"/>
      <c r="Y130" s="37"/>
      <c r="Z130" s="37"/>
    </row>
    <row r="131" spans="2:26" ht="15.75" customHeight="1">
      <c r="B131" s="140">
        <v>45577</v>
      </c>
      <c r="C131" s="122"/>
      <c r="D131" s="147"/>
      <c r="E131" s="122"/>
      <c r="F131" s="152"/>
      <c r="G131" s="123"/>
      <c r="H131" s="124"/>
      <c r="I131" s="128">
        <v>3023</v>
      </c>
      <c r="J131" s="46" t="s">
        <v>182</v>
      </c>
      <c r="K131" s="8">
        <v>5</v>
      </c>
      <c r="L131" s="131"/>
      <c r="M131" s="37"/>
      <c r="N131" s="37"/>
      <c r="O131" s="37"/>
      <c r="P131" s="37"/>
      <c r="Q131" s="37"/>
      <c r="R131" s="37"/>
      <c r="S131" s="37"/>
      <c r="T131" s="37"/>
      <c r="U131" s="37"/>
      <c r="V131" s="37"/>
      <c r="W131" s="37"/>
      <c r="X131" s="37"/>
      <c r="Y131" s="37"/>
      <c r="Z131" s="37"/>
    </row>
    <row r="132" spans="2:26" ht="15.75" customHeight="1">
      <c r="B132" s="140">
        <v>45577</v>
      </c>
      <c r="C132" s="122" t="s">
        <v>217</v>
      </c>
      <c r="D132" s="147" t="s">
        <v>169</v>
      </c>
      <c r="E132" s="122" t="str">
        <f>IFERROR(VLOOKUP(D132,#REF!,6,0),"")</f>
        <v/>
      </c>
      <c r="F132" s="152" t="s">
        <v>220</v>
      </c>
      <c r="G132" s="123" t="str">
        <f>IFERROR(VLOOKUP(F132,#REF!,2,0),"")</f>
        <v/>
      </c>
      <c r="H132" s="124" t="str">
        <f>IFERROR(VLOOKUP(F132,#REF!,3,0),"")</f>
        <v/>
      </c>
      <c r="I132" s="122">
        <v>3002</v>
      </c>
      <c r="J132" s="65" t="s">
        <v>150</v>
      </c>
      <c r="K132" s="8">
        <v>10</v>
      </c>
      <c r="L132" s="131"/>
      <c r="M132" s="37"/>
      <c r="N132" s="37"/>
      <c r="O132" s="37"/>
      <c r="P132" s="37"/>
      <c r="Q132" s="37"/>
      <c r="R132" s="37"/>
      <c r="S132" s="37"/>
      <c r="T132" s="37"/>
      <c r="U132" s="37"/>
      <c r="V132" s="37"/>
      <c r="W132" s="37"/>
      <c r="X132" s="37"/>
      <c r="Y132" s="37"/>
      <c r="Z132" s="37"/>
    </row>
    <row r="133" spans="2:26" ht="15.75" customHeight="1">
      <c r="B133" s="140">
        <v>45577</v>
      </c>
      <c r="C133" s="122" t="s">
        <v>219</v>
      </c>
      <c r="D133" s="147" t="s">
        <v>134</v>
      </c>
      <c r="E133" s="122" t="str">
        <f>IFERROR(VLOOKUP(D133,#REF!,6,0),"")</f>
        <v/>
      </c>
      <c r="F133" s="152" t="s">
        <v>216</v>
      </c>
      <c r="G133" s="123" t="str">
        <f>IFERROR(VLOOKUP(F133,#REF!,2,0),"")</f>
        <v/>
      </c>
      <c r="H133" s="124" t="str">
        <f>IFERROR(VLOOKUP(F133,#REF!,3,0),"")</f>
        <v/>
      </c>
      <c r="I133" s="136">
        <v>3032</v>
      </c>
      <c r="J133" s="153" t="s">
        <v>190</v>
      </c>
      <c r="K133" s="8">
        <v>5</v>
      </c>
      <c r="L133" s="131"/>
      <c r="M133" s="37"/>
      <c r="N133" s="37"/>
      <c r="O133" s="37"/>
      <c r="P133" s="37"/>
      <c r="Q133" s="37"/>
      <c r="R133" s="37"/>
      <c r="S133" s="37"/>
      <c r="T133" s="37"/>
      <c r="U133" s="37"/>
      <c r="V133" s="37"/>
      <c r="W133" s="37"/>
      <c r="X133" s="37"/>
      <c r="Y133" s="37"/>
      <c r="Z133" s="37"/>
    </row>
    <row r="134" spans="2:26" ht="15.75" customHeight="1">
      <c r="B134" s="140">
        <v>45577</v>
      </c>
      <c r="C134" s="122"/>
      <c r="D134" s="147"/>
      <c r="E134" s="122"/>
      <c r="F134" s="152"/>
      <c r="G134" s="123"/>
      <c r="H134" s="124"/>
      <c r="I134" s="136">
        <v>3003</v>
      </c>
      <c r="J134" s="153" t="s">
        <v>193</v>
      </c>
      <c r="K134" s="8">
        <v>6</v>
      </c>
      <c r="L134" s="131"/>
      <c r="M134" s="37"/>
      <c r="N134" s="37"/>
      <c r="O134" s="37"/>
      <c r="P134" s="37"/>
      <c r="Q134" s="37"/>
      <c r="R134" s="37"/>
      <c r="S134" s="37"/>
      <c r="T134" s="37"/>
      <c r="U134" s="37"/>
      <c r="V134" s="37"/>
      <c r="W134" s="37"/>
      <c r="X134" s="37"/>
      <c r="Y134" s="37"/>
      <c r="Z134" s="37"/>
    </row>
    <row r="135" spans="2:26" ht="15.75" customHeight="1">
      <c r="B135" s="140">
        <v>45577</v>
      </c>
      <c r="C135" s="122"/>
      <c r="D135" s="147"/>
      <c r="E135" s="122"/>
      <c r="F135" s="152"/>
      <c r="G135" s="123"/>
      <c r="H135" s="124"/>
      <c r="I135" s="136">
        <v>3018</v>
      </c>
      <c r="J135" s="153" t="s">
        <v>199</v>
      </c>
      <c r="K135" s="8">
        <v>6</v>
      </c>
      <c r="L135" s="131"/>
      <c r="M135" s="37"/>
      <c r="N135" s="37"/>
      <c r="O135" s="37"/>
      <c r="P135" s="37"/>
      <c r="Q135" s="37"/>
      <c r="R135" s="37"/>
      <c r="S135" s="37"/>
      <c r="T135" s="37"/>
      <c r="U135" s="37"/>
      <c r="V135" s="37"/>
      <c r="W135" s="37"/>
      <c r="X135" s="37"/>
      <c r="Y135" s="37"/>
      <c r="Z135" s="37"/>
    </row>
    <row r="136" spans="2:26" ht="15.75" customHeight="1">
      <c r="B136" s="140">
        <v>45577</v>
      </c>
      <c r="C136" s="122"/>
      <c r="D136" s="147"/>
      <c r="E136" s="122"/>
      <c r="F136" s="152"/>
      <c r="G136" s="123"/>
      <c r="H136" s="124"/>
      <c r="I136" s="136">
        <v>3014</v>
      </c>
      <c r="J136" s="153" t="s">
        <v>202</v>
      </c>
      <c r="K136" s="8">
        <v>7</v>
      </c>
      <c r="L136" s="131"/>
      <c r="M136" s="37"/>
      <c r="N136" s="37"/>
      <c r="O136" s="37"/>
      <c r="P136" s="37"/>
      <c r="Q136" s="37"/>
      <c r="R136" s="37"/>
      <c r="S136" s="37"/>
      <c r="T136" s="37"/>
      <c r="U136" s="37"/>
      <c r="V136" s="37"/>
      <c r="W136" s="37"/>
      <c r="X136" s="37"/>
      <c r="Y136" s="37"/>
      <c r="Z136" s="37"/>
    </row>
    <row r="137" spans="2:26" ht="15.75" customHeight="1">
      <c r="B137" s="140">
        <v>45577</v>
      </c>
      <c r="C137" s="122" t="s">
        <v>221</v>
      </c>
      <c r="D137" s="65" t="s">
        <v>153</v>
      </c>
      <c r="E137" s="122" t="str">
        <f>IFERROR(VLOOKUP(D137,#REF!,6,0),"")</f>
        <v/>
      </c>
      <c r="F137" s="152" t="s">
        <v>218</v>
      </c>
      <c r="G137" s="123" t="str">
        <f>IFERROR(VLOOKUP(F137,#REF!,2,0),"")</f>
        <v/>
      </c>
      <c r="H137" s="124" t="str">
        <f>IFERROR(VLOOKUP(F137,#REF!,3,0),"")</f>
        <v/>
      </c>
      <c r="I137" s="154">
        <v>3030</v>
      </c>
      <c r="J137" s="155" t="s">
        <v>161</v>
      </c>
      <c r="K137" s="8">
        <v>5</v>
      </c>
      <c r="L137" s="131"/>
      <c r="M137" s="37"/>
      <c r="N137" s="37"/>
      <c r="O137" s="37"/>
      <c r="P137" s="37"/>
      <c r="Q137" s="37"/>
      <c r="R137" s="37"/>
      <c r="S137" s="37"/>
      <c r="T137" s="37"/>
      <c r="U137" s="37"/>
      <c r="V137" s="37"/>
      <c r="W137" s="37"/>
      <c r="X137" s="37"/>
      <c r="Y137" s="37"/>
      <c r="Z137" s="37"/>
    </row>
    <row r="138" spans="2:26" ht="15.75" customHeight="1">
      <c r="B138" s="140">
        <v>45577</v>
      </c>
      <c r="C138" s="122"/>
      <c r="D138" s="65"/>
      <c r="E138" s="122"/>
      <c r="F138" s="152"/>
      <c r="G138" s="123"/>
      <c r="H138" s="124"/>
      <c r="I138" s="154">
        <v>3020</v>
      </c>
      <c r="J138" s="155" t="s">
        <v>166</v>
      </c>
      <c r="K138" s="8">
        <v>6</v>
      </c>
      <c r="L138" s="131"/>
      <c r="M138" s="37"/>
      <c r="N138" s="37"/>
      <c r="O138" s="37"/>
      <c r="P138" s="37"/>
      <c r="Q138" s="37"/>
      <c r="R138" s="37"/>
      <c r="S138" s="37"/>
      <c r="T138" s="37"/>
      <c r="U138" s="37"/>
      <c r="V138" s="37"/>
      <c r="W138" s="37"/>
      <c r="X138" s="37"/>
      <c r="Y138" s="37"/>
      <c r="Z138" s="37"/>
    </row>
    <row r="139" spans="2:26" ht="15.75" customHeight="1">
      <c r="B139" s="140">
        <v>45577</v>
      </c>
      <c r="C139" s="122"/>
      <c r="D139" s="65"/>
      <c r="E139" s="122"/>
      <c r="F139" s="152"/>
      <c r="G139" s="123"/>
      <c r="H139" s="124"/>
      <c r="I139" s="154">
        <v>3015</v>
      </c>
      <c r="J139" s="155" t="s">
        <v>156</v>
      </c>
      <c r="K139" s="8">
        <v>7</v>
      </c>
      <c r="L139" s="131"/>
      <c r="M139" s="4"/>
      <c r="N139" s="4"/>
      <c r="O139" s="4"/>
      <c r="P139" s="4"/>
      <c r="Q139" s="4"/>
      <c r="R139" s="4"/>
      <c r="S139" s="4"/>
      <c r="T139" s="4"/>
      <c r="U139" s="4"/>
      <c r="V139" s="4"/>
      <c r="W139" s="4"/>
      <c r="X139" s="4"/>
      <c r="Y139" s="4"/>
      <c r="Z139" s="4"/>
    </row>
    <row r="140" spans="2:26" ht="15.75" customHeight="1">
      <c r="B140" s="140">
        <v>45577</v>
      </c>
      <c r="C140" s="122"/>
      <c r="D140" s="65"/>
      <c r="E140" s="122"/>
      <c r="F140" s="152"/>
      <c r="G140" s="123"/>
      <c r="H140" s="124"/>
      <c r="I140" s="154">
        <v>3031</v>
      </c>
      <c r="J140" s="155" t="s">
        <v>178</v>
      </c>
      <c r="K140" s="8">
        <v>4</v>
      </c>
      <c r="L140" s="131"/>
      <c r="M140" s="4"/>
      <c r="N140" s="4"/>
      <c r="O140" s="4"/>
      <c r="P140" s="4"/>
      <c r="Q140" s="4"/>
      <c r="R140" s="4"/>
      <c r="S140" s="4"/>
      <c r="T140" s="4"/>
      <c r="U140" s="4"/>
      <c r="V140" s="4"/>
      <c r="W140" s="4"/>
      <c r="X140" s="4"/>
      <c r="Y140" s="4"/>
      <c r="Z140" s="4"/>
    </row>
    <row r="141" spans="2:26" ht="15.75" customHeight="1">
      <c r="B141" s="140">
        <v>45579</v>
      </c>
      <c r="C141" s="156" t="s">
        <v>215</v>
      </c>
      <c r="D141" s="156" t="s">
        <v>134</v>
      </c>
      <c r="E141" s="157">
        <v>2.5</v>
      </c>
      <c r="F141" s="156" t="s">
        <v>216</v>
      </c>
      <c r="G141" s="158">
        <v>326522825</v>
      </c>
      <c r="H141" s="159">
        <v>1093014117</v>
      </c>
      <c r="I141" s="160">
        <v>3014</v>
      </c>
      <c r="J141" s="161" t="s">
        <v>205</v>
      </c>
      <c r="K141" s="162">
        <v>27</v>
      </c>
      <c r="L141" s="163">
        <v>0.33333333333333331</v>
      </c>
      <c r="M141" s="4"/>
      <c r="N141" s="4"/>
      <c r="O141" s="4"/>
      <c r="P141" s="4"/>
      <c r="Q141" s="4"/>
      <c r="R141" s="4"/>
      <c r="S141" s="4"/>
      <c r="T141" s="4"/>
      <c r="U141" s="4"/>
      <c r="V141" s="4"/>
      <c r="W141" s="4"/>
      <c r="X141" s="4"/>
      <c r="Y141" s="4"/>
      <c r="Z141" s="4"/>
    </row>
    <row r="142" spans="2:26" ht="15.75" customHeight="1">
      <c r="B142" s="140">
        <v>45579</v>
      </c>
      <c r="C142" s="1571" t="s">
        <v>217</v>
      </c>
      <c r="D142" s="1571" t="s">
        <v>153</v>
      </c>
      <c r="E142" s="1572">
        <v>2.5</v>
      </c>
      <c r="F142" s="1571" t="s">
        <v>230</v>
      </c>
      <c r="G142" s="1577">
        <v>912283331</v>
      </c>
      <c r="H142" s="1578">
        <v>36071004480</v>
      </c>
      <c r="I142" s="165">
        <v>3015</v>
      </c>
      <c r="J142" s="166" t="s">
        <v>156</v>
      </c>
      <c r="K142" s="162">
        <v>16</v>
      </c>
      <c r="L142" s="1596">
        <v>0.375</v>
      </c>
      <c r="M142" s="4"/>
      <c r="N142" s="4"/>
      <c r="O142" s="4"/>
      <c r="P142" s="4"/>
      <c r="Q142" s="4"/>
      <c r="R142" s="4"/>
      <c r="S142" s="4"/>
      <c r="T142" s="4"/>
      <c r="U142" s="4"/>
      <c r="V142" s="4"/>
      <c r="W142" s="4"/>
      <c r="X142" s="4"/>
      <c r="Y142" s="4"/>
      <c r="Z142" s="4"/>
    </row>
    <row r="143" spans="2:26" ht="15.75" customHeight="1">
      <c r="B143" s="140">
        <v>45579</v>
      </c>
      <c r="C143" s="1539"/>
      <c r="D143" s="1539"/>
      <c r="E143" s="1539"/>
      <c r="F143" s="1539"/>
      <c r="G143" s="1539"/>
      <c r="H143" s="1539"/>
      <c r="I143" s="165">
        <v>3030</v>
      </c>
      <c r="J143" s="166" t="s">
        <v>161</v>
      </c>
      <c r="K143" s="162">
        <v>13</v>
      </c>
      <c r="L143" s="1539"/>
      <c r="M143" s="4"/>
      <c r="N143" s="4"/>
      <c r="O143" s="4"/>
      <c r="P143" s="4"/>
      <c r="Q143" s="4"/>
      <c r="R143" s="4"/>
      <c r="S143" s="4"/>
      <c r="T143" s="4"/>
      <c r="U143" s="4"/>
      <c r="V143" s="4"/>
      <c r="W143" s="4"/>
      <c r="X143" s="4"/>
      <c r="Y143" s="4"/>
      <c r="Z143" s="4"/>
    </row>
    <row r="144" spans="2:26" ht="15.75" customHeight="1">
      <c r="B144" s="140">
        <v>45579</v>
      </c>
      <c r="C144" s="1571" t="s">
        <v>219</v>
      </c>
      <c r="D144" s="1571" t="s">
        <v>163</v>
      </c>
      <c r="E144" s="1572">
        <v>3.5</v>
      </c>
      <c r="F144" s="1571" t="s">
        <v>222</v>
      </c>
      <c r="G144" s="1577">
        <v>912385576</v>
      </c>
      <c r="H144" s="1578">
        <v>36081019910</v>
      </c>
      <c r="I144" s="167">
        <v>3020</v>
      </c>
      <c r="J144" s="168" t="s">
        <v>166</v>
      </c>
      <c r="K144" s="162">
        <v>20</v>
      </c>
      <c r="L144" s="1596">
        <v>0.39583333333333331</v>
      </c>
      <c r="M144" s="4"/>
      <c r="N144" s="4"/>
      <c r="O144" s="4"/>
      <c r="P144" s="4"/>
      <c r="Q144" s="4"/>
      <c r="R144" s="4"/>
      <c r="S144" s="4"/>
      <c r="T144" s="4"/>
      <c r="U144" s="4"/>
      <c r="V144" s="4"/>
      <c r="W144" s="4"/>
      <c r="X144" s="4"/>
      <c r="Y144" s="4"/>
      <c r="Z144" s="4"/>
    </row>
    <row r="145" spans="2:26" ht="15.75" customHeight="1">
      <c r="B145" s="140">
        <v>45579</v>
      </c>
      <c r="C145" s="1539"/>
      <c r="D145" s="1539"/>
      <c r="E145" s="1539"/>
      <c r="F145" s="1539"/>
      <c r="G145" s="1539"/>
      <c r="H145" s="1539"/>
      <c r="I145" s="167">
        <v>3027</v>
      </c>
      <c r="J145" s="168" t="s">
        <v>175</v>
      </c>
      <c r="K145" s="162">
        <v>19</v>
      </c>
      <c r="L145" s="1539"/>
      <c r="M145" s="4"/>
      <c r="N145" s="4"/>
      <c r="O145" s="4"/>
      <c r="P145" s="4"/>
      <c r="Q145" s="4"/>
      <c r="R145" s="4"/>
      <c r="S145" s="4"/>
      <c r="T145" s="4"/>
      <c r="U145" s="4"/>
      <c r="V145" s="4"/>
      <c r="W145" s="4"/>
      <c r="X145" s="4"/>
      <c r="Y145" s="4"/>
      <c r="Z145" s="4"/>
    </row>
    <row r="146" spans="2:26" ht="15.75" customHeight="1">
      <c r="B146" s="140">
        <v>45579</v>
      </c>
      <c r="C146" s="1571" t="s">
        <v>221</v>
      </c>
      <c r="D146" s="1571" t="s">
        <v>134</v>
      </c>
      <c r="E146" s="1572">
        <v>2.5</v>
      </c>
      <c r="F146" s="1571" t="s">
        <v>216</v>
      </c>
      <c r="G146" s="1577">
        <v>326522825</v>
      </c>
      <c r="H146" s="1578">
        <v>1093014117</v>
      </c>
      <c r="I146" s="160">
        <v>3016</v>
      </c>
      <c r="J146" s="161" t="s">
        <v>171</v>
      </c>
      <c r="K146" s="162">
        <v>18</v>
      </c>
      <c r="L146" s="1596">
        <v>0.41666666666666669</v>
      </c>
      <c r="M146" s="4"/>
      <c r="N146" s="4"/>
      <c r="O146" s="4"/>
      <c r="P146" s="4"/>
      <c r="Q146" s="4"/>
      <c r="R146" s="4"/>
      <c r="S146" s="4"/>
      <c r="T146" s="4"/>
      <c r="U146" s="4"/>
      <c r="V146" s="4"/>
      <c r="W146" s="4"/>
      <c r="X146" s="4"/>
      <c r="Y146" s="4"/>
      <c r="Z146" s="4"/>
    </row>
    <row r="147" spans="2:26" ht="15.75" customHeight="1">
      <c r="B147" s="140">
        <v>45579</v>
      </c>
      <c r="C147" s="1539"/>
      <c r="D147" s="1539"/>
      <c r="E147" s="1539"/>
      <c r="F147" s="1539"/>
      <c r="G147" s="1539"/>
      <c r="H147" s="1539"/>
      <c r="I147" s="160">
        <v>3031</v>
      </c>
      <c r="J147" s="161" t="s">
        <v>178</v>
      </c>
      <c r="K147" s="162">
        <v>10</v>
      </c>
      <c r="L147" s="1539"/>
      <c r="M147" s="4"/>
      <c r="N147" s="4"/>
      <c r="O147" s="4"/>
      <c r="P147" s="4"/>
      <c r="Q147" s="4"/>
      <c r="R147" s="4"/>
      <c r="S147" s="4"/>
      <c r="T147" s="4"/>
      <c r="U147" s="4"/>
      <c r="V147" s="4"/>
      <c r="W147" s="4"/>
      <c r="X147" s="4"/>
      <c r="Y147" s="4"/>
      <c r="Z147" s="4"/>
    </row>
    <row r="148" spans="2:26" ht="15.75" customHeight="1">
      <c r="B148" s="140">
        <v>45579</v>
      </c>
      <c r="C148" s="1571" t="s">
        <v>223</v>
      </c>
      <c r="D148" s="1571" t="s">
        <v>231</v>
      </c>
      <c r="E148" s="1572">
        <v>5.5</v>
      </c>
      <c r="F148" s="1571" t="s">
        <v>218</v>
      </c>
      <c r="G148" s="1577">
        <v>915008283</v>
      </c>
      <c r="H148" s="1578">
        <v>42083006212</v>
      </c>
      <c r="I148" s="169">
        <v>3011</v>
      </c>
      <c r="J148" s="170" t="s">
        <v>196</v>
      </c>
      <c r="K148" s="162">
        <v>17</v>
      </c>
      <c r="L148" s="1596">
        <v>0.4375</v>
      </c>
      <c r="M148" s="4"/>
      <c r="N148" s="4"/>
      <c r="O148" s="4"/>
      <c r="P148" s="4"/>
      <c r="Q148" s="4"/>
      <c r="R148" s="4"/>
      <c r="S148" s="4"/>
      <c r="T148" s="4"/>
      <c r="U148" s="4"/>
      <c r="V148" s="4"/>
      <c r="W148" s="4"/>
      <c r="X148" s="4"/>
      <c r="Y148" s="4"/>
      <c r="Z148" s="4"/>
    </row>
    <row r="149" spans="2:26" ht="15.75" customHeight="1">
      <c r="B149" s="140">
        <v>45579</v>
      </c>
      <c r="C149" s="1538"/>
      <c r="D149" s="1538"/>
      <c r="E149" s="1538"/>
      <c r="F149" s="1538"/>
      <c r="G149" s="1538"/>
      <c r="H149" s="1538"/>
      <c r="I149" s="169">
        <v>3013</v>
      </c>
      <c r="J149" s="170" t="s">
        <v>188</v>
      </c>
      <c r="K149" s="162">
        <v>16</v>
      </c>
      <c r="L149" s="1538"/>
      <c r="M149" s="4"/>
      <c r="N149" s="4"/>
      <c r="O149" s="4"/>
      <c r="P149" s="4"/>
      <c r="Q149" s="4"/>
      <c r="R149" s="4"/>
      <c r="S149" s="4"/>
      <c r="T149" s="4"/>
      <c r="U149" s="4"/>
      <c r="V149" s="4"/>
      <c r="W149" s="4"/>
      <c r="X149" s="4"/>
      <c r="Y149" s="4"/>
      <c r="Z149" s="4"/>
    </row>
    <row r="150" spans="2:26" ht="15.75" customHeight="1">
      <c r="B150" s="140">
        <v>45579</v>
      </c>
      <c r="C150" s="1538"/>
      <c r="D150" s="1538"/>
      <c r="E150" s="1538"/>
      <c r="F150" s="1538"/>
      <c r="G150" s="1538"/>
      <c r="H150" s="1538"/>
      <c r="I150" s="169">
        <v>3023</v>
      </c>
      <c r="J150" s="170" t="s">
        <v>182</v>
      </c>
      <c r="K150" s="162">
        <v>16</v>
      </c>
      <c r="L150" s="1538"/>
      <c r="M150" s="4"/>
      <c r="N150" s="4"/>
      <c r="O150" s="4"/>
      <c r="P150" s="4"/>
      <c r="Q150" s="4"/>
      <c r="R150" s="4"/>
      <c r="S150" s="4"/>
      <c r="T150" s="4"/>
      <c r="U150" s="4"/>
      <c r="V150" s="4"/>
      <c r="W150" s="4"/>
      <c r="X150" s="4"/>
      <c r="Y150" s="4"/>
      <c r="Z150" s="4"/>
    </row>
    <row r="151" spans="2:26" ht="15.75" customHeight="1">
      <c r="B151" s="140">
        <v>45579</v>
      </c>
      <c r="C151" s="1539"/>
      <c r="D151" s="1539"/>
      <c r="E151" s="1539"/>
      <c r="F151" s="1539"/>
      <c r="G151" s="1539"/>
      <c r="H151" s="1539"/>
      <c r="I151" s="169">
        <v>3005</v>
      </c>
      <c r="J151" s="170" t="s">
        <v>185</v>
      </c>
      <c r="K151" s="162">
        <v>11</v>
      </c>
      <c r="L151" s="1539"/>
      <c r="M151" s="4"/>
      <c r="N151" s="4"/>
      <c r="O151" s="4"/>
      <c r="P151" s="4"/>
      <c r="Q151" s="4"/>
      <c r="R151" s="4"/>
      <c r="S151" s="4"/>
      <c r="T151" s="4"/>
      <c r="U151" s="4"/>
      <c r="V151" s="4"/>
      <c r="W151" s="4"/>
      <c r="X151" s="4"/>
      <c r="Y151" s="4"/>
      <c r="Z151" s="4"/>
    </row>
    <row r="152" spans="2:26" ht="15.75" customHeight="1">
      <c r="B152" s="140">
        <v>45579</v>
      </c>
      <c r="C152" s="1571" t="s">
        <v>224</v>
      </c>
      <c r="D152" s="1571" t="s">
        <v>153</v>
      </c>
      <c r="E152" s="1572">
        <v>2.5</v>
      </c>
      <c r="F152" s="1571" t="s">
        <v>230</v>
      </c>
      <c r="G152" s="1577">
        <v>912385576</v>
      </c>
      <c r="H152" s="1578">
        <v>36081019910</v>
      </c>
      <c r="I152" s="167">
        <v>3032</v>
      </c>
      <c r="J152" s="168" t="s">
        <v>190</v>
      </c>
      <c r="K152" s="162">
        <v>11</v>
      </c>
      <c r="L152" s="1596">
        <v>0.54166666666666663</v>
      </c>
      <c r="M152" s="4"/>
      <c r="N152" s="4"/>
      <c r="O152" s="4"/>
      <c r="P152" s="4"/>
      <c r="Q152" s="4"/>
      <c r="R152" s="4"/>
      <c r="S152" s="4"/>
      <c r="T152" s="4"/>
      <c r="U152" s="4"/>
      <c r="V152" s="4"/>
      <c r="W152" s="4"/>
      <c r="X152" s="4"/>
      <c r="Y152" s="4"/>
      <c r="Z152" s="4"/>
    </row>
    <row r="153" spans="2:26" ht="15.75" customHeight="1">
      <c r="B153" s="140">
        <v>45579</v>
      </c>
      <c r="C153" s="1539"/>
      <c r="D153" s="1539"/>
      <c r="E153" s="1539"/>
      <c r="F153" s="1539"/>
      <c r="G153" s="1539"/>
      <c r="H153" s="1539"/>
      <c r="I153" s="167">
        <v>3018</v>
      </c>
      <c r="J153" s="168" t="s">
        <v>199</v>
      </c>
      <c r="K153" s="162">
        <v>12</v>
      </c>
      <c r="L153" s="1539"/>
      <c r="M153" s="4"/>
      <c r="N153" s="4"/>
      <c r="O153" s="4"/>
      <c r="P153" s="4"/>
      <c r="Q153" s="4"/>
      <c r="R153" s="4"/>
      <c r="S153" s="4"/>
      <c r="T153" s="4"/>
      <c r="U153" s="4"/>
      <c r="V153" s="4"/>
      <c r="W153" s="4"/>
      <c r="X153" s="4"/>
      <c r="Y153" s="4"/>
      <c r="Z153" s="4"/>
    </row>
    <row r="154" spans="2:26" ht="15.75" customHeight="1">
      <c r="B154" s="140">
        <v>45579</v>
      </c>
      <c r="C154" s="1571" t="s">
        <v>226</v>
      </c>
      <c r="D154" s="1571" t="s">
        <v>163</v>
      </c>
      <c r="E154" s="1572">
        <v>3.5</v>
      </c>
      <c r="F154" s="1571" t="s">
        <v>222</v>
      </c>
      <c r="G154" s="1577">
        <v>912283331</v>
      </c>
      <c r="H154" s="1578">
        <v>36071004480</v>
      </c>
      <c r="I154" s="165">
        <v>3003</v>
      </c>
      <c r="J154" s="166" t="s">
        <v>193</v>
      </c>
      <c r="K154" s="162">
        <v>12</v>
      </c>
      <c r="L154" s="1596">
        <v>0.5625</v>
      </c>
      <c r="M154" s="4"/>
      <c r="N154" s="4"/>
      <c r="O154" s="4"/>
      <c r="P154" s="4"/>
      <c r="Q154" s="4"/>
      <c r="R154" s="4"/>
      <c r="S154" s="4"/>
      <c r="T154" s="4"/>
      <c r="U154" s="4"/>
      <c r="V154" s="4"/>
      <c r="W154" s="4"/>
      <c r="X154" s="4"/>
      <c r="Y154" s="4"/>
      <c r="Z154" s="4"/>
    </row>
    <row r="155" spans="2:26" ht="15.75" customHeight="1">
      <c r="B155" s="140">
        <v>45579</v>
      </c>
      <c r="C155" s="1539"/>
      <c r="D155" s="1539"/>
      <c r="E155" s="1539"/>
      <c r="F155" s="1539"/>
      <c r="G155" s="1539"/>
      <c r="H155" s="1539"/>
      <c r="I155" s="165">
        <v>3014</v>
      </c>
      <c r="J155" s="166" t="s">
        <v>202</v>
      </c>
      <c r="K155" s="162">
        <v>24</v>
      </c>
      <c r="L155" s="1539"/>
      <c r="M155" s="4"/>
      <c r="N155" s="4"/>
      <c r="O155" s="4"/>
      <c r="P155" s="4"/>
      <c r="Q155" s="4"/>
      <c r="R155" s="4"/>
      <c r="S155" s="4"/>
      <c r="T155" s="4"/>
      <c r="U155" s="4"/>
      <c r="V155" s="4"/>
      <c r="W155" s="4"/>
      <c r="X155" s="4"/>
      <c r="Y155" s="4"/>
      <c r="Z155" s="4"/>
    </row>
    <row r="156" spans="2:26" ht="15.75" customHeight="1">
      <c r="B156" s="140">
        <v>45579</v>
      </c>
      <c r="C156" s="156" t="s">
        <v>227</v>
      </c>
      <c r="D156" s="156" t="s">
        <v>134</v>
      </c>
      <c r="E156" s="157">
        <v>2.5</v>
      </c>
      <c r="F156" s="156" t="s">
        <v>216</v>
      </c>
      <c r="G156" s="158">
        <v>326522825</v>
      </c>
      <c r="H156" s="159">
        <v>1093014117</v>
      </c>
      <c r="I156" s="160">
        <v>3002</v>
      </c>
      <c r="J156" s="161" t="s">
        <v>150</v>
      </c>
      <c r="K156" s="162">
        <v>26</v>
      </c>
      <c r="L156" s="163">
        <v>0.58333333333333337</v>
      </c>
      <c r="M156" s="4"/>
      <c r="N156" s="4"/>
      <c r="O156" s="4"/>
      <c r="P156" s="4"/>
      <c r="Q156" s="4"/>
      <c r="R156" s="4"/>
      <c r="S156" s="4"/>
      <c r="T156" s="4"/>
      <c r="U156" s="4"/>
      <c r="V156" s="4"/>
      <c r="W156" s="4"/>
      <c r="X156" s="4"/>
      <c r="Y156" s="4"/>
      <c r="Z156" s="4"/>
    </row>
    <row r="157" spans="2:26" ht="15.75" customHeight="1">
      <c r="B157" s="171">
        <v>45580</v>
      </c>
      <c r="C157" s="1572" t="s">
        <v>215</v>
      </c>
      <c r="D157" s="1571" t="s">
        <v>163</v>
      </c>
      <c r="E157" s="1572">
        <v>3.5</v>
      </c>
      <c r="F157" s="1572" t="s">
        <v>222</v>
      </c>
      <c r="G157" s="1577">
        <v>912385576</v>
      </c>
      <c r="H157" s="1578">
        <v>36081019910</v>
      </c>
      <c r="I157" s="169">
        <v>3014</v>
      </c>
      <c r="J157" s="170" t="s">
        <v>205</v>
      </c>
      <c r="K157" s="162">
        <v>14</v>
      </c>
      <c r="L157" s="1570"/>
      <c r="M157" s="4"/>
      <c r="N157" s="4"/>
      <c r="O157" s="4"/>
      <c r="P157" s="4"/>
      <c r="Q157" s="4"/>
      <c r="R157" s="4"/>
      <c r="S157" s="4"/>
      <c r="T157" s="4"/>
      <c r="U157" s="4"/>
      <c r="V157" s="4"/>
      <c r="W157" s="4"/>
      <c r="X157" s="4"/>
      <c r="Y157" s="4"/>
      <c r="Z157" s="4"/>
    </row>
    <row r="158" spans="2:26" ht="15.75" customHeight="1">
      <c r="B158" s="171">
        <v>45580</v>
      </c>
      <c r="C158" s="1538"/>
      <c r="D158" s="1538"/>
      <c r="E158" s="1538"/>
      <c r="F158" s="1538"/>
      <c r="G158" s="1538"/>
      <c r="H158" s="1538"/>
      <c r="I158" s="169">
        <v>3027</v>
      </c>
      <c r="J158" s="170" t="s">
        <v>175</v>
      </c>
      <c r="K158" s="162">
        <v>7</v>
      </c>
      <c r="L158" s="1538"/>
      <c r="M158" s="4"/>
      <c r="N158" s="4"/>
      <c r="O158" s="4"/>
      <c r="P158" s="4"/>
      <c r="Q158" s="4"/>
      <c r="R158" s="4"/>
      <c r="S158" s="4"/>
      <c r="T158" s="4"/>
      <c r="U158" s="4"/>
      <c r="V158" s="4"/>
      <c r="W158" s="4"/>
      <c r="X158" s="4"/>
      <c r="Y158" s="4"/>
      <c r="Z158" s="4"/>
    </row>
    <row r="159" spans="2:26" ht="15.75" customHeight="1">
      <c r="B159" s="171">
        <v>45580</v>
      </c>
      <c r="C159" s="1539"/>
      <c r="D159" s="1539"/>
      <c r="E159" s="1539"/>
      <c r="F159" s="1539"/>
      <c r="G159" s="1539"/>
      <c r="H159" s="1539"/>
      <c r="I159" s="169">
        <v>3016</v>
      </c>
      <c r="J159" s="170" t="s">
        <v>171</v>
      </c>
      <c r="K159" s="162">
        <v>8</v>
      </c>
      <c r="L159" s="1539"/>
      <c r="M159" s="4"/>
      <c r="N159" s="4"/>
      <c r="O159" s="4"/>
      <c r="P159" s="4"/>
      <c r="Q159" s="4"/>
      <c r="R159" s="4"/>
      <c r="S159" s="4"/>
      <c r="T159" s="4"/>
      <c r="U159" s="4"/>
      <c r="V159" s="4"/>
      <c r="W159" s="4"/>
      <c r="X159" s="4"/>
      <c r="Y159" s="4"/>
      <c r="Z159" s="4"/>
    </row>
    <row r="160" spans="2:26" ht="15.75" customHeight="1">
      <c r="B160" s="171">
        <v>45580</v>
      </c>
      <c r="C160" s="1572" t="s">
        <v>217</v>
      </c>
      <c r="D160" s="1571" t="s">
        <v>153</v>
      </c>
      <c r="E160" s="1572">
        <v>2.5</v>
      </c>
      <c r="F160" s="1572" t="s">
        <v>230</v>
      </c>
      <c r="G160" s="1577">
        <v>912283331</v>
      </c>
      <c r="H160" s="1578">
        <v>36071004480</v>
      </c>
      <c r="I160" s="160">
        <v>3015</v>
      </c>
      <c r="J160" s="161" t="s">
        <v>156</v>
      </c>
      <c r="K160" s="162">
        <v>6</v>
      </c>
      <c r="L160" s="1570"/>
      <c r="M160" s="4"/>
      <c r="N160" s="4"/>
      <c r="O160" s="4"/>
      <c r="P160" s="4"/>
      <c r="Q160" s="4"/>
      <c r="R160" s="4"/>
      <c r="S160" s="4"/>
      <c r="T160" s="4"/>
      <c r="U160" s="4"/>
      <c r="V160" s="4"/>
      <c r="W160" s="4"/>
      <c r="X160" s="4"/>
      <c r="Y160" s="4"/>
      <c r="Z160" s="4"/>
    </row>
    <row r="161" spans="2:26" ht="15.75" customHeight="1">
      <c r="B161" s="171">
        <v>45580</v>
      </c>
      <c r="C161" s="1538"/>
      <c r="D161" s="1538"/>
      <c r="E161" s="1538"/>
      <c r="F161" s="1538"/>
      <c r="G161" s="1538"/>
      <c r="H161" s="1538"/>
      <c r="I161" s="160">
        <v>3030</v>
      </c>
      <c r="J161" s="161" t="s">
        <v>161</v>
      </c>
      <c r="K161" s="162">
        <v>7</v>
      </c>
      <c r="L161" s="1538"/>
      <c r="M161" s="4"/>
      <c r="N161" s="4"/>
      <c r="O161" s="4"/>
      <c r="P161" s="4"/>
      <c r="Q161" s="4"/>
      <c r="R161" s="4"/>
      <c r="S161" s="4"/>
      <c r="T161" s="4"/>
      <c r="U161" s="4"/>
      <c r="V161" s="4"/>
      <c r="W161" s="4"/>
      <c r="X161" s="4"/>
      <c r="Y161" s="4"/>
      <c r="Z161" s="4"/>
    </row>
    <row r="162" spans="2:26" ht="15.75" customHeight="1">
      <c r="B162" s="171">
        <v>45580</v>
      </c>
      <c r="C162" s="1538"/>
      <c r="D162" s="1538"/>
      <c r="E162" s="1538"/>
      <c r="F162" s="1538"/>
      <c r="G162" s="1538"/>
      <c r="H162" s="1538"/>
      <c r="I162" s="160">
        <v>3020</v>
      </c>
      <c r="J162" s="161" t="s">
        <v>166</v>
      </c>
      <c r="K162" s="162">
        <v>5</v>
      </c>
      <c r="L162" s="1538"/>
      <c r="M162" s="4"/>
      <c r="N162" s="4"/>
      <c r="O162" s="4"/>
      <c r="P162" s="4"/>
      <c r="Q162" s="4"/>
      <c r="R162" s="4"/>
      <c r="S162" s="4"/>
      <c r="T162" s="4"/>
      <c r="U162" s="4"/>
      <c r="V162" s="4"/>
      <c r="W162" s="4"/>
      <c r="X162" s="4"/>
      <c r="Y162" s="4"/>
      <c r="Z162" s="4"/>
    </row>
    <row r="163" spans="2:26" ht="15.75" customHeight="1">
      <c r="B163" s="171">
        <v>45580</v>
      </c>
      <c r="C163" s="1539"/>
      <c r="D163" s="1539"/>
      <c r="E163" s="1539"/>
      <c r="F163" s="1539"/>
      <c r="G163" s="1539"/>
      <c r="H163" s="1539"/>
      <c r="I163" s="160">
        <v>3002</v>
      </c>
      <c r="J163" s="161" t="s">
        <v>150</v>
      </c>
      <c r="K163" s="162">
        <v>7</v>
      </c>
      <c r="L163" s="1539"/>
      <c r="M163" s="4"/>
      <c r="N163" s="4"/>
      <c r="O163" s="4"/>
      <c r="P163" s="4"/>
      <c r="Q163" s="4"/>
      <c r="R163" s="4"/>
      <c r="S163" s="4"/>
      <c r="T163" s="4"/>
      <c r="U163" s="4"/>
      <c r="V163" s="4"/>
      <c r="W163" s="4"/>
      <c r="X163" s="4"/>
      <c r="Y163" s="4"/>
      <c r="Z163" s="4"/>
    </row>
    <row r="164" spans="2:26" ht="15.75" customHeight="1">
      <c r="B164" s="171">
        <v>45580</v>
      </c>
      <c r="C164" s="1572" t="s">
        <v>219</v>
      </c>
      <c r="D164" s="1571" t="s">
        <v>134</v>
      </c>
      <c r="E164" s="1572">
        <v>2.5</v>
      </c>
      <c r="F164" s="1572" t="s">
        <v>216</v>
      </c>
      <c r="G164" s="1577">
        <v>326522825</v>
      </c>
      <c r="H164" s="1578">
        <v>1093014117</v>
      </c>
      <c r="I164" s="165">
        <v>3011</v>
      </c>
      <c r="J164" s="166" t="s">
        <v>196</v>
      </c>
      <c r="K164" s="162">
        <v>6</v>
      </c>
      <c r="L164" s="1570"/>
      <c r="M164" s="4"/>
      <c r="N164" s="4"/>
      <c r="O164" s="4"/>
      <c r="P164" s="4"/>
      <c r="Q164" s="4"/>
      <c r="R164" s="4"/>
      <c r="S164" s="4"/>
      <c r="T164" s="4"/>
      <c r="U164" s="4"/>
      <c r="V164" s="4"/>
      <c r="W164" s="4"/>
      <c r="X164" s="4"/>
      <c r="Y164" s="4"/>
      <c r="Z164" s="4"/>
    </row>
    <row r="165" spans="2:26" ht="15.75" customHeight="1">
      <c r="B165" s="171">
        <v>45580</v>
      </c>
      <c r="C165" s="1538"/>
      <c r="D165" s="1538"/>
      <c r="E165" s="1538"/>
      <c r="F165" s="1538"/>
      <c r="G165" s="1538"/>
      <c r="H165" s="1538"/>
      <c r="I165" s="165">
        <v>3032</v>
      </c>
      <c r="J165" s="166" t="s">
        <v>190</v>
      </c>
      <c r="K165" s="162">
        <v>4</v>
      </c>
      <c r="L165" s="1538"/>
      <c r="M165" s="4"/>
      <c r="N165" s="4"/>
      <c r="O165" s="4"/>
      <c r="P165" s="4"/>
      <c r="Q165" s="4"/>
      <c r="R165" s="4"/>
      <c r="S165" s="4"/>
      <c r="T165" s="4"/>
      <c r="U165" s="4"/>
      <c r="V165" s="4"/>
      <c r="W165" s="4"/>
      <c r="X165" s="4"/>
      <c r="Y165" s="4"/>
      <c r="Z165" s="4"/>
    </row>
    <row r="166" spans="2:26" ht="15.75" customHeight="1">
      <c r="B166" s="171">
        <v>45580</v>
      </c>
      <c r="C166" s="1538"/>
      <c r="D166" s="1538"/>
      <c r="E166" s="1538"/>
      <c r="F166" s="1538"/>
      <c r="G166" s="1538"/>
      <c r="H166" s="1538"/>
      <c r="I166" s="165">
        <v>3018</v>
      </c>
      <c r="J166" s="166" t="s">
        <v>199</v>
      </c>
      <c r="K166" s="162">
        <v>4</v>
      </c>
      <c r="L166" s="1538"/>
      <c r="M166" s="4"/>
      <c r="N166" s="4"/>
      <c r="O166" s="4"/>
      <c r="P166" s="4"/>
      <c r="Q166" s="4"/>
      <c r="R166" s="4"/>
      <c r="S166" s="4"/>
      <c r="T166" s="4"/>
      <c r="U166" s="4"/>
      <c r="V166" s="4"/>
      <c r="W166" s="4"/>
      <c r="X166" s="4"/>
      <c r="Y166" s="4"/>
      <c r="Z166" s="4"/>
    </row>
    <row r="167" spans="2:26" ht="15.75" customHeight="1">
      <c r="B167" s="171">
        <v>45580</v>
      </c>
      <c r="C167" s="1538"/>
      <c r="D167" s="1538"/>
      <c r="E167" s="1538"/>
      <c r="F167" s="1538"/>
      <c r="G167" s="1538"/>
      <c r="H167" s="1538"/>
      <c r="I167" s="165">
        <v>3003</v>
      </c>
      <c r="J167" s="166" t="s">
        <v>193</v>
      </c>
      <c r="K167" s="162">
        <v>6</v>
      </c>
      <c r="L167" s="1538"/>
      <c r="M167" s="4"/>
      <c r="N167" s="4"/>
      <c r="O167" s="4"/>
      <c r="P167" s="4"/>
      <c r="Q167" s="4"/>
      <c r="R167" s="4"/>
      <c r="S167" s="4"/>
      <c r="T167" s="4"/>
      <c r="U167" s="4"/>
      <c r="V167" s="4"/>
      <c r="W167" s="4"/>
      <c r="X167" s="4"/>
      <c r="Y167" s="4"/>
      <c r="Z167" s="4"/>
    </row>
    <row r="168" spans="2:26" ht="15.75" customHeight="1">
      <c r="B168" s="171">
        <v>45580</v>
      </c>
      <c r="C168" s="1539"/>
      <c r="D168" s="1539"/>
      <c r="E168" s="1539"/>
      <c r="F168" s="1539"/>
      <c r="G168" s="1539"/>
      <c r="H168" s="1539"/>
      <c r="I168" s="165">
        <v>3014</v>
      </c>
      <c r="J168" s="166" t="s">
        <v>202</v>
      </c>
      <c r="K168" s="162">
        <v>6</v>
      </c>
      <c r="L168" s="1539"/>
      <c r="M168" s="4"/>
      <c r="N168" s="4"/>
      <c r="O168" s="4"/>
      <c r="P168" s="4"/>
      <c r="Q168" s="4"/>
      <c r="R168" s="4"/>
      <c r="S168" s="4"/>
      <c r="T168" s="4"/>
      <c r="U168" s="4"/>
      <c r="V168" s="4"/>
      <c r="W168" s="4"/>
      <c r="X168" s="4"/>
      <c r="Y168" s="4"/>
      <c r="Z168" s="4"/>
    </row>
    <row r="169" spans="2:26" ht="15.75" customHeight="1">
      <c r="B169" s="171">
        <v>45580</v>
      </c>
      <c r="C169" s="1572" t="s">
        <v>221</v>
      </c>
      <c r="D169" s="1571" t="s">
        <v>163</v>
      </c>
      <c r="E169" s="1572">
        <v>3.5</v>
      </c>
      <c r="F169" s="1572" t="s">
        <v>222</v>
      </c>
      <c r="G169" s="1577">
        <v>912385576</v>
      </c>
      <c r="H169" s="1578">
        <v>36081019910</v>
      </c>
      <c r="I169" s="169">
        <v>3031</v>
      </c>
      <c r="J169" s="170" t="s">
        <v>178</v>
      </c>
      <c r="K169" s="162">
        <v>3</v>
      </c>
      <c r="L169" s="1570"/>
      <c r="M169" s="4"/>
      <c r="N169" s="4"/>
      <c r="O169" s="4"/>
      <c r="P169" s="4"/>
      <c r="Q169" s="4"/>
      <c r="R169" s="4"/>
      <c r="S169" s="4"/>
      <c r="T169" s="4"/>
      <c r="U169" s="4"/>
      <c r="V169" s="4"/>
      <c r="W169" s="4"/>
      <c r="X169" s="4"/>
      <c r="Y169" s="4"/>
      <c r="Z169" s="4"/>
    </row>
    <row r="170" spans="2:26" ht="15.75" customHeight="1">
      <c r="B170" s="171">
        <v>45580</v>
      </c>
      <c r="C170" s="1538"/>
      <c r="D170" s="1538"/>
      <c r="E170" s="1538"/>
      <c r="F170" s="1538"/>
      <c r="G170" s="1538"/>
      <c r="H170" s="1538"/>
      <c r="I170" s="169">
        <v>3013</v>
      </c>
      <c r="J170" s="170" t="s">
        <v>188</v>
      </c>
      <c r="K170" s="162">
        <v>6</v>
      </c>
      <c r="L170" s="1538"/>
      <c r="M170" s="4"/>
      <c r="N170" s="4"/>
      <c r="O170" s="4"/>
      <c r="P170" s="4"/>
      <c r="Q170" s="4"/>
      <c r="R170" s="4"/>
      <c r="S170" s="4"/>
      <c r="T170" s="4"/>
      <c r="U170" s="4"/>
      <c r="V170" s="4"/>
      <c r="W170" s="4"/>
      <c r="X170" s="4"/>
      <c r="Y170" s="4"/>
      <c r="Z170" s="4"/>
    </row>
    <row r="171" spans="2:26" ht="15.75" customHeight="1">
      <c r="B171" s="171">
        <v>45580</v>
      </c>
      <c r="C171" s="1538"/>
      <c r="D171" s="1538"/>
      <c r="E171" s="1538"/>
      <c r="F171" s="1538"/>
      <c r="G171" s="1538"/>
      <c r="H171" s="1538"/>
      <c r="I171" s="169">
        <v>3023</v>
      </c>
      <c r="J171" s="170" t="s">
        <v>182</v>
      </c>
      <c r="K171" s="162">
        <v>5</v>
      </c>
      <c r="L171" s="1538"/>
      <c r="M171" s="4"/>
      <c r="N171" s="4"/>
      <c r="O171" s="4"/>
      <c r="P171" s="4"/>
      <c r="Q171" s="4"/>
      <c r="R171" s="4"/>
      <c r="S171" s="4"/>
      <c r="T171" s="4"/>
      <c r="U171" s="4"/>
      <c r="V171" s="4"/>
      <c r="W171" s="4"/>
      <c r="X171" s="4"/>
      <c r="Y171" s="4"/>
      <c r="Z171" s="4"/>
    </row>
    <row r="172" spans="2:26" ht="15.75" customHeight="1">
      <c r="B172" s="171">
        <v>45580</v>
      </c>
      <c r="C172" s="1539"/>
      <c r="D172" s="1539"/>
      <c r="E172" s="1539"/>
      <c r="F172" s="1539"/>
      <c r="G172" s="1539"/>
      <c r="H172" s="1539"/>
      <c r="I172" s="169">
        <v>3005</v>
      </c>
      <c r="J172" s="170" t="s">
        <v>185</v>
      </c>
      <c r="K172" s="162">
        <v>4</v>
      </c>
      <c r="L172" s="1539"/>
      <c r="M172" s="4"/>
      <c r="N172" s="4"/>
      <c r="O172" s="4"/>
      <c r="P172" s="4"/>
      <c r="Q172" s="4"/>
      <c r="R172" s="4"/>
      <c r="S172" s="4"/>
      <c r="T172" s="4"/>
      <c r="U172" s="4"/>
      <c r="V172" s="4"/>
      <c r="W172" s="4"/>
      <c r="X172" s="4"/>
      <c r="Y172" s="4"/>
      <c r="Z172" s="4"/>
    </row>
    <row r="173" spans="2:26" ht="15.75" customHeight="1">
      <c r="B173" s="140">
        <v>45581</v>
      </c>
      <c r="C173" s="1579" t="s">
        <v>215</v>
      </c>
      <c r="D173" s="1576" t="s">
        <v>163</v>
      </c>
      <c r="E173" s="1572">
        <v>3.5</v>
      </c>
      <c r="F173" s="1579" t="s">
        <v>222</v>
      </c>
      <c r="G173" s="1577">
        <v>912385576</v>
      </c>
      <c r="H173" s="1578">
        <v>36081019910</v>
      </c>
      <c r="I173" s="172">
        <v>3014</v>
      </c>
      <c r="J173" s="173" t="s">
        <v>205</v>
      </c>
      <c r="K173" s="174">
        <v>21</v>
      </c>
      <c r="L173" s="1595">
        <v>0.375</v>
      </c>
      <c r="M173" s="4"/>
      <c r="N173" s="4"/>
      <c r="O173" s="4"/>
      <c r="P173" s="4"/>
      <c r="Q173" s="4"/>
      <c r="R173" s="4"/>
      <c r="S173" s="4"/>
      <c r="T173" s="4"/>
      <c r="U173" s="4"/>
      <c r="V173" s="4"/>
      <c r="W173" s="4"/>
      <c r="X173" s="4"/>
      <c r="Y173" s="4"/>
      <c r="Z173" s="4"/>
    </row>
    <row r="174" spans="2:26" ht="15.75" customHeight="1">
      <c r="B174" s="140">
        <v>45581</v>
      </c>
      <c r="C174" s="1538"/>
      <c r="D174" s="1538"/>
      <c r="E174" s="1538"/>
      <c r="F174" s="1538"/>
      <c r="G174" s="1538"/>
      <c r="H174" s="1538"/>
      <c r="I174" s="172">
        <v>3027</v>
      </c>
      <c r="J174" s="173" t="s">
        <v>175</v>
      </c>
      <c r="K174" s="174">
        <v>5</v>
      </c>
      <c r="L174" s="1538"/>
      <c r="M174" s="4"/>
      <c r="N174" s="4"/>
      <c r="O174" s="4"/>
      <c r="P174" s="4"/>
      <c r="Q174" s="4"/>
      <c r="R174" s="4"/>
      <c r="S174" s="4"/>
      <c r="T174" s="4"/>
      <c r="U174" s="4"/>
      <c r="V174" s="4"/>
      <c r="W174" s="4"/>
      <c r="X174" s="4"/>
      <c r="Y174" s="4"/>
      <c r="Z174" s="4"/>
    </row>
    <row r="175" spans="2:26" ht="15.75" customHeight="1">
      <c r="B175" s="140">
        <v>45581</v>
      </c>
      <c r="C175" s="1539"/>
      <c r="D175" s="1539"/>
      <c r="E175" s="1539"/>
      <c r="F175" s="1539"/>
      <c r="G175" s="1539"/>
      <c r="H175" s="1539"/>
      <c r="I175" s="172">
        <v>3016</v>
      </c>
      <c r="J175" s="173" t="s">
        <v>171</v>
      </c>
      <c r="K175" s="174">
        <v>7</v>
      </c>
      <c r="L175" s="1539"/>
      <c r="M175" s="4"/>
      <c r="N175" s="4"/>
      <c r="O175" s="4"/>
      <c r="P175" s="4"/>
      <c r="Q175" s="4"/>
      <c r="R175" s="4"/>
      <c r="S175" s="4"/>
      <c r="T175" s="4"/>
      <c r="U175" s="4"/>
      <c r="V175" s="4"/>
      <c r="W175" s="4"/>
      <c r="X175" s="4"/>
      <c r="Y175" s="4"/>
      <c r="Z175" s="4"/>
    </row>
    <row r="176" spans="2:26" ht="15.75" customHeight="1">
      <c r="B176" s="140">
        <v>45581</v>
      </c>
      <c r="C176" s="1579" t="s">
        <v>217</v>
      </c>
      <c r="D176" s="1576" t="s">
        <v>153</v>
      </c>
      <c r="E176" s="1572">
        <v>2.5</v>
      </c>
      <c r="F176" s="1579" t="s">
        <v>230</v>
      </c>
      <c r="G176" s="1577">
        <v>912283331</v>
      </c>
      <c r="H176" s="1578">
        <v>36071004480</v>
      </c>
      <c r="I176" s="165">
        <v>3015</v>
      </c>
      <c r="J176" s="166" t="s">
        <v>156</v>
      </c>
      <c r="K176" s="174">
        <v>5</v>
      </c>
      <c r="L176" s="1595">
        <v>0.41666666666666669</v>
      </c>
      <c r="M176" s="4"/>
      <c r="N176" s="4"/>
      <c r="O176" s="4"/>
      <c r="P176" s="4"/>
      <c r="Q176" s="4"/>
      <c r="R176" s="4"/>
      <c r="S176" s="4"/>
      <c r="T176" s="4"/>
      <c r="U176" s="4"/>
      <c r="V176" s="4"/>
      <c r="W176" s="4"/>
      <c r="X176" s="4"/>
      <c r="Y176" s="4"/>
      <c r="Z176" s="4"/>
    </row>
    <row r="177" spans="2:26" ht="15.75" customHeight="1">
      <c r="B177" s="140">
        <v>45581</v>
      </c>
      <c r="C177" s="1538"/>
      <c r="D177" s="1538"/>
      <c r="E177" s="1538"/>
      <c r="F177" s="1538"/>
      <c r="G177" s="1538"/>
      <c r="H177" s="1538"/>
      <c r="I177" s="165">
        <v>3030</v>
      </c>
      <c r="J177" s="166" t="s">
        <v>161</v>
      </c>
      <c r="K177" s="174">
        <v>5</v>
      </c>
      <c r="L177" s="1538"/>
      <c r="M177" s="4"/>
      <c r="N177" s="4"/>
      <c r="O177" s="4"/>
      <c r="P177" s="4"/>
      <c r="Q177" s="4"/>
      <c r="R177" s="4"/>
      <c r="S177" s="4"/>
      <c r="T177" s="4"/>
      <c r="U177" s="4"/>
      <c r="V177" s="4"/>
      <c r="W177" s="4"/>
      <c r="X177" s="4"/>
      <c r="Y177" s="4"/>
      <c r="Z177" s="4"/>
    </row>
    <row r="178" spans="2:26" ht="15.75" customHeight="1">
      <c r="B178" s="140">
        <v>45581</v>
      </c>
      <c r="C178" s="1538"/>
      <c r="D178" s="1538"/>
      <c r="E178" s="1538"/>
      <c r="F178" s="1538"/>
      <c r="G178" s="1538"/>
      <c r="H178" s="1538"/>
      <c r="I178" s="165">
        <v>3020</v>
      </c>
      <c r="J178" s="166" t="s">
        <v>166</v>
      </c>
      <c r="K178" s="174">
        <v>6</v>
      </c>
      <c r="L178" s="1538"/>
      <c r="M178" s="4"/>
      <c r="N178" s="4"/>
      <c r="O178" s="4"/>
      <c r="P178" s="4"/>
      <c r="Q178" s="4"/>
      <c r="R178" s="4"/>
      <c r="S178" s="4"/>
      <c r="T178" s="4"/>
      <c r="U178" s="4"/>
      <c r="V178" s="4"/>
      <c r="W178" s="4"/>
      <c r="X178" s="4"/>
      <c r="Y178" s="4"/>
      <c r="Z178" s="4"/>
    </row>
    <row r="179" spans="2:26" ht="15.75" customHeight="1">
      <c r="B179" s="140">
        <v>45581</v>
      </c>
      <c r="C179" s="1539"/>
      <c r="D179" s="1539"/>
      <c r="E179" s="1539"/>
      <c r="F179" s="1539"/>
      <c r="G179" s="1539"/>
      <c r="H179" s="1539"/>
      <c r="I179" s="165">
        <v>3002</v>
      </c>
      <c r="J179" s="166" t="s">
        <v>150</v>
      </c>
      <c r="K179" s="174">
        <v>7</v>
      </c>
      <c r="L179" s="1539"/>
      <c r="M179" s="4"/>
      <c r="N179" s="4"/>
      <c r="O179" s="4"/>
      <c r="P179" s="4"/>
      <c r="Q179" s="4"/>
      <c r="R179" s="4"/>
      <c r="S179" s="4"/>
      <c r="T179" s="4"/>
      <c r="U179" s="4"/>
      <c r="V179" s="4"/>
      <c r="W179" s="4"/>
      <c r="X179" s="4"/>
      <c r="Y179" s="4"/>
      <c r="Z179" s="4"/>
    </row>
    <row r="180" spans="2:26" ht="15.75" customHeight="1">
      <c r="B180" s="140">
        <v>45581</v>
      </c>
      <c r="C180" s="1579" t="s">
        <v>219</v>
      </c>
      <c r="D180" s="1576" t="s">
        <v>134</v>
      </c>
      <c r="E180" s="1572">
        <v>2.5</v>
      </c>
      <c r="F180" s="1579" t="s">
        <v>216</v>
      </c>
      <c r="G180" s="1577">
        <v>326522825</v>
      </c>
      <c r="H180" s="1578">
        <v>1093014117</v>
      </c>
      <c r="I180" s="167">
        <v>3032</v>
      </c>
      <c r="J180" s="168" t="s">
        <v>190</v>
      </c>
      <c r="K180" s="174">
        <v>2</v>
      </c>
      <c r="L180" s="1595">
        <v>0.4375</v>
      </c>
      <c r="M180" s="4"/>
      <c r="N180" s="4"/>
      <c r="O180" s="4"/>
      <c r="P180" s="4"/>
      <c r="Q180" s="4"/>
      <c r="R180" s="4"/>
      <c r="S180" s="4"/>
      <c r="T180" s="4"/>
      <c r="U180" s="4"/>
      <c r="V180" s="4"/>
      <c r="W180" s="4"/>
      <c r="X180" s="4"/>
      <c r="Y180" s="4"/>
      <c r="Z180" s="4"/>
    </row>
    <row r="181" spans="2:26" ht="15.75" customHeight="1">
      <c r="B181" s="140">
        <v>45581</v>
      </c>
      <c r="C181" s="1538"/>
      <c r="D181" s="1538"/>
      <c r="E181" s="1538"/>
      <c r="F181" s="1538"/>
      <c r="G181" s="1538"/>
      <c r="H181" s="1538"/>
      <c r="I181" s="167">
        <v>3018</v>
      </c>
      <c r="J181" s="168" t="s">
        <v>199</v>
      </c>
      <c r="K181" s="174">
        <v>4</v>
      </c>
      <c r="L181" s="1538"/>
      <c r="M181" s="4"/>
      <c r="N181" s="4"/>
      <c r="O181" s="4"/>
      <c r="P181" s="4"/>
      <c r="Q181" s="4"/>
      <c r="R181" s="4"/>
      <c r="S181" s="4"/>
      <c r="T181" s="4"/>
      <c r="U181" s="4"/>
      <c r="V181" s="4"/>
      <c r="W181" s="4"/>
      <c r="X181" s="4"/>
      <c r="Y181" s="4"/>
      <c r="Z181" s="4"/>
    </row>
    <row r="182" spans="2:26" ht="15.75" customHeight="1">
      <c r="B182" s="140">
        <v>45581</v>
      </c>
      <c r="C182" s="1538"/>
      <c r="D182" s="1538"/>
      <c r="E182" s="1538"/>
      <c r="F182" s="1538"/>
      <c r="G182" s="1538"/>
      <c r="H182" s="1538"/>
      <c r="I182" s="167">
        <v>3003</v>
      </c>
      <c r="J182" s="168" t="s">
        <v>193</v>
      </c>
      <c r="K182" s="174">
        <v>5</v>
      </c>
      <c r="L182" s="1538"/>
      <c r="M182" s="4"/>
      <c r="N182" s="4"/>
      <c r="O182" s="4"/>
      <c r="P182" s="4"/>
      <c r="Q182" s="4"/>
      <c r="R182" s="4"/>
      <c r="S182" s="4"/>
      <c r="T182" s="4"/>
      <c r="U182" s="4"/>
      <c r="V182" s="4"/>
      <c r="W182" s="4"/>
      <c r="X182" s="4"/>
      <c r="Y182" s="4"/>
      <c r="Z182" s="4"/>
    </row>
    <row r="183" spans="2:26" ht="15.75" customHeight="1">
      <c r="B183" s="140">
        <v>45581</v>
      </c>
      <c r="C183" s="1538"/>
      <c r="D183" s="1538"/>
      <c r="E183" s="1538"/>
      <c r="F183" s="1538"/>
      <c r="G183" s="1538"/>
      <c r="H183" s="1538"/>
      <c r="I183" s="167">
        <v>3014</v>
      </c>
      <c r="J183" s="168" t="s">
        <v>202</v>
      </c>
      <c r="K183" s="174">
        <v>4</v>
      </c>
      <c r="L183" s="1538"/>
      <c r="M183" s="4"/>
      <c r="N183" s="4"/>
      <c r="O183" s="4"/>
      <c r="P183" s="4"/>
      <c r="Q183" s="4"/>
      <c r="R183" s="4"/>
      <c r="S183" s="4"/>
      <c r="T183" s="4"/>
      <c r="U183" s="4"/>
      <c r="V183" s="4"/>
      <c r="W183" s="4"/>
      <c r="X183" s="4"/>
      <c r="Y183" s="4"/>
      <c r="Z183" s="4"/>
    </row>
    <row r="184" spans="2:26" ht="15.75" customHeight="1">
      <c r="B184" s="140">
        <v>45581</v>
      </c>
      <c r="C184" s="1539"/>
      <c r="D184" s="1539"/>
      <c r="E184" s="1539"/>
      <c r="F184" s="1539"/>
      <c r="G184" s="1539"/>
      <c r="H184" s="1539"/>
      <c r="I184" s="167">
        <v>3011</v>
      </c>
      <c r="J184" s="168" t="s">
        <v>196</v>
      </c>
      <c r="K184" s="174">
        <v>4</v>
      </c>
      <c r="L184" s="1539"/>
      <c r="M184" s="4"/>
      <c r="N184" s="4"/>
      <c r="O184" s="4"/>
      <c r="P184" s="4"/>
      <c r="Q184" s="4"/>
      <c r="R184" s="4"/>
      <c r="S184" s="4"/>
      <c r="T184" s="4"/>
      <c r="U184" s="4"/>
      <c r="V184" s="4"/>
      <c r="W184" s="4"/>
      <c r="X184" s="4"/>
      <c r="Y184" s="4"/>
      <c r="Z184" s="4"/>
    </row>
    <row r="185" spans="2:26" ht="15.75" customHeight="1">
      <c r="B185" s="140">
        <v>45581</v>
      </c>
      <c r="C185" s="1579" t="s">
        <v>221</v>
      </c>
      <c r="D185" s="1576" t="s">
        <v>153</v>
      </c>
      <c r="E185" s="1572">
        <v>2.5</v>
      </c>
      <c r="F185" s="1579" t="s">
        <v>230</v>
      </c>
      <c r="G185" s="1577">
        <v>912283331</v>
      </c>
      <c r="H185" s="1578">
        <v>36071004480</v>
      </c>
      <c r="I185" s="160">
        <v>3031</v>
      </c>
      <c r="J185" s="161" t="s">
        <v>178</v>
      </c>
      <c r="K185" s="174">
        <v>3</v>
      </c>
      <c r="L185" s="1595">
        <v>0.54166666666666663</v>
      </c>
      <c r="M185" s="4"/>
      <c r="N185" s="4"/>
      <c r="O185" s="4"/>
      <c r="P185" s="4"/>
      <c r="Q185" s="4"/>
      <c r="R185" s="4"/>
      <c r="S185" s="4"/>
      <c r="T185" s="4"/>
      <c r="U185" s="4"/>
      <c r="V185" s="4"/>
      <c r="W185" s="4"/>
      <c r="X185" s="4"/>
      <c r="Y185" s="4"/>
      <c r="Z185" s="4"/>
    </row>
    <row r="186" spans="2:26" ht="15.75" customHeight="1">
      <c r="B186" s="140">
        <v>45581</v>
      </c>
      <c r="C186" s="1538"/>
      <c r="D186" s="1538"/>
      <c r="E186" s="1538"/>
      <c r="F186" s="1538"/>
      <c r="G186" s="1538"/>
      <c r="H186" s="1538"/>
      <c r="I186" s="160">
        <v>3013</v>
      </c>
      <c r="J186" s="161" t="s">
        <v>188</v>
      </c>
      <c r="K186" s="174">
        <v>5</v>
      </c>
      <c r="L186" s="1538"/>
      <c r="M186" s="4"/>
      <c r="N186" s="4"/>
      <c r="O186" s="4"/>
      <c r="P186" s="4"/>
      <c r="Q186" s="4"/>
      <c r="R186" s="4"/>
      <c r="S186" s="4"/>
      <c r="T186" s="4"/>
      <c r="U186" s="4"/>
      <c r="V186" s="4"/>
      <c r="W186" s="4"/>
      <c r="X186" s="4"/>
      <c r="Y186" s="4"/>
      <c r="Z186" s="4"/>
    </row>
    <row r="187" spans="2:26" ht="15.75" customHeight="1">
      <c r="B187" s="140">
        <v>45581</v>
      </c>
      <c r="C187" s="1538"/>
      <c r="D187" s="1538"/>
      <c r="E187" s="1538"/>
      <c r="F187" s="1538"/>
      <c r="G187" s="1538"/>
      <c r="H187" s="1538"/>
      <c r="I187" s="160">
        <v>3023</v>
      </c>
      <c r="J187" s="161" t="s">
        <v>182</v>
      </c>
      <c r="K187" s="174">
        <v>5</v>
      </c>
      <c r="L187" s="1538"/>
      <c r="M187" s="4"/>
      <c r="N187" s="4"/>
      <c r="O187" s="4"/>
      <c r="P187" s="4"/>
      <c r="Q187" s="4"/>
      <c r="R187" s="4"/>
      <c r="S187" s="4"/>
      <c r="T187" s="4"/>
      <c r="U187" s="4"/>
      <c r="V187" s="4"/>
      <c r="W187" s="4"/>
      <c r="X187" s="4"/>
      <c r="Y187" s="4"/>
      <c r="Z187" s="4"/>
    </row>
    <row r="188" spans="2:26" ht="15.75" customHeight="1">
      <c r="B188" s="140">
        <v>45581</v>
      </c>
      <c r="C188" s="1539"/>
      <c r="D188" s="1539"/>
      <c r="E188" s="1539"/>
      <c r="F188" s="1539"/>
      <c r="G188" s="1539"/>
      <c r="H188" s="1539"/>
      <c r="I188" s="160">
        <v>3005</v>
      </c>
      <c r="J188" s="161" t="s">
        <v>185</v>
      </c>
      <c r="K188" s="174">
        <v>4</v>
      </c>
      <c r="L188" s="1539"/>
      <c r="M188" s="4"/>
      <c r="N188" s="4"/>
      <c r="O188" s="4"/>
      <c r="P188" s="4"/>
      <c r="Q188" s="4"/>
      <c r="R188" s="4"/>
      <c r="S188" s="4"/>
      <c r="T188" s="4"/>
      <c r="U188" s="4"/>
      <c r="V188" s="4"/>
      <c r="W188" s="4"/>
      <c r="X188" s="4"/>
      <c r="Y188" s="4"/>
      <c r="Z188" s="4"/>
    </row>
    <row r="189" spans="2:26" ht="15.75" customHeight="1">
      <c r="B189" s="140">
        <v>45582</v>
      </c>
      <c r="C189" s="1572" t="s">
        <v>215</v>
      </c>
      <c r="D189" s="1571" t="s">
        <v>153</v>
      </c>
      <c r="E189" s="1572">
        <v>2.5</v>
      </c>
      <c r="F189" s="1572" t="s">
        <v>230</v>
      </c>
      <c r="G189" s="1577">
        <v>912283331</v>
      </c>
      <c r="H189" s="1578">
        <v>36071004480</v>
      </c>
      <c r="I189" s="169">
        <v>3014</v>
      </c>
      <c r="J189" s="170" t="s">
        <v>205</v>
      </c>
      <c r="K189" s="162">
        <v>3</v>
      </c>
      <c r="L189" s="1596">
        <v>0.375</v>
      </c>
      <c r="M189" s="4"/>
      <c r="N189" s="4"/>
      <c r="O189" s="4"/>
      <c r="P189" s="4"/>
      <c r="Q189" s="4"/>
      <c r="R189" s="4"/>
      <c r="S189" s="4"/>
      <c r="T189" s="4"/>
      <c r="U189" s="4"/>
      <c r="V189" s="4"/>
      <c r="W189" s="4"/>
      <c r="X189" s="4"/>
      <c r="Y189" s="4"/>
      <c r="Z189" s="4"/>
    </row>
    <row r="190" spans="2:26" ht="15.75" customHeight="1">
      <c r="B190" s="140">
        <v>45582</v>
      </c>
      <c r="C190" s="1538"/>
      <c r="D190" s="1538"/>
      <c r="E190" s="1538"/>
      <c r="F190" s="1538"/>
      <c r="G190" s="1538"/>
      <c r="H190" s="1538"/>
      <c r="I190" s="169">
        <v>3030</v>
      </c>
      <c r="J190" s="170" t="s">
        <v>161</v>
      </c>
      <c r="K190" s="162">
        <v>5</v>
      </c>
      <c r="L190" s="1538"/>
      <c r="M190" s="4"/>
      <c r="N190" s="4"/>
      <c r="O190" s="4"/>
      <c r="P190" s="4"/>
      <c r="Q190" s="4"/>
      <c r="R190" s="4"/>
      <c r="S190" s="4"/>
      <c r="T190" s="4"/>
      <c r="U190" s="4"/>
      <c r="V190" s="4"/>
      <c r="W190" s="4"/>
      <c r="X190" s="4"/>
      <c r="Y190" s="4"/>
      <c r="Z190" s="4"/>
    </row>
    <row r="191" spans="2:26" ht="15.75" customHeight="1">
      <c r="B191" s="140">
        <v>45582</v>
      </c>
      <c r="C191" s="1538"/>
      <c r="D191" s="1538"/>
      <c r="E191" s="1538"/>
      <c r="F191" s="1538"/>
      <c r="G191" s="1538"/>
      <c r="H191" s="1538"/>
      <c r="I191" s="169">
        <v>3027</v>
      </c>
      <c r="J191" s="170" t="s">
        <v>175</v>
      </c>
      <c r="K191" s="162">
        <v>7</v>
      </c>
      <c r="L191" s="1538"/>
      <c r="M191" s="4"/>
      <c r="N191" s="4"/>
      <c r="O191" s="4"/>
      <c r="P191" s="4"/>
      <c r="Q191" s="4"/>
      <c r="R191" s="4"/>
      <c r="S191" s="4"/>
      <c r="T191" s="4"/>
      <c r="U191" s="4"/>
      <c r="V191" s="4"/>
      <c r="W191" s="4"/>
      <c r="X191" s="4"/>
      <c r="Y191" s="4"/>
      <c r="Z191" s="4"/>
    </row>
    <row r="192" spans="2:26" ht="15.75" customHeight="1">
      <c r="B192" s="140">
        <v>45582</v>
      </c>
      <c r="C192" s="1539"/>
      <c r="D192" s="1539"/>
      <c r="E192" s="1539"/>
      <c r="F192" s="1539"/>
      <c r="G192" s="1539"/>
      <c r="H192" s="1539"/>
      <c r="I192" s="169">
        <v>3016</v>
      </c>
      <c r="J192" s="170" t="s">
        <v>171</v>
      </c>
      <c r="K192" s="162">
        <v>8</v>
      </c>
      <c r="L192" s="1539"/>
      <c r="M192" s="4"/>
      <c r="N192" s="4"/>
      <c r="O192" s="4"/>
      <c r="P192" s="4"/>
      <c r="Q192" s="4"/>
      <c r="R192" s="4"/>
      <c r="S192" s="4"/>
      <c r="T192" s="4"/>
      <c r="U192" s="4"/>
      <c r="V192" s="4"/>
      <c r="W192" s="4"/>
      <c r="X192" s="4"/>
      <c r="Y192" s="4"/>
      <c r="Z192" s="4"/>
    </row>
    <row r="193" spans="2:26" ht="15.75" customHeight="1">
      <c r="B193" s="140">
        <v>45582</v>
      </c>
      <c r="C193" s="1572" t="s">
        <v>217</v>
      </c>
      <c r="D193" s="1571" t="s">
        <v>134</v>
      </c>
      <c r="E193" s="1572">
        <v>2.5</v>
      </c>
      <c r="F193" s="1572" t="s">
        <v>216</v>
      </c>
      <c r="G193" s="1577">
        <v>326522825</v>
      </c>
      <c r="H193" s="1578">
        <v>1093014117</v>
      </c>
      <c r="I193" s="165">
        <v>3015</v>
      </c>
      <c r="J193" s="166" t="s">
        <v>156</v>
      </c>
      <c r="K193" s="162">
        <v>5</v>
      </c>
      <c r="L193" s="1596">
        <v>0.41666666666666669</v>
      </c>
      <c r="M193" s="4"/>
      <c r="N193" s="4"/>
      <c r="O193" s="4"/>
      <c r="P193" s="4"/>
      <c r="Q193" s="4"/>
      <c r="R193" s="4"/>
      <c r="S193" s="4"/>
      <c r="T193" s="4"/>
      <c r="U193" s="4"/>
      <c r="V193" s="4"/>
      <c r="W193" s="4"/>
      <c r="X193" s="4"/>
      <c r="Y193" s="4"/>
      <c r="Z193" s="4"/>
    </row>
    <row r="194" spans="2:26" ht="15.75" customHeight="1">
      <c r="B194" s="140">
        <v>45582</v>
      </c>
      <c r="C194" s="1538"/>
      <c r="D194" s="1538"/>
      <c r="E194" s="1538"/>
      <c r="F194" s="1538"/>
      <c r="G194" s="1538"/>
      <c r="H194" s="1538"/>
      <c r="I194" s="165">
        <v>3020</v>
      </c>
      <c r="J194" s="166" t="s">
        <v>166</v>
      </c>
      <c r="K194" s="162">
        <v>7</v>
      </c>
      <c r="L194" s="1538"/>
      <c r="M194" s="4"/>
      <c r="N194" s="4"/>
      <c r="O194" s="4"/>
      <c r="P194" s="4"/>
      <c r="Q194" s="4"/>
      <c r="R194" s="4"/>
      <c r="S194" s="4"/>
      <c r="T194" s="4"/>
      <c r="U194" s="4"/>
      <c r="V194" s="4"/>
      <c r="W194" s="4"/>
      <c r="X194" s="4"/>
      <c r="Y194" s="4"/>
      <c r="Z194" s="4"/>
    </row>
    <row r="195" spans="2:26" ht="15.75" customHeight="1">
      <c r="B195" s="140">
        <v>45582</v>
      </c>
      <c r="C195" s="1539"/>
      <c r="D195" s="1539"/>
      <c r="E195" s="1539"/>
      <c r="F195" s="1539"/>
      <c r="G195" s="1539"/>
      <c r="H195" s="1539"/>
      <c r="I195" s="165">
        <v>3002</v>
      </c>
      <c r="J195" s="166" t="s">
        <v>150</v>
      </c>
      <c r="K195" s="162">
        <v>8</v>
      </c>
      <c r="L195" s="1539"/>
      <c r="M195" s="4"/>
      <c r="N195" s="4"/>
      <c r="O195" s="4"/>
      <c r="P195" s="4"/>
      <c r="Q195" s="4"/>
      <c r="R195" s="4"/>
      <c r="S195" s="4"/>
      <c r="T195" s="4"/>
      <c r="U195" s="4"/>
      <c r="V195" s="4"/>
      <c r="W195" s="4"/>
      <c r="X195" s="4"/>
      <c r="Y195" s="4"/>
      <c r="Z195" s="4"/>
    </row>
    <row r="196" spans="2:26" ht="15.75" customHeight="1">
      <c r="B196" s="140">
        <v>45582</v>
      </c>
      <c r="C196" s="1572" t="s">
        <v>223</v>
      </c>
      <c r="D196" s="1571" t="s">
        <v>169</v>
      </c>
      <c r="E196" s="1572">
        <v>1.5</v>
      </c>
      <c r="F196" s="1572" t="s">
        <v>218</v>
      </c>
      <c r="G196" s="1577">
        <v>915008283</v>
      </c>
      <c r="H196" s="1578">
        <v>42083006212</v>
      </c>
      <c r="I196" s="175">
        <v>3031</v>
      </c>
      <c r="J196" s="176" t="s">
        <v>178</v>
      </c>
      <c r="K196" s="162">
        <v>5</v>
      </c>
      <c r="L196" s="1596">
        <v>0.4375</v>
      </c>
      <c r="M196" s="4"/>
      <c r="N196" s="4"/>
      <c r="O196" s="4"/>
      <c r="P196" s="4"/>
      <c r="Q196" s="4"/>
      <c r="R196" s="4"/>
      <c r="S196" s="4"/>
      <c r="T196" s="4"/>
      <c r="U196" s="4"/>
      <c r="V196" s="4"/>
      <c r="W196" s="4"/>
      <c r="X196" s="4"/>
      <c r="Y196" s="4"/>
      <c r="Z196" s="4"/>
    </row>
    <row r="197" spans="2:26" ht="15.75" customHeight="1">
      <c r="B197" s="140">
        <v>45582</v>
      </c>
      <c r="C197" s="1539"/>
      <c r="D197" s="1539"/>
      <c r="E197" s="1539"/>
      <c r="F197" s="1539"/>
      <c r="G197" s="1539"/>
      <c r="H197" s="1539"/>
      <c r="I197" s="175">
        <v>3018</v>
      </c>
      <c r="J197" s="176" t="s">
        <v>199</v>
      </c>
      <c r="K197" s="162">
        <v>9</v>
      </c>
      <c r="L197" s="1539"/>
      <c r="M197" s="4"/>
      <c r="N197" s="4"/>
      <c r="O197" s="4"/>
      <c r="P197" s="4"/>
      <c r="Q197" s="4"/>
      <c r="R197" s="4"/>
      <c r="S197" s="4"/>
      <c r="T197" s="4"/>
      <c r="U197" s="4"/>
      <c r="V197" s="4"/>
      <c r="W197" s="4"/>
      <c r="X197" s="4"/>
      <c r="Y197" s="4"/>
      <c r="Z197" s="4"/>
    </row>
    <row r="198" spans="2:26" ht="15.75" customHeight="1">
      <c r="B198" s="140">
        <v>45582</v>
      </c>
      <c r="C198" s="1572" t="s">
        <v>219</v>
      </c>
      <c r="D198" s="1571" t="s">
        <v>153</v>
      </c>
      <c r="E198" s="1572">
        <v>2.5</v>
      </c>
      <c r="F198" s="1572" t="s">
        <v>230</v>
      </c>
      <c r="G198" s="1577">
        <v>912283331</v>
      </c>
      <c r="H198" s="1578">
        <v>36071004480</v>
      </c>
      <c r="I198" s="167">
        <v>3013</v>
      </c>
      <c r="J198" s="168" t="s">
        <v>188</v>
      </c>
      <c r="K198" s="162">
        <v>5</v>
      </c>
      <c r="L198" s="1596">
        <v>0.54166666666666663</v>
      </c>
      <c r="M198" s="4"/>
      <c r="N198" s="4"/>
      <c r="O198" s="4"/>
      <c r="P198" s="4"/>
      <c r="Q198" s="4"/>
      <c r="R198" s="4"/>
      <c r="S198" s="4"/>
      <c r="T198" s="4"/>
      <c r="U198" s="4"/>
      <c r="V198" s="4"/>
      <c r="W198" s="4"/>
      <c r="X198" s="4"/>
      <c r="Y198" s="4"/>
      <c r="Z198" s="4"/>
    </row>
    <row r="199" spans="2:26" ht="15.75" customHeight="1">
      <c r="B199" s="140">
        <v>45582</v>
      </c>
      <c r="C199" s="1538"/>
      <c r="D199" s="1538"/>
      <c r="E199" s="1538"/>
      <c r="F199" s="1538"/>
      <c r="G199" s="1538"/>
      <c r="H199" s="1538"/>
      <c r="I199" s="167">
        <v>3023</v>
      </c>
      <c r="J199" s="168" t="s">
        <v>182</v>
      </c>
      <c r="K199" s="162">
        <v>7</v>
      </c>
      <c r="L199" s="1538"/>
      <c r="M199" s="4"/>
      <c r="N199" s="4"/>
      <c r="O199" s="4"/>
      <c r="P199" s="4"/>
      <c r="Q199" s="4"/>
      <c r="R199" s="4"/>
      <c r="S199" s="4"/>
      <c r="T199" s="4"/>
      <c r="U199" s="4"/>
      <c r="V199" s="4"/>
      <c r="W199" s="4"/>
      <c r="X199" s="4"/>
      <c r="Y199" s="4"/>
      <c r="Z199" s="4"/>
    </row>
    <row r="200" spans="2:26" ht="15.75" customHeight="1">
      <c r="B200" s="140">
        <v>45582</v>
      </c>
      <c r="C200" s="1539"/>
      <c r="D200" s="1539"/>
      <c r="E200" s="1539"/>
      <c r="F200" s="1539"/>
      <c r="G200" s="1539"/>
      <c r="H200" s="1539"/>
      <c r="I200" s="167">
        <v>3005</v>
      </c>
      <c r="J200" s="168" t="s">
        <v>185</v>
      </c>
      <c r="K200" s="162">
        <v>5</v>
      </c>
      <c r="L200" s="1539"/>
      <c r="M200" s="4"/>
      <c r="N200" s="4"/>
      <c r="O200" s="4"/>
      <c r="P200" s="4"/>
      <c r="Q200" s="4"/>
      <c r="R200" s="4"/>
      <c r="S200" s="4"/>
      <c r="T200" s="4"/>
      <c r="U200" s="4"/>
      <c r="V200" s="4"/>
      <c r="W200" s="4"/>
      <c r="X200" s="4"/>
      <c r="Y200" s="4"/>
      <c r="Z200" s="4"/>
    </row>
    <row r="201" spans="2:26" ht="15.75" customHeight="1">
      <c r="B201" s="140">
        <v>45582</v>
      </c>
      <c r="C201" s="1572" t="s">
        <v>221</v>
      </c>
      <c r="D201" s="1571" t="s">
        <v>134</v>
      </c>
      <c r="E201" s="1572">
        <v>2.5</v>
      </c>
      <c r="F201" s="1572" t="s">
        <v>216</v>
      </c>
      <c r="G201" s="1577">
        <v>326522825</v>
      </c>
      <c r="H201" s="1578">
        <v>1093014117</v>
      </c>
      <c r="I201" s="177">
        <v>3032</v>
      </c>
      <c r="J201" s="178" t="s">
        <v>190</v>
      </c>
      <c r="K201" s="162">
        <v>3</v>
      </c>
      <c r="L201" s="1596">
        <v>0.5625</v>
      </c>
      <c r="M201" s="4"/>
      <c r="N201" s="4"/>
      <c r="O201" s="4"/>
      <c r="P201" s="4"/>
      <c r="Q201" s="4"/>
      <c r="R201" s="4"/>
      <c r="S201" s="4"/>
      <c r="T201" s="4"/>
      <c r="U201" s="4"/>
      <c r="V201" s="4"/>
      <c r="W201" s="4"/>
      <c r="X201" s="4"/>
      <c r="Y201" s="4"/>
      <c r="Z201" s="4"/>
    </row>
    <row r="202" spans="2:26" ht="15.75" customHeight="1">
      <c r="B202" s="140">
        <v>45582</v>
      </c>
      <c r="C202" s="1538"/>
      <c r="D202" s="1538"/>
      <c r="E202" s="1538"/>
      <c r="F202" s="1538"/>
      <c r="G202" s="1538"/>
      <c r="H202" s="1538"/>
      <c r="I202" s="177">
        <v>3011</v>
      </c>
      <c r="J202" s="178" t="s">
        <v>196</v>
      </c>
      <c r="K202" s="162">
        <v>5</v>
      </c>
      <c r="L202" s="1538"/>
      <c r="M202" s="4"/>
      <c r="N202" s="4"/>
      <c r="O202" s="4"/>
      <c r="P202" s="4"/>
      <c r="Q202" s="4"/>
      <c r="R202" s="4"/>
      <c r="S202" s="4"/>
      <c r="T202" s="4"/>
      <c r="U202" s="4"/>
      <c r="V202" s="4"/>
      <c r="W202" s="4"/>
      <c r="X202" s="4"/>
      <c r="Y202" s="4"/>
      <c r="Z202" s="4"/>
    </row>
    <row r="203" spans="2:26" ht="15.75" customHeight="1">
      <c r="B203" s="140">
        <v>45582</v>
      </c>
      <c r="C203" s="1538"/>
      <c r="D203" s="1538"/>
      <c r="E203" s="1538"/>
      <c r="F203" s="1538"/>
      <c r="G203" s="1538"/>
      <c r="H203" s="1538"/>
      <c r="I203" s="177">
        <v>3003</v>
      </c>
      <c r="J203" s="178" t="s">
        <v>193</v>
      </c>
      <c r="K203" s="162">
        <v>5</v>
      </c>
      <c r="L203" s="1538"/>
      <c r="M203" s="4"/>
      <c r="N203" s="4"/>
      <c r="O203" s="4"/>
      <c r="P203" s="4"/>
      <c r="Q203" s="4"/>
      <c r="R203" s="4"/>
      <c r="S203" s="4"/>
      <c r="T203" s="4"/>
      <c r="U203" s="4"/>
      <c r="V203" s="4"/>
      <c r="W203" s="4"/>
      <c r="X203" s="4"/>
      <c r="Y203" s="4"/>
      <c r="Z203" s="4"/>
    </row>
    <row r="204" spans="2:26" ht="15.75" customHeight="1">
      <c r="B204" s="140">
        <v>45582</v>
      </c>
      <c r="C204" s="1539"/>
      <c r="D204" s="1539"/>
      <c r="E204" s="1539"/>
      <c r="F204" s="1539"/>
      <c r="G204" s="1539"/>
      <c r="H204" s="1539"/>
      <c r="I204" s="177">
        <v>3014</v>
      </c>
      <c r="J204" s="178" t="s">
        <v>202</v>
      </c>
      <c r="K204" s="162">
        <v>6</v>
      </c>
      <c r="L204" s="1539"/>
      <c r="M204" s="4"/>
      <c r="N204" s="4"/>
      <c r="O204" s="4"/>
      <c r="P204" s="4"/>
      <c r="Q204" s="4"/>
      <c r="R204" s="4"/>
      <c r="S204" s="4"/>
      <c r="T204" s="4"/>
      <c r="U204" s="4"/>
      <c r="V204" s="4"/>
      <c r="W204" s="4"/>
      <c r="X204" s="4"/>
      <c r="Y204" s="4"/>
      <c r="Z204" s="4"/>
    </row>
    <row r="205" spans="2:26" ht="15.75" customHeight="1">
      <c r="B205" s="140">
        <v>45583</v>
      </c>
      <c r="C205" s="1572" t="s">
        <v>215</v>
      </c>
      <c r="D205" s="1571" t="s">
        <v>134</v>
      </c>
      <c r="E205" s="1572">
        <v>2.5</v>
      </c>
      <c r="F205" s="1571" t="s">
        <v>216</v>
      </c>
      <c r="G205" s="1577">
        <v>326522825</v>
      </c>
      <c r="H205" s="1578">
        <v>1093014117</v>
      </c>
      <c r="I205" s="160">
        <v>3015</v>
      </c>
      <c r="J205" s="161" t="s">
        <v>156</v>
      </c>
      <c r="K205" s="162">
        <v>6</v>
      </c>
      <c r="L205" s="1596">
        <v>0.3125</v>
      </c>
      <c r="M205" s="4"/>
      <c r="N205" s="4"/>
      <c r="O205" s="4"/>
      <c r="P205" s="4"/>
      <c r="Q205" s="4"/>
      <c r="R205" s="4"/>
      <c r="S205" s="4"/>
      <c r="T205" s="4"/>
      <c r="U205" s="4"/>
      <c r="V205" s="4"/>
      <c r="W205" s="4"/>
      <c r="X205" s="4"/>
      <c r="Y205" s="4"/>
      <c r="Z205" s="4"/>
    </row>
    <row r="206" spans="2:26" ht="15.75" customHeight="1">
      <c r="B206" s="140">
        <v>45583</v>
      </c>
      <c r="C206" s="1538"/>
      <c r="D206" s="1538"/>
      <c r="E206" s="1538"/>
      <c r="F206" s="1538"/>
      <c r="G206" s="1538"/>
      <c r="H206" s="1538"/>
      <c r="I206" s="160">
        <v>3030</v>
      </c>
      <c r="J206" s="161" t="s">
        <v>161</v>
      </c>
      <c r="K206" s="162">
        <v>6</v>
      </c>
      <c r="L206" s="1538"/>
      <c r="M206" s="4"/>
      <c r="N206" s="4"/>
      <c r="O206" s="4"/>
      <c r="P206" s="4"/>
      <c r="Q206" s="4"/>
      <c r="R206" s="4"/>
      <c r="S206" s="4"/>
      <c r="T206" s="4"/>
      <c r="U206" s="4"/>
      <c r="V206" s="4"/>
      <c r="W206" s="4"/>
      <c r="X206" s="4"/>
      <c r="Y206" s="4"/>
      <c r="Z206" s="4"/>
    </row>
    <row r="207" spans="2:26" ht="15.75" customHeight="1">
      <c r="B207" s="140">
        <v>45583</v>
      </c>
      <c r="C207" s="1539"/>
      <c r="D207" s="1539"/>
      <c r="E207" s="1539"/>
      <c r="F207" s="1539"/>
      <c r="G207" s="1539"/>
      <c r="H207" s="1539"/>
      <c r="I207" s="160">
        <v>3002</v>
      </c>
      <c r="J207" s="161" t="s">
        <v>150</v>
      </c>
      <c r="K207" s="162">
        <v>10</v>
      </c>
      <c r="L207" s="1539"/>
      <c r="M207" s="4"/>
      <c r="N207" s="4"/>
      <c r="O207" s="4"/>
      <c r="P207" s="4"/>
      <c r="Q207" s="4"/>
      <c r="R207" s="4"/>
      <c r="S207" s="4"/>
      <c r="T207" s="4"/>
      <c r="U207" s="4"/>
      <c r="V207" s="4"/>
      <c r="W207" s="4"/>
      <c r="X207" s="4"/>
      <c r="Y207" s="4"/>
      <c r="Z207" s="4"/>
    </row>
    <row r="208" spans="2:26" ht="15.75" customHeight="1">
      <c r="B208" s="140">
        <v>45583</v>
      </c>
      <c r="C208" s="1572" t="s">
        <v>217</v>
      </c>
      <c r="D208" s="1571" t="s">
        <v>163</v>
      </c>
      <c r="E208" s="1572">
        <v>3.5</v>
      </c>
      <c r="F208" s="1571" t="s">
        <v>222</v>
      </c>
      <c r="G208" s="1577">
        <v>912385576</v>
      </c>
      <c r="H208" s="1578">
        <v>36081019910</v>
      </c>
      <c r="I208" s="165">
        <v>3014</v>
      </c>
      <c r="J208" s="166" t="s">
        <v>205</v>
      </c>
      <c r="K208" s="162">
        <v>5</v>
      </c>
      <c r="L208" s="1596">
        <v>0.33333333333333331</v>
      </c>
      <c r="M208" s="4"/>
      <c r="N208" s="4"/>
      <c r="O208" s="4"/>
      <c r="P208" s="4"/>
      <c r="Q208" s="4"/>
      <c r="R208" s="4"/>
      <c r="S208" s="4"/>
      <c r="T208" s="4"/>
      <c r="U208" s="4"/>
      <c r="V208" s="4"/>
      <c r="W208" s="4"/>
      <c r="X208" s="4"/>
      <c r="Y208" s="4"/>
      <c r="Z208" s="4"/>
    </row>
    <row r="209" spans="2:26" ht="15.75" customHeight="1">
      <c r="B209" s="140">
        <v>45583</v>
      </c>
      <c r="C209" s="1538"/>
      <c r="D209" s="1538"/>
      <c r="E209" s="1538"/>
      <c r="F209" s="1538"/>
      <c r="G209" s="1538"/>
      <c r="H209" s="1538"/>
      <c r="I209" s="165">
        <v>3020</v>
      </c>
      <c r="J209" s="166" t="s">
        <v>166</v>
      </c>
      <c r="K209" s="162">
        <v>8</v>
      </c>
      <c r="L209" s="1538"/>
      <c r="M209" s="4"/>
      <c r="N209" s="4"/>
      <c r="O209" s="4"/>
      <c r="P209" s="4"/>
      <c r="Q209" s="4"/>
      <c r="R209" s="4"/>
      <c r="S209" s="4"/>
      <c r="T209" s="4"/>
      <c r="U209" s="4"/>
      <c r="V209" s="4"/>
      <c r="W209" s="4"/>
      <c r="X209" s="4"/>
      <c r="Y209" s="4"/>
      <c r="Z209" s="4"/>
    </row>
    <row r="210" spans="2:26" ht="15.75" customHeight="1">
      <c r="B210" s="140">
        <v>45583</v>
      </c>
      <c r="C210" s="1538"/>
      <c r="D210" s="1538"/>
      <c r="E210" s="1538"/>
      <c r="F210" s="1538"/>
      <c r="G210" s="1538"/>
      <c r="H210" s="1538"/>
      <c r="I210" s="165">
        <v>3027</v>
      </c>
      <c r="J210" s="166" t="s">
        <v>175</v>
      </c>
      <c r="K210" s="162">
        <v>8</v>
      </c>
      <c r="L210" s="1538"/>
      <c r="M210" s="4"/>
      <c r="N210" s="4"/>
      <c r="O210" s="4"/>
      <c r="P210" s="4"/>
      <c r="Q210" s="4"/>
      <c r="R210" s="4"/>
      <c r="S210" s="4"/>
      <c r="T210" s="4"/>
      <c r="U210" s="4"/>
      <c r="V210" s="4"/>
      <c r="W210" s="4"/>
      <c r="X210" s="4"/>
      <c r="Y210" s="4"/>
      <c r="Z210" s="4"/>
    </row>
    <row r="211" spans="2:26" ht="15.75" customHeight="1">
      <c r="B211" s="140">
        <v>45583</v>
      </c>
      <c r="C211" s="1539"/>
      <c r="D211" s="1539"/>
      <c r="E211" s="1539"/>
      <c r="F211" s="1539"/>
      <c r="G211" s="1539"/>
      <c r="H211" s="1539"/>
      <c r="I211" s="165">
        <v>3016</v>
      </c>
      <c r="J211" s="166" t="s">
        <v>171</v>
      </c>
      <c r="K211" s="162">
        <v>9</v>
      </c>
      <c r="L211" s="1539"/>
      <c r="M211" s="4"/>
      <c r="N211" s="4"/>
      <c r="O211" s="4"/>
      <c r="P211" s="4"/>
      <c r="Q211" s="4"/>
      <c r="R211" s="4"/>
      <c r="S211" s="4"/>
      <c r="T211" s="4"/>
      <c r="U211" s="4"/>
      <c r="V211" s="4"/>
      <c r="W211" s="4"/>
      <c r="X211" s="4"/>
      <c r="Y211" s="4"/>
      <c r="Z211" s="4"/>
    </row>
    <row r="212" spans="2:26" ht="15.75" customHeight="1">
      <c r="B212" s="140">
        <v>45583</v>
      </c>
      <c r="C212" s="1572" t="s">
        <v>219</v>
      </c>
      <c r="D212" s="1571" t="s">
        <v>169</v>
      </c>
      <c r="E212" s="1572">
        <v>1.5</v>
      </c>
      <c r="F212" s="1571" t="s">
        <v>218</v>
      </c>
      <c r="G212" s="1577">
        <v>915008283</v>
      </c>
      <c r="H212" s="1578">
        <v>42083006212</v>
      </c>
      <c r="I212" s="179">
        <v>3018</v>
      </c>
      <c r="J212" s="180" t="s">
        <v>199</v>
      </c>
      <c r="K212" s="162">
        <v>6</v>
      </c>
      <c r="L212" s="1596">
        <v>0.375</v>
      </c>
      <c r="M212" s="4"/>
      <c r="N212" s="4"/>
      <c r="O212" s="4"/>
      <c r="P212" s="4"/>
      <c r="Q212" s="4"/>
      <c r="R212" s="4"/>
      <c r="S212" s="4"/>
      <c r="T212" s="4"/>
      <c r="U212" s="4"/>
      <c r="V212" s="4"/>
      <c r="W212" s="4"/>
      <c r="X212" s="4"/>
      <c r="Y212" s="4"/>
      <c r="Z212" s="4"/>
    </row>
    <row r="213" spans="2:26" ht="15.75" customHeight="1">
      <c r="B213" s="140">
        <v>45583</v>
      </c>
      <c r="C213" s="1539"/>
      <c r="D213" s="1539"/>
      <c r="E213" s="1539"/>
      <c r="F213" s="1539"/>
      <c r="G213" s="1539"/>
      <c r="H213" s="1539"/>
      <c r="I213" s="179">
        <v>3014</v>
      </c>
      <c r="J213" s="180" t="s">
        <v>202</v>
      </c>
      <c r="K213" s="162">
        <v>7</v>
      </c>
      <c r="L213" s="1539"/>
      <c r="M213" s="4"/>
      <c r="N213" s="4"/>
      <c r="O213" s="4"/>
      <c r="P213" s="4"/>
      <c r="Q213" s="4"/>
      <c r="R213" s="4"/>
      <c r="S213" s="4"/>
      <c r="T213" s="4"/>
      <c r="U213" s="4"/>
      <c r="V213" s="4"/>
      <c r="W213" s="4"/>
      <c r="X213" s="4"/>
      <c r="Y213" s="4"/>
      <c r="Z213" s="4"/>
    </row>
    <row r="214" spans="2:26" ht="15.75" customHeight="1">
      <c r="B214" s="140">
        <v>45583</v>
      </c>
      <c r="C214" s="1572" t="s">
        <v>221</v>
      </c>
      <c r="D214" s="1571" t="s">
        <v>134</v>
      </c>
      <c r="E214" s="1572">
        <v>2.5</v>
      </c>
      <c r="F214" s="1571" t="s">
        <v>216</v>
      </c>
      <c r="G214" s="1577">
        <v>326522825</v>
      </c>
      <c r="H214" s="1578">
        <v>1093014117</v>
      </c>
      <c r="I214" s="167">
        <v>3011</v>
      </c>
      <c r="J214" s="168" t="s">
        <v>196</v>
      </c>
      <c r="K214" s="162">
        <v>9</v>
      </c>
      <c r="L214" s="1596">
        <v>0.41666666666666669</v>
      </c>
      <c r="M214" s="4"/>
      <c r="N214" s="4"/>
      <c r="O214" s="4"/>
      <c r="P214" s="4"/>
      <c r="Q214" s="4"/>
      <c r="R214" s="4"/>
      <c r="S214" s="4"/>
      <c r="T214" s="4"/>
      <c r="U214" s="4"/>
      <c r="V214" s="4"/>
      <c r="W214" s="4"/>
      <c r="X214" s="4"/>
      <c r="Y214" s="4"/>
      <c r="Z214" s="4"/>
    </row>
    <row r="215" spans="2:26" ht="15.75" customHeight="1">
      <c r="B215" s="140">
        <v>45583</v>
      </c>
      <c r="C215" s="1538"/>
      <c r="D215" s="1538"/>
      <c r="E215" s="1538"/>
      <c r="F215" s="1538"/>
      <c r="G215" s="1538"/>
      <c r="H215" s="1538"/>
      <c r="I215" s="167">
        <v>3003</v>
      </c>
      <c r="J215" s="168" t="s">
        <v>193</v>
      </c>
      <c r="K215" s="162">
        <v>6</v>
      </c>
      <c r="L215" s="1538"/>
      <c r="M215" s="4"/>
      <c r="N215" s="4"/>
      <c r="O215" s="4"/>
      <c r="P215" s="4"/>
      <c r="Q215" s="4"/>
      <c r="R215" s="4"/>
      <c r="S215" s="4"/>
      <c r="T215" s="4"/>
      <c r="U215" s="4"/>
      <c r="V215" s="4"/>
      <c r="W215" s="4"/>
      <c r="X215" s="4"/>
      <c r="Y215" s="4"/>
      <c r="Z215" s="4"/>
    </row>
    <row r="216" spans="2:26" ht="15.75" customHeight="1">
      <c r="B216" s="140">
        <v>45583</v>
      </c>
      <c r="C216" s="1539"/>
      <c r="D216" s="1539"/>
      <c r="E216" s="1539"/>
      <c r="F216" s="1539"/>
      <c r="G216" s="1539"/>
      <c r="H216" s="1539"/>
      <c r="I216" s="167">
        <v>3032</v>
      </c>
      <c r="J216" s="168" t="s">
        <v>190</v>
      </c>
      <c r="K216" s="162">
        <v>4</v>
      </c>
      <c r="L216" s="1539"/>
      <c r="M216" s="4"/>
      <c r="N216" s="4"/>
      <c r="O216" s="4"/>
      <c r="P216" s="4"/>
      <c r="Q216" s="4"/>
      <c r="R216" s="4"/>
      <c r="S216" s="4"/>
      <c r="T216" s="4"/>
      <c r="U216" s="4"/>
      <c r="V216" s="4"/>
      <c r="W216" s="4"/>
      <c r="X216" s="4"/>
      <c r="Y216" s="4"/>
      <c r="Z216" s="4"/>
    </row>
    <row r="217" spans="2:26" ht="15.75" customHeight="1">
      <c r="B217" s="140">
        <v>45583</v>
      </c>
      <c r="C217" s="1572" t="s">
        <v>223</v>
      </c>
      <c r="D217" s="1571" t="s">
        <v>163</v>
      </c>
      <c r="E217" s="1572">
        <v>3.5</v>
      </c>
      <c r="F217" s="1571" t="s">
        <v>222</v>
      </c>
      <c r="G217" s="1577">
        <v>912385576</v>
      </c>
      <c r="H217" s="1578">
        <v>36081019910</v>
      </c>
      <c r="I217" s="181">
        <v>3031</v>
      </c>
      <c r="J217" s="182" t="s">
        <v>178</v>
      </c>
      <c r="K217" s="162">
        <v>6</v>
      </c>
      <c r="L217" s="1596">
        <v>0.4375</v>
      </c>
      <c r="M217" s="4"/>
      <c r="N217" s="4"/>
      <c r="O217" s="4"/>
      <c r="P217" s="4"/>
      <c r="Q217" s="4"/>
      <c r="R217" s="4"/>
      <c r="S217" s="4"/>
      <c r="T217" s="4"/>
      <c r="U217" s="4"/>
      <c r="V217" s="4"/>
      <c r="W217" s="4"/>
      <c r="X217" s="4"/>
      <c r="Y217" s="4"/>
      <c r="Z217" s="4"/>
    </row>
    <row r="218" spans="2:26" ht="15.75" customHeight="1">
      <c r="B218" s="140">
        <v>45583</v>
      </c>
      <c r="C218" s="1538"/>
      <c r="D218" s="1538"/>
      <c r="E218" s="1538"/>
      <c r="F218" s="1538"/>
      <c r="G218" s="1538"/>
      <c r="H218" s="1538"/>
      <c r="I218" s="181">
        <v>3013</v>
      </c>
      <c r="J218" s="182" t="s">
        <v>188</v>
      </c>
      <c r="K218" s="162">
        <v>6</v>
      </c>
      <c r="L218" s="1538"/>
      <c r="M218" s="4"/>
      <c r="N218" s="4"/>
      <c r="O218" s="4"/>
      <c r="P218" s="4"/>
      <c r="Q218" s="4"/>
      <c r="R218" s="4"/>
      <c r="S218" s="4"/>
      <c r="T218" s="4"/>
      <c r="U218" s="4"/>
      <c r="V218" s="4"/>
      <c r="W218" s="4"/>
      <c r="X218" s="4"/>
      <c r="Y218" s="4"/>
      <c r="Z218" s="4"/>
    </row>
    <row r="219" spans="2:26" ht="15.75" customHeight="1">
      <c r="B219" s="140">
        <v>45583</v>
      </c>
      <c r="C219" s="1538"/>
      <c r="D219" s="1538"/>
      <c r="E219" s="1538"/>
      <c r="F219" s="1538"/>
      <c r="G219" s="1538"/>
      <c r="H219" s="1538"/>
      <c r="I219" s="181">
        <v>3023</v>
      </c>
      <c r="J219" s="182" t="s">
        <v>182</v>
      </c>
      <c r="K219" s="162">
        <v>7</v>
      </c>
      <c r="L219" s="1538"/>
      <c r="M219" s="4"/>
      <c r="N219" s="4"/>
      <c r="O219" s="4"/>
      <c r="P219" s="4"/>
      <c r="Q219" s="4"/>
      <c r="R219" s="4"/>
      <c r="S219" s="4"/>
      <c r="T219" s="4"/>
      <c r="U219" s="4"/>
      <c r="V219" s="4"/>
      <c r="W219" s="4"/>
      <c r="X219" s="4"/>
      <c r="Y219" s="4"/>
      <c r="Z219" s="4"/>
    </row>
    <row r="220" spans="2:26" ht="15.75" customHeight="1">
      <c r="B220" s="140">
        <v>45583</v>
      </c>
      <c r="C220" s="1539"/>
      <c r="D220" s="1539"/>
      <c r="E220" s="1539"/>
      <c r="F220" s="1539"/>
      <c r="G220" s="1539"/>
      <c r="H220" s="1539"/>
      <c r="I220" s="181">
        <v>3005</v>
      </c>
      <c r="J220" s="182" t="s">
        <v>185</v>
      </c>
      <c r="K220" s="162">
        <v>6</v>
      </c>
      <c r="L220" s="1539"/>
      <c r="M220" s="4"/>
      <c r="N220" s="4"/>
      <c r="O220" s="4"/>
      <c r="P220" s="4"/>
      <c r="Q220" s="4"/>
      <c r="R220" s="4"/>
      <c r="S220" s="4"/>
      <c r="T220" s="4"/>
      <c r="U220" s="4"/>
      <c r="V220" s="4"/>
      <c r="W220" s="4"/>
      <c r="X220" s="4"/>
      <c r="Y220" s="4"/>
      <c r="Z220" s="4"/>
    </row>
    <row r="221" spans="2:26" ht="15.75" customHeight="1">
      <c r="B221" s="171">
        <v>45584</v>
      </c>
      <c r="C221" s="1579" t="s">
        <v>215</v>
      </c>
      <c r="D221" s="1576" t="s">
        <v>134</v>
      </c>
      <c r="E221" s="1597">
        <v>45414</v>
      </c>
      <c r="F221" s="1576" t="s">
        <v>216</v>
      </c>
      <c r="G221" s="1577">
        <v>326522825</v>
      </c>
      <c r="H221" s="1578">
        <v>1093014117</v>
      </c>
      <c r="I221" s="160">
        <v>3015</v>
      </c>
      <c r="J221" s="161" t="s">
        <v>156</v>
      </c>
      <c r="K221" s="174">
        <v>5</v>
      </c>
      <c r="L221" s="146"/>
      <c r="M221" s="4"/>
      <c r="N221" s="4"/>
      <c r="O221" s="4"/>
      <c r="P221" s="4"/>
      <c r="Q221" s="4"/>
      <c r="R221" s="4"/>
      <c r="S221" s="4"/>
      <c r="T221" s="4"/>
      <c r="U221" s="4"/>
      <c r="V221" s="4"/>
      <c r="W221" s="4"/>
      <c r="X221" s="4"/>
      <c r="Y221" s="4"/>
      <c r="Z221" s="4"/>
    </row>
    <row r="222" spans="2:26" ht="15.75" customHeight="1">
      <c r="B222" s="171">
        <v>45584</v>
      </c>
      <c r="C222" s="1538"/>
      <c r="D222" s="1538"/>
      <c r="E222" s="1538"/>
      <c r="F222" s="1538"/>
      <c r="G222" s="1538"/>
      <c r="H222" s="1538"/>
      <c r="I222" s="160">
        <v>3030</v>
      </c>
      <c r="J222" s="161" t="s">
        <v>161</v>
      </c>
      <c r="K222" s="174">
        <v>5</v>
      </c>
      <c r="L222" s="146"/>
      <c r="M222" s="4"/>
      <c r="N222" s="4"/>
      <c r="O222" s="4"/>
      <c r="P222" s="4"/>
      <c r="Q222" s="4"/>
      <c r="R222" s="4"/>
      <c r="S222" s="4"/>
      <c r="T222" s="4"/>
      <c r="U222" s="4"/>
      <c r="V222" s="4"/>
      <c r="W222" s="4"/>
      <c r="X222" s="4"/>
      <c r="Y222" s="4"/>
      <c r="Z222" s="4"/>
    </row>
    <row r="223" spans="2:26" ht="15.75" customHeight="1">
      <c r="B223" s="171">
        <v>45584</v>
      </c>
      <c r="C223" s="1538"/>
      <c r="D223" s="1538"/>
      <c r="E223" s="1538"/>
      <c r="F223" s="1538"/>
      <c r="G223" s="1538"/>
      <c r="H223" s="1538"/>
      <c r="I223" s="160">
        <v>3020</v>
      </c>
      <c r="J223" s="161" t="s">
        <v>166</v>
      </c>
      <c r="K223" s="174">
        <v>6</v>
      </c>
      <c r="L223" s="146"/>
      <c r="M223" s="4"/>
      <c r="N223" s="4"/>
      <c r="O223" s="4"/>
      <c r="P223" s="4"/>
      <c r="Q223" s="4"/>
      <c r="R223" s="4"/>
      <c r="S223" s="4"/>
      <c r="T223" s="4"/>
      <c r="U223" s="4"/>
      <c r="V223" s="4"/>
      <c r="W223" s="4"/>
      <c r="X223" s="4"/>
      <c r="Y223" s="4"/>
      <c r="Z223" s="4"/>
    </row>
    <row r="224" spans="2:26" ht="15.75" customHeight="1">
      <c r="B224" s="171">
        <v>45584</v>
      </c>
      <c r="C224" s="1539"/>
      <c r="D224" s="1539"/>
      <c r="E224" s="1539"/>
      <c r="F224" s="1539"/>
      <c r="G224" s="1539"/>
      <c r="H224" s="1539"/>
      <c r="I224" s="160">
        <v>3002</v>
      </c>
      <c r="J224" s="161" t="s">
        <v>150</v>
      </c>
      <c r="K224" s="174">
        <v>8</v>
      </c>
      <c r="L224" s="146"/>
      <c r="M224" s="4"/>
      <c r="N224" s="4"/>
      <c r="O224" s="4"/>
      <c r="P224" s="4"/>
      <c r="Q224" s="4"/>
      <c r="R224" s="4"/>
      <c r="S224" s="4"/>
      <c r="T224" s="4"/>
      <c r="U224" s="4"/>
      <c r="V224" s="4"/>
      <c r="W224" s="4"/>
      <c r="X224" s="4"/>
      <c r="Y224" s="4"/>
      <c r="Z224" s="4"/>
    </row>
    <row r="225" spans="2:26" ht="15.75" customHeight="1">
      <c r="B225" s="171">
        <v>45584</v>
      </c>
      <c r="C225" s="1579" t="s">
        <v>217</v>
      </c>
      <c r="D225" s="1576" t="s">
        <v>163</v>
      </c>
      <c r="E225" s="1597">
        <v>45415</v>
      </c>
      <c r="F225" s="1576" t="s">
        <v>222</v>
      </c>
      <c r="G225" s="1577">
        <v>912385576</v>
      </c>
      <c r="H225" s="1578">
        <v>36081019910</v>
      </c>
      <c r="I225" s="165">
        <v>3027</v>
      </c>
      <c r="J225" s="166" t="s">
        <v>175</v>
      </c>
      <c r="K225" s="174">
        <v>7</v>
      </c>
      <c r="L225" s="146"/>
      <c r="M225" s="4"/>
      <c r="N225" s="4"/>
      <c r="O225" s="4"/>
      <c r="P225" s="4"/>
      <c r="Q225" s="4"/>
      <c r="R225" s="4"/>
      <c r="S225" s="4"/>
      <c r="T225" s="4"/>
      <c r="U225" s="4"/>
      <c r="V225" s="4"/>
      <c r="W225" s="4"/>
      <c r="X225" s="4"/>
      <c r="Y225" s="4"/>
      <c r="Z225" s="4"/>
    </row>
    <row r="226" spans="2:26" ht="15.75" customHeight="1">
      <c r="B226" s="171">
        <v>45584</v>
      </c>
      <c r="C226" s="1538"/>
      <c r="D226" s="1538"/>
      <c r="E226" s="1538"/>
      <c r="F226" s="1538"/>
      <c r="G226" s="1538"/>
      <c r="H226" s="1538"/>
      <c r="I226" s="165">
        <v>3013</v>
      </c>
      <c r="J226" s="166" t="s">
        <v>188</v>
      </c>
      <c r="K226" s="174">
        <v>6</v>
      </c>
      <c r="L226" s="146"/>
      <c r="M226" s="4"/>
      <c r="N226" s="4"/>
      <c r="O226" s="4"/>
      <c r="P226" s="4"/>
      <c r="Q226" s="4"/>
      <c r="R226" s="4"/>
      <c r="S226" s="4"/>
      <c r="T226" s="4"/>
      <c r="U226" s="4"/>
      <c r="V226" s="4"/>
      <c r="W226" s="4"/>
      <c r="X226" s="4"/>
      <c r="Y226" s="4"/>
      <c r="Z226" s="4"/>
    </row>
    <row r="227" spans="2:26" ht="15.75" customHeight="1">
      <c r="B227" s="171">
        <v>45584</v>
      </c>
      <c r="C227" s="1538"/>
      <c r="D227" s="1538"/>
      <c r="E227" s="1538"/>
      <c r="F227" s="1538"/>
      <c r="G227" s="1538"/>
      <c r="H227" s="1538"/>
      <c r="I227" s="165">
        <v>3023</v>
      </c>
      <c r="J227" s="166" t="s">
        <v>182</v>
      </c>
      <c r="K227" s="174">
        <v>6</v>
      </c>
      <c r="L227" s="146"/>
      <c r="M227" s="4"/>
      <c r="N227" s="4"/>
      <c r="O227" s="4"/>
      <c r="P227" s="4"/>
      <c r="Q227" s="4"/>
      <c r="R227" s="4"/>
      <c r="S227" s="4"/>
      <c r="T227" s="4"/>
      <c r="U227" s="4"/>
      <c r="V227" s="4"/>
      <c r="W227" s="4"/>
      <c r="X227" s="4"/>
      <c r="Y227" s="4"/>
      <c r="Z227" s="4"/>
    </row>
    <row r="228" spans="2:26" ht="15.75" customHeight="1">
      <c r="B228" s="171">
        <v>45584</v>
      </c>
      <c r="C228" s="1538"/>
      <c r="D228" s="1538"/>
      <c r="E228" s="1538"/>
      <c r="F228" s="1538"/>
      <c r="G228" s="1538"/>
      <c r="H228" s="1538"/>
      <c r="I228" s="165">
        <v>3005</v>
      </c>
      <c r="J228" s="166" t="s">
        <v>185</v>
      </c>
      <c r="K228" s="174">
        <v>8</v>
      </c>
      <c r="L228" s="146"/>
      <c r="M228" s="4"/>
      <c r="N228" s="4"/>
      <c r="O228" s="4"/>
      <c r="P228" s="4"/>
      <c r="Q228" s="4"/>
      <c r="R228" s="4"/>
      <c r="S228" s="4"/>
      <c r="T228" s="4"/>
      <c r="U228" s="4"/>
      <c r="V228" s="4"/>
      <c r="W228" s="4"/>
      <c r="X228" s="4"/>
      <c r="Y228" s="4"/>
      <c r="Z228" s="4"/>
    </row>
    <row r="229" spans="2:26" ht="15.75" customHeight="1">
      <c r="B229" s="171">
        <v>45584</v>
      </c>
      <c r="C229" s="1539"/>
      <c r="D229" s="1539"/>
      <c r="E229" s="1539"/>
      <c r="F229" s="1539"/>
      <c r="G229" s="1539"/>
      <c r="H229" s="1539"/>
      <c r="I229" s="165">
        <v>3031</v>
      </c>
      <c r="J229" s="166" t="s">
        <v>178</v>
      </c>
      <c r="K229" s="174">
        <v>4</v>
      </c>
      <c r="L229" s="146"/>
      <c r="M229" s="4"/>
      <c r="N229" s="4"/>
      <c r="O229" s="4"/>
      <c r="P229" s="4"/>
      <c r="Q229" s="4"/>
      <c r="R229" s="4"/>
      <c r="S229" s="4"/>
      <c r="T229" s="4"/>
      <c r="U229" s="4"/>
      <c r="V229" s="4"/>
      <c r="W229" s="4"/>
      <c r="X229" s="4"/>
      <c r="Y229" s="4"/>
      <c r="Z229" s="4"/>
    </row>
    <row r="230" spans="2:26" ht="15.75" customHeight="1">
      <c r="B230" s="171">
        <v>45584</v>
      </c>
      <c r="C230" s="1579" t="s">
        <v>219</v>
      </c>
      <c r="D230" s="1576" t="s">
        <v>153</v>
      </c>
      <c r="E230" s="1597">
        <v>45414</v>
      </c>
      <c r="F230" s="1576" t="s">
        <v>230</v>
      </c>
      <c r="G230" s="1577">
        <v>912283331</v>
      </c>
      <c r="H230" s="1578">
        <v>36071004480</v>
      </c>
      <c r="I230" s="167">
        <v>3014</v>
      </c>
      <c r="J230" s="168" t="s">
        <v>202</v>
      </c>
      <c r="K230" s="174">
        <v>8</v>
      </c>
      <c r="L230" s="146"/>
      <c r="M230" s="4"/>
      <c r="N230" s="4"/>
      <c r="O230" s="4"/>
      <c r="P230" s="4"/>
      <c r="Q230" s="4"/>
      <c r="R230" s="4"/>
      <c r="S230" s="4"/>
      <c r="T230" s="4"/>
      <c r="U230" s="4"/>
      <c r="V230" s="4"/>
      <c r="W230" s="4"/>
      <c r="X230" s="4"/>
      <c r="Y230" s="4"/>
      <c r="Z230" s="4"/>
    </row>
    <row r="231" spans="2:26" ht="15.75" customHeight="1">
      <c r="B231" s="171">
        <v>45584</v>
      </c>
      <c r="C231" s="1538"/>
      <c r="D231" s="1538"/>
      <c r="E231" s="1538"/>
      <c r="F231" s="1538"/>
      <c r="G231" s="1538"/>
      <c r="H231" s="1538"/>
      <c r="I231" s="167">
        <v>3016</v>
      </c>
      <c r="J231" s="168" t="s">
        <v>171</v>
      </c>
      <c r="K231" s="174">
        <v>6</v>
      </c>
      <c r="L231" s="146"/>
      <c r="M231" s="4"/>
      <c r="N231" s="4"/>
      <c r="O231" s="4"/>
      <c r="P231" s="4"/>
      <c r="Q231" s="4"/>
      <c r="R231" s="4"/>
      <c r="S231" s="4"/>
      <c r="T231" s="4"/>
      <c r="U231" s="4"/>
      <c r="V231" s="4"/>
      <c r="W231" s="4"/>
      <c r="X231" s="4"/>
      <c r="Y231" s="4"/>
      <c r="Z231" s="4"/>
    </row>
    <row r="232" spans="2:26" ht="15.75" customHeight="1">
      <c r="B232" s="171">
        <v>45584</v>
      </c>
      <c r="C232" s="1539"/>
      <c r="D232" s="1539"/>
      <c r="E232" s="1539"/>
      <c r="F232" s="1539"/>
      <c r="G232" s="1539"/>
      <c r="H232" s="1539"/>
      <c r="I232" s="167">
        <v>3011</v>
      </c>
      <c r="J232" s="168" t="s">
        <v>196</v>
      </c>
      <c r="K232" s="174">
        <v>8</v>
      </c>
      <c r="L232" s="146"/>
      <c r="M232" s="4"/>
      <c r="N232" s="4"/>
      <c r="O232" s="4"/>
      <c r="P232" s="4"/>
      <c r="Q232" s="4"/>
      <c r="R232" s="4"/>
      <c r="S232" s="4"/>
      <c r="T232" s="4"/>
      <c r="U232" s="4"/>
      <c r="V232" s="4"/>
      <c r="W232" s="4"/>
      <c r="X232" s="4"/>
      <c r="Y232" s="4"/>
      <c r="Z232" s="4"/>
    </row>
    <row r="233" spans="2:26" ht="15.75" customHeight="1">
      <c r="B233" s="171">
        <v>45584</v>
      </c>
      <c r="C233" s="1579" t="s">
        <v>221</v>
      </c>
      <c r="D233" s="1576" t="s">
        <v>134</v>
      </c>
      <c r="E233" s="1597">
        <v>45414</v>
      </c>
      <c r="F233" s="1576" t="s">
        <v>216</v>
      </c>
      <c r="G233" s="1577">
        <v>326522825</v>
      </c>
      <c r="H233" s="1578">
        <v>1093014117</v>
      </c>
      <c r="I233" s="183">
        <v>3018</v>
      </c>
      <c r="J233" s="184" t="s">
        <v>199</v>
      </c>
      <c r="K233" s="174">
        <v>4</v>
      </c>
      <c r="L233" s="146"/>
      <c r="M233" s="4"/>
      <c r="N233" s="4"/>
      <c r="O233" s="4"/>
      <c r="P233" s="4"/>
      <c r="Q233" s="4"/>
      <c r="R233" s="4"/>
      <c r="S233" s="4"/>
      <c r="T233" s="4"/>
      <c r="U233" s="4"/>
      <c r="V233" s="4"/>
      <c r="W233" s="4"/>
      <c r="X233" s="4"/>
      <c r="Y233" s="4"/>
      <c r="Z233" s="4"/>
    </row>
    <row r="234" spans="2:26" ht="15.75" customHeight="1">
      <c r="B234" s="171">
        <v>45584</v>
      </c>
      <c r="C234" s="1538"/>
      <c r="D234" s="1538"/>
      <c r="E234" s="1538"/>
      <c r="F234" s="1538"/>
      <c r="G234" s="1538"/>
      <c r="H234" s="1538"/>
      <c r="I234" s="183">
        <v>3032</v>
      </c>
      <c r="J234" s="184" t="s">
        <v>190</v>
      </c>
      <c r="K234" s="174">
        <v>4</v>
      </c>
      <c r="L234" s="146"/>
      <c r="M234" s="4"/>
      <c r="N234" s="4"/>
      <c r="O234" s="4"/>
      <c r="P234" s="4"/>
      <c r="Q234" s="4"/>
      <c r="R234" s="4"/>
      <c r="S234" s="4"/>
      <c r="T234" s="4"/>
      <c r="U234" s="4"/>
      <c r="V234" s="4"/>
      <c r="W234" s="4"/>
      <c r="X234" s="4"/>
      <c r="Y234" s="4"/>
      <c r="Z234" s="4"/>
    </row>
    <row r="235" spans="2:26" ht="15.75" customHeight="1">
      <c r="B235" s="171">
        <v>45584</v>
      </c>
      <c r="C235" s="1539"/>
      <c r="D235" s="1539"/>
      <c r="E235" s="1539"/>
      <c r="F235" s="1539"/>
      <c r="G235" s="1539"/>
      <c r="H235" s="1539"/>
      <c r="I235" s="183">
        <v>3003</v>
      </c>
      <c r="J235" s="184" t="s">
        <v>193</v>
      </c>
      <c r="K235" s="174">
        <v>6</v>
      </c>
      <c r="L235" s="146"/>
      <c r="M235" s="4"/>
      <c r="N235" s="4"/>
      <c r="O235" s="4"/>
      <c r="P235" s="4"/>
      <c r="Q235" s="4"/>
      <c r="R235" s="4"/>
      <c r="S235" s="4"/>
      <c r="T235" s="4"/>
      <c r="U235" s="4"/>
      <c r="V235" s="4"/>
      <c r="W235" s="4"/>
      <c r="X235" s="4"/>
      <c r="Y235" s="4"/>
      <c r="Z235" s="4"/>
    </row>
    <row r="236" spans="2:26" ht="15.75" customHeight="1">
      <c r="B236" s="140">
        <v>45586</v>
      </c>
      <c r="C236" s="185" t="s">
        <v>215</v>
      </c>
      <c r="D236" s="186" t="s">
        <v>153</v>
      </c>
      <c r="E236" s="157">
        <v>2.5</v>
      </c>
      <c r="F236" s="186" t="s">
        <v>230</v>
      </c>
      <c r="G236" s="187">
        <v>912283331</v>
      </c>
      <c r="H236" s="188">
        <v>36071004480</v>
      </c>
      <c r="I236" s="160">
        <v>3002</v>
      </c>
      <c r="J236" s="161" t="s">
        <v>150</v>
      </c>
      <c r="K236" s="174">
        <v>24</v>
      </c>
      <c r="L236" s="189">
        <v>0.3125</v>
      </c>
      <c r="M236" s="4"/>
      <c r="N236" s="4"/>
      <c r="O236" s="4"/>
      <c r="P236" s="4"/>
      <c r="Q236" s="4"/>
      <c r="R236" s="4"/>
      <c r="S236" s="4"/>
      <c r="T236" s="4"/>
      <c r="U236" s="4"/>
      <c r="V236" s="4"/>
      <c r="W236" s="4"/>
      <c r="X236" s="4"/>
      <c r="Y236" s="4"/>
      <c r="Z236" s="4"/>
    </row>
    <row r="237" spans="2:26" ht="15.75" customHeight="1">
      <c r="B237" s="140">
        <v>45586</v>
      </c>
      <c r="C237" s="1579" t="s">
        <v>217</v>
      </c>
      <c r="D237" s="1576" t="s">
        <v>163</v>
      </c>
      <c r="E237" s="1572">
        <v>3.5</v>
      </c>
      <c r="F237" s="1576" t="s">
        <v>222</v>
      </c>
      <c r="G237" s="1598">
        <v>912385576</v>
      </c>
      <c r="H237" s="1599">
        <v>36081019910</v>
      </c>
      <c r="I237" s="165">
        <v>3030</v>
      </c>
      <c r="J237" s="166" t="s">
        <v>161</v>
      </c>
      <c r="K237" s="174">
        <v>11</v>
      </c>
      <c r="L237" s="1595">
        <v>0.33333333333333331</v>
      </c>
      <c r="M237" s="4"/>
      <c r="N237" s="4"/>
      <c r="O237" s="4"/>
      <c r="P237" s="4"/>
      <c r="Q237" s="4"/>
      <c r="R237" s="4"/>
      <c r="S237" s="4"/>
      <c r="T237" s="4"/>
      <c r="U237" s="4"/>
      <c r="V237" s="4"/>
      <c r="W237" s="4"/>
      <c r="X237" s="4"/>
      <c r="Y237" s="4"/>
      <c r="Z237" s="4"/>
    </row>
    <row r="238" spans="2:26" ht="15.75" customHeight="1">
      <c r="B238" s="140">
        <v>45586</v>
      </c>
      <c r="C238" s="1539"/>
      <c r="D238" s="1539"/>
      <c r="E238" s="1539"/>
      <c r="F238" s="1539"/>
      <c r="G238" s="1539"/>
      <c r="H238" s="1539"/>
      <c r="I238" s="165">
        <v>3020</v>
      </c>
      <c r="J238" s="166" t="s">
        <v>166</v>
      </c>
      <c r="K238" s="174">
        <v>19</v>
      </c>
      <c r="L238" s="1539"/>
      <c r="M238" s="4"/>
      <c r="N238" s="4"/>
      <c r="O238" s="4"/>
      <c r="P238" s="4"/>
      <c r="Q238" s="4"/>
      <c r="R238" s="4"/>
      <c r="S238" s="4"/>
      <c r="T238" s="4"/>
      <c r="U238" s="4"/>
      <c r="V238" s="4"/>
      <c r="W238" s="4"/>
      <c r="X238" s="4"/>
      <c r="Y238" s="4"/>
      <c r="Z238" s="4"/>
    </row>
    <row r="239" spans="2:26" ht="15.75" customHeight="1">
      <c r="B239" s="140">
        <v>45586</v>
      </c>
      <c r="C239" s="185" t="s">
        <v>219</v>
      </c>
      <c r="D239" s="186" t="s">
        <v>174</v>
      </c>
      <c r="E239" s="157">
        <v>1.5</v>
      </c>
      <c r="F239" s="186" t="s">
        <v>218</v>
      </c>
      <c r="G239" s="187">
        <v>915008283</v>
      </c>
      <c r="H239" s="188">
        <v>42083006212</v>
      </c>
      <c r="I239" s="167">
        <v>3015</v>
      </c>
      <c r="J239" s="168" t="s">
        <v>156</v>
      </c>
      <c r="K239" s="174">
        <v>15</v>
      </c>
      <c r="L239" s="189">
        <v>0.375</v>
      </c>
      <c r="M239" s="4"/>
      <c r="N239" s="4"/>
      <c r="O239" s="4"/>
      <c r="P239" s="4"/>
      <c r="Q239" s="4"/>
      <c r="R239" s="4"/>
      <c r="S239" s="4"/>
      <c r="T239" s="4"/>
      <c r="U239" s="4"/>
      <c r="V239" s="4"/>
      <c r="W239" s="4"/>
      <c r="X239" s="4"/>
      <c r="Y239" s="4"/>
      <c r="Z239" s="4"/>
    </row>
    <row r="240" spans="2:26" ht="15.75" customHeight="1">
      <c r="B240" s="140">
        <v>45586</v>
      </c>
      <c r="C240" s="1579" t="s">
        <v>221</v>
      </c>
      <c r="D240" s="1576" t="s">
        <v>134</v>
      </c>
      <c r="E240" s="1572">
        <v>2.5</v>
      </c>
      <c r="F240" s="1576" t="s">
        <v>216</v>
      </c>
      <c r="G240" s="1598">
        <v>326522825</v>
      </c>
      <c r="H240" s="1599">
        <v>1093014117</v>
      </c>
      <c r="I240" s="181">
        <v>3027</v>
      </c>
      <c r="J240" s="182" t="s">
        <v>175</v>
      </c>
      <c r="K240" s="174">
        <v>13</v>
      </c>
      <c r="L240" s="1595">
        <v>0.41666666666666669</v>
      </c>
      <c r="M240" s="4"/>
      <c r="N240" s="4"/>
      <c r="O240" s="4"/>
      <c r="P240" s="4"/>
      <c r="Q240" s="4"/>
      <c r="R240" s="4"/>
      <c r="S240" s="4"/>
      <c r="T240" s="4"/>
      <c r="U240" s="4"/>
      <c r="V240" s="4"/>
      <c r="W240" s="4"/>
      <c r="X240" s="4"/>
      <c r="Y240" s="4"/>
      <c r="Z240" s="4"/>
    </row>
    <row r="241" spans="2:26" ht="15.75" customHeight="1">
      <c r="B241" s="140">
        <v>45586</v>
      </c>
      <c r="C241" s="1539"/>
      <c r="D241" s="1539"/>
      <c r="E241" s="1539"/>
      <c r="F241" s="1539"/>
      <c r="G241" s="1539"/>
      <c r="H241" s="1539"/>
      <c r="I241" s="181">
        <v>3016</v>
      </c>
      <c r="J241" s="182" t="s">
        <v>171</v>
      </c>
      <c r="K241" s="174">
        <v>15</v>
      </c>
      <c r="L241" s="1539"/>
      <c r="M241" s="4"/>
      <c r="N241" s="4"/>
      <c r="O241" s="4"/>
      <c r="P241" s="4"/>
      <c r="Q241" s="4"/>
      <c r="R241" s="4"/>
      <c r="S241" s="4"/>
      <c r="T241" s="4"/>
      <c r="U241" s="4"/>
      <c r="V241" s="4"/>
      <c r="W241" s="4"/>
      <c r="X241" s="4"/>
      <c r="Y241" s="4"/>
      <c r="Z241" s="4"/>
    </row>
    <row r="242" spans="2:26" ht="15.75" customHeight="1">
      <c r="B242" s="140">
        <v>45586</v>
      </c>
      <c r="C242" s="1579" t="s">
        <v>223</v>
      </c>
      <c r="D242" s="1576" t="s">
        <v>163</v>
      </c>
      <c r="E242" s="1572">
        <v>3.5</v>
      </c>
      <c r="F242" s="1576" t="s">
        <v>222</v>
      </c>
      <c r="G242" s="1598">
        <v>912385576</v>
      </c>
      <c r="H242" s="1599">
        <v>36081019910</v>
      </c>
      <c r="I242" s="165">
        <v>3013</v>
      </c>
      <c r="J242" s="166" t="s">
        <v>188</v>
      </c>
      <c r="K242" s="190">
        <v>12</v>
      </c>
      <c r="L242" s="1595">
        <v>0.4375</v>
      </c>
      <c r="M242" s="4"/>
      <c r="N242" s="4"/>
      <c r="O242" s="4"/>
      <c r="P242" s="4"/>
      <c r="Q242" s="4"/>
      <c r="R242" s="4"/>
      <c r="S242" s="4"/>
      <c r="T242" s="4"/>
      <c r="U242" s="4"/>
      <c r="V242" s="4"/>
      <c r="W242" s="4"/>
      <c r="X242" s="4"/>
      <c r="Y242" s="4"/>
      <c r="Z242" s="4"/>
    </row>
    <row r="243" spans="2:26" ht="15.75" customHeight="1">
      <c r="B243" s="140">
        <v>45586</v>
      </c>
      <c r="C243" s="1538"/>
      <c r="D243" s="1538"/>
      <c r="E243" s="1538"/>
      <c r="F243" s="1538"/>
      <c r="G243" s="1538"/>
      <c r="H243" s="1538"/>
      <c r="I243" s="165">
        <v>3023</v>
      </c>
      <c r="J243" s="166" t="s">
        <v>182</v>
      </c>
      <c r="K243" s="190">
        <v>12</v>
      </c>
      <c r="L243" s="1538"/>
      <c r="M243" s="4"/>
      <c r="N243" s="4"/>
      <c r="O243" s="4"/>
      <c r="P243" s="4"/>
      <c r="Q243" s="4"/>
      <c r="R243" s="4"/>
      <c r="S243" s="4"/>
      <c r="T243" s="4"/>
      <c r="U243" s="4"/>
      <c r="V243" s="4"/>
      <c r="W243" s="4"/>
      <c r="X243" s="4"/>
      <c r="Y243" s="4"/>
      <c r="Z243" s="4"/>
    </row>
    <row r="244" spans="2:26" ht="15.75" customHeight="1">
      <c r="B244" s="140">
        <v>45586</v>
      </c>
      <c r="C244" s="1539"/>
      <c r="D244" s="1539"/>
      <c r="E244" s="1539"/>
      <c r="F244" s="1539"/>
      <c r="G244" s="1539"/>
      <c r="H244" s="1539"/>
      <c r="I244" s="165">
        <v>3005</v>
      </c>
      <c r="J244" s="166" t="s">
        <v>185</v>
      </c>
      <c r="K244" s="190">
        <v>9</v>
      </c>
      <c r="L244" s="1539"/>
      <c r="M244" s="4"/>
      <c r="N244" s="4"/>
      <c r="O244" s="4"/>
      <c r="P244" s="4"/>
      <c r="Q244" s="4"/>
      <c r="R244" s="4"/>
      <c r="S244" s="4"/>
      <c r="T244" s="4"/>
      <c r="U244" s="4"/>
      <c r="V244" s="4"/>
      <c r="W244" s="4"/>
      <c r="X244" s="4"/>
      <c r="Y244" s="4"/>
      <c r="Z244" s="4"/>
    </row>
    <row r="245" spans="2:26" ht="15.75" customHeight="1">
      <c r="B245" s="140">
        <v>45586</v>
      </c>
      <c r="C245" s="1579" t="s">
        <v>224</v>
      </c>
      <c r="D245" s="1576" t="s">
        <v>174</v>
      </c>
      <c r="E245" s="1572">
        <v>1.5</v>
      </c>
      <c r="F245" s="1576" t="s">
        <v>218</v>
      </c>
      <c r="G245" s="1598">
        <v>915008283</v>
      </c>
      <c r="H245" s="1599">
        <v>42083006212</v>
      </c>
      <c r="I245" s="167">
        <v>3031</v>
      </c>
      <c r="J245" s="168" t="s">
        <v>178</v>
      </c>
      <c r="K245" s="174">
        <v>6</v>
      </c>
      <c r="L245" s="1595">
        <v>0.5625</v>
      </c>
      <c r="M245" s="4"/>
      <c r="N245" s="4"/>
      <c r="O245" s="4"/>
      <c r="P245" s="4"/>
      <c r="Q245" s="4"/>
      <c r="R245" s="4"/>
      <c r="S245" s="4"/>
      <c r="T245" s="4"/>
      <c r="U245" s="4"/>
      <c r="V245" s="4"/>
      <c r="W245" s="4"/>
      <c r="X245" s="4"/>
      <c r="Y245" s="4"/>
      <c r="Z245" s="4"/>
    </row>
    <row r="246" spans="2:26" ht="15.75" customHeight="1">
      <c r="B246" s="140">
        <v>45586</v>
      </c>
      <c r="C246" s="1539"/>
      <c r="D246" s="1539"/>
      <c r="E246" s="1539"/>
      <c r="F246" s="1539"/>
      <c r="G246" s="1539"/>
      <c r="H246" s="1539"/>
      <c r="I246" s="167">
        <v>3033</v>
      </c>
      <c r="J246" s="168" t="s">
        <v>205</v>
      </c>
      <c r="K246" s="174">
        <v>12</v>
      </c>
      <c r="L246" s="1539"/>
      <c r="M246" s="4"/>
      <c r="N246" s="4"/>
      <c r="O246" s="4"/>
      <c r="P246" s="4"/>
      <c r="Q246" s="4"/>
      <c r="R246" s="4"/>
      <c r="S246" s="4"/>
      <c r="T246" s="4"/>
      <c r="U246" s="4"/>
      <c r="V246" s="4"/>
      <c r="W246" s="4"/>
      <c r="X246" s="4"/>
      <c r="Y246" s="4"/>
      <c r="Z246" s="4"/>
    </row>
    <row r="247" spans="2:26" ht="15.75" customHeight="1">
      <c r="B247" s="140">
        <v>45586</v>
      </c>
      <c r="C247" s="1579" t="s">
        <v>226</v>
      </c>
      <c r="D247" s="1576" t="s">
        <v>134</v>
      </c>
      <c r="E247" s="1572">
        <v>2.5</v>
      </c>
      <c r="F247" s="1576" t="s">
        <v>216</v>
      </c>
      <c r="G247" s="1598">
        <v>326522825</v>
      </c>
      <c r="H247" s="1599">
        <v>1093014117</v>
      </c>
      <c r="I247" s="160">
        <v>3011</v>
      </c>
      <c r="J247" s="161" t="s">
        <v>196</v>
      </c>
      <c r="K247" s="174">
        <v>13</v>
      </c>
      <c r="L247" s="1595">
        <v>0.5625</v>
      </c>
      <c r="M247" s="4"/>
      <c r="N247" s="4"/>
      <c r="O247" s="4"/>
      <c r="P247" s="4"/>
      <c r="Q247" s="4"/>
      <c r="R247" s="4"/>
      <c r="S247" s="4"/>
      <c r="T247" s="4"/>
      <c r="U247" s="4"/>
      <c r="V247" s="4"/>
      <c r="W247" s="4"/>
      <c r="X247" s="4"/>
      <c r="Y247" s="4"/>
      <c r="Z247" s="4"/>
    </row>
    <row r="248" spans="2:26" ht="15.75" customHeight="1">
      <c r="B248" s="140">
        <v>45586</v>
      </c>
      <c r="C248" s="1539"/>
      <c r="D248" s="1539"/>
      <c r="E248" s="1539"/>
      <c r="F248" s="1539"/>
      <c r="G248" s="1539"/>
      <c r="H248" s="1539"/>
      <c r="I248" s="160">
        <v>3014</v>
      </c>
      <c r="J248" s="161" t="s">
        <v>202</v>
      </c>
      <c r="K248" s="174">
        <v>14</v>
      </c>
      <c r="L248" s="1539"/>
      <c r="M248" s="4"/>
      <c r="N248" s="4"/>
      <c r="O248" s="4"/>
      <c r="P248" s="4"/>
      <c r="Q248" s="4"/>
      <c r="R248" s="4"/>
      <c r="S248" s="4"/>
      <c r="T248" s="4"/>
      <c r="U248" s="4"/>
      <c r="V248" s="4"/>
      <c r="W248" s="4"/>
      <c r="X248" s="4"/>
      <c r="Y248" s="4"/>
      <c r="Z248" s="4"/>
    </row>
    <row r="249" spans="2:26" ht="15.75" customHeight="1">
      <c r="B249" s="140">
        <v>45586</v>
      </c>
      <c r="C249" s="1579" t="s">
        <v>227</v>
      </c>
      <c r="D249" s="1576" t="s">
        <v>153</v>
      </c>
      <c r="E249" s="1572">
        <v>2.5</v>
      </c>
      <c r="F249" s="1576" t="s">
        <v>230</v>
      </c>
      <c r="G249" s="1598">
        <v>912283331</v>
      </c>
      <c r="H249" s="1599">
        <v>36071004480</v>
      </c>
      <c r="I249" s="181">
        <v>3032</v>
      </c>
      <c r="J249" s="182" t="s">
        <v>190</v>
      </c>
      <c r="K249" s="174">
        <v>6</v>
      </c>
      <c r="L249" s="1595">
        <v>0.45833333333333331</v>
      </c>
      <c r="M249" s="4"/>
      <c r="N249" s="4"/>
      <c r="O249" s="4"/>
      <c r="P249" s="4"/>
      <c r="Q249" s="4"/>
      <c r="R249" s="4"/>
      <c r="S249" s="4"/>
      <c r="T249" s="4"/>
      <c r="U249" s="4"/>
      <c r="V249" s="4"/>
      <c r="W249" s="4"/>
      <c r="X249" s="4"/>
      <c r="Y249" s="4"/>
      <c r="Z249" s="4"/>
    </row>
    <row r="250" spans="2:26" ht="15.75" customHeight="1">
      <c r="B250" s="140">
        <v>45586</v>
      </c>
      <c r="C250" s="1538"/>
      <c r="D250" s="1538"/>
      <c r="E250" s="1538"/>
      <c r="F250" s="1538"/>
      <c r="G250" s="1538"/>
      <c r="H250" s="1538"/>
      <c r="I250" s="181">
        <v>3003</v>
      </c>
      <c r="J250" s="182" t="s">
        <v>193</v>
      </c>
      <c r="K250" s="174">
        <v>10</v>
      </c>
      <c r="L250" s="1538"/>
      <c r="M250" s="4"/>
      <c r="N250" s="4"/>
      <c r="O250" s="4"/>
      <c r="P250" s="4"/>
      <c r="Q250" s="4"/>
      <c r="R250" s="4"/>
      <c r="S250" s="4"/>
      <c r="T250" s="4"/>
      <c r="U250" s="4"/>
      <c r="V250" s="4"/>
      <c r="W250" s="4"/>
      <c r="X250" s="4"/>
      <c r="Y250" s="4"/>
      <c r="Z250" s="4"/>
    </row>
    <row r="251" spans="2:26" ht="15.75" customHeight="1">
      <c r="B251" s="140">
        <v>45586</v>
      </c>
      <c r="C251" s="1539"/>
      <c r="D251" s="1539"/>
      <c r="E251" s="1539"/>
      <c r="F251" s="1539"/>
      <c r="G251" s="1539"/>
      <c r="H251" s="1539"/>
      <c r="I251" s="181">
        <v>3018</v>
      </c>
      <c r="J251" s="182" t="s">
        <v>199</v>
      </c>
      <c r="K251" s="174">
        <v>10</v>
      </c>
      <c r="L251" s="1539"/>
      <c r="M251" s="4"/>
      <c r="N251" s="4"/>
      <c r="O251" s="4"/>
      <c r="P251" s="4"/>
      <c r="Q251" s="4"/>
      <c r="R251" s="4"/>
      <c r="S251" s="4"/>
      <c r="T251" s="4"/>
      <c r="U251" s="4"/>
      <c r="V251" s="4"/>
      <c r="W251" s="4"/>
      <c r="X251" s="4"/>
      <c r="Y251" s="4"/>
      <c r="Z251" s="4"/>
    </row>
    <row r="252" spans="2:26" ht="15.75" customHeight="1">
      <c r="B252" s="140">
        <v>45587</v>
      </c>
      <c r="C252" s="1571" t="s">
        <v>215</v>
      </c>
      <c r="D252" s="1571" t="s">
        <v>153</v>
      </c>
      <c r="E252" s="1572">
        <v>2.5</v>
      </c>
      <c r="F252" s="1571" t="s">
        <v>230</v>
      </c>
      <c r="G252" s="1577">
        <v>912283331</v>
      </c>
      <c r="H252" s="1578">
        <v>36071004480</v>
      </c>
      <c r="I252" s="160">
        <v>3033</v>
      </c>
      <c r="J252" s="161" t="s">
        <v>205</v>
      </c>
      <c r="K252" s="162">
        <v>5</v>
      </c>
      <c r="L252" s="1596">
        <v>0.35416666666666669</v>
      </c>
      <c r="M252" s="4"/>
      <c r="N252" s="4"/>
      <c r="O252" s="4"/>
      <c r="P252" s="4"/>
      <c r="Q252" s="4"/>
      <c r="R252" s="4"/>
      <c r="S252" s="4"/>
      <c r="T252" s="4"/>
      <c r="U252" s="4"/>
      <c r="V252" s="4"/>
      <c r="W252" s="4"/>
      <c r="X252" s="4"/>
      <c r="Y252" s="4"/>
      <c r="Z252" s="4"/>
    </row>
    <row r="253" spans="2:26" ht="15.75" customHeight="1">
      <c r="B253" s="140">
        <v>45587</v>
      </c>
      <c r="C253" s="1538"/>
      <c r="D253" s="1538"/>
      <c r="E253" s="1538"/>
      <c r="F253" s="1538"/>
      <c r="G253" s="1538"/>
      <c r="H253" s="1538"/>
      <c r="I253" s="160">
        <v>3027</v>
      </c>
      <c r="J253" s="161" t="s">
        <v>175</v>
      </c>
      <c r="K253" s="162">
        <v>9</v>
      </c>
      <c r="L253" s="1538"/>
      <c r="M253" s="4"/>
      <c r="N253" s="4"/>
      <c r="O253" s="4"/>
      <c r="P253" s="4"/>
      <c r="Q253" s="4"/>
      <c r="R253" s="4"/>
      <c r="S253" s="4"/>
      <c r="T253" s="4"/>
      <c r="U253" s="4"/>
      <c r="V253" s="4"/>
      <c r="W253" s="4"/>
      <c r="X253" s="4"/>
      <c r="Y253" s="4"/>
      <c r="Z253" s="4"/>
    </row>
    <row r="254" spans="2:26" ht="15.75" customHeight="1">
      <c r="B254" s="140">
        <v>45587</v>
      </c>
      <c r="C254" s="1539"/>
      <c r="D254" s="1539"/>
      <c r="E254" s="1539"/>
      <c r="F254" s="1539"/>
      <c r="G254" s="1539"/>
      <c r="H254" s="1539"/>
      <c r="I254" s="160">
        <v>3016</v>
      </c>
      <c r="J254" s="161" t="s">
        <v>171</v>
      </c>
      <c r="K254" s="162">
        <v>4</v>
      </c>
      <c r="L254" s="1539"/>
      <c r="M254" s="4"/>
      <c r="N254" s="4"/>
      <c r="O254" s="4"/>
      <c r="P254" s="4"/>
      <c r="Q254" s="4"/>
      <c r="R254" s="4"/>
      <c r="S254" s="4"/>
      <c r="T254" s="4"/>
      <c r="U254" s="4"/>
      <c r="V254" s="4"/>
      <c r="W254" s="4"/>
      <c r="X254" s="4"/>
      <c r="Y254" s="4"/>
      <c r="Z254" s="4"/>
    </row>
    <row r="255" spans="2:26" ht="15.75" customHeight="1">
      <c r="B255" s="140">
        <v>45587</v>
      </c>
      <c r="C255" s="1571" t="s">
        <v>217</v>
      </c>
      <c r="D255" s="1571" t="s">
        <v>134</v>
      </c>
      <c r="E255" s="1572">
        <v>2.5</v>
      </c>
      <c r="F255" s="1571" t="s">
        <v>216</v>
      </c>
      <c r="G255" s="1577">
        <v>326522825</v>
      </c>
      <c r="H255" s="1578">
        <v>1093014117</v>
      </c>
      <c r="I255" s="165">
        <v>3020</v>
      </c>
      <c r="J255" s="166" t="s">
        <v>166</v>
      </c>
      <c r="K255" s="162">
        <v>9</v>
      </c>
      <c r="L255" s="1596">
        <v>0.375</v>
      </c>
      <c r="M255" s="4"/>
      <c r="N255" s="4"/>
      <c r="O255" s="4"/>
      <c r="P255" s="4"/>
      <c r="Q255" s="4"/>
      <c r="R255" s="4"/>
      <c r="S255" s="4"/>
      <c r="T255" s="4"/>
      <c r="U255" s="4"/>
      <c r="V255" s="4"/>
      <c r="W255" s="4"/>
      <c r="X255" s="4"/>
      <c r="Y255" s="4"/>
      <c r="Z255" s="4"/>
    </row>
    <row r="256" spans="2:26" ht="15.75" customHeight="1">
      <c r="B256" s="140">
        <v>45587</v>
      </c>
      <c r="C256" s="1538"/>
      <c r="D256" s="1538"/>
      <c r="E256" s="1538"/>
      <c r="F256" s="1538"/>
      <c r="G256" s="1538"/>
      <c r="H256" s="1538"/>
      <c r="I256" s="165">
        <v>3031</v>
      </c>
      <c r="J256" s="166" t="s">
        <v>178</v>
      </c>
      <c r="K256" s="162">
        <v>6</v>
      </c>
      <c r="L256" s="1538"/>
      <c r="M256" s="4"/>
      <c r="N256" s="4"/>
      <c r="O256" s="4"/>
      <c r="P256" s="4"/>
      <c r="Q256" s="4"/>
      <c r="R256" s="4"/>
      <c r="S256" s="4"/>
      <c r="T256" s="4"/>
      <c r="U256" s="4"/>
      <c r="V256" s="4"/>
      <c r="W256" s="4"/>
      <c r="X256" s="4"/>
      <c r="Y256" s="4"/>
      <c r="Z256" s="4"/>
    </row>
    <row r="257" spans="2:26" ht="15.75" customHeight="1">
      <c r="B257" s="140">
        <v>45587</v>
      </c>
      <c r="C257" s="1539"/>
      <c r="D257" s="1539"/>
      <c r="E257" s="1539"/>
      <c r="F257" s="1539"/>
      <c r="G257" s="1539"/>
      <c r="H257" s="1539"/>
      <c r="I257" s="165">
        <v>3002</v>
      </c>
      <c r="J257" s="166" t="s">
        <v>150</v>
      </c>
      <c r="K257" s="162">
        <v>10</v>
      </c>
      <c r="L257" s="1539"/>
      <c r="M257" s="4"/>
      <c r="N257" s="4"/>
      <c r="O257" s="4"/>
      <c r="P257" s="4"/>
      <c r="Q257" s="4"/>
      <c r="R257" s="4"/>
      <c r="S257" s="4"/>
      <c r="T257" s="4"/>
      <c r="U257" s="4"/>
      <c r="V257" s="4"/>
      <c r="W257" s="4"/>
      <c r="X257" s="4"/>
      <c r="Y257" s="4"/>
      <c r="Z257" s="4"/>
    </row>
    <row r="258" spans="2:26" ht="15.75" customHeight="1">
      <c r="B258" s="140">
        <v>45587</v>
      </c>
      <c r="C258" s="1571" t="s">
        <v>219</v>
      </c>
      <c r="D258" s="1571" t="s">
        <v>174</v>
      </c>
      <c r="E258" s="1572">
        <v>1.5</v>
      </c>
      <c r="F258" s="1571" t="s">
        <v>50</v>
      </c>
      <c r="G258" s="1577">
        <v>949502669</v>
      </c>
      <c r="H258" s="1578">
        <v>1066000787</v>
      </c>
      <c r="I258" s="167">
        <v>3015</v>
      </c>
      <c r="J258" s="168" t="s">
        <v>156</v>
      </c>
      <c r="K258" s="162">
        <v>6</v>
      </c>
      <c r="L258" s="1596">
        <v>0.39583333333333331</v>
      </c>
      <c r="M258" s="4"/>
      <c r="N258" s="4"/>
      <c r="O258" s="4"/>
      <c r="P258" s="4"/>
      <c r="Q258" s="4"/>
      <c r="R258" s="4"/>
      <c r="S258" s="4"/>
      <c r="T258" s="4"/>
      <c r="U258" s="4"/>
      <c r="V258" s="4"/>
      <c r="W258" s="4"/>
      <c r="X258" s="4"/>
      <c r="Y258" s="4"/>
      <c r="Z258" s="4"/>
    </row>
    <row r="259" spans="2:26" ht="15.75" customHeight="1">
      <c r="B259" s="140">
        <v>45587</v>
      </c>
      <c r="C259" s="1539"/>
      <c r="D259" s="1539"/>
      <c r="E259" s="1539"/>
      <c r="F259" s="1539"/>
      <c r="G259" s="1539"/>
      <c r="H259" s="1539"/>
      <c r="I259" s="167">
        <v>3030</v>
      </c>
      <c r="J259" s="168" t="s">
        <v>161</v>
      </c>
      <c r="K259" s="162">
        <v>9</v>
      </c>
      <c r="L259" s="1539"/>
      <c r="M259" s="4"/>
      <c r="N259" s="4"/>
      <c r="O259" s="4"/>
      <c r="P259" s="4"/>
      <c r="Q259" s="4"/>
      <c r="R259" s="4"/>
      <c r="S259" s="4"/>
      <c r="T259" s="4"/>
      <c r="U259" s="4"/>
      <c r="V259" s="4"/>
      <c r="W259" s="4"/>
      <c r="X259" s="4"/>
      <c r="Y259" s="4"/>
      <c r="Z259" s="4"/>
    </row>
    <row r="260" spans="2:26" ht="15.75" customHeight="1">
      <c r="B260" s="140">
        <v>45587</v>
      </c>
      <c r="C260" s="156" t="s">
        <v>221</v>
      </c>
      <c r="D260" s="1571" t="s">
        <v>153</v>
      </c>
      <c r="E260" s="1572">
        <v>2.5</v>
      </c>
      <c r="F260" s="1571" t="s">
        <v>230</v>
      </c>
      <c r="G260" s="1577">
        <v>912283331</v>
      </c>
      <c r="H260" s="1578">
        <v>36071004480</v>
      </c>
      <c r="I260" s="160">
        <v>3011</v>
      </c>
      <c r="J260" s="161" t="s">
        <v>196</v>
      </c>
      <c r="K260" s="162">
        <v>10</v>
      </c>
      <c r="L260" s="1596">
        <v>0.4375</v>
      </c>
      <c r="M260" s="4"/>
      <c r="N260" s="4"/>
      <c r="O260" s="4"/>
      <c r="P260" s="4"/>
      <c r="Q260" s="4"/>
      <c r="R260" s="4"/>
      <c r="S260" s="4"/>
      <c r="T260" s="4"/>
      <c r="U260" s="4"/>
      <c r="V260" s="4"/>
      <c r="W260" s="4"/>
      <c r="X260" s="4"/>
      <c r="Y260" s="4"/>
      <c r="Z260" s="4"/>
    </row>
    <row r="261" spans="2:26" ht="15.75" customHeight="1">
      <c r="B261" s="140">
        <v>45587</v>
      </c>
      <c r="C261" s="156"/>
      <c r="D261" s="1539"/>
      <c r="E261" s="1539"/>
      <c r="F261" s="1539"/>
      <c r="G261" s="1539"/>
      <c r="H261" s="1539"/>
      <c r="I261" s="160">
        <v>3014</v>
      </c>
      <c r="J261" s="161" t="s">
        <v>202</v>
      </c>
      <c r="K261" s="162">
        <v>10</v>
      </c>
      <c r="L261" s="1539"/>
      <c r="M261" s="4"/>
      <c r="N261" s="4"/>
      <c r="O261" s="4"/>
      <c r="P261" s="4"/>
      <c r="Q261" s="4"/>
      <c r="R261" s="4"/>
      <c r="S261" s="4"/>
      <c r="T261" s="4"/>
      <c r="U261" s="4"/>
      <c r="V261" s="4"/>
      <c r="W261" s="4"/>
      <c r="X261" s="4"/>
      <c r="Y261" s="4"/>
      <c r="Z261" s="4"/>
    </row>
    <row r="262" spans="2:26" ht="15.75" customHeight="1">
      <c r="B262" s="140">
        <v>45587</v>
      </c>
      <c r="C262" s="1571" t="s">
        <v>223</v>
      </c>
      <c r="D262" s="1571" t="s">
        <v>134</v>
      </c>
      <c r="E262" s="1572">
        <v>2.5</v>
      </c>
      <c r="F262" s="1571" t="s">
        <v>216</v>
      </c>
      <c r="G262" s="1577">
        <v>326522825</v>
      </c>
      <c r="H262" s="1578">
        <v>1093014117</v>
      </c>
      <c r="I262" s="165">
        <v>3013</v>
      </c>
      <c r="J262" s="166" t="s">
        <v>188</v>
      </c>
      <c r="K262" s="162">
        <v>7</v>
      </c>
      <c r="L262" s="1596">
        <v>0.45833333333333331</v>
      </c>
      <c r="M262" s="4"/>
      <c r="N262" s="4"/>
      <c r="O262" s="4"/>
      <c r="P262" s="4"/>
      <c r="Q262" s="4"/>
      <c r="R262" s="4"/>
      <c r="S262" s="4"/>
      <c r="T262" s="4"/>
      <c r="U262" s="4"/>
      <c r="V262" s="4"/>
      <c r="W262" s="4"/>
      <c r="X262" s="4"/>
      <c r="Y262" s="4"/>
      <c r="Z262" s="4"/>
    </row>
    <row r="263" spans="2:26" ht="15.75" customHeight="1">
      <c r="B263" s="140">
        <v>45587</v>
      </c>
      <c r="C263" s="1538"/>
      <c r="D263" s="1538"/>
      <c r="E263" s="1538"/>
      <c r="F263" s="1538"/>
      <c r="G263" s="1538"/>
      <c r="H263" s="1538"/>
      <c r="I263" s="165">
        <v>3023</v>
      </c>
      <c r="J263" s="166" t="s">
        <v>182</v>
      </c>
      <c r="K263" s="162">
        <v>7</v>
      </c>
      <c r="L263" s="1538"/>
      <c r="M263" s="4"/>
      <c r="N263" s="4"/>
      <c r="O263" s="4"/>
      <c r="P263" s="4"/>
      <c r="Q263" s="4"/>
      <c r="R263" s="4"/>
      <c r="S263" s="4"/>
      <c r="T263" s="4"/>
      <c r="U263" s="4"/>
      <c r="V263" s="4"/>
      <c r="W263" s="4"/>
      <c r="X263" s="4"/>
      <c r="Y263" s="4"/>
      <c r="Z263" s="4"/>
    </row>
    <row r="264" spans="2:26" ht="15.75" customHeight="1">
      <c r="B264" s="140">
        <v>45587</v>
      </c>
      <c r="C264" s="1538"/>
      <c r="D264" s="1538"/>
      <c r="E264" s="1538"/>
      <c r="F264" s="1538"/>
      <c r="G264" s="1538"/>
      <c r="H264" s="1538"/>
      <c r="I264" s="165">
        <v>3005</v>
      </c>
      <c r="J264" s="166" t="s">
        <v>185</v>
      </c>
      <c r="K264" s="162">
        <v>6</v>
      </c>
      <c r="L264" s="1538"/>
      <c r="M264" s="4"/>
      <c r="N264" s="4"/>
      <c r="O264" s="4"/>
      <c r="P264" s="4"/>
      <c r="Q264" s="4"/>
      <c r="R264" s="4"/>
      <c r="S264" s="4"/>
      <c r="T264" s="4"/>
      <c r="U264" s="4"/>
      <c r="V264" s="4"/>
      <c r="W264" s="4"/>
      <c r="X264" s="4"/>
      <c r="Y264" s="4"/>
      <c r="Z264" s="4"/>
    </row>
    <row r="265" spans="2:26" ht="15.75" customHeight="1">
      <c r="B265" s="140">
        <v>45587</v>
      </c>
      <c r="C265" s="1539"/>
      <c r="D265" s="1539"/>
      <c r="E265" s="1539"/>
      <c r="F265" s="1539"/>
      <c r="G265" s="1539"/>
      <c r="H265" s="1539"/>
      <c r="I265" s="165">
        <v>3032</v>
      </c>
      <c r="J265" s="166" t="s">
        <v>190</v>
      </c>
      <c r="K265" s="162">
        <v>8</v>
      </c>
      <c r="L265" s="1539"/>
      <c r="M265" s="4"/>
      <c r="N265" s="4"/>
      <c r="O265" s="4"/>
      <c r="P265" s="4"/>
      <c r="Q265" s="4"/>
      <c r="R265" s="4"/>
      <c r="S265" s="4"/>
      <c r="T265" s="4"/>
      <c r="U265" s="4"/>
      <c r="V265" s="4"/>
      <c r="W265" s="4"/>
      <c r="X265" s="4"/>
      <c r="Y265" s="4"/>
      <c r="Z265" s="4"/>
    </row>
    <row r="266" spans="2:26" ht="15.75" customHeight="1">
      <c r="B266" s="140">
        <v>45587</v>
      </c>
      <c r="C266" s="1571" t="s">
        <v>224</v>
      </c>
      <c r="D266" s="1571" t="s">
        <v>174</v>
      </c>
      <c r="E266" s="1572">
        <v>1.5</v>
      </c>
      <c r="F266" s="1571" t="s">
        <v>50</v>
      </c>
      <c r="G266" s="1577">
        <v>949502669</v>
      </c>
      <c r="H266" s="1578">
        <v>1066000787</v>
      </c>
      <c r="I266" s="167">
        <v>3003</v>
      </c>
      <c r="J266" s="168" t="s">
        <v>193</v>
      </c>
      <c r="K266" s="162">
        <v>8</v>
      </c>
      <c r="L266" s="1596">
        <v>0.54166666666666663</v>
      </c>
      <c r="M266" s="4"/>
      <c r="N266" s="4"/>
      <c r="O266" s="4"/>
      <c r="P266" s="4"/>
      <c r="Q266" s="4"/>
      <c r="R266" s="4"/>
      <c r="S266" s="4"/>
      <c r="T266" s="4"/>
      <c r="U266" s="4"/>
      <c r="V266" s="4"/>
      <c r="W266" s="4"/>
      <c r="X266" s="4"/>
      <c r="Y266" s="4"/>
      <c r="Z266" s="4"/>
    </row>
    <row r="267" spans="2:26" ht="15.75" customHeight="1">
      <c r="B267" s="140">
        <v>45587</v>
      </c>
      <c r="C267" s="1539"/>
      <c r="D267" s="1539"/>
      <c r="E267" s="1539"/>
      <c r="F267" s="1539"/>
      <c r="G267" s="1539"/>
      <c r="H267" s="1539"/>
      <c r="I267" s="167">
        <v>3018</v>
      </c>
      <c r="J267" s="168" t="s">
        <v>199</v>
      </c>
      <c r="K267" s="162">
        <v>7</v>
      </c>
      <c r="L267" s="1539"/>
      <c r="M267" s="4"/>
      <c r="N267" s="4"/>
      <c r="O267" s="4"/>
      <c r="P267" s="4"/>
      <c r="Q267" s="4"/>
      <c r="R267" s="4"/>
      <c r="S267" s="4"/>
      <c r="T267" s="4"/>
      <c r="U267" s="4"/>
      <c r="V267" s="4"/>
      <c r="W267" s="4"/>
      <c r="X267" s="4"/>
      <c r="Y267" s="4"/>
      <c r="Z267" s="4"/>
    </row>
    <row r="268" spans="2:26" ht="15.75" customHeight="1">
      <c r="B268" s="140">
        <v>45588</v>
      </c>
      <c r="C268" s="1579" t="s">
        <v>215</v>
      </c>
      <c r="D268" s="1576" t="s">
        <v>153</v>
      </c>
      <c r="E268" s="1572">
        <v>2.5</v>
      </c>
      <c r="F268" s="1576" t="s">
        <v>230</v>
      </c>
      <c r="G268" s="1577">
        <v>912283331</v>
      </c>
      <c r="H268" s="1578">
        <v>36071004480</v>
      </c>
      <c r="I268" s="169">
        <v>3002</v>
      </c>
      <c r="J268" s="170" t="s">
        <v>150</v>
      </c>
      <c r="K268" s="185">
        <v>9</v>
      </c>
      <c r="L268" s="146"/>
      <c r="M268" s="4"/>
      <c r="N268" s="4"/>
      <c r="O268" s="4"/>
      <c r="P268" s="4"/>
      <c r="Q268" s="4"/>
      <c r="R268" s="4"/>
      <c r="S268" s="4"/>
      <c r="T268" s="4"/>
      <c r="U268" s="4"/>
      <c r="V268" s="4"/>
      <c r="W268" s="4"/>
      <c r="X268" s="4"/>
      <c r="Y268" s="4"/>
      <c r="Z268" s="4"/>
    </row>
    <row r="269" spans="2:26" ht="15.75" customHeight="1">
      <c r="B269" s="140">
        <v>45588</v>
      </c>
      <c r="C269" s="1538"/>
      <c r="D269" s="1538"/>
      <c r="E269" s="1538"/>
      <c r="F269" s="1538"/>
      <c r="G269" s="1538"/>
      <c r="H269" s="1538"/>
      <c r="I269" s="169">
        <v>3030</v>
      </c>
      <c r="J269" s="170" t="s">
        <v>161</v>
      </c>
      <c r="K269" s="185">
        <v>8</v>
      </c>
      <c r="L269" s="146"/>
      <c r="M269" s="4"/>
      <c r="N269" s="4"/>
      <c r="O269" s="4"/>
      <c r="P269" s="4"/>
      <c r="Q269" s="4"/>
      <c r="R269" s="4"/>
      <c r="S269" s="4"/>
      <c r="T269" s="4"/>
      <c r="U269" s="4"/>
      <c r="V269" s="4"/>
      <c r="W269" s="4"/>
      <c r="X269" s="4"/>
      <c r="Y269" s="4"/>
      <c r="Z269" s="4"/>
    </row>
    <row r="270" spans="2:26" ht="15.75" customHeight="1">
      <c r="B270" s="140">
        <v>45588</v>
      </c>
      <c r="C270" s="1539"/>
      <c r="D270" s="1539"/>
      <c r="E270" s="1539"/>
      <c r="F270" s="1539"/>
      <c r="G270" s="1539"/>
      <c r="H270" s="1539"/>
      <c r="I270" s="169">
        <v>3015</v>
      </c>
      <c r="J270" s="170" t="s">
        <v>156</v>
      </c>
      <c r="K270" s="185">
        <v>7</v>
      </c>
      <c r="L270" s="146"/>
      <c r="M270" s="4"/>
      <c r="N270" s="4"/>
      <c r="O270" s="4"/>
      <c r="P270" s="4"/>
      <c r="Q270" s="4"/>
      <c r="R270" s="4"/>
      <c r="S270" s="4"/>
      <c r="T270" s="4"/>
      <c r="U270" s="4"/>
      <c r="V270" s="4"/>
      <c r="W270" s="4"/>
      <c r="X270" s="4"/>
      <c r="Y270" s="4"/>
      <c r="Z270" s="4"/>
    </row>
    <row r="271" spans="2:26" ht="15.75" customHeight="1">
      <c r="B271" s="140">
        <v>45588</v>
      </c>
      <c r="C271" s="1579" t="s">
        <v>217</v>
      </c>
      <c r="D271" s="1576" t="s">
        <v>163</v>
      </c>
      <c r="E271" s="1572">
        <v>3.5</v>
      </c>
      <c r="F271" s="1576" t="s">
        <v>222</v>
      </c>
      <c r="G271" s="1577">
        <v>912385576</v>
      </c>
      <c r="H271" s="1578">
        <v>36081019910</v>
      </c>
      <c r="I271" s="167">
        <v>3020</v>
      </c>
      <c r="J271" s="168" t="s">
        <v>166</v>
      </c>
      <c r="K271" s="185">
        <v>7</v>
      </c>
      <c r="L271" s="146"/>
      <c r="M271" s="4"/>
      <c r="N271" s="4"/>
      <c r="O271" s="4"/>
      <c r="P271" s="4"/>
      <c r="Q271" s="4"/>
      <c r="R271" s="4"/>
      <c r="S271" s="4"/>
      <c r="T271" s="4"/>
      <c r="U271" s="4"/>
      <c r="V271" s="4"/>
      <c r="W271" s="4"/>
      <c r="X271" s="4"/>
      <c r="Y271" s="4"/>
      <c r="Z271" s="4"/>
    </row>
    <row r="272" spans="2:26" ht="15.75" customHeight="1">
      <c r="B272" s="140">
        <v>45588</v>
      </c>
      <c r="C272" s="1538"/>
      <c r="D272" s="1538"/>
      <c r="E272" s="1538"/>
      <c r="F272" s="1538"/>
      <c r="G272" s="1538"/>
      <c r="H272" s="1538"/>
      <c r="I272" s="167">
        <v>3027</v>
      </c>
      <c r="J272" s="168" t="s">
        <v>175</v>
      </c>
      <c r="K272" s="185">
        <v>9</v>
      </c>
      <c r="L272" s="146"/>
      <c r="M272" s="4"/>
      <c r="N272" s="4"/>
      <c r="O272" s="4"/>
      <c r="P272" s="4"/>
      <c r="Q272" s="4"/>
      <c r="R272" s="4"/>
      <c r="S272" s="4"/>
      <c r="T272" s="4"/>
      <c r="U272" s="4"/>
      <c r="V272" s="4"/>
      <c r="W272" s="4"/>
      <c r="X272" s="4"/>
      <c r="Y272" s="4"/>
      <c r="Z272" s="4"/>
    </row>
    <row r="273" spans="2:26" ht="15.75" customHeight="1">
      <c r="B273" s="140">
        <v>45588</v>
      </c>
      <c r="C273" s="1538"/>
      <c r="D273" s="1538"/>
      <c r="E273" s="1538"/>
      <c r="F273" s="1538"/>
      <c r="G273" s="1538"/>
      <c r="H273" s="1538"/>
      <c r="I273" s="167">
        <v>3016</v>
      </c>
      <c r="J273" s="168" t="s">
        <v>171</v>
      </c>
      <c r="K273" s="185">
        <v>8</v>
      </c>
      <c r="L273" s="146"/>
      <c r="M273" s="4"/>
      <c r="N273" s="4"/>
      <c r="O273" s="4"/>
      <c r="P273" s="4"/>
      <c r="Q273" s="4"/>
      <c r="R273" s="4"/>
      <c r="S273" s="4"/>
      <c r="T273" s="4"/>
      <c r="U273" s="4"/>
      <c r="V273" s="4"/>
      <c r="W273" s="4"/>
      <c r="X273" s="4"/>
      <c r="Y273" s="4"/>
      <c r="Z273" s="4"/>
    </row>
    <row r="274" spans="2:26" ht="15.75" customHeight="1">
      <c r="B274" s="140">
        <v>45588</v>
      </c>
      <c r="C274" s="1539"/>
      <c r="D274" s="1539"/>
      <c r="E274" s="1539"/>
      <c r="F274" s="1539"/>
      <c r="G274" s="1539"/>
      <c r="H274" s="1539"/>
      <c r="I274" s="167">
        <v>3033</v>
      </c>
      <c r="J274" s="168" t="s">
        <v>205</v>
      </c>
      <c r="K274" s="185">
        <v>3</v>
      </c>
      <c r="L274" s="146"/>
      <c r="M274" s="4"/>
      <c r="N274" s="4"/>
      <c r="O274" s="4"/>
      <c r="P274" s="4"/>
      <c r="Q274" s="4"/>
      <c r="R274" s="4"/>
      <c r="S274" s="4"/>
      <c r="T274" s="4"/>
      <c r="U274" s="4"/>
      <c r="V274" s="4"/>
      <c r="W274" s="4"/>
      <c r="X274" s="4"/>
      <c r="Y274" s="4"/>
      <c r="Z274" s="4"/>
    </row>
    <row r="275" spans="2:26" ht="15.75" customHeight="1">
      <c r="B275" s="140">
        <v>45588</v>
      </c>
      <c r="C275" s="1579" t="s">
        <v>219</v>
      </c>
      <c r="D275" s="1576" t="s">
        <v>134</v>
      </c>
      <c r="E275" s="1572">
        <v>2.5</v>
      </c>
      <c r="F275" s="1576" t="s">
        <v>216</v>
      </c>
      <c r="G275" s="1577">
        <v>326522825</v>
      </c>
      <c r="H275" s="1578">
        <v>1093014117</v>
      </c>
      <c r="I275" s="191">
        <v>3011</v>
      </c>
      <c r="J275" s="192" t="s">
        <v>196</v>
      </c>
      <c r="K275" s="185">
        <v>7</v>
      </c>
      <c r="L275" s="146"/>
      <c r="M275" s="4"/>
      <c r="N275" s="4"/>
      <c r="O275" s="4"/>
      <c r="P275" s="4"/>
      <c r="Q275" s="4"/>
      <c r="R275" s="4"/>
      <c r="S275" s="4"/>
      <c r="T275" s="4"/>
      <c r="U275" s="4"/>
      <c r="V275" s="4"/>
      <c r="W275" s="4"/>
      <c r="X275" s="4"/>
      <c r="Y275" s="4"/>
      <c r="Z275" s="4"/>
    </row>
    <row r="276" spans="2:26" ht="15.75" customHeight="1">
      <c r="B276" s="140">
        <v>45588</v>
      </c>
      <c r="C276" s="1538"/>
      <c r="D276" s="1538"/>
      <c r="E276" s="1538"/>
      <c r="F276" s="1538"/>
      <c r="G276" s="1538"/>
      <c r="H276" s="1538"/>
      <c r="I276" s="191">
        <v>3032</v>
      </c>
      <c r="J276" s="192" t="s">
        <v>190</v>
      </c>
      <c r="K276" s="185">
        <v>6</v>
      </c>
      <c r="L276" s="146"/>
      <c r="M276" s="4"/>
      <c r="N276" s="4"/>
      <c r="O276" s="4"/>
      <c r="P276" s="4"/>
      <c r="Q276" s="4"/>
      <c r="R276" s="4"/>
      <c r="S276" s="4"/>
      <c r="T276" s="4"/>
      <c r="U276" s="4"/>
      <c r="V276" s="4"/>
      <c r="W276" s="4"/>
      <c r="X276" s="4"/>
      <c r="Y276" s="4"/>
      <c r="Z276" s="4"/>
    </row>
    <row r="277" spans="2:26" ht="15.75" customHeight="1">
      <c r="B277" s="140">
        <v>45588</v>
      </c>
      <c r="C277" s="1538"/>
      <c r="D277" s="1538"/>
      <c r="E277" s="1538"/>
      <c r="F277" s="1538"/>
      <c r="G277" s="1538"/>
      <c r="H277" s="1538"/>
      <c r="I277" s="191">
        <v>3003</v>
      </c>
      <c r="J277" s="192" t="s">
        <v>193</v>
      </c>
      <c r="K277" s="185">
        <v>5</v>
      </c>
      <c r="L277" s="146"/>
      <c r="M277" s="4"/>
      <c r="N277" s="4"/>
      <c r="O277" s="4"/>
      <c r="P277" s="4"/>
      <c r="Q277" s="4"/>
      <c r="R277" s="4"/>
      <c r="S277" s="4"/>
      <c r="T277" s="4"/>
      <c r="U277" s="4"/>
      <c r="V277" s="4"/>
      <c r="W277" s="4"/>
      <c r="X277" s="4"/>
      <c r="Y277" s="4"/>
      <c r="Z277" s="4"/>
    </row>
    <row r="278" spans="2:26" ht="15.75" customHeight="1">
      <c r="B278" s="140">
        <v>45588</v>
      </c>
      <c r="C278" s="1539"/>
      <c r="D278" s="1539"/>
      <c r="E278" s="1539"/>
      <c r="F278" s="1539"/>
      <c r="G278" s="1539"/>
      <c r="H278" s="1539"/>
      <c r="I278" s="191">
        <v>3014</v>
      </c>
      <c r="J278" s="192" t="s">
        <v>202</v>
      </c>
      <c r="K278" s="185">
        <v>8</v>
      </c>
      <c r="L278" s="146"/>
      <c r="M278" s="4"/>
      <c r="N278" s="4"/>
      <c r="O278" s="4"/>
      <c r="P278" s="4"/>
      <c r="Q278" s="4"/>
      <c r="R278" s="4"/>
      <c r="S278" s="4"/>
      <c r="T278" s="4"/>
      <c r="U278" s="4"/>
      <c r="V278" s="4"/>
      <c r="W278" s="4"/>
      <c r="X278" s="4"/>
      <c r="Y278" s="4"/>
      <c r="Z278" s="4"/>
    </row>
    <row r="279" spans="2:26" ht="15.75" customHeight="1">
      <c r="B279" s="140">
        <v>45588</v>
      </c>
      <c r="C279" s="1579" t="s">
        <v>221</v>
      </c>
      <c r="D279" s="1576" t="s">
        <v>153</v>
      </c>
      <c r="E279" s="1572">
        <v>2.5</v>
      </c>
      <c r="F279" s="1576" t="s">
        <v>230</v>
      </c>
      <c r="G279" s="1577">
        <v>912283331</v>
      </c>
      <c r="H279" s="1578">
        <v>36071004480</v>
      </c>
      <c r="I279" s="179">
        <v>3018</v>
      </c>
      <c r="J279" s="180" t="s">
        <v>199</v>
      </c>
      <c r="K279" s="185">
        <v>6</v>
      </c>
      <c r="L279" s="146"/>
      <c r="M279" s="4"/>
      <c r="N279" s="4"/>
      <c r="O279" s="4"/>
      <c r="P279" s="4"/>
      <c r="Q279" s="4"/>
      <c r="R279" s="4"/>
      <c r="S279" s="4"/>
      <c r="T279" s="4"/>
      <c r="U279" s="4"/>
      <c r="V279" s="4"/>
      <c r="W279" s="4"/>
      <c r="X279" s="4"/>
      <c r="Y279" s="4"/>
      <c r="Z279" s="4"/>
    </row>
    <row r="280" spans="2:26" ht="15.75" customHeight="1">
      <c r="B280" s="140">
        <v>45588</v>
      </c>
      <c r="C280" s="1539"/>
      <c r="D280" s="1539"/>
      <c r="E280" s="1539"/>
      <c r="F280" s="1539"/>
      <c r="G280" s="1539"/>
      <c r="H280" s="1539"/>
      <c r="I280" s="179">
        <v>3031</v>
      </c>
      <c r="J280" s="180" t="s">
        <v>178</v>
      </c>
      <c r="K280" s="185">
        <v>4</v>
      </c>
      <c r="L280" s="146"/>
      <c r="M280" s="4"/>
      <c r="N280" s="4"/>
      <c r="O280" s="4"/>
      <c r="P280" s="4"/>
      <c r="Q280" s="4"/>
      <c r="R280" s="4"/>
      <c r="S280" s="4"/>
      <c r="T280" s="4"/>
      <c r="U280" s="4"/>
      <c r="V280" s="4"/>
      <c r="W280" s="4"/>
      <c r="X280" s="4"/>
      <c r="Y280" s="4"/>
      <c r="Z280" s="4"/>
    </row>
    <row r="281" spans="2:26" ht="15.75" customHeight="1">
      <c r="B281" s="140">
        <v>45588</v>
      </c>
      <c r="C281" s="1579" t="s">
        <v>223</v>
      </c>
      <c r="D281" s="1576" t="s">
        <v>163</v>
      </c>
      <c r="E281" s="1572">
        <v>3.5</v>
      </c>
      <c r="F281" s="1576" t="s">
        <v>222</v>
      </c>
      <c r="G281" s="1577">
        <v>912385576</v>
      </c>
      <c r="H281" s="1578">
        <v>36081019910</v>
      </c>
      <c r="I281" s="193">
        <v>3013</v>
      </c>
      <c r="J281" s="194" t="s">
        <v>188</v>
      </c>
      <c r="K281" s="185">
        <v>5</v>
      </c>
      <c r="L281" s="146"/>
      <c r="M281" s="4"/>
      <c r="N281" s="4"/>
      <c r="O281" s="4"/>
      <c r="P281" s="4"/>
      <c r="Q281" s="4"/>
      <c r="R281" s="4"/>
      <c r="S281" s="4"/>
      <c r="T281" s="4"/>
      <c r="U281" s="4"/>
      <c r="V281" s="4"/>
      <c r="W281" s="4"/>
      <c r="X281" s="4"/>
      <c r="Y281" s="4"/>
      <c r="Z281" s="4"/>
    </row>
    <row r="282" spans="2:26" ht="15.75" customHeight="1">
      <c r="B282" s="140">
        <v>45588</v>
      </c>
      <c r="C282" s="1538"/>
      <c r="D282" s="1538"/>
      <c r="E282" s="1538"/>
      <c r="F282" s="1538"/>
      <c r="G282" s="1538"/>
      <c r="H282" s="1538"/>
      <c r="I282" s="193">
        <v>3023</v>
      </c>
      <c r="J282" s="194" t="s">
        <v>182</v>
      </c>
      <c r="K282" s="185">
        <v>6</v>
      </c>
      <c r="L282" s="146"/>
      <c r="M282" s="4"/>
      <c r="N282" s="4"/>
      <c r="O282" s="4"/>
      <c r="P282" s="4"/>
      <c r="Q282" s="4"/>
      <c r="R282" s="4"/>
      <c r="S282" s="4"/>
      <c r="T282" s="4"/>
      <c r="U282" s="4"/>
      <c r="V282" s="4"/>
      <c r="W282" s="4"/>
      <c r="X282" s="4"/>
      <c r="Y282" s="4"/>
      <c r="Z282" s="4"/>
    </row>
    <row r="283" spans="2:26" ht="15.75" customHeight="1">
      <c r="B283" s="140">
        <v>45588</v>
      </c>
      <c r="C283" s="1539"/>
      <c r="D283" s="1539"/>
      <c r="E283" s="1539"/>
      <c r="F283" s="1539"/>
      <c r="G283" s="1539"/>
      <c r="H283" s="1539"/>
      <c r="I283" s="193">
        <v>3005</v>
      </c>
      <c r="J283" s="194" t="s">
        <v>185</v>
      </c>
      <c r="K283" s="185">
        <v>5</v>
      </c>
      <c r="L283" s="146"/>
      <c r="M283" s="4"/>
      <c r="N283" s="4"/>
      <c r="O283" s="4"/>
      <c r="P283" s="4"/>
      <c r="Q283" s="4"/>
      <c r="R283" s="4"/>
      <c r="S283" s="4"/>
      <c r="T283" s="4"/>
      <c r="U283" s="4"/>
      <c r="V283" s="4"/>
      <c r="W283" s="4"/>
      <c r="X283" s="4"/>
      <c r="Y283" s="4"/>
      <c r="Z283" s="4"/>
    </row>
    <row r="284" spans="2:26" ht="15.75" customHeight="1">
      <c r="B284" s="195">
        <v>45589</v>
      </c>
      <c r="C284" s="1556" t="s">
        <v>215</v>
      </c>
      <c r="D284" s="1609" t="s">
        <v>134</v>
      </c>
      <c r="E284" s="1606" t="str">
        <f>IFERROR(VLOOKUP(D284,#REF!,6,0),"")</f>
        <v/>
      </c>
      <c r="F284" s="1556" t="s">
        <v>216</v>
      </c>
      <c r="G284" s="1607" t="str">
        <f>IFERROR(VLOOKUP(F284,#REF!,2,0),"")</f>
        <v/>
      </c>
      <c r="H284" s="1602" t="str">
        <f>IFERROR(VLOOKUP(F284,#REF!,3,0),"")</f>
        <v/>
      </c>
      <c r="I284" s="196">
        <v>3002</v>
      </c>
      <c r="J284" s="49" t="s">
        <v>150</v>
      </c>
      <c r="K284" s="197">
        <v>9</v>
      </c>
      <c r="L284" s="146"/>
      <c r="M284" s="4"/>
      <c r="N284" s="4"/>
      <c r="O284" s="4"/>
      <c r="P284" s="4"/>
      <c r="Q284" s="4"/>
      <c r="R284" s="4"/>
      <c r="S284" s="4"/>
      <c r="T284" s="4"/>
      <c r="U284" s="4"/>
      <c r="V284" s="4"/>
      <c r="W284" s="4"/>
      <c r="X284" s="4"/>
      <c r="Y284" s="4"/>
      <c r="Z284" s="4"/>
    </row>
    <row r="285" spans="2:26" ht="15.75" customHeight="1">
      <c r="B285" s="195">
        <v>45589</v>
      </c>
      <c r="C285" s="1538"/>
      <c r="D285" s="1538"/>
      <c r="E285" s="1538"/>
      <c r="F285" s="1538"/>
      <c r="G285" s="1538"/>
      <c r="H285" s="1538"/>
      <c r="I285" s="196">
        <v>3015</v>
      </c>
      <c r="J285" s="49" t="s">
        <v>156</v>
      </c>
      <c r="K285" s="197">
        <v>6</v>
      </c>
      <c r="L285" s="146"/>
      <c r="M285" s="4"/>
      <c r="N285" s="4"/>
      <c r="O285" s="4"/>
      <c r="P285" s="4"/>
      <c r="Q285" s="4"/>
      <c r="R285" s="4"/>
      <c r="S285" s="4"/>
      <c r="T285" s="4"/>
      <c r="U285" s="4"/>
      <c r="V285" s="4"/>
      <c r="W285" s="4"/>
      <c r="X285" s="4"/>
      <c r="Y285" s="4"/>
      <c r="Z285" s="4"/>
    </row>
    <row r="286" spans="2:26" ht="15.75" customHeight="1">
      <c r="B286" s="195">
        <v>45589</v>
      </c>
      <c r="C286" s="1539"/>
      <c r="D286" s="1539"/>
      <c r="E286" s="1539"/>
      <c r="F286" s="1539"/>
      <c r="G286" s="1539"/>
      <c r="H286" s="1539"/>
      <c r="I286" s="196">
        <v>3020</v>
      </c>
      <c r="J286" s="49" t="s">
        <v>166</v>
      </c>
      <c r="K286" s="197">
        <v>1</v>
      </c>
      <c r="L286" s="146"/>
      <c r="M286" s="4"/>
      <c r="N286" s="4"/>
      <c r="O286" s="4"/>
      <c r="P286" s="4"/>
      <c r="Q286" s="4"/>
      <c r="R286" s="4"/>
      <c r="S286" s="4"/>
      <c r="T286" s="4"/>
      <c r="U286" s="4"/>
      <c r="V286" s="4"/>
      <c r="W286" s="4"/>
      <c r="X286" s="4"/>
      <c r="Y286" s="4"/>
      <c r="Z286" s="4"/>
    </row>
    <row r="287" spans="2:26" ht="15.75" customHeight="1">
      <c r="B287" s="195">
        <v>45589</v>
      </c>
      <c r="C287" s="1556" t="s">
        <v>217</v>
      </c>
      <c r="D287" s="1608" t="s">
        <v>153</v>
      </c>
      <c r="E287" s="1606">
        <v>2.5</v>
      </c>
      <c r="F287" s="9" t="s">
        <v>220</v>
      </c>
      <c r="G287" s="198" t="str">
        <f>IFERROR(VLOOKUP(F287,#REF!,2,0),"")</f>
        <v/>
      </c>
      <c r="H287" s="199" t="str">
        <f>IFERROR(VLOOKUP(F287,#REF!,3,0),"")</f>
        <v/>
      </c>
      <c r="I287" s="200">
        <v>3027</v>
      </c>
      <c r="J287" s="201" t="s">
        <v>175</v>
      </c>
      <c r="K287" s="197">
        <v>7</v>
      </c>
      <c r="L287" s="146"/>
      <c r="M287" s="4"/>
      <c r="N287" s="4"/>
      <c r="O287" s="4"/>
      <c r="P287" s="4"/>
      <c r="Q287" s="4"/>
      <c r="R287" s="4"/>
      <c r="S287" s="4"/>
      <c r="T287" s="4"/>
      <c r="U287" s="4"/>
      <c r="V287" s="4"/>
      <c r="W287" s="4"/>
      <c r="X287" s="4"/>
      <c r="Y287" s="4"/>
      <c r="Z287" s="4"/>
    </row>
    <row r="288" spans="2:26" ht="15.75" customHeight="1">
      <c r="B288" s="195">
        <v>45589</v>
      </c>
      <c r="C288" s="1538"/>
      <c r="D288" s="1538"/>
      <c r="E288" s="1538"/>
      <c r="F288" s="9"/>
      <c r="G288" s="26"/>
      <c r="H288" s="202"/>
      <c r="I288" s="200">
        <v>3016</v>
      </c>
      <c r="J288" s="201" t="s">
        <v>171</v>
      </c>
      <c r="K288" s="197">
        <v>7</v>
      </c>
      <c r="L288" s="146"/>
      <c r="M288" s="4"/>
      <c r="N288" s="4"/>
      <c r="O288" s="4"/>
      <c r="P288" s="4"/>
      <c r="Q288" s="4"/>
      <c r="R288" s="4"/>
      <c r="S288" s="4"/>
      <c r="T288" s="4"/>
      <c r="U288" s="4"/>
      <c r="V288" s="4"/>
      <c r="W288" s="4"/>
      <c r="X288" s="4"/>
      <c r="Y288" s="4"/>
      <c r="Z288" s="4"/>
    </row>
    <row r="289" spans="2:26" ht="15.75" customHeight="1">
      <c r="B289" s="195">
        <v>45589</v>
      </c>
      <c r="C289" s="1538"/>
      <c r="D289" s="1538"/>
      <c r="E289" s="1538"/>
      <c r="F289" s="9"/>
      <c r="G289" s="26"/>
      <c r="H289" s="202"/>
      <c r="I289" s="200">
        <v>3030</v>
      </c>
      <c r="J289" s="201" t="s">
        <v>161</v>
      </c>
      <c r="K289" s="197">
        <v>4</v>
      </c>
      <c r="L289" s="146"/>
      <c r="M289" s="4"/>
      <c r="N289" s="4"/>
      <c r="O289" s="4"/>
      <c r="P289" s="4"/>
      <c r="Q289" s="4"/>
      <c r="R289" s="4"/>
      <c r="S289" s="4"/>
      <c r="T289" s="4"/>
      <c r="U289" s="4"/>
      <c r="V289" s="4"/>
      <c r="W289" s="4"/>
      <c r="X289" s="4"/>
      <c r="Y289" s="4"/>
      <c r="Z289" s="4"/>
    </row>
    <row r="290" spans="2:26" ht="15.75" customHeight="1">
      <c r="B290" s="195">
        <v>45589</v>
      </c>
      <c r="C290" s="1539"/>
      <c r="D290" s="1539"/>
      <c r="E290" s="1539"/>
      <c r="F290" s="9"/>
      <c r="G290" s="26"/>
      <c r="H290" s="202"/>
      <c r="I290" s="200">
        <v>3033</v>
      </c>
      <c r="J290" s="201" t="s">
        <v>205</v>
      </c>
      <c r="K290" s="197">
        <v>5</v>
      </c>
      <c r="L290" s="146"/>
      <c r="M290" s="4"/>
      <c r="N290" s="4"/>
      <c r="O290" s="4"/>
      <c r="P290" s="4"/>
      <c r="Q290" s="4"/>
      <c r="R290" s="4"/>
      <c r="S290" s="4"/>
      <c r="T290" s="4"/>
      <c r="U290" s="4"/>
      <c r="V290" s="4"/>
      <c r="W290" s="4"/>
      <c r="X290" s="4"/>
      <c r="Y290" s="4"/>
      <c r="Z290" s="4"/>
    </row>
    <row r="291" spans="2:26" ht="15.75" customHeight="1">
      <c r="B291" s="195">
        <v>45589</v>
      </c>
      <c r="C291" s="9" t="s">
        <v>219</v>
      </c>
      <c r="D291" s="203" t="s">
        <v>163</v>
      </c>
      <c r="E291" s="204" t="str">
        <f>IFERROR(VLOOKUP(D291,#REF!,6,0),"")</f>
        <v/>
      </c>
      <c r="F291" s="9" t="s">
        <v>222</v>
      </c>
      <c r="G291" s="198" t="str">
        <f>IFERROR(VLOOKUP(F291,#REF!,2,0),"")</f>
        <v/>
      </c>
      <c r="H291" s="199" t="str">
        <f>IFERROR(VLOOKUP(F291,#REF!,3,0),"")</f>
        <v/>
      </c>
      <c r="I291" s="205">
        <v>3032</v>
      </c>
      <c r="J291" s="206" t="s">
        <v>190</v>
      </c>
      <c r="K291" s="207">
        <v>5</v>
      </c>
      <c r="L291" s="146"/>
      <c r="M291" s="4"/>
      <c r="N291" s="4"/>
      <c r="O291" s="4"/>
      <c r="P291" s="4"/>
      <c r="Q291" s="4"/>
      <c r="R291" s="4"/>
      <c r="S291" s="4"/>
      <c r="T291" s="4"/>
      <c r="U291" s="4"/>
      <c r="V291" s="4"/>
      <c r="W291" s="4"/>
      <c r="X291" s="4"/>
      <c r="Y291" s="4"/>
      <c r="Z291" s="4"/>
    </row>
    <row r="292" spans="2:26" ht="15.75" customHeight="1">
      <c r="B292" s="195">
        <v>45589</v>
      </c>
      <c r="C292" s="9"/>
      <c r="D292" s="203"/>
      <c r="E292" s="9"/>
      <c r="F292" s="9"/>
      <c r="G292" s="26"/>
      <c r="H292" s="202"/>
      <c r="I292" s="205">
        <v>3003</v>
      </c>
      <c r="J292" s="206" t="s">
        <v>193</v>
      </c>
      <c r="K292" s="207">
        <v>8</v>
      </c>
      <c r="L292" s="146"/>
      <c r="M292" s="4"/>
      <c r="N292" s="4"/>
      <c r="O292" s="4"/>
      <c r="P292" s="4"/>
      <c r="Q292" s="4"/>
      <c r="R292" s="4"/>
      <c r="S292" s="4"/>
      <c r="T292" s="4"/>
      <c r="U292" s="4"/>
      <c r="V292" s="4"/>
      <c r="W292" s="4"/>
      <c r="X292" s="4"/>
      <c r="Y292" s="4"/>
      <c r="Z292" s="4"/>
    </row>
    <row r="293" spans="2:26" ht="15.75" customHeight="1">
      <c r="B293" s="195">
        <v>45589</v>
      </c>
      <c r="C293" s="9"/>
      <c r="D293" s="203"/>
      <c r="E293" s="9"/>
      <c r="F293" s="9"/>
      <c r="G293" s="26"/>
      <c r="H293" s="202"/>
      <c r="I293" s="205">
        <v>3014</v>
      </c>
      <c r="J293" s="206" t="s">
        <v>202</v>
      </c>
      <c r="K293" s="207">
        <v>6</v>
      </c>
      <c r="L293" s="146"/>
      <c r="M293" s="4"/>
      <c r="N293" s="4"/>
      <c r="O293" s="4"/>
      <c r="P293" s="4"/>
      <c r="Q293" s="4"/>
      <c r="R293" s="4"/>
      <c r="S293" s="4"/>
      <c r="T293" s="4"/>
      <c r="U293" s="4"/>
      <c r="V293" s="4"/>
      <c r="W293" s="4"/>
      <c r="X293" s="4"/>
      <c r="Y293" s="4"/>
      <c r="Z293" s="4"/>
    </row>
    <row r="294" spans="2:26" ht="15.75" customHeight="1">
      <c r="B294" s="195">
        <v>45589</v>
      </c>
      <c r="C294" s="9"/>
      <c r="D294" s="203"/>
      <c r="E294" s="9"/>
      <c r="F294" s="9"/>
      <c r="G294" s="26"/>
      <c r="H294" s="202"/>
      <c r="I294" s="205">
        <v>3011</v>
      </c>
      <c r="J294" s="206" t="s">
        <v>196</v>
      </c>
      <c r="K294" s="197">
        <v>8</v>
      </c>
      <c r="L294" s="146"/>
      <c r="M294" s="4"/>
      <c r="N294" s="4"/>
      <c r="O294" s="4"/>
      <c r="P294" s="4"/>
      <c r="Q294" s="4"/>
      <c r="R294" s="4"/>
      <c r="S294" s="4"/>
      <c r="T294" s="4"/>
      <c r="U294" s="4"/>
      <c r="V294" s="4"/>
      <c r="W294" s="4"/>
      <c r="X294" s="4"/>
      <c r="Y294" s="4"/>
      <c r="Z294" s="4"/>
    </row>
    <row r="295" spans="2:26" ht="15.75" customHeight="1">
      <c r="B295" s="195">
        <v>45589</v>
      </c>
      <c r="C295" s="9"/>
      <c r="D295" s="203"/>
      <c r="E295" s="9"/>
      <c r="F295" s="9"/>
      <c r="G295" s="26"/>
      <c r="H295" s="202"/>
      <c r="I295" s="205">
        <v>3018</v>
      </c>
      <c r="J295" s="206" t="s">
        <v>199</v>
      </c>
      <c r="K295" s="197">
        <v>5</v>
      </c>
      <c r="L295" s="146"/>
      <c r="M295" s="4"/>
      <c r="N295" s="4"/>
      <c r="O295" s="4"/>
      <c r="P295" s="4"/>
      <c r="Q295" s="4"/>
      <c r="R295" s="4"/>
      <c r="S295" s="4"/>
      <c r="T295" s="4"/>
      <c r="U295" s="4"/>
      <c r="V295" s="4"/>
      <c r="W295" s="4"/>
      <c r="X295" s="4"/>
      <c r="Y295" s="4"/>
      <c r="Z295" s="4"/>
    </row>
    <row r="296" spans="2:26" ht="15.75" customHeight="1">
      <c r="B296" s="195">
        <v>45589</v>
      </c>
      <c r="C296" s="1556" t="s">
        <v>221</v>
      </c>
      <c r="D296" s="1609" t="s">
        <v>134</v>
      </c>
      <c r="E296" s="1606" t="str">
        <f>IFERROR(VLOOKUP(D296,#REF!,6,0),"")</f>
        <v/>
      </c>
      <c r="F296" s="1556" t="s">
        <v>216</v>
      </c>
      <c r="G296" s="1607" t="str">
        <f>IFERROR(VLOOKUP(F296,#REF!,2,0),"")</f>
        <v/>
      </c>
      <c r="H296" s="1602" t="str">
        <f>IFERROR(VLOOKUP(F296,#REF!,3,0),"")</f>
        <v/>
      </c>
      <c r="I296" s="208">
        <v>3031</v>
      </c>
      <c r="J296" s="209" t="s">
        <v>178</v>
      </c>
      <c r="K296" s="197">
        <v>4</v>
      </c>
      <c r="L296" s="146"/>
      <c r="M296" s="4"/>
      <c r="N296" s="4"/>
      <c r="O296" s="4"/>
      <c r="P296" s="4"/>
      <c r="Q296" s="4"/>
      <c r="R296" s="4"/>
      <c r="S296" s="4"/>
      <c r="T296" s="4"/>
      <c r="U296" s="4"/>
      <c r="V296" s="4"/>
      <c r="W296" s="4"/>
      <c r="X296" s="4"/>
      <c r="Y296" s="4"/>
      <c r="Z296" s="4"/>
    </row>
    <row r="297" spans="2:26" ht="15.75" customHeight="1">
      <c r="B297" s="195">
        <v>45589</v>
      </c>
      <c r="C297" s="1538"/>
      <c r="D297" s="1538"/>
      <c r="E297" s="1538"/>
      <c r="F297" s="1538"/>
      <c r="G297" s="1538"/>
      <c r="H297" s="1538"/>
      <c r="I297" s="208">
        <v>3013</v>
      </c>
      <c r="J297" s="209" t="s">
        <v>188</v>
      </c>
      <c r="K297" s="197">
        <v>5</v>
      </c>
      <c r="L297" s="146"/>
      <c r="M297" s="4"/>
      <c r="N297" s="4"/>
      <c r="O297" s="4"/>
      <c r="P297" s="4"/>
      <c r="Q297" s="4"/>
      <c r="R297" s="4"/>
      <c r="S297" s="4"/>
      <c r="T297" s="4"/>
      <c r="U297" s="4"/>
      <c r="V297" s="4"/>
      <c r="W297" s="4"/>
      <c r="X297" s="4"/>
      <c r="Y297" s="4"/>
      <c r="Z297" s="4"/>
    </row>
    <row r="298" spans="2:26" ht="15.75" customHeight="1">
      <c r="B298" s="195">
        <v>45589</v>
      </c>
      <c r="C298" s="1538"/>
      <c r="D298" s="1538"/>
      <c r="E298" s="1538"/>
      <c r="F298" s="1538"/>
      <c r="G298" s="1538"/>
      <c r="H298" s="1538"/>
      <c r="I298" s="208">
        <v>3023</v>
      </c>
      <c r="J298" s="209" t="s">
        <v>182</v>
      </c>
      <c r="K298" s="197">
        <v>4</v>
      </c>
      <c r="L298" s="146"/>
      <c r="M298" s="4"/>
      <c r="N298" s="4"/>
      <c r="O298" s="4"/>
      <c r="P298" s="4"/>
      <c r="Q298" s="4"/>
      <c r="R298" s="4"/>
      <c r="S298" s="4"/>
      <c r="T298" s="4"/>
      <c r="U298" s="4"/>
      <c r="V298" s="4"/>
      <c r="W298" s="4"/>
      <c r="X298" s="4"/>
      <c r="Y298" s="4"/>
      <c r="Z298" s="4"/>
    </row>
    <row r="299" spans="2:26" ht="15.75" customHeight="1">
      <c r="B299" s="195">
        <v>45589</v>
      </c>
      <c r="C299" s="1539"/>
      <c r="D299" s="1539"/>
      <c r="E299" s="1539"/>
      <c r="F299" s="1539"/>
      <c r="G299" s="1539"/>
      <c r="H299" s="1539"/>
      <c r="I299" s="208">
        <v>3005</v>
      </c>
      <c r="J299" s="209" t="s">
        <v>185</v>
      </c>
      <c r="K299" s="197">
        <v>6</v>
      </c>
      <c r="L299" s="146"/>
      <c r="M299" s="4"/>
      <c r="N299" s="4"/>
      <c r="O299" s="4"/>
      <c r="P299" s="4"/>
      <c r="Q299" s="4"/>
      <c r="R299" s="4"/>
      <c r="S299" s="4"/>
      <c r="T299" s="4"/>
      <c r="U299" s="4"/>
      <c r="V299" s="4"/>
      <c r="W299" s="4"/>
      <c r="X299" s="4"/>
      <c r="Y299" s="4"/>
      <c r="Z299" s="4"/>
    </row>
    <row r="300" spans="2:26" ht="15.75" customHeight="1">
      <c r="B300" s="195">
        <v>45590</v>
      </c>
      <c r="C300" s="210" t="s">
        <v>215</v>
      </c>
      <c r="D300" s="203" t="s">
        <v>134</v>
      </c>
      <c r="E300" s="204" t="str">
        <f>IFERROR(VLOOKUP(D300,#REF!,6,0),"")</f>
        <v/>
      </c>
      <c r="F300" s="9" t="s">
        <v>216</v>
      </c>
      <c r="G300" s="198" t="str">
        <f>IFERROR(VLOOKUP(F300,#REF!,2,0),"")</f>
        <v/>
      </c>
      <c r="H300" s="199" t="str">
        <f>IFERROR(VLOOKUP(F300,#REF!,3,0),"")</f>
        <v/>
      </c>
      <c r="I300" s="196">
        <v>3002</v>
      </c>
      <c r="J300" s="49" t="s">
        <v>150</v>
      </c>
      <c r="K300" s="197">
        <v>8</v>
      </c>
      <c r="L300" s="146"/>
      <c r="M300" s="4"/>
      <c r="N300" s="4"/>
      <c r="O300" s="4"/>
      <c r="P300" s="4"/>
      <c r="Q300" s="4"/>
      <c r="R300" s="4"/>
      <c r="S300" s="4"/>
      <c r="T300" s="4"/>
      <c r="U300" s="4"/>
      <c r="V300" s="4"/>
      <c r="W300" s="4"/>
      <c r="X300" s="4"/>
      <c r="Y300" s="4"/>
      <c r="Z300" s="4"/>
    </row>
    <row r="301" spans="2:26" ht="15.75" customHeight="1">
      <c r="B301" s="195">
        <v>45590</v>
      </c>
      <c r="C301" s="9"/>
      <c r="D301" s="203"/>
      <c r="E301" s="9"/>
      <c r="F301" s="9"/>
      <c r="G301" s="26"/>
      <c r="H301" s="202"/>
      <c r="I301" s="196">
        <v>3030</v>
      </c>
      <c r="J301" s="49" t="s">
        <v>161</v>
      </c>
      <c r="K301" s="197">
        <v>6</v>
      </c>
      <c r="L301" s="146"/>
      <c r="M301" s="4"/>
      <c r="N301" s="4"/>
      <c r="O301" s="4"/>
      <c r="P301" s="4"/>
      <c r="Q301" s="4"/>
      <c r="R301" s="4"/>
      <c r="S301" s="4"/>
      <c r="T301" s="4"/>
      <c r="U301" s="4"/>
      <c r="V301" s="4"/>
      <c r="W301" s="4"/>
      <c r="X301" s="4"/>
      <c r="Y301" s="4"/>
      <c r="Z301" s="4"/>
    </row>
    <row r="302" spans="2:26" ht="15.75" customHeight="1">
      <c r="B302" s="195">
        <v>45590</v>
      </c>
      <c r="C302" s="9"/>
      <c r="D302" s="203"/>
      <c r="E302" s="9"/>
      <c r="F302" s="9"/>
      <c r="G302" s="26"/>
      <c r="H302" s="202"/>
      <c r="I302" s="196">
        <v>3015</v>
      </c>
      <c r="J302" s="49" t="s">
        <v>156</v>
      </c>
      <c r="K302" s="197">
        <v>7</v>
      </c>
      <c r="L302" s="146"/>
      <c r="M302" s="4"/>
      <c r="N302" s="4"/>
      <c r="O302" s="4"/>
      <c r="P302" s="4"/>
      <c r="Q302" s="4"/>
      <c r="R302" s="4"/>
      <c r="S302" s="4"/>
      <c r="T302" s="4"/>
      <c r="U302" s="4"/>
      <c r="V302" s="4"/>
      <c r="W302" s="4"/>
      <c r="X302" s="4"/>
      <c r="Y302" s="4"/>
      <c r="Z302" s="4"/>
    </row>
    <row r="303" spans="2:26" ht="15.75" customHeight="1">
      <c r="B303" s="195">
        <v>45590</v>
      </c>
      <c r="C303" s="210" t="s">
        <v>217</v>
      </c>
      <c r="D303" s="211" t="s">
        <v>153</v>
      </c>
      <c r="E303" s="204" t="str">
        <f>IFERROR(VLOOKUP(D303,#REF!,6,0),"")</f>
        <v/>
      </c>
      <c r="F303" s="9" t="s">
        <v>220</v>
      </c>
      <c r="G303" s="198" t="str">
        <f>IFERROR(VLOOKUP(F303,#REF!,2,0),"")</f>
        <v/>
      </c>
      <c r="H303" s="199" t="str">
        <f>IFERROR(VLOOKUP(F303,#REF!,3,0),"")</f>
        <v/>
      </c>
      <c r="I303" s="212">
        <v>3027</v>
      </c>
      <c r="J303" s="213" t="s">
        <v>175</v>
      </c>
      <c r="K303" s="197">
        <v>7</v>
      </c>
      <c r="L303" s="146"/>
      <c r="M303" s="4"/>
      <c r="N303" s="4"/>
      <c r="O303" s="4"/>
      <c r="P303" s="4"/>
      <c r="Q303" s="4"/>
      <c r="R303" s="4"/>
      <c r="S303" s="4"/>
      <c r="T303" s="4"/>
      <c r="U303" s="4"/>
      <c r="V303" s="4"/>
      <c r="W303" s="4"/>
      <c r="X303" s="4"/>
      <c r="Y303" s="4"/>
      <c r="Z303" s="4"/>
    </row>
    <row r="304" spans="2:26" ht="15.75" customHeight="1">
      <c r="B304" s="195">
        <v>45590</v>
      </c>
      <c r="C304" s="9"/>
      <c r="D304" s="203"/>
      <c r="E304" s="9"/>
      <c r="F304" s="9"/>
      <c r="G304" s="26"/>
      <c r="H304" s="202"/>
      <c r="I304" s="212">
        <v>3016</v>
      </c>
      <c r="J304" s="213" t="s">
        <v>171</v>
      </c>
      <c r="K304" s="197">
        <v>8</v>
      </c>
      <c r="L304" s="146"/>
      <c r="M304" s="4"/>
      <c r="N304" s="4"/>
      <c r="O304" s="4"/>
      <c r="P304" s="4"/>
      <c r="Q304" s="4"/>
      <c r="R304" s="4"/>
      <c r="S304" s="4"/>
      <c r="T304" s="4"/>
      <c r="U304" s="4"/>
      <c r="V304" s="4"/>
      <c r="W304" s="4"/>
      <c r="X304" s="4"/>
      <c r="Y304" s="4"/>
      <c r="Z304" s="4"/>
    </row>
    <row r="305" spans="2:26" ht="15.75" customHeight="1">
      <c r="B305" s="195">
        <v>45590</v>
      </c>
      <c r="C305" s="9"/>
      <c r="D305" s="203"/>
      <c r="E305" s="9"/>
      <c r="F305" s="9"/>
      <c r="G305" s="26"/>
      <c r="H305" s="202"/>
      <c r="I305" s="212">
        <v>3020</v>
      </c>
      <c r="J305" s="213" t="s">
        <v>166</v>
      </c>
      <c r="K305" s="197">
        <v>7</v>
      </c>
      <c r="L305" s="146"/>
      <c r="M305" s="4"/>
      <c r="N305" s="4"/>
      <c r="O305" s="4"/>
      <c r="P305" s="4"/>
      <c r="Q305" s="4"/>
      <c r="R305" s="4"/>
      <c r="S305" s="4"/>
      <c r="T305" s="4"/>
      <c r="U305" s="4"/>
      <c r="V305" s="4"/>
      <c r="W305" s="4"/>
      <c r="X305" s="4"/>
      <c r="Y305" s="4"/>
      <c r="Z305" s="4"/>
    </row>
    <row r="306" spans="2:26" ht="15.75" customHeight="1">
      <c r="B306" s="195">
        <v>45590</v>
      </c>
      <c r="C306" s="9"/>
      <c r="D306" s="203"/>
      <c r="E306" s="9"/>
      <c r="F306" s="9"/>
      <c r="G306" s="26"/>
      <c r="H306" s="202"/>
      <c r="I306" s="212">
        <v>3033</v>
      </c>
      <c r="J306" s="213" t="s">
        <v>205</v>
      </c>
      <c r="K306" s="197">
        <v>1</v>
      </c>
      <c r="L306" s="146"/>
      <c r="M306" s="4"/>
      <c r="N306" s="4"/>
      <c r="O306" s="4"/>
      <c r="P306" s="4"/>
      <c r="Q306" s="4"/>
      <c r="R306" s="4"/>
      <c r="S306" s="4"/>
      <c r="T306" s="4"/>
      <c r="U306" s="4"/>
      <c r="V306" s="4"/>
      <c r="W306" s="4"/>
      <c r="X306" s="4"/>
      <c r="Y306" s="4"/>
      <c r="Z306" s="4"/>
    </row>
    <row r="307" spans="2:26" ht="15.75" customHeight="1">
      <c r="B307" s="195">
        <v>45590</v>
      </c>
      <c r="C307" s="210" t="s">
        <v>219</v>
      </c>
      <c r="D307" s="203" t="s">
        <v>163</v>
      </c>
      <c r="E307" s="204" t="str">
        <f>IFERROR(VLOOKUP(D307,#REF!,6,0),"")</f>
        <v/>
      </c>
      <c r="F307" s="9" t="s">
        <v>222</v>
      </c>
      <c r="G307" s="198" t="str">
        <f>IFERROR(VLOOKUP(F307,#REF!,2,0),"")</f>
        <v/>
      </c>
      <c r="H307" s="199" t="str">
        <f>IFERROR(VLOOKUP(F307,#REF!,3,0),"")</f>
        <v/>
      </c>
      <c r="I307" s="208">
        <v>3011</v>
      </c>
      <c r="J307" s="209" t="s">
        <v>196</v>
      </c>
      <c r="K307" s="197">
        <v>7</v>
      </c>
      <c r="L307" s="146"/>
      <c r="M307" s="4"/>
      <c r="N307" s="4"/>
      <c r="O307" s="4"/>
      <c r="P307" s="4"/>
      <c r="Q307" s="4"/>
      <c r="R307" s="4"/>
      <c r="S307" s="4"/>
      <c r="T307" s="4"/>
      <c r="U307" s="4"/>
      <c r="V307" s="4"/>
      <c r="W307" s="4"/>
      <c r="X307" s="4"/>
      <c r="Y307" s="4"/>
      <c r="Z307" s="4"/>
    </row>
    <row r="308" spans="2:26" ht="15.75" customHeight="1">
      <c r="B308" s="195">
        <v>45590</v>
      </c>
      <c r="C308" s="9"/>
      <c r="D308" s="203"/>
      <c r="E308" s="9"/>
      <c r="F308" s="9"/>
      <c r="G308" s="26"/>
      <c r="H308" s="202"/>
      <c r="I308" s="208">
        <v>3014</v>
      </c>
      <c r="J308" s="209" t="s">
        <v>202</v>
      </c>
      <c r="K308" s="197">
        <v>6</v>
      </c>
      <c r="L308" s="146"/>
      <c r="M308" s="4"/>
      <c r="N308" s="4"/>
      <c r="O308" s="4"/>
      <c r="P308" s="4"/>
      <c r="Q308" s="4"/>
      <c r="R308" s="4"/>
      <c r="S308" s="4"/>
      <c r="T308" s="4"/>
      <c r="U308" s="4"/>
      <c r="V308" s="4"/>
      <c r="W308" s="4"/>
      <c r="X308" s="4"/>
      <c r="Y308" s="4"/>
      <c r="Z308" s="4"/>
    </row>
    <row r="309" spans="2:26" ht="15.75" customHeight="1">
      <c r="B309" s="195">
        <v>45590</v>
      </c>
      <c r="C309" s="9"/>
      <c r="D309" s="203"/>
      <c r="E309" s="9"/>
      <c r="F309" s="9"/>
      <c r="G309" s="26"/>
      <c r="H309" s="202"/>
      <c r="I309" s="208">
        <v>3032</v>
      </c>
      <c r="J309" s="209" t="s">
        <v>190</v>
      </c>
      <c r="K309" s="197">
        <v>5</v>
      </c>
      <c r="L309" s="146"/>
      <c r="M309" s="4"/>
      <c r="N309" s="4"/>
      <c r="O309" s="4"/>
      <c r="P309" s="4"/>
      <c r="Q309" s="4"/>
      <c r="R309" s="4"/>
      <c r="S309" s="4"/>
      <c r="T309" s="4"/>
      <c r="U309" s="4"/>
      <c r="V309" s="4"/>
      <c r="W309" s="4"/>
      <c r="X309" s="4"/>
      <c r="Y309" s="4"/>
      <c r="Z309" s="4"/>
    </row>
    <row r="310" spans="2:26" ht="15.75" customHeight="1">
      <c r="B310" s="195">
        <v>45590</v>
      </c>
      <c r="C310" s="9"/>
      <c r="D310" s="203"/>
      <c r="E310" s="9"/>
      <c r="F310" s="9"/>
      <c r="G310" s="26"/>
      <c r="H310" s="202"/>
      <c r="I310" s="208">
        <v>3003</v>
      </c>
      <c r="J310" s="209" t="s">
        <v>193</v>
      </c>
      <c r="K310" s="197">
        <v>7</v>
      </c>
      <c r="L310" s="146"/>
      <c r="M310" s="4"/>
      <c r="N310" s="4"/>
      <c r="O310" s="4"/>
      <c r="P310" s="4"/>
      <c r="Q310" s="4"/>
      <c r="R310" s="4"/>
      <c r="S310" s="4"/>
      <c r="T310" s="4"/>
      <c r="U310" s="4"/>
      <c r="V310" s="4"/>
      <c r="W310" s="4"/>
      <c r="X310" s="4"/>
      <c r="Y310" s="4"/>
      <c r="Z310" s="4"/>
    </row>
    <row r="311" spans="2:26" ht="15.75" customHeight="1">
      <c r="B311" s="195">
        <v>45590</v>
      </c>
      <c r="C311" s="9"/>
      <c r="D311" s="203"/>
      <c r="E311" s="9"/>
      <c r="F311" s="9"/>
      <c r="G311" s="26"/>
      <c r="H311" s="202"/>
      <c r="I311" s="208">
        <v>3018</v>
      </c>
      <c r="J311" s="209" t="s">
        <v>199</v>
      </c>
      <c r="K311" s="197">
        <v>9</v>
      </c>
      <c r="L311" s="146"/>
      <c r="M311" s="4"/>
      <c r="N311" s="4"/>
      <c r="O311" s="4"/>
      <c r="P311" s="4"/>
      <c r="Q311" s="4"/>
      <c r="R311" s="4"/>
      <c r="S311" s="4"/>
      <c r="T311" s="4"/>
      <c r="U311" s="4"/>
      <c r="V311" s="4"/>
      <c r="W311" s="4"/>
      <c r="X311" s="4"/>
      <c r="Y311" s="4"/>
      <c r="Z311" s="4"/>
    </row>
    <row r="312" spans="2:26" ht="15.75" customHeight="1">
      <c r="B312" s="195">
        <v>45590</v>
      </c>
      <c r="C312" s="210" t="s">
        <v>221</v>
      </c>
      <c r="D312" s="203" t="s">
        <v>134</v>
      </c>
      <c r="E312" s="204" t="str">
        <f>IFERROR(VLOOKUP(D312,#REF!,6,0),"")</f>
        <v/>
      </c>
      <c r="F312" s="9" t="s">
        <v>216</v>
      </c>
      <c r="G312" s="198" t="str">
        <f>IFERROR(VLOOKUP(F312,#REF!,2,0),"")</f>
        <v/>
      </c>
      <c r="H312" s="199" t="str">
        <f>IFERROR(VLOOKUP(F312,#REF!,3,0),"")</f>
        <v/>
      </c>
      <c r="I312" s="214">
        <v>3013</v>
      </c>
      <c r="J312" s="215" t="s">
        <v>188</v>
      </c>
      <c r="K312" s="197">
        <v>7</v>
      </c>
      <c r="L312" s="146"/>
      <c r="M312" s="4"/>
      <c r="N312" s="4"/>
      <c r="O312" s="4"/>
      <c r="P312" s="4"/>
      <c r="Q312" s="4"/>
      <c r="R312" s="4"/>
      <c r="S312" s="4"/>
      <c r="T312" s="4"/>
      <c r="U312" s="4"/>
      <c r="V312" s="4"/>
      <c r="W312" s="4"/>
      <c r="X312" s="4"/>
      <c r="Y312" s="4"/>
      <c r="Z312" s="4"/>
    </row>
    <row r="313" spans="2:26" ht="15.75" customHeight="1">
      <c r="B313" s="195">
        <v>45590</v>
      </c>
      <c r="C313" s="9"/>
      <c r="D313" s="203"/>
      <c r="E313" s="9"/>
      <c r="F313" s="9"/>
      <c r="G313" s="26"/>
      <c r="H313" s="202"/>
      <c r="I313" s="214">
        <v>3023</v>
      </c>
      <c r="J313" s="215" t="s">
        <v>182</v>
      </c>
      <c r="K313" s="197">
        <v>7</v>
      </c>
      <c r="L313" s="146"/>
      <c r="M313" s="4"/>
      <c r="N313" s="4"/>
      <c r="O313" s="4"/>
      <c r="P313" s="4"/>
      <c r="Q313" s="4"/>
      <c r="R313" s="4"/>
      <c r="S313" s="4"/>
      <c r="T313" s="4"/>
      <c r="U313" s="4"/>
      <c r="V313" s="4"/>
      <c r="W313" s="4"/>
      <c r="X313" s="4"/>
      <c r="Y313" s="4"/>
      <c r="Z313" s="4"/>
    </row>
    <row r="314" spans="2:26" ht="15.75" customHeight="1">
      <c r="B314" s="195">
        <v>45590</v>
      </c>
      <c r="C314" s="9"/>
      <c r="D314" s="203"/>
      <c r="E314" s="9"/>
      <c r="F314" s="9"/>
      <c r="G314" s="26"/>
      <c r="H314" s="202"/>
      <c r="I314" s="214">
        <v>3005</v>
      </c>
      <c r="J314" s="215" t="s">
        <v>185</v>
      </c>
      <c r="K314" s="197">
        <v>6</v>
      </c>
      <c r="L314" s="146"/>
      <c r="M314" s="4"/>
      <c r="N314" s="4"/>
      <c r="O314" s="4"/>
      <c r="P314" s="4"/>
      <c r="Q314" s="4"/>
      <c r="R314" s="4"/>
      <c r="S314" s="4"/>
      <c r="T314" s="4"/>
      <c r="U314" s="4"/>
      <c r="V314" s="4"/>
      <c r="W314" s="4"/>
      <c r="X314" s="4"/>
      <c r="Y314" s="4"/>
      <c r="Z314" s="4"/>
    </row>
    <row r="315" spans="2:26" ht="15.75" customHeight="1">
      <c r="B315" s="195">
        <v>45590</v>
      </c>
      <c r="C315" s="9"/>
      <c r="D315" s="203"/>
      <c r="E315" s="9"/>
      <c r="F315" s="9"/>
      <c r="G315" s="26"/>
      <c r="H315" s="202"/>
      <c r="I315" s="214">
        <v>3031</v>
      </c>
      <c r="J315" s="215" t="s">
        <v>178</v>
      </c>
      <c r="K315" s="197">
        <v>6</v>
      </c>
      <c r="L315" s="146"/>
      <c r="M315" s="4"/>
      <c r="N315" s="4"/>
      <c r="O315" s="4"/>
      <c r="P315" s="4"/>
      <c r="Q315" s="4"/>
      <c r="R315" s="4"/>
      <c r="S315" s="4"/>
      <c r="T315" s="4"/>
      <c r="U315" s="4"/>
      <c r="V315" s="4"/>
      <c r="W315" s="4"/>
      <c r="X315" s="4"/>
      <c r="Y315" s="4"/>
      <c r="Z315" s="4"/>
    </row>
    <row r="316" spans="2:26" ht="15.75" customHeight="1">
      <c r="B316" s="195">
        <v>45591</v>
      </c>
      <c r="C316" s="210" t="s">
        <v>215</v>
      </c>
      <c r="D316" s="211" t="s">
        <v>153</v>
      </c>
      <c r="E316" s="204" t="str">
        <f>IFERROR(VLOOKUP(D316,#REF!,6,0),"")</f>
        <v/>
      </c>
      <c r="F316" s="9" t="s">
        <v>220</v>
      </c>
      <c r="G316" s="198" t="str">
        <f>IFERROR(VLOOKUP(F316,#REF!,2,0),"")</f>
        <v/>
      </c>
      <c r="H316" s="199" t="str">
        <f>IFERROR(VLOOKUP(F316,#REF!,3,0),"")</f>
        <v/>
      </c>
      <c r="I316" s="205">
        <v>3033</v>
      </c>
      <c r="J316" s="206" t="s">
        <v>205</v>
      </c>
      <c r="K316" s="197">
        <v>14</v>
      </c>
      <c r="L316" s="146"/>
      <c r="M316" s="4"/>
      <c r="N316" s="4"/>
      <c r="O316" s="4"/>
      <c r="P316" s="4"/>
      <c r="Q316" s="4"/>
      <c r="R316" s="4"/>
      <c r="S316" s="4"/>
      <c r="T316" s="4"/>
      <c r="U316" s="4"/>
      <c r="V316" s="4"/>
      <c r="W316" s="4"/>
      <c r="X316" s="4"/>
      <c r="Y316" s="4"/>
      <c r="Z316" s="4"/>
    </row>
    <row r="317" spans="2:26" ht="15.75" customHeight="1">
      <c r="B317" s="195">
        <v>45591</v>
      </c>
      <c r="C317" s="210" t="s">
        <v>217</v>
      </c>
      <c r="D317" s="203" t="s">
        <v>134</v>
      </c>
      <c r="E317" s="204" t="str">
        <f>IFERROR(VLOOKUP(D317,#REF!,6,0),"")</f>
        <v/>
      </c>
      <c r="F317" s="9" t="s">
        <v>216</v>
      </c>
      <c r="G317" s="198" t="str">
        <f>IFERROR(VLOOKUP(F317,#REF!,2,0),"")</f>
        <v/>
      </c>
      <c r="H317" s="199" t="str">
        <f>IFERROR(VLOOKUP(F317,#REF!,3,0),"")</f>
        <v/>
      </c>
      <c r="I317" s="216">
        <v>3027</v>
      </c>
      <c r="J317" s="217" t="s">
        <v>175</v>
      </c>
      <c r="K317" s="197">
        <v>9</v>
      </c>
      <c r="L317" s="146"/>
      <c r="M317" s="4"/>
      <c r="N317" s="4"/>
      <c r="O317" s="4"/>
      <c r="P317" s="4"/>
      <c r="Q317" s="4"/>
      <c r="R317" s="4"/>
      <c r="S317" s="4"/>
      <c r="T317" s="4"/>
      <c r="U317" s="4"/>
      <c r="V317" s="4"/>
      <c r="W317" s="4"/>
      <c r="X317" s="4"/>
      <c r="Y317" s="4"/>
      <c r="Z317" s="4"/>
    </row>
    <row r="318" spans="2:26" ht="15.75" customHeight="1">
      <c r="B318" s="195">
        <v>45591</v>
      </c>
      <c r="C318" s="9"/>
      <c r="D318" s="203"/>
      <c r="E318" s="9"/>
      <c r="F318" s="9"/>
      <c r="G318" s="26"/>
      <c r="H318" s="202"/>
      <c r="I318" s="216">
        <v>3016</v>
      </c>
      <c r="J318" s="217" t="s">
        <v>171</v>
      </c>
      <c r="K318" s="197">
        <v>14</v>
      </c>
      <c r="L318" s="146"/>
      <c r="M318" s="4"/>
      <c r="N318" s="4"/>
      <c r="O318" s="4"/>
      <c r="P318" s="4"/>
      <c r="Q318" s="4"/>
      <c r="R318" s="4"/>
      <c r="S318" s="4"/>
      <c r="T318" s="4"/>
      <c r="U318" s="4"/>
      <c r="V318" s="4"/>
      <c r="W318" s="4"/>
      <c r="X318" s="4"/>
      <c r="Y318" s="4"/>
      <c r="Z318" s="4"/>
    </row>
    <row r="319" spans="2:26" ht="15.75" customHeight="1">
      <c r="B319" s="195">
        <v>45591</v>
      </c>
      <c r="C319" s="210" t="s">
        <v>219</v>
      </c>
      <c r="D319" s="203" t="s">
        <v>163</v>
      </c>
      <c r="E319" s="204" t="str">
        <f>IFERROR(VLOOKUP(D319,#REF!,6,0),"")</f>
        <v/>
      </c>
      <c r="F319" s="9" t="s">
        <v>222</v>
      </c>
      <c r="G319" s="198" t="str">
        <f>IFERROR(VLOOKUP(F319,#REF!,2,0),"")</f>
        <v/>
      </c>
      <c r="H319" s="199" t="str">
        <f>IFERROR(VLOOKUP(F319,#REF!,3,0),"")</f>
        <v/>
      </c>
      <c r="I319" s="214">
        <v>3020</v>
      </c>
      <c r="J319" s="215" t="s">
        <v>166</v>
      </c>
      <c r="K319" s="197">
        <v>10</v>
      </c>
      <c r="L319" s="146"/>
      <c r="M319" s="4"/>
      <c r="N319" s="4"/>
      <c r="O319" s="4"/>
      <c r="P319" s="4"/>
      <c r="Q319" s="4"/>
      <c r="R319" s="4"/>
      <c r="S319" s="4"/>
      <c r="T319" s="4"/>
      <c r="U319" s="4"/>
      <c r="V319" s="4"/>
      <c r="W319" s="4"/>
      <c r="X319" s="4"/>
      <c r="Y319" s="4"/>
      <c r="Z319" s="4"/>
    </row>
    <row r="320" spans="2:26" ht="15.75" customHeight="1">
      <c r="B320" s="195">
        <v>45591</v>
      </c>
      <c r="C320" s="9"/>
      <c r="D320" s="203"/>
      <c r="E320" s="9"/>
      <c r="F320" s="9"/>
      <c r="G320" s="26"/>
      <c r="H320" s="202"/>
      <c r="I320" s="214">
        <v>3002</v>
      </c>
      <c r="J320" s="215" t="s">
        <v>150</v>
      </c>
      <c r="K320" s="197">
        <v>7</v>
      </c>
      <c r="L320" s="146"/>
      <c r="M320" s="4"/>
      <c r="N320" s="4"/>
      <c r="O320" s="4"/>
      <c r="P320" s="4"/>
      <c r="Q320" s="4"/>
      <c r="R320" s="4"/>
      <c r="S320" s="4"/>
      <c r="T320" s="4"/>
      <c r="U320" s="4"/>
      <c r="V320" s="4"/>
      <c r="W320" s="4"/>
      <c r="X320" s="4"/>
      <c r="Y320" s="4"/>
      <c r="Z320" s="4"/>
    </row>
    <row r="321" spans="2:26" ht="15.75" customHeight="1">
      <c r="B321" s="195">
        <v>45591</v>
      </c>
      <c r="C321" s="9"/>
      <c r="D321" s="203"/>
      <c r="E321" s="9"/>
      <c r="F321" s="9"/>
      <c r="G321" s="26"/>
      <c r="H321" s="202"/>
      <c r="I321" s="214">
        <v>3030</v>
      </c>
      <c r="J321" s="215" t="s">
        <v>161</v>
      </c>
      <c r="K321" s="197">
        <v>6</v>
      </c>
      <c r="L321" s="146"/>
      <c r="M321" s="4"/>
      <c r="N321" s="4"/>
      <c r="O321" s="4"/>
      <c r="P321" s="4"/>
      <c r="Q321" s="4"/>
      <c r="R321" s="4"/>
      <c r="S321" s="4"/>
      <c r="T321" s="4"/>
      <c r="U321" s="4"/>
      <c r="V321" s="4"/>
      <c r="W321" s="4"/>
      <c r="X321" s="4"/>
      <c r="Y321" s="4"/>
      <c r="Z321" s="4"/>
    </row>
    <row r="322" spans="2:26" ht="15.75" customHeight="1">
      <c r="B322" s="195">
        <v>45591</v>
      </c>
      <c r="C322" s="9"/>
      <c r="D322" s="203"/>
      <c r="E322" s="9"/>
      <c r="F322" s="9"/>
      <c r="G322" s="26"/>
      <c r="H322" s="202"/>
      <c r="I322" s="214">
        <v>3015</v>
      </c>
      <c r="J322" s="215" t="s">
        <v>156</v>
      </c>
      <c r="K322" s="197">
        <v>5</v>
      </c>
      <c r="L322" s="146"/>
      <c r="M322" s="4"/>
      <c r="N322" s="4"/>
      <c r="O322" s="4"/>
      <c r="P322" s="4"/>
      <c r="Q322" s="4"/>
      <c r="R322" s="4"/>
      <c r="S322" s="4"/>
      <c r="T322" s="4"/>
      <c r="U322" s="4"/>
      <c r="V322" s="4"/>
      <c r="W322" s="4"/>
      <c r="X322" s="4"/>
      <c r="Y322" s="4"/>
      <c r="Z322" s="4"/>
    </row>
    <row r="323" spans="2:26" ht="15.75" customHeight="1">
      <c r="B323" s="195">
        <v>45591</v>
      </c>
      <c r="C323" s="210" t="s">
        <v>221</v>
      </c>
      <c r="D323" s="203" t="s">
        <v>134</v>
      </c>
      <c r="E323" s="204" t="str">
        <f>IFERROR(VLOOKUP(D323,#REF!,6,0),"")</f>
        <v/>
      </c>
      <c r="F323" s="9" t="s">
        <v>216</v>
      </c>
      <c r="G323" s="198" t="str">
        <f>IFERROR(VLOOKUP(F323,#REF!,2,0),"")</f>
        <v/>
      </c>
      <c r="H323" s="199" t="str">
        <f>IFERROR(VLOOKUP(F323,#REF!,3,0),"")</f>
        <v/>
      </c>
      <c r="I323" s="208">
        <v>3011</v>
      </c>
      <c r="J323" s="209" t="s">
        <v>196</v>
      </c>
      <c r="K323" s="197">
        <v>6</v>
      </c>
      <c r="L323" s="146"/>
      <c r="M323" s="4"/>
      <c r="N323" s="4"/>
      <c r="O323" s="4"/>
      <c r="P323" s="4"/>
      <c r="Q323" s="4"/>
      <c r="R323" s="4"/>
      <c r="S323" s="4"/>
      <c r="T323" s="4"/>
      <c r="U323" s="4"/>
      <c r="V323" s="4"/>
      <c r="W323" s="4"/>
      <c r="X323" s="4"/>
      <c r="Y323" s="4"/>
      <c r="Z323" s="4"/>
    </row>
    <row r="324" spans="2:26" ht="15.75" customHeight="1">
      <c r="B324" s="195">
        <v>45591</v>
      </c>
      <c r="C324" s="9"/>
      <c r="D324" s="203"/>
      <c r="E324" s="9"/>
      <c r="F324" s="9"/>
      <c r="G324" s="26"/>
      <c r="H324" s="202"/>
      <c r="I324" s="208">
        <v>3014</v>
      </c>
      <c r="J324" s="209" t="s">
        <v>202</v>
      </c>
      <c r="K324" s="197">
        <v>6</v>
      </c>
      <c r="L324" s="146"/>
      <c r="M324" s="4"/>
      <c r="N324" s="4"/>
      <c r="O324" s="4"/>
      <c r="P324" s="4"/>
      <c r="Q324" s="4"/>
      <c r="R324" s="4"/>
      <c r="S324" s="4"/>
      <c r="T324" s="4"/>
      <c r="U324" s="4"/>
      <c r="V324" s="4"/>
      <c r="W324" s="4"/>
      <c r="X324" s="4"/>
      <c r="Y324" s="4"/>
      <c r="Z324" s="4"/>
    </row>
    <row r="325" spans="2:26" ht="15.75" customHeight="1">
      <c r="B325" s="195">
        <v>45591</v>
      </c>
      <c r="C325" s="9"/>
      <c r="D325" s="203"/>
      <c r="E325" s="9"/>
      <c r="F325" s="9"/>
      <c r="G325" s="26"/>
      <c r="H325" s="202"/>
      <c r="I325" s="208">
        <v>3032</v>
      </c>
      <c r="J325" s="209" t="s">
        <v>190</v>
      </c>
      <c r="K325" s="197">
        <v>4</v>
      </c>
      <c r="L325" s="146"/>
      <c r="M325" s="4"/>
      <c r="N325" s="4"/>
      <c r="O325" s="4"/>
      <c r="P325" s="4"/>
      <c r="Q325" s="4"/>
      <c r="R325" s="4"/>
      <c r="S325" s="4"/>
      <c r="T325" s="4"/>
      <c r="U325" s="4"/>
      <c r="V325" s="4"/>
      <c r="W325" s="4"/>
      <c r="X325" s="4"/>
      <c r="Y325" s="4"/>
      <c r="Z325" s="4"/>
    </row>
    <row r="326" spans="2:26" ht="15.75" customHeight="1">
      <c r="B326" s="195">
        <v>45591</v>
      </c>
      <c r="C326" s="9"/>
      <c r="D326" s="203"/>
      <c r="E326" s="9"/>
      <c r="F326" s="9"/>
      <c r="G326" s="26"/>
      <c r="H326" s="202"/>
      <c r="I326" s="208">
        <v>3003</v>
      </c>
      <c r="J326" s="209" t="s">
        <v>193</v>
      </c>
      <c r="K326" s="197">
        <v>6</v>
      </c>
      <c r="L326" s="146"/>
      <c r="M326" s="4"/>
      <c r="N326" s="4"/>
      <c r="O326" s="4"/>
      <c r="P326" s="4"/>
      <c r="Q326" s="4"/>
      <c r="R326" s="4"/>
      <c r="S326" s="4"/>
      <c r="T326" s="4"/>
      <c r="U326" s="4"/>
      <c r="V326" s="4"/>
      <c r="W326" s="4"/>
      <c r="X326" s="4"/>
      <c r="Y326" s="4"/>
      <c r="Z326" s="4"/>
    </row>
    <row r="327" spans="2:26" ht="15.75" customHeight="1">
      <c r="B327" s="195">
        <v>45591</v>
      </c>
      <c r="C327" s="9"/>
      <c r="D327" s="203"/>
      <c r="E327" s="9"/>
      <c r="F327" s="9"/>
      <c r="G327" s="26"/>
      <c r="H327" s="202"/>
      <c r="I327" s="208">
        <v>3018</v>
      </c>
      <c r="J327" s="209" t="s">
        <v>199</v>
      </c>
      <c r="K327" s="197">
        <v>4</v>
      </c>
      <c r="L327" s="146"/>
      <c r="M327" s="4"/>
      <c r="N327" s="4"/>
      <c r="O327" s="4"/>
      <c r="P327" s="4"/>
      <c r="Q327" s="4"/>
      <c r="R327" s="4"/>
      <c r="S327" s="4"/>
      <c r="T327" s="4"/>
      <c r="U327" s="4"/>
      <c r="V327" s="4"/>
      <c r="W327" s="4"/>
      <c r="X327" s="4"/>
      <c r="Y327" s="4"/>
      <c r="Z327" s="4"/>
    </row>
    <row r="328" spans="2:26" ht="15.75" customHeight="1">
      <c r="B328" s="195">
        <v>45591</v>
      </c>
      <c r="C328" s="210" t="s">
        <v>223</v>
      </c>
      <c r="D328" s="211" t="s">
        <v>153</v>
      </c>
      <c r="E328" s="204" t="str">
        <f>IFERROR(VLOOKUP(D328,#REF!,6,0),"")</f>
        <v/>
      </c>
      <c r="F328" s="9" t="s">
        <v>220</v>
      </c>
      <c r="G328" s="198" t="str">
        <f>IFERROR(VLOOKUP(F328,#REF!,2,0),"")</f>
        <v/>
      </c>
      <c r="H328" s="199" t="str">
        <f>IFERROR(VLOOKUP(F328,#REF!,3,0),"")</f>
        <v/>
      </c>
      <c r="I328" s="196">
        <v>3013</v>
      </c>
      <c r="J328" s="49" t="s">
        <v>188</v>
      </c>
      <c r="K328" s="197">
        <v>5</v>
      </c>
      <c r="L328" s="146"/>
      <c r="M328" s="4"/>
      <c r="N328" s="4"/>
      <c r="O328" s="4"/>
      <c r="P328" s="4"/>
      <c r="Q328" s="4"/>
      <c r="R328" s="4"/>
      <c r="S328" s="4"/>
      <c r="T328" s="4"/>
      <c r="U328" s="4"/>
      <c r="V328" s="4"/>
      <c r="W328" s="4"/>
      <c r="X328" s="4"/>
      <c r="Y328" s="4"/>
      <c r="Z328" s="4"/>
    </row>
    <row r="329" spans="2:26" ht="15.75" customHeight="1">
      <c r="B329" s="195">
        <v>45591</v>
      </c>
      <c r="C329" s="9"/>
      <c r="D329" s="203"/>
      <c r="E329" s="9"/>
      <c r="F329" s="9"/>
      <c r="G329" s="26"/>
      <c r="H329" s="202"/>
      <c r="I329" s="196">
        <v>3023</v>
      </c>
      <c r="J329" s="49" t="s">
        <v>182</v>
      </c>
      <c r="K329" s="197">
        <v>6</v>
      </c>
      <c r="L329" s="146"/>
      <c r="M329" s="4"/>
      <c r="N329" s="4"/>
      <c r="O329" s="4"/>
      <c r="P329" s="4"/>
      <c r="Q329" s="4"/>
      <c r="R329" s="4"/>
      <c r="S329" s="4"/>
      <c r="T329" s="4"/>
      <c r="U329" s="4"/>
      <c r="V329" s="4"/>
      <c r="W329" s="4"/>
      <c r="X329" s="4"/>
      <c r="Y329" s="4"/>
      <c r="Z329" s="4"/>
    </row>
    <row r="330" spans="2:26" ht="15.75" customHeight="1">
      <c r="B330" s="195">
        <v>45591</v>
      </c>
      <c r="C330" s="9"/>
      <c r="D330" s="203"/>
      <c r="E330" s="9"/>
      <c r="F330" s="9"/>
      <c r="G330" s="26"/>
      <c r="H330" s="202"/>
      <c r="I330" s="196">
        <v>3005</v>
      </c>
      <c r="J330" s="49" t="s">
        <v>185</v>
      </c>
      <c r="K330" s="197">
        <v>5</v>
      </c>
      <c r="L330" s="146"/>
      <c r="M330" s="4"/>
      <c r="N330" s="4"/>
      <c r="O330" s="4"/>
      <c r="P330" s="4"/>
      <c r="Q330" s="4"/>
      <c r="R330" s="4"/>
      <c r="S330" s="4"/>
      <c r="T330" s="4"/>
      <c r="U330" s="4"/>
      <c r="V330" s="4"/>
      <c r="W330" s="4"/>
      <c r="X330" s="4"/>
      <c r="Y330" s="4"/>
      <c r="Z330" s="4"/>
    </row>
    <row r="331" spans="2:26" ht="15.75" customHeight="1">
      <c r="B331" s="195">
        <v>45591</v>
      </c>
      <c r="C331" s="9"/>
      <c r="D331" s="203"/>
      <c r="E331" s="9"/>
      <c r="F331" s="9"/>
      <c r="G331" s="26"/>
      <c r="H331" s="202"/>
      <c r="I331" s="196">
        <v>3031</v>
      </c>
      <c r="J331" s="49" t="s">
        <v>178</v>
      </c>
      <c r="K331" s="197">
        <v>3</v>
      </c>
      <c r="L331" s="146"/>
      <c r="M331" s="4"/>
      <c r="N331" s="4"/>
      <c r="O331" s="4"/>
      <c r="P331" s="4"/>
      <c r="Q331" s="4"/>
      <c r="R331" s="4"/>
      <c r="S331" s="4"/>
      <c r="T331" s="4"/>
      <c r="U331" s="4"/>
      <c r="V331" s="4"/>
      <c r="W331" s="4"/>
      <c r="X331" s="4"/>
      <c r="Y331" s="4"/>
      <c r="Z331" s="4"/>
    </row>
    <row r="332" spans="2:26" ht="15.75" customHeight="1">
      <c r="B332" s="195">
        <v>45593</v>
      </c>
      <c r="C332" s="9" t="s">
        <v>215</v>
      </c>
      <c r="D332" s="203" t="s">
        <v>134</v>
      </c>
      <c r="E332" s="204" t="str">
        <f>IFERROR(VLOOKUP(D332,#REF!,6,0),"")</f>
        <v/>
      </c>
      <c r="F332" s="9" t="s">
        <v>216</v>
      </c>
      <c r="G332" s="198" t="str">
        <f>IFERROR(VLOOKUP(F332,#REF!,2,0),"")</f>
        <v/>
      </c>
      <c r="H332" s="199" t="str">
        <f>IFERROR(VLOOKUP(F332,#REF!,3,0),"")</f>
        <v/>
      </c>
      <c r="I332" s="196">
        <v>3027</v>
      </c>
      <c r="J332" s="49" t="s">
        <v>175</v>
      </c>
      <c r="K332" s="197">
        <v>12</v>
      </c>
      <c r="L332" s="146"/>
      <c r="M332" s="4"/>
      <c r="N332" s="4"/>
      <c r="O332" s="4"/>
      <c r="P332" s="4"/>
      <c r="Q332" s="4"/>
      <c r="R332" s="4"/>
      <c r="S332" s="4"/>
      <c r="T332" s="4"/>
      <c r="U332" s="4"/>
      <c r="V332" s="4"/>
      <c r="W332" s="4"/>
      <c r="X332" s="4"/>
      <c r="Y332" s="4"/>
      <c r="Z332" s="4"/>
    </row>
    <row r="333" spans="2:26" ht="15.75" customHeight="1">
      <c r="B333" s="195">
        <v>45593</v>
      </c>
      <c r="C333" s="9"/>
      <c r="D333" s="203"/>
      <c r="E333" s="9"/>
      <c r="F333" s="9"/>
      <c r="G333" s="26"/>
      <c r="H333" s="202"/>
      <c r="I333" s="196">
        <v>3016</v>
      </c>
      <c r="J333" s="49" t="s">
        <v>171</v>
      </c>
      <c r="K333" s="197">
        <v>13</v>
      </c>
      <c r="L333" s="146"/>
      <c r="M333" s="4"/>
      <c r="N333" s="4"/>
      <c r="O333" s="4"/>
      <c r="P333" s="4"/>
      <c r="Q333" s="4"/>
      <c r="R333" s="4"/>
      <c r="S333" s="4"/>
      <c r="T333" s="4"/>
      <c r="U333" s="4"/>
      <c r="V333" s="4"/>
      <c r="W333" s="4"/>
      <c r="X333" s="4"/>
      <c r="Y333" s="4"/>
      <c r="Z333" s="4"/>
    </row>
    <row r="334" spans="2:26" ht="15.75" customHeight="1">
      <c r="B334" s="195">
        <v>45593</v>
      </c>
      <c r="C334" s="9" t="s">
        <v>217</v>
      </c>
      <c r="D334" s="211" t="s">
        <v>153</v>
      </c>
      <c r="E334" s="204" t="str">
        <f>IFERROR(VLOOKUP(D334,#REF!,6,0),"")</f>
        <v/>
      </c>
      <c r="F334" s="9" t="s">
        <v>220</v>
      </c>
      <c r="G334" s="198" t="str">
        <f>IFERROR(VLOOKUP(F334,#REF!,2,0),"")</f>
        <v/>
      </c>
      <c r="H334" s="199" t="str">
        <f>IFERROR(VLOOKUP(F334,#REF!,3,0),"")</f>
        <v/>
      </c>
      <c r="I334" s="205">
        <v>3030</v>
      </c>
      <c r="J334" s="206" t="s">
        <v>161</v>
      </c>
      <c r="K334" s="197">
        <v>10</v>
      </c>
      <c r="L334" s="146"/>
      <c r="M334" s="4"/>
      <c r="N334" s="4"/>
      <c r="O334" s="4"/>
      <c r="P334" s="4"/>
      <c r="Q334" s="4"/>
      <c r="R334" s="4"/>
      <c r="S334" s="4"/>
      <c r="T334" s="4"/>
      <c r="U334" s="4"/>
      <c r="V334" s="4"/>
      <c r="W334" s="4"/>
      <c r="X334" s="4"/>
      <c r="Y334" s="4"/>
      <c r="Z334" s="4"/>
    </row>
    <row r="335" spans="2:26" ht="15.75" customHeight="1">
      <c r="B335" s="195">
        <v>45593</v>
      </c>
      <c r="C335" s="9"/>
      <c r="D335" s="203"/>
      <c r="E335" s="9"/>
      <c r="F335" s="9"/>
      <c r="G335" s="26"/>
      <c r="H335" s="202"/>
      <c r="I335" s="205">
        <v>3015</v>
      </c>
      <c r="J335" s="206" t="s">
        <v>156</v>
      </c>
      <c r="K335" s="197">
        <v>13</v>
      </c>
      <c r="L335" s="146"/>
      <c r="M335" s="4"/>
      <c r="N335" s="4"/>
      <c r="O335" s="4"/>
      <c r="P335" s="4"/>
      <c r="Q335" s="4"/>
      <c r="R335" s="4"/>
      <c r="S335" s="4"/>
      <c r="T335" s="4"/>
      <c r="U335" s="4"/>
      <c r="V335" s="4"/>
      <c r="W335" s="4"/>
      <c r="X335" s="4"/>
      <c r="Y335" s="4"/>
      <c r="Z335" s="4"/>
    </row>
    <row r="336" spans="2:26" ht="15.75" customHeight="1">
      <c r="B336" s="195">
        <v>45593</v>
      </c>
      <c r="C336" s="9" t="s">
        <v>219</v>
      </c>
      <c r="D336" s="203" t="s">
        <v>163</v>
      </c>
      <c r="E336" s="204" t="str">
        <f>IFERROR(VLOOKUP(D336,#REF!,6,0),"")</f>
        <v/>
      </c>
      <c r="F336" s="9" t="s">
        <v>222</v>
      </c>
      <c r="G336" s="198" t="str">
        <f>IFERROR(VLOOKUP(F336,#REF!,2,0),"")</f>
        <v/>
      </c>
      <c r="H336" s="199" t="str">
        <f>IFERROR(VLOOKUP(F336,#REF!,3,0),"")</f>
        <v/>
      </c>
      <c r="I336" s="208">
        <v>3002</v>
      </c>
      <c r="J336" s="209" t="s">
        <v>150</v>
      </c>
      <c r="K336" s="197">
        <v>17</v>
      </c>
      <c r="L336" s="146"/>
      <c r="M336" s="4"/>
      <c r="N336" s="4"/>
      <c r="O336" s="4"/>
      <c r="P336" s="4"/>
      <c r="Q336" s="4"/>
      <c r="R336" s="4"/>
      <c r="S336" s="4"/>
      <c r="T336" s="4"/>
      <c r="U336" s="4"/>
      <c r="V336" s="4"/>
      <c r="W336" s="4"/>
      <c r="X336" s="4"/>
      <c r="Y336" s="4"/>
      <c r="Z336" s="4"/>
    </row>
    <row r="337" spans="2:26" ht="15.75" customHeight="1">
      <c r="B337" s="195">
        <v>45593</v>
      </c>
      <c r="C337" s="9"/>
      <c r="D337" s="203"/>
      <c r="E337" s="9"/>
      <c r="F337" s="9"/>
      <c r="G337" s="26"/>
      <c r="H337" s="202"/>
      <c r="I337" s="208">
        <v>3020</v>
      </c>
      <c r="J337" s="209" t="s">
        <v>166</v>
      </c>
      <c r="K337" s="197">
        <v>12</v>
      </c>
      <c r="L337" s="146"/>
      <c r="M337" s="4"/>
      <c r="N337" s="4"/>
      <c r="O337" s="4"/>
      <c r="P337" s="4"/>
      <c r="Q337" s="4"/>
      <c r="R337" s="4"/>
      <c r="S337" s="4"/>
      <c r="T337" s="4"/>
      <c r="U337" s="4"/>
      <c r="V337" s="4"/>
      <c r="W337" s="4"/>
      <c r="X337" s="4"/>
      <c r="Y337" s="4"/>
      <c r="Z337" s="4"/>
    </row>
    <row r="338" spans="2:26" ht="15.75" customHeight="1">
      <c r="B338" s="195">
        <v>45593</v>
      </c>
      <c r="C338" s="9"/>
      <c r="D338" s="203"/>
      <c r="E338" s="9"/>
      <c r="F338" s="9"/>
      <c r="G338" s="26"/>
      <c r="H338" s="202"/>
      <c r="I338" s="208">
        <v>3033</v>
      </c>
      <c r="J338" s="209" t="s">
        <v>205</v>
      </c>
      <c r="K338" s="197">
        <v>9</v>
      </c>
      <c r="L338" s="146"/>
      <c r="M338" s="4"/>
      <c r="N338" s="4"/>
      <c r="O338" s="4"/>
      <c r="P338" s="4"/>
      <c r="Q338" s="4"/>
      <c r="R338" s="4"/>
      <c r="S338" s="4"/>
      <c r="T338" s="4"/>
      <c r="U338" s="4"/>
      <c r="V338" s="4"/>
      <c r="W338" s="4"/>
      <c r="X338" s="4"/>
      <c r="Y338" s="4"/>
      <c r="Z338" s="4"/>
    </row>
    <row r="339" spans="2:26" ht="15.75" customHeight="1">
      <c r="B339" s="195">
        <v>45593</v>
      </c>
      <c r="C339" s="9" t="s">
        <v>221</v>
      </c>
      <c r="D339" s="203" t="s">
        <v>169</v>
      </c>
      <c r="E339" s="204" t="str">
        <f>IFERROR(VLOOKUP(D339,#REF!,6,0),"")</f>
        <v/>
      </c>
      <c r="F339" s="218" t="s">
        <v>31</v>
      </c>
      <c r="G339" s="198" t="str">
        <f>IFERROR(VLOOKUP(F339,#REF!,2,0),"")</f>
        <v/>
      </c>
      <c r="H339" s="199" t="str">
        <f>IFERROR(VLOOKUP(F339,#REF!,3,0),"")</f>
        <v/>
      </c>
      <c r="I339" s="214">
        <v>3011</v>
      </c>
      <c r="J339" s="215" t="s">
        <v>196</v>
      </c>
      <c r="K339" s="197">
        <v>15</v>
      </c>
      <c r="L339" s="146"/>
      <c r="M339" s="4"/>
      <c r="N339" s="4"/>
      <c r="O339" s="4"/>
      <c r="P339" s="4"/>
      <c r="Q339" s="4"/>
      <c r="R339" s="4"/>
      <c r="S339" s="4"/>
      <c r="T339" s="4"/>
      <c r="U339" s="4"/>
      <c r="V339" s="4"/>
      <c r="W339" s="4"/>
      <c r="X339" s="4"/>
      <c r="Y339" s="4"/>
      <c r="Z339" s="4"/>
    </row>
    <row r="340" spans="2:26" ht="15.75" customHeight="1">
      <c r="B340" s="195">
        <v>45593</v>
      </c>
      <c r="C340" s="9" t="s">
        <v>223</v>
      </c>
      <c r="D340" s="203" t="s">
        <v>134</v>
      </c>
      <c r="E340" s="204" t="str">
        <f>IFERROR(VLOOKUP(D340,#REF!,6,0),"")</f>
        <v/>
      </c>
      <c r="F340" s="9" t="s">
        <v>216</v>
      </c>
      <c r="G340" s="198" t="str">
        <f>IFERROR(VLOOKUP(F340,#REF!,2,0),"")</f>
        <v/>
      </c>
      <c r="H340" s="199" t="str">
        <f>IFERROR(VLOOKUP(F340,#REF!,3,0),"")</f>
        <v/>
      </c>
      <c r="I340" s="219">
        <v>3032</v>
      </c>
      <c r="J340" s="220" t="s">
        <v>190</v>
      </c>
      <c r="K340" s="197">
        <v>8</v>
      </c>
      <c r="L340" s="146"/>
      <c r="M340" s="4"/>
      <c r="N340" s="4"/>
      <c r="O340" s="4"/>
      <c r="P340" s="4"/>
      <c r="Q340" s="4"/>
      <c r="R340" s="4"/>
      <c r="S340" s="4"/>
      <c r="T340" s="4"/>
      <c r="U340" s="4"/>
      <c r="V340" s="4"/>
      <c r="W340" s="4"/>
      <c r="X340" s="4"/>
      <c r="Y340" s="4"/>
      <c r="Z340" s="4"/>
    </row>
    <row r="341" spans="2:26" ht="15.75" customHeight="1">
      <c r="B341" s="195">
        <v>45593</v>
      </c>
      <c r="C341" s="9"/>
      <c r="D341" s="203"/>
      <c r="E341" s="9"/>
      <c r="F341" s="9"/>
      <c r="G341" s="26"/>
      <c r="H341" s="202"/>
      <c r="I341" s="219">
        <v>3003</v>
      </c>
      <c r="J341" s="220" t="s">
        <v>193</v>
      </c>
      <c r="K341" s="197">
        <v>14</v>
      </c>
      <c r="L341" s="146"/>
      <c r="M341" s="4"/>
      <c r="N341" s="4"/>
      <c r="O341" s="4"/>
      <c r="P341" s="4"/>
      <c r="Q341" s="4"/>
      <c r="R341" s="4"/>
      <c r="S341" s="4"/>
      <c r="T341" s="4"/>
      <c r="U341" s="4"/>
      <c r="V341" s="4"/>
      <c r="W341" s="4"/>
      <c r="X341" s="4"/>
      <c r="Y341" s="4"/>
      <c r="Z341" s="4"/>
    </row>
    <row r="342" spans="2:26" ht="15.75" customHeight="1">
      <c r="B342" s="195">
        <v>45593</v>
      </c>
      <c r="C342" s="9" t="s">
        <v>224</v>
      </c>
      <c r="D342" s="211" t="s">
        <v>153</v>
      </c>
      <c r="E342" s="204" t="str">
        <f>IFERROR(VLOOKUP(D342,#REF!,6,0),"")</f>
        <v/>
      </c>
      <c r="F342" s="9" t="s">
        <v>220</v>
      </c>
      <c r="G342" s="198" t="str">
        <f>IFERROR(VLOOKUP(F342,#REF!,2,0),"")</f>
        <v/>
      </c>
      <c r="H342" s="199" t="str">
        <f>IFERROR(VLOOKUP(F342,#REF!,3,0),"")</f>
        <v/>
      </c>
      <c r="I342" s="212">
        <v>3014</v>
      </c>
      <c r="J342" s="213" t="s">
        <v>202</v>
      </c>
      <c r="K342" s="197">
        <v>12</v>
      </c>
      <c r="L342" s="146"/>
      <c r="M342" s="4"/>
      <c r="N342" s="4"/>
      <c r="O342" s="4"/>
      <c r="P342" s="4"/>
      <c r="Q342" s="4"/>
      <c r="R342" s="4"/>
      <c r="S342" s="4"/>
      <c r="T342" s="4"/>
      <c r="U342" s="4"/>
      <c r="V342" s="4"/>
      <c r="W342" s="4"/>
      <c r="X342" s="4"/>
      <c r="Y342" s="4"/>
      <c r="Z342" s="4"/>
    </row>
    <row r="343" spans="2:26" ht="15.75" customHeight="1">
      <c r="B343" s="195">
        <v>45593</v>
      </c>
      <c r="C343" s="9"/>
      <c r="D343" s="203"/>
      <c r="E343" s="9"/>
      <c r="F343" s="9"/>
      <c r="G343" s="26"/>
      <c r="H343" s="202"/>
      <c r="I343" s="212">
        <v>3018</v>
      </c>
      <c r="J343" s="213" t="s">
        <v>199</v>
      </c>
      <c r="K343" s="197">
        <v>9</v>
      </c>
      <c r="L343" s="146"/>
      <c r="M343" s="4"/>
      <c r="N343" s="4"/>
      <c r="O343" s="4"/>
      <c r="P343" s="4"/>
      <c r="Q343" s="4"/>
      <c r="R343" s="4"/>
      <c r="S343" s="4"/>
      <c r="T343" s="4"/>
      <c r="U343" s="4"/>
      <c r="V343" s="4"/>
      <c r="W343" s="4"/>
      <c r="X343" s="4"/>
      <c r="Y343" s="4"/>
      <c r="Z343" s="4"/>
    </row>
    <row r="344" spans="2:26" ht="15.75" customHeight="1">
      <c r="B344" s="195">
        <v>45593</v>
      </c>
      <c r="C344" s="9" t="s">
        <v>226</v>
      </c>
      <c r="D344" s="203" t="s">
        <v>163</v>
      </c>
      <c r="E344" s="204" t="str">
        <f>IFERROR(VLOOKUP(D344,#REF!,6,0),"")</f>
        <v/>
      </c>
      <c r="F344" s="9" t="s">
        <v>222</v>
      </c>
      <c r="G344" s="198" t="str">
        <f>IFERROR(VLOOKUP(F344,#REF!,2,0),"")</f>
        <v/>
      </c>
      <c r="H344" s="199" t="str">
        <f>IFERROR(VLOOKUP(F344,#REF!,3,0),"")</f>
        <v/>
      </c>
      <c r="I344" s="216">
        <v>3013</v>
      </c>
      <c r="J344" s="217" t="s">
        <v>188</v>
      </c>
      <c r="K344" s="207">
        <v>8</v>
      </c>
      <c r="L344" s="146"/>
      <c r="M344" s="4"/>
      <c r="N344" s="4"/>
      <c r="O344" s="4"/>
      <c r="P344" s="4"/>
      <c r="Q344" s="4"/>
      <c r="R344" s="4"/>
      <c r="S344" s="4"/>
      <c r="T344" s="4"/>
      <c r="U344" s="4"/>
      <c r="V344" s="4"/>
      <c r="W344" s="4"/>
      <c r="X344" s="4"/>
      <c r="Y344" s="4"/>
      <c r="Z344" s="4"/>
    </row>
    <row r="345" spans="2:26" ht="15.75" customHeight="1">
      <c r="B345" s="195">
        <v>45593</v>
      </c>
      <c r="C345" s="9"/>
      <c r="D345" s="203"/>
      <c r="E345" s="204" t="str">
        <f>IFERROR(VLOOKUP(D345,#REF!,6,0),"")</f>
        <v/>
      </c>
      <c r="F345" s="9"/>
      <c r="G345" s="198" t="str">
        <f>IFERROR(VLOOKUP(F345,#REF!,2,0),"")</f>
        <v/>
      </c>
      <c r="H345" s="199" t="str">
        <f>IFERROR(VLOOKUP(F345,#REF!,3,0),"")</f>
        <v/>
      </c>
      <c r="I345" s="216">
        <v>3023</v>
      </c>
      <c r="J345" s="217" t="s">
        <v>182</v>
      </c>
      <c r="K345" s="207">
        <v>11</v>
      </c>
      <c r="L345" s="146"/>
      <c r="M345" s="4"/>
      <c r="N345" s="4"/>
      <c r="O345" s="4"/>
      <c r="P345" s="4"/>
      <c r="Q345" s="4"/>
      <c r="R345" s="4"/>
      <c r="S345" s="4"/>
      <c r="T345" s="4"/>
      <c r="U345" s="4"/>
      <c r="V345" s="4"/>
      <c r="W345" s="4"/>
      <c r="X345" s="4"/>
      <c r="Y345" s="4"/>
      <c r="Z345" s="4"/>
    </row>
    <row r="346" spans="2:26" ht="15.75" customHeight="1">
      <c r="B346" s="195">
        <v>45593</v>
      </c>
      <c r="C346" s="9"/>
      <c r="D346" s="203"/>
      <c r="E346" s="204" t="str">
        <f>IFERROR(VLOOKUP(D346,#REF!,6,0),"")</f>
        <v/>
      </c>
      <c r="F346" s="9"/>
      <c r="G346" s="198" t="str">
        <f>IFERROR(VLOOKUP(F346,#REF!,2,0),"")</f>
        <v/>
      </c>
      <c r="H346" s="199" t="str">
        <f>IFERROR(VLOOKUP(F346,#REF!,3,0),"")</f>
        <v/>
      </c>
      <c r="I346" s="216">
        <v>3005</v>
      </c>
      <c r="J346" s="217" t="s">
        <v>185</v>
      </c>
      <c r="K346" s="207">
        <v>8</v>
      </c>
      <c r="L346" s="146"/>
      <c r="M346" s="4"/>
      <c r="N346" s="4"/>
      <c r="O346" s="4"/>
      <c r="P346" s="4"/>
      <c r="Q346" s="4"/>
      <c r="R346" s="4"/>
      <c r="S346" s="4"/>
      <c r="T346" s="4"/>
      <c r="U346" s="4"/>
      <c r="V346" s="4"/>
      <c r="W346" s="4"/>
      <c r="X346" s="4"/>
      <c r="Y346" s="4"/>
      <c r="Z346" s="4"/>
    </row>
    <row r="347" spans="2:26" ht="15.75" customHeight="1">
      <c r="B347" s="195">
        <v>45593</v>
      </c>
      <c r="C347" s="9"/>
      <c r="D347" s="203"/>
      <c r="E347" s="204" t="str">
        <f>IFERROR(VLOOKUP(D347,#REF!,6,0),"")</f>
        <v/>
      </c>
      <c r="F347" s="9"/>
      <c r="G347" s="198" t="str">
        <f>IFERROR(VLOOKUP(F347,#REF!,2,0),"")</f>
        <v/>
      </c>
      <c r="H347" s="199" t="str">
        <f>IFERROR(VLOOKUP(F347,#REF!,3,0),"")</f>
        <v/>
      </c>
      <c r="I347" s="216">
        <v>3031</v>
      </c>
      <c r="J347" s="217" t="s">
        <v>178</v>
      </c>
      <c r="K347" s="207">
        <v>7</v>
      </c>
      <c r="L347" s="146"/>
      <c r="M347" s="4"/>
      <c r="N347" s="4"/>
      <c r="O347" s="4"/>
      <c r="P347" s="4"/>
      <c r="Q347" s="4"/>
      <c r="R347" s="4"/>
      <c r="S347" s="4"/>
      <c r="T347" s="4"/>
      <c r="U347" s="4"/>
      <c r="V347" s="4"/>
      <c r="W347" s="4"/>
      <c r="X347" s="4"/>
      <c r="Y347" s="4"/>
      <c r="Z347" s="4"/>
    </row>
    <row r="348" spans="2:26" ht="15.75" customHeight="1">
      <c r="B348" s="195">
        <v>45594</v>
      </c>
      <c r="C348" s="1541" t="s">
        <v>215</v>
      </c>
      <c r="D348" s="1605" t="s">
        <v>134</v>
      </c>
      <c r="E348" s="1606" t="str">
        <f>IFERROR(VLOOKUP(D348,#REF!,6,0),"")</f>
        <v/>
      </c>
      <c r="F348" s="1556" t="s">
        <v>216</v>
      </c>
      <c r="G348" s="1607" t="str">
        <f>IFERROR(VLOOKUP(F348,#REF!,2,0),"")</f>
        <v/>
      </c>
      <c r="H348" s="1602" t="str">
        <f>IFERROR(VLOOKUP(F348,#REF!,3,0),"")</f>
        <v/>
      </c>
      <c r="I348" s="221">
        <v>3030</v>
      </c>
      <c r="J348" s="10" t="s">
        <v>161</v>
      </c>
      <c r="K348" s="144">
        <v>7</v>
      </c>
      <c r="L348" s="1610">
        <v>0.3125</v>
      </c>
      <c r="M348" s="4"/>
      <c r="N348" s="4"/>
      <c r="O348" s="4"/>
      <c r="P348" s="4"/>
      <c r="Q348" s="4"/>
      <c r="R348" s="4"/>
      <c r="S348" s="4"/>
      <c r="T348" s="4"/>
      <c r="U348" s="4"/>
      <c r="V348" s="4"/>
      <c r="W348" s="4"/>
      <c r="X348" s="4"/>
      <c r="Y348" s="4"/>
      <c r="Z348" s="4"/>
    </row>
    <row r="349" spans="2:26" ht="15.75" customHeight="1">
      <c r="B349" s="195">
        <v>45594</v>
      </c>
      <c r="C349" s="1538"/>
      <c r="D349" s="1538"/>
      <c r="E349" s="1538"/>
      <c r="F349" s="1538"/>
      <c r="G349" s="1538"/>
      <c r="H349" s="1538"/>
      <c r="I349" s="221">
        <v>3015</v>
      </c>
      <c r="J349" s="10" t="s">
        <v>156</v>
      </c>
      <c r="K349" s="144">
        <v>7</v>
      </c>
      <c r="L349" s="1538"/>
      <c r="M349" s="4"/>
      <c r="N349" s="4"/>
      <c r="O349" s="4"/>
      <c r="P349" s="4"/>
      <c r="Q349" s="4"/>
      <c r="R349" s="4"/>
      <c r="S349" s="4"/>
      <c r="T349" s="4"/>
      <c r="U349" s="4"/>
      <c r="V349" s="4"/>
      <c r="W349" s="4"/>
      <c r="X349" s="4"/>
      <c r="Y349" s="4"/>
      <c r="Z349" s="4"/>
    </row>
    <row r="350" spans="2:26" ht="15.75" customHeight="1">
      <c r="B350" s="195">
        <v>45594</v>
      </c>
      <c r="C350" s="1539"/>
      <c r="D350" s="1539"/>
      <c r="E350" s="1539"/>
      <c r="F350" s="1539"/>
      <c r="G350" s="1539"/>
      <c r="H350" s="1539"/>
      <c r="I350" s="221">
        <v>3002</v>
      </c>
      <c r="J350" s="10" t="s">
        <v>150</v>
      </c>
      <c r="K350" s="144">
        <v>9</v>
      </c>
      <c r="L350" s="1539"/>
      <c r="M350" s="4"/>
      <c r="N350" s="4"/>
      <c r="O350" s="4"/>
      <c r="P350" s="4"/>
      <c r="Q350" s="4"/>
      <c r="R350" s="4"/>
      <c r="S350" s="4"/>
      <c r="T350" s="4"/>
      <c r="U350" s="4"/>
      <c r="V350" s="4"/>
      <c r="W350" s="4"/>
      <c r="X350" s="4"/>
      <c r="Y350" s="4"/>
      <c r="Z350" s="4"/>
    </row>
    <row r="351" spans="2:26" ht="15.75" customHeight="1">
      <c r="B351" s="195">
        <v>45594</v>
      </c>
      <c r="C351" s="1541" t="s">
        <v>217</v>
      </c>
      <c r="D351" s="1611" t="s">
        <v>153</v>
      </c>
      <c r="E351" s="1606" t="str">
        <f>IFERROR(VLOOKUP(D351,#REF!,6,0),"")</f>
        <v/>
      </c>
      <c r="F351" s="1556" t="s">
        <v>220</v>
      </c>
      <c r="G351" s="1607" t="str">
        <f>IFERROR(VLOOKUP(F351,#REF!,2,0),"")</f>
        <v/>
      </c>
      <c r="H351" s="1602" t="str">
        <f>IFERROR(VLOOKUP(F351,#REF!,3,0),"")</f>
        <v/>
      </c>
      <c r="I351" s="221">
        <v>3027</v>
      </c>
      <c r="J351" s="10" t="s">
        <v>175</v>
      </c>
      <c r="K351" s="144">
        <v>8</v>
      </c>
      <c r="L351" s="1610">
        <v>0.33333333333333331</v>
      </c>
      <c r="M351" s="4"/>
      <c r="N351" s="4"/>
      <c r="O351" s="4"/>
      <c r="P351" s="4"/>
      <c r="Q351" s="4"/>
      <c r="R351" s="4"/>
      <c r="S351" s="4"/>
      <c r="T351" s="4"/>
      <c r="U351" s="4"/>
      <c r="V351" s="4"/>
      <c r="W351" s="4"/>
      <c r="X351" s="4"/>
      <c r="Y351" s="4"/>
      <c r="Z351" s="4"/>
    </row>
    <row r="352" spans="2:26" ht="15.75" customHeight="1">
      <c r="B352" s="195">
        <v>45594</v>
      </c>
      <c r="C352" s="1538"/>
      <c r="D352" s="1538"/>
      <c r="E352" s="1538"/>
      <c r="F352" s="1538"/>
      <c r="G352" s="1538"/>
      <c r="H352" s="1538"/>
      <c r="I352" s="221">
        <v>3016</v>
      </c>
      <c r="J352" s="10" t="s">
        <v>171</v>
      </c>
      <c r="K352" s="144">
        <v>7</v>
      </c>
      <c r="L352" s="1538"/>
      <c r="M352" s="4"/>
      <c r="N352" s="4"/>
      <c r="O352" s="4"/>
      <c r="P352" s="4"/>
      <c r="Q352" s="4"/>
      <c r="R352" s="4"/>
      <c r="S352" s="4"/>
      <c r="T352" s="4"/>
      <c r="U352" s="4"/>
      <c r="V352" s="4"/>
      <c r="W352" s="4"/>
      <c r="X352" s="4"/>
      <c r="Y352" s="4"/>
      <c r="Z352" s="4"/>
    </row>
    <row r="353" spans="2:26" ht="15.75" customHeight="1">
      <c r="B353" s="195">
        <v>45594</v>
      </c>
      <c r="C353" s="1538"/>
      <c r="D353" s="1538"/>
      <c r="E353" s="1538"/>
      <c r="F353" s="1538"/>
      <c r="G353" s="1538"/>
      <c r="H353" s="1538"/>
      <c r="I353" s="221">
        <v>3020</v>
      </c>
      <c r="J353" s="10" t="s">
        <v>166</v>
      </c>
      <c r="K353" s="144">
        <v>6</v>
      </c>
      <c r="L353" s="1538"/>
      <c r="M353" s="4"/>
      <c r="N353" s="4"/>
      <c r="O353" s="4"/>
      <c r="P353" s="4"/>
      <c r="Q353" s="4"/>
      <c r="R353" s="4"/>
      <c r="S353" s="4"/>
      <c r="T353" s="4"/>
      <c r="U353" s="4"/>
      <c r="V353" s="4"/>
      <c r="W353" s="4"/>
      <c r="X353" s="4"/>
      <c r="Y353" s="4"/>
      <c r="Z353" s="4"/>
    </row>
    <row r="354" spans="2:26" ht="15.75" customHeight="1">
      <c r="B354" s="195">
        <v>45594</v>
      </c>
      <c r="C354" s="1539"/>
      <c r="D354" s="1539"/>
      <c r="E354" s="1539"/>
      <c r="F354" s="1539"/>
      <c r="G354" s="1539"/>
      <c r="H354" s="1539"/>
      <c r="I354" s="221">
        <v>3033</v>
      </c>
      <c r="J354" s="10" t="s">
        <v>205</v>
      </c>
      <c r="K354" s="144">
        <v>4</v>
      </c>
      <c r="L354" s="1539"/>
      <c r="M354" s="4"/>
      <c r="N354" s="4"/>
      <c r="O354" s="4"/>
      <c r="P354" s="4"/>
      <c r="Q354" s="4"/>
      <c r="R354" s="4"/>
      <c r="S354" s="4"/>
      <c r="T354" s="4"/>
      <c r="U354" s="4"/>
      <c r="V354" s="4"/>
      <c r="W354" s="4"/>
      <c r="X354" s="4"/>
      <c r="Y354" s="4"/>
      <c r="Z354" s="4"/>
    </row>
    <row r="355" spans="2:26" ht="15.75" customHeight="1">
      <c r="B355" s="195">
        <v>45594</v>
      </c>
      <c r="C355" s="1541" t="s">
        <v>219</v>
      </c>
      <c r="D355" s="1605" t="s">
        <v>163</v>
      </c>
      <c r="E355" s="1606" t="str">
        <f>IFERROR(VLOOKUP(D355,#REF!,6,0),"")</f>
        <v/>
      </c>
      <c r="F355" s="1556" t="s">
        <v>222</v>
      </c>
      <c r="G355" s="1607" t="str">
        <f>IFERROR(VLOOKUP(F355,#REF!,2,0),"")</f>
        <v/>
      </c>
      <c r="H355" s="1602" t="str">
        <f>IFERROR(VLOOKUP(F355,#REF!,3,0),"")</f>
        <v/>
      </c>
      <c r="I355" s="221">
        <v>3011</v>
      </c>
      <c r="J355" s="10" t="s">
        <v>196</v>
      </c>
      <c r="K355" s="144">
        <v>6</v>
      </c>
      <c r="L355" s="1610">
        <v>0.39583333333333331</v>
      </c>
      <c r="M355" s="4"/>
      <c r="N355" s="4"/>
      <c r="O355" s="4"/>
      <c r="P355" s="4"/>
      <c r="Q355" s="4"/>
      <c r="R355" s="4"/>
      <c r="S355" s="4"/>
      <c r="T355" s="4"/>
      <c r="U355" s="4"/>
      <c r="V355" s="4"/>
      <c r="W355" s="4"/>
      <c r="X355" s="4"/>
      <c r="Y355" s="4"/>
      <c r="Z355" s="4"/>
    </row>
    <row r="356" spans="2:26" ht="15.75" customHeight="1">
      <c r="B356" s="195">
        <v>45594</v>
      </c>
      <c r="C356" s="1538"/>
      <c r="D356" s="1538"/>
      <c r="E356" s="1538"/>
      <c r="F356" s="1538"/>
      <c r="G356" s="1538"/>
      <c r="H356" s="1538"/>
      <c r="I356" s="221">
        <v>3032</v>
      </c>
      <c r="J356" s="10" t="s">
        <v>190</v>
      </c>
      <c r="K356" s="144">
        <v>3</v>
      </c>
      <c r="L356" s="1538"/>
      <c r="M356" s="4"/>
      <c r="N356" s="4"/>
      <c r="O356" s="4"/>
      <c r="P356" s="4"/>
      <c r="Q356" s="4"/>
      <c r="R356" s="4"/>
      <c r="S356" s="4"/>
      <c r="T356" s="4"/>
      <c r="U356" s="4"/>
      <c r="V356" s="4"/>
      <c r="W356" s="4"/>
      <c r="X356" s="4"/>
      <c r="Y356" s="4"/>
      <c r="Z356" s="4"/>
    </row>
    <row r="357" spans="2:26" ht="15.75" customHeight="1">
      <c r="B357" s="195">
        <v>45594</v>
      </c>
      <c r="C357" s="1538"/>
      <c r="D357" s="1538"/>
      <c r="E357" s="1538"/>
      <c r="F357" s="1538"/>
      <c r="G357" s="1538"/>
      <c r="H357" s="1538"/>
      <c r="I357" s="221">
        <v>3003</v>
      </c>
      <c r="J357" s="10" t="s">
        <v>193</v>
      </c>
      <c r="K357" s="144">
        <v>8</v>
      </c>
      <c r="L357" s="1538"/>
      <c r="M357" s="4"/>
      <c r="N357" s="4"/>
      <c r="O357" s="4"/>
      <c r="P357" s="4"/>
      <c r="Q357" s="4"/>
      <c r="R357" s="4"/>
      <c r="S357" s="4"/>
      <c r="T357" s="4"/>
      <c r="U357" s="4"/>
      <c r="V357" s="4"/>
      <c r="W357" s="4"/>
      <c r="X357" s="4"/>
      <c r="Y357" s="4"/>
      <c r="Z357" s="4"/>
    </row>
    <row r="358" spans="2:26" ht="15.75" customHeight="1">
      <c r="B358" s="195">
        <v>45594</v>
      </c>
      <c r="C358" s="1538"/>
      <c r="D358" s="1538"/>
      <c r="E358" s="1538"/>
      <c r="F358" s="1538"/>
      <c r="G358" s="1538"/>
      <c r="H358" s="1538"/>
      <c r="I358" s="221">
        <v>3014</v>
      </c>
      <c r="J358" s="10" t="s">
        <v>202</v>
      </c>
      <c r="K358" s="144">
        <v>6</v>
      </c>
      <c r="L358" s="1538"/>
      <c r="M358" s="4"/>
      <c r="N358" s="4"/>
      <c r="O358" s="4"/>
      <c r="P358" s="4"/>
      <c r="Q358" s="4"/>
      <c r="R358" s="4"/>
      <c r="S358" s="4"/>
      <c r="T358" s="4"/>
      <c r="U358" s="4"/>
      <c r="V358" s="4"/>
      <c r="W358" s="4"/>
      <c r="X358" s="4"/>
      <c r="Y358" s="4"/>
      <c r="Z358" s="4"/>
    </row>
    <row r="359" spans="2:26" ht="15.75" customHeight="1">
      <c r="B359" s="195">
        <v>45594</v>
      </c>
      <c r="C359" s="1539"/>
      <c r="D359" s="1539"/>
      <c r="E359" s="1539"/>
      <c r="F359" s="1539"/>
      <c r="G359" s="1539"/>
      <c r="H359" s="1539"/>
      <c r="I359" s="221">
        <v>3018</v>
      </c>
      <c r="J359" s="10" t="s">
        <v>199</v>
      </c>
      <c r="K359" s="144">
        <v>8</v>
      </c>
      <c r="L359" s="1539"/>
      <c r="M359" s="4"/>
      <c r="N359" s="4"/>
      <c r="O359" s="4"/>
      <c r="P359" s="4"/>
      <c r="Q359" s="4"/>
      <c r="R359" s="4"/>
      <c r="S359" s="4"/>
      <c r="T359" s="4"/>
      <c r="U359" s="4"/>
      <c r="V359" s="4"/>
      <c r="W359" s="4"/>
      <c r="X359" s="4"/>
      <c r="Y359" s="4"/>
      <c r="Z359" s="4"/>
    </row>
    <row r="360" spans="2:26" ht="15.75" customHeight="1">
      <c r="B360" s="195">
        <v>45594</v>
      </c>
      <c r="C360" s="1541" t="s">
        <v>221</v>
      </c>
      <c r="D360" s="1605" t="s">
        <v>134</v>
      </c>
      <c r="E360" s="1606" t="str">
        <f>IFERROR(VLOOKUP(D360,#REF!,6,0),"")</f>
        <v/>
      </c>
      <c r="F360" s="1556" t="s">
        <v>216</v>
      </c>
      <c r="G360" s="1607" t="str">
        <f>IFERROR(VLOOKUP(F360,#REF!,2,0),"")</f>
        <v/>
      </c>
      <c r="H360" s="1602" t="str">
        <f>IFERROR(VLOOKUP(F360,#REF!,3,0),"")</f>
        <v/>
      </c>
      <c r="I360" s="221">
        <v>3013</v>
      </c>
      <c r="J360" s="10" t="s">
        <v>188</v>
      </c>
      <c r="K360" s="144">
        <v>5</v>
      </c>
      <c r="L360" s="1610">
        <v>0.4375</v>
      </c>
      <c r="M360" s="4"/>
      <c r="N360" s="4"/>
      <c r="O360" s="4"/>
      <c r="P360" s="4"/>
      <c r="Q360" s="4"/>
      <c r="R360" s="4"/>
      <c r="S360" s="4"/>
      <c r="T360" s="4"/>
      <c r="U360" s="4"/>
      <c r="V360" s="4"/>
      <c r="W360" s="4"/>
      <c r="X360" s="4"/>
      <c r="Y360" s="4"/>
      <c r="Z360" s="4"/>
    </row>
    <row r="361" spans="2:26" ht="15.75" customHeight="1">
      <c r="B361" s="195">
        <v>45594</v>
      </c>
      <c r="C361" s="1538"/>
      <c r="D361" s="1538"/>
      <c r="E361" s="1538"/>
      <c r="F361" s="1538"/>
      <c r="G361" s="1538"/>
      <c r="H361" s="1538"/>
      <c r="I361" s="221">
        <v>3023</v>
      </c>
      <c r="J361" s="10" t="s">
        <v>182</v>
      </c>
      <c r="K361" s="144">
        <v>4</v>
      </c>
      <c r="L361" s="1538"/>
      <c r="M361" s="4"/>
      <c r="N361" s="4"/>
      <c r="O361" s="4"/>
      <c r="P361" s="4"/>
      <c r="Q361" s="4"/>
      <c r="R361" s="4"/>
      <c r="S361" s="4"/>
      <c r="T361" s="4"/>
      <c r="U361" s="4"/>
      <c r="V361" s="4"/>
      <c r="W361" s="4"/>
      <c r="X361" s="4"/>
      <c r="Y361" s="4"/>
      <c r="Z361" s="4"/>
    </row>
    <row r="362" spans="2:26" ht="15.75" customHeight="1">
      <c r="B362" s="195">
        <v>45594</v>
      </c>
      <c r="C362" s="1538"/>
      <c r="D362" s="1538"/>
      <c r="E362" s="1538"/>
      <c r="F362" s="1538"/>
      <c r="G362" s="1538"/>
      <c r="H362" s="1538"/>
      <c r="I362" s="221">
        <v>3005</v>
      </c>
      <c r="J362" s="10" t="s">
        <v>185</v>
      </c>
      <c r="K362" s="144">
        <v>5</v>
      </c>
      <c r="L362" s="1538"/>
      <c r="M362" s="4"/>
      <c r="N362" s="4"/>
      <c r="O362" s="4"/>
      <c r="P362" s="4"/>
      <c r="Q362" s="4"/>
      <c r="R362" s="4"/>
      <c r="S362" s="4"/>
      <c r="T362" s="4"/>
      <c r="U362" s="4"/>
      <c r="V362" s="4"/>
      <c r="W362" s="4"/>
      <c r="X362" s="4"/>
      <c r="Y362" s="4"/>
      <c r="Z362" s="4"/>
    </row>
    <row r="363" spans="2:26" ht="15.75" customHeight="1">
      <c r="B363" s="195">
        <v>45594</v>
      </c>
      <c r="C363" s="1539"/>
      <c r="D363" s="1539"/>
      <c r="E363" s="1539"/>
      <c r="F363" s="1539"/>
      <c r="G363" s="1539"/>
      <c r="H363" s="1539"/>
      <c r="I363" s="221">
        <v>3031</v>
      </c>
      <c r="J363" s="10" t="s">
        <v>178</v>
      </c>
      <c r="K363" s="144">
        <v>4</v>
      </c>
      <c r="L363" s="1539"/>
      <c r="M363" s="4"/>
      <c r="N363" s="4"/>
      <c r="O363" s="4"/>
      <c r="P363" s="4"/>
      <c r="Q363" s="4"/>
      <c r="R363" s="4"/>
      <c r="S363" s="4"/>
      <c r="T363" s="4"/>
      <c r="U363" s="4"/>
      <c r="V363" s="4"/>
      <c r="W363" s="4"/>
      <c r="X363" s="4"/>
      <c r="Y363" s="4"/>
      <c r="Z363" s="4"/>
    </row>
    <row r="364" spans="2:26" ht="15.75" customHeight="1">
      <c r="B364" s="195">
        <v>45595</v>
      </c>
      <c r="C364" s="81" t="s">
        <v>215</v>
      </c>
      <c r="D364" s="1604" t="s">
        <v>163</v>
      </c>
      <c r="E364" s="1603" t="str">
        <f>IFERROR(VLOOKUP(D364,#REF!,6,0),"")</f>
        <v/>
      </c>
      <c r="F364" s="1565" t="s">
        <v>222</v>
      </c>
      <c r="G364" s="1614" t="str">
        <f>IFERROR(VLOOKUP(F364,#REF!,2,0),"")</f>
        <v/>
      </c>
      <c r="H364" s="1615" t="str">
        <f>IFERROR(VLOOKUP(F364,#REF!,3,0),"")</f>
        <v/>
      </c>
      <c r="I364" s="169">
        <v>3030</v>
      </c>
      <c r="J364" s="170" t="s">
        <v>161</v>
      </c>
      <c r="K364" s="144">
        <v>8</v>
      </c>
      <c r="L364" s="1612">
        <v>0.3125</v>
      </c>
      <c r="M364" s="4"/>
      <c r="N364" s="4"/>
      <c r="O364" s="4"/>
      <c r="P364" s="4"/>
      <c r="Q364" s="4"/>
      <c r="R364" s="4"/>
      <c r="S364" s="4"/>
      <c r="T364" s="4"/>
      <c r="U364" s="4"/>
      <c r="V364" s="4"/>
      <c r="W364" s="4"/>
      <c r="X364" s="4"/>
      <c r="Y364" s="4"/>
      <c r="Z364" s="4"/>
    </row>
    <row r="365" spans="2:26" ht="15.75" customHeight="1">
      <c r="B365" s="195">
        <v>45595</v>
      </c>
      <c r="C365" s="81" t="s">
        <v>215</v>
      </c>
      <c r="D365" s="1538"/>
      <c r="E365" s="1538"/>
      <c r="F365" s="1538"/>
      <c r="G365" s="1538"/>
      <c r="H365" s="1538"/>
      <c r="I365" s="169">
        <v>3015</v>
      </c>
      <c r="J365" s="170" t="s">
        <v>156</v>
      </c>
      <c r="K365" s="144">
        <v>11</v>
      </c>
      <c r="L365" s="1538"/>
      <c r="M365" s="4"/>
      <c r="N365" s="4"/>
      <c r="O365" s="4"/>
      <c r="P365" s="4"/>
      <c r="Q365" s="4"/>
      <c r="R365" s="4"/>
      <c r="S365" s="4"/>
      <c r="T365" s="4"/>
      <c r="U365" s="4"/>
      <c r="V365" s="4"/>
      <c r="W365" s="4"/>
      <c r="X365" s="4"/>
      <c r="Y365" s="4"/>
      <c r="Z365" s="4"/>
    </row>
    <row r="366" spans="2:26" ht="15.75" customHeight="1">
      <c r="B366" s="195">
        <v>45595</v>
      </c>
      <c r="C366" s="81" t="s">
        <v>215</v>
      </c>
      <c r="D366" s="1539"/>
      <c r="E366" s="1539"/>
      <c r="F366" s="1539"/>
      <c r="G366" s="1539"/>
      <c r="H366" s="1539"/>
      <c r="I366" s="169">
        <v>3002</v>
      </c>
      <c r="J366" s="170" t="s">
        <v>150</v>
      </c>
      <c r="K366" s="144">
        <v>13</v>
      </c>
      <c r="L366" s="1539"/>
      <c r="M366" s="4"/>
      <c r="N366" s="4"/>
      <c r="O366" s="4"/>
      <c r="P366" s="4"/>
      <c r="Q366" s="4"/>
      <c r="R366" s="4"/>
      <c r="S366" s="4"/>
      <c r="T366" s="4"/>
      <c r="U366" s="4"/>
      <c r="V366" s="4"/>
      <c r="W366" s="4"/>
      <c r="X366" s="4"/>
      <c r="Y366" s="4"/>
      <c r="Z366" s="4"/>
    </row>
    <row r="367" spans="2:26" ht="15.75" customHeight="1">
      <c r="B367" s="195">
        <v>45595</v>
      </c>
      <c r="C367" s="81" t="s">
        <v>217</v>
      </c>
      <c r="D367" s="1604" t="s">
        <v>134</v>
      </c>
      <c r="E367" s="1603" t="str">
        <f>IFERROR(VLOOKUP(D367,#REF!,6,0),"")</f>
        <v/>
      </c>
      <c r="F367" s="1565" t="s">
        <v>216</v>
      </c>
      <c r="G367" s="1614" t="str">
        <f>IFERROR(VLOOKUP(F367,#REF!,2,0),"")</f>
        <v/>
      </c>
      <c r="H367" s="1615" t="str">
        <f>IFERROR(VLOOKUP(F367,#REF!,3,0),"")</f>
        <v/>
      </c>
      <c r="I367" s="222">
        <v>3027</v>
      </c>
      <c r="J367" s="223" t="s">
        <v>175</v>
      </c>
      <c r="K367" s="144">
        <v>10</v>
      </c>
      <c r="L367" s="1612">
        <v>0.33333333333333331</v>
      </c>
      <c r="M367" s="4"/>
      <c r="N367" s="4"/>
      <c r="O367" s="4"/>
      <c r="P367" s="4"/>
      <c r="Q367" s="4"/>
      <c r="R367" s="4"/>
      <c r="S367" s="4"/>
      <c r="T367" s="4"/>
      <c r="U367" s="4"/>
      <c r="V367" s="4"/>
      <c r="W367" s="4"/>
      <c r="X367" s="4"/>
      <c r="Y367" s="4"/>
      <c r="Z367" s="4"/>
    </row>
    <row r="368" spans="2:26" ht="15.75" customHeight="1">
      <c r="B368" s="195">
        <v>45595</v>
      </c>
      <c r="C368" s="81" t="s">
        <v>217</v>
      </c>
      <c r="D368" s="1538"/>
      <c r="E368" s="1538"/>
      <c r="F368" s="1538"/>
      <c r="G368" s="1538"/>
      <c r="H368" s="1538"/>
      <c r="I368" s="222">
        <v>3016</v>
      </c>
      <c r="J368" s="223" t="s">
        <v>171</v>
      </c>
      <c r="K368" s="144">
        <v>8</v>
      </c>
      <c r="L368" s="1538"/>
      <c r="M368" s="4"/>
      <c r="N368" s="4"/>
      <c r="O368" s="4"/>
      <c r="P368" s="4"/>
      <c r="Q368" s="4"/>
      <c r="R368" s="4"/>
      <c r="S368" s="4"/>
      <c r="T368" s="4"/>
      <c r="U368" s="4"/>
      <c r="V368" s="4"/>
      <c r="W368" s="4"/>
      <c r="X368" s="4"/>
      <c r="Y368" s="4"/>
      <c r="Z368" s="4"/>
    </row>
    <row r="369" spans="2:26" ht="15.75" customHeight="1">
      <c r="B369" s="195">
        <v>45595</v>
      </c>
      <c r="C369" s="81" t="s">
        <v>217</v>
      </c>
      <c r="D369" s="1538"/>
      <c r="E369" s="1538"/>
      <c r="F369" s="1538"/>
      <c r="G369" s="1538"/>
      <c r="H369" s="1538"/>
      <c r="I369" s="222">
        <v>3020</v>
      </c>
      <c r="J369" s="223" t="s">
        <v>166</v>
      </c>
      <c r="K369" s="144">
        <v>9</v>
      </c>
      <c r="L369" s="1539"/>
      <c r="M369" s="4"/>
      <c r="N369" s="4"/>
      <c r="O369" s="4"/>
      <c r="P369" s="4"/>
      <c r="Q369" s="4"/>
      <c r="R369" s="4"/>
      <c r="S369" s="4"/>
      <c r="T369" s="4"/>
      <c r="U369" s="4"/>
      <c r="V369" s="4"/>
      <c r="W369" s="4"/>
      <c r="X369" s="4"/>
      <c r="Y369" s="4"/>
      <c r="Z369" s="4"/>
    </row>
    <row r="370" spans="2:26" ht="15.75" customHeight="1">
      <c r="B370" s="195">
        <v>45595</v>
      </c>
      <c r="C370" s="81" t="s">
        <v>219</v>
      </c>
      <c r="D370" s="1539"/>
      <c r="E370" s="1539"/>
      <c r="F370" s="1539"/>
      <c r="G370" s="1539"/>
      <c r="H370" s="1539"/>
      <c r="I370" s="224">
        <v>3011</v>
      </c>
      <c r="J370" s="225" t="s">
        <v>196</v>
      </c>
      <c r="K370" s="144">
        <v>10</v>
      </c>
      <c r="L370" s="1612">
        <v>0.375</v>
      </c>
      <c r="M370" s="4"/>
      <c r="N370" s="4"/>
      <c r="O370" s="4"/>
      <c r="P370" s="4"/>
      <c r="Q370" s="4"/>
      <c r="R370" s="4"/>
      <c r="S370" s="4"/>
      <c r="T370" s="4"/>
      <c r="U370" s="4"/>
      <c r="V370" s="4"/>
      <c r="W370" s="4"/>
      <c r="X370" s="4"/>
      <c r="Y370" s="4"/>
      <c r="Z370" s="4"/>
    </row>
    <row r="371" spans="2:26" ht="15.75" customHeight="1">
      <c r="B371" s="195">
        <v>45595</v>
      </c>
      <c r="C371" s="81" t="s">
        <v>219</v>
      </c>
      <c r="D371" s="1604" t="s">
        <v>153</v>
      </c>
      <c r="E371" s="1603" t="str">
        <f>IFERROR(VLOOKUP(D371,#REF!,6,0),"")</f>
        <v/>
      </c>
      <c r="F371" s="1565" t="s">
        <v>50</v>
      </c>
      <c r="G371" s="1614" t="str">
        <f>IFERROR(VLOOKUP(F371,#REF!,2,0),"")</f>
        <v/>
      </c>
      <c r="H371" s="1615" t="str">
        <f>IFERROR(VLOOKUP(F371,#REF!,3,0),"")</f>
        <v/>
      </c>
      <c r="I371" s="224">
        <v>3014</v>
      </c>
      <c r="J371" s="225" t="s">
        <v>202</v>
      </c>
      <c r="K371" s="144">
        <v>9</v>
      </c>
      <c r="L371" s="1538"/>
      <c r="M371" s="4"/>
      <c r="N371" s="4"/>
      <c r="O371" s="4"/>
      <c r="P371" s="4"/>
      <c r="Q371" s="4"/>
      <c r="R371" s="4"/>
      <c r="S371" s="4"/>
      <c r="T371" s="4"/>
      <c r="U371" s="4"/>
      <c r="V371" s="4"/>
      <c r="W371" s="4"/>
      <c r="X371" s="4"/>
      <c r="Y371" s="4"/>
      <c r="Z371" s="4"/>
    </row>
    <row r="372" spans="2:26" ht="15.75" customHeight="1">
      <c r="B372" s="195">
        <v>45595</v>
      </c>
      <c r="C372" s="81" t="s">
        <v>219</v>
      </c>
      <c r="D372" s="1539"/>
      <c r="E372" s="1539"/>
      <c r="F372" s="1539"/>
      <c r="G372" s="1539"/>
      <c r="H372" s="1539"/>
      <c r="I372" s="224">
        <v>3018</v>
      </c>
      <c r="J372" s="225" t="s">
        <v>199</v>
      </c>
      <c r="K372" s="144">
        <v>5</v>
      </c>
      <c r="L372" s="1539"/>
      <c r="M372" s="4"/>
      <c r="N372" s="4"/>
      <c r="O372" s="4"/>
      <c r="P372" s="4"/>
      <c r="Q372" s="4"/>
      <c r="R372" s="4"/>
      <c r="S372" s="4"/>
      <c r="T372" s="4"/>
      <c r="U372" s="4"/>
      <c r="V372" s="4"/>
      <c r="W372" s="4"/>
      <c r="X372" s="4"/>
      <c r="Y372" s="4"/>
      <c r="Z372" s="4"/>
    </row>
    <row r="373" spans="2:26" ht="15.75" customHeight="1">
      <c r="B373" s="195">
        <v>45595</v>
      </c>
      <c r="C373" s="81" t="s">
        <v>221</v>
      </c>
      <c r="D373" s="1604" t="s">
        <v>163</v>
      </c>
      <c r="E373" s="1603" t="str">
        <f>IFERROR(VLOOKUP(D373,#REF!,6,0),"")</f>
        <v/>
      </c>
      <c r="F373" s="1565" t="s">
        <v>222</v>
      </c>
      <c r="G373" s="1614" t="str">
        <f>IFERROR(VLOOKUP(F373,#REF!,2,0),"")</f>
        <v/>
      </c>
      <c r="H373" s="1615" t="str">
        <f>IFERROR(VLOOKUP(F373,#REF!,3,0),"")</f>
        <v/>
      </c>
      <c r="I373" s="226">
        <v>3013</v>
      </c>
      <c r="J373" s="227" t="s">
        <v>188</v>
      </c>
      <c r="K373" s="144">
        <v>10</v>
      </c>
      <c r="L373" s="1612">
        <v>0.4375</v>
      </c>
      <c r="M373" s="4"/>
      <c r="N373" s="4"/>
      <c r="O373" s="4"/>
      <c r="P373" s="4"/>
      <c r="Q373" s="4"/>
      <c r="R373" s="4"/>
      <c r="S373" s="4"/>
      <c r="T373" s="4"/>
      <c r="U373" s="4"/>
      <c r="V373" s="4"/>
      <c r="W373" s="4"/>
      <c r="X373" s="4"/>
      <c r="Y373" s="4"/>
      <c r="Z373" s="4"/>
    </row>
    <row r="374" spans="2:26" ht="15.75" customHeight="1">
      <c r="B374" s="195">
        <v>45595</v>
      </c>
      <c r="C374" s="81" t="s">
        <v>221</v>
      </c>
      <c r="D374" s="1538"/>
      <c r="E374" s="1538"/>
      <c r="F374" s="1538"/>
      <c r="G374" s="1538"/>
      <c r="H374" s="1538"/>
      <c r="I374" s="226">
        <v>3023</v>
      </c>
      <c r="J374" s="227" t="s">
        <v>182</v>
      </c>
      <c r="K374" s="144">
        <v>8</v>
      </c>
      <c r="L374" s="1538"/>
      <c r="M374" s="4"/>
      <c r="N374" s="4"/>
      <c r="O374" s="4"/>
      <c r="P374" s="4"/>
      <c r="Q374" s="4"/>
      <c r="R374" s="4"/>
      <c r="S374" s="4"/>
      <c r="T374" s="4"/>
      <c r="U374" s="4"/>
      <c r="V374" s="4"/>
      <c r="W374" s="4"/>
      <c r="X374" s="4"/>
      <c r="Y374" s="4"/>
      <c r="Z374" s="4"/>
    </row>
    <row r="375" spans="2:26" ht="15.75" customHeight="1">
      <c r="B375" s="195">
        <v>45595</v>
      </c>
      <c r="C375" s="81" t="s">
        <v>221</v>
      </c>
      <c r="D375" s="1538"/>
      <c r="E375" s="1538"/>
      <c r="F375" s="1538"/>
      <c r="G375" s="1538"/>
      <c r="H375" s="1538"/>
      <c r="I375" s="226">
        <v>3005</v>
      </c>
      <c r="J375" s="227" t="s">
        <v>185</v>
      </c>
      <c r="K375" s="144">
        <v>7</v>
      </c>
      <c r="L375" s="1538"/>
      <c r="M375" s="4"/>
      <c r="N375" s="4"/>
      <c r="O375" s="4"/>
      <c r="P375" s="4"/>
      <c r="Q375" s="4"/>
      <c r="R375" s="4"/>
      <c r="S375" s="4"/>
      <c r="T375" s="4"/>
      <c r="U375" s="4"/>
      <c r="V375" s="4"/>
      <c r="W375" s="4"/>
      <c r="X375" s="4"/>
      <c r="Y375" s="4"/>
      <c r="Z375" s="4"/>
    </row>
    <row r="376" spans="2:26" ht="15.75" customHeight="1">
      <c r="B376" s="195">
        <v>45595</v>
      </c>
      <c r="C376" s="81" t="s">
        <v>221</v>
      </c>
      <c r="D376" s="1539"/>
      <c r="E376" s="1539"/>
      <c r="F376" s="1539"/>
      <c r="G376" s="1539"/>
      <c r="H376" s="1539"/>
      <c r="I376" s="226">
        <v>3031</v>
      </c>
      <c r="J376" s="227" t="s">
        <v>178</v>
      </c>
      <c r="K376" s="144">
        <v>8</v>
      </c>
      <c r="L376" s="1539"/>
      <c r="M376" s="4"/>
      <c r="N376" s="4"/>
      <c r="O376" s="4"/>
      <c r="P376" s="4"/>
      <c r="Q376" s="4"/>
      <c r="R376" s="4"/>
      <c r="S376" s="4"/>
      <c r="T376" s="4"/>
      <c r="U376" s="4"/>
      <c r="V376" s="4"/>
      <c r="W376" s="4"/>
      <c r="X376" s="4"/>
      <c r="Y376" s="4"/>
      <c r="Z376" s="4"/>
    </row>
    <row r="377" spans="2:26" ht="15.75" customHeight="1">
      <c r="B377" s="195">
        <v>45595</v>
      </c>
      <c r="C377" s="81" t="s">
        <v>223</v>
      </c>
      <c r="D377" s="1604" t="s">
        <v>134</v>
      </c>
      <c r="E377" s="1603" t="str">
        <f>IFERROR(VLOOKUP(D377,#REF!,6,0),"")</f>
        <v/>
      </c>
      <c r="F377" s="1565" t="s">
        <v>216</v>
      </c>
      <c r="G377" s="1614" t="str">
        <f>IFERROR(VLOOKUP(F377,#REF!,2,0),"")</f>
        <v/>
      </c>
      <c r="H377" s="1615" t="str">
        <f>IFERROR(VLOOKUP(F377,#REF!,3,0),"")</f>
        <v/>
      </c>
      <c r="I377" s="160">
        <v>3032</v>
      </c>
      <c r="J377" s="161" t="s">
        <v>190</v>
      </c>
      <c r="K377" s="144">
        <v>5</v>
      </c>
      <c r="L377" s="1612">
        <v>0.45833333333333331</v>
      </c>
      <c r="M377" s="4"/>
      <c r="N377" s="4"/>
      <c r="O377" s="4"/>
      <c r="P377" s="4"/>
      <c r="Q377" s="4"/>
      <c r="R377" s="4"/>
      <c r="S377" s="4"/>
      <c r="T377" s="4"/>
      <c r="U377" s="4"/>
      <c r="V377" s="4"/>
      <c r="W377" s="4"/>
      <c r="X377" s="4"/>
      <c r="Y377" s="4"/>
      <c r="Z377" s="4"/>
    </row>
    <row r="378" spans="2:26" ht="15.75" customHeight="1">
      <c r="B378" s="195">
        <v>45595</v>
      </c>
      <c r="C378" s="81" t="s">
        <v>223</v>
      </c>
      <c r="D378" s="1538"/>
      <c r="E378" s="1538"/>
      <c r="F378" s="1538"/>
      <c r="G378" s="1538"/>
      <c r="H378" s="1538"/>
      <c r="I378" s="160">
        <v>3003</v>
      </c>
      <c r="J378" s="161" t="s">
        <v>193</v>
      </c>
      <c r="K378" s="144">
        <v>12</v>
      </c>
      <c r="L378" s="1538"/>
      <c r="M378" s="4"/>
      <c r="N378" s="4"/>
      <c r="O378" s="4"/>
      <c r="P378" s="4"/>
      <c r="Q378" s="4"/>
      <c r="R378" s="4"/>
      <c r="S378" s="4"/>
      <c r="T378" s="4"/>
      <c r="U378" s="4"/>
      <c r="V378" s="4"/>
      <c r="W378" s="4"/>
      <c r="X378" s="4"/>
      <c r="Y378" s="4"/>
      <c r="Z378" s="4"/>
    </row>
    <row r="379" spans="2:26" ht="15.75" customHeight="1">
      <c r="B379" s="195">
        <v>45595</v>
      </c>
      <c r="C379" s="81" t="s">
        <v>223</v>
      </c>
      <c r="D379" s="1539"/>
      <c r="E379" s="1539"/>
      <c r="F379" s="1539"/>
      <c r="G379" s="1539"/>
      <c r="H379" s="1539"/>
      <c r="I379" s="160">
        <v>3033</v>
      </c>
      <c r="J379" s="161" t="s">
        <v>205</v>
      </c>
      <c r="K379" s="144">
        <v>5</v>
      </c>
      <c r="L379" s="1539"/>
      <c r="M379" s="4"/>
      <c r="N379" s="4"/>
      <c r="O379" s="4"/>
      <c r="P379" s="4"/>
      <c r="Q379" s="4"/>
      <c r="R379" s="4"/>
      <c r="S379" s="4"/>
      <c r="T379" s="4"/>
      <c r="U379" s="4"/>
      <c r="V379" s="4"/>
      <c r="W379" s="4"/>
      <c r="X379" s="4"/>
      <c r="Y379" s="4"/>
      <c r="Z379" s="4"/>
    </row>
    <row r="380" spans="2:26" ht="15.75" customHeight="1">
      <c r="B380" s="195">
        <v>45596</v>
      </c>
      <c r="C380" s="1584" t="s">
        <v>215</v>
      </c>
      <c r="D380" s="1616" t="s">
        <v>134</v>
      </c>
      <c r="E380" s="1606" t="str">
        <f>IFERROR(VLOOKUP(D380,#REF!,6,0),"")</f>
        <v/>
      </c>
      <c r="F380" s="1617" t="s">
        <v>216</v>
      </c>
      <c r="G380" s="1607" t="str">
        <f>IFERROR(VLOOKUP(F380,#REF!,2,0),"")</f>
        <v/>
      </c>
      <c r="H380" s="1602" t="str">
        <f>IFERROR(VLOOKUP(F380,#REF!,3,0),"")</f>
        <v/>
      </c>
      <c r="I380" s="229">
        <v>3002</v>
      </c>
      <c r="J380" s="230" t="s">
        <v>150</v>
      </c>
      <c r="K380" s="8">
        <v>8</v>
      </c>
      <c r="L380" s="1613"/>
      <c r="M380" s="4"/>
      <c r="N380" s="4"/>
      <c r="O380" s="4"/>
      <c r="P380" s="4"/>
      <c r="Q380" s="4"/>
      <c r="R380" s="4"/>
      <c r="S380" s="4"/>
      <c r="T380" s="4"/>
      <c r="U380" s="4"/>
      <c r="V380" s="4"/>
      <c r="W380" s="4"/>
      <c r="X380" s="4"/>
      <c r="Y380" s="4"/>
      <c r="Z380" s="4"/>
    </row>
    <row r="381" spans="2:26" ht="15.75" customHeight="1">
      <c r="B381" s="195">
        <v>45596</v>
      </c>
      <c r="C381" s="1538"/>
      <c r="D381" s="1538"/>
      <c r="E381" s="1538"/>
      <c r="F381" s="1538"/>
      <c r="G381" s="1538"/>
      <c r="H381" s="1538"/>
      <c r="I381" s="229">
        <v>3030</v>
      </c>
      <c r="J381" s="230" t="s">
        <v>161</v>
      </c>
      <c r="K381" s="8">
        <v>5</v>
      </c>
      <c r="L381" s="1538"/>
      <c r="M381" s="4"/>
      <c r="N381" s="4"/>
      <c r="O381" s="4"/>
      <c r="P381" s="4"/>
      <c r="Q381" s="4"/>
      <c r="R381" s="4"/>
      <c r="S381" s="4"/>
      <c r="T381" s="4"/>
      <c r="U381" s="4"/>
      <c r="V381" s="4"/>
      <c r="W381" s="4"/>
      <c r="X381" s="4"/>
      <c r="Y381" s="4"/>
      <c r="Z381" s="4"/>
    </row>
    <row r="382" spans="2:26" ht="15.75" customHeight="1">
      <c r="B382" s="195">
        <v>45596</v>
      </c>
      <c r="C382" s="1539"/>
      <c r="D382" s="1539"/>
      <c r="E382" s="1539"/>
      <c r="F382" s="1539"/>
      <c r="G382" s="1539"/>
      <c r="H382" s="1539"/>
      <c r="I382" s="229">
        <v>3015</v>
      </c>
      <c r="J382" s="230" t="s">
        <v>156</v>
      </c>
      <c r="K382" s="8">
        <v>6</v>
      </c>
      <c r="L382" s="1539"/>
      <c r="M382" s="4"/>
      <c r="N382" s="4"/>
      <c r="O382" s="4"/>
      <c r="P382" s="4"/>
      <c r="Q382" s="4"/>
      <c r="R382" s="4"/>
      <c r="S382" s="4"/>
      <c r="T382" s="4"/>
      <c r="U382" s="4"/>
      <c r="V382" s="4"/>
      <c r="W382" s="4"/>
      <c r="X382" s="4"/>
      <c r="Y382" s="4"/>
      <c r="Z382" s="4"/>
    </row>
    <row r="383" spans="2:26" ht="15.75" customHeight="1">
      <c r="B383" s="195">
        <v>45596</v>
      </c>
      <c r="C383" s="1584" t="s">
        <v>217</v>
      </c>
      <c r="D383" s="1616" t="s">
        <v>153</v>
      </c>
      <c r="E383" s="1606" t="str">
        <f>IFERROR(VLOOKUP(D383,#REF!,6,0),"")</f>
        <v/>
      </c>
      <c r="F383" s="1618" t="s">
        <v>232</v>
      </c>
      <c r="G383" s="1607" t="str">
        <f>IFERROR(VLOOKUP(F383,#REF!,2,0),"")</f>
        <v/>
      </c>
      <c r="H383" s="1602" t="str">
        <f>IFERROR(VLOOKUP(F383,#REF!,3,0),"")</f>
        <v/>
      </c>
      <c r="I383" s="231">
        <v>3020</v>
      </c>
      <c r="J383" s="232" t="s">
        <v>166</v>
      </c>
      <c r="K383" s="8">
        <v>7</v>
      </c>
      <c r="L383" s="1613"/>
      <c r="M383" s="4"/>
      <c r="N383" s="4"/>
      <c r="O383" s="4"/>
      <c r="P383" s="4"/>
      <c r="Q383" s="4"/>
      <c r="R383" s="4"/>
      <c r="S383" s="4"/>
      <c r="T383" s="4"/>
      <c r="U383" s="4"/>
      <c r="V383" s="4"/>
      <c r="W383" s="4"/>
      <c r="X383" s="4"/>
      <c r="Y383" s="4"/>
      <c r="Z383" s="4"/>
    </row>
    <row r="384" spans="2:26" ht="15.75" customHeight="1">
      <c r="B384" s="195">
        <v>45596</v>
      </c>
      <c r="C384" s="1538"/>
      <c r="D384" s="1538"/>
      <c r="E384" s="1538"/>
      <c r="F384" s="1538"/>
      <c r="G384" s="1538"/>
      <c r="H384" s="1538"/>
      <c r="I384" s="231">
        <v>3027</v>
      </c>
      <c r="J384" s="232" t="s">
        <v>175</v>
      </c>
      <c r="K384" s="8">
        <v>6</v>
      </c>
      <c r="L384" s="1538"/>
      <c r="M384" s="4"/>
      <c r="N384" s="4"/>
      <c r="O384" s="4"/>
      <c r="P384" s="4"/>
      <c r="Q384" s="4"/>
      <c r="R384" s="4"/>
      <c r="S384" s="4"/>
      <c r="T384" s="4"/>
      <c r="U384" s="4"/>
      <c r="V384" s="4"/>
      <c r="W384" s="4"/>
      <c r="X384" s="4"/>
      <c r="Y384" s="4"/>
      <c r="Z384" s="4"/>
    </row>
    <row r="385" spans="2:26" ht="15.75" customHeight="1">
      <c r="B385" s="195">
        <v>45596</v>
      </c>
      <c r="C385" s="1538"/>
      <c r="D385" s="1538"/>
      <c r="E385" s="1538"/>
      <c r="F385" s="1538"/>
      <c r="G385" s="1538"/>
      <c r="H385" s="1538"/>
      <c r="I385" s="231">
        <v>3016</v>
      </c>
      <c r="J385" s="232" t="s">
        <v>171</v>
      </c>
      <c r="K385" s="8">
        <v>6</v>
      </c>
      <c r="L385" s="1538"/>
      <c r="M385" s="4"/>
      <c r="N385" s="4"/>
      <c r="O385" s="4"/>
      <c r="P385" s="4"/>
      <c r="Q385" s="4"/>
      <c r="R385" s="4"/>
      <c r="S385" s="4"/>
      <c r="T385" s="4"/>
      <c r="U385" s="4"/>
      <c r="V385" s="4"/>
      <c r="W385" s="4"/>
      <c r="X385" s="4"/>
      <c r="Y385" s="4"/>
      <c r="Z385" s="4"/>
    </row>
    <row r="386" spans="2:26" ht="15.75" customHeight="1">
      <c r="B386" s="195">
        <v>45596</v>
      </c>
      <c r="C386" s="1539"/>
      <c r="D386" s="1539"/>
      <c r="E386" s="1539"/>
      <c r="F386" s="1539"/>
      <c r="G386" s="1539"/>
      <c r="H386" s="1539"/>
      <c r="I386" s="231">
        <v>3033</v>
      </c>
      <c r="J386" s="232" t="s">
        <v>205</v>
      </c>
      <c r="K386" s="8">
        <v>3</v>
      </c>
      <c r="L386" s="1539"/>
      <c r="M386" s="4"/>
      <c r="N386" s="4"/>
      <c r="O386" s="4"/>
      <c r="P386" s="4"/>
      <c r="Q386" s="4"/>
      <c r="R386" s="4"/>
      <c r="S386" s="4"/>
      <c r="T386" s="4"/>
      <c r="U386" s="4"/>
      <c r="V386" s="4"/>
      <c r="W386" s="4"/>
      <c r="X386" s="4"/>
      <c r="Y386" s="4"/>
      <c r="Z386" s="4"/>
    </row>
    <row r="387" spans="2:26" ht="15.75" customHeight="1">
      <c r="B387" s="195">
        <v>45596</v>
      </c>
      <c r="C387" s="1584" t="s">
        <v>219</v>
      </c>
      <c r="D387" s="1616" t="s">
        <v>163</v>
      </c>
      <c r="E387" s="1606" t="str">
        <f>IFERROR(VLOOKUP(D387,#REF!,6,0),"")</f>
        <v/>
      </c>
      <c r="F387" s="1618" t="s">
        <v>164</v>
      </c>
      <c r="G387" s="1607" t="str">
        <f>IFERROR(VLOOKUP(F387,#REF!,2,0),"")</f>
        <v/>
      </c>
      <c r="H387" s="1602" t="str">
        <f>IFERROR(VLOOKUP(F387,#REF!,3,0),"")</f>
        <v/>
      </c>
      <c r="I387" s="226">
        <v>3032</v>
      </c>
      <c r="J387" s="227" t="s">
        <v>190</v>
      </c>
      <c r="K387" s="8">
        <v>4</v>
      </c>
      <c r="L387" s="1613"/>
      <c r="M387" s="4"/>
      <c r="N387" s="4"/>
      <c r="O387" s="4"/>
      <c r="P387" s="4"/>
      <c r="Q387" s="4"/>
      <c r="R387" s="4"/>
      <c r="S387" s="4"/>
      <c r="T387" s="4"/>
      <c r="U387" s="4"/>
      <c r="V387" s="4"/>
      <c r="W387" s="4"/>
      <c r="X387" s="4"/>
      <c r="Y387" s="4"/>
      <c r="Z387" s="4"/>
    </row>
    <row r="388" spans="2:26" ht="15.75" customHeight="1">
      <c r="B388" s="195">
        <v>45596</v>
      </c>
      <c r="C388" s="1538"/>
      <c r="D388" s="1538"/>
      <c r="E388" s="1538"/>
      <c r="F388" s="1538"/>
      <c r="G388" s="1538"/>
      <c r="H388" s="1538"/>
      <c r="I388" s="226">
        <v>3003</v>
      </c>
      <c r="J388" s="227" t="s">
        <v>193</v>
      </c>
      <c r="K388" s="8">
        <v>5</v>
      </c>
      <c r="L388" s="1538"/>
      <c r="M388" s="4"/>
      <c r="N388" s="4"/>
      <c r="O388" s="4"/>
      <c r="P388" s="4"/>
      <c r="Q388" s="4"/>
      <c r="R388" s="4"/>
      <c r="S388" s="4"/>
      <c r="T388" s="4"/>
      <c r="U388" s="4"/>
      <c r="V388" s="4"/>
      <c r="W388" s="4"/>
      <c r="X388" s="4"/>
      <c r="Y388" s="4"/>
      <c r="Z388" s="4"/>
    </row>
    <row r="389" spans="2:26" ht="15.75" customHeight="1">
      <c r="B389" s="195">
        <v>45596</v>
      </c>
      <c r="C389" s="1538"/>
      <c r="D389" s="1538"/>
      <c r="E389" s="1538"/>
      <c r="F389" s="1538"/>
      <c r="G389" s="1538"/>
      <c r="H389" s="1538"/>
      <c r="I389" s="226">
        <v>3011</v>
      </c>
      <c r="J389" s="227" t="s">
        <v>196</v>
      </c>
      <c r="K389" s="8">
        <v>6</v>
      </c>
      <c r="L389" s="1538"/>
      <c r="M389" s="4"/>
      <c r="N389" s="4"/>
      <c r="O389" s="4"/>
      <c r="P389" s="4"/>
      <c r="Q389" s="4"/>
      <c r="R389" s="4"/>
      <c r="S389" s="4"/>
      <c r="T389" s="4"/>
      <c r="U389" s="4"/>
      <c r="V389" s="4"/>
      <c r="W389" s="4"/>
      <c r="X389" s="4"/>
      <c r="Y389" s="4"/>
      <c r="Z389" s="4"/>
    </row>
    <row r="390" spans="2:26" ht="15.75" customHeight="1">
      <c r="B390" s="195">
        <v>45596</v>
      </c>
      <c r="C390" s="1538"/>
      <c r="D390" s="1538"/>
      <c r="E390" s="1538"/>
      <c r="F390" s="1538"/>
      <c r="G390" s="1538"/>
      <c r="H390" s="1538"/>
      <c r="I390" s="226">
        <v>3014</v>
      </c>
      <c r="J390" s="227" t="s">
        <v>202</v>
      </c>
      <c r="K390" s="8">
        <v>5</v>
      </c>
      <c r="L390" s="1538"/>
      <c r="M390" s="4"/>
      <c r="N390" s="4"/>
      <c r="O390" s="4"/>
      <c r="P390" s="4"/>
      <c r="Q390" s="4"/>
      <c r="R390" s="4"/>
      <c r="S390" s="4"/>
      <c r="T390" s="4"/>
      <c r="U390" s="4"/>
      <c r="V390" s="4"/>
      <c r="W390" s="4"/>
      <c r="X390" s="4"/>
      <c r="Y390" s="4"/>
      <c r="Z390" s="4"/>
    </row>
    <row r="391" spans="2:26" ht="15.75" customHeight="1">
      <c r="B391" s="195">
        <v>45596</v>
      </c>
      <c r="C391" s="1539"/>
      <c r="D391" s="1539"/>
      <c r="E391" s="1539"/>
      <c r="F391" s="1539"/>
      <c r="G391" s="1539"/>
      <c r="H391" s="1539"/>
      <c r="I391" s="226">
        <v>3018</v>
      </c>
      <c r="J391" s="227" t="s">
        <v>199</v>
      </c>
      <c r="K391" s="8">
        <v>6</v>
      </c>
      <c r="L391" s="1539"/>
      <c r="M391" s="4"/>
      <c r="N391" s="4"/>
      <c r="O391" s="4"/>
      <c r="P391" s="4"/>
      <c r="Q391" s="4"/>
      <c r="R391" s="4"/>
      <c r="S391" s="4"/>
      <c r="T391" s="4"/>
      <c r="U391" s="4"/>
      <c r="V391" s="4"/>
      <c r="W391" s="4"/>
      <c r="X391" s="4"/>
      <c r="Y391" s="4"/>
      <c r="Z391" s="4"/>
    </row>
    <row r="392" spans="2:26" ht="15.75" customHeight="1">
      <c r="B392" s="195">
        <v>45596</v>
      </c>
      <c r="C392" s="1584" t="s">
        <v>221</v>
      </c>
      <c r="D392" s="1616" t="s">
        <v>134</v>
      </c>
      <c r="E392" s="1606" t="str">
        <f>IFERROR(VLOOKUP(D392,#REF!,6,0),"")</f>
        <v/>
      </c>
      <c r="F392" s="1617" t="s">
        <v>216</v>
      </c>
      <c r="G392" s="1607" t="str">
        <f>IFERROR(VLOOKUP(F392,#REF!,2,0),"")</f>
        <v/>
      </c>
      <c r="H392" s="1602" t="str">
        <f>IFERROR(VLOOKUP(F392,#REF!,3,0),"")</f>
        <v/>
      </c>
      <c r="I392" s="233">
        <v>3013</v>
      </c>
      <c r="J392" s="234" t="s">
        <v>188</v>
      </c>
      <c r="K392" s="8">
        <v>4</v>
      </c>
      <c r="L392" s="1613"/>
      <c r="M392" s="4"/>
      <c r="N392" s="4"/>
      <c r="O392" s="4"/>
      <c r="P392" s="4"/>
      <c r="Q392" s="4"/>
      <c r="R392" s="4"/>
      <c r="S392" s="4"/>
      <c r="T392" s="4"/>
      <c r="U392" s="4"/>
      <c r="V392" s="4"/>
      <c r="W392" s="4"/>
      <c r="X392" s="4"/>
      <c r="Y392" s="4"/>
      <c r="Z392" s="4"/>
    </row>
    <row r="393" spans="2:26" ht="15.75" customHeight="1">
      <c r="B393" s="195">
        <v>45596</v>
      </c>
      <c r="C393" s="1538"/>
      <c r="D393" s="1538"/>
      <c r="E393" s="1538"/>
      <c r="F393" s="1538"/>
      <c r="G393" s="1538"/>
      <c r="H393" s="1538"/>
      <c r="I393" s="233">
        <v>3023</v>
      </c>
      <c r="J393" s="234" t="s">
        <v>182</v>
      </c>
      <c r="K393" s="8">
        <v>5</v>
      </c>
      <c r="L393" s="1538"/>
      <c r="M393" s="4"/>
      <c r="N393" s="4"/>
      <c r="O393" s="4"/>
      <c r="P393" s="4"/>
      <c r="Q393" s="4"/>
      <c r="R393" s="4"/>
      <c r="S393" s="4"/>
      <c r="T393" s="4"/>
      <c r="U393" s="4"/>
      <c r="V393" s="4"/>
      <c r="W393" s="4"/>
      <c r="X393" s="4"/>
      <c r="Y393" s="4"/>
      <c r="Z393" s="4"/>
    </row>
    <row r="394" spans="2:26" ht="15.75" customHeight="1">
      <c r="B394" s="195">
        <v>45596</v>
      </c>
      <c r="C394" s="1538"/>
      <c r="D394" s="1538"/>
      <c r="E394" s="1538"/>
      <c r="F394" s="1538"/>
      <c r="G394" s="1538"/>
      <c r="H394" s="1538"/>
      <c r="I394" s="233">
        <v>3005</v>
      </c>
      <c r="J394" s="234" t="s">
        <v>185</v>
      </c>
      <c r="K394" s="8">
        <v>5</v>
      </c>
      <c r="L394" s="1538"/>
      <c r="M394" s="4"/>
      <c r="N394" s="81">
        <v>3002</v>
      </c>
      <c r="O394" s="144" t="s">
        <v>150</v>
      </c>
      <c r="P394" s="4"/>
      <c r="Q394" s="4"/>
      <c r="R394" s="4"/>
      <c r="S394" s="4"/>
      <c r="T394" s="4"/>
      <c r="U394" s="4"/>
      <c r="V394" s="4"/>
      <c r="W394" s="4"/>
      <c r="X394" s="4"/>
      <c r="Y394" s="4"/>
      <c r="Z394" s="4"/>
    </row>
    <row r="395" spans="2:26" ht="15.75" customHeight="1">
      <c r="B395" s="195">
        <v>45596</v>
      </c>
      <c r="C395" s="1539"/>
      <c r="D395" s="1539"/>
      <c r="E395" s="1539"/>
      <c r="F395" s="1539"/>
      <c r="G395" s="1539"/>
      <c r="H395" s="1539"/>
      <c r="I395" s="233">
        <v>3031</v>
      </c>
      <c r="J395" s="234" t="s">
        <v>178</v>
      </c>
      <c r="K395" s="8">
        <v>4</v>
      </c>
      <c r="L395" s="1539"/>
      <c r="M395" s="4"/>
      <c r="N395" s="81">
        <v>3015</v>
      </c>
      <c r="O395" s="144" t="s">
        <v>156</v>
      </c>
      <c r="P395" s="4"/>
      <c r="Q395" s="4"/>
      <c r="R395" s="4"/>
      <c r="S395" s="4"/>
      <c r="T395" s="4"/>
      <c r="U395" s="4"/>
      <c r="V395" s="4"/>
      <c r="W395" s="4"/>
      <c r="X395" s="4"/>
      <c r="Y395" s="4"/>
      <c r="Z395" s="4"/>
    </row>
    <row r="396" spans="2:26" ht="15.75" customHeight="1">
      <c r="B396" s="140">
        <v>45597</v>
      </c>
      <c r="C396" s="1584" t="s">
        <v>215</v>
      </c>
      <c r="D396" s="1621" t="s">
        <v>134</v>
      </c>
      <c r="E396" s="1584" t="str">
        <f>IFERROR(VLOOKUP(D396,#REF!,6,0),"")</f>
        <v/>
      </c>
      <c r="F396" s="1619" t="s">
        <v>216</v>
      </c>
      <c r="G396" s="1585" t="str">
        <f>IFERROR(VLOOKUP(F396,#REF!,2,0),"")</f>
        <v/>
      </c>
      <c r="H396" s="1586" t="str">
        <f>IFERROR(VLOOKUP(F396,#REF!,3,0),"")</f>
        <v/>
      </c>
      <c r="I396" s="236">
        <v>3002</v>
      </c>
      <c r="J396" s="237" t="s">
        <v>150</v>
      </c>
      <c r="K396" s="122">
        <v>9</v>
      </c>
      <c r="L396" s="146"/>
      <c r="M396" s="4"/>
      <c r="N396" s="81">
        <v>3030</v>
      </c>
      <c r="O396" s="144" t="s">
        <v>161</v>
      </c>
      <c r="P396" s="4"/>
      <c r="Q396" s="4"/>
      <c r="R396" s="4"/>
      <c r="S396" s="4"/>
      <c r="T396" s="4"/>
      <c r="U396" s="4"/>
      <c r="V396" s="4"/>
      <c r="W396" s="4"/>
      <c r="X396" s="4"/>
      <c r="Y396" s="4"/>
      <c r="Z396" s="4"/>
    </row>
    <row r="397" spans="2:26" ht="15.75" customHeight="1">
      <c r="B397" s="140">
        <v>45597</v>
      </c>
      <c r="C397" s="1538"/>
      <c r="D397" s="1538"/>
      <c r="E397" s="1538"/>
      <c r="F397" s="1538"/>
      <c r="G397" s="1538"/>
      <c r="H397" s="1538"/>
      <c r="I397" s="236">
        <v>3030</v>
      </c>
      <c r="J397" s="237" t="s">
        <v>161</v>
      </c>
      <c r="K397" s="122">
        <v>6</v>
      </c>
      <c r="L397" s="146"/>
      <c r="M397" s="4"/>
      <c r="N397" s="81">
        <v>3020</v>
      </c>
      <c r="O397" s="144" t="s">
        <v>166</v>
      </c>
      <c r="P397" s="4"/>
      <c r="Q397" s="4"/>
      <c r="R397" s="4"/>
      <c r="S397" s="4"/>
      <c r="T397" s="4"/>
      <c r="U397" s="4"/>
      <c r="V397" s="4"/>
      <c r="W397" s="4"/>
      <c r="X397" s="4"/>
      <c r="Y397" s="4"/>
      <c r="Z397" s="4"/>
    </row>
    <row r="398" spans="2:26" ht="15.75" customHeight="1">
      <c r="B398" s="140">
        <v>45597</v>
      </c>
      <c r="C398" s="1539"/>
      <c r="D398" s="1539"/>
      <c r="E398" s="1539"/>
      <c r="F398" s="1539"/>
      <c r="G398" s="1539"/>
      <c r="H398" s="1539"/>
      <c r="I398" s="236">
        <v>3015</v>
      </c>
      <c r="J398" s="237" t="s">
        <v>156</v>
      </c>
      <c r="K398" s="122">
        <v>7</v>
      </c>
      <c r="L398" s="146"/>
      <c r="M398" s="4"/>
      <c r="N398" s="81">
        <v>3016</v>
      </c>
      <c r="O398" s="144" t="s">
        <v>171</v>
      </c>
      <c r="P398" s="4"/>
      <c r="Q398" s="4"/>
      <c r="R398" s="4"/>
      <c r="S398" s="4"/>
      <c r="T398" s="4"/>
      <c r="U398" s="4"/>
      <c r="V398" s="4"/>
      <c r="W398" s="4"/>
      <c r="X398" s="4"/>
      <c r="Y398" s="4"/>
      <c r="Z398" s="4"/>
    </row>
    <row r="399" spans="2:26" ht="15.75" customHeight="1">
      <c r="B399" s="140">
        <v>45597</v>
      </c>
      <c r="C399" s="1584" t="s">
        <v>217</v>
      </c>
      <c r="D399" s="1621" t="s">
        <v>153</v>
      </c>
      <c r="E399" s="1584" t="str">
        <f>IFERROR(VLOOKUP(D399,#REF!,6,0),"")</f>
        <v/>
      </c>
      <c r="F399" s="1618" t="s">
        <v>233</v>
      </c>
      <c r="G399" s="1620" t="s">
        <v>234</v>
      </c>
      <c r="H399" s="1586">
        <v>25078014752</v>
      </c>
      <c r="I399" s="238">
        <v>3020</v>
      </c>
      <c r="J399" s="239" t="s">
        <v>166</v>
      </c>
      <c r="K399" s="81">
        <v>10</v>
      </c>
      <c r="L399" s="146"/>
      <c r="M399" s="4"/>
      <c r="N399" s="81">
        <v>3027</v>
      </c>
      <c r="O399" s="144" t="s">
        <v>175</v>
      </c>
      <c r="P399" s="4"/>
      <c r="Q399" s="4"/>
      <c r="R399" s="4"/>
      <c r="S399" s="4"/>
      <c r="T399" s="4"/>
      <c r="U399" s="4"/>
      <c r="V399" s="4"/>
      <c r="W399" s="4"/>
      <c r="X399" s="4"/>
      <c r="Y399" s="4"/>
      <c r="Z399" s="4"/>
    </row>
    <row r="400" spans="2:26" ht="15.75" customHeight="1">
      <c r="B400" s="140">
        <v>45597</v>
      </c>
      <c r="C400" s="1538"/>
      <c r="D400" s="1538"/>
      <c r="E400" s="1538"/>
      <c r="F400" s="1538"/>
      <c r="G400" s="1538"/>
      <c r="H400" s="1538"/>
      <c r="I400" s="238">
        <v>3027</v>
      </c>
      <c r="J400" s="239" t="s">
        <v>175</v>
      </c>
      <c r="K400" s="81">
        <v>8</v>
      </c>
      <c r="L400" s="146"/>
      <c r="M400" s="4"/>
      <c r="N400" s="81">
        <v>3031</v>
      </c>
      <c r="O400" s="144" t="s">
        <v>178</v>
      </c>
      <c r="R400" s="4"/>
      <c r="S400" s="4"/>
      <c r="T400" s="4"/>
      <c r="U400" s="4"/>
      <c r="V400" s="4"/>
      <c r="W400" s="4"/>
      <c r="X400" s="4"/>
      <c r="Y400" s="4"/>
      <c r="Z400" s="4"/>
    </row>
    <row r="401" spans="2:26" ht="15.75" customHeight="1">
      <c r="B401" s="140">
        <v>45597</v>
      </c>
      <c r="C401" s="1539"/>
      <c r="D401" s="1539"/>
      <c r="E401" s="1539"/>
      <c r="F401" s="1539"/>
      <c r="G401" s="1539"/>
      <c r="H401" s="1539"/>
      <c r="I401" s="238">
        <v>3016</v>
      </c>
      <c r="J401" s="239" t="s">
        <v>171</v>
      </c>
      <c r="K401" s="81">
        <v>9</v>
      </c>
      <c r="L401" s="146"/>
      <c r="M401" s="4"/>
      <c r="N401" s="81">
        <v>3023</v>
      </c>
      <c r="O401" s="144" t="s">
        <v>182</v>
      </c>
      <c r="R401" s="4"/>
      <c r="S401" s="4"/>
      <c r="T401" s="4"/>
      <c r="U401" s="4"/>
      <c r="V401" s="4"/>
      <c r="W401" s="4"/>
      <c r="X401" s="4"/>
      <c r="Y401" s="4"/>
      <c r="Z401" s="4"/>
    </row>
    <row r="402" spans="2:26" ht="15.75" customHeight="1">
      <c r="B402" s="140">
        <v>45597</v>
      </c>
      <c r="C402" s="1584" t="s">
        <v>219</v>
      </c>
      <c r="D402" s="1621" t="s">
        <v>163</v>
      </c>
      <c r="E402" s="1584" t="str">
        <f>IFERROR(VLOOKUP(D402,#REF!,6,0),"")</f>
        <v/>
      </c>
      <c r="F402" s="1618" t="s">
        <v>164</v>
      </c>
      <c r="G402" s="1585" t="str">
        <f>IFERROR(VLOOKUP(F402,#REF!,2,0),"")</f>
        <v/>
      </c>
      <c r="H402" s="1586" t="str">
        <f>IFERROR(VLOOKUP(F402,#REF!,3,0),"")</f>
        <v/>
      </c>
      <c r="I402" s="240">
        <v>3032</v>
      </c>
      <c r="J402" s="241" t="s">
        <v>190</v>
      </c>
      <c r="K402" s="122">
        <v>4</v>
      </c>
      <c r="L402" s="146"/>
      <c r="M402" s="4"/>
      <c r="N402" s="81">
        <v>3005</v>
      </c>
      <c r="O402" s="144" t="s">
        <v>185</v>
      </c>
      <c r="R402" s="4"/>
      <c r="S402" s="4"/>
      <c r="T402" s="4"/>
      <c r="U402" s="4"/>
      <c r="V402" s="4"/>
      <c r="W402" s="4"/>
      <c r="X402" s="4"/>
      <c r="Y402" s="4"/>
      <c r="Z402" s="4"/>
    </row>
    <row r="403" spans="2:26" ht="15.75" customHeight="1">
      <c r="B403" s="140">
        <v>45597</v>
      </c>
      <c r="C403" s="1538"/>
      <c r="D403" s="1538"/>
      <c r="E403" s="1538"/>
      <c r="F403" s="1538"/>
      <c r="G403" s="1538"/>
      <c r="H403" s="1538"/>
      <c r="I403" s="240">
        <v>3003</v>
      </c>
      <c r="J403" s="241" t="s">
        <v>193</v>
      </c>
      <c r="K403" s="122">
        <v>7</v>
      </c>
      <c r="L403" s="146"/>
      <c r="M403" s="4"/>
      <c r="N403" s="81">
        <v>3013</v>
      </c>
      <c r="O403" s="144" t="s">
        <v>188</v>
      </c>
      <c r="R403" s="4"/>
      <c r="S403" s="4"/>
      <c r="T403" s="4"/>
      <c r="U403" s="4"/>
      <c r="V403" s="4"/>
      <c r="W403" s="4"/>
      <c r="X403" s="4"/>
      <c r="Y403" s="4"/>
      <c r="Z403" s="4"/>
    </row>
    <row r="404" spans="2:26" ht="15.75" customHeight="1">
      <c r="B404" s="140">
        <v>45597</v>
      </c>
      <c r="C404" s="1538"/>
      <c r="D404" s="1538"/>
      <c r="E404" s="1538"/>
      <c r="F404" s="1538"/>
      <c r="G404" s="1538"/>
      <c r="H404" s="1538"/>
      <c r="I404" s="240">
        <v>3014</v>
      </c>
      <c r="J404" s="241" t="s">
        <v>202</v>
      </c>
      <c r="K404" s="122">
        <v>8</v>
      </c>
      <c r="L404" s="146"/>
      <c r="M404" s="4"/>
      <c r="N404" s="81">
        <v>3032</v>
      </c>
      <c r="O404" s="144" t="s">
        <v>190</v>
      </c>
      <c r="R404" s="4"/>
      <c r="S404" s="4"/>
      <c r="T404" s="4"/>
      <c r="U404" s="4"/>
      <c r="V404" s="4"/>
      <c r="W404" s="4"/>
      <c r="X404" s="4"/>
      <c r="Y404" s="4"/>
      <c r="Z404" s="4"/>
    </row>
    <row r="405" spans="2:26" ht="15.75" customHeight="1">
      <c r="B405" s="140">
        <v>45597</v>
      </c>
      <c r="C405" s="1539"/>
      <c r="D405" s="1539"/>
      <c r="E405" s="1539"/>
      <c r="F405" s="1539"/>
      <c r="G405" s="1539"/>
      <c r="H405" s="1539"/>
      <c r="I405" s="240">
        <v>3018</v>
      </c>
      <c r="J405" s="241" t="s">
        <v>199</v>
      </c>
      <c r="K405" s="122">
        <v>7</v>
      </c>
      <c r="L405" s="146"/>
      <c r="M405" s="4"/>
      <c r="N405" s="81">
        <v>3003</v>
      </c>
      <c r="O405" s="144" t="s">
        <v>193</v>
      </c>
      <c r="R405" s="4"/>
      <c r="S405" s="4"/>
      <c r="T405" s="4"/>
      <c r="U405" s="4"/>
      <c r="V405" s="4"/>
      <c r="W405" s="4"/>
      <c r="X405" s="4"/>
      <c r="Y405" s="4"/>
      <c r="Z405" s="4"/>
    </row>
    <row r="406" spans="2:26" ht="15.75" customHeight="1">
      <c r="B406" s="140">
        <v>45597</v>
      </c>
      <c r="C406" s="1584" t="s">
        <v>221</v>
      </c>
      <c r="D406" s="1621" t="s">
        <v>134</v>
      </c>
      <c r="E406" s="1584" t="str">
        <f>IFERROR(VLOOKUP(D406,#REF!,6,0),"")</f>
        <v/>
      </c>
      <c r="F406" s="1619" t="s">
        <v>216</v>
      </c>
      <c r="G406" s="1585" t="str">
        <f>IFERROR(VLOOKUP(F406,#REF!,2,0),"")</f>
        <v/>
      </c>
      <c r="H406" s="1586" t="str">
        <f>IFERROR(VLOOKUP(F406,#REF!,3,0),"")</f>
        <v/>
      </c>
      <c r="I406" s="242">
        <v>3013</v>
      </c>
      <c r="J406" s="243" t="s">
        <v>188</v>
      </c>
      <c r="K406" s="81">
        <v>5</v>
      </c>
      <c r="L406" s="146"/>
      <c r="M406" s="4"/>
      <c r="N406" s="81">
        <v>3011</v>
      </c>
      <c r="O406" s="144" t="s">
        <v>196</v>
      </c>
      <c r="R406" s="4"/>
      <c r="S406" s="4"/>
      <c r="T406" s="4"/>
      <c r="U406" s="4"/>
      <c r="V406" s="4"/>
      <c r="W406" s="4"/>
      <c r="X406" s="4"/>
      <c r="Y406" s="4"/>
      <c r="Z406" s="4"/>
    </row>
    <row r="407" spans="2:26" ht="15.75" customHeight="1">
      <c r="B407" s="140">
        <v>45597</v>
      </c>
      <c r="C407" s="1538"/>
      <c r="D407" s="1538"/>
      <c r="E407" s="1538"/>
      <c r="F407" s="1538"/>
      <c r="G407" s="1538"/>
      <c r="H407" s="1538"/>
      <c r="I407" s="242">
        <v>3023</v>
      </c>
      <c r="J407" s="243" t="s">
        <v>182</v>
      </c>
      <c r="K407" s="81">
        <v>8</v>
      </c>
      <c r="L407" s="146"/>
      <c r="M407" s="4"/>
      <c r="N407" s="81">
        <v>3018</v>
      </c>
      <c r="O407" s="144" t="s">
        <v>199</v>
      </c>
      <c r="R407" s="4"/>
      <c r="S407" s="4"/>
      <c r="T407" s="4"/>
      <c r="U407" s="4"/>
      <c r="V407" s="4"/>
      <c r="W407" s="4"/>
      <c r="X407" s="4"/>
      <c r="Y407" s="4"/>
      <c r="Z407" s="4"/>
    </row>
    <row r="408" spans="2:26" ht="15.75" customHeight="1">
      <c r="B408" s="140">
        <v>45597</v>
      </c>
      <c r="C408" s="1539"/>
      <c r="D408" s="1539"/>
      <c r="E408" s="1539"/>
      <c r="F408" s="1539"/>
      <c r="G408" s="1539"/>
      <c r="H408" s="1539"/>
      <c r="I408" s="242">
        <v>3005</v>
      </c>
      <c r="J408" s="243" t="s">
        <v>185</v>
      </c>
      <c r="K408" s="81">
        <v>7</v>
      </c>
      <c r="L408" s="146"/>
      <c r="M408" s="4"/>
      <c r="N408" s="81">
        <v>3014</v>
      </c>
      <c r="O408" s="144" t="s">
        <v>202</v>
      </c>
      <c r="R408" s="4"/>
      <c r="S408" s="4"/>
      <c r="T408" s="4"/>
      <c r="U408" s="4"/>
      <c r="V408" s="4"/>
      <c r="W408" s="4"/>
      <c r="X408" s="4"/>
      <c r="Y408" s="4"/>
      <c r="Z408" s="4"/>
    </row>
    <row r="409" spans="2:26" ht="15.75" customHeight="1">
      <c r="B409" s="140">
        <v>45597</v>
      </c>
      <c r="C409" s="1584" t="s">
        <v>217</v>
      </c>
      <c r="D409" s="1621" t="s">
        <v>153</v>
      </c>
      <c r="E409" s="1584" t="str">
        <f>IFERROR(VLOOKUP(D409,#REF!,6,0),"")</f>
        <v/>
      </c>
      <c r="F409" s="1618" t="s">
        <v>50</v>
      </c>
      <c r="G409" s="1622">
        <v>949502669</v>
      </c>
      <c r="H409" s="1626">
        <v>1066000787</v>
      </c>
      <c r="I409" s="244">
        <v>3031</v>
      </c>
      <c r="J409" s="245" t="s">
        <v>178</v>
      </c>
      <c r="K409" s="81">
        <v>8</v>
      </c>
      <c r="L409" s="146"/>
      <c r="M409" s="4"/>
      <c r="N409" s="81">
        <v>3033</v>
      </c>
      <c r="O409" s="144" t="s">
        <v>205</v>
      </c>
      <c r="R409" s="4"/>
      <c r="S409" s="4"/>
      <c r="T409" s="4"/>
      <c r="U409" s="4"/>
      <c r="V409" s="4"/>
      <c r="W409" s="4"/>
      <c r="X409" s="4"/>
      <c r="Y409" s="4"/>
      <c r="Z409" s="4"/>
    </row>
    <row r="410" spans="2:26" ht="15.75" customHeight="1">
      <c r="B410" s="140">
        <v>45597</v>
      </c>
      <c r="C410" s="1538"/>
      <c r="D410" s="1538"/>
      <c r="E410" s="1538"/>
      <c r="F410" s="1538"/>
      <c r="G410" s="1538"/>
      <c r="H410" s="1538"/>
      <c r="I410" s="244">
        <v>3033</v>
      </c>
      <c r="J410" s="245" t="s">
        <v>205</v>
      </c>
      <c r="K410" s="81">
        <v>3</v>
      </c>
      <c r="L410" s="146"/>
      <c r="M410" s="4"/>
      <c r="N410" s="4"/>
      <c r="O410" s="4"/>
      <c r="P410" s="4"/>
      <c r="Q410" s="4"/>
      <c r="R410" s="4"/>
      <c r="S410" s="4"/>
      <c r="T410" s="4"/>
      <c r="U410" s="4"/>
      <c r="V410" s="4"/>
      <c r="W410" s="4"/>
      <c r="X410" s="4"/>
      <c r="Y410" s="4"/>
      <c r="Z410" s="4"/>
    </row>
    <row r="411" spans="2:26" ht="15.75" customHeight="1">
      <c r="B411" s="140">
        <v>45597</v>
      </c>
      <c r="C411" s="1539"/>
      <c r="D411" s="1539"/>
      <c r="E411" s="1539"/>
      <c r="F411" s="1539"/>
      <c r="G411" s="1539"/>
      <c r="H411" s="1539"/>
      <c r="I411" s="244">
        <v>3011</v>
      </c>
      <c r="J411" s="245" t="s">
        <v>196</v>
      </c>
      <c r="K411" s="81">
        <v>9</v>
      </c>
      <c r="L411" s="146"/>
      <c r="M411" s="4"/>
      <c r="N411" s="4"/>
      <c r="O411" s="4"/>
      <c r="P411" s="4"/>
      <c r="Q411" s="4"/>
      <c r="R411" s="4"/>
      <c r="S411" s="4"/>
      <c r="T411" s="4"/>
      <c r="U411" s="4"/>
      <c r="V411" s="4"/>
      <c r="W411" s="4"/>
      <c r="X411" s="4"/>
      <c r="Y411" s="4"/>
      <c r="Z411" s="4"/>
    </row>
    <row r="412" spans="2:26" ht="15.75" customHeight="1">
      <c r="B412" s="140">
        <v>45598</v>
      </c>
      <c r="C412" s="1584" t="s">
        <v>215</v>
      </c>
      <c r="D412" s="1621" t="s">
        <v>134</v>
      </c>
      <c r="E412" s="1584" t="str">
        <f>IFERROR(VLOOKUP(D412,#REF!,6,0),"")</f>
        <v/>
      </c>
      <c r="F412" s="1619" t="s">
        <v>216</v>
      </c>
      <c r="G412" s="1585" t="str">
        <f>IFERROR(VLOOKUP(F412,#REF!,2,0),"")</f>
        <v/>
      </c>
      <c r="H412" s="1586" t="str">
        <f>IFERROR(VLOOKUP(F412,#REF!,3,0),"")</f>
        <v/>
      </c>
      <c r="I412" s="246">
        <v>3002</v>
      </c>
      <c r="J412" s="247" t="s">
        <v>150</v>
      </c>
      <c r="K412" s="81">
        <v>8</v>
      </c>
      <c r="L412" s="146"/>
      <c r="M412" s="4"/>
      <c r="N412" s="4"/>
      <c r="O412" s="4"/>
      <c r="P412" s="4"/>
      <c r="Q412" s="4"/>
      <c r="R412" s="4"/>
      <c r="S412" s="4"/>
      <c r="T412" s="4"/>
      <c r="U412" s="4"/>
      <c r="V412" s="4"/>
      <c r="W412" s="4"/>
      <c r="X412" s="4"/>
      <c r="Y412" s="4"/>
      <c r="Z412" s="4"/>
    </row>
    <row r="413" spans="2:26" ht="15.75" customHeight="1">
      <c r="B413" s="140">
        <v>45598</v>
      </c>
      <c r="C413" s="1538"/>
      <c r="D413" s="1538"/>
      <c r="E413" s="1538"/>
      <c r="F413" s="1538"/>
      <c r="G413" s="1538"/>
      <c r="H413" s="1538"/>
      <c r="I413" s="246">
        <v>3030</v>
      </c>
      <c r="J413" s="247" t="s">
        <v>161</v>
      </c>
      <c r="K413" s="81">
        <v>6</v>
      </c>
      <c r="L413" s="146"/>
      <c r="M413" s="4"/>
      <c r="N413" s="4"/>
      <c r="O413" s="4"/>
      <c r="P413" s="4"/>
      <c r="Q413" s="4"/>
      <c r="R413" s="4"/>
      <c r="S413" s="4"/>
      <c r="T413" s="4"/>
      <c r="U413" s="4"/>
      <c r="V413" s="4"/>
      <c r="W413" s="4"/>
      <c r="X413" s="4"/>
      <c r="Y413" s="4"/>
      <c r="Z413" s="4"/>
    </row>
    <row r="414" spans="2:26" ht="15.75" customHeight="1">
      <c r="B414" s="140">
        <v>45598</v>
      </c>
      <c r="C414" s="1539"/>
      <c r="D414" s="1539"/>
      <c r="E414" s="1539"/>
      <c r="F414" s="1539"/>
      <c r="G414" s="1539"/>
      <c r="H414" s="1539"/>
      <c r="I414" s="246">
        <v>3015</v>
      </c>
      <c r="J414" s="247" t="s">
        <v>156</v>
      </c>
      <c r="K414" s="81">
        <v>7</v>
      </c>
      <c r="L414" s="146"/>
      <c r="M414" s="4"/>
      <c r="N414" s="4"/>
      <c r="O414" s="4"/>
      <c r="P414" s="4"/>
      <c r="Q414" s="4"/>
      <c r="R414" s="4"/>
      <c r="S414" s="4"/>
      <c r="T414" s="4"/>
      <c r="U414" s="4"/>
      <c r="V414" s="4"/>
      <c r="W414" s="4"/>
      <c r="X414" s="4"/>
      <c r="Y414" s="4"/>
      <c r="Z414" s="4"/>
    </row>
    <row r="415" spans="2:26" ht="15.75" customHeight="1">
      <c r="B415" s="140">
        <v>45598</v>
      </c>
      <c r="C415" s="1584" t="s">
        <v>217</v>
      </c>
      <c r="D415" s="1621" t="s">
        <v>153</v>
      </c>
      <c r="E415" s="1584" t="str">
        <f>IFERROR(VLOOKUP(D415,#REF!,6,0),"")</f>
        <v/>
      </c>
      <c r="F415" s="1618" t="s">
        <v>50</v>
      </c>
      <c r="G415" s="1622">
        <v>949502669</v>
      </c>
      <c r="H415" s="1626">
        <v>1066000787</v>
      </c>
      <c r="I415" s="238">
        <v>3020</v>
      </c>
      <c r="J415" s="239" t="s">
        <v>166</v>
      </c>
      <c r="K415" s="81">
        <v>8</v>
      </c>
      <c r="L415" s="146"/>
      <c r="M415" s="4"/>
      <c r="N415" s="4"/>
      <c r="O415" s="4"/>
      <c r="P415" s="4"/>
      <c r="Q415" s="4"/>
      <c r="R415" s="4"/>
      <c r="S415" s="4"/>
      <c r="T415" s="4"/>
      <c r="U415" s="4"/>
      <c r="V415" s="4"/>
      <c r="W415" s="4"/>
      <c r="X415" s="4"/>
      <c r="Y415" s="4"/>
      <c r="Z415" s="4"/>
    </row>
    <row r="416" spans="2:26" ht="15.75" customHeight="1">
      <c r="B416" s="140">
        <v>45598</v>
      </c>
      <c r="C416" s="1538"/>
      <c r="D416" s="1538"/>
      <c r="E416" s="1538"/>
      <c r="F416" s="1538"/>
      <c r="G416" s="1538"/>
      <c r="H416" s="1538"/>
      <c r="I416" s="238">
        <v>3027</v>
      </c>
      <c r="J416" s="239" t="s">
        <v>175</v>
      </c>
      <c r="K416" s="81">
        <v>8</v>
      </c>
      <c r="L416" s="146"/>
      <c r="M416" s="4"/>
      <c r="N416" s="4"/>
      <c r="O416" s="4"/>
      <c r="P416" s="4"/>
      <c r="Q416" s="4"/>
      <c r="R416" s="4"/>
      <c r="S416" s="4"/>
      <c r="T416" s="4"/>
      <c r="U416" s="4"/>
      <c r="V416" s="4"/>
      <c r="W416" s="4"/>
      <c r="X416" s="4"/>
      <c r="Y416" s="4"/>
      <c r="Z416" s="4"/>
    </row>
    <row r="417" spans="2:26" ht="15.75" customHeight="1">
      <c r="B417" s="140">
        <v>45598</v>
      </c>
      <c r="C417" s="1539"/>
      <c r="D417" s="1539"/>
      <c r="E417" s="1539"/>
      <c r="F417" s="1539"/>
      <c r="G417" s="1539"/>
      <c r="H417" s="1539"/>
      <c r="I417" s="238">
        <v>3016</v>
      </c>
      <c r="J417" s="239" t="s">
        <v>171</v>
      </c>
      <c r="K417" s="81">
        <v>9</v>
      </c>
      <c r="L417" s="146"/>
      <c r="M417" s="4"/>
      <c r="N417" s="4"/>
      <c r="O417" s="4"/>
      <c r="P417" s="4"/>
      <c r="Q417" s="4"/>
      <c r="R417" s="4"/>
      <c r="S417" s="4"/>
      <c r="T417" s="4"/>
      <c r="U417" s="4"/>
      <c r="V417" s="4"/>
      <c r="W417" s="4"/>
      <c r="X417" s="4"/>
      <c r="Y417" s="4"/>
      <c r="Z417" s="4"/>
    </row>
    <row r="418" spans="2:26" ht="15.75" customHeight="1">
      <c r="B418" s="140">
        <v>45598</v>
      </c>
      <c r="C418" s="1584" t="s">
        <v>219</v>
      </c>
      <c r="D418" s="1621" t="s">
        <v>163</v>
      </c>
      <c r="E418" s="1584" t="str">
        <f>IFERROR(VLOOKUP(D418,#REF!,6,0),"")</f>
        <v/>
      </c>
      <c r="F418" s="1618" t="s">
        <v>164</v>
      </c>
      <c r="G418" s="1585" t="str">
        <f>IFERROR(VLOOKUP(F418,#REF!,2,0),"")</f>
        <v/>
      </c>
      <c r="H418" s="1586" t="str">
        <f>IFERROR(VLOOKUP(F418,#REF!,3,0),"")</f>
        <v/>
      </c>
      <c r="I418" s="226">
        <v>3032</v>
      </c>
      <c r="J418" s="227" t="s">
        <v>190</v>
      </c>
      <c r="K418" s="81">
        <v>5</v>
      </c>
      <c r="L418" s="146"/>
      <c r="M418" s="4"/>
      <c r="N418" s="4"/>
      <c r="O418" s="4"/>
      <c r="P418" s="4"/>
      <c r="Q418" s="4"/>
      <c r="R418" s="4"/>
      <c r="S418" s="4"/>
      <c r="T418" s="4"/>
      <c r="U418" s="4"/>
      <c r="V418" s="4"/>
      <c r="W418" s="4"/>
      <c r="X418" s="4"/>
      <c r="Y418" s="4"/>
      <c r="Z418" s="4"/>
    </row>
    <row r="419" spans="2:26" ht="15.75" customHeight="1">
      <c r="B419" s="140">
        <v>45598</v>
      </c>
      <c r="C419" s="1538"/>
      <c r="D419" s="1538"/>
      <c r="E419" s="1538"/>
      <c r="F419" s="1538"/>
      <c r="G419" s="1538"/>
      <c r="H419" s="1538"/>
      <c r="I419" s="226">
        <v>3003</v>
      </c>
      <c r="J419" s="227" t="s">
        <v>193</v>
      </c>
      <c r="K419" s="81">
        <v>6</v>
      </c>
      <c r="L419" s="146"/>
      <c r="M419" s="4"/>
      <c r="N419" s="4"/>
      <c r="O419" s="4"/>
      <c r="P419" s="4"/>
      <c r="Q419" s="4"/>
      <c r="R419" s="4"/>
      <c r="S419" s="4"/>
      <c r="T419" s="4"/>
      <c r="U419" s="4"/>
      <c r="V419" s="4"/>
      <c r="W419" s="4"/>
      <c r="X419" s="4"/>
      <c r="Y419" s="4"/>
      <c r="Z419" s="4"/>
    </row>
    <row r="420" spans="2:26" ht="15.75" customHeight="1">
      <c r="B420" s="140">
        <v>45598</v>
      </c>
      <c r="C420" s="1538"/>
      <c r="D420" s="1538"/>
      <c r="E420" s="1538"/>
      <c r="F420" s="1538"/>
      <c r="G420" s="1538"/>
      <c r="H420" s="1538"/>
      <c r="I420" s="226">
        <v>3014</v>
      </c>
      <c r="J420" s="227" t="s">
        <v>202</v>
      </c>
      <c r="K420" s="81">
        <v>9</v>
      </c>
      <c r="L420" s="146"/>
      <c r="M420" s="4"/>
      <c r="N420" s="4"/>
      <c r="O420" s="4"/>
      <c r="P420" s="4"/>
      <c r="Q420" s="4"/>
      <c r="R420" s="4"/>
      <c r="S420" s="4"/>
      <c r="T420" s="4"/>
      <c r="U420" s="4"/>
      <c r="V420" s="4"/>
      <c r="W420" s="4"/>
      <c r="X420" s="4"/>
      <c r="Y420" s="4"/>
      <c r="Z420" s="4"/>
    </row>
    <row r="421" spans="2:26" ht="15.75" customHeight="1">
      <c r="B421" s="140">
        <v>45598</v>
      </c>
      <c r="C421" s="1539"/>
      <c r="D421" s="1539"/>
      <c r="E421" s="1539"/>
      <c r="F421" s="1539"/>
      <c r="G421" s="1539"/>
      <c r="H421" s="1539"/>
      <c r="I421" s="226">
        <v>3018</v>
      </c>
      <c r="J421" s="227" t="s">
        <v>199</v>
      </c>
      <c r="K421" s="81">
        <v>6</v>
      </c>
      <c r="L421" s="146"/>
      <c r="M421" s="4"/>
      <c r="N421" s="4"/>
      <c r="O421" s="4"/>
      <c r="P421" s="4"/>
      <c r="Q421" s="4"/>
      <c r="R421" s="4"/>
      <c r="S421" s="4"/>
      <c r="T421" s="4"/>
      <c r="U421" s="4"/>
      <c r="V421" s="4"/>
      <c r="W421" s="4"/>
      <c r="X421" s="4"/>
      <c r="Y421" s="4"/>
      <c r="Z421" s="4"/>
    </row>
    <row r="422" spans="2:26" ht="15.75" customHeight="1">
      <c r="B422" s="140">
        <v>45598</v>
      </c>
      <c r="C422" s="1567" t="s">
        <v>221</v>
      </c>
      <c r="D422" s="1621" t="s">
        <v>134</v>
      </c>
      <c r="E422" s="1584" t="str">
        <f>IFERROR(VLOOKUP(D422,#REF!,6,0),"")</f>
        <v/>
      </c>
      <c r="F422" s="1619" t="s">
        <v>216</v>
      </c>
      <c r="G422" s="1585" t="str">
        <f>IFERROR(VLOOKUP(F422,#REF!,2,0),"")</f>
        <v/>
      </c>
      <c r="H422" s="1586" t="str">
        <f>IFERROR(VLOOKUP(F422,#REF!,3,0),"")</f>
        <v/>
      </c>
      <c r="I422" s="242">
        <v>3013</v>
      </c>
      <c r="J422" s="243" t="s">
        <v>188</v>
      </c>
      <c r="K422" s="81">
        <v>9</v>
      </c>
      <c r="L422" s="146"/>
      <c r="M422" s="4"/>
      <c r="N422" s="4"/>
      <c r="O422" s="4"/>
      <c r="P422" s="4"/>
      <c r="Q422" s="4"/>
      <c r="R422" s="4"/>
      <c r="S422" s="4"/>
      <c r="T422" s="4"/>
      <c r="U422" s="4"/>
      <c r="V422" s="4"/>
      <c r="W422" s="4"/>
      <c r="X422" s="4"/>
      <c r="Y422" s="4"/>
      <c r="Z422" s="4"/>
    </row>
    <row r="423" spans="2:26" ht="15.75" customHeight="1">
      <c r="B423" s="140">
        <v>45598</v>
      </c>
      <c r="C423" s="1538"/>
      <c r="D423" s="1538"/>
      <c r="E423" s="1538"/>
      <c r="F423" s="1538"/>
      <c r="G423" s="1538"/>
      <c r="H423" s="1538"/>
      <c r="I423" s="242">
        <v>3023</v>
      </c>
      <c r="J423" s="243" t="s">
        <v>182</v>
      </c>
      <c r="K423" s="81">
        <v>7</v>
      </c>
      <c r="L423" s="146"/>
      <c r="M423" s="4"/>
      <c r="N423" s="4"/>
      <c r="O423" s="4"/>
      <c r="P423" s="4"/>
      <c r="Q423" s="4"/>
      <c r="R423" s="4"/>
      <c r="S423" s="4"/>
      <c r="T423" s="4"/>
      <c r="U423" s="4"/>
      <c r="V423" s="4"/>
      <c r="W423" s="4"/>
      <c r="X423" s="4"/>
      <c r="Y423" s="4"/>
      <c r="Z423" s="4"/>
    </row>
    <row r="424" spans="2:26" ht="15.75" customHeight="1">
      <c r="B424" s="140">
        <v>45598</v>
      </c>
      <c r="C424" s="1539"/>
      <c r="D424" s="1539"/>
      <c r="E424" s="1539"/>
      <c r="F424" s="1539"/>
      <c r="G424" s="1539"/>
      <c r="H424" s="1539"/>
      <c r="I424" s="242">
        <v>3005</v>
      </c>
      <c r="J424" s="243" t="s">
        <v>185</v>
      </c>
      <c r="K424" s="81">
        <v>6</v>
      </c>
      <c r="L424" s="146"/>
      <c r="M424" s="4"/>
      <c r="N424" s="4"/>
      <c r="O424" s="4"/>
      <c r="P424" s="4"/>
      <c r="Q424" s="4"/>
      <c r="R424" s="4"/>
      <c r="S424" s="4"/>
      <c r="T424" s="4"/>
      <c r="U424" s="4"/>
      <c r="V424" s="4"/>
      <c r="W424" s="4"/>
      <c r="X424" s="4"/>
      <c r="Y424" s="4"/>
      <c r="Z424" s="4"/>
    </row>
    <row r="425" spans="2:26" ht="15.75" customHeight="1">
      <c r="B425" s="140">
        <v>45598</v>
      </c>
      <c r="C425" s="1567" t="s">
        <v>223</v>
      </c>
      <c r="D425" s="1621" t="s">
        <v>153</v>
      </c>
      <c r="E425" s="1584" t="str">
        <f>IFERROR(VLOOKUP(D425,#REF!,6,0),"")</f>
        <v/>
      </c>
      <c r="F425" s="1618" t="s">
        <v>50</v>
      </c>
      <c r="G425" s="1622">
        <v>949502669</v>
      </c>
      <c r="H425" s="1626">
        <v>1066000787</v>
      </c>
      <c r="I425" s="248">
        <v>3033</v>
      </c>
      <c r="J425" s="23" t="s">
        <v>205</v>
      </c>
      <c r="K425" s="81">
        <v>3</v>
      </c>
      <c r="L425" s="146"/>
      <c r="M425" s="4"/>
      <c r="N425" s="4"/>
      <c r="O425" s="4"/>
      <c r="P425" s="4"/>
      <c r="Q425" s="4"/>
      <c r="R425" s="4"/>
      <c r="S425" s="4"/>
      <c r="T425" s="4"/>
      <c r="U425" s="4"/>
      <c r="V425" s="4"/>
      <c r="W425" s="4"/>
      <c r="X425" s="4"/>
      <c r="Y425" s="4"/>
      <c r="Z425" s="4"/>
    </row>
    <row r="426" spans="2:26" ht="15.75" customHeight="1">
      <c r="B426" s="140">
        <v>45598</v>
      </c>
      <c r="C426" s="1538"/>
      <c r="D426" s="1538"/>
      <c r="E426" s="1538"/>
      <c r="F426" s="1538"/>
      <c r="G426" s="1538"/>
      <c r="H426" s="1538"/>
      <c r="I426" s="226">
        <v>3011</v>
      </c>
      <c r="J426" s="227" t="s">
        <v>196</v>
      </c>
      <c r="K426" s="81">
        <v>7</v>
      </c>
      <c r="L426" s="146"/>
      <c r="M426" s="4"/>
      <c r="N426" s="4"/>
      <c r="O426" s="4"/>
      <c r="P426" s="4"/>
      <c r="Q426" s="4"/>
      <c r="R426" s="4"/>
      <c r="S426" s="4"/>
      <c r="T426" s="4"/>
      <c r="U426" s="4"/>
      <c r="V426" s="4"/>
      <c r="W426" s="4"/>
      <c r="X426" s="4"/>
      <c r="Y426" s="4"/>
      <c r="Z426" s="4"/>
    </row>
    <row r="427" spans="2:26" ht="15.75" customHeight="1">
      <c r="B427" s="140">
        <v>45598</v>
      </c>
      <c r="C427" s="1539"/>
      <c r="D427" s="1539"/>
      <c r="E427" s="1539"/>
      <c r="F427" s="1539"/>
      <c r="G427" s="1539"/>
      <c r="H427" s="1539"/>
      <c r="I427" s="136">
        <v>3031</v>
      </c>
      <c r="J427" s="153" t="s">
        <v>178</v>
      </c>
      <c r="K427" s="81">
        <v>6</v>
      </c>
      <c r="L427" s="146"/>
      <c r="M427" s="4"/>
      <c r="N427" s="4"/>
      <c r="O427" s="4"/>
      <c r="P427" s="4"/>
      <c r="Q427" s="4"/>
      <c r="R427" s="4"/>
      <c r="S427" s="4"/>
      <c r="T427" s="4"/>
      <c r="U427" s="4"/>
      <c r="V427" s="4"/>
      <c r="W427" s="4"/>
      <c r="X427" s="4"/>
      <c r="Y427" s="4"/>
      <c r="Z427" s="4"/>
    </row>
    <row r="428" spans="2:26" ht="15.75" customHeight="1">
      <c r="B428" s="171">
        <v>45600</v>
      </c>
      <c r="C428" s="1572" t="s">
        <v>215</v>
      </c>
      <c r="D428" s="1576" t="s">
        <v>163</v>
      </c>
      <c r="E428" s="1572">
        <v>3.5</v>
      </c>
      <c r="F428" s="1576" t="s">
        <v>164</v>
      </c>
      <c r="G428" s="1577">
        <v>966353312</v>
      </c>
      <c r="H428" s="1578">
        <v>1090008150</v>
      </c>
      <c r="I428" s="169">
        <v>3020</v>
      </c>
      <c r="J428" s="249" t="s">
        <v>166</v>
      </c>
      <c r="K428" s="157">
        <v>16</v>
      </c>
      <c r="L428" s="250"/>
      <c r="M428" s="4"/>
      <c r="N428" s="4"/>
      <c r="O428" s="4"/>
      <c r="P428" s="4"/>
      <c r="Q428" s="4"/>
      <c r="R428" s="4"/>
      <c r="S428" s="4"/>
      <c r="T428" s="4"/>
      <c r="U428" s="4"/>
      <c r="V428" s="4"/>
      <c r="W428" s="4"/>
      <c r="X428" s="4"/>
      <c r="Y428" s="4"/>
      <c r="Z428" s="4"/>
    </row>
    <row r="429" spans="2:26" ht="15.75" customHeight="1">
      <c r="B429" s="171">
        <v>45600</v>
      </c>
      <c r="C429" s="1539"/>
      <c r="D429" s="1539"/>
      <c r="E429" s="1539"/>
      <c r="F429" s="1539"/>
      <c r="G429" s="1539"/>
      <c r="H429" s="1539"/>
      <c r="I429" s="169">
        <v>3002</v>
      </c>
      <c r="J429" s="249" t="s">
        <v>150</v>
      </c>
      <c r="K429" s="157">
        <v>17</v>
      </c>
      <c r="L429" s="250"/>
      <c r="M429" s="4"/>
      <c r="N429" s="4"/>
      <c r="O429" s="4"/>
      <c r="P429" s="4"/>
      <c r="Q429" s="4"/>
      <c r="R429" s="4"/>
      <c r="S429" s="4"/>
      <c r="T429" s="4"/>
      <c r="U429" s="4"/>
      <c r="V429" s="4"/>
      <c r="W429" s="4"/>
      <c r="X429" s="4"/>
      <c r="Y429" s="4"/>
      <c r="Z429" s="4"/>
    </row>
    <row r="430" spans="2:26" ht="15.75" customHeight="1">
      <c r="B430" s="171">
        <v>45600</v>
      </c>
      <c r="C430" s="1572" t="s">
        <v>217</v>
      </c>
      <c r="D430" s="1576" t="s">
        <v>134</v>
      </c>
      <c r="E430" s="1572">
        <v>2.5</v>
      </c>
      <c r="F430" s="1576" t="s">
        <v>216</v>
      </c>
      <c r="G430" s="1577">
        <v>326522825</v>
      </c>
      <c r="H430" s="1578">
        <v>1093014117</v>
      </c>
      <c r="I430" s="167">
        <v>3015</v>
      </c>
      <c r="J430" s="251" t="s">
        <v>156</v>
      </c>
      <c r="K430" s="157">
        <v>13</v>
      </c>
      <c r="L430" s="250"/>
      <c r="M430" s="4"/>
      <c r="N430" s="4"/>
      <c r="O430" s="4"/>
      <c r="P430" s="4"/>
      <c r="Q430" s="4"/>
      <c r="R430" s="4"/>
      <c r="S430" s="4"/>
      <c r="T430" s="4"/>
      <c r="U430" s="4"/>
      <c r="V430" s="4"/>
      <c r="W430" s="4"/>
      <c r="X430" s="4"/>
      <c r="Y430" s="4"/>
      <c r="Z430" s="4"/>
    </row>
    <row r="431" spans="2:26" ht="15.75" customHeight="1">
      <c r="B431" s="171">
        <v>45600</v>
      </c>
      <c r="C431" s="1539"/>
      <c r="D431" s="1539"/>
      <c r="E431" s="1539"/>
      <c r="F431" s="1539"/>
      <c r="G431" s="1539"/>
      <c r="H431" s="1539"/>
      <c r="I431" s="167">
        <v>3030</v>
      </c>
      <c r="J431" s="251" t="s">
        <v>161</v>
      </c>
      <c r="K431" s="157">
        <v>13</v>
      </c>
      <c r="L431" s="250"/>
      <c r="M431" s="4"/>
      <c r="N431" s="4"/>
      <c r="O431" s="4"/>
      <c r="P431" s="4"/>
      <c r="Q431" s="4"/>
      <c r="R431" s="4"/>
      <c r="S431" s="4"/>
      <c r="T431" s="4"/>
      <c r="U431" s="4"/>
      <c r="V431" s="4"/>
      <c r="W431" s="4"/>
      <c r="X431" s="4"/>
      <c r="Y431" s="4"/>
      <c r="Z431" s="4"/>
    </row>
    <row r="432" spans="2:26" ht="15.75" customHeight="1">
      <c r="B432" s="171">
        <v>45600</v>
      </c>
      <c r="C432" s="1572" t="s">
        <v>219</v>
      </c>
      <c r="D432" s="1571" t="s">
        <v>153</v>
      </c>
      <c r="E432" s="1572">
        <v>2.5</v>
      </c>
      <c r="F432" s="1576" t="s">
        <v>154</v>
      </c>
      <c r="G432" s="1577">
        <v>398232148</v>
      </c>
      <c r="H432" s="1578">
        <v>26098005897</v>
      </c>
      <c r="I432" s="165">
        <v>3016</v>
      </c>
      <c r="J432" s="252" t="s">
        <v>171</v>
      </c>
      <c r="K432" s="157">
        <v>14</v>
      </c>
      <c r="L432" s="250"/>
      <c r="M432" s="4"/>
      <c r="N432" s="4"/>
      <c r="O432" s="4"/>
      <c r="P432" s="4"/>
      <c r="Q432" s="4"/>
      <c r="R432" s="4"/>
      <c r="S432" s="4"/>
      <c r="T432" s="4"/>
      <c r="U432" s="4"/>
      <c r="V432" s="4"/>
      <c r="W432" s="4"/>
      <c r="X432" s="4"/>
      <c r="Y432" s="4"/>
      <c r="Z432" s="4"/>
    </row>
    <row r="433" spans="2:26" ht="15.75" customHeight="1">
      <c r="B433" s="171">
        <v>45600</v>
      </c>
      <c r="C433" s="1539"/>
      <c r="D433" s="1539"/>
      <c r="E433" s="1539"/>
      <c r="F433" s="1539"/>
      <c r="G433" s="1539"/>
      <c r="H433" s="1539"/>
      <c r="I433" s="165">
        <v>3027</v>
      </c>
      <c r="J433" s="252" t="s">
        <v>175</v>
      </c>
      <c r="K433" s="157">
        <v>13</v>
      </c>
      <c r="L433" s="250"/>
      <c r="M433" s="4"/>
      <c r="N433" s="4"/>
      <c r="O433" s="4"/>
      <c r="P433" s="4"/>
      <c r="Q433" s="4"/>
      <c r="R433" s="4"/>
      <c r="S433" s="4"/>
      <c r="T433" s="4"/>
      <c r="U433" s="4"/>
      <c r="V433" s="4"/>
      <c r="W433" s="4"/>
      <c r="X433" s="4"/>
      <c r="Y433" s="4"/>
      <c r="Z433" s="4"/>
    </row>
    <row r="434" spans="2:26" ht="15.75" customHeight="1">
      <c r="B434" s="171">
        <v>45600</v>
      </c>
      <c r="C434" s="1572" t="s">
        <v>221</v>
      </c>
      <c r="D434" s="1576" t="s">
        <v>169</v>
      </c>
      <c r="E434" s="1572">
        <v>1.5</v>
      </c>
      <c r="F434" s="1576" t="s">
        <v>235</v>
      </c>
      <c r="G434" s="1577">
        <v>396398663</v>
      </c>
      <c r="H434" s="1578">
        <v>1090041567</v>
      </c>
      <c r="I434" s="181">
        <v>3031</v>
      </c>
      <c r="J434" s="253" t="s">
        <v>178</v>
      </c>
      <c r="K434" s="157">
        <v>8</v>
      </c>
      <c r="L434" s="250"/>
      <c r="M434" s="4"/>
      <c r="N434" s="4"/>
      <c r="O434" s="4"/>
      <c r="P434" s="4"/>
      <c r="Q434" s="4"/>
      <c r="R434" s="4"/>
      <c r="S434" s="4"/>
      <c r="T434" s="4"/>
      <c r="U434" s="4"/>
      <c r="V434" s="4"/>
      <c r="W434" s="4"/>
      <c r="X434" s="4"/>
      <c r="Y434" s="4"/>
      <c r="Z434" s="4"/>
    </row>
    <row r="435" spans="2:26" ht="15.75" customHeight="1">
      <c r="B435" s="171">
        <v>45600</v>
      </c>
      <c r="C435" s="1539"/>
      <c r="D435" s="1539"/>
      <c r="E435" s="1539"/>
      <c r="F435" s="1539"/>
      <c r="G435" s="1539"/>
      <c r="H435" s="1539"/>
      <c r="I435" s="181">
        <v>3033</v>
      </c>
      <c r="J435" s="253" t="s">
        <v>205</v>
      </c>
      <c r="K435" s="157">
        <v>4</v>
      </c>
      <c r="L435" s="250"/>
      <c r="M435" s="4"/>
      <c r="N435" s="4"/>
      <c r="O435" s="4"/>
      <c r="P435" s="4"/>
      <c r="Q435" s="4"/>
      <c r="R435" s="4"/>
      <c r="S435" s="4"/>
      <c r="T435" s="4"/>
      <c r="U435" s="4"/>
      <c r="V435" s="4"/>
      <c r="W435" s="4"/>
      <c r="X435" s="4"/>
      <c r="Y435" s="4"/>
      <c r="Z435" s="4"/>
    </row>
    <row r="436" spans="2:26" ht="15.75" customHeight="1">
      <c r="B436" s="171">
        <v>45600</v>
      </c>
      <c r="C436" s="1572" t="s">
        <v>223</v>
      </c>
      <c r="D436" s="1576" t="s">
        <v>163</v>
      </c>
      <c r="E436" s="1572">
        <v>3.5</v>
      </c>
      <c r="F436" s="1576" t="s">
        <v>164</v>
      </c>
      <c r="G436" s="1577">
        <v>966353312</v>
      </c>
      <c r="H436" s="1578">
        <v>1090008150</v>
      </c>
      <c r="I436" s="169">
        <v>3005</v>
      </c>
      <c r="J436" s="249" t="s">
        <v>185</v>
      </c>
      <c r="K436" s="157">
        <v>10</v>
      </c>
      <c r="L436" s="250"/>
      <c r="M436" s="4"/>
      <c r="N436" s="4"/>
      <c r="O436" s="4"/>
      <c r="P436" s="4"/>
      <c r="Q436" s="4"/>
      <c r="R436" s="4"/>
      <c r="S436" s="4"/>
      <c r="T436" s="4"/>
      <c r="U436" s="4"/>
      <c r="V436" s="4"/>
      <c r="W436" s="4"/>
      <c r="X436" s="4"/>
      <c r="Y436" s="4"/>
      <c r="Z436" s="4"/>
    </row>
    <row r="437" spans="2:26" ht="15.75" customHeight="1">
      <c r="B437" s="171">
        <v>45600</v>
      </c>
      <c r="C437" s="1538"/>
      <c r="D437" s="1538"/>
      <c r="E437" s="1538"/>
      <c r="F437" s="1538"/>
      <c r="G437" s="1538"/>
      <c r="H437" s="1538"/>
      <c r="I437" s="169">
        <v>3013</v>
      </c>
      <c r="J437" s="249" t="s">
        <v>188</v>
      </c>
      <c r="K437" s="157">
        <v>11</v>
      </c>
      <c r="L437" s="250"/>
      <c r="M437" s="4"/>
      <c r="N437" s="4"/>
      <c r="O437" s="4"/>
      <c r="P437" s="4"/>
      <c r="Q437" s="4"/>
      <c r="R437" s="4"/>
      <c r="S437" s="4"/>
      <c r="T437" s="4"/>
      <c r="U437" s="4"/>
      <c r="V437" s="4"/>
      <c r="W437" s="4"/>
      <c r="X437" s="4"/>
      <c r="Y437" s="4"/>
      <c r="Z437" s="4"/>
    </row>
    <row r="438" spans="2:26" ht="15.75" customHeight="1">
      <c r="B438" s="171">
        <v>45600</v>
      </c>
      <c r="C438" s="1539"/>
      <c r="D438" s="1539"/>
      <c r="E438" s="1539"/>
      <c r="F438" s="1539"/>
      <c r="G438" s="1539"/>
      <c r="H438" s="1539"/>
      <c r="I438" s="169">
        <v>3023</v>
      </c>
      <c r="J438" s="249" t="s">
        <v>182</v>
      </c>
      <c r="K438" s="157">
        <v>10</v>
      </c>
      <c r="L438" s="250"/>
      <c r="M438" s="4"/>
      <c r="N438" s="4"/>
      <c r="O438" s="4"/>
      <c r="P438" s="4"/>
      <c r="Q438" s="4"/>
      <c r="R438" s="4"/>
      <c r="S438" s="4"/>
      <c r="T438" s="4"/>
      <c r="U438" s="4"/>
      <c r="V438" s="4"/>
      <c r="W438" s="4"/>
      <c r="X438" s="4"/>
      <c r="Y438" s="4"/>
      <c r="Z438" s="4"/>
    </row>
    <row r="439" spans="2:26" ht="15.75" customHeight="1">
      <c r="B439" s="171">
        <v>45600</v>
      </c>
      <c r="C439" s="1572" t="s">
        <v>224</v>
      </c>
      <c r="D439" s="1576" t="s">
        <v>134</v>
      </c>
      <c r="E439" s="1572">
        <v>2.5</v>
      </c>
      <c r="F439" s="1576" t="s">
        <v>216</v>
      </c>
      <c r="G439" s="1577">
        <v>326522825</v>
      </c>
      <c r="H439" s="1578">
        <v>1093014117</v>
      </c>
      <c r="I439" s="167">
        <v>3032</v>
      </c>
      <c r="J439" s="251" t="s">
        <v>190</v>
      </c>
      <c r="K439" s="157">
        <v>7</v>
      </c>
      <c r="L439" s="250"/>
      <c r="M439" s="4"/>
      <c r="N439" s="4"/>
      <c r="O439" s="4"/>
      <c r="P439" s="4"/>
      <c r="Q439" s="4"/>
      <c r="R439" s="4"/>
      <c r="S439" s="4"/>
      <c r="T439" s="4"/>
      <c r="U439" s="4"/>
      <c r="V439" s="4"/>
      <c r="W439" s="4"/>
      <c r="X439" s="4"/>
      <c r="Y439" s="4"/>
      <c r="Z439" s="4"/>
    </row>
    <row r="440" spans="2:26" ht="15.75" customHeight="1">
      <c r="B440" s="171">
        <v>45600</v>
      </c>
      <c r="C440" s="1539"/>
      <c r="D440" s="1539"/>
      <c r="E440" s="1539"/>
      <c r="F440" s="1539"/>
      <c r="G440" s="1539"/>
      <c r="H440" s="1539"/>
      <c r="I440" s="167">
        <v>3003</v>
      </c>
      <c r="J440" s="251" t="s">
        <v>193</v>
      </c>
      <c r="K440" s="157">
        <v>11</v>
      </c>
      <c r="L440" s="250"/>
      <c r="M440" s="4"/>
      <c r="N440" s="4"/>
      <c r="O440" s="4"/>
      <c r="P440" s="4"/>
      <c r="Q440" s="4"/>
      <c r="R440" s="4"/>
      <c r="S440" s="4"/>
      <c r="T440" s="4"/>
      <c r="U440" s="4"/>
      <c r="V440" s="4"/>
      <c r="W440" s="4"/>
      <c r="X440" s="4"/>
      <c r="Y440" s="4"/>
      <c r="Z440" s="4"/>
    </row>
    <row r="441" spans="2:26" ht="15.75" customHeight="1">
      <c r="B441" s="171">
        <v>45600</v>
      </c>
      <c r="C441" s="1572" t="s">
        <v>226</v>
      </c>
      <c r="D441" s="1571" t="s">
        <v>153</v>
      </c>
      <c r="E441" s="1572">
        <v>2.5</v>
      </c>
      <c r="F441" s="1576" t="s">
        <v>154</v>
      </c>
      <c r="G441" s="1577">
        <v>398232148</v>
      </c>
      <c r="H441" s="1578">
        <v>26098005897</v>
      </c>
      <c r="I441" s="165">
        <v>3018</v>
      </c>
      <c r="J441" s="252" t="s">
        <v>199</v>
      </c>
      <c r="K441" s="157">
        <v>11</v>
      </c>
      <c r="L441" s="250"/>
      <c r="M441" s="4"/>
      <c r="N441" s="4"/>
      <c r="O441" s="4"/>
      <c r="P441" s="4"/>
      <c r="Q441" s="4"/>
      <c r="R441" s="4"/>
      <c r="S441" s="4"/>
      <c r="T441" s="4"/>
      <c r="U441" s="4"/>
      <c r="V441" s="4"/>
      <c r="W441" s="4"/>
      <c r="X441" s="4"/>
      <c r="Y441" s="4"/>
      <c r="Z441" s="4"/>
    </row>
    <row r="442" spans="2:26" ht="15.75" customHeight="1">
      <c r="B442" s="171">
        <v>45600</v>
      </c>
      <c r="C442" s="1539"/>
      <c r="D442" s="1539"/>
      <c r="E442" s="1539"/>
      <c r="F442" s="1539"/>
      <c r="G442" s="1539"/>
      <c r="H442" s="1539"/>
      <c r="I442" s="165">
        <v>3014</v>
      </c>
      <c r="J442" s="252" t="s">
        <v>202</v>
      </c>
      <c r="K442" s="157">
        <v>14</v>
      </c>
      <c r="L442" s="250"/>
      <c r="M442" s="4"/>
      <c r="N442" s="4"/>
      <c r="O442" s="4"/>
      <c r="P442" s="4"/>
      <c r="Q442" s="4"/>
      <c r="R442" s="4"/>
      <c r="S442" s="4"/>
      <c r="T442" s="4"/>
      <c r="U442" s="4"/>
      <c r="V442" s="4"/>
      <c r="W442" s="4"/>
      <c r="X442" s="4"/>
      <c r="Y442" s="4"/>
      <c r="Z442" s="4"/>
    </row>
    <row r="443" spans="2:26" ht="15.75" customHeight="1">
      <c r="B443" s="171">
        <v>45600</v>
      </c>
      <c r="C443" s="157" t="s">
        <v>227</v>
      </c>
      <c r="D443" s="186" t="s">
        <v>169</v>
      </c>
      <c r="E443" s="157">
        <v>1.5</v>
      </c>
      <c r="F443" s="186" t="s">
        <v>235</v>
      </c>
      <c r="G443" s="158">
        <v>396398663</v>
      </c>
      <c r="H443" s="159">
        <v>1090041567</v>
      </c>
      <c r="I443" s="181">
        <v>3011</v>
      </c>
      <c r="J443" s="253" t="s">
        <v>196</v>
      </c>
      <c r="K443" s="157">
        <v>14</v>
      </c>
      <c r="L443" s="250"/>
      <c r="M443" s="4"/>
      <c r="N443" s="4"/>
      <c r="O443" s="4"/>
      <c r="P443" s="4"/>
      <c r="Q443" s="4"/>
      <c r="R443" s="4"/>
      <c r="S443" s="4"/>
      <c r="T443" s="4"/>
      <c r="U443" s="4"/>
      <c r="V443" s="4"/>
      <c r="W443" s="4"/>
      <c r="X443" s="4"/>
      <c r="Y443" s="4"/>
      <c r="Z443" s="4"/>
    </row>
    <row r="444" spans="2:26" ht="15.75" customHeight="1">
      <c r="B444" s="171">
        <v>45601</v>
      </c>
      <c r="C444" s="1624" t="s">
        <v>215</v>
      </c>
      <c r="D444" s="1571" t="s">
        <v>153</v>
      </c>
      <c r="E444" s="1625">
        <v>2.5</v>
      </c>
      <c r="F444" s="1623" t="s">
        <v>154</v>
      </c>
      <c r="G444" s="1598">
        <v>398232148</v>
      </c>
      <c r="H444" s="1599">
        <v>26098005897</v>
      </c>
      <c r="I444" s="167">
        <v>3002</v>
      </c>
      <c r="J444" s="251" t="s">
        <v>150</v>
      </c>
      <c r="K444" s="157">
        <v>7</v>
      </c>
      <c r="L444" s="1570"/>
      <c r="M444" s="4"/>
      <c r="N444" s="4"/>
      <c r="O444" s="4"/>
      <c r="P444" s="4"/>
      <c r="Q444" s="4"/>
      <c r="R444" s="4"/>
      <c r="S444" s="4"/>
      <c r="T444" s="4"/>
      <c r="U444" s="4"/>
      <c r="V444" s="4"/>
      <c r="W444" s="4"/>
      <c r="X444" s="4"/>
      <c r="Y444" s="4"/>
      <c r="Z444" s="4"/>
    </row>
    <row r="445" spans="2:26" ht="15.75" customHeight="1">
      <c r="B445" s="171">
        <v>45601</v>
      </c>
      <c r="C445" s="1538"/>
      <c r="D445" s="1538"/>
      <c r="E445" s="1538"/>
      <c r="F445" s="1538"/>
      <c r="G445" s="1538"/>
      <c r="H445" s="1538"/>
      <c r="I445" s="167">
        <v>3015</v>
      </c>
      <c r="J445" s="251" t="s">
        <v>156</v>
      </c>
      <c r="K445" s="157">
        <v>6</v>
      </c>
      <c r="L445" s="1538"/>
      <c r="M445" s="4"/>
      <c r="N445" s="4"/>
      <c r="O445" s="4"/>
      <c r="P445" s="4"/>
      <c r="Q445" s="4"/>
      <c r="R445" s="4"/>
      <c r="S445" s="4"/>
      <c r="T445" s="4"/>
      <c r="U445" s="4"/>
      <c r="V445" s="4"/>
      <c r="W445" s="4"/>
      <c r="X445" s="4"/>
      <c r="Y445" s="4"/>
      <c r="Z445" s="4"/>
    </row>
    <row r="446" spans="2:26" ht="15.75" customHeight="1">
      <c r="B446" s="171">
        <v>45601</v>
      </c>
      <c r="C446" s="1539"/>
      <c r="D446" s="1539"/>
      <c r="E446" s="1539"/>
      <c r="F446" s="1539"/>
      <c r="G446" s="1539"/>
      <c r="H446" s="1539"/>
      <c r="I446" s="167">
        <v>3030</v>
      </c>
      <c r="J446" s="251" t="s">
        <v>161</v>
      </c>
      <c r="K446" s="157">
        <v>6</v>
      </c>
      <c r="L446" s="1539"/>
      <c r="M446" s="4"/>
      <c r="N446" s="4"/>
      <c r="O446" s="4"/>
      <c r="P446" s="4"/>
      <c r="Q446" s="4"/>
      <c r="R446" s="4"/>
      <c r="S446" s="4"/>
      <c r="T446" s="4"/>
      <c r="U446" s="4"/>
      <c r="V446" s="4"/>
      <c r="W446" s="4"/>
      <c r="X446" s="4"/>
      <c r="Y446" s="4"/>
      <c r="Z446" s="4"/>
    </row>
    <row r="447" spans="2:26" ht="15.75" customHeight="1">
      <c r="B447" s="171">
        <v>45601</v>
      </c>
      <c r="C447" s="1624" t="s">
        <v>217</v>
      </c>
      <c r="D447" s="1576" t="s">
        <v>134</v>
      </c>
      <c r="E447" s="1625">
        <v>2.5</v>
      </c>
      <c r="F447" s="1623" t="s">
        <v>216</v>
      </c>
      <c r="G447" s="1598">
        <v>326522825</v>
      </c>
      <c r="H447" s="1599">
        <v>1093014117</v>
      </c>
      <c r="I447" s="165">
        <v>3016</v>
      </c>
      <c r="J447" s="252" t="s">
        <v>171</v>
      </c>
      <c r="K447" s="157">
        <v>5</v>
      </c>
      <c r="L447" s="1570"/>
      <c r="M447" s="4"/>
      <c r="N447" s="4"/>
      <c r="O447" s="4"/>
      <c r="P447" s="4"/>
      <c r="Q447" s="4"/>
      <c r="R447" s="4"/>
      <c r="S447" s="4"/>
      <c r="T447" s="4"/>
      <c r="U447" s="4"/>
      <c r="V447" s="4"/>
      <c r="W447" s="4"/>
      <c r="X447" s="4"/>
      <c r="Y447" s="4"/>
      <c r="Z447" s="4"/>
    </row>
    <row r="448" spans="2:26" ht="15.75" customHeight="1">
      <c r="B448" s="171">
        <v>45601</v>
      </c>
      <c r="C448" s="1538"/>
      <c r="D448" s="1538"/>
      <c r="E448" s="1538"/>
      <c r="F448" s="1538"/>
      <c r="G448" s="1538"/>
      <c r="H448" s="1538"/>
      <c r="I448" s="165">
        <v>3027</v>
      </c>
      <c r="J448" s="252" t="s">
        <v>175</v>
      </c>
      <c r="K448" s="157">
        <v>4</v>
      </c>
      <c r="L448" s="1538"/>
      <c r="M448" s="4"/>
      <c r="N448" s="4"/>
      <c r="O448" s="4"/>
      <c r="P448" s="4"/>
      <c r="Q448" s="4"/>
      <c r="R448" s="4"/>
      <c r="S448" s="4"/>
      <c r="T448" s="4"/>
      <c r="U448" s="4"/>
      <c r="V448" s="4"/>
      <c r="W448" s="4"/>
      <c r="X448" s="4"/>
      <c r="Y448" s="4"/>
      <c r="Z448" s="4"/>
    </row>
    <row r="449" spans="2:26" ht="15.75" customHeight="1">
      <c r="B449" s="171">
        <v>45601</v>
      </c>
      <c r="C449" s="1538"/>
      <c r="D449" s="1538"/>
      <c r="E449" s="1538"/>
      <c r="F449" s="1538"/>
      <c r="G449" s="1538"/>
      <c r="H449" s="1538"/>
      <c r="I449" s="165">
        <v>3020</v>
      </c>
      <c r="J449" s="252" t="s">
        <v>166</v>
      </c>
      <c r="K449" s="157">
        <v>7</v>
      </c>
      <c r="L449" s="1538"/>
      <c r="M449" s="4"/>
      <c r="N449" s="4"/>
      <c r="O449" s="4"/>
      <c r="P449" s="4"/>
      <c r="Q449" s="4"/>
      <c r="R449" s="4"/>
      <c r="S449" s="4"/>
      <c r="T449" s="4"/>
      <c r="U449" s="4"/>
      <c r="V449" s="4"/>
      <c r="W449" s="4"/>
      <c r="X449" s="4"/>
      <c r="Y449" s="4"/>
      <c r="Z449" s="4"/>
    </row>
    <row r="450" spans="2:26" ht="15.75" customHeight="1">
      <c r="B450" s="171">
        <v>45601</v>
      </c>
      <c r="C450" s="1539"/>
      <c r="D450" s="1539"/>
      <c r="E450" s="1539"/>
      <c r="F450" s="1539"/>
      <c r="G450" s="1539"/>
      <c r="H450" s="1539"/>
      <c r="I450" s="165">
        <v>3033</v>
      </c>
      <c r="J450" s="252" t="s">
        <v>205</v>
      </c>
      <c r="K450" s="157">
        <v>6</v>
      </c>
      <c r="L450" s="1539"/>
      <c r="M450" s="4"/>
      <c r="N450" s="4"/>
      <c r="O450" s="4"/>
      <c r="P450" s="4"/>
      <c r="Q450" s="4"/>
      <c r="R450" s="4"/>
      <c r="S450" s="4"/>
      <c r="T450" s="4"/>
      <c r="U450" s="4"/>
      <c r="V450" s="4"/>
      <c r="W450" s="4"/>
      <c r="X450" s="4"/>
      <c r="Y450" s="4"/>
      <c r="Z450" s="4"/>
    </row>
    <row r="451" spans="2:26" ht="15.75" customHeight="1">
      <c r="B451" s="171">
        <v>45601</v>
      </c>
      <c r="C451" s="1624" t="s">
        <v>219</v>
      </c>
      <c r="D451" s="1576" t="s">
        <v>169</v>
      </c>
      <c r="E451" s="1625">
        <v>1.5</v>
      </c>
      <c r="F451" s="1623" t="s">
        <v>164</v>
      </c>
      <c r="G451" s="1598">
        <v>966353312</v>
      </c>
      <c r="H451" s="1599">
        <v>1090008150</v>
      </c>
      <c r="I451" s="181">
        <v>3032</v>
      </c>
      <c r="J451" s="253" t="s">
        <v>190</v>
      </c>
      <c r="K451" s="157">
        <v>6</v>
      </c>
      <c r="L451" s="1570"/>
      <c r="M451" s="4"/>
      <c r="N451" s="4"/>
      <c r="O451" s="4"/>
      <c r="P451" s="4"/>
      <c r="Q451" s="4"/>
      <c r="R451" s="4"/>
      <c r="S451" s="4"/>
      <c r="T451" s="4"/>
      <c r="U451" s="4"/>
      <c r="V451" s="4"/>
      <c r="W451" s="4"/>
      <c r="X451" s="4"/>
      <c r="Y451" s="4"/>
      <c r="Z451" s="4"/>
    </row>
    <row r="452" spans="2:26" ht="15.75" customHeight="1">
      <c r="B452" s="171">
        <v>45601</v>
      </c>
      <c r="C452" s="1539"/>
      <c r="D452" s="1539"/>
      <c r="E452" s="1539"/>
      <c r="F452" s="1539"/>
      <c r="G452" s="1539"/>
      <c r="H452" s="1539"/>
      <c r="I452" s="181">
        <v>3003</v>
      </c>
      <c r="J452" s="253" t="s">
        <v>193</v>
      </c>
      <c r="K452" s="157">
        <v>6</v>
      </c>
      <c r="L452" s="1539"/>
      <c r="M452" s="4"/>
      <c r="N452" s="4"/>
      <c r="O452" s="4"/>
      <c r="P452" s="4"/>
      <c r="Q452" s="4"/>
      <c r="R452" s="4"/>
      <c r="S452" s="4"/>
      <c r="T452" s="4"/>
      <c r="U452" s="4"/>
      <c r="V452" s="4"/>
      <c r="W452" s="4"/>
      <c r="X452" s="4"/>
      <c r="Y452" s="4"/>
      <c r="Z452" s="4"/>
    </row>
    <row r="453" spans="2:26" ht="15.75" customHeight="1">
      <c r="B453" s="171">
        <v>45601</v>
      </c>
      <c r="C453" s="1624" t="s">
        <v>221</v>
      </c>
      <c r="D453" s="1571" t="s">
        <v>153</v>
      </c>
      <c r="E453" s="1625">
        <v>2.5</v>
      </c>
      <c r="F453" s="1623" t="s">
        <v>154</v>
      </c>
      <c r="G453" s="1598">
        <v>398232148</v>
      </c>
      <c r="H453" s="1599">
        <v>26098005897</v>
      </c>
      <c r="I453" s="167">
        <v>3005</v>
      </c>
      <c r="J453" s="251" t="s">
        <v>185</v>
      </c>
      <c r="K453" s="157">
        <v>5</v>
      </c>
      <c r="L453" s="1570"/>
      <c r="M453" s="4"/>
      <c r="N453" s="4"/>
      <c r="O453" s="4"/>
      <c r="P453" s="4"/>
      <c r="Q453" s="4"/>
      <c r="R453" s="4"/>
      <c r="S453" s="4"/>
      <c r="T453" s="4"/>
      <c r="U453" s="4"/>
      <c r="V453" s="4"/>
      <c r="W453" s="4"/>
      <c r="X453" s="4"/>
      <c r="Y453" s="4"/>
      <c r="Z453" s="4"/>
    </row>
    <row r="454" spans="2:26" ht="15.75" customHeight="1">
      <c r="B454" s="171">
        <v>45601</v>
      </c>
      <c r="C454" s="1538"/>
      <c r="D454" s="1538"/>
      <c r="E454" s="1538"/>
      <c r="F454" s="1538"/>
      <c r="G454" s="1538"/>
      <c r="H454" s="1538"/>
      <c r="I454" s="167">
        <v>3031</v>
      </c>
      <c r="J454" s="251" t="s">
        <v>178</v>
      </c>
      <c r="K454" s="157">
        <v>6</v>
      </c>
      <c r="L454" s="1538"/>
      <c r="M454" s="4"/>
      <c r="N454" s="4"/>
      <c r="O454" s="4"/>
      <c r="P454" s="4"/>
      <c r="Q454" s="4"/>
      <c r="R454" s="4"/>
      <c r="S454" s="4"/>
      <c r="T454" s="4"/>
      <c r="U454" s="4"/>
      <c r="V454" s="4"/>
      <c r="W454" s="4"/>
      <c r="X454" s="4"/>
      <c r="Y454" s="4"/>
      <c r="Z454" s="4"/>
    </row>
    <row r="455" spans="2:26" ht="15.75" customHeight="1">
      <c r="B455" s="171">
        <v>45601</v>
      </c>
      <c r="C455" s="1538"/>
      <c r="D455" s="1538"/>
      <c r="E455" s="1538"/>
      <c r="F455" s="1538"/>
      <c r="G455" s="1538"/>
      <c r="H455" s="1538"/>
      <c r="I455" s="167">
        <v>3013</v>
      </c>
      <c r="J455" s="251" t="s">
        <v>188</v>
      </c>
      <c r="K455" s="157">
        <v>6</v>
      </c>
      <c r="L455" s="1538"/>
      <c r="M455" s="4"/>
      <c r="N455" s="4"/>
      <c r="O455" s="4"/>
      <c r="P455" s="4"/>
      <c r="Q455" s="4"/>
      <c r="R455" s="4"/>
      <c r="S455" s="4"/>
      <c r="T455" s="4"/>
      <c r="U455" s="4"/>
      <c r="V455" s="4"/>
      <c r="W455" s="4"/>
      <c r="X455" s="4"/>
      <c r="Y455" s="4"/>
      <c r="Z455" s="4"/>
    </row>
    <row r="456" spans="2:26" ht="15.75" customHeight="1">
      <c r="B456" s="171">
        <v>45601</v>
      </c>
      <c r="C456" s="1539"/>
      <c r="D456" s="1539"/>
      <c r="E456" s="1539"/>
      <c r="F456" s="1539"/>
      <c r="G456" s="1539"/>
      <c r="H456" s="1539"/>
      <c r="I456" s="167">
        <v>3023</v>
      </c>
      <c r="J456" s="251" t="s">
        <v>182</v>
      </c>
      <c r="K456" s="157">
        <v>6</v>
      </c>
      <c r="L456" s="1539"/>
      <c r="M456" s="4"/>
      <c r="N456" s="4"/>
      <c r="O456" s="4"/>
      <c r="P456" s="4"/>
      <c r="Q456" s="4"/>
      <c r="R456" s="4"/>
      <c r="S456" s="4"/>
      <c r="T456" s="4"/>
      <c r="U456" s="4"/>
      <c r="V456" s="4"/>
      <c r="W456" s="4"/>
      <c r="X456" s="4"/>
      <c r="Y456" s="4"/>
      <c r="Z456" s="4"/>
    </row>
    <row r="457" spans="2:26" ht="15.75" customHeight="1">
      <c r="B457" s="171">
        <v>45601</v>
      </c>
      <c r="C457" s="1624" t="s">
        <v>223</v>
      </c>
      <c r="D457" s="1576" t="s">
        <v>134</v>
      </c>
      <c r="E457" s="1625">
        <v>2.5</v>
      </c>
      <c r="F457" s="1623" t="s">
        <v>216</v>
      </c>
      <c r="G457" s="1598">
        <v>326522825</v>
      </c>
      <c r="H457" s="1599">
        <v>1093014117</v>
      </c>
      <c r="I457" s="165">
        <v>3018</v>
      </c>
      <c r="J457" s="252" t="s">
        <v>199</v>
      </c>
      <c r="K457" s="157">
        <v>7</v>
      </c>
      <c r="L457" s="1570"/>
      <c r="M457" s="4"/>
      <c r="N457" s="4"/>
      <c r="O457" s="4"/>
      <c r="P457" s="4"/>
      <c r="Q457" s="4"/>
      <c r="R457" s="4"/>
      <c r="S457" s="4"/>
      <c r="T457" s="4"/>
      <c r="U457" s="4"/>
      <c r="V457" s="4"/>
      <c r="W457" s="4"/>
      <c r="X457" s="4"/>
      <c r="Y457" s="4"/>
      <c r="Z457" s="4"/>
    </row>
    <row r="458" spans="2:26" ht="15.75" customHeight="1">
      <c r="B458" s="171">
        <v>45601</v>
      </c>
      <c r="C458" s="1538"/>
      <c r="D458" s="1538"/>
      <c r="E458" s="1538"/>
      <c r="F458" s="1538"/>
      <c r="G458" s="1538"/>
      <c r="H458" s="1538"/>
      <c r="I458" s="165">
        <v>3014</v>
      </c>
      <c r="J458" s="252" t="s">
        <v>202</v>
      </c>
      <c r="K458" s="157">
        <v>5</v>
      </c>
      <c r="L458" s="1538"/>
      <c r="M458" s="4"/>
      <c r="N458" s="4"/>
      <c r="O458" s="4"/>
      <c r="P458" s="4"/>
      <c r="Q458" s="4"/>
      <c r="R458" s="4"/>
      <c r="S458" s="4"/>
      <c r="T458" s="4"/>
      <c r="U458" s="4"/>
      <c r="V458" s="4"/>
      <c r="W458" s="4"/>
      <c r="X458" s="4"/>
      <c r="Y458" s="4"/>
      <c r="Z458" s="4"/>
    </row>
    <row r="459" spans="2:26" ht="15.75" customHeight="1">
      <c r="B459" s="171">
        <v>45601</v>
      </c>
      <c r="C459" s="1539"/>
      <c r="D459" s="1539"/>
      <c r="E459" s="1539"/>
      <c r="F459" s="1539"/>
      <c r="G459" s="1539"/>
      <c r="H459" s="1539"/>
      <c r="I459" s="165">
        <v>3011</v>
      </c>
      <c r="J459" s="252" t="s">
        <v>196</v>
      </c>
      <c r="K459" s="157">
        <v>7</v>
      </c>
      <c r="L459" s="1539"/>
      <c r="M459" s="4"/>
      <c r="N459" s="4"/>
      <c r="O459" s="4"/>
      <c r="P459" s="4"/>
      <c r="Q459" s="4"/>
      <c r="R459" s="4"/>
      <c r="S459" s="4"/>
      <c r="T459" s="4"/>
      <c r="U459" s="4"/>
      <c r="V459" s="4"/>
      <c r="W459" s="4"/>
      <c r="X459" s="4"/>
      <c r="Y459" s="4"/>
      <c r="Z459" s="4"/>
    </row>
    <row r="460" spans="2:26" ht="15.75" customHeight="1">
      <c r="B460" s="171">
        <v>45602</v>
      </c>
      <c r="C460" s="1584" t="s">
        <v>215</v>
      </c>
      <c r="D460" s="1627" t="s">
        <v>153</v>
      </c>
      <c r="E460" s="1584">
        <v>2.5</v>
      </c>
      <c r="F460" s="1567" t="s">
        <v>154</v>
      </c>
      <c r="G460" s="1585">
        <v>398232148</v>
      </c>
      <c r="H460" s="1586">
        <v>26098005897</v>
      </c>
      <c r="I460" s="256">
        <v>3020</v>
      </c>
      <c r="J460" s="257" t="s">
        <v>166</v>
      </c>
      <c r="K460" s="81"/>
      <c r="L460" s="146"/>
      <c r="M460" s="4"/>
      <c r="N460" s="4"/>
      <c r="O460" s="4"/>
      <c r="P460" s="4"/>
      <c r="Q460" s="4"/>
      <c r="R460" s="4"/>
      <c r="S460" s="4"/>
      <c r="T460" s="4"/>
      <c r="U460" s="4"/>
      <c r="V460" s="4"/>
      <c r="W460" s="4"/>
      <c r="X460" s="4"/>
      <c r="Y460" s="4"/>
      <c r="Z460" s="4"/>
    </row>
    <row r="461" spans="2:26" ht="15.75" customHeight="1">
      <c r="B461" s="171">
        <v>45602</v>
      </c>
      <c r="C461" s="1539"/>
      <c r="D461" s="1539"/>
      <c r="E461" s="1539"/>
      <c r="F461" s="1539"/>
      <c r="G461" s="1539"/>
      <c r="H461" s="1539"/>
      <c r="I461" s="222">
        <v>3030</v>
      </c>
      <c r="J461" s="258" t="s">
        <v>161</v>
      </c>
      <c r="K461" s="81"/>
      <c r="L461" s="146"/>
      <c r="M461" s="4"/>
      <c r="N461" s="4"/>
      <c r="O461" s="4"/>
      <c r="P461" s="4"/>
      <c r="Q461" s="4"/>
      <c r="R461" s="4"/>
      <c r="S461" s="4"/>
      <c r="T461" s="4"/>
      <c r="U461" s="4"/>
      <c r="V461" s="4"/>
      <c r="W461" s="4"/>
      <c r="X461" s="4"/>
      <c r="Y461" s="4"/>
      <c r="Z461" s="4"/>
    </row>
    <row r="462" spans="2:26" ht="15.75" customHeight="1">
      <c r="B462" s="171">
        <v>45602</v>
      </c>
      <c r="C462" s="1567" t="s">
        <v>217</v>
      </c>
      <c r="D462" s="1568" t="s">
        <v>134</v>
      </c>
      <c r="E462" s="1567">
        <v>2.5</v>
      </c>
      <c r="F462" s="1567" t="s">
        <v>216</v>
      </c>
      <c r="G462" s="1566">
        <v>326522825</v>
      </c>
      <c r="H462" s="1569">
        <v>1093014117</v>
      </c>
      <c r="I462" s="167">
        <v>3002</v>
      </c>
      <c r="J462" s="251" t="s">
        <v>150</v>
      </c>
      <c r="K462" s="81"/>
      <c r="L462" s="146"/>
      <c r="M462" s="4"/>
      <c r="N462" s="4"/>
      <c r="O462" s="4"/>
      <c r="P462" s="4"/>
      <c r="Q462" s="4"/>
      <c r="R462" s="4"/>
      <c r="S462" s="4"/>
      <c r="T462" s="4"/>
      <c r="U462" s="4"/>
      <c r="V462" s="4"/>
      <c r="W462" s="4"/>
      <c r="X462" s="4"/>
      <c r="Y462" s="4"/>
      <c r="Z462" s="4"/>
    </row>
    <row r="463" spans="2:26" ht="15.75" customHeight="1">
      <c r="B463" s="171">
        <v>45602</v>
      </c>
      <c r="C463" s="1539"/>
      <c r="D463" s="1539"/>
      <c r="E463" s="1539"/>
      <c r="F463" s="1539"/>
      <c r="G463" s="1539"/>
      <c r="H463" s="1539"/>
      <c r="I463" s="167">
        <v>3015</v>
      </c>
      <c r="J463" s="251" t="s">
        <v>156</v>
      </c>
      <c r="K463" s="81"/>
      <c r="L463" s="146"/>
      <c r="M463" s="4"/>
      <c r="N463" s="4"/>
      <c r="O463" s="4"/>
      <c r="P463" s="4"/>
      <c r="Q463" s="4"/>
      <c r="R463" s="4"/>
      <c r="S463" s="4"/>
      <c r="T463" s="4"/>
      <c r="U463" s="4"/>
      <c r="V463" s="4"/>
      <c r="W463" s="4"/>
      <c r="X463" s="4"/>
      <c r="Y463" s="4"/>
      <c r="Z463" s="4"/>
    </row>
    <row r="464" spans="2:26" ht="15.75" customHeight="1">
      <c r="B464" s="171">
        <v>45602</v>
      </c>
      <c r="C464" s="1567" t="s">
        <v>219</v>
      </c>
      <c r="D464" s="1568" t="s">
        <v>163</v>
      </c>
      <c r="E464" s="1567">
        <v>3.5</v>
      </c>
      <c r="F464" s="1567" t="s">
        <v>164</v>
      </c>
      <c r="G464" s="1566">
        <v>966353312</v>
      </c>
      <c r="H464" s="1569">
        <v>1090008150</v>
      </c>
      <c r="I464" s="259">
        <v>3005</v>
      </c>
      <c r="J464" s="260" t="s">
        <v>185</v>
      </c>
      <c r="K464" s="81"/>
      <c r="L464" s="146"/>
      <c r="M464" s="4"/>
      <c r="N464" s="4"/>
      <c r="O464" s="4"/>
      <c r="P464" s="4"/>
      <c r="Q464" s="4"/>
      <c r="R464" s="4"/>
      <c r="S464" s="4"/>
      <c r="T464" s="4"/>
      <c r="U464" s="4"/>
      <c r="V464" s="4"/>
      <c r="W464" s="4"/>
      <c r="X464" s="4"/>
      <c r="Y464" s="4"/>
      <c r="Z464" s="4"/>
    </row>
    <row r="465" spans="2:26" ht="15.75" customHeight="1">
      <c r="B465" s="171">
        <v>45602</v>
      </c>
      <c r="C465" s="1538"/>
      <c r="D465" s="1538"/>
      <c r="E465" s="1538"/>
      <c r="F465" s="1538"/>
      <c r="G465" s="1538"/>
      <c r="H465" s="1538"/>
      <c r="I465" s="259">
        <v>3013</v>
      </c>
      <c r="J465" s="260" t="s">
        <v>188</v>
      </c>
      <c r="K465" s="81"/>
      <c r="L465" s="146"/>
      <c r="M465" s="4"/>
      <c r="N465" s="4"/>
      <c r="O465" s="4"/>
      <c r="P465" s="4"/>
      <c r="Q465" s="4"/>
      <c r="R465" s="4"/>
      <c r="S465" s="4"/>
      <c r="T465" s="4"/>
      <c r="U465" s="4"/>
      <c r="V465" s="4"/>
      <c r="W465" s="4"/>
      <c r="X465" s="4"/>
      <c r="Y465" s="4"/>
      <c r="Z465" s="4"/>
    </row>
    <row r="466" spans="2:26" ht="15.75" customHeight="1">
      <c r="B466" s="171">
        <v>45602</v>
      </c>
      <c r="C466" s="1538"/>
      <c r="D466" s="1538"/>
      <c r="E466" s="1538"/>
      <c r="F466" s="1538"/>
      <c r="G466" s="1538"/>
      <c r="H466" s="1538"/>
      <c r="I466" s="259">
        <v>3023</v>
      </c>
      <c r="J466" s="260" t="s">
        <v>182</v>
      </c>
      <c r="K466" s="81"/>
      <c r="L466" s="146"/>
      <c r="M466" s="4"/>
      <c r="N466" s="4"/>
      <c r="O466" s="4"/>
      <c r="P466" s="4"/>
      <c r="Q466" s="4"/>
      <c r="R466" s="4"/>
      <c r="S466" s="4"/>
      <c r="T466" s="4"/>
      <c r="U466" s="4"/>
      <c r="V466" s="4"/>
      <c r="W466" s="4"/>
      <c r="X466" s="4"/>
      <c r="Y466" s="4"/>
      <c r="Z466" s="4"/>
    </row>
    <row r="467" spans="2:26" ht="15.75" customHeight="1">
      <c r="B467" s="171">
        <v>45602</v>
      </c>
      <c r="C467" s="1539"/>
      <c r="D467" s="1539"/>
      <c r="E467" s="1539"/>
      <c r="F467" s="1539"/>
      <c r="G467" s="1539"/>
      <c r="H467" s="1539"/>
      <c r="I467" s="259">
        <v>3011</v>
      </c>
      <c r="J467" s="260" t="s">
        <v>196</v>
      </c>
      <c r="K467" s="81"/>
      <c r="L467" s="146"/>
      <c r="M467" s="4"/>
      <c r="N467" s="4"/>
      <c r="O467" s="4"/>
      <c r="P467" s="4"/>
      <c r="Q467" s="4"/>
      <c r="R467" s="4"/>
      <c r="S467" s="4"/>
      <c r="T467" s="4"/>
      <c r="U467" s="4"/>
      <c r="V467" s="4"/>
      <c r="W467" s="4"/>
      <c r="X467" s="4"/>
      <c r="Y467" s="4"/>
      <c r="Z467" s="4"/>
    </row>
    <row r="468" spans="2:26" ht="15.75" customHeight="1">
      <c r="B468" s="171">
        <v>45602</v>
      </c>
      <c r="C468" s="1567" t="s">
        <v>221</v>
      </c>
      <c r="D468" s="1568" t="s">
        <v>134</v>
      </c>
      <c r="E468" s="1567">
        <v>2.5</v>
      </c>
      <c r="F468" s="1567" t="s">
        <v>216</v>
      </c>
      <c r="G468" s="1566">
        <v>326522825</v>
      </c>
      <c r="H468" s="1569">
        <v>1093014117</v>
      </c>
      <c r="I468" s="261">
        <v>3018</v>
      </c>
      <c r="J468" s="262" t="s">
        <v>199</v>
      </c>
      <c r="K468" s="81"/>
      <c r="L468" s="146"/>
      <c r="M468" s="4"/>
      <c r="N468" s="4"/>
      <c r="O468" s="4"/>
      <c r="P468" s="4"/>
      <c r="Q468" s="4"/>
      <c r="R468" s="4"/>
      <c r="S468" s="4"/>
      <c r="T468" s="4"/>
      <c r="U468" s="4"/>
      <c r="V468" s="4"/>
      <c r="W468" s="4"/>
      <c r="X468" s="4"/>
      <c r="Y468" s="4"/>
      <c r="Z468" s="4"/>
    </row>
    <row r="469" spans="2:26" ht="15.75" customHeight="1">
      <c r="B469" s="171">
        <v>45602</v>
      </c>
      <c r="C469" s="1538"/>
      <c r="D469" s="1538"/>
      <c r="E469" s="1538"/>
      <c r="F469" s="1538"/>
      <c r="G469" s="1538"/>
      <c r="H469" s="1538"/>
      <c r="I469" s="261">
        <v>3014</v>
      </c>
      <c r="J469" s="262" t="s">
        <v>202</v>
      </c>
      <c r="K469" s="81"/>
      <c r="L469" s="146"/>
      <c r="M469" s="4"/>
      <c r="N469" s="4"/>
      <c r="O469" s="4"/>
      <c r="P469" s="4"/>
      <c r="Q469" s="4"/>
      <c r="R469" s="4"/>
      <c r="S469" s="4"/>
      <c r="T469" s="4"/>
      <c r="U469" s="4"/>
      <c r="V469" s="4"/>
      <c r="W469" s="4"/>
      <c r="X469" s="4"/>
      <c r="Y469" s="4"/>
      <c r="Z469" s="4"/>
    </row>
    <row r="470" spans="2:26" ht="15.75" customHeight="1">
      <c r="B470" s="171">
        <v>45602</v>
      </c>
      <c r="C470" s="1538"/>
      <c r="D470" s="1538"/>
      <c r="E470" s="1538"/>
      <c r="F470" s="1538"/>
      <c r="G470" s="1538"/>
      <c r="H470" s="1538"/>
      <c r="I470" s="261">
        <v>3032</v>
      </c>
      <c r="J470" s="262" t="s">
        <v>190</v>
      </c>
      <c r="K470" s="81"/>
      <c r="L470" s="146"/>
      <c r="M470" s="4"/>
      <c r="N470" s="4"/>
      <c r="O470" s="4"/>
      <c r="P470" s="4"/>
      <c r="Q470" s="4"/>
      <c r="R470" s="4"/>
      <c r="S470" s="4"/>
      <c r="T470" s="4"/>
      <c r="U470" s="4"/>
      <c r="V470" s="4"/>
      <c r="W470" s="4"/>
      <c r="X470" s="4"/>
      <c r="Y470" s="4"/>
      <c r="Z470" s="4"/>
    </row>
    <row r="471" spans="2:26" ht="15.75" customHeight="1">
      <c r="B471" s="171">
        <v>45602</v>
      </c>
      <c r="C471" s="1539"/>
      <c r="D471" s="1539"/>
      <c r="E471" s="1539"/>
      <c r="F471" s="1539"/>
      <c r="G471" s="1539"/>
      <c r="H471" s="1539"/>
      <c r="I471" s="261">
        <v>3003</v>
      </c>
      <c r="J471" s="262" t="s">
        <v>193</v>
      </c>
      <c r="K471" s="81"/>
      <c r="L471" s="146"/>
      <c r="M471" s="4"/>
      <c r="N471" s="4"/>
      <c r="O471" s="4"/>
      <c r="P471" s="4"/>
      <c r="Q471" s="4"/>
      <c r="R471" s="4"/>
      <c r="S471" s="4"/>
      <c r="T471" s="4"/>
      <c r="U471" s="4"/>
      <c r="V471" s="4"/>
      <c r="W471" s="4"/>
      <c r="X471" s="4"/>
      <c r="Y471" s="4"/>
      <c r="Z471" s="4"/>
    </row>
    <row r="472" spans="2:26" ht="15.75" customHeight="1">
      <c r="B472" s="171">
        <v>45602</v>
      </c>
      <c r="C472" s="1567" t="s">
        <v>223</v>
      </c>
      <c r="D472" s="1568" t="s">
        <v>153</v>
      </c>
      <c r="E472" s="1567">
        <v>2.5</v>
      </c>
      <c r="F472" s="1567" t="s">
        <v>154</v>
      </c>
      <c r="G472" s="1566">
        <v>398232148</v>
      </c>
      <c r="H472" s="1569">
        <v>26098005897</v>
      </c>
      <c r="I472" s="263">
        <v>3016</v>
      </c>
      <c r="J472" s="264" t="s">
        <v>171</v>
      </c>
      <c r="K472" s="81"/>
      <c r="L472" s="146"/>
      <c r="M472" s="4"/>
      <c r="N472" s="4"/>
      <c r="O472" s="4"/>
      <c r="P472" s="4"/>
      <c r="Q472" s="4"/>
      <c r="R472" s="4"/>
      <c r="S472" s="4"/>
      <c r="T472" s="4"/>
      <c r="U472" s="4"/>
      <c r="V472" s="4"/>
      <c r="W472" s="4"/>
      <c r="X472" s="4"/>
      <c r="Y472" s="4"/>
      <c r="Z472" s="4"/>
    </row>
    <row r="473" spans="2:26" ht="15.75" customHeight="1">
      <c r="B473" s="171">
        <v>45602</v>
      </c>
      <c r="C473" s="1538"/>
      <c r="D473" s="1538"/>
      <c r="E473" s="1538"/>
      <c r="F473" s="1538"/>
      <c r="G473" s="1538"/>
      <c r="H473" s="1538"/>
      <c r="I473" s="263">
        <v>3027</v>
      </c>
      <c r="J473" s="264" t="s">
        <v>175</v>
      </c>
      <c r="K473" s="81"/>
      <c r="L473" s="146"/>
      <c r="M473" s="4"/>
      <c r="N473" s="4"/>
      <c r="O473" s="4"/>
      <c r="P473" s="4"/>
      <c r="Q473" s="4"/>
      <c r="R473" s="4"/>
      <c r="S473" s="4"/>
      <c r="T473" s="4"/>
      <c r="U473" s="4"/>
      <c r="V473" s="4"/>
      <c r="W473" s="4"/>
      <c r="X473" s="4"/>
      <c r="Y473" s="4"/>
      <c r="Z473" s="4"/>
    </row>
    <row r="474" spans="2:26" ht="15.75" customHeight="1">
      <c r="B474" s="171">
        <v>45602</v>
      </c>
      <c r="C474" s="1538"/>
      <c r="D474" s="1538"/>
      <c r="E474" s="1538"/>
      <c r="F474" s="1538"/>
      <c r="G474" s="1538"/>
      <c r="H474" s="1538"/>
      <c r="I474" s="263">
        <v>3033</v>
      </c>
      <c r="J474" s="264" t="s">
        <v>205</v>
      </c>
      <c r="K474" s="81"/>
      <c r="L474" s="146"/>
      <c r="M474" s="4"/>
      <c r="N474" s="4"/>
      <c r="O474" s="4"/>
      <c r="P474" s="4"/>
      <c r="Q474" s="4"/>
      <c r="R474" s="4"/>
      <c r="S474" s="4"/>
      <c r="T474" s="4"/>
      <c r="U474" s="4"/>
      <c r="V474" s="4"/>
      <c r="W474" s="4"/>
      <c r="X474" s="4"/>
      <c r="Y474" s="4"/>
      <c r="Z474" s="4"/>
    </row>
    <row r="475" spans="2:26" ht="15.75" customHeight="1">
      <c r="B475" s="171">
        <v>45602</v>
      </c>
      <c r="C475" s="1539"/>
      <c r="D475" s="1539"/>
      <c r="E475" s="1539"/>
      <c r="F475" s="1539"/>
      <c r="G475" s="1539"/>
      <c r="H475" s="1539"/>
      <c r="I475" s="263">
        <v>3031</v>
      </c>
      <c r="J475" s="264" t="s">
        <v>178</v>
      </c>
      <c r="K475" s="81"/>
      <c r="L475" s="146"/>
      <c r="M475" s="4"/>
      <c r="N475" s="4"/>
      <c r="O475" s="4"/>
      <c r="P475" s="4"/>
      <c r="Q475" s="4"/>
      <c r="R475" s="4"/>
      <c r="S475" s="4"/>
      <c r="T475" s="4"/>
      <c r="U475" s="4"/>
      <c r="V475" s="4"/>
      <c r="W475" s="4"/>
      <c r="X475" s="4"/>
      <c r="Y475" s="4"/>
      <c r="Z475" s="4"/>
    </row>
    <row r="476" spans="2:26" ht="15.75" customHeight="1">
      <c r="B476" s="195">
        <v>45603</v>
      </c>
      <c r="C476" s="1567" t="s">
        <v>215</v>
      </c>
      <c r="D476" s="1568" t="s">
        <v>134</v>
      </c>
      <c r="E476" s="1584">
        <v>2.5</v>
      </c>
      <c r="F476" s="1567" t="s">
        <v>216</v>
      </c>
      <c r="G476" s="1585">
        <v>326522825</v>
      </c>
      <c r="H476" s="1586">
        <v>1093014117</v>
      </c>
      <c r="I476" s="256">
        <v>3020</v>
      </c>
      <c r="J476" s="257" t="s">
        <v>166</v>
      </c>
      <c r="K476" s="210">
        <v>6</v>
      </c>
      <c r="L476" s="146"/>
      <c r="M476" s="4"/>
      <c r="N476" s="4"/>
      <c r="O476" s="4"/>
      <c r="P476" s="4"/>
      <c r="Q476" s="4"/>
      <c r="R476" s="4"/>
      <c r="S476" s="4"/>
      <c r="T476" s="4"/>
      <c r="U476" s="4"/>
      <c r="V476" s="4"/>
      <c r="W476" s="4"/>
      <c r="X476" s="4"/>
      <c r="Y476" s="4"/>
      <c r="Z476" s="4"/>
    </row>
    <row r="477" spans="2:26" ht="15.75" customHeight="1">
      <c r="B477" s="195">
        <v>45603</v>
      </c>
      <c r="C477" s="1538"/>
      <c r="D477" s="1538"/>
      <c r="E477" s="1538"/>
      <c r="F477" s="1538"/>
      <c r="G477" s="1538"/>
      <c r="H477" s="1538"/>
      <c r="I477" s="256">
        <v>3002</v>
      </c>
      <c r="J477" s="257" t="s">
        <v>150</v>
      </c>
      <c r="K477" s="210">
        <v>10</v>
      </c>
      <c r="L477" s="146"/>
      <c r="M477" s="4"/>
      <c r="N477" s="4"/>
      <c r="O477" s="4"/>
      <c r="P477" s="4"/>
      <c r="Q477" s="4"/>
      <c r="R477" s="4"/>
      <c r="S477" s="4"/>
      <c r="T477" s="4"/>
      <c r="U477" s="4"/>
      <c r="V477" s="4"/>
      <c r="W477" s="4"/>
      <c r="X477" s="4"/>
      <c r="Y477" s="4"/>
      <c r="Z477" s="4"/>
    </row>
    <row r="478" spans="2:26" ht="15.75" customHeight="1">
      <c r="B478" s="195">
        <v>45603</v>
      </c>
      <c r="C478" s="1538"/>
      <c r="D478" s="1538"/>
      <c r="E478" s="1538"/>
      <c r="F478" s="1538"/>
      <c r="G478" s="1538"/>
      <c r="H478" s="1538"/>
      <c r="I478" s="256">
        <v>3015</v>
      </c>
      <c r="J478" s="257" t="s">
        <v>156</v>
      </c>
      <c r="K478" s="210">
        <v>5</v>
      </c>
      <c r="L478" s="146"/>
      <c r="M478" s="4"/>
      <c r="N478" s="4"/>
      <c r="O478" s="4"/>
      <c r="P478" s="4"/>
      <c r="Q478" s="4"/>
      <c r="R478" s="4"/>
      <c r="S478" s="4"/>
      <c r="T478" s="4"/>
      <c r="U478" s="4"/>
      <c r="V478" s="4"/>
      <c r="W478" s="4"/>
      <c r="X478" s="4"/>
      <c r="Y478" s="4"/>
      <c r="Z478" s="4"/>
    </row>
    <row r="479" spans="2:26" ht="15.75" customHeight="1">
      <c r="B479" s="195">
        <v>45603</v>
      </c>
      <c r="C479" s="1539"/>
      <c r="D479" s="1539"/>
      <c r="E479" s="1539"/>
      <c r="F479" s="1539"/>
      <c r="G479" s="1539"/>
      <c r="H479" s="1539"/>
      <c r="I479" s="256">
        <v>3030</v>
      </c>
      <c r="J479" s="257" t="s">
        <v>161</v>
      </c>
      <c r="K479" s="210">
        <v>5</v>
      </c>
      <c r="L479" s="146"/>
      <c r="M479" s="4"/>
      <c r="N479" s="4"/>
      <c r="O479" s="4"/>
      <c r="P479" s="4"/>
      <c r="Q479" s="4"/>
      <c r="R479" s="4"/>
      <c r="S479" s="4"/>
      <c r="T479" s="4"/>
      <c r="U479" s="4"/>
      <c r="V479" s="4"/>
      <c r="W479" s="4"/>
      <c r="X479" s="4"/>
      <c r="Y479" s="4"/>
      <c r="Z479" s="4"/>
    </row>
    <row r="480" spans="2:26" ht="15.75" customHeight="1">
      <c r="B480" s="195">
        <v>45603</v>
      </c>
      <c r="C480" s="1567" t="s">
        <v>217</v>
      </c>
      <c r="D480" s="1568" t="s">
        <v>163</v>
      </c>
      <c r="E480" s="1584">
        <v>3.5</v>
      </c>
      <c r="F480" s="1567" t="s">
        <v>164</v>
      </c>
      <c r="G480" s="1585">
        <v>966353312</v>
      </c>
      <c r="H480" s="1586">
        <v>1090008150</v>
      </c>
      <c r="I480" s="263">
        <v>3016</v>
      </c>
      <c r="J480" s="264" t="s">
        <v>171</v>
      </c>
      <c r="K480" s="210">
        <v>6</v>
      </c>
      <c r="L480" s="146"/>
      <c r="M480" s="4"/>
      <c r="N480" s="4"/>
      <c r="O480" s="4"/>
      <c r="P480" s="4"/>
      <c r="Q480" s="4"/>
      <c r="R480" s="4"/>
      <c r="S480" s="4"/>
      <c r="T480" s="4"/>
      <c r="U480" s="4"/>
      <c r="V480" s="4"/>
      <c r="W480" s="4"/>
      <c r="X480" s="4"/>
      <c r="Y480" s="4"/>
      <c r="Z480" s="4"/>
    </row>
    <row r="481" spans="2:26" ht="15.75" customHeight="1">
      <c r="B481" s="195">
        <v>45603</v>
      </c>
      <c r="C481" s="1538"/>
      <c r="D481" s="1538"/>
      <c r="E481" s="1538"/>
      <c r="F481" s="1538"/>
      <c r="G481" s="1538"/>
      <c r="H481" s="1538"/>
      <c r="I481" s="263">
        <v>3027</v>
      </c>
      <c r="J481" s="264" t="s">
        <v>175</v>
      </c>
      <c r="K481" s="210">
        <v>5</v>
      </c>
      <c r="L481" s="146"/>
      <c r="M481" s="4"/>
      <c r="N481" s="4"/>
      <c r="O481" s="4"/>
      <c r="P481" s="4"/>
      <c r="Q481" s="4"/>
      <c r="R481" s="4"/>
      <c r="S481" s="4"/>
      <c r="T481" s="4"/>
      <c r="U481" s="4"/>
      <c r="V481" s="4"/>
      <c r="W481" s="4"/>
      <c r="X481" s="4"/>
      <c r="Y481" s="4"/>
      <c r="Z481" s="4"/>
    </row>
    <row r="482" spans="2:26" ht="15.75" customHeight="1">
      <c r="B482" s="195">
        <v>45603</v>
      </c>
      <c r="C482" s="1539"/>
      <c r="D482" s="1539"/>
      <c r="E482" s="1539"/>
      <c r="F482" s="1539"/>
      <c r="G482" s="1539"/>
      <c r="H482" s="1539"/>
      <c r="I482" s="263">
        <v>3033</v>
      </c>
      <c r="J482" s="264" t="s">
        <v>205</v>
      </c>
      <c r="K482" s="210">
        <v>4</v>
      </c>
      <c r="L482" s="146"/>
      <c r="M482" s="4"/>
      <c r="N482" s="4"/>
      <c r="O482" s="4"/>
      <c r="P482" s="4"/>
      <c r="Q482" s="4"/>
      <c r="R482" s="4"/>
      <c r="S482" s="4"/>
      <c r="T482" s="4"/>
      <c r="U482" s="4"/>
      <c r="V482" s="4"/>
      <c r="W482" s="4"/>
      <c r="X482" s="4"/>
      <c r="Y482" s="4"/>
      <c r="Z482" s="4"/>
    </row>
    <row r="483" spans="2:26" ht="15.75" customHeight="1">
      <c r="B483" s="195">
        <v>45603</v>
      </c>
      <c r="C483" s="1567" t="s">
        <v>219</v>
      </c>
      <c r="D483" s="1568" t="s">
        <v>134</v>
      </c>
      <c r="E483" s="1584">
        <v>2.5</v>
      </c>
      <c r="F483" s="1567" t="s">
        <v>216</v>
      </c>
      <c r="G483" s="1585">
        <v>326522825</v>
      </c>
      <c r="H483" s="1586">
        <v>1093014117</v>
      </c>
      <c r="I483" s="261">
        <v>3018</v>
      </c>
      <c r="J483" s="262" t="s">
        <v>199</v>
      </c>
      <c r="K483" s="210">
        <v>5</v>
      </c>
      <c r="L483" s="146"/>
      <c r="M483" s="4"/>
      <c r="N483" s="4"/>
      <c r="O483" s="4"/>
      <c r="P483" s="4"/>
      <c r="Q483" s="4"/>
      <c r="R483" s="4"/>
      <c r="S483" s="4"/>
      <c r="T483" s="4"/>
      <c r="U483" s="4"/>
      <c r="V483" s="4"/>
      <c r="W483" s="4"/>
      <c r="X483" s="4"/>
      <c r="Y483" s="4"/>
      <c r="Z483" s="4"/>
    </row>
    <row r="484" spans="2:26" ht="15.75" customHeight="1">
      <c r="B484" s="195">
        <v>45603</v>
      </c>
      <c r="C484" s="1538"/>
      <c r="D484" s="1538"/>
      <c r="E484" s="1538"/>
      <c r="F484" s="1538"/>
      <c r="G484" s="1538"/>
      <c r="H484" s="1538"/>
      <c r="I484" s="261">
        <v>3014</v>
      </c>
      <c r="J484" s="262" t="s">
        <v>202</v>
      </c>
      <c r="K484" s="210">
        <v>6</v>
      </c>
      <c r="L484" s="146"/>
      <c r="M484" s="4"/>
      <c r="N484" s="4"/>
      <c r="O484" s="4"/>
      <c r="P484" s="4"/>
      <c r="Q484" s="4"/>
      <c r="R484" s="4"/>
      <c r="S484" s="4"/>
      <c r="T484" s="4"/>
      <c r="U484" s="4"/>
      <c r="V484" s="4"/>
      <c r="W484" s="4"/>
      <c r="X484" s="4"/>
      <c r="Y484" s="4"/>
      <c r="Z484" s="4"/>
    </row>
    <row r="485" spans="2:26" ht="15.75" customHeight="1">
      <c r="B485" s="195">
        <v>45603</v>
      </c>
      <c r="C485" s="1538"/>
      <c r="D485" s="1538"/>
      <c r="E485" s="1538"/>
      <c r="F485" s="1538"/>
      <c r="G485" s="1538"/>
      <c r="H485" s="1538"/>
      <c r="I485" s="261">
        <v>3032</v>
      </c>
      <c r="J485" s="262" t="s">
        <v>190</v>
      </c>
      <c r="K485" s="210">
        <v>5</v>
      </c>
      <c r="L485" s="146"/>
      <c r="M485" s="4"/>
      <c r="N485" s="4"/>
      <c r="O485" s="4"/>
      <c r="P485" s="4"/>
      <c r="Q485" s="4"/>
      <c r="R485" s="4"/>
      <c r="S485" s="4"/>
      <c r="T485" s="4"/>
      <c r="U485" s="4"/>
      <c r="V485" s="4"/>
      <c r="W485" s="4"/>
      <c r="X485" s="4"/>
      <c r="Y485" s="4"/>
      <c r="Z485" s="4"/>
    </row>
    <row r="486" spans="2:26" ht="15.75" customHeight="1">
      <c r="B486" s="195">
        <v>45603</v>
      </c>
      <c r="C486" s="1539"/>
      <c r="D486" s="1539"/>
      <c r="E486" s="1539"/>
      <c r="F486" s="1539"/>
      <c r="G486" s="1539"/>
      <c r="H486" s="1539"/>
      <c r="I486" s="261">
        <v>3003</v>
      </c>
      <c r="J486" s="262" t="s">
        <v>193</v>
      </c>
      <c r="K486" s="210">
        <v>6</v>
      </c>
      <c r="L486" s="146"/>
      <c r="M486" s="4"/>
      <c r="N486" s="4"/>
      <c r="O486" s="4"/>
      <c r="P486" s="4"/>
      <c r="Q486" s="4"/>
      <c r="R486" s="4"/>
      <c r="S486" s="4"/>
      <c r="T486" s="4"/>
      <c r="U486" s="4"/>
      <c r="V486" s="4"/>
      <c r="W486" s="4"/>
      <c r="X486" s="4"/>
      <c r="Y486" s="4"/>
      <c r="Z486" s="4"/>
    </row>
    <row r="487" spans="2:26" ht="15.75" customHeight="1">
      <c r="B487" s="195">
        <v>45603</v>
      </c>
      <c r="C487" s="1567" t="s">
        <v>221</v>
      </c>
      <c r="D487" s="1568" t="s">
        <v>163</v>
      </c>
      <c r="E487" s="1584">
        <v>3.5</v>
      </c>
      <c r="F487" s="1567" t="s">
        <v>164</v>
      </c>
      <c r="G487" s="1585">
        <v>966353312</v>
      </c>
      <c r="H487" s="1586">
        <v>1090008150</v>
      </c>
      <c r="I487" s="259">
        <v>3005</v>
      </c>
      <c r="J487" s="260" t="s">
        <v>185</v>
      </c>
      <c r="K487" s="210">
        <v>4</v>
      </c>
      <c r="L487" s="146"/>
      <c r="M487" s="4"/>
      <c r="N487" s="4"/>
      <c r="O487" s="4"/>
      <c r="P487" s="4"/>
      <c r="Q487" s="4"/>
      <c r="R487" s="4"/>
      <c r="S487" s="4"/>
      <c r="T487" s="4"/>
      <c r="U487" s="4"/>
      <c r="V487" s="4"/>
      <c r="W487" s="4"/>
      <c r="X487" s="4"/>
      <c r="Y487" s="4"/>
      <c r="Z487" s="4"/>
    </row>
    <row r="488" spans="2:26" ht="15.75" customHeight="1">
      <c r="B488" s="195">
        <v>45603</v>
      </c>
      <c r="C488" s="1538"/>
      <c r="D488" s="1538"/>
      <c r="E488" s="1538"/>
      <c r="F488" s="1538"/>
      <c r="G488" s="1538"/>
      <c r="H488" s="1538"/>
      <c r="I488" s="259">
        <v>3031</v>
      </c>
      <c r="J488" s="260" t="s">
        <v>178</v>
      </c>
      <c r="K488" s="210">
        <v>4</v>
      </c>
      <c r="L488" s="146"/>
      <c r="M488" s="4"/>
      <c r="N488" s="4"/>
      <c r="O488" s="4"/>
      <c r="P488" s="4"/>
      <c r="Q488" s="4"/>
      <c r="R488" s="4"/>
      <c r="S488" s="4"/>
      <c r="T488" s="4"/>
      <c r="U488" s="4"/>
      <c r="V488" s="4"/>
      <c r="W488" s="4"/>
      <c r="X488" s="4"/>
      <c r="Y488" s="4"/>
      <c r="Z488" s="4"/>
    </row>
    <row r="489" spans="2:26" ht="15.75" customHeight="1">
      <c r="B489" s="195">
        <v>45603</v>
      </c>
      <c r="C489" s="1538"/>
      <c r="D489" s="1538"/>
      <c r="E489" s="1538"/>
      <c r="F489" s="1538"/>
      <c r="G489" s="1538"/>
      <c r="H489" s="1538"/>
      <c r="I489" s="259">
        <v>3013</v>
      </c>
      <c r="J489" s="260" t="s">
        <v>188</v>
      </c>
      <c r="K489" s="210">
        <v>5</v>
      </c>
      <c r="L489" s="146"/>
      <c r="M489" s="4"/>
      <c r="N489" s="4"/>
      <c r="O489" s="4"/>
      <c r="P489" s="4"/>
      <c r="Q489" s="4"/>
      <c r="R489" s="4"/>
      <c r="S489" s="4"/>
      <c r="T489" s="4"/>
      <c r="U489" s="4"/>
      <c r="V489" s="4"/>
      <c r="W489" s="4"/>
      <c r="X489" s="4"/>
      <c r="Y489" s="4"/>
      <c r="Z489" s="4"/>
    </row>
    <row r="490" spans="2:26" ht="15.75" customHeight="1">
      <c r="B490" s="195">
        <v>45603</v>
      </c>
      <c r="C490" s="1538"/>
      <c r="D490" s="1538"/>
      <c r="E490" s="1538"/>
      <c r="F490" s="1538"/>
      <c r="G490" s="1538"/>
      <c r="H490" s="1538"/>
      <c r="I490" s="259">
        <v>3023</v>
      </c>
      <c r="J490" s="260" t="s">
        <v>182</v>
      </c>
      <c r="K490" s="210">
        <v>5</v>
      </c>
      <c r="L490" s="146"/>
      <c r="M490" s="4"/>
      <c r="N490" s="4"/>
      <c r="O490" s="4"/>
      <c r="P490" s="4"/>
      <c r="Q490" s="4"/>
      <c r="R490" s="4"/>
      <c r="S490" s="4"/>
      <c r="T490" s="4"/>
      <c r="U490" s="4"/>
      <c r="V490" s="4"/>
      <c r="W490" s="4"/>
      <c r="X490" s="4"/>
      <c r="Y490" s="4"/>
      <c r="Z490" s="4"/>
    </row>
    <row r="491" spans="2:26" ht="15.75" customHeight="1">
      <c r="B491" s="195">
        <v>45603</v>
      </c>
      <c r="C491" s="1539"/>
      <c r="D491" s="1539"/>
      <c r="E491" s="1539"/>
      <c r="F491" s="1539"/>
      <c r="G491" s="1539"/>
      <c r="H491" s="1539"/>
      <c r="I491" s="259">
        <v>3011</v>
      </c>
      <c r="J491" s="260" t="s">
        <v>196</v>
      </c>
      <c r="K491" s="210">
        <v>7</v>
      </c>
      <c r="L491" s="146"/>
      <c r="M491" s="4"/>
      <c r="N491" s="4"/>
      <c r="O491" s="4"/>
      <c r="P491" s="4"/>
      <c r="Q491" s="4"/>
      <c r="R491" s="4"/>
      <c r="S491" s="4"/>
      <c r="T491" s="4"/>
      <c r="U491" s="4"/>
      <c r="V491" s="4"/>
      <c r="W491" s="4"/>
      <c r="X491" s="4"/>
      <c r="Y491" s="4"/>
      <c r="Z491" s="4"/>
    </row>
    <row r="492" spans="2:26" ht="15.75" customHeight="1">
      <c r="B492" s="195">
        <v>45604</v>
      </c>
      <c r="C492" s="1567" t="s">
        <v>215</v>
      </c>
      <c r="D492" s="1568" t="s">
        <v>134</v>
      </c>
      <c r="E492" s="1584">
        <v>2.5</v>
      </c>
      <c r="F492" s="1567" t="s">
        <v>216</v>
      </c>
      <c r="G492" s="1585">
        <v>326522825</v>
      </c>
      <c r="H492" s="1586">
        <v>1093014117</v>
      </c>
      <c r="I492" s="167">
        <v>3002</v>
      </c>
      <c r="J492" s="251" t="s">
        <v>150</v>
      </c>
      <c r="K492" s="81">
        <v>8</v>
      </c>
      <c r="L492" s="146"/>
      <c r="M492" s="4"/>
      <c r="N492" s="4"/>
      <c r="O492" s="4"/>
      <c r="P492" s="4"/>
      <c r="Q492" s="4"/>
      <c r="R492" s="4"/>
      <c r="S492" s="4"/>
      <c r="T492" s="4"/>
      <c r="U492" s="4"/>
      <c r="V492" s="4"/>
      <c r="W492" s="4"/>
      <c r="X492" s="4"/>
      <c r="Y492" s="4"/>
      <c r="Z492" s="4"/>
    </row>
    <row r="493" spans="2:26" ht="15.75" customHeight="1">
      <c r="B493" s="195">
        <v>45604</v>
      </c>
      <c r="C493" s="1538"/>
      <c r="D493" s="1538"/>
      <c r="E493" s="1538"/>
      <c r="F493" s="1538"/>
      <c r="G493" s="1538"/>
      <c r="H493" s="1538"/>
      <c r="I493" s="167">
        <v>3015</v>
      </c>
      <c r="J493" s="251" t="s">
        <v>156</v>
      </c>
      <c r="K493" s="81">
        <v>7</v>
      </c>
      <c r="L493" s="146"/>
      <c r="M493" s="4"/>
      <c r="N493" s="4"/>
      <c r="O493" s="4"/>
      <c r="P493" s="4"/>
      <c r="Q493" s="4"/>
      <c r="R493" s="4"/>
      <c r="S493" s="4"/>
      <c r="T493" s="4"/>
      <c r="U493" s="4"/>
      <c r="V493" s="4"/>
      <c r="W493" s="4"/>
      <c r="X493" s="4"/>
      <c r="Y493" s="4"/>
      <c r="Z493" s="4"/>
    </row>
    <row r="494" spans="2:26" ht="15.75" customHeight="1">
      <c r="B494" s="195">
        <v>45604</v>
      </c>
      <c r="C494" s="1539"/>
      <c r="D494" s="1539"/>
      <c r="E494" s="1539"/>
      <c r="F494" s="1539"/>
      <c r="G494" s="1539"/>
      <c r="H494" s="1539"/>
      <c r="I494" s="167">
        <v>3030</v>
      </c>
      <c r="J494" s="251" t="s">
        <v>161</v>
      </c>
      <c r="K494" s="81">
        <v>5</v>
      </c>
      <c r="L494" s="146"/>
      <c r="M494" s="4"/>
      <c r="N494" s="4"/>
      <c r="O494" s="4"/>
      <c r="P494" s="4"/>
      <c r="Q494" s="4"/>
      <c r="R494" s="4"/>
      <c r="S494" s="4"/>
      <c r="T494" s="4"/>
      <c r="U494" s="4"/>
      <c r="V494" s="4"/>
      <c r="W494" s="4"/>
      <c r="X494" s="4"/>
      <c r="Y494" s="4"/>
      <c r="Z494" s="4"/>
    </row>
    <row r="495" spans="2:26" ht="15.75" customHeight="1">
      <c r="B495" s="195">
        <v>45604</v>
      </c>
      <c r="C495" s="1567" t="s">
        <v>217</v>
      </c>
      <c r="D495" s="1568" t="s">
        <v>163</v>
      </c>
      <c r="E495" s="1584">
        <v>3.5</v>
      </c>
      <c r="F495" s="1567" t="s">
        <v>164</v>
      </c>
      <c r="G495" s="1585">
        <v>966353312</v>
      </c>
      <c r="H495" s="1586">
        <v>1090008150</v>
      </c>
      <c r="I495" s="165">
        <v>3016</v>
      </c>
      <c r="J495" s="252" t="s">
        <v>171</v>
      </c>
      <c r="K495" s="81">
        <v>8</v>
      </c>
      <c r="L495" s="146"/>
      <c r="M495" s="4"/>
      <c r="N495" s="4"/>
      <c r="O495" s="4"/>
      <c r="P495" s="4"/>
      <c r="Q495" s="4"/>
      <c r="R495" s="4"/>
      <c r="S495" s="4"/>
      <c r="T495" s="4"/>
      <c r="U495" s="4"/>
      <c r="V495" s="4"/>
      <c r="W495" s="4"/>
      <c r="X495" s="4"/>
      <c r="Y495" s="4"/>
      <c r="Z495" s="4"/>
    </row>
    <row r="496" spans="2:26" ht="15.75" customHeight="1">
      <c r="B496" s="195">
        <v>45604</v>
      </c>
      <c r="C496" s="1538"/>
      <c r="D496" s="1538"/>
      <c r="E496" s="1538"/>
      <c r="F496" s="1538"/>
      <c r="G496" s="1538"/>
      <c r="H496" s="1538"/>
      <c r="I496" s="165">
        <v>3027</v>
      </c>
      <c r="J496" s="252" t="s">
        <v>175</v>
      </c>
      <c r="K496" s="81">
        <v>4</v>
      </c>
      <c r="L496" s="146"/>
      <c r="M496" s="4"/>
      <c r="N496" s="4"/>
      <c r="O496" s="4"/>
      <c r="P496" s="4"/>
      <c r="Q496" s="4"/>
      <c r="R496" s="4"/>
      <c r="S496" s="4"/>
      <c r="T496" s="4"/>
      <c r="U496" s="4"/>
      <c r="V496" s="4"/>
      <c r="W496" s="4"/>
      <c r="X496" s="4"/>
      <c r="Y496" s="4"/>
      <c r="Z496" s="4"/>
    </row>
    <row r="497" spans="2:26" ht="15.75" customHeight="1">
      <c r="B497" s="195">
        <v>45604</v>
      </c>
      <c r="C497" s="1538"/>
      <c r="D497" s="1538"/>
      <c r="E497" s="1538"/>
      <c r="F497" s="1538"/>
      <c r="G497" s="1538"/>
      <c r="H497" s="1538"/>
      <c r="I497" s="165">
        <v>3020</v>
      </c>
      <c r="J497" s="252" t="s">
        <v>166</v>
      </c>
      <c r="K497" s="81">
        <v>8</v>
      </c>
      <c r="L497" s="146"/>
      <c r="M497" s="4"/>
      <c r="N497" s="4"/>
      <c r="O497" s="4"/>
      <c r="P497" s="4"/>
      <c r="Q497" s="4"/>
      <c r="R497" s="4"/>
      <c r="S497" s="4"/>
      <c r="T497" s="4"/>
      <c r="U497" s="4"/>
      <c r="V497" s="4"/>
      <c r="W497" s="4"/>
      <c r="X497" s="4"/>
      <c r="Y497" s="4"/>
      <c r="Z497" s="4"/>
    </row>
    <row r="498" spans="2:26" ht="15.75" customHeight="1">
      <c r="B498" s="195">
        <v>45604</v>
      </c>
      <c r="C498" s="1539"/>
      <c r="D498" s="1539"/>
      <c r="E498" s="1539"/>
      <c r="F498" s="1539"/>
      <c r="G498" s="1539"/>
      <c r="H498" s="1539"/>
      <c r="I498" s="165">
        <v>3033</v>
      </c>
      <c r="J498" s="252" t="s">
        <v>205</v>
      </c>
      <c r="K498" s="81">
        <v>3</v>
      </c>
      <c r="L498" s="146"/>
      <c r="M498" s="4"/>
      <c r="N498" s="4"/>
      <c r="O498" s="4"/>
      <c r="P498" s="4"/>
      <c r="Q498" s="4"/>
      <c r="R498" s="4"/>
      <c r="S498" s="4"/>
      <c r="T498" s="4"/>
      <c r="U498" s="4"/>
      <c r="V498" s="4"/>
      <c r="W498" s="4"/>
      <c r="X498" s="4"/>
      <c r="Y498" s="4"/>
      <c r="Z498" s="4"/>
    </row>
    <row r="499" spans="2:26" ht="15.75" customHeight="1">
      <c r="B499" s="195">
        <v>45604</v>
      </c>
      <c r="C499" s="1567" t="s">
        <v>219</v>
      </c>
      <c r="D499" s="1568" t="s">
        <v>134</v>
      </c>
      <c r="E499" s="1567">
        <v>2.5</v>
      </c>
      <c r="F499" s="1565" t="s">
        <v>216</v>
      </c>
      <c r="G499" s="1566">
        <v>326522825</v>
      </c>
      <c r="H499" s="1569">
        <v>1093014117</v>
      </c>
      <c r="I499" s="261">
        <v>3018</v>
      </c>
      <c r="J499" s="262" t="s">
        <v>199</v>
      </c>
      <c r="K499" s="81">
        <v>5</v>
      </c>
      <c r="L499" s="146"/>
      <c r="M499" s="4"/>
      <c r="N499" s="4"/>
      <c r="O499" s="4"/>
      <c r="P499" s="4"/>
      <c r="Q499" s="4"/>
      <c r="R499" s="4"/>
      <c r="S499" s="4"/>
      <c r="T499" s="4"/>
      <c r="U499" s="4"/>
      <c r="V499" s="4"/>
      <c r="W499" s="4"/>
      <c r="X499" s="4"/>
      <c r="Y499" s="4"/>
      <c r="Z499" s="4"/>
    </row>
    <row r="500" spans="2:26" ht="15.75" customHeight="1">
      <c r="B500" s="195">
        <v>45604</v>
      </c>
      <c r="C500" s="1538"/>
      <c r="D500" s="1538"/>
      <c r="E500" s="1538"/>
      <c r="F500" s="1538"/>
      <c r="G500" s="1538"/>
      <c r="H500" s="1538"/>
      <c r="I500" s="261">
        <v>3014</v>
      </c>
      <c r="J500" s="262" t="s">
        <v>202</v>
      </c>
      <c r="K500" s="81">
        <v>6</v>
      </c>
      <c r="L500" s="146"/>
      <c r="M500" s="4"/>
      <c r="N500" s="4"/>
      <c r="O500" s="4"/>
      <c r="P500" s="4"/>
      <c r="Q500" s="4"/>
      <c r="R500" s="4"/>
      <c r="S500" s="4"/>
      <c r="T500" s="4"/>
      <c r="U500" s="4"/>
      <c r="V500" s="4"/>
      <c r="W500" s="4"/>
      <c r="X500" s="4"/>
      <c r="Y500" s="4"/>
      <c r="Z500" s="4"/>
    </row>
    <row r="501" spans="2:26" ht="15.75" customHeight="1">
      <c r="B501" s="195">
        <v>45604</v>
      </c>
      <c r="C501" s="1538"/>
      <c r="D501" s="1538"/>
      <c r="E501" s="1538"/>
      <c r="F501" s="1538"/>
      <c r="G501" s="1538"/>
      <c r="H501" s="1538"/>
      <c r="I501" s="261">
        <v>3032</v>
      </c>
      <c r="J501" s="262" t="s">
        <v>190</v>
      </c>
      <c r="K501" s="81">
        <v>5</v>
      </c>
      <c r="L501" s="146"/>
      <c r="M501" s="4"/>
      <c r="N501" s="4"/>
      <c r="O501" s="4"/>
      <c r="P501" s="4"/>
      <c r="Q501" s="4"/>
      <c r="R501" s="4"/>
      <c r="S501" s="4"/>
      <c r="T501" s="4"/>
      <c r="U501" s="4"/>
      <c r="V501" s="4"/>
      <c r="W501" s="4"/>
      <c r="X501" s="4"/>
      <c r="Y501" s="4"/>
      <c r="Z501" s="4"/>
    </row>
    <row r="502" spans="2:26" ht="15.75" customHeight="1">
      <c r="B502" s="195">
        <v>45604</v>
      </c>
      <c r="C502" s="1539"/>
      <c r="D502" s="1539"/>
      <c r="E502" s="1539"/>
      <c r="F502" s="1539"/>
      <c r="G502" s="1539"/>
      <c r="H502" s="1539"/>
      <c r="I502" s="261">
        <v>3003</v>
      </c>
      <c r="J502" s="262" t="s">
        <v>193</v>
      </c>
      <c r="K502" s="81">
        <v>6</v>
      </c>
      <c r="L502" s="146"/>
      <c r="M502" s="4"/>
      <c r="N502" s="4"/>
      <c r="O502" s="4"/>
      <c r="P502" s="4"/>
      <c r="Q502" s="4"/>
      <c r="R502" s="4"/>
      <c r="S502" s="4"/>
      <c r="T502" s="4"/>
      <c r="U502" s="4"/>
      <c r="V502" s="4"/>
      <c r="W502" s="4"/>
      <c r="X502" s="4"/>
      <c r="Y502" s="4"/>
      <c r="Z502" s="4"/>
    </row>
    <row r="503" spans="2:26" ht="15.75" customHeight="1">
      <c r="B503" s="195">
        <v>45604</v>
      </c>
      <c r="C503" s="1567" t="s">
        <v>221</v>
      </c>
      <c r="D503" s="1568" t="s">
        <v>163</v>
      </c>
      <c r="E503" s="1567">
        <v>3.5</v>
      </c>
      <c r="F503" s="1565" t="s">
        <v>164</v>
      </c>
      <c r="G503" s="1566">
        <v>966353312</v>
      </c>
      <c r="H503" s="1569">
        <v>1090008150</v>
      </c>
      <c r="I503" s="259">
        <v>3005</v>
      </c>
      <c r="J503" s="260" t="s">
        <v>185</v>
      </c>
      <c r="K503" s="81">
        <v>6</v>
      </c>
      <c r="L503" s="146"/>
      <c r="M503" s="4"/>
      <c r="N503" s="4"/>
      <c r="O503" s="4"/>
      <c r="P503" s="4"/>
      <c r="Q503" s="4"/>
      <c r="R503" s="4"/>
      <c r="S503" s="4"/>
      <c r="T503" s="4"/>
      <c r="U503" s="4"/>
      <c r="V503" s="4"/>
      <c r="W503" s="4"/>
      <c r="X503" s="4"/>
      <c r="Y503" s="4"/>
      <c r="Z503" s="4"/>
    </row>
    <row r="504" spans="2:26" ht="15.75" customHeight="1">
      <c r="B504" s="195">
        <v>45604</v>
      </c>
      <c r="C504" s="1538"/>
      <c r="D504" s="1538"/>
      <c r="E504" s="1538"/>
      <c r="F504" s="1538"/>
      <c r="G504" s="1538"/>
      <c r="H504" s="1538"/>
      <c r="I504" s="259">
        <v>3031</v>
      </c>
      <c r="J504" s="260" t="s">
        <v>178</v>
      </c>
      <c r="K504" s="81">
        <v>4</v>
      </c>
      <c r="L504" s="146"/>
      <c r="M504" s="4"/>
      <c r="N504" s="4"/>
      <c r="O504" s="4"/>
      <c r="P504" s="4"/>
      <c r="Q504" s="4"/>
      <c r="R504" s="4"/>
      <c r="S504" s="4"/>
      <c r="T504" s="4"/>
      <c r="U504" s="4"/>
      <c r="V504" s="4"/>
      <c r="W504" s="4"/>
      <c r="X504" s="4"/>
      <c r="Y504" s="4"/>
      <c r="Z504" s="4"/>
    </row>
    <row r="505" spans="2:26" ht="15.75" customHeight="1">
      <c r="B505" s="195">
        <v>45604</v>
      </c>
      <c r="C505" s="1538"/>
      <c r="D505" s="1538"/>
      <c r="E505" s="1538"/>
      <c r="F505" s="1538"/>
      <c r="G505" s="1538"/>
      <c r="H505" s="1538"/>
      <c r="I505" s="259">
        <v>3013</v>
      </c>
      <c r="J505" s="260" t="s">
        <v>188</v>
      </c>
      <c r="K505" s="81">
        <v>5</v>
      </c>
      <c r="L505" s="146"/>
      <c r="M505" s="4"/>
      <c r="N505" s="4"/>
      <c r="O505" s="4"/>
      <c r="P505" s="4"/>
      <c r="Q505" s="4"/>
      <c r="R505" s="4"/>
      <c r="S505" s="4"/>
      <c r="T505" s="4"/>
      <c r="U505" s="4"/>
      <c r="V505" s="4"/>
      <c r="W505" s="4"/>
      <c r="X505" s="4"/>
      <c r="Y505" s="4"/>
      <c r="Z505" s="4"/>
    </row>
    <row r="506" spans="2:26" ht="15.75" customHeight="1">
      <c r="B506" s="195">
        <v>45604</v>
      </c>
      <c r="C506" s="1538"/>
      <c r="D506" s="1538"/>
      <c r="E506" s="1538"/>
      <c r="F506" s="1538"/>
      <c r="G506" s="1538"/>
      <c r="H506" s="1538"/>
      <c r="I506" s="259">
        <v>3023</v>
      </c>
      <c r="J506" s="260" t="s">
        <v>182</v>
      </c>
      <c r="K506" s="81">
        <v>7</v>
      </c>
      <c r="L506" s="146" t="s">
        <v>236</v>
      </c>
      <c r="M506" s="4"/>
      <c r="N506" s="4"/>
      <c r="O506" s="4"/>
      <c r="P506" s="4"/>
      <c r="Q506" s="4"/>
      <c r="R506" s="4"/>
      <c r="S506" s="4"/>
      <c r="T506" s="4"/>
      <c r="U506" s="4"/>
      <c r="V506" s="4"/>
      <c r="W506" s="4"/>
      <c r="X506" s="4"/>
      <c r="Y506" s="4"/>
      <c r="Z506" s="4"/>
    </row>
    <row r="507" spans="2:26" ht="15.75" customHeight="1">
      <c r="B507" s="195">
        <v>45604</v>
      </c>
      <c r="C507" s="1539"/>
      <c r="D507" s="1539"/>
      <c r="E507" s="1539"/>
      <c r="F507" s="1539"/>
      <c r="G507" s="1539"/>
      <c r="H507" s="1539"/>
      <c r="I507" s="259">
        <v>3011</v>
      </c>
      <c r="J507" s="260" t="s">
        <v>196</v>
      </c>
      <c r="K507" s="81">
        <v>8</v>
      </c>
      <c r="L507" s="146"/>
      <c r="M507" s="4"/>
      <c r="N507" s="4"/>
      <c r="O507" s="4"/>
      <c r="P507" s="4"/>
      <c r="Q507" s="4"/>
      <c r="R507" s="4"/>
      <c r="S507" s="4"/>
      <c r="T507" s="4"/>
      <c r="U507" s="4"/>
      <c r="V507" s="4"/>
      <c r="W507" s="4"/>
      <c r="X507" s="4"/>
      <c r="Y507" s="4"/>
      <c r="Z507" s="4"/>
    </row>
    <row r="508" spans="2:26" ht="15.75" customHeight="1">
      <c r="B508" s="195">
        <v>45605</v>
      </c>
      <c r="C508" s="1567" t="s">
        <v>215</v>
      </c>
      <c r="D508" s="1568" t="s">
        <v>163</v>
      </c>
      <c r="E508" s="1584">
        <v>3.5</v>
      </c>
      <c r="F508" s="1567" t="s">
        <v>164</v>
      </c>
      <c r="G508" s="1585">
        <v>966353312</v>
      </c>
      <c r="H508" s="1586">
        <v>1090008150</v>
      </c>
      <c r="I508" s="265">
        <v>3002</v>
      </c>
      <c r="J508" s="266" t="s">
        <v>150</v>
      </c>
      <c r="K508" s="81">
        <v>9</v>
      </c>
      <c r="L508" s="146"/>
      <c r="M508" s="4"/>
      <c r="N508" s="4"/>
      <c r="O508" s="4"/>
      <c r="P508" s="4"/>
      <c r="Q508" s="4"/>
      <c r="R508" s="4"/>
      <c r="S508" s="4"/>
      <c r="T508" s="4"/>
      <c r="U508" s="4"/>
      <c r="V508" s="4"/>
      <c r="W508" s="4"/>
      <c r="X508" s="4"/>
      <c r="Y508" s="4"/>
      <c r="Z508" s="4"/>
    </row>
    <row r="509" spans="2:26" ht="15.75" customHeight="1">
      <c r="B509" s="195">
        <v>45605</v>
      </c>
      <c r="C509" s="1538"/>
      <c r="D509" s="1538"/>
      <c r="E509" s="1538"/>
      <c r="F509" s="1538"/>
      <c r="G509" s="1538"/>
      <c r="H509" s="1538"/>
      <c r="I509" s="265">
        <v>3015</v>
      </c>
      <c r="J509" s="266" t="s">
        <v>156</v>
      </c>
      <c r="K509" s="81">
        <v>6</v>
      </c>
      <c r="L509" s="146"/>
      <c r="M509" s="4"/>
      <c r="N509" s="4"/>
      <c r="O509" s="4"/>
      <c r="P509" s="4"/>
      <c r="Q509" s="4"/>
      <c r="R509" s="4"/>
      <c r="S509" s="4"/>
      <c r="T509" s="4"/>
      <c r="U509" s="4"/>
      <c r="V509" s="4"/>
      <c r="W509" s="4"/>
      <c r="X509" s="4"/>
      <c r="Y509" s="4"/>
      <c r="Z509" s="4"/>
    </row>
    <row r="510" spans="2:26" ht="15.75" customHeight="1">
      <c r="B510" s="195">
        <v>45605</v>
      </c>
      <c r="C510" s="1538"/>
      <c r="D510" s="1538"/>
      <c r="E510" s="1538"/>
      <c r="F510" s="1538"/>
      <c r="G510" s="1538"/>
      <c r="H510" s="1538"/>
      <c r="I510" s="265">
        <v>3030</v>
      </c>
      <c r="J510" s="266" t="s">
        <v>161</v>
      </c>
      <c r="K510" s="81">
        <v>5</v>
      </c>
      <c r="L510" s="146"/>
      <c r="M510" s="4"/>
      <c r="N510" s="4"/>
      <c r="O510" s="4"/>
      <c r="P510" s="4"/>
      <c r="Q510" s="4"/>
      <c r="R510" s="4"/>
      <c r="S510" s="4"/>
      <c r="T510" s="4"/>
      <c r="U510" s="4"/>
      <c r="V510" s="4"/>
      <c r="W510" s="4"/>
      <c r="X510" s="4"/>
      <c r="Y510" s="4"/>
      <c r="Z510" s="4"/>
    </row>
    <row r="511" spans="2:26" ht="15.75" customHeight="1">
      <c r="B511" s="195">
        <v>45605</v>
      </c>
      <c r="C511" s="1539"/>
      <c r="D511" s="1539"/>
      <c r="E511" s="1539"/>
      <c r="F511" s="1539"/>
      <c r="G511" s="1539"/>
      <c r="H511" s="1539"/>
      <c r="I511" s="265">
        <v>3020</v>
      </c>
      <c r="J511" s="266" t="s">
        <v>166</v>
      </c>
      <c r="K511" s="81">
        <v>7</v>
      </c>
      <c r="L511" s="146"/>
      <c r="M511" s="4"/>
      <c r="N511" s="4"/>
      <c r="O511" s="4"/>
      <c r="P511" s="4"/>
      <c r="Q511" s="4"/>
      <c r="R511" s="4"/>
      <c r="S511" s="4"/>
      <c r="T511" s="4"/>
      <c r="U511" s="4"/>
      <c r="V511" s="4"/>
      <c r="W511" s="4"/>
      <c r="X511" s="4"/>
      <c r="Y511" s="4"/>
      <c r="Z511" s="4"/>
    </row>
    <row r="512" spans="2:26" ht="15.75" customHeight="1">
      <c r="B512" s="195">
        <v>45605</v>
      </c>
      <c r="C512" s="1567" t="s">
        <v>217</v>
      </c>
      <c r="D512" s="1588" t="s">
        <v>153</v>
      </c>
      <c r="E512" s="1581">
        <v>2.5</v>
      </c>
      <c r="F512" s="1582" t="s">
        <v>154</v>
      </c>
      <c r="G512" s="1583">
        <v>398232148</v>
      </c>
      <c r="H512" s="1587">
        <v>26098005897</v>
      </c>
      <c r="I512" s="263">
        <v>3016</v>
      </c>
      <c r="J512" s="264" t="s">
        <v>171</v>
      </c>
      <c r="K512" s="81">
        <v>5</v>
      </c>
      <c r="L512" s="146"/>
      <c r="M512" s="4"/>
      <c r="N512" s="4"/>
      <c r="O512" s="4"/>
      <c r="P512" s="4"/>
      <c r="Q512" s="4"/>
      <c r="R512" s="4"/>
      <c r="S512" s="4"/>
      <c r="T512" s="4"/>
      <c r="U512" s="4"/>
      <c r="V512" s="4"/>
      <c r="W512" s="4"/>
      <c r="X512" s="4"/>
      <c r="Y512" s="4"/>
      <c r="Z512" s="4"/>
    </row>
    <row r="513" spans="2:26" ht="15.75" customHeight="1">
      <c r="B513" s="195">
        <v>45605</v>
      </c>
      <c r="C513" s="1538"/>
      <c r="D513" s="1538"/>
      <c r="E513" s="1538"/>
      <c r="F513" s="1538"/>
      <c r="G513" s="1538"/>
      <c r="H513" s="1538"/>
      <c r="I513" s="263">
        <v>3027</v>
      </c>
      <c r="J513" s="264" t="s">
        <v>175</v>
      </c>
      <c r="K513" s="81">
        <v>7</v>
      </c>
      <c r="L513" s="146"/>
      <c r="M513" s="4"/>
      <c r="N513" s="4"/>
      <c r="O513" s="4"/>
      <c r="P513" s="4"/>
      <c r="Q513" s="4"/>
      <c r="R513" s="4"/>
      <c r="S513" s="4"/>
      <c r="T513" s="4"/>
      <c r="U513" s="4"/>
      <c r="V513" s="4"/>
      <c r="W513" s="4"/>
      <c r="X513" s="4"/>
      <c r="Y513" s="4"/>
      <c r="Z513" s="4"/>
    </row>
    <row r="514" spans="2:26" ht="15.75" customHeight="1">
      <c r="B514" s="195">
        <v>45605</v>
      </c>
      <c r="C514" s="1539"/>
      <c r="D514" s="1539"/>
      <c r="E514" s="1539"/>
      <c r="F514" s="1539"/>
      <c r="G514" s="1539"/>
      <c r="H514" s="1539"/>
      <c r="I514" s="263">
        <v>3033</v>
      </c>
      <c r="J514" s="264" t="s">
        <v>205</v>
      </c>
      <c r="K514" s="81">
        <v>3</v>
      </c>
      <c r="L514" s="146"/>
      <c r="M514" s="4"/>
      <c r="N514" s="4"/>
      <c r="O514" s="4"/>
      <c r="P514" s="4"/>
      <c r="Q514" s="4"/>
      <c r="R514" s="4"/>
      <c r="S514" s="4"/>
      <c r="T514" s="4"/>
      <c r="U514" s="4"/>
      <c r="V514" s="4"/>
      <c r="W514" s="4"/>
      <c r="X514" s="4"/>
      <c r="Y514" s="4"/>
      <c r="Z514" s="4"/>
    </row>
    <row r="515" spans="2:26" ht="15.75" customHeight="1">
      <c r="B515" s="195">
        <v>45605</v>
      </c>
      <c r="C515" s="1567" t="s">
        <v>219</v>
      </c>
      <c r="D515" s="1568" t="s">
        <v>163</v>
      </c>
      <c r="E515" s="1584">
        <v>3.5</v>
      </c>
      <c r="F515" s="1567" t="s">
        <v>164</v>
      </c>
      <c r="G515" s="1585">
        <v>966353312</v>
      </c>
      <c r="H515" s="1586">
        <v>1090008150</v>
      </c>
      <c r="I515" s="268">
        <v>3018</v>
      </c>
      <c r="J515" s="269" t="s">
        <v>199</v>
      </c>
      <c r="K515" s="81">
        <v>7</v>
      </c>
      <c r="L515" s="146"/>
      <c r="M515" s="4"/>
      <c r="N515" s="4"/>
      <c r="O515" s="4"/>
      <c r="P515" s="4"/>
      <c r="Q515" s="4"/>
      <c r="R515" s="4"/>
      <c r="S515" s="4"/>
      <c r="T515" s="4"/>
      <c r="U515" s="4"/>
      <c r="V515" s="4"/>
      <c r="W515" s="4"/>
      <c r="X515" s="4"/>
      <c r="Y515" s="4"/>
      <c r="Z515" s="4"/>
    </row>
    <row r="516" spans="2:26" ht="15.75" customHeight="1">
      <c r="B516" s="195">
        <v>45605</v>
      </c>
      <c r="C516" s="1538"/>
      <c r="D516" s="1538"/>
      <c r="E516" s="1538"/>
      <c r="F516" s="1538"/>
      <c r="G516" s="1538"/>
      <c r="H516" s="1538"/>
      <c r="I516" s="268">
        <v>3014</v>
      </c>
      <c r="J516" s="269" t="s">
        <v>202</v>
      </c>
      <c r="K516" s="81">
        <v>10</v>
      </c>
      <c r="L516" s="146"/>
      <c r="M516" s="4"/>
      <c r="N516" s="4"/>
      <c r="O516" s="4"/>
      <c r="P516" s="4"/>
      <c r="Q516" s="4"/>
      <c r="R516" s="4"/>
      <c r="S516" s="4"/>
      <c r="T516" s="4"/>
      <c r="U516" s="4"/>
      <c r="V516" s="4"/>
      <c r="W516" s="4"/>
      <c r="X516" s="4"/>
      <c r="Y516" s="4"/>
      <c r="Z516" s="4"/>
    </row>
    <row r="517" spans="2:26" ht="15.75" customHeight="1">
      <c r="B517" s="195">
        <v>45605</v>
      </c>
      <c r="C517" s="1538"/>
      <c r="D517" s="1538"/>
      <c r="E517" s="1538"/>
      <c r="F517" s="1538"/>
      <c r="G517" s="1538"/>
      <c r="H517" s="1538"/>
      <c r="I517" s="268">
        <v>3032</v>
      </c>
      <c r="J517" s="269" t="s">
        <v>190</v>
      </c>
      <c r="K517" s="81">
        <v>4</v>
      </c>
      <c r="L517" s="146"/>
      <c r="M517" s="4"/>
      <c r="N517" s="4"/>
      <c r="O517" s="4"/>
      <c r="P517" s="4"/>
      <c r="Q517" s="4"/>
      <c r="R517" s="4"/>
      <c r="S517" s="4"/>
      <c r="T517" s="4"/>
      <c r="U517" s="4"/>
      <c r="V517" s="4"/>
      <c r="W517" s="4"/>
      <c r="X517" s="4"/>
      <c r="Y517" s="4"/>
      <c r="Z517" s="4"/>
    </row>
    <row r="518" spans="2:26" ht="15.75" customHeight="1">
      <c r="B518" s="195">
        <v>45605</v>
      </c>
      <c r="C518" s="1538"/>
      <c r="D518" s="1538"/>
      <c r="E518" s="1538"/>
      <c r="F518" s="1538"/>
      <c r="G518" s="1538"/>
      <c r="H518" s="1538"/>
      <c r="I518" s="268">
        <v>3003</v>
      </c>
      <c r="J518" s="269" t="s">
        <v>193</v>
      </c>
      <c r="K518" s="81">
        <v>7</v>
      </c>
      <c r="L518" s="146"/>
      <c r="M518" s="4"/>
      <c r="N518" s="4"/>
      <c r="O518" s="4"/>
      <c r="P518" s="4"/>
      <c r="Q518" s="4"/>
      <c r="R518" s="4"/>
      <c r="S518" s="4"/>
      <c r="T518" s="4"/>
      <c r="U518" s="4"/>
      <c r="V518" s="4"/>
      <c r="W518" s="4"/>
      <c r="X518" s="4"/>
      <c r="Y518" s="4"/>
      <c r="Z518" s="4"/>
    </row>
    <row r="519" spans="2:26" ht="15.75" customHeight="1">
      <c r="B519" s="195">
        <v>45605</v>
      </c>
      <c r="C519" s="1539"/>
      <c r="D519" s="1539"/>
      <c r="E519" s="1539"/>
      <c r="F519" s="1539"/>
      <c r="G519" s="1539"/>
      <c r="H519" s="1539"/>
      <c r="I519" s="268">
        <v>3011</v>
      </c>
      <c r="J519" s="269" t="s">
        <v>196</v>
      </c>
      <c r="K519" s="81">
        <v>8</v>
      </c>
      <c r="L519" s="146"/>
      <c r="M519" s="4"/>
      <c r="N519" s="4"/>
      <c r="O519" s="4"/>
      <c r="P519" s="4"/>
      <c r="Q519" s="4"/>
      <c r="R519" s="4"/>
      <c r="S519" s="4"/>
      <c r="T519" s="4"/>
      <c r="U519" s="4"/>
      <c r="V519" s="4"/>
      <c r="W519" s="4"/>
      <c r="X519" s="4"/>
      <c r="Y519" s="4"/>
      <c r="Z519" s="4"/>
    </row>
    <row r="520" spans="2:26" ht="15.75" customHeight="1">
      <c r="B520" s="195">
        <v>45605</v>
      </c>
      <c r="C520" s="1567" t="s">
        <v>221</v>
      </c>
      <c r="D520" s="1588" t="s">
        <v>153</v>
      </c>
      <c r="E520" s="1581">
        <v>2.5</v>
      </c>
      <c r="F520" s="1582" t="s">
        <v>154</v>
      </c>
      <c r="G520" s="1583">
        <v>398232148</v>
      </c>
      <c r="H520" s="1587">
        <v>26098005897</v>
      </c>
      <c r="I520" s="270">
        <v>3005</v>
      </c>
      <c r="J520" s="271" t="s">
        <v>185</v>
      </c>
      <c r="K520" s="81">
        <v>6</v>
      </c>
      <c r="L520" s="146"/>
      <c r="M520" s="4"/>
      <c r="N520" s="4"/>
      <c r="O520" s="4"/>
      <c r="P520" s="4"/>
      <c r="Q520" s="4"/>
      <c r="R520" s="4"/>
      <c r="S520" s="4"/>
      <c r="T520" s="4"/>
      <c r="U520" s="4"/>
      <c r="V520" s="4"/>
      <c r="W520" s="4"/>
      <c r="X520" s="4"/>
      <c r="Y520" s="4"/>
      <c r="Z520" s="4"/>
    </row>
    <row r="521" spans="2:26" ht="15.75" customHeight="1">
      <c r="B521" s="195">
        <v>45605</v>
      </c>
      <c r="C521" s="1538"/>
      <c r="D521" s="1538"/>
      <c r="E521" s="1538"/>
      <c r="F521" s="1538"/>
      <c r="G521" s="1538"/>
      <c r="H521" s="1538"/>
      <c r="I521" s="270">
        <v>3031</v>
      </c>
      <c r="J521" s="271" t="s">
        <v>178</v>
      </c>
      <c r="K521" s="81">
        <v>4</v>
      </c>
      <c r="L521" s="146"/>
      <c r="M521" s="4"/>
      <c r="N521" s="4"/>
      <c r="O521" s="4"/>
      <c r="P521" s="4"/>
      <c r="Q521" s="4"/>
      <c r="R521" s="4"/>
      <c r="S521" s="4"/>
      <c r="T521" s="4"/>
      <c r="U521" s="4"/>
      <c r="V521" s="4"/>
      <c r="W521" s="4"/>
      <c r="X521" s="4"/>
      <c r="Y521" s="4"/>
      <c r="Z521" s="4"/>
    </row>
    <row r="522" spans="2:26" ht="15.75" customHeight="1">
      <c r="B522" s="195">
        <v>45605</v>
      </c>
      <c r="C522" s="1538"/>
      <c r="D522" s="1538"/>
      <c r="E522" s="1538"/>
      <c r="F522" s="1538"/>
      <c r="G522" s="1538"/>
      <c r="H522" s="1538"/>
      <c r="I522" s="270">
        <v>3013</v>
      </c>
      <c r="J522" s="271" t="s">
        <v>188</v>
      </c>
      <c r="K522" s="81">
        <v>6</v>
      </c>
      <c r="L522" s="146"/>
      <c r="M522" s="4"/>
      <c r="N522" s="4"/>
      <c r="O522" s="4"/>
      <c r="P522" s="4"/>
      <c r="Q522" s="4"/>
      <c r="R522" s="4"/>
      <c r="S522" s="4"/>
      <c r="T522" s="4"/>
      <c r="U522" s="4"/>
      <c r="V522" s="4"/>
      <c r="W522" s="4"/>
      <c r="X522" s="4"/>
      <c r="Y522" s="4"/>
      <c r="Z522" s="4"/>
    </row>
    <row r="523" spans="2:26" ht="15.75" customHeight="1">
      <c r="B523" s="195">
        <v>45605</v>
      </c>
      <c r="C523" s="1539"/>
      <c r="D523" s="1539"/>
      <c r="E523" s="1539"/>
      <c r="F523" s="1539"/>
      <c r="G523" s="1539"/>
      <c r="H523" s="1539"/>
      <c r="I523" s="270">
        <v>3023</v>
      </c>
      <c r="J523" s="271" t="s">
        <v>182</v>
      </c>
      <c r="K523" s="81">
        <v>6</v>
      </c>
      <c r="L523" s="146"/>
      <c r="M523" s="4"/>
      <c r="N523" s="4"/>
      <c r="O523" s="4"/>
      <c r="P523" s="4"/>
      <c r="Q523" s="4"/>
      <c r="R523" s="4"/>
      <c r="S523" s="4"/>
      <c r="T523" s="4"/>
      <c r="U523" s="4"/>
      <c r="V523" s="4"/>
      <c r="W523" s="4"/>
      <c r="X523" s="4"/>
      <c r="Y523" s="4"/>
      <c r="Z523" s="4"/>
    </row>
    <row r="524" spans="2:26" ht="15.75" customHeight="1">
      <c r="B524" s="171">
        <v>45607</v>
      </c>
      <c r="C524" s="1572" t="s">
        <v>215</v>
      </c>
      <c r="D524" s="1571" t="s">
        <v>163</v>
      </c>
      <c r="E524" s="1572">
        <v>3.5</v>
      </c>
      <c r="F524" s="1571" t="s">
        <v>164</v>
      </c>
      <c r="G524" s="1577">
        <v>966353312</v>
      </c>
      <c r="H524" s="1578">
        <v>1090008150</v>
      </c>
      <c r="I524" s="160">
        <v>3002</v>
      </c>
      <c r="J524" s="272" t="s">
        <v>150</v>
      </c>
      <c r="K524" s="157">
        <v>17</v>
      </c>
      <c r="L524" s="1570"/>
      <c r="M524" s="4"/>
      <c r="N524" s="4"/>
      <c r="O524" s="4"/>
      <c r="P524" s="4"/>
      <c r="Q524" s="4"/>
      <c r="R524" s="4"/>
      <c r="S524" s="4"/>
      <c r="T524" s="4"/>
      <c r="U524" s="4"/>
      <c r="V524" s="4"/>
      <c r="W524" s="4"/>
      <c r="X524" s="4"/>
      <c r="Y524" s="4"/>
      <c r="Z524" s="4"/>
    </row>
    <row r="525" spans="2:26" ht="15.75" customHeight="1">
      <c r="B525" s="171">
        <v>45607</v>
      </c>
      <c r="C525" s="1539"/>
      <c r="D525" s="1539"/>
      <c r="E525" s="1539"/>
      <c r="F525" s="1539"/>
      <c r="G525" s="1539"/>
      <c r="H525" s="1539"/>
      <c r="I525" s="160">
        <v>3020</v>
      </c>
      <c r="J525" s="272" t="s">
        <v>166</v>
      </c>
      <c r="K525" s="157">
        <v>15</v>
      </c>
      <c r="L525" s="1539"/>
      <c r="M525" s="4"/>
      <c r="N525" s="4"/>
      <c r="O525" s="4"/>
      <c r="P525" s="4"/>
      <c r="Q525" s="4"/>
      <c r="R525" s="4"/>
      <c r="S525" s="4"/>
      <c r="T525" s="4"/>
      <c r="U525" s="4"/>
      <c r="V525" s="4"/>
      <c r="W525" s="4"/>
      <c r="X525" s="4"/>
      <c r="Y525" s="4"/>
      <c r="Z525" s="4"/>
    </row>
    <row r="526" spans="2:26" ht="15.75" customHeight="1">
      <c r="B526" s="171">
        <v>45607</v>
      </c>
      <c r="C526" s="1572" t="s">
        <v>217</v>
      </c>
      <c r="D526" s="1571" t="s">
        <v>153</v>
      </c>
      <c r="E526" s="1572">
        <v>2.5</v>
      </c>
      <c r="F526" s="1571" t="s">
        <v>154</v>
      </c>
      <c r="G526" s="1577">
        <v>398232148</v>
      </c>
      <c r="H526" s="1578">
        <v>26098005897</v>
      </c>
      <c r="I526" s="165">
        <v>3015</v>
      </c>
      <c r="J526" s="252" t="s">
        <v>156</v>
      </c>
      <c r="K526" s="157">
        <v>14</v>
      </c>
      <c r="L526" s="1570"/>
      <c r="M526" s="4"/>
      <c r="N526" s="4"/>
      <c r="O526" s="4"/>
      <c r="P526" s="4"/>
      <c r="Q526" s="4"/>
      <c r="R526" s="4"/>
      <c r="S526" s="4"/>
      <c r="T526" s="4"/>
      <c r="U526" s="4"/>
      <c r="V526" s="4"/>
      <c r="W526" s="4"/>
      <c r="X526" s="4"/>
      <c r="Y526" s="4"/>
      <c r="Z526" s="4"/>
    </row>
    <row r="527" spans="2:26" ht="15.75" customHeight="1">
      <c r="B527" s="171">
        <v>45607</v>
      </c>
      <c r="C527" s="1539"/>
      <c r="D527" s="1539"/>
      <c r="E527" s="1539"/>
      <c r="F527" s="1539"/>
      <c r="G527" s="1539"/>
      <c r="H527" s="1539"/>
      <c r="I527" s="165">
        <v>3030</v>
      </c>
      <c r="J527" s="252" t="s">
        <v>161</v>
      </c>
      <c r="K527" s="157">
        <v>12</v>
      </c>
      <c r="L527" s="1539"/>
      <c r="M527" s="4"/>
      <c r="N527" s="4"/>
      <c r="O527" s="4"/>
      <c r="P527" s="4"/>
      <c r="Q527" s="4"/>
      <c r="R527" s="4"/>
      <c r="S527" s="4"/>
      <c r="T527" s="4"/>
      <c r="U527" s="4"/>
      <c r="V527" s="4"/>
      <c r="W527" s="4"/>
      <c r="X527" s="4"/>
      <c r="Y527" s="4"/>
      <c r="Z527" s="4"/>
    </row>
    <row r="528" spans="2:26" ht="15.75" customHeight="1">
      <c r="B528" s="171">
        <v>45607</v>
      </c>
      <c r="C528" s="1572" t="s">
        <v>219</v>
      </c>
      <c r="D528" s="1571" t="s">
        <v>134</v>
      </c>
      <c r="E528" s="1572">
        <v>2.5</v>
      </c>
      <c r="F528" s="1571" t="s">
        <v>216</v>
      </c>
      <c r="G528" s="1577">
        <v>326522825</v>
      </c>
      <c r="H528" s="1578">
        <v>1093014117</v>
      </c>
      <c r="I528" s="167">
        <v>3016</v>
      </c>
      <c r="J528" s="251" t="s">
        <v>171</v>
      </c>
      <c r="K528" s="157">
        <v>14</v>
      </c>
      <c r="L528" s="1570"/>
      <c r="M528" s="4"/>
      <c r="N528" s="4"/>
      <c r="O528" s="4"/>
      <c r="P528" s="4"/>
      <c r="Q528" s="4"/>
      <c r="R528" s="4"/>
      <c r="S528" s="4"/>
      <c r="T528" s="4"/>
      <c r="U528" s="4"/>
      <c r="V528" s="4"/>
      <c r="W528" s="4"/>
      <c r="X528" s="4"/>
      <c r="Y528" s="4"/>
      <c r="Z528" s="4"/>
    </row>
    <row r="529" spans="2:26" ht="15.75" customHeight="1">
      <c r="B529" s="171">
        <v>45607</v>
      </c>
      <c r="C529" s="1539"/>
      <c r="D529" s="1539"/>
      <c r="E529" s="1539"/>
      <c r="F529" s="1539"/>
      <c r="G529" s="1539"/>
      <c r="H529" s="1539"/>
      <c r="I529" s="167">
        <v>3027</v>
      </c>
      <c r="J529" s="251" t="s">
        <v>175</v>
      </c>
      <c r="K529" s="157">
        <v>14</v>
      </c>
      <c r="L529" s="1539"/>
      <c r="M529" s="4"/>
      <c r="N529" s="4"/>
      <c r="O529" s="4"/>
      <c r="P529" s="4"/>
      <c r="Q529" s="4"/>
      <c r="R529" s="4"/>
      <c r="S529" s="4"/>
      <c r="T529" s="4"/>
      <c r="U529" s="4"/>
      <c r="V529" s="4"/>
      <c r="W529" s="4"/>
      <c r="X529" s="4"/>
      <c r="Y529" s="4"/>
      <c r="Z529" s="4"/>
    </row>
    <row r="530" spans="2:26" ht="15.75" customHeight="1">
      <c r="B530" s="171">
        <v>45607</v>
      </c>
      <c r="C530" s="1572" t="s">
        <v>221</v>
      </c>
      <c r="D530" s="1571" t="s">
        <v>174</v>
      </c>
      <c r="E530" s="1572">
        <v>1.5</v>
      </c>
      <c r="F530" s="1573" t="s">
        <v>50</v>
      </c>
      <c r="G530" s="1577">
        <v>949502669</v>
      </c>
      <c r="H530" s="1578">
        <v>1066000787</v>
      </c>
      <c r="I530" s="175">
        <v>3031</v>
      </c>
      <c r="J530" s="273" t="s">
        <v>178</v>
      </c>
      <c r="K530" s="157">
        <v>8</v>
      </c>
      <c r="L530" s="1570"/>
      <c r="M530" s="4"/>
      <c r="N530" s="4"/>
      <c r="O530" s="4"/>
      <c r="P530" s="4"/>
      <c r="Q530" s="4"/>
      <c r="R530" s="4"/>
      <c r="S530" s="4"/>
      <c r="T530" s="4"/>
      <c r="U530" s="4"/>
      <c r="V530" s="4"/>
      <c r="W530" s="4"/>
      <c r="X530" s="4"/>
      <c r="Y530" s="4"/>
      <c r="Z530" s="4"/>
    </row>
    <row r="531" spans="2:26" ht="15.75" customHeight="1">
      <c r="B531" s="171">
        <v>45607</v>
      </c>
      <c r="C531" s="1539"/>
      <c r="D531" s="1539"/>
      <c r="E531" s="1539"/>
      <c r="F531" s="1539"/>
      <c r="G531" s="1539"/>
      <c r="H531" s="1539"/>
      <c r="I531" s="175">
        <v>3033</v>
      </c>
      <c r="J531" s="273" t="s">
        <v>205</v>
      </c>
      <c r="K531" s="157">
        <v>5</v>
      </c>
      <c r="L531" s="1539"/>
      <c r="M531" s="4"/>
      <c r="N531" s="4"/>
      <c r="O531" s="4"/>
      <c r="P531" s="4"/>
      <c r="Q531" s="4"/>
      <c r="R531" s="4"/>
      <c r="S531" s="4"/>
      <c r="T531" s="4"/>
      <c r="U531" s="4"/>
      <c r="V531" s="4"/>
      <c r="W531" s="4"/>
      <c r="X531" s="4"/>
      <c r="Y531" s="4"/>
      <c r="Z531" s="4"/>
    </row>
    <row r="532" spans="2:26" ht="15.75" customHeight="1">
      <c r="B532" s="171">
        <v>45607</v>
      </c>
      <c r="C532" s="1572" t="s">
        <v>223</v>
      </c>
      <c r="D532" s="1571" t="s">
        <v>163</v>
      </c>
      <c r="E532" s="1572">
        <v>3.5</v>
      </c>
      <c r="F532" s="1571" t="s">
        <v>164</v>
      </c>
      <c r="G532" s="1577">
        <v>966353312</v>
      </c>
      <c r="H532" s="1578">
        <v>1090008150</v>
      </c>
      <c r="I532" s="160">
        <v>3005</v>
      </c>
      <c r="J532" s="272" t="s">
        <v>185</v>
      </c>
      <c r="K532" s="157">
        <v>11</v>
      </c>
      <c r="L532" s="1570"/>
      <c r="M532" s="4"/>
      <c r="N532" s="81">
        <v>3002</v>
      </c>
      <c r="O532" s="144" t="s">
        <v>150</v>
      </c>
      <c r="P532" s="4"/>
      <c r="Q532" s="4"/>
      <c r="R532" s="4"/>
      <c r="S532" s="4"/>
      <c r="T532" s="4"/>
      <c r="U532" s="4"/>
      <c r="V532" s="4"/>
      <c r="W532" s="4"/>
      <c r="X532" s="4"/>
      <c r="Y532" s="4"/>
      <c r="Z532" s="4"/>
    </row>
    <row r="533" spans="2:26" ht="15.75" customHeight="1">
      <c r="B533" s="171">
        <v>45607</v>
      </c>
      <c r="C533" s="1538"/>
      <c r="D533" s="1538"/>
      <c r="E533" s="1538"/>
      <c r="F533" s="1538"/>
      <c r="G533" s="1538"/>
      <c r="H533" s="1538"/>
      <c r="I533" s="160">
        <v>3013</v>
      </c>
      <c r="J533" s="272" t="s">
        <v>188</v>
      </c>
      <c r="K533" s="157">
        <v>10</v>
      </c>
      <c r="L533" s="1538"/>
      <c r="M533" s="4"/>
      <c r="N533" s="81">
        <v>3015</v>
      </c>
      <c r="O533" s="144" t="s">
        <v>156</v>
      </c>
      <c r="P533" s="4"/>
      <c r="Q533" s="4"/>
      <c r="R533" s="4"/>
      <c r="S533" s="4"/>
      <c r="T533" s="4"/>
      <c r="U533" s="4"/>
      <c r="V533" s="4"/>
      <c r="W533" s="4"/>
      <c r="X533" s="4"/>
      <c r="Y533" s="4"/>
      <c r="Z533" s="4"/>
    </row>
    <row r="534" spans="2:26" ht="15.75" customHeight="1">
      <c r="B534" s="171">
        <v>45607</v>
      </c>
      <c r="C534" s="1539"/>
      <c r="D534" s="1539"/>
      <c r="E534" s="1539"/>
      <c r="F534" s="1539"/>
      <c r="G534" s="1539"/>
      <c r="H534" s="1539"/>
      <c r="I534" s="160">
        <v>3023</v>
      </c>
      <c r="J534" s="272" t="s">
        <v>182</v>
      </c>
      <c r="K534" s="157">
        <v>14</v>
      </c>
      <c r="L534" s="1539"/>
      <c r="M534" s="4"/>
      <c r="N534" s="81">
        <v>3030</v>
      </c>
      <c r="O534" s="144" t="s">
        <v>161</v>
      </c>
      <c r="P534" s="4"/>
      <c r="Q534" s="4"/>
      <c r="R534" s="4"/>
      <c r="S534" s="4"/>
      <c r="T534" s="4"/>
      <c r="U534" s="4"/>
      <c r="V534" s="4"/>
      <c r="W534" s="4"/>
      <c r="X534" s="4"/>
      <c r="Y534" s="4"/>
      <c r="Z534" s="4"/>
    </row>
    <row r="535" spans="2:26" ht="15.75" customHeight="1">
      <c r="B535" s="171">
        <v>45607</v>
      </c>
      <c r="C535" s="1572" t="s">
        <v>224</v>
      </c>
      <c r="D535" s="1571" t="s">
        <v>153</v>
      </c>
      <c r="E535" s="1572">
        <v>2.5</v>
      </c>
      <c r="F535" s="1571" t="s">
        <v>154</v>
      </c>
      <c r="G535" s="1577">
        <v>398232148</v>
      </c>
      <c r="H535" s="1578">
        <v>26098005897</v>
      </c>
      <c r="I535" s="167">
        <v>3003</v>
      </c>
      <c r="J535" s="251" t="s">
        <v>193</v>
      </c>
      <c r="K535" s="157">
        <v>12</v>
      </c>
      <c r="L535" s="1570"/>
      <c r="M535" s="4"/>
      <c r="N535" s="81">
        <v>3020</v>
      </c>
      <c r="O535" s="144" t="s">
        <v>166</v>
      </c>
      <c r="P535" s="4"/>
      <c r="Q535" s="4"/>
      <c r="R535" s="4"/>
      <c r="S535" s="4"/>
      <c r="T535" s="4"/>
      <c r="U535" s="4"/>
      <c r="V535" s="4"/>
      <c r="W535" s="4"/>
      <c r="X535" s="4"/>
      <c r="Y535" s="4"/>
      <c r="Z535" s="4"/>
    </row>
    <row r="536" spans="2:26" ht="15.75" customHeight="1">
      <c r="B536" s="171">
        <v>45607</v>
      </c>
      <c r="C536" s="1539"/>
      <c r="D536" s="1539"/>
      <c r="E536" s="1539"/>
      <c r="F536" s="1539"/>
      <c r="G536" s="1539"/>
      <c r="H536" s="1539"/>
      <c r="I536" s="167">
        <v>3032</v>
      </c>
      <c r="J536" s="251" t="s">
        <v>190</v>
      </c>
      <c r="K536" s="157">
        <v>9</v>
      </c>
      <c r="L536" s="1539"/>
      <c r="M536" s="4"/>
      <c r="N536" s="81">
        <v>3016</v>
      </c>
      <c r="O536" s="144" t="s">
        <v>171</v>
      </c>
      <c r="P536" s="4"/>
      <c r="Q536" s="4"/>
      <c r="R536" s="4"/>
      <c r="S536" s="4"/>
      <c r="T536" s="4"/>
      <c r="U536" s="4"/>
      <c r="V536" s="4"/>
      <c r="W536" s="4"/>
      <c r="X536" s="4"/>
      <c r="Y536" s="4"/>
      <c r="Z536" s="4"/>
    </row>
    <row r="537" spans="2:26" ht="15.75" customHeight="1">
      <c r="B537" s="171">
        <v>45607</v>
      </c>
      <c r="C537" s="1572" t="s">
        <v>226</v>
      </c>
      <c r="D537" s="1571" t="s">
        <v>134</v>
      </c>
      <c r="E537" s="1572">
        <v>2.5</v>
      </c>
      <c r="F537" s="1571" t="s">
        <v>216</v>
      </c>
      <c r="G537" s="1577">
        <v>326522825</v>
      </c>
      <c r="H537" s="1578">
        <v>1093014117</v>
      </c>
      <c r="I537" s="165">
        <v>3014</v>
      </c>
      <c r="J537" s="252" t="s">
        <v>202</v>
      </c>
      <c r="K537" s="157">
        <v>14</v>
      </c>
      <c r="L537" s="1570"/>
      <c r="M537" s="4"/>
      <c r="N537" s="81">
        <v>3027</v>
      </c>
      <c r="O537" s="144" t="s">
        <v>175</v>
      </c>
      <c r="P537" s="4"/>
      <c r="Q537" s="4"/>
      <c r="R537" s="4"/>
      <c r="S537" s="4"/>
      <c r="T537" s="4"/>
      <c r="U537" s="4"/>
      <c r="V537" s="4"/>
      <c r="W537" s="4"/>
      <c r="X537" s="4"/>
      <c r="Y537" s="4"/>
      <c r="Z537" s="4"/>
    </row>
    <row r="538" spans="2:26" ht="15.75" customHeight="1">
      <c r="B538" s="171">
        <v>45607</v>
      </c>
      <c r="C538" s="1539"/>
      <c r="D538" s="1539"/>
      <c r="E538" s="1539"/>
      <c r="F538" s="1539"/>
      <c r="G538" s="1539"/>
      <c r="H538" s="1539"/>
      <c r="I538" s="165">
        <v>3018</v>
      </c>
      <c r="J538" s="252" t="s">
        <v>199</v>
      </c>
      <c r="K538" s="157">
        <v>11</v>
      </c>
      <c r="L538" s="1539"/>
      <c r="M538" s="4"/>
      <c r="N538" s="81">
        <v>3031</v>
      </c>
      <c r="O538" s="144" t="s">
        <v>178</v>
      </c>
      <c r="P538" s="4"/>
      <c r="Q538" s="4"/>
      <c r="R538" s="4"/>
      <c r="S538" s="4"/>
      <c r="T538" s="4"/>
      <c r="U538" s="4"/>
      <c r="V538" s="4"/>
      <c r="W538" s="4"/>
      <c r="X538" s="4"/>
      <c r="Y538" s="4"/>
      <c r="Z538" s="4"/>
    </row>
    <row r="539" spans="2:26" ht="15.75" customHeight="1">
      <c r="B539" s="171">
        <v>45607</v>
      </c>
      <c r="C539" s="157" t="s">
        <v>227</v>
      </c>
      <c r="D539" s="156" t="s">
        <v>174</v>
      </c>
      <c r="E539" s="157">
        <v>1.5</v>
      </c>
      <c r="F539" s="274" t="s">
        <v>50</v>
      </c>
      <c r="G539" s="158">
        <v>949502669</v>
      </c>
      <c r="H539" s="159">
        <v>1066000787</v>
      </c>
      <c r="I539" s="175">
        <v>3011</v>
      </c>
      <c r="J539" s="273" t="s">
        <v>196</v>
      </c>
      <c r="K539" s="157">
        <v>15</v>
      </c>
      <c r="L539" s="250"/>
      <c r="M539" s="4"/>
      <c r="N539" s="81">
        <v>3023</v>
      </c>
      <c r="O539" s="144" t="s">
        <v>182</v>
      </c>
      <c r="P539" s="4"/>
      <c r="Q539" s="4"/>
      <c r="R539" s="4"/>
      <c r="S539" s="4"/>
      <c r="T539" s="4"/>
      <c r="U539" s="4"/>
      <c r="V539" s="4"/>
      <c r="W539" s="4"/>
      <c r="X539" s="4"/>
      <c r="Y539" s="4"/>
      <c r="Z539" s="4"/>
    </row>
    <row r="540" spans="2:26" ht="15.75" customHeight="1">
      <c r="B540" s="171">
        <v>45608</v>
      </c>
      <c r="C540" s="1567" t="s">
        <v>215</v>
      </c>
      <c r="D540" s="1568" t="s">
        <v>134</v>
      </c>
      <c r="E540" s="1584">
        <v>2.5</v>
      </c>
      <c r="F540" s="1567" t="s">
        <v>216</v>
      </c>
      <c r="G540" s="1585">
        <v>326522825</v>
      </c>
      <c r="H540" s="1586">
        <v>1093014117</v>
      </c>
      <c r="I540" s="167">
        <v>3002</v>
      </c>
      <c r="J540" s="251" t="s">
        <v>150</v>
      </c>
      <c r="K540" s="81">
        <v>6</v>
      </c>
      <c r="L540" s="146"/>
      <c r="M540" s="4"/>
      <c r="N540" s="81">
        <v>3005</v>
      </c>
      <c r="O540" s="144" t="s">
        <v>185</v>
      </c>
      <c r="P540" s="4"/>
      <c r="Q540" s="4"/>
      <c r="R540" s="4"/>
      <c r="S540" s="4"/>
      <c r="T540" s="4"/>
      <c r="U540" s="4"/>
      <c r="V540" s="4"/>
      <c r="W540" s="4"/>
      <c r="X540" s="4"/>
      <c r="Y540" s="4"/>
      <c r="Z540" s="4"/>
    </row>
    <row r="541" spans="2:26" ht="15.75" customHeight="1">
      <c r="B541" s="171">
        <v>45608</v>
      </c>
      <c r="C541" s="1538"/>
      <c r="D541" s="1538"/>
      <c r="E541" s="1538"/>
      <c r="F541" s="1538"/>
      <c r="G541" s="1538"/>
      <c r="H541" s="1538"/>
      <c r="I541" s="167">
        <v>3015</v>
      </c>
      <c r="J541" s="251" t="s">
        <v>156</v>
      </c>
      <c r="K541" s="81">
        <v>5</v>
      </c>
      <c r="L541" s="146"/>
      <c r="M541" s="4"/>
      <c r="N541" s="81">
        <v>3013</v>
      </c>
      <c r="O541" s="144" t="s">
        <v>188</v>
      </c>
      <c r="P541" s="4"/>
      <c r="Q541" s="4"/>
      <c r="R541" s="4"/>
      <c r="S541" s="4"/>
      <c r="T541" s="4"/>
      <c r="U541" s="4"/>
      <c r="V541" s="4"/>
      <c r="W541" s="4"/>
      <c r="X541" s="4"/>
      <c r="Y541" s="4"/>
      <c r="Z541" s="4"/>
    </row>
    <row r="542" spans="2:26" ht="15.75" customHeight="1">
      <c r="B542" s="171">
        <v>45608</v>
      </c>
      <c r="C542" s="1538"/>
      <c r="D542" s="1538"/>
      <c r="E542" s="1538"/>
      <c r="F542" s="1538"/>
      <c r="G542" s="1538"/>
      <c r="H542" s="1538"/>
      <c r="I542" s="167">
        <v>3030</v>
      </c>
      <c r="J542" s="251" t="s">
        <v>161</v>
      </c>
      <c r="K542" s="81">
        <v>4</v>
      </c>
      <c r="L542" s="146"/>
      <c r="M542" s="4"/>
      <c r="N542" s="81">
        <v>3032</v>
      </c>
      <c r="O542" s="144" t="s">
        <v>190</v>
      </c>
      <c r="P542" s="4"/>
      <c r="Q542" s="4"/>
      <c r="R542" s="4"/>
      <c r="S542" s="4"/>
      <c r="T542" s="4"/>
      <c r="U542" s="4"/>
      <c r="V542" s="4"/>
      <c r="W542" s="4"/>
      <c r="X542" s="4"/>
      <c r="Y542" s="4"/>
      <c r="Z542" s="4"/>
    </row>
    <row r="543" spans="2:26" ht="15.75" customHeight="1">
      <c r="B543" s="171">
        <v>45608</v>
      </c>
      <c r="C543" s="1539"/>
      <c r="D543" s="1539"/>
      <c r="E543" s="1539"/>
      <c r="F543" s="1539"/>
      <c r="G543" s="1539"/>
      <c r="H543" s="1539"/>
      <c r="I543" s="167">
        <v>3020</v>
      </c>
      <c r="J543" s="251" t="s">
        <v>166</v>
      </c>
      <c r="K543" s="81">
        <v>6</v>
      </c>
      <c r="L543" s="146"/>
      <c r="M543" s="4"/>
      <c r="N543" s="81">
        <v>3003</v>
      </c>
      <c r="O543" s="144" t="s">
        <v>193</v>
      </c>
      <c r="P543" s="4"/>
      <c r="Q543" s="4"/>
      <c r="R543" s="4"/>
      <c r="S543" s="4"/>
      <c r="T543" s="4"/>
      <c r="U543" s="4"/>
      <c r="V543" s="4"/>
      <c r="W543" s="4"/>
      <c r="X543" s="4"/>
      <c r="Y543" s="4"/>
      <c r="Z543" s="4"/>
    </row>
    <row r="544" spans="2:26" ht="15.75" customHeight="1">
      <c r="B544" s="171">
        <v>45608</v>
      </c>
      <c r="C544" s="1567" t="s">
        <v>217</v>
      </c>
      <c r="D544" s="1568" t="s">
        <v>163</v>
      </c>
      <c r="E544" s="1584">
        <v>3.5</v>
      </c>
      <c r="F544" s="1567" t="s">
        <v>164</v>
      </c>
      <c r="G544" s="1585">
        <v>966353312</v>
      </c>
      <c r="H544" s="1586">
        <v>1090008150</v>
      </c>
      <c r="I544" s="165">
        <v>3016</v>
      </c>
      <c r="J544" s="252" t="s">
        <v>171</v>
      </c>
      <c r="K544" s="81">
        <v>7</v>
      </c>
      <c r="L544" s="146"/>
      <c r="M544" s="4"/>
      <c r="N544" s="81">
        <v>3011</v>
      </c>
      <c r="O544" s="144" t="s">
        <v>196</v>
      </c>
      <c r="P544" s="4"/>
      <c r="Q544" s="4"/>
      <c r="R544" s="4"/>
      <c r="S544" s="4"/>
      <c r="T544" s="4"/>
      <c r="U544" s="4"/>
      <c r="V544" s="4"/>
      <c r="W544" s="4"/>
      <c r="X544" s="4"/>
      <c r="Y544" s="4"/>
      <c r="Z544" s="4"/>
    </row>
    <row r="545" spans="2:26" ht="15.75" customHeight="1">
      <c r="B545" s="171">
        <v>45608</v>
      </c>
      <c r="C545" s="1538"/>
      <c r="D545" s="1538"/>
      <c r="E545" s="1538"/>
      <c r="F545" s="1538"/>
      <c r="G545" s="1538"/>
      <c r="H545" s="1538"/>
      <c r="I545" s="165">
        <v>3027</v>
      </c>
      <c r="J545" s="252" t="s">
        <v>175</v>
      </c>
      <c r="K545" s="81">
        <v>8</v>
      </c>
      <c r="L545" s="146"/>
      <c r="M545" s="4"/>
      <c r="N545" s="81">
        <v>3018</v>
      </c>
      <c r="O545" s="144" t="s">
        <v>199</v>
      </c>
      <c r="P545" s="4"/>
      <c r="Q545" s="4"/>
      <c r="R545" s="4"/>
      <c r="S545" s="4"/>
      <c r="T545" s="4"/>
      <c r="U545" s="4"/>
      <c r="V545" s="4"/>
      <c r="W545" s="4"/>
      <c r="X545" s="4"/>
      <c r="Y545" s="4"/>
      <c r="Z545" s="4"/>
    </row>
    <row r="546" spans="2:26" ht="15.75" customHeight="1">
      <c r="B546" s="171">
        <v>45608</v>
      </c>
      <c r="C546" s="1539"/>
      <c r="D546" s="1539"/>
      <c r="E546" s="1539"/>
      <c r="F546" s="1539"/>
      <c r="G546" s="1539"/>
      <c r="H546" s="1539"/>
      <c r="I546" s="165">
        <v>3033</v>
      </c>
      <c r="J546" s="252" t="s">
        <v>205</v>
      </c>
      <c r="K546" s="81">
        <v>3</v>
      </c>
      <c r="L546" s="146"/>
      <c r="M546" s="4"/>
      <c r="N546" s="81">
        <v>3014</v>
      </c>
      <c r="O546" s="144" t="s">
        <v>202</v>
      </c>
      <c r="P546" s="4"/>
      <c r="Q546" s="4"/>
      <c r="R546" s="4"/>
      <c r="S546" s="4"/>
      <c r="T546" s="4"/>
      <c r="U546" s="4"/>
      <c r="V546" s="4"/>
      <c r="W546" s="4"/>
      <c r="X546" s="4"/>
      <c r="Y546" s="4"/>
      <c r="Z546" s="4"/>
    </row>
    <row r="547" spans="2:26" ht="15.75" customHeight="1">
      <c r="B547" s="171">
        <v>45608</v>
      </c>
      <c r="C547" s="1567" t="s">
        <v>219</v>
      </c>
      <c r="D547" s="1568" t="s">
        <v>134</v>
      </c>
      <c r="E547" s="1567">
        <v>2.5</v>
      </c>
      <c r="F547" s="1565" t="s">
        <v>216</v>
      </c>
      <c r="G547" s="1566">
        <v>326522825</v>
      </c>
      <c r="H547" s="1569">
        <v>1093014117</v>
      </c>
      <c r="I547" s="261">
        <v>3018</v>
      </c>
      <c r="J547" s="262" t="s">
        <v>199</v>
      </c>
      <c r="K547" s="81">
        <v>4</v>
      </c>
      <c r="L547" s="146"/>
      <c r="M547" s="4"/>
      <c r="N547" s="81">
        <v>3033</v>
      </c>
      <c r="O547" s="144" t="s">
        <v>205</v>
      </c>
      <c r="P547" s="4"/>
      <c r="Q547" s="4"/>
      <c r="R547" s="4"/>
      <c r="S547" s="4"/>
      <c r="T547" s="4"/>
      <c r="U547" s="4"/>
      <c r="V547" s="4"/>
      <c r="W547" s="4"/>
      <c r="X547" s="4"/>
      <c r="Y547" s="4"/>
      <c r="Z547" s="4"/>
    </row>
    <row r="548" spans="2:26" ht="15.75" customHeight="1">
      <c r="B548" s="171">
        <v>45608</v>
      </c>
      <c r="C548" s="1538"/>
      <c r="D548" s="1538"/>
      <c r="E548" s="1538"/>
      <c r="F548" s="1538"/>
      <c r="G548" s="1538"/>
      <c r="H548" s="1538"/>
      <c r="I548" s="261">
        <v>3014</v>
      </c>
      <c r="J548" s="262" t="s">
        <v>202</v>
      </c>
      <c r="K548" s="81">
        <v>8</v>
      </c>
      <c r="L548" s="146"/>
      <c r="M548" s="4"/>
      <c r="N548" s="4"/>
      <c r="O548" s="4"/>
      <c r="P548" s="4"/>
      <c r="Q548" s="4"/>
      <c r="R548" s="4"/>
      <c r="S548" s="4"/>
      <c r="T548" s="4"/>
      <c r="U548" s="4"/>
      <c r="V548" s="4"/>
      <c r="W548" s="4"/>
      <c r="X548" s="4"/>
      <c r="Y548" s="4"/>
      <c r="Z548" s="4"/>
    </row>
    <row r="549" spans="2:26" ht="15.75" customHeight="1">
      <c r="B549" s="171">
        <v>45608</v>
      </c>
      <c r="C549" s="1538"/>
      <c r="D549" s="1538"/>
      <c r="E549" s="1538"/>
      <c r="F549" s="1538"/>
      <c r="G549" s="1538"/>
      <c r="H549" s="1538"/>
      <c r="I549" s="261">
        <v>3032</v>
      </c>
      <c r="J549" s="262" t="s">
        <v>190</v>
      </c>
      <c r="K549" s="81">
        <v>5</v>
      </c>
      <c r="L549" s="146"/>
      <c r="M549" s="4"/>
      <c r="N549" s="4"/>
      <c r="O549" s="4"/>
      <c r="P549" s="4"/>
      <c r="Q549" s="4"/>
      <c r="R549" s="4"/>
      <c r="S549" s="4"/>
      <c r="T549" s="4"/>
      <c r="U549" s="4"/>
      <c r="V549" s="4"/>
      <c r="W549" s="4"/>
      <c r="X549" s="4"/>
      <c r="Y549" s="4"/>
      <c r="Z549" s="4"/>
    </row>
    <row r="550" spans="2:26" ht="15.75" customHeight="1">
      <c r="B550" s="171">
        <v>45608</v>
      </c>
      <c r="C550" s="1539"/>
      <c r="D550" s="1539"/>
      <c r="E550" s="1539"/>
      <c r="F550" s="1539"/>
      <c r="G550" s="1539"/>
      <c r="H550" s="1539"/>
      <c r="I550" s="261">
        <v>3003</v>
      </c>
      <c r="J550" s="262" t="s">
        <v>193</v>
      </c>
      <c r="K550" s="81">
        <v>5</v>
      </c>
      <c r="L550" s="146"/>
      <c r="M550" s="4"/>
      <c r="N550" s="4"/>
      <c r="O550" s="4"/>
      <c r="P550" s="4"/>
      <c r="Q550" s="4"/>
      <c r="R550" s="4"/>
      <c r="S550" s="4"/>
      <c r="T550" s="4"/>
      <c r="U550" s="4"/>
      <c r="V550" s="4"/>
      <c r="W550" s="4"/>
      <c r="X550" s="4"/>
      <c r="Y550" s="4"/>
      <c r="Z550" s="4"/>
    </row>
    <row r="551" spans="2:26" ht="15.75" customHeight="1">
      <c r="B551" s="171">
        <v>45608</v>
      </c>
      <c r="C551" s="1567" t="s">
        <v>221</v>
      </c>
      <c r="D551" s="1568" t="s">
        <v>163</v>
      </c>
      <c r="E551" s="1567">
        <v>3.5</v>
      </c>
      <c r="F551" s="1565" t="s">
        <v>164</v>
      </c>
      <c r="G551" s="1566">
        <v>966353312</v>
      </c>
      <c r="H551" s="1569">
        <v>1090008150</v>
      </c>
      <c r="I551" s="259">
        <v>3005</v>
      </c>
      <c r="J551" s="260" t="s">
        <v>185</v>
      </c>
      <c r="K551" s="81">
        <v>4</v>
      </c>
      <c r="L551" s="146"/>
      <c r="M551" s="4"/>
      <c r="N551" s="4"/>
      <c r="O551" s="4"/>
      <c r="P551" s="4"/>
      <c r="Q551" s="4"/>
      <c r="R551" s="4"/>
      <c r="S551" s="4"/>
      <c r="T551" s="4"/>
      <c r="U551" s="4"/>
      <c r="V551" s="4"/>
      <c r="W551" s="4"/>
      <c r="X551" s="4"/>
      <c r="Y551" s="4"/>
      <c r="Z551" s="4"/>
    </row>
    <row r="552" spans="2:26" ht="15.75" customHeight="1">
      <c r="B552" s="171">
        <v>45608</v>
      </c>
      <c r="C552" s="1538"/>
      <c r="D552" s="1538"/>
      <c r="E552" s="1538"/>
      <c r="F552" s="1538"/>
      <c r="G552" s="1538"/>
      <c r="H552" s="1538"/>
      <c r="I552" s="259">
        <v>3031</v>
      </c>
      <c r="J552" s="260" t="s">
        <v>178</v>
      </c>
      <c r="K552" s="81">
        <v>3</v>
      </c>
      <c r="L552" s="146"/>
      <c r="M552" s="4"/>
      <c r="N552" s="4"/>
      <c r="O552" s="4"/>
      <c r="P552" s="4"/>
      <c r="Q552" s="4"/>
      <c r="R552" s="4"/>
      <c r="S552" s="4"/>
      <c r="T552" s="4"/>
      <c r="U552" s="4"/>
      <c r="V552" s="4"/>
      <c r="W552" s="4"/>
      <c r="X552" s="4"/>
      <c r="Y552" s="4"/>
      <c r="Z552" s="4"/>
    </row>
    <row r="553" spans="2:26" ht="15.75" customHeight="1">
      <c r="B553" s="171">
        <v>45608</v>
      </c>
      <c r="C553" s="1538"/>
      <c r="D553" s="1538"/>
      <c r="E553" s="1538"/>
      <c r="F553" s="1538"/>
      <c r="G553" s="1538"/>
      <c r="H553" s="1538"/>
      <c r="I553" s="259">
        <v>3013</v>
      </c>
      <c r="J553" s="260" t="s">
        <v>188</v>
      </c>
      <c r="K553" s="81">
        <v>5</v>
      </c>
      <c r="L553" s="146"/>
      <c r="M553" s="4"/>
      <c r="N553" s="4"/>
      <c r="O553" s="4"/>
      <c r="P553" s="4"/>
      <c r="Q553" s="4"/>
      <c r="R553" s="4"/>
      <c r="S553" s="4"/>
      <c r="T553" s="4"/>
      <c r="U553" s="4"/>
      <c r="V553" s="4"/>
      <c r="W553" s="4"/>
      <c r="X553" s="4"/>
      <c r="Y553" s="4"/>
      <c r="Z553" s="4"/>
    </row>
    <row r="554" spans="2:26" ht="15.75" customHeight="1">
      <c r="B554" s="171">
        <v>45608</v>
      </c>
      <c r="C554" s="1538"/>
      <c r="D554" s="1538"/>
      <c r="E554" s="1538"/>
      <c r="F554" s="1538"/>
      <c r="G554" s="1538"/>
      <c r="H554" s="1538"/>
      <c r="I554" s="259">
        <v>3023</v>
      </c>
      <c r="J554" s="260" t="s">
        <v>182</v>
      </c>
      <c r="K554" s="81">
        <v>5</v>
      </c>
      <c r="L554" s="146"/>
      <c r="M554" s="4"/>
      <c r="N554" s="4"/>
      <c r="O554" s="4"/>
      <c r="P554" s="4"/>
      <c r="Q554" s="4"/>
      <c r="R554" s="4"/>
      <c r="S554" s="4"/>
      <c r="T554" s="4"/>
      <c r="U554" s="4"/>
      <c r="V554" s="4"/>
      <c r="W554" s="4"/>
      <c r="X554" s="4"/>
      <c r="Y554" s="4"/>
      <c r="Z554" s="4"/>
    </row>
    <row r="555" spans="2:26" ht="15.75" customHeight="1">
      <c r="B555" s="171">
        <v>45608</v>
      </c>
      <c r="C555" s="1539"/>
      <c r="D555" s="1539"/>
      <c r="E555" s="1539"/>
      <c r="F555" s="1539"/>
      <c r="G555" s="1539"/>
      <c r="H555" s="1539"/>
      <c r="I555" s="259">
        <v>3011</v>
      </c>
      <c r="J555" s="260" t="s">
        <v>196</v>
      </c>
      <c r="K555" s="81">
        <v>6</v>
      </c>
      <c r="L555" s="146"/>
      <c r="M555" s="4"/>
      <c r="N555" s="4"/>
      <c r="O555" s="4"/>
      <c r="P555" s="4"/>
      <c r="Q555" s="4"/>
      <c r="R555" s="4"/>
      <c r="S555" s="4"/>
      <c r="T555" s="4"/>
      <c r="U555" s="4"/>
      <c r="V555" s="4"/>
      <c r="W555" s="4"/>
      <c r="X555" s="4"/>
      <c r="Y555" s="4"/>
      <c r="Z555" s="4"/>
    </row>
    <row r="556" spans="2:26" ht="15.75" customHeight="1">
      <c r="B556" s="171">
        <v>45609</v>
      </c>
      <c r="C556" s="1567" t="s">
        <v>215</v>
      </c>
      <c r="D556" s="1568" t="s">
        <v>153</v>
      </c>
      <c r="E556" s="1584">
        <v>2.5</v>
      </c>
      <c r="F556" s="1567" t="s">
        <v>154</v>
      </c>
      <c r="G556" s="1585">
        <v>398232148</v>
      </c>
      <c r="H556" s="1586">
        <v>26098005897</v>
      </c>
      <c r="I556" s="167">
        <v>3002</v>
      </c>
      <c r="J556" s="251" t="s">
        <v>150</v>
      </c>
      <c r="K556" s="81">
        <v>6</v>
      </c>
      <c r="L556" s="146"/>
      <c r="M556" s="4"/>
      <c r="N556" s="4"/>
      <c r="O556" s="4"/>
      <c r="P556" s="4"/>
      <c r="Q556" s="4"/>
      <c r="R556" s="4"/>
      <c r="S556" s="4"/>
      <c r="T556" s="4"/>
      <c r="U556" s="4"/>
      <c r="V556" s="4"/>
      <c r="W556" s="4"/>
      <c r="X556" s="4"/>
      <c r="Y556" s="4"/>
      <c r="Z556" s="4"/>
    </row>
    <row r="557" spans="2:26" ht="15.75" customHeight="1">
      <c r="B557" s="171">
        <v>45609</v>
      </c>
      <c r="C557" s="1538"/>
      <c r="D557" s="1538"/>
      <c r="E557" s="1538"/>
      <c r="F557" s="1538"/>
      <c r="G557" s="1538"/>
      <c r="H557" s="1538"/>
      <c r="I557" s="167">
        <v>3015</v>
      </c>
      <c r="J557" s="251" t="s">
        <v>156</v>
      </c>
      <c r="K557" s="81">
        <v>5</v>
      </c>
      <c r="L557" s="146"/>
      <c r="M557" s="4"/>
      <c r="N557" s="4"/>
      <c r="O557" s="4"/>
      <c r="P557" s="4"/>
      <c r="Q557" s="4"/>
      <c r="R557" s="4"/>
      <c r="S557" s="4"/>
      <c r="T557" s="4"/>
      <c r="U557" s="4"/>
      <c r="V557" s="4"/>
      <c r="W557" s="4"/>
      <c r="X557" s="4"/>
      <c r="Y557" s="4"/>
      <c r="Z557" s="4"/>
    </row>
    <row r="558" spans="2:26" ht="15.75" customHeight="1">
      <c r="B558" s="171">
        <v>45609</v>
      </c>
      <c r="C558" s="1539"/>
      <c r="D558" s="1539"/>
      <c r="E558" s="1539"/>
      <c r="F558" s="1539"/>
      <c r="G558" s="1539"/>
      <c r="H558" s="1539"/>
      <c r="I558" s="167">
        <v>3030</v>
      </c>
      <c r="J558" s="251" t="s">
        <v>161</v>
      </c>
      <c r="K558" s="81">
        <v>7</v>
      </c>
      <c r="L558" s="146"/>
      <c r="M558" s="4"/>
      <c r="N558" s="4"/>
      <c r="O558" s="4"/>
      <c r="P558" s="4"/>
      <c r="Q558" s="4"/>
      <c r="R558" s="4"/>
      <c r="S558" s="4"/>
      <c r="T558" s="4"/>
      <c r="U558" s="4"/>
      <c r="V558" s="4"/>
      <c r="W558" s="4"/>
      <c r="X558" s="4"/>
      <c r="Y558" s="4"/>
      <c r="Z558" s="4"/>
    </row>
    <row r="559" spans="2:26" ht="15.75" customHeight="1">
      <c r="B559" s="171">
        <v>45609</v>
      </c>
      <c r="C559" s="1567" t="s">
        <v>217</v>
      </c>
      <c r="D559" s="1568" t="s">
        <v>134</v>
      </c>
      <c r="E559" s="1584">
        <v>2.5</v>
      </c>
      <c r="F559" s="1567" t="s">
        <v>216</v>
      </c>
      <c r="G559" s="1585">
        <v>326522825</v>
      </c>
      <c r="H559" s="1586">
        <v>1093014117</v>
      </c>
      <c r="I559" s="165">
        <v>3020</v>
      </c>
      <c r="J559" s="252" t="s">
        <v>166</v>
      </c>
      <c r="K559" s="81">
        <v>7</v>
      </c>
      <c r="L559" s="146"/>
      <c r="M559" s="4"/>
      <c r="N559" s="4"/>
      <c r="O559" s="4"/>
      <c r="P559" s="4"/>
      <c r="Q559" s="4"/>
      <c r="R559" s="4"/>
      <c r="S559" s="4"/>
      <c r="T559" s="4"/>
      <c r="U559" s="4"/>
      <c r="V559" s="4"/>
      <c r="W559" s="4"/>
      <c r="X559" s="4"/>
      <c r="Y559" s="4"/>
      <c r="Z559" s="4"/>
    </row>
    <row r="560" spans="2:26" ht="15.75" customHeight="1">
      <c r="B560" s="171">
        <v>45609</v>
      </c>
      <c r="C560" s="1538"/>
      <c r="D560" s="1538"/>
      <c r="E560" s="1538"/>
      <c r="F560" s="1538"/>
      <c r="G560" s="1538"/>
      <c r="H560" s="1538"/>
      <c r="I560" s="165">
        <v>3016</v>
      </c>
      <c r="J560" s="252" t="s">
        <v>171</v>
      </c>
      <c r="K560" s="81">
        <v>8</v>
      </c>
      <c r="L560" s="146"/>
      <c r="M560" s="4"/>
      <c r="N560" s="4"/>
      <c r="O560" s="4"/>
      <c r="P560" s="4"/>
      <c r="Q560" s="4"/>
      <c r="R560" s="4"/>
      <c r="S560" s="4"/>
      <c r="T560" s="4"/>
      <c r="U560" s="4"/>
      <c r="V560" s="4"/>
      <c r="W560" s="4"/>
      <c r="X560" s="4"/>
      <c r="Y560" s="4"/>
      <c r="Z560" s="4"/>
    </row>
    <row r="561" spans="2:26" ht="15.75" customHeight="1">
      <c r="B561" s="171">
        <v>45609</v>
      </c>
      <c r="C561" s="1538"/>
      <c r="D561" s="1538"/>
      <c r="E561" s="1538"/>
      <c r="F561" s="1538"/>
      <c r="G561" s="1538"/>
      <c r="H561" s="1538"/>
      <c r="I561" s="165">
        <v>3027</v>
      </c>
      <c r="J561" s="252" t="s">
        <v>175</v>
      </c>
      <c r="K561" s="81">
        <v>6</v>
      </c>
      <c r="L561" s="146"/>
      <c r="M561" s="4"/>
      <c r="N561" s="4"/>
      <c r="O561" s="4"/>
      <c r="P561" s="4"/>
      <c r="Q561" s="4"/>
      <c r="R561" s="4"/>
      <c r="S561" s="4"/>
      <c r="T561" s="4"/>
      <c r="U561" s="4"/>
      <c r="V561" s="4"/>
      <c r="W561" s="4"/>
      <c r="X561" s="4"/>
      <c r="Y561" s="4"/>
      <c r="Z561" s="4"/>
    </row>
    <row r="562" spans="2:26" ht="15.75" customHeight="1">
      <c r="B562" s="171">
        <v>45609</v>
      </c>
      <c r="C562" s="1539"/>
      <c r="D562" s="1539"/>
      <c r="E562" s="1539"/>
      <c r="F562" s="1539"/>
      <c r="G562" s="1539"/>
      <c r="H562" s="1539"/>
      <c r="I562" s="165">
        <v>3033</v>
      </c>
      <c r="J562" s="252" t="s">
        <v>205</v>
      </c>
      <c r="K562" s="81">
        <v>6</v>
      </c>
      <c r="L562" s="146"/>
      <c r="M562" s="4"/>
      <c r="N562" s="4"/>
      <c r="O562" s="4"/>
      <c r="P562" s="4"/>
      <c r="Q562" s="4"/>
      <c r="R562" s="4"/>
      <c r="S562" s="4"/>
      <c r="T562" s="4"/>
      <c r="U562" s="4"/>
      <c r="V562" s="4"/>
      <c r="W562" s="4"/>
      <c r="X562" s="4"/>
      <c r="Y562" s="4"/>
      <c r="Z562" s="4"/>
    </row>
    <row r="563" spans="2:26" ht="15.75" customHeight="1">
      <c r="B563" s="171">
        <v>45609</v>
      </c>
      <c r="C563" s="1567" t="s">
        <v>219</v>
      </c>
      <c r="D563" s="1568" t="s">
        <v>163</v>
      </c>
      <c r="E563" s="1567">
        <v>3.5</v>
      </c>
      <c r="F563" s="1565" t="s">
        <v>164</v>
      </c>
      <c r="G563" s="1566">
        <v>966353312</v>
      </c>
      <c r="H563" s="1569">
        <v>1090008150</v>
      </c>
      <c r="I563" s="261">
        <v>3018</v>
      </c>
      <c r="J563" s="262" t="s">
        <v>199</v>
      </c>
      <c r="K563" s="81">
        <v>4</v>
      </c>
      <c r="L563" s="146"/>
      <c r="M563" s="4"/>
      <c r="N563" s="4"/>
      <c r="O563" s="4"/>
      <c r="P563" s="4"/>
      <c r="Q563" s="4"/>
      <c r="R563" s="4"/>
      <c r="S563" s="4"/>
      <c r="T563" s="4"/>
      <c r="U563" s="4"/>
      <c r="V563" s="4"/>
      <c r="W563" s="4"/>
      <c r="X563" s="4"/>
      <c r="Y563" s="4"/>
      <c r="Z563" s="4"/>
    </row>
    <row r="564" spans="2:26" ht="15.75" customHeight="1">
      <c r="B564" s="171">
        <v>45609</v>
      </c>
      <c r="C564" s="1538"/>
      <c r="D564" s="1538"/>
      <c r="E564" s="1538"/>
      <c r="F564" s="1538"/>
      <c r="G564" s="1538"/>
      <c r="H564" s="1538"/>
      <c r="I564" s="261">
        <v>3014</v>
      </c>
      <c r="J564" s="262" t="s">
        <v>202</v>
      </c>
      <c r="K564" s="81">
        <v>6</v>
      </c>
      <c r="L564" s="146"/>
      <c r="M564" s="4"/>
      <c r="N564" s="4"/>
      <c r="O564" s="4"/>
      <c r="P564" s="4"/>
      <c r="Q564" s="4"/>
      <c r="R564" s="4"/>
      <c r="S564" s="4"/>
      <c r="T564" s="4"/>
      <c r="U564" s="4"/>
      <c r="V564" s="4"/>
      <c r="W564" s="4"/>
      <c r="X564" s="4"/>
      <c r="Y564" s="4"/>
      <c r="Z564" s="4"/>
    </row>
    <row r="565" spans="2:26" ht="15.75" customHeight="1">
      <c r="B565" s="171">
        <v>45609</v>
      </c>
      <c r="C565" s="1538"/>
      <c r="D565" s="1538"/>
      <c r="E565" s="1538"/>
      <c r="F565" s="1538"/>
      <c r="G565" s="1538"/>
      <c r="H565" s="1538"/>
      <c r="I565" s="261">
        <v>3032</v>
      </c>
      <c r="J565" s="262" t="s">
        <v>190</v>
      </c>
      <c r="K565" s="81">
        <v>3</v>
      </c>
      <c r="L565" s="146"/>
      <c r="M565" s="4"/>
      <c r="N565" s="4"/>
      <c r="O565" s="4"/>
      <c r="P565" s="4"/>
      <c r="Q565" s="4"/>
      <c r="R565" s="4"/>
      <c r="S565" s="4"/>
      <c r="T565" s="4"/>
      <c r="U565" s="4"/>
      <c r="V565" s="4"/>
      <c r="W565" s="4"/>
      <c r="X565" s="4"/>
      <c r="Y565" s="4"/>
      <c r="Z565" s="4"/>
    </row>
    <row r="566" spans="2:26" ht="15.75" customHeight="1">
      <c r="B566" s="171">
        <v>45609</v>
      </c>
      <c r="C566" s="1538"/>
      <c r="D566" s="1538"/>
      <c r="E566" s="1538"/>
      <c r="F566" s="1538"/>
      <c r="G566" s="1538"/>
      <c r="H566" s="1538"/>
      <c r="I566" s="261">
        <v>3003</v>
      </c>
      <c r="J566" s="262" t="s">
        <v>193</v>
      </c>
      <c r="K566" s="81">
        <v>4</v>
      </c>
      <c r="L566" s="146"/>
      <c r="M566" s="4"/>
      <c r="N566" s="4"/>
      <c r="O566" s="4"/>
      <c r="P566" s="4"/>
      <c r="Q566" s="4"/>
      <c r="R566" s="4"/>
      <c r="S566" s="4"/>
      <c r="T566" s="4"/>
      <c r="U566" s="4"/>
      <c r="V566" s="4"/>
      <c r="W566" s="4"/>
      <c r="X566" s="4"/>
      <c r="Y566" s="4"/>
      <c r="Z566" s="4"/>
    </row>
    <row r="567" spans="2:26" ht="15.75" customHeight="1">
      <c r="B567" s="171">
        <v>45609</v>
      </c>
      <c r="C567" s="1539"/>
      <c r="D567" s="1539"/>
      <c r="E567" s="1539"/>
      <c r="F567" s="1539"/>
      <c r="G567" s="1539"/>
      <c r="H567" s="1539"/>
      <c r="I567" s="261">
        <v>3011</v>
      </c>
      <c r="J567" s="262" t="s">
        <v>196</v>
      </c>
      <c r="K567" s="81">
        <v>5</v>
      </c>
      <c r="L567" s="146"/>
      <c r="M567" s="4"/>
      <c r="N567" s="4"/>
      <c r="O567" s="4"/>
      <c r="P567" s="4"/>
      <c r="Q567" s="4"/>
      <c r="R567" s="4"/>
      <c r="S567" s="4"/>
      <c r="T567" s="4"/>
      <c r="U567" s="4"/>
      <c r="V567" s="4"/>
      <c r="W567" s="4"/>
      <c r="X567" s="4"/>
      <c r="Y567" s="4"/>
      <c r="Z567" s="4"/>
    </row>
    <row r="568" spans="2:26" ht="15.75" customHeight="1">
      <c r="B568" s="171">
        <v>45609</v>
      </c>
      <c r="C568" s="1567" t="s">
        <v>221</v>
      </c>
      <c r="D568" s="1568" t="s">
        <v>153</v>
      </c>
      <c r="E568" s="1567">
        <v>2.5</v>
      </c>
      <c r="F568" s="1565" t="s">
        <v>154</v>
      </c>
      <c r="G568" s="1566">
        <v>398232148</v>
      </c>
      <c r="H568" s="1569">
        <v>26098005897</v>
      </c>
      <c r="I568" s="259">
        <v>3005</v>
      </c>
      <c r="J568" s="260" t="s">
        <v>185</v>
      </c>
      <c r="K568" s="81">
        <v>4</v>
      </c>
      <c r="L568" s="146"/>
      <c r="M568" s="4"/>
      <c r="N568" s="4"/>
      <c r="O568" s="4"/>
      <c r="P568" s="4"/>
      <c r="Q568" s="4"/>
      <c r="R568" s="4"/>
      <c r="S568" s="4"/>
      <c r="T568" s="4"/>
      <c r="U568" s="4"/>
      <c r="V568" s="4"/>
      <c r="W568" s="4"/>
      <c r="X568" s="4"/>
      <c r="Y568" s="4"/>
      <c r="Z568" s="4"/>
    </row>
    <row r="569" spans="2:26" ht="15.75" customHeight="1">
      <c r="B569" s="171">
        <v>45609</v>
      </c>
      <c r="C569" s="1538"/>
      <c r="D569" s="1538"/>
      <c r="E569" s="1538"/>
      <c r="F569" s="1538"/>
      <c r="G569" s="1538"/>
      <c r="H569" s="1538"/>
      <c r="I569" s="259">
        <v>3031</v>
      </c>
      <c r="J569" s="260" t="s">
        <v>178</v>
      </c>
      <c r="K569" s="81">
        <v>4</v>
      </c>
      <c r="L569" s="146"/>
      <c r="M569" s="4"/>
      <c r="N569" s="4"/>
      <c r="O569" s="4"/>
      <c r="P569" s="4"/>
      <c r="Q569" s="4"/>
      <c r="R569" s="4"/>
      <c r="S569" s="4"/>
      <c r="T569" s="4"/>
      <c r="U569" s="4"/>
      <c r="V569" s="4"/>
      <c r="W569" s="4"/>
      <c r="X569" s="4"/>
      <c r="Y569" s="4"/>
      <c r="Z569" s="4"/>
    </row>
    <row r="570" spans="2:26" ht="15.75" customHeight="1">
      <c r="B570" s="171">
        <v>45609</v>
      </c>
      <c r="C570" s="1538"/>
      <c r="D570" s="1538"/>
      <c r="E570" s="1538"/>
      <c r="F570" s="1538"/>
      <c r="G570" s="1538"/>
      <c r="H570" s="1538"/>
      <c r="I570" s="259">
        <v>3013</v>
      </c>
      <c r="J570" s="260" t="s">
        <v>188</v>
      </c>
      <c r="K570" s="81">
        <v>5</v>
      </c>
      <c r="L570" s="146"/>
      <c r="M570" s="4"/>
      <c r="N570" s="4"/>
      <c r="O570" s="4"/>
      <c r="P570" s="4"/>
      <c r="Q570" s="4"/>
      <c r="R570" s="4"/>
      <c r="S570" s="4"/>
      <c r="T570" s="4"/>
      <c r="U570" s="4"/>
      <c r="V570" s="4"/>
      <c r="W570" s="4"/>
      <c r="X570" s="4"/>
      <c r="Y570" s="4"/>
      <c r="Z570" s="4"/>
    </row>
    <row r="571" spans="2:26" ht="15.75" customHeight="1">
      <c r="B571" s="171">
        <v>45609</v>
      </c>
      <c r="C571" s="1539"/>
      <c r="D571" s="1539"/>
      <c r="E571" s="1539"/>
      <c r="F571" s="1539"/>
      <c r="G571" s="1539"/>
      <c r="H571" s="1539"/>
      <c r="I571" s="259">
        <v>3023</v>
      </c>
      <c r="J571" s="260" t="s">
        <v>182</v>
      </c>
      <c r="K571" s="81">
        <v>4</v>
      </c>
      <c r="L571" s="146"/>
      <c r="M571" s="4"/>
      <c r="N571" s="4"/>
      <c r="O571" s="4"/>
      <c r="P571" s="4"/>
      <c r="Q571" s="4"/>
      <c r="R571" s="4"/>
      <c r="S571" s="4"/>
      <c r="T571" s="4"/>
      <c r="U571" s="4"/>
      <c r="V571" s="4"/>
      <c r="W571" s="4"/>
      <c r="X571" s="4"/>
      <c r="Y571" s="4"/>
      <c r="Z571" s="4"/>
    </row>
    <row r="572" spans="2:26" ht="15.75" customHeight="1">
      <c r="B572" s="275">
        <v>45610</v>
      </c>
      <c r="C572" s="1579" t="s">
        <v>215</v>
      </c>
      <c r="D572" s="1576" t="s">
        <v>153</v>
      </c>
      <c r="E572" s="1572">
        <v>2.5</v>
      </c>
      <c r="F572" s="1576" t="s">
        <v>154</v>
      </c>
      <c r="G572" s="1577">
        <v>398232148</v>
      </c>
      <c r="H572" s="1578">
        <v>260980005897</v>
      </c>
      <c r="I572" s="169">
        <v>3027</v>
      </c>
      <c r="J572" s="170" t="s">
        <v>175</v>
      </c>
      <c r="K572" s="185">
        <v>5</v>
      </c>
      <c r="L572" s="276"/>
      <c r="M572" s="4"/>
      <c r="N572" s="4"/>
      <c r="O572" s="4"/>
      <c r="P572" s="4"/>
      <c r="Q572" s="4"/>
      <c r="R572" s="4"/>
      <c r="S572" s="4"/>
      <c r="T572" s="4"/>
      <c r="U572" s="4"/>
      <c r="V572" s="4"/>
      <c r="W572" s="4"/>
      <c r="X572" s="4"/>
      <c r="Y572" s="4"/>
      <c r="Z572" s="4"/>
    </row>
    <row r="573" spans="2:26" ht="15.75" customHeight="1">
      <c r="B573" s="275">
        <v>45610</v>
      </c>
      <c r="C573" s="1538"/>
      <c r="D573" s="1538"/>
      <c r="E573" s="1538"/>
      <c r="F573" s="1538"/>
      <c r="G573" s="1538"/>
      <c r="H573" s="1538"/>
      <c r="I573" s="169">
        <v>3016</v>
      </c>
      <c r="J573" s="170" t="s">
        <v>171</v>
      </c>
      <c r="K573" s="185">
        <v>5</v>
      </c>
      <c r="L573" s="276"/>
      <c r="M573" s="4"/>
      <c r="N573" s="4"/>
      <c r="O573" s="4"/>
      <c r="P573" s="4"/>
      <c r="Q573" s="4"/>
      <c r="R573" s="4"/>
      <c r="S573" s="4"/>
      <c r="T573" s="4"/>
      <c r="U573" s="4"/>
      <c r="V573" s="4"/>
      <c r="W573" s="4"/>
      <c r="X573" s="4"/>
      <c r="Y573" s="4"/>
      <c r="Z573" s="4"/>
    </row>
    <row r="574" spans="2:26" ht="15.75" customHeight="1">
      <c r="B574" s="275">
        <v>45610</v>
      </c>
      <c r="C574" s="1538"/>
      <c r="D574" s="1538"/>
      <c r="E574" s="1538"/>
      <c r="F574" s="1538"/>
      <c r="G574" s="1538"/>
      <c r="H574" s="1538"/>
      <c r="I574" s="169">
        <v>3013</v>
      </c>
      <c r="J574" s="170" t="s">
        <v>188</v>
      </c>
      <c r="K574" s="185">
        <v>4</v>
      </c>
      <c r="L574" s="276"/>
      <c r="M574" s="4"/>
      <c r="N574" s="4"/>
      <c r="O574" s="4"/>
      <c r="P574" s="4"/>
      <c r="Q574" s="4"/>
      <c r="R574" s="4"/>
      <c r="S574" s="4"/>
      <c r="T574" s="4"/>
      <c r="U574" s="4"/>
      <c r="V574" s="4"/>
      <c r="W574" s="4"/>
      <c r="X574" s="4"/>
      <c r="Y574" s="4"/>
      <c r="Z574" s="4"/>
    </row>
    <row r="575" spans="2:26" ht="15.75" customHeight="1">
      <c r="B575" s="275">
        <v>45610</v>
      </c>
      <c r="C575" s="1538"/>
      <c r="D575" s="1538"/>
      <c r="E575" s="1538"/>
      <c r="F575" s="1538"/>
      <c r="G575" s="1538"/>
      <c r="H575" s="1538"/>
      <c r="I575" s="169">
        <v>3023</v>
      </c>
      <c r="J575" s="170" t="s">
        <v>182</v>
      </c>
      <c r="K575" s="185">
        <v>3</v>
      </c>
      <c r="L575" s="276"/>
      <c r="M575" s="4"/>
      <c r="N575" s="4"/>
      <c r="O575" s="4"/>
      <c r="P575" s="4"/>
      <c r="Q575" s="4"/>
      <c r="R575" s="4"/>
      <c r="S575" s="4"/>
      <c r="T575" s="4"/>
      <c r="U575" s="4"/>
      <c r="V575" s="4"/>
      <c r="W575" s="4"/>
      <c r="X575" s="4"/>
      <c r="Y575" s="4"/>
      <c r="Z575" s="4"/>
    </row>
    <row r="576" spans="2:26" ht="15.75" customHeight="1">
      <c r="B576" s="275">
        <v>45610</v>
      </c>
      <c r="C576" s="1538"/>
      <c r="D576" s="1538"/>
      <c r="E576" s="1538"/>
      <c r="F576" s="1538"/>
      <c r="G576" s="1538"/>
      <c r="H576" s="1538"/>
      <c r="I576" s="169">
        <v>3005</v>
      </c>
      <c r="J576" s="170" t="s">
        <v>185</v>
      </c>
      <c r="K576" s="185">
        <v>4</v>
      </c>
      <c r="L576" s="276"/>
      <c r="M576" s="4"/>
      <c r="N576" s="4"/>
      <c r="O576" s="4"/>
      <c r="P576" s="4"/>
      <c r="Q576" s="4"/>
      <c r="R576" s="4"/>
      <c r="S576" s="4"/>
      <c r="T576" s="4"/>
      <c r="U576" s="4"/>
      <c r="V576" s="4"/>
      <c r="W576" s="4"/>
      <c r="X576" s="4"/>
      <c r="Y576" s="4"/>
      <c r="Z576" s="4"/>
    </row>
    <row r="577" spans="2:26" ht="15.75" customHeight="1">
      <c r="B577" s="275">
        <v>45610</v>
      </c>
      <c r="C577" s="1539"/>
      <c r="D577" s="1539"/>
      <c r="E577" s="1539"/>
      <c r="F577" s="1539"/>
      <c r="G577" s="1539"/>
      <c r="H577" s="1539"/>
      <c r="I577" s="169">
        <v>3033</v>
      </c>
      <c r="J577" s="170" t="s">
        <v>205</v>
      </c>
      <c r="K577" s="185">
        <v>3</v>
      </c>
      <c r="L577" s="276"/>
      <c r="M577" s="4"/>
      <c r="N577" s="4"/>
      <c r="O577" s="4"/>
      <c r="P577" s="4"/>
      <c r="Q577" s="4"/>
      <c r="R577" s="4"/>
      <c r="S577" s="4"/>
      <c r="T577" s="4"/>
      <c r="U577" s="4"/>
      <c r="V577" s="4"/>
      <c r="W577" s="4"/>
      <c r="X577" s="4"/>
      <c r="Y577" s="4"/>
      <c r="Z577" s="4"/>
    </row>
    <row r="578" spans="2:26" ht="15.75" customHeight="1">
      <c r="B578" s="275">
        <v>45610</v>
      </c>
      <c r="C578" s="1579" t="s">
        <v>217</v>
      </c>
      <c r="D578" s="1576" t="s">
        <v>163</v>
      </c>
      <c r="E578" s="1572">
        <v>3.5</v>
      </c>
      <c r="F578" s="1576" t="s">
        <v>164</v>
      </c>
      <c r="G578" s="1577">
        <v>966353312</v>
      </c>
      <c r="H578" s="1578">
        <v>1090008150</v>
      </c>
      <c r="I578" s="167">
        <v>3002</v>
      </c>
      <c r="J578" s="168" t="s">
        <v>150</v>
      </c>
      <c r="K578" s="185">
        <v>8</v>
      </c>
      <c r="L578" s="276"/>
      <c r="M578" s="4"/>
      <c r="N578" s="4"/>
      <c r="O578" s="4"/>
      <c r="P578" s="4"/>
      <c r="Q578" s="4"/>
      <c r="R578" s="4"/>
      <c r="S578" s="4"/>
      <c r="T578" s="4"/>
      <c r="U578" s="4"/>
      <c r="V578" s="4"/>
      <c r="W578" s="4"/>
      <c r="X578" s="4"/>
      <c r="Y578" s="4"/>
      <c r="Z578" s="4"/>
    </row>
    <row r="579" spans="2:26" ht="15.75" customHeight="1">
      <c r="B579" s="275">
        <v>45610</v>
      </c>
      <c r="C579" s="1538"/>
      <c r="D579" s="1538"/>
      <c r="E579" s="1538"/>
      <c r="F579" s="1538"/>
      <c r="G579" s="1538"/>
      <c r="H579" s="1538"/>
      <c r="I579" s="167">
        <v>3030</v>
      </c>
      <c r="J579" s="168" t="s">
        <v>161</v>
      </c>
      <c r="K579" s="185">
        <v>3</v>
      </c>
      <c r="L579" s="276"/>
      <c r="M579" s="4"/>
      <c r="N579" s="4"/>
      <c r="O579" s="4"/>
      <c r="P579" s="4"/>
      <c r="Q579" s="4"/>
      <c r="R579" s="4"/>
      <c r="S579" s="4"/>
      <c r="T579" s="4"/>
      <c r="U579" s="4"/>
      <c r="V579" s="4"/>
      <c r="W579" s="4"/>
      <c r="X579" s="4"/>
      <c r="Y579" s="4"/>
      <c r="Z579" s="4"/>
    </row>
    <row r="580" spans="2:26" ht="15.75" customHeight="1">
      <c r="B580" s="275">
        <v>45610</v>
      </c>
      <c r="C580" s="1538"/>
      <c r="D580" s="1538"/>
      <c r="E580" s="1538"/>
      <c r="F580" s="1538"/>
      <c r="G580" s="1538"/>
      <c r="H580" s="1538"/>
      <c r="I580" s="167">
        <v>3020</v>
      </c>
      <c r="J580" s="168" t="s">
        <v>166</v>
      </c>
      <c r="K580" s="185">
        <v>6</v>
      </c>
      <c r="L580" s="276"/>
      <c r="M580" s="4"/>
      <c r="N580" s="4"/>
      <c r="O580" s="4"/>
      <c r="P580" s="4"/>
      <c r="Q580" s="4"/>
      <c r="R580" s="4"/>
      <c r="S580" s="4"/>
      <c r="T580" s="4"/>
      <c r="U580" s="4"/>
      <c r="V580" s="4"/>
      <c r="W580" s="4"/>
      <c r="X580" s="4"/>
      <c r="Y580" s="4"/>
      <c r="Z580" s="4"/>
    </row>
    <row r="581" spans="2:26" ht="15.75" customHeight="1">
      <c r="B581" s="275">
        <v>45610</v>
      </c>
      <c r="C581" s="1539"/>
      <c r="D581" s="1539"/>
      <c r="E581" s="1539"/>
      <c r="F581" s="1539"/>
      <c r="G581" s="1539"/>
      <c r="H581" s="1539"/>
      <c r="I581" s="167">
        <v>3015</v>
      </c>
      <c r="J581" s="168" t="s">
        <v>156</v>
      </c>
      <c r="K581" s="185">
        <v>5</v>
      </c>
      <c r="L581" s="276"/>
      <c r="M581" s="4"/>
      <c r="N581" s="4"/>
      <c r="O581" s="4"/>
      <c r="P581" s="4"/>
      <c r="Q581" s="4"/>
      <c r="R581" s="4"/>
      <c r="S581" s="4"/>
      <c r="T581" s="4"/>
      <c r="U581" s="4"/>
      <c r="V581" s="4"/>
      <c r="W581" s="4"/>
      <c r="X581" s="4"/>
      <c r="Y581" s="4"/>
      <c r="Z581" s="4"/>
    </row>
    <row r="582" spans="2:26" ht="15.75" customHeight="1">
      <c r="B582" s="275">
        <v>45610</v>
      </c>
      <c r="C582" s="1579" t="s">
        <v>219</v>
      </c>
      <c r="D582" s="1576" t="s">
        <v>163</v>
      </c>
      <c r="E582" s="1572">
        <v>3.5</v>
      </c>
      <c r="F582" s="1576" t="s">
        <v>164</v>
      </c>
      <c r="G582" s="1577">
        <v>966353312</v>
      </c>
      <c r="H582" s="1578">
        <v>1090008150</v>
      </c>
      <c r="I582" s="193">
        <v>3031</v>
      </c>
      <c r="J582" s="194" t="s">
        <v>178</v>
      </c>
      <c r="K582" s="185">
        <v>3</v>
      </c>
      <c r="L582" s="276"/>
      <c r="M582" s="4"/>
      <c r="N582" s="4"/>
      <c r="O582" s="4"/>
      <c r="P582" s="4"/>
      <c r="Q582" s="4"/>
      <c r="R582" s="4"/>
      <c r="S582" s="4"/>
      <c r="T582" s="4"/>
      <c r="U582" s="4"/>
      <c r="V582" s="4"/>
      <c r="W582" s="4"/>
      <c r="X582" s="4"/>
      <c r="Y582" s="4"/>
      <c r="Z582" s="4"/>
    </row>
    <row r="583" spans="2:26" ht="15.75" customHeight="1">
      <c r="B583" s="275">
        <v>45610</v>
      </c>
      <c r="C583" s="1538"/>
      <c r="D583" s="1538"/>
      <c r="E583" s="1538"/>
      <c r="F583" s="1538"/>
      <c r="G583" s="1538"/>
      <c r="H583" s="1538"/>
      <c r="I583" s="193">
        <v>3032</v>
      </c>
      <c r="J583" s="194" t="s">
        <v>190</v>
      </c>
      <c r="K583" s="185">
        <v>4</v>
      </c>
      <c r="L583" s="276"/>
      <c r="M583" s="4"/>
      <c r="N583" s="4"/>
      <c r="O583" s="4"/>
      <c r="P583" s="4"/>
      <c r="Q583" s="4"/>
      <c r="R583" s="4"/>
      <c r="S583" s="4"/>
      <c r="T583" s="4"/>
      <c r="U583" s="4"/>
      <c r="V583" s="4"/>
      <c r="W583" s="4"/>
      <c r="X583" s="4"/>
      <c r="Y583" s="4"/>
      <c r="Z583" s="4"/>
    </row>
    <row r="584" spans="2:26" ht="15.75" customHeight="1">
      <c r="B584" s="275">
        <v>45610</v>
      </c>
      <c r="C584" s="1538"/>
      <c r="D584" s="1538"/>
      <c r="E584" s="1538"/>
      <c r="F584" s="1538"/>
      <c r="G584" s="1538"/>
      <c r="H584" s="1538"/>
      <c r="I584" s="193">
        <v>3003</v>
      </c>
      <c r="J584" s="194" t="s">
        <v>193</v>
      </c>
      <c r="K584" s="185">
        <v>5</v>
      </c>
      <c r="L584" s="276"/>
      <c r="M584" s="4"/>
      <c r="N584" s="4"/>
      <c r="O584" s="4"/>
      <c r="P584" s="4"/>
      <c r="Q584" s="4"/>
      <c r="R584" s="4"/>
      <c r="S584" s="4"/>
      <c r="T584" s="4"/>
      <c r="U584" s="4"/>
      <c r="V584" s="4"/>
      <c r="W584" s="4"/>
      <c r="X584" s="4"/>
      <c r="Y584" s="4"/>
      <c r="Z584" s="4"/>
    </row>
    <row r="585" spans="2:26" ht="15.75" customHeight="1">
      <c r="B585" s="275">
        <v>45610</v>
      </c>
      <c r="C585" s="1538"/>
      <c r="D585" s="1538"/>
      <c r="E585" s="1538"/>
      <c r="F585" s="1538"/>
      <c r="G585" s="1538"/>
      <c r="H585" s="1538"/>
      <c r="I585" s="193">
        <v>3014</v>
      </c>
      <c r="J585" s="194" t="s">
        <v>202</v>
      </c>
      <c r="K585" s="185">
        <v>5</v>
      </c>
      <c r="L585" s="276"/>
      <c r="M585" s="4"/>
      <c r="N585" s="4"/>
      <c r="O585" s="4"/>
      <c r="P585" s="4"/>
      <c r="Q585" s="4"/>
      <c r="R585" s="4"/>
      <c r="S585" s="4"/>
      <c r="T585" s="4"/>
      <c r="U585" s="4"/>
      <c r="V585" s="4"/>
      <c r="W585" s="4"/>
      <c r="X585" s="4"/>
      <c r="Y585" s="4"/>
      <c r="Z585" s="4"/>
    </row>
    <row r="586" spans="2:26" ht="15.75" customHeight="1">
      <c r="B586" s="275">
        <v>45610</v>
      </c>
      <c r="C586" s="1538"/>
      <c r="D586" s="1538"/>
      <c r="E586" s="1538"/>
      <c r="F586" s="1538"/>
      <c r="G586" s="1538"/>
      <c r="H586" s="1538"/>
      <c r="I586" s="193">
        <v>3018</v>
      </c>
      <c r="J586" s="194" t="s">
        <v>199</v>
      </c>
      <c r="K586" s="185">
        <v>3</v>
      </c>
      <c r="L586" s="276"/>
      <c r="M586" s="4"/>
      <c r="N586" s="4"/>
      <c r="O586" s="4"/>
      <c r="P586" s="4"/>
      <c r="Q586" s="4"/>
      <c r="R586" s="4"/>
      <c r="S586" s="4"/>
      <c r="T586" s="4"/>
      <c r="U586" s="4"/>
      <c r="V586" s="4"/>
      <c r="W586" s="4"/>
      <c r="X586" s="4"/>
      <c r="Y586" s="4"/>
      <c r="Z586" s="4"/>
    </row>
    <row r="587" spans="2:26" ht="15.75" customHeight="1">
      <c r="B587" s="275">
        <v>45610</v>
      </c>
      <c r="C587" s="1539"/>
      <c r="D587" s="1539"/>
      <c r="E587" s="1539"/>
      <c r="F587" s="1539"/>
      <c r="G587" s="1539"/>
      <c r="H587" s="1539"/>
      <c r="I587" s="193">
        <v>3011</v>
      </c>
      <c r="J587" s="194" t="s">
        <v>196</v>
      </c>
      <c r="K587" s="185">
        <v>6</v>
      </c>
      <c r="L587" s="276"/>
      <c r="M587" s="4"/>
      <c r="N587" s="4"/>
      <c r="O587" s="4"/>
      <c r="P587" s="4"/>
      <c r="Q587" s="4"/>
      <c r="R587" s="4"/>
      <c r="S587" s="4"/>
      <c r="T587" s="4"/>
      <c r="U587" s="4"/>
      <c r="V587" s="4"/>
      <c r="W587" s="4"/>
      <c r="X587" s="4"/>
      <c r="Y587" s="4"/>
      <c r="Z587" s="4"/>
    </row>
    <row r="588" spans="2:26" ht="15.75" customHeight="1">
      <c r="B588" s="275">
        <v>45611</v>
      </c>
      <c r="C588" s="1567" t="s">
        <v>215</v>
      </c>
      <c r="D588" s="1568" t="s">
        <v>153</v>
      </c>
      <c r="E588" s="1567">
        <v>2.5</v>
      </c>
      <c r="F588" s="1565" t="s">
        <v>154</v>
      </c>
      <c r="G588" s="1566">
        <v>398232148</v>
      </c>
      <c r="H588" s="1569">
        <v>26098005897</v>
      </c>
      <c r="I588" s="221">
        <v>3016</v>
      </c>
      <c r="J588" s="10" t="s">
        <v>171</v>
      </c>
      <c r="K588" s="81">
        <v>9</v>
      </c>
      <c r="L588" s="146"/>
      <c r="M588" s="4"/>
      <c r="N588" s="4"/>
      <c r="O588" s="4"/>
      <c r="P588" s="4"/>
      <c r="Q588" s="4"/>
      <c r="R588" s="4"/>
      <c r="S588" s="4"/>
      <c r="T588" s="4"/>
      <c r="U588" s="4"/>
      <c r="V588" s="4"/>
      <c r="W588" s="4"/>
      <c r="X588" s="4"/>
      <c r="Y588" s="4"/>
      <c r="Z588" s="4"/>
    </row>
    <row r="589" spans="2:26" ht="15.75" customHeight="1">
      <c r="B589" s="275">
        <v>45611</v>
      </c>
      <c r="C589" s="1538"/>
      <c r="D589" s="1538"/>
      <c r="E589" s="1538"/>
      <c r="F589" s="1538"/>
      <c r="G589" s="1538"/>
      <c r="H589" s="1538"/>
      <c r="I589" s="221">
        <v>3027</v>
      </c>
      <c r="J589" s="10" t="s">
        <v>175</v>
      </c>
      <c r="K589" s="81">
        <v>7</v>
      </c>
      <c r="L589" s="146"/>
      <c r="M589" s="4"/>
      <c r="N589" s="4"/>
      <c r="O589" s="4"/>
      <c r="P589" s="4"/>
      <c r="Q589" s="4"/>
      <c r="R589" s="4"/>
      <c r="S589" s="4"/>
      <c r="T589" s="4"/>
      <c r="U589" s="4"/>
      <c r="V589" s="4"/>
      <c r="W589" s="4"/>
      <c r="X589" s="4"/>
      <c r="Y589" s="4"/>
      <c r="Z589" s="4"/>
    </row>
    <row r="590" spans="2:26" ht="15.75" customHeight="1">
      <c r="B590" s="275">
        <v>45611</v>
      </c>
      <c r="C590" s="1539"/>
      <c r="D590" s="1539"/>
      <c r="E590" s="1539"/>
      <c r="F590" s="1539"/>
      <c r="G590" s="1539"/>
      <c r="H590" s="1539"/>
      <c r="I590" s="221">
        <v>3033</v>
      </c>
      <c r="J590" s="10" t="s">
        <v>205</v>
      </c>
      <c r="K590" s="81">
        <v>3</v>
      </c>
      <c r="L590" s="146"/>
      <c r="M590" s="4"/>
      <c r="N590" s="4"/>
      <c r="O590" s="4"/>
      <c r="P590" s="4"/>
      <c r="Q590" s="4"/>
      <c r="R590" s="4"/>
      <c r="S590" s="4"/>
      <c r="T590" s="4"/>
      <c r="U590" s="4"/>
      <c r="V590" s="4"/>
      <c r="W590" s="4"/>
      <c r="X590" s="4"/>
      <c r="Y590" s="4"/>
      <c r="Z590" s="4"/>
    </row>
    <row r="591" spans="2:26" ht="15.75" customHeight="1">
      <c r="B591" s="275">
        <v>45611</v>
      </c>
      <c r="C591" s="1567" t="s">
        <v>217</v>
      </c>
      <c r="D591" s="1568" t="s">
        <v>163</v>
      </c>
      <c r="E591" s="1567">
        <v>3.5</v>
      </c>
      <c r="F591" s="1565" t="s">
        <v>164</v>
      </c>
      <c r="G591" s="1566">
        <v>966353312</v>
      </c>
      <c r="H591" s="1569">
        <v>1090008150</v>
      </c>
      <c r="I591" s="221">
        <v>3002</v>
      </c>
      <c r="J591" s="10" t="s">
        <v>150</v>
      </c>
      <c r="K591" s="81">
        <v>9</v>
      </c>
      <c r="L591" s="146"/>
      <c r="M591" s="4"/>
      <c r="N591" s="4"/>
      <c r="O591" s="4"/>
      <c r="P591" s="4"/>
      <c r="Q591" s="4"/>
      <c r="R591" s="4"/>
      <c r="S591" s="4"/>
      <c r="T591" s="4"/>
      <c r="U591" s="4"/>
      <c r="V591" s="4"/>
      <c r="W591" s="4"/>
      <c r="X591" s="4"/>
      <c r="Y591" s="4"/>
      <c r="Z591" s="4"/>
    </row>
    <row r="592" spans="2:26" ht="15.75" customHeight="1">
      <c r="B592" s="275">
        <v>45611</v>
      </c>
      <c r="C592" s="1538"/>
      <c r="D592" s="1538"/>
      <c r="E592" s="1538"/>
      <c r="F592" s="1538"/>
      <c r="G592" s="1538"/>
      <c r="H592" s="1538"/>
      <c r="I592" s="221">
        <v>3015</v>
      </c>
      <c r="J592" s="10" t="s">
        <v>156</v>
      </c>
      <c r="K592" s="81">
        <v>6</v>
      </c>
      <c r="L592" s="146"/>
      <c r="M592" s="4"/>
      <c r="N592" s="4"/>
      <c r="O592" s="4"/>
      <c r="P592" s="4"/>
      <c r="Q592" s="4"/>
      <c r="R592" s="4"/>
      <c r="S592" s="4"/>
      <c r="T592" s="4"/>
      <c r="U592" s="4"/>
      <c r="V592" s="4"/>
      <c r="W592" s="4"/>
      <c r="X592" s="4"/>
      <c r="Y592" s="4"/>
      <c r="Z592" s="4"/>
    </row>
    <row r="593" spans="2:26" ht="15.75" customHeight="1">
      <c r="B593" s="275">
        <v>45611</v>
      </c>
      <c r="C593" s="1538"/>
      <c r="D593" s="1538"/>
      <c r="E593" s="1538"/>
      <c r="F593" s="1538"/>
      <c r="G593" s="1538"/>
      <c r="H593" s="1538"/>
      <c r="I593" s="221">
        <v>3030</v>
      </c>
      <c r="J593" s="10" t="s">
        <v>161</v>
      </c>
      <c r="K593" s="81">
        <v>4</v>
      </c>
      <c r="L593" s="146"/>
      <c r="M593" s="4"/>
      <c r="N593" s="4"/>
      <c r="O593" s="4"/>
      <c r="P593" s="4"/>
      <c r="Q593" s="4"/>
      <c r="R593" s="4"/>
      <c r="S593" s="4"/>
      <c r="T593" s="4"/>
      <c r="U593" s="4"/>
      <c r="V593" s="4"/>
      <c r="W593" s="4"/>
      <c r="X593" s="4"/>
      <c r="Y593" s="4"/>
      <c r="Z593" s="4"/>
    </row>
    <row r="594" spans="2:26" ht="15.75" customHeight="1">
      <c r="B594" s="275">
        <v>45611</v>
      </c>
      <c r="C594" s="1539"/>
      <c r="D594" s="1539"/>
      <c r="E594" s="1539"/>
      <c r="F594" s="1539"/>
      <c r="G594" s="1539"/>
      <c r="H594" s="1539"/>
      <c r="I594" s="221">
        <v>3020</v>
      </c>
      <c r="J594" s="10" t="s">
        <v>166</v>
      </c>
      <c r="K594" s="81">
        <v>8</v>
      </c>
      <c r="L594" s="146"/>
      <c r="M594" s="4"/>
      <c r="N594" s="4"/>
      <c r="O594" s="4"/>
      <c r="P594" s="4"/>
      <c r="Q594" s="4"/>
      <c r="R594" s="4"/>
      <c r="S594" s="4"/>
      <c r="T594" s="4"/>
      <c r="U594" s="4"/>
      <c r="V594" s="4"/>
      <c r="W594" s="4"/>
      <c r="X594" s="4"/>
      <c r="Y594" s="4"/>
      <c r="Z594" s="4"/>
    </row>
    <row r="595" spans="2:26" ht="15.75" customHeight="1">
      <c r="B595" s="275">
        <v>45611</v>
      </c>
      <c r="C595" s="1567" t="s">
        <v>219</v>
      </c>
      <c r="D595" s="1568" t="s">
        <v>153</v>
      </c>
      <c r="E595" s="1567">
        <v>2.5</v>
      </c>
      <c r="F595" s="1565" t="s">
        <v>154</v>
      </c>
      <c r="G595" s="1566">
        <v>398232148</v>
      </c>
      <c r="H595" s="1569">
        <v>26098005897</v>
      </c>
      <c r="I595" s="221">
        <v>3005</v>
      </c>
      <c r="J595" s="10" t="s">
        <v>185</v>
      </c>
      <c r="K595" s="81">
        <v>7</v>
      </c>
      <c r="L595" s="146"/>
      <c r="M595" s="4"/>
      <c r="N595" s="4"/>
      <c r="O595" s="4"/>
      <c r="P595" s="4"/>
      <c r="Q595" s="4"/>
      <c r="R595" s="4"/>
      <c r="S595" s="4"/>
      <c r="T595" s="4"/>
      <c r="U595" s="4"/>
      <c r="V595" s="4"/>
      <c r="W595" s="4"/>
      <c r="X595" s="4"/>
      <c r="Y595" s="4"/>
      <c r="Z595" s="4"/>
    </row>
    <row r="596" spans="2:26" ht="15.75" customHeight="1">
      <c r="B596" s="275">
        <v>45611</v>
      </c>
      <c r="C596" s="1538"/>
      <c r="D596" s="1538"/>
      <c r="E596" s="1538"/>
      <c r="F596" s="1538"/>
      <c r="G596" s="1538"/>
      <c r="H596" s="1538"/>
      <c r="I596" s="221">
        <v>3031</v>
      </c>
      <c r="J596" s="10" t="s">
        <v>178</v>
      </c>
      <c r="K596" s="81">
        <v>4</v>
      </c>
      <c r="L596" s="146"/>
      <c r="M596" s="4"/>
      <c r="N596" s="4"/>
      <c r="O596" s="4"/>
      <c r="P596" s="4"/>
      <c r="Q596" s="4"/>
      <c r="R596" s="4"/>
      <c r="S596" s="4"/>
      <c r="T596" s="4"/>
      <c r="U596" s="4"/>
      <c r="V596" s="4"/>
      <c r="W596" s="4"/>
      <c r="X596" s="4"/>
      <c r="Y596" s="4"/>
      <c r="Z596" s="4"/>
    </row>
    <row r="597" spans="2:26" ht="15.75" customHeight="1">
      <c r="B597" s="275">
        <v>45611</v>
      </c>
      <c r="C597" s="1538"/>
      <c r="D597" s="1538"/>
      <c r="E597" s="1538"/>
      <c r="F597" s="1538"/>
      <c r="G597" s="1538"/>
      <c r="H597" s="1538"/>
      <c r="I597" s="221">
        <v>3013</v>
      </c>
      <c r="J597" s="10" t="s">
        <v>188</v>
      </c>
      <c r="K597" s="81">
        <v>5</v>
      </c>
      <c r="L597" s="146"/>
      <c r="M597" s="4"/>
      <c r="N597" s="4"/>
      <c r="O597" s="4"/>
      <c r="P597" s="4"/>
      <c r="Q597" s="4"/>
      <c r="R597" s="4"/>
      <c r="S597" s="4"/>
      <c r="T597" s="4"/>
      <c r="U597" s="4"/>
      <c r="V597" s="4"/>
      <c r="W597" s="4"/>
      <c r="X597" s="4"/>
      <c r="Y597" s="4"/>
      <c r="Z597" s="4"/>
    </row>
    <row r="598" spans="2:26" ht="15.75" customHeight="1">
      <c r="B598" s="275">
        <v>45611</v>
      </c>
      <c r="C598" s="1539"/>
      <c r="D598" s="1539"/>
      <c r="E598" s="1539"/>
      <c r="F598" s="1539"/>
      <c r="G598" s="1539"/>
      <c r="H598" s="1539"/>
      <c r="I598" s="221">
        <v>3023</v>
      </c>
      <c r="J598" s="10" t="s">
        <v>182</v>
      </c>
      <c r="K598" s="81">
        <v>6</v>
      </c>
      <c r="L598" s="146"/>
      <c r="M598" s="4"/>
      <c r="N598" s="4"/>
      <c r="O598" s="4"/>
      <c r="P598" s="4"/>
      <c r="Q598" s="4"/>
      <c r="R598" s="4"/>
      <c r="S598" s="4"/>
      <c r="T598" s="4"/>
      <c r="U598" s="4"/>
      <c r="V598" s="4"/>
      <c r="W598" s="4"/>
      <c r="X598" s="4"/>
      <c r="Y598" s="4"/>
      <c r="Z598" s="4"/>
    </row>
    <row r="599" spans="2:26" ht="15.75" customHeight="1">
      <c r="B599" s="275">
        <v>45611</v>
      </c>
      <c r="C599" s="1567" t="s">
        <v>221</v>
      </c>
      <c r="D599" s="1568" t="s">
        <v>163</v>
      </c>
      <c r="E599" s="1567">
        <v>3.5</v>
      </c>
      <c r="F599" s="1565" t="s">
        <v>164</v>
      </c>
      <c r="G599" s="1566">
        <v>966353312</v>
      </c>
      <c r="H599" s="1569">
        <v>1090008150</v>
      </c>
      <c r="I599" s="221">
        <v>3018</v>
      </c>
      <c r="J599" s="10" t="s">
        <v>199</v>
      </c>
      <c r="K599" s="81">
        <v>6</v>
      </c>
      <c r="L599" s="146"/>
      <c r="M599" s="4"/>
      <c r="N599" s="4"/>
      <c r="O599" s="4"/>
      <c r="P599" s="4"/>
      <c r="Q599" s="4"/>
      <c r="R599" s="4"/>
      <c r="S599" s="4"/>
      <c r="T599" s="4"/>
      <c r="U599" s="4"/>
      <c r="V599" s="4"/>
      <c r="W599" s="4"/>
      <c r="X599" s="4"/>
      <c r="Y599" s="4"/>
      <c r="Z599" s="4"/>
    </row>
    <row r="600" spans="2:26" ht="15.75" customHeight="1">
      <c r="B600" s="275">
        <v>45611</v>
      </c>
      <c r="C600" s="1538"/>
      <c r="D600" s="1538"/>
      <c r="E600" s="1538"/>
      <c r="F600" s="1538"/>
      <c r="G600" s="1538"/>
      <c r="H600" s="1538"/>
      <c r="I600" s="221">
        <v>3014</v>
      </c>
      <c r="J600" s="10" t="s">
        <v>202</v>
      </c>
      <c r="K600" s="81">
        <v>7</v>
      </c>
      <c r="L600" s="146"/>
      <c r="M600" s="4"/>
      <c r="N600" s="4"/>
      <c r="O600" s="4"/>
      <c r="P600" s="4"/>
      <c r="Q600" s="4"/>
      <c r="R600" s="4"/>
      <c r="S600" s="4"/>
      <c r="T600" s="4"/>
      <c r="U600" s="4"/>
      <c r="V600" s="4"/>
      <c r="W600" s="4"/>
      <c r="X600" s="4"/>
      <c r="Y600" s="4"/>
      <c r="Z600" s="4"/>
    </row>
    <row r="601" spans="2:26" ht="15.75" customHeight="1">
      <c r="B601" s="275">
        <v>45611</v>
      </c>
      <c r="C601" s="1538"/>
      <c r="D601" s="1538"/>
      <c r="E601" s="1538"/>
      <c r="F601" s="1538"/>
      <c r="G601" s="1538"/>
      <c r="H601" s="1538"/>
      <c r="I601" s="221">
        <v>3032</v>
      </c>
      <c r="J601" s="10" t="s">
        <v>190</v>
      </c>
      <c r="K601" s="81">
        <v>4</v>
      </c>
      <c r="L601" s="146"/>
      <c r="M601" s="4"/>
      <c r="N601" s="4"/>
      <c r="O601" s="4"/>
      <c r="P601" s="4"/>
      <c r="Q601" s="4"/>
      <c r="R601" s="4"/>
      <c r="S601" s="4"/>
      <c r="T601" s="4"/>
      <c r="U601" s="4"/>
      <c r="V601" s="4"/>
      <c r="W601" s="4"/>
      <c r="X601" s="4"/>
      <c r="Y601" s="4"/>
      <c r="Z601" s="4"/>
    </row>
    <row r="602" spans="2:26" ht="15.75" customHeight="1">
      <c r="B602" s="275">
        <v>45611</v>
      </c>
      <c r="C602" s="1538"/>
      <c r="D602" s="1538"/>
      <c r="E602" s="1538"/>
      <c r="F602" s="1538"/>
      <c r="G602" s="1538"/>
      <c r="H602" s="1538"/>
      <c r="I602" s="221">
        <v>3003</v>
      </c>
      <c r="J602" s="10" t="s">
        <v>193</v>
      </c>
      <c r="K602" s="81">
        <v>8</v>
      </c>
      <c r="L602" s="146"/>
      <c r="M602" s="4"/>
      <c r="N602" s="4"/>
      <c r="O602" s="4"/>
      <c r="P602" s="4"/>
      <c r="Q602" s="4"/>
      <c r="R602" s="4"/>
      <c r="S602" s="4"/>
      <c r="T602" s="4"/>
      <c r="U602" s="4"/>
      <c r="V602" s="4"/>
      <c r="W602" s="4"/>
      <c r="X602" s="4"/>
      <c r="Y602" s="4"/>
      <c r="Z602" s="4"/>
    </row>
    <row r="603" spans="2:26" ht="15.75" customHeight="1">
      <c r="B603" s="275">
        <v>45611</v>
      </c>
      <c r="C603" s="1539"/>
      <c r="D603" s="1539"/>
      <c r="E603" s="1539"/>
      <c r="F603" s="1539"/>
      <c r="G603" s="1539"/>
      <c r="H603" s="1539"/>
      <c r="I603" s="221">
        <v>3011</v>
      </c>
      <c r="J603" s="10" t="s">
        <v>196</v>
      </c>
      <c r="K603" s="81">
        <v>7</v>
      </c>
      <c r="L603" s="146"/>
      <c r="M603" s="4"/>
      <c r="N603" s="4"/>
      <c r="O603" s="4"/>
      <c r="P603" s="4"/>
      <c r="Q603" s="4"/>
      <c r="R603" s="4"/>
      <c r="S603" s="4"/>
      <c r="T603" s="4"/>
      <c r="U603" s="4"/>
      <c r="V603" s="4"/>
      <c r="W603" s="4"/>
      <c r="X603" s="4"/>
      <c r="Y603" s="4"/>
      <c r="Z603" s="4"/>
    </row>
    <row r="604" spans="2:26" ht="15.75" customHeight="1">
      <c r="B604" s="275">
        <v>45612</v>
      </c>
      <c r="C604" s="1567" t="s">
        <v>215</v>
      </c>
      <c r="D604" s="1568" t="s">
        <v>153</v>
      </c>
      <c r="E604" s="1567">
        <v>2.5</v>
      </c>
      <c r="F604" s="1567" t="s">
        <v>154</v>
      </c>
      <c r="G604" s="1566">
        <v>398232148</v>
      </c>
      <c r="H604" s="1569">
        <v>26098005897</v>
      </c>
      <c r="I604" s="277">
        <v>3016</v>
      </c>
      <c r="J604" s="278" t="s">
        <v>171</v>
      </c>
      <c r="K604" s="81">
        <v>7</v>
      </c>
      <c r="L604" s="146"/>
      <c r="M604" s="4"/>
      <c r="N604" s="4"/>
      <c r="O604" s="4"/>
      <c r="P604" s="4"/>
      <c r="Q604" s="4"/>
      <c r="R604" s="4"/>
      <c r="S604" s="4"/>
      <c r="T604" s="4"/>
      <c r="U604" s="4"/>
      <c r="V604" s="4"/>
      <c r="W604" s="4"/>
      <c r="X604" s="4"/>
      <c r="Y604" s="4"/>
      <c r="Z604" s="4"/>
    </row>
    <row r="605" spans="2:26" ht="15.75" customHeight="1">
      <c r="B605" s="275">
        <v>45612</v>
      </c>
      <c r="C605" s="1538"/>
      <c r="D605" s="1538"/>
      <c r="E605" s="1538"/>
      <c r="F605" s="1538"/>
      <c r="G605" s="1538"/>
      <c r="H605" s="1538"/>
      <c r="I605" s="277">
        <v>3027</v>
      </c>
      <c r="J605" s="278" t="s">
        <v>175</v>
      </c>
      <c r="K605" s="81">
        <v>8</v>
      </c>
      <c r="L605" s="146"/>
      <c r="M605" s="4"/>
      <c r="N605" s="4"/>
      <c r="O605" s="4"/>
      <c r="P605" s="4"/>
      <c r="Q605" s="4"/>
      <c r="R605" s="4"/>
      <c r="S605" s="4"/>
      <c r="T605" s="4"/>
      <c r="U605" s="4"/>
      <c r="V605" s="4"/>
      <c r="W605" s="4"/>
      <c r="X605" s="4"/>
      <c r="Y605" s="4"/>
      <c r="Z605" s="4"/>
    </row>
    <row r="606" spans="2:26" ht="15.75" customHeight="1">
      <c r="B606" s="275">
        <v>45612</v>
      </c>
      <c r="C606" s="1538"/>
      <c r="D606" s="1538"/>
      <c r="E606" s="1538"/>
      <c r="F606" s="1538"/>
      <c r="G606" s="1538"/>
      <c r="H606" s="1538"/>
      <c r="I606" s="277">
        <v>3033</v>
      </c>
      <c r="J606" s="278" t="s">
        <v>205</v>
      </c>
      <c r="K606" s="81">
        <v>2</v>
      </c>
      <c r="L606" s="146"/>
      <c r="M606" s="4"/>
      <c r="N606" s="4"/>
      <c r="O606" s="4"/>
      <c r="P606" s="4"/>
      <c r="Q606" s="4"/>
      <c r="R606" s="4"/>
      <c r="S606" s="4"/>
      <c r="T606" s="4"/>
      <c r="U606" s="4"/>
      <c r="V606" s="4"/>
      <c r="W606" s="4"/>
      <c r="X606" s="4"/>
      <c r="Y606" s="4"/>
      <c r="Z606" s="4"/>
    </row>
    <row r="607" spans="2:26" ht="15.75" customHeight="1">
      <c r="B607" s="275">
        <v>45612</v>
      </c>
      <c r="C607" s="1539"/>
      <c r="D607" s="1539"/>
      <c r="E607" s="1539"/>
      <c r="F607" s="1539"/>
      <c r="G607" s="1539"/>
      <c r="H607" s="1539"/>
      <c r="I607" s="277">
        <v>3031</v>
      </c>
      <c r="J607" s="278" t="s">
        <v>178</v>
      </c>
      <c r="K607" s="81">
        <v>4</v>
      </c>
      <c r="L607" s="146"/>
      <c r="M607" s="4"/>
      <c r="N607" s="4"/>
      <c r="O607" s="4"/>
      <c r="P607" s="4"/>
      <c r="Q607" s="4"/>
      <c r="R607" s="4"/>
      <c r="S607" s="4"/>
      <c r="T607" s="4"/>
      <c r="U607" s="4"/>
      <c r="V607" s="4"/>
      <c r="W607" s="4"/>
      <c r="X607" s="4"/>
      <c r="Y607" s="4"/>
      <c r="Z607" s="4"/>
    </row>
    <row r="608" spans="2:26" ht="15.75" customHeight="1">
      <c r="B608" s="275">
        <v>45612</v>
      </c>
      <c r="C608" s="1567" t="s">
        <v>217</v>
      </c>
      <c r="D608" s="1568" t="s">
        <v>163</v>
      </c>
      <c r="E608" s="1567">
        <v>3.5</v>
      </c>
      <c r="F608" s="1567" t="s">
        <v>164</v>
      </c>
      <c r="G608" s="1566">
        <v>966353312</v>
      </c>
      <c r="H608" s="1569">
        <v>1090008150</v>
      </c>
      <c r="I608" s="279">
        <v>3018</v>
      </c>
      <c r="J608" s="280" t="s">
        <v>199</v>
      </c>
      <c r="K608" s="81">
        <v>4</v>
      </c>
      <c r="L608" s="146"/>
      <c r="M608" s="4"/>
      <c r="N608" s="4"/>
      <c r="O608" s="4"/>
      <c r="P608" s="4"/>
      <c r="Q608" s="4"/>
      <c r="R608" s="4"/>
      <c r="S608" s="4"/>
      <c r="T608" s="4"/>
      <c r="U608" s="4"/>
      <c r="V608" s="4"/>
      <c r="W608" s="4"/>
      <c r="X608" s="4"/>
      <c r="Y608" s="4"/>
      <c r="Z608" s="4"/>
    </row>
    <row r="609" spans="2:26" ht="15.75" customHeight="1">
      <c r="B609" s="275">
        <v>45612</v>
      </c>
      <c r="C609" s="1538"/>
      <c r="D609" s="1538"/>
      <c r="E609" s="1538"/>
      <c r="F609" s="1538"/>
      <c r="G609" s="1538"/>
      <c r="H609" s="1538"/>
      <c r="I609" s="279">
        <v>3014</v>
      </c>
      <c r="J609" s="280" t="s">
        <v>202</v>
      </c>
      <c r="K609" s="81">
        <v>7</v>
      </c>
      <c r="L609" s="146"/>
      <c r="M609" s="4"/>
      <c r="N609" s="4"/>
      <c r="O609" s="4"/>
      <c r="P609" s="4"/>
      <c r="Q609" s="4"/>
      <c r="R609" s="4"/>
      <c r="S609" s="4"/>
      <c r="T609" s="4"/>
      <c r="U609" s="4"/>
      <c r="V609" s="4"/>
      <c r="W609" s="4"/>
      <c r="X609" s="4"/>
      <c r="Y609" s="4"/>
      <c r="Z609" s="4"/>
    </row>
    <row r="610" spans="2:26" ht="15.75" customHeight="1">
      <c r="B610" s="275">
        <v>45612</v>
      </c>
      <c r="C610" s="1538"/>
      <c r="D610" s="1538"/>
      <c r="E610" s="1538"/>
      <c r="F610" s="1538"/>
      <c r="G610" s="1538"/>
      <c r="H610" s="1538"/>
      <c r="I610" s="279">
        <v>3032</v>
      </c>
      <c r="J610" s="280" t="s">
        <v>190</v>
      </c>
      <c r="K610" s="81">
        <v>3</v>
      </c>
      <c r="L610" s="146"/>
      <c r="M610" s="4"/>
      <c r="N610" s="4"/>
      <c r="O610" s="4"/>
      <c r="P610" s="4"/>
      <c r="Q610" s="4"/>
      <c r="R610" s="4"/>
      <c r="S610" s="4"/>
      <c r="T610" s="4"/>
      <c r="U610" s="4"/>
      <c r="V610" s="4"/>
      <c r="W610" s="4"/>
      <c r="X610" s="4"/>
      <c r="Y610" s="4"/>
      <c r="Z610" s="4"/>
    </row>
    <row r="611" spans="2:26" ht="15.75" customHeight="1">
      <c r="B611" s="275">
        <v>45612</v>
      </c>
      <c r="C611" s="1538"/>
      <c r="D611" s="1538"/>
      <c r="E611" s="1538"/>
      <c r="F611" s="1538"/>
      <c r="G611" s="1538"/>
      <c r="H611" s="1538"/>
      <c r="I611" s="279">
        <v>3003</v>
      </c>
      <c r="J611" s="280" t="s">
        <v>193</v>
      </c>
      <c r="K611" s="81">
        <v>4</v>
      </c>
      <c r="L611" s="146"/>
      <c r="M611" s="4"/>
      <c r="N611" s="4"/>
      <c r="O611" s="4"/>
      <c r="P611" s="4"/>
      <c r="Q611" s="4"/>
      <c r="R611" s="4"/>
      <c r="S611" s="4"/>
      <c r="T611" s="4"/>
      <c r="U611" s="4"/>
      <c r="V611" s="4"/>
      <c r="W611" s="4"/>
      <c r="X611" s="4"/>
      <c r="Y611" s="4"/>
      <c r="Z611" s="4"/>
    </row>
    <row r="612" spans="2:26" ht="15.75" customHeight="1">
      <c r="B612" s="275">
        <v>45612</v>
      </c>
      <c r="C612" s="1538"/>
      <c r="D612" s="1538"/>
      <c r="E612" s="1538"/>
      <c r="F612" s="1538"/>
      <c r="G612" s="1538"/>
      <c r="H612" s="1538"/>
      <c r="I612" s="279">
        <v>3011</v>
      </c>
      <c r="J612" s="280" t="s">
        <v>196</v>
      </c>
      <c r="K612" s="81">
        <v>6</v>
      </c>
      <c r="L612" s="146"/>
      <c r="M612" s="4"/>
      <c r="N612" s="4"/>
      <c r="O612" s="4"/>
      <c r="P612" s="4"/>
      <c r="Q612" s="4"/>
      <c r="R612" s="4"/>
      <c r="S612" s="4"/>
      <c r="T612" s="4"/>
      <c r="U612" s="4"/>
      <c r="V612" s="4"/>
      <c r="W612" s="4"/>
      <c r="X612" s="4"/>
      <c r="Y612" s="4"/>
      <c r="Z612" s="4"/>
    </row>
    <row r="613" spans="2:26" ht="15.75" customHeight="1">
      <c r="B613" s="275">
        <v>45612</v>
      </c>
      <c r="C613" s="1538"/>
      <c r="D613" s="1538"/>
      <c r="E613" s="1538"/>
      <c r="F613" s="1538"/>
      <c r="G613" s="1538"/>
      <c r="H613" s="1538"/>
      <c r="I613" s="279">
        <v>3005</v>
      </c>
      <c r="J613" s="280" t="s">
        <v>185</v>
      </c>
      <c r="K613" s="81">
        <v>4</v>
      </c>
      <c r="L613" s="146"/>
      <c r="M613" s="4"/>
      <c r="N613" s="4"/>
      <c r="O613" s="4"/>
      <c r="P613" s="4"/>
      <c r="Q613" s="4"/>
      <c r="R613" s="4"/>
      <c r="S613" s="4"/>
      <c r="T613" s="4"/>
      <c r="U613" s="4"/>
      <c r="V613" s="4"/>
      <c r="W613" s="4"/>
      <c r="X613" s="4"/>
      <c r="Y613" s="4"/>
      <c r="Z613" s="4"/>
    </row>
    <row r="614" spans="2:26" ht="15.75" customHeight="1">
      <c r="B614" s="275">
        <v>45612</v>
      </c>
      <c r="C614" s="1538"/>
      <c r="D614" s="1538"/>
      <c r="E614" s="1538"/>
      <c r="F614" s="1538"/>
      <c r="G614" s="1538"/>
      <c r="H614" s="1538"/>
      <c r="I614" s="279">
        <v>3013</v>
      </c>
      <c r="J614" s="280" t="s">
        <v>188</v>
      </c>
      <c r="K614" s="81">
        <v>4</v>
      </c>
      <c r="L614" s="146"/>
      <c r="M614" s="4"/>
      <c r="N614" s="4"/>
      <c r="O614" s="4"/>
      <c r="P614" s="4"/>
      <c r="Q614" s="4"/>
      <c r="R614" s="4"/>
      <c r="S614" s="4"/>
      <c r="T614" s="4"/>
      <c r="U614" s="4"/>
      <c r="V614" s="4"/>
      <c r="W614" s="4"/>
      <c r="X614" s="4"/>
      <c r="Y614" s="4"/>
      <c r="Z614" s="4"/>
    </row>
    <row r="615" spans="2:26" ht="15.75" customHeight="1">
      <c r="B615" s="275">
        <v>45612</v>
      </c>
      <c r="C615" s="1539"/>
      <c r="D615" s="1539"/>
      <c r="E615" s="1539"/>
      <c r="F615" s="1539"/>
      <c r="G615" s="1539"/>
      <c r="H615" s="1539"/>
      <c r="I615" s="279">
        <v>3023</v>
      </c>
      <c r="J615" s="280" t="s">
        <v>182</v>
      </c>
      <c r="K615" s="81">
        <v>4</v>
      </c>
      <c r="L615" s="146"/>
      <c r="M615" s="4"/>
      <c r="N615" s="4"/>
      <c r="O615" s="4"/>
      <c r="P615" s="4"/>
      <c r="Q615" s="4"/>
      <c r="R615" s="4"/>
      <c r="S615" s="4"/>
      <c r="T615" s="4"/>
      <c r="U615" s="4"/>
      <c r="V615" s="4"/>
      <c r="W615" s="4"/>
      <c r="X615" s="4"/>
      <c r="Y615" s="4"/>
      <c r="Z615" s="4"/>
    </row>
    <row r="616" spans="2:26" ht="15.75" customHeight="1">
      <c r="B616" s="275">
        <v>45612</v>
      </c>
      <c r="C616" s="1567" t="s">
        <v>219</v>
      </c>
      <c r="D616" s="1568" t="s">
        <v>153</v>
      </c>
      <c r="E616" s="1567">
        <v>2.5</v>
      </c>
      <c r="F616" s="1567" t="s">
        <v>154</v>
      </c>
      <c r="G616" s="1566">
        <v>398232148</v>
      </c>
      <c r="H616" s="1569">
        <v>26098005897</v>
      </c>
      <c r="I616" s="281">
        <v>3002</v>
      </c>
      <c r="J616" s="282" t="s">
        <v>150</v>
      </c>
      <c r="K616" s="81">
        <v>8</v>
      </c>
      <c r="L616" s="146"/>
      <c r="M616" s="4"/>
      <c r="N616" s="4"/>
      <c r="O616" s="4"/>
      <c r="P616" s="4"/>
      <c r="Q616" s="4"/>
      <c r="R616" s="4"/>
      <c r="S616" s="4"/>
      <c r="T616" s="4"/>
      <c r="U616" s="4"/>
      <c r="V616" s="4"/>
      <c r="W616" s="4"/>
      <c r="X616" s="4"/>
      <c r="Y616" s="4"/>
      <c r="Z616" s="4"/>
    </row>
    <row r="617" spans="2:26" ht="15.75" customHeight="1">
      <c r="B617" s="275">
        <v>45612</v>
      </c>
      <c r="C617" s="1538"/>
      <c r="D617" s="1538"/>
      <c r="E617" s="1538"/>
      <c r="F617" s="1538"/>
      <c r="G617" s="1538"/>
      <c r="H617" s="1538"/>
      <c r="I617" s="281">
        <v>3015</v>
      </c>
      <c r="J617" s="282" t="s">
        <v>156</v>
      </c>
      <c r="K617" s="81">
        <v>4</v>
      </c>
      <c r="L617" s="146"/>
      <c r="M617" s="4"/>
      <c r="N617" s="4"/>
      <c r="O617" s="4"/>
      <c r="P617" s="4"/>
      <c r="Q617" s="4"/>
      <c r="R617" s="4"/>
      <c r="S617" s="4"/>
      <c r="T617" s="4"/>
      <c r="U617" s="4"/>
      <c r="V617" s="4"/>
      <c r="W617" s="4"/>
      <c r="X617" s="4"/>
      <c r="Y617" s="4"/>
      <c r="Z617" s="4"/>
    </row>
    <row r="618" spans="2:26" ht="15.75" customHeight="1">
      <c r="B618" s="275">
        <v>45612</v>
      </c>
      <c r="C618" s="1538"/>
      <c r="D618" s="1538"/>
      <c r="E618" s="1538"/>
      <c r="F618" s="1538"/>
      <c r="G618" s="1538"/>
      <c r="H618" s="1538"/>
      <c r="I618" s="281">
        <v>3030</v>
      </c>
      <c r="J618" s="282" t="s">
        <v>161</v>
      </c>
      <c r="K618" s="81">
        <v>3</v>
      </c>
      <c r="L618" s="146"/>
      <c r="M618" s="4"/>
      <c r="N618" s="4"/>
      <c r="O618" s="4"/>
      <c r="P618" s="4"/>
      <c r="Q618" s="4"/>
      <c r="R618" s="4"/>
      <c r="S618" s="4"/>
      <c r="T618" s="4"/>
      <c r="U618" s="4"/>
      <c r="V618" s="4"/>
      <c r="W618" s="4"/>
      <c r="X618" s="4"/>
      <c r="Y618" s="4"/>
      <c r="Z618" s="4"/>
    </row>
    <row r="619" spans="2:26" ht="15.75" customHeight="1">
      <c r="B619" s="275">
        <v>45612</v>
      </c>
      <c r="C619" s="1539"/>
      <c r="D619" s="1539"/>
      <c r="E619" s="1539"/>
      <c r="F619" s="1539"/>
      <c r="G619" s="1539"/>
      <c r="H619" s="1539"/>
      <c r="I619" s="281">
        <v>3020</v>
      </c>
      <c r="J619" s="282" t="s">
        <v>166</v>
      </c>
      <c r="K619" s="81">
        <v>7</v>
      </c>
      <c r="L619" s="146"/>
      <c r="M619" s="4"/>
      <c r="N619" s="4"/>
      <c r="O619" s="4"/>
      <c r="P619" s="4"/>
      <c r="Q619" s="4"/>
      <c r="R619" s="4"/>
      <c r="S619" s="4"/>
      <c r="T619" s="4"/>
      <c r="U619" s="4"/>
      <c r="V619" s="4"/>
      <c r="W619" s="4"/>
      <c r="X619" s="4"/>
      <c r="Y619" s="4"/>
      <c r="Z619" s="4"/>
    </row>
    <row r="620" spans="2:26" ht="15.75" customHeight="1">
      <c r="B620" s="171">
        <v>45614</v>
      </c>
      <c r="C620" s="1571" t="s">
        <v>215</v>
      </c>
      <c r="D620" s="1571" t="s">
        <v>153</v>
      </c>
      <c r="E620" s="1572">
        <v>2.5</v>
      </c>
      <c r="F620" s="1573" t="s">
        <v>154</v>
      </c>
      <c r="G620" s="1574">
        <v>398232148</v>
      </c>
      <c r="H620" s="1575">
        <v>26098005897</v>
      </c>
      <c r="I620" s="160">
        <v>3027</v>
      </c>
      <c r="J620" s="161" t="s">
        <v>175</v>
      </c>
      <c r="K620" s="157">
        <v>11</v>
      </c>
      <c r="L620" s="1570"/>
      <c r="M620" s="4"/>
      <c r="N620" s="4"/>
      <c r="O620" s="4"/>
      <c r="P620" s="4"/>
      <c r="Q620" s="4"/>
      <c r="R620" s="4"/>
      <c r="S620" s="4"/>
      <c r="T620" s="4"/>
      <c r="U620" s="4"/>
      <c r="V620" s="4"/>
      <c r="W620" s="4"/>
      <c r="X620" s="4"/>
      <c r="Y620" s="4"/>
      <c r="Z620" s="4"/>
    </row>
    <row r="621" spans="2:26" ht="15.75" customHeight="1">
      <c r="B621" s="171">
        <v>45614</v>
      </c>
      <c r="C621" s="1539"/>
      <c r="D621" s="1539"/>
      <c r="E621" s="1539"/>
      <c r="F621" s="1539"/>
      <c r="G621" s="1539"/>
      <c r="H621" s="1539"/>
      <c r="I621" s="160">
        <v>3016</v>
      </c>
      <c r="J621" s="161" t="s">
        <v>171</v>
      </c>
      <c r="K621" s="157">
        <v>13</v>
      </c>
      <c r="L621" s="1539"/>
      <c r="M621" s="4"/>
      <c r="N621" s="4"/>
      <c r="O621" s="4"/>
      <c r="P621" s="4"/>
      <c r="Q621" s="4"/>
      <c r="R621" s="4"/>
      <c r="S621" s="4"/>
      <c r="T621" s="4"/>
      <c r="U621" s="4"/>
      <c r="V621" s="4"/>
      <c r="W621" s="4"/>
      <c r="X621" s="4"/>
      <c r="Y621" s="4"/>
      <c r="Z621" s="4"/>
    </row>
    <row r="622" spans="2:26" ht="15.75" customHeight="1">
      <c r="B622" s="171">
        <v>45614</v>
      </c>
      <c r="C622" s="1571" t="s">
        <v>217</v>
      </c>
      <c r="D622" s="1571" t="s">
        <v>163</v>
      </c>
      <c r="E622" s="1572">
        <v>3.5</v>
      </c>
      <c r="F622" s="1573" t="s">
        <v>164</v>
      </c>
      <c r="G622" s="1574">
        <v>966353312</v>
      </c>
      <c r="H622" s="1575">
        <v>1090008150</v>
      </c>
      <c r="I622" s="165">
        <v>3020</v>
      </c>
      <c r="J622" s="166" t="s">
        <v>166</v>
      </c>
      <c r="K622" s="157">
        <v>17</v>
      </c>
      <c r="L622" s="1570"/>
      <c r="M622" s="4"/>
      <c r="N622" s="4"/>
      <c r="O622" s="4"/>
      <c r="P622" s="4"/>
      <c r="Q622" s="4"/>
      <c r="R622" s="4"/>
      <c r="S622" s="4"/>
      <c r="T622" s="4"/>
      <c r="U622" s="4"/>
      <c r="V622" s="4"/>
      <c r="W622" s="4"/>
      <c r="X622" s="4"/>
      <c r="Y622" s="4"/>
      <c r="Z622" s="4"/>
    </row>
    <row r="623" spans="2:26" ht="15.75" customHeight="1">
      <c r="B623" s="171">
        <v>45614</v>
      </c>
      <c r="C623" s="1539"/>
      <c r="D623" s="1539"/>
      <c r="E623" s="1539"/>
      <c r="F623" s="1539"/>
      <c r="G623" s="1539"/>
      <c r="H623" s="1539"/>
      <c r="I623" s="165">
        <v>3002</v>
      </c>
      <c r="J623" s="166" t="s">
        <v>150</v>
      </c>
      <c r="K623" s="157">
        <v>20</v>
      </c>
      <c r="L623" s="1539"/>
      <c r="M623" s="4"/>
      <c r="N623" s="4"/>
      <c r="O623" s="4"/>
      <c r="P623" s="4"/>
      <c r="Q623" s="4"/>
      <c r="R623" s="4"/>
      <c r="S623" s="4"/>
      <c r="T623" s="4"/>
      <c r="U623" s="4"/>
      <c r="V623" s="4"/>
      <c r="W623" s="4"/>
      <c r="X623" s="4"/>
      <c r="Y623" s="4"/>
      <c r="Z623" s="4"/>
    </row>
    <row r="624" spans="2:26" ht="15.75" customHeight="1">
      <c r="B624" s="171">
        <v>45614</v>
      </c>
      <c r="C624" s="1571" t="s">
        <v>219</v>
      </c>
      <c r="D624" s="1571" t="s">
        <v>134</v>
      </c>
      <c r="E624" s="1572">
        <v>2.5</v>
      </c>
      <c r="F624" s="1573" t="s">
        <v>216</v>
      </c>
      <c r="G624" s="1574">
        <v>326522825</v>
      </c>
      <c r="H624" s="1575">
        <v>1093014117</v>
      </c>
      <c r="I624" s="167">
        <v>3030</v>
      </c>
      <c r="J624" s="168" t="s">
        <v>161</v>
      </c>
      <c r="K624" s="157">
        <v>11</v>
      </c>
      <c r="L624" s="1570"/>
      <c r="M624" s="4"/>
      <c r="N624" s="4"/>
      <c r="O624" s="4"/>
      <c r="P624" s="4"/>
      <c r="Q624" s="4"/>
      <c r="R624" s="4"/>
      <c r="S624" s="4"/>
      <c r="T624" s="4"/>
      <c r="U624" s="4"/>
      <c r="V624" s="4"/>
      <c r="W624" s="4"/>
      <c r="X624" s="4"/>
      <c r="Y624" s="4"/>
      <c r="Z624" s="4"/>
    </row>
    <row r="625" spans="2:26" ht="15.75" customHeight="1">
      <c r="B625" s="171">
        <v>45614</v>
      </c>
      <c r="C625" s="1539"/>
      <c r="D625" s="1539"/>
      <c r="E625" s="1539"/>
      <c r="F625" s="1539"/>
      <c r="G625" s="1539"/>
      <c r="H625" s="1539"/>
      <c r="I625" s="167">
        <v>3015</v>
      </c>
      <c r="J625" s="168" t="s">
        <v>156</v>
      </c>
      <c r="K625" s="157">
        <v>16</v>
      </c>
      <c r="L625" s="1539"/>
      <c r="M625" s="4"/>
      <c r="N625" s="4"/>
      <c r="O625" s="4"/>
      <c r="P625" s="4"/>
      <c r="Q625" s="4"/>
      <c r="R625" s="4"/>
      <c r="S625" s="4"/>
      <c r="T625" s="4"/>
      <c r="U625" s="4"/>
      <c r="V625" s="4"/>
      <c r="W625" s="4"/>
      <c r="X625" s="4"/>
      <c r="Y625" s="4"/>
      <c r="Z625" s="4"/>
    </row>
    <row r="626" spans="2:26" ht="15.75" customHeight="1">
      <c r="B626" s="171">
        <v>45614</v>
      </c>
      <c r="C626" s="1571" t="s">
        <v>221</v>
      </c>
      <c r="D626" s="1571" t="s">
        <v>174</v>
      </c>
      <c r="E626" s="1572">
        <v>1.5</v>
      </c>
      <c r="F626" s="1573" t="s">
        <v>74</v>
      </c>
      <c r="G626" s="1574">
        <v>923453896</v>
      </c>
      <c r="H626" s="1575">
        <v>34096002067</v>
      </c>
      <c r="I626" s="181">
        <v>3014</v>
      </c>
      <c r="J626" s="182" t="s">
        <v>205</v>
      </c>
      <c r="K626" s="157">
        <v>4</v>
      </c>
      <c r="L626" s="1570"/>
      <c r="M626" s="4"/>
      <c r="N626" s="4"/>
      <c r="O626" s="4"/>
      <c r="P626" s="4"/>
      <c r="Q626" s="4"/>
      <c r="R626" s="4"/>
      <c r="S626" s="4"/>
      <c r="T626" s="4"/>
      <c r="U626" s="4"/>
      <c r="V626" s="4"/>
      <c r="W626" s="4"/>
      <c r="X626" s="4"/>
      <c r="Y626" s="4"/>
      <c r="Z626" s="4"/>
    </row>
    <row r="627" spans="2:26" ht="15.75" customHeight="1">
      <c r="B627" s="171">
        <v>45614</v>
      </c>
      <c r="C627" s="1539"/>
      <c r="D627" s="1539"/>
      <c r="E627" s="1539"/>
      <c r="F627" s="1539"/>
      <c r="G627" s="1539"/>
      <c r="H627" s="1539"/>
      <c r="I627" s="181">
        <v>3031</v>
      </c>
      <c r="J627" s="182" t="s">
        <v>178</v>
      </c>
      <c r="K627" s="157">
        <v>7</v>
      </c>
      <c r="L627" s="1539"/>
      <c r="M627" s="4"/>
      <c r="N627" s="4"/>
      <c r="O627" s="4"/>
      <c r="P627" s="4"/>
      <c r="Q627" s="4"/>
      <c r="R627" s="4"/>
      <c r="S627" s="4"/>
      <c r="T627" s="4"/>
      <c r="U627" s="4"/>
      <c r="V627" s="4"/>
      <c r="W627" s="4"/>
      <c r="X627" s="4"/>
      <c r="Y627" s="4"/>
      <c r="Z627" s="4"/>
    </row>
    <row r="628" spans="2:26" ht="15.75" customHeight="1">
      <c r="B628" s="171">
        <v>45614</v>
      </c>
      <c r="C628" s="1571" t="s">
        <v>223</v>
      </c>
      <c r="D628" s="1571" t="s">
        <v>153</v>
      </c>
      <c r="E628" s="1572">
        <v>2.5</v>
      </c>
      <c r="F628" s="1573" t="s">
        <v>154</v>
      </c>
      <c r="G628" s="1574">
        <v>398232148</v>
      </c>
      <c r="H628" s="1575">
        <v>26098005897</v>
      </c>
      <c r="I628" s="160">
        <v>3003</v>
      </c>
      <c r="J628" s="161" t="s">
        <v>193</v>
      </c>
      <c r="K628" s="157">
        <v>11</v>
      </c>
      <c r="L628" s="1570"/>
      <c r="M628" s="4"/>
      <c r="N628" s="4"/>
      <c r="O628" s="4"/>
      <c r="P628" s="4"/>
      <c r="Q628" s="4"/>
      <c r="R628" s="4"/>
      <c r="S628" s="4"/>
      <c r="T628" s="4"/>
      <c r="U628" s="4"/>
      <c r="V628" s="4"/>
      <c r="W628" s="4"/>
      <c r="X628" s="4"/>
      <c r="Y628" s="4"/>
      <c r="Z628" s="4"/>
    </row>
    <row r="629" spans="2:26" ht="15.75" customHeight="1">
      <c r="B629" s="171">
        <v>45614</v>
      </c>
      <c r="C629" s="1539"/>
      <c r="D629" s="1539"/>
      <c r="E629" s="1539"/>
      <c r="F629" s="1539"/>
      <c r="G629" s="1539"/>
      <c r="H629" s="1539"/>
      <c r="I629" s="160">
        <v>3032</v>
      </c>
      <c r="J629" s="161" t="s">
        <v>190</v>
      </c>
      <c r="K629" s="157">
        <v>8</v>
      </c>
      <c r="L629" s="1539"/>
      <c r="M629" s="4"/>
      <c r="N629" s="4"/>
      <c r="O629" s="4"/>
      <c r="P629" s="4"/>
      <c r="Q629" s="4"/>
      <c r="R629" s="4"/>
      <c r="S629" s="4"/>
      <c r="T629" s="4"/>
      <c r="U629" s="4"/>
      <c r="V629" s="4"/>
      <c r="W629" s="4"/>
      <c r="X629" s="4"/>
      <c r="Y629" s="4"/>
      <c r="Z629" s="4"/>
    </row>
    <row r="630" spans="2:26" ht="15.75" customHeight="1">
      <c r="B630" s="171">
        <v>45614</v>
      </c>
      <c r="C630" s="1571" t="s">
        <v>224</v>
      </c>
      <c r="D630" s="1571" t="s">
        <v>163</v>
      </c>
      <c r="E630" s="1572">
        <v>3.5</v>
      </c>
      <c r="F630" s="1573" t="s">
        <v>164</v>
      </c>
      <c r="G630" s="1574">
        <v>966353312</v>
      </c>
      <c r="H630" s="1575">
        <v>1090008150</v>
      </c>
      <c r="I630" s="165">
        <v>3013</v>
      </c>
      <c r="J630" s="166" t="s">
        <v>188</v>
      </c>
      <c r="K630" s="157">
        <v>12</v>
      </c>
      <c r="L630" s="1570"/>
      <c r="M630" s="4"/>
      <c r="N630" s="4"/>
      <c r="O630" s="4"/>
      <c r="P630" s="4"/>
      <c r="Q630" s="4"/>
      <c r="R630" s="4"/>
      <c r="S630" s="4"/>
      <c r="T630" s="4"/>
      <c r="U630" s="4"/>
      <c r="V630" s="4"/>
      <c r="W630" s="4"/>
      <c r="X630" s="4"/>
      <c r="Y630" s="4"/>
      <c r="Z630" s="4"/>
    </row>
    <row r="631" spans="2:26" ht="15.75" customHeight="1">
      <c r="B631" s="171">
        <v>45614</v>
      </c>
      <c r="C631" s="1538"/>
      <c r="D631" s="1538"/>
      <c r="E631" s="1538"/>
      <c r="F631" s="1538"/>
      <c r="G631" s="1538"/>
      <c r="H631" s="1538"/>
      <c r="I631" s="165">
        <v>3023</v>
      </c>
      <c r="J631" s="166" t="s">
        <v>182</v>
      </c>
      <c r="K631" s="157">
        <v>10</v>
      </c>
      <c r="L631" s="1538"/>
      <c r="M631" s="4"/>
      <c r="N631" s="4"/>
      <c r="O631" s="4"/>
      <c r="P631" s="4"/>
      <c r="Q631" s="4"/>
      <c r="R631" s="4"/>
      <c r="S631" s="4"/>
      <c r="T631" s="4"/>
      <c r="U631" s="4"/>
      <c r="V631" s="4"/>
      <c r="W631" s="4"/>
      <c r="X631" s="4"/>
      <c r="Y631" s="4"/>
      <c r="Z631" s="4"/>
    </row>
    <row r="632" spans="2:26" ht="15.75" customHeight="1">
      <c r="B632" s="171">
        <v>45614</v>
      </c>
      <c r="C632" s="1539"/>
      <c r="D632" s="1539"/>
      <c r="E632" s="1539"/>
      <c r="F632" s="1539"/>
      <c r="G632" s="1539"/>
      <c r="H632" s="1539"/>
      <c r="I632" s="165">
        <v>3005</v>
      </c>
      <c r="J632" s="166" t="s">
        <v>185</v>
      </c>
      <c r="K632" s="157">
        <v>10</v>
      </c>
      <c r="L632" s="1539"/>
      <c r="M632" s="4"/>
      <c r="N632" s="4"/>
      <c r="O632" s="4"/>
      <c r="P632" s="4"/>
      <c r="Q632" s="4"/>
      <c r="R632" s="4"/>
      <c r="S632" s="4"/>
      <c r="T632" s="4"/>
      <c r="U632" s="4"/>
      <c r="V632" s="4"/>
      <c r="W632" s="4"/>
      <c r="X632" s="4"/>
      <c r="Y632" s="4"/>
      <c r="Z632" s="4"/>
    </row>
    <row r="633" spans="2:26" ht="15.75" customHeight="1">
      <c r="B633" s="171">
        <v>45614</v>
      </c>
      <c r="C633" s="1571" t="s">
        <v>226</v>
      </c>
      <c r="D633" s="1571" t="s">
        <v>134</v>
      </c>
      <c r="E633" s="1572">
        <v>2.5</v>
      </c>
      <c r="F633" s="1573" t="s">
        <v>216</v>
      </c>
      <c r="G633" s="1574">
        <v>326522825</v>
      </c>
      <c r="H633" s="1575">
        <v>1093014117</v>
      </c>
      <c r="I633" s="167">
        <v>3018</v>
      </c>
      <c r="J633" s="168" t="s">
        <v>199</v>
      </c>
      <c r="K633" s="157">
        <v>10</v>
      </c>
      <c r="L633" s="1570"/>
      <c r="M633" s="4"/>
      <c r="N633" s="4"/>
      <c r="O633" s="4"/>
      <c r="P633" s="4"/>
      <c r="Q633" s="4"/>
      <c r="R633" s="4"/>
      <c r="S633" s="4"/>
      <c r="T633" s="4"/>
      <c r="U633" s="4"/>
      <c r="V633" s="4"/>
      <c r="W633" s="4"/>
      <c r="X633" s="4"/>
      <c r="Y633" s="4"/>
      <c r="Z633" s="4"/>
    </row>
    <row r="634" spans="2:26" ht="15.75" customHeight="1">
      <c r="B634" s="171">
        <v>45614</v>
      </c>
      <c r="C634" s="1539"/>
      <c r="D634" s="1539"/>
      <c r="E634" s="1539"/>
      <c r="F634" s="1539"/>
      <c r="G634" s="1539"/>
      <c r="H634" s="1539"/>
      <c r="I634" s="167">
        <v>3014</v>
      </c>
      <c r="J634" s="168" t="s">
        <v>202</v>
      </c>
      <c r="K634" s="157">
        <v>14</v>
      </c>
      <c r="L634" s="1539"/>
      <c r="M634" s="4"/>
      <c r="N634" s="4"/>
      <c r="O634" s="4"/>
      <c r="P634" s="4"/>
      <c r="Q634" s="4"/>
      <c r="R634" s="4"/>
      <c r="S634" s="4"/>
      <c r="T634" s="4"/>
      <c r="U634" s="4"/>
      <c r="V634" s="4"/>
      <c r="W634" s="4"/>
      <c r="X634" s="4"/>
      <c r="Y634" s="4"/>
      <c r="Z634" s="4"/>
    </row>
    <row r="635" spans="2:26" ht="15.75" customHeight="1">
      <c r="B635" s="171">
        <v>45614</v>
      </c>
      <c r="C635" s="156" t="s">
        <v>227</v>
      </c>
      <c r="D635" s="156" t="s">
        <v>174</v>
      </c>
      <c r="E635" s="157">
        <v>1.5</v>
      </c>
      <c r="F635" s="274" t="s">
        <v>74</v>
      </c>
      <c r="G635" s="283">
        <v>923453896</v>
      </c>
      <c r="H635" s="284">
        <v>34096002067</v>
      </c>
      <c r="I635" s="181">
        <v>3011</v>
      </c>
      <c r="J635" s="182" t="s">
        <v>196</v>
      </c>
      <c r="K635" s="157">
        <v>13</v>
      </c>
      <c r="L635" s="250"/>
      <c r="M635" s="4"/>
      <c r="N635" s="4"/>
      <c r="O635" s="4"/>
      <c r="P635" s="4"/>
      <c r="Q635" s="4"/>
      <c r="R635" s="4"/>
      <c r="S635" s="4"/>
      <c r="T635" s="4"/>
      <c r="U635" s="4"/>
      <c r="V635" s="4"/>
      <c r="W635" s="4"/>
      <c r="X635" s="4"/>
      <c r="Y635" s="4"/>
      <c r="Z635" s="4"/>
    </row>
    <row r="636" spans="2:26" ht="15.75" customHeight="1">
      <c r="B636" s="171">
        <v>45615</v>
      </c>
      <c r="C636" s="1567" t="s">
        <v>215</v>
      </c>
      <c r="D636" s="1580" t="s">
        <v>153</v>
      </c>
      <c r="E636" s="1581">
        <v>2.5</v>
      </c>
      <c r="F636" s="1565" t="s">
        <v>154</v>
      </c>
      <c r="G636" s="1566">
        <v>398232148</v>
      </c>
      <c r="H636" s="1569">
        <v>26098005897</v>
      </c>
      <c r="I636" s="233">
        <v>3016</v>
      </c>
      <c r="J636" s="285" t="s">
        <v>171</v>
      </c>
      <c r="K636" s="81">
        <v>7</v>
      </c>
      <c r="L636" s="146"/>
      <c r="M636" s="4"/>
      <c r="N636" s="4"/>
      <c r="O636" s="4"/>
      <c r="P636" s="4"/>
      <c r="Q636" s="4"/>
      <c r="R636" s="4"/>
      <c r="S636" s="4"/>
      <c r="T636" s="4"/>
      <c r="U636" s="4"/>
      <c r="V636" s="4"/>
      <c r="W636" s="4"/>
      <c r="X636" s="4"/>
      <c r="Y636" s="4"/>
      <c r="Z636" s="4"/>
    </row>
    <row r="637" spans="2:26" ht="15.75" customHeight="1">
      <c r="B637" s="171">
        <v>45615</v>
      </c>
      <c r="C637" s="1538"/>
      <c r="D637" s="1538"/>
      <c r="E637" s="1538"/>
      <c r="F637" s="1538"/>
      <c r="G637" s="1538"/>
      <c r="H637" s="1538"/>
      <c r="I637" s="233">
        <v>3027</v>
      </c>
      <c r="J637" s="285" t="s">
        <v>175</v>
      </c>
      <c r="K637" s="81">
        <v>6</v>
      </c>
      <c r="L637" s="146"/>
      <c r="M637" s="4"/>
      <c r="N637" s="4"/>
      <c r="O637" s="4"/>
      <c r="P637" s="4"/>
      <c r="Q637" s="4"/>
      <c r="R637" s="4"/>
      <c r="S637" s="4"/>
      <c r="T637" s="4"/>
      <c r="U637" s="4"/>
      <c r="V637" s="4"/>
      <c r="W637" s="4"/>
      <c r="X637" s="4"/>
      <c r="Y637" s="4"/>
      <c r="Z637" s="4"/>
    </row>
    <row r="638" spans="2:26" ht="15.75" customHeight="1">
      <c r="B638" s="171">
        <v>45615</v>
      </c>
      <c r="C638" s="1539"/>
      <c r="D638" s="1539"/>
      <c r="E638" s="1539"/>
      <c r="F638" s="1539"/>
      <c r="G638" s="1539"/>
      <c r="H638" s="1539"/>
      <c r="I638" s="233">
        <v>3033</v>
      </c>
      <c r="J638" s="285" t="s">
        <v>205</v>
      </c>
      <c r="K638" s="81">
        <v>3</v>
      </c>
      <c r="L638" s="146"/>
      <c r="M638" s="4"/>
      <c r="N638" s="4"/>
      <c r="O638" s="4"/>
      <c r="P638" s="4"/>
      <c r="Q638" s="4"/>
      <c r="R638" s="4"/>
      <c r="S638" s="4"/>
      <c r="T638" s="4"/>
      <c r="U638" s="4"/>
      <c r="V638" s="4"/>
      <c r="W638" s="4"/>
      <c r="X638" s="4"/>
      <c r="Y638" s="4"/>
      <c r="Z638" s="4"/>
    </row>
    <row r="639" spans="2:26" ht="15.75" customHeight="1">
      <c r="B639" s="171">
        <v>45615</v>
      </c>
      <c r="C639" s="1567" t="s">
        <v>217</v>
      </c>
      <c r="D639" s="1568" t="s">
        <v>163</v>
      </c>
      <c r="E639" s="1567">
        <v>3.5</v>
      </c>
      <c r="F639" s="1565" t="s">
        <v>216</v>
      </c>
      <c r="G639" s="1566">
        <v>326522825</v>
      </c>
      <c r="H639" s="1569">
        <v>1093014117</v>
      </c>
      <c r="I639" s="226">
        <v>3002</v>
      </c>
      <c r="J639" s="286" t="s">
        <v>150</v>
      </c>
      <c r="K639" s="81">
        <v>7</v>
      </c>
      <c r="L639" s="146"/>
      <c r="M639" s="4"/>
      <c r="N639" s="4"/>
      <c r="O639" s="4"/>
      <c r="P639" s="4"/>
      <c r="Q639" s="4"/>
      <c r="R639" s="4"/>
      <c r="S639" s="4"/>
      <c r="T639" s="4"/>
      <c r="U639" s="4"/>
      <c r="V639" s="4"/>
      <c r="W639" s="4"/>
      <c r="X639" s="4"/>
      <c r="Y639" s="4"/>
      <c r="Z639" s="4"/>
    </row>
    <row r="640" spans="2:26" ht="15.75" customHeight="1">
      <c r="B640" s="171">
        <v>45615</v>
      </c>
      <c r="C640" s="1538"/>
      <c r="D640" s="1538"/>
      <c r="E640" s="1538"/>
      <c r="F640" s="1538"/>
      <c r="G640" s="1538"/>
      <c r="H640" s="1538"/>
      <c r="I640" s="226">
        <v>3015</v>
      </c>
      <c r="J640" s="286" t="s">
        <v>156</v>
      </c>
      <c r="K640" s="81">
        <v>5</v>
      </c>
      <c r="L640" s="146"/>
      <c r="M640" s="4"/>
      <c r="N640" s="4"/>
      <c r="O640" s="4"/>
      <c r="P640" s="4"/>
      <c r="Q640" s="4"/>
      <c r="R640" s="4"/>
      <c r="S640" s="4"/>
      <c r="T640" s="4"/>
      <c r="U640" s="4"/>
      <c r="V640" s="4"/>
      <c r="W640" s="4"/>
      <c r="X640" s="4"/>
      <c r="Y640" s="4"/>
      <c r="Z640" s="4"/>
    </row>
    <row r="641" spans="2:26" ht="15.75" customHeight="1">
      <c r="B641" s="171">
        <v>45615</v>
      </c>
      <c r="C641" s="1538"/>
      <c r="D641" s="1538"/>
      <c r="E641" s="1538"/>
      <c r="F641" s="1538"/>
      <c r="G641" s="1538"/>
      <c r="H641" s="1538"/>
      <c r="I641" s="226">
        <v>3030</v>
      </c>
      <c r="J641" s="286" t="s">
        <v>161</v>
      </c>
      <c r="K641" s="81">
        <v>4</v>
      </c>
      <c r="L641" s="146"/>
      <c r="M641" s="4"/>
      <c r="N641" s="4"/>
      <c r="O641" s="4"/>
      <c r="P641" s="4"/>
      <c r="Q641" s="4"/>
      <c r="R641" s="4"/>
      <c r="S641" s="4"/>
      <c r="T641" s="4"/>
      <c r="U641" s="4"/>
      <c r="V641" s="4"/>
      <c r="W641" s="4"/>
      <c r="X641" s="4"/>
      <c r="Y641" s="4"/>
      <c r="Z641" s="4"/>
    </row>
    <row r="642" spans="2:26" ht="15.75" customHeight="1">
      <c r="B642" s="171">
        <v>45615</v>
      </c>
      <c r="C642" s="1539"/>
      <c r="D642" s="1539"/>
      <c r="E642" s="1539"/>
      <c r="F642" s="1539"/>
      <c r="G642" s="1539"/>
      <c r="H642" s="1539"/>
      <c r="I642" s="226">
        <v>3020</v>
      </c>
      <c r="J642" s="286" t="s">
        <v>166</v>
      </c>
      <c r="K642" s="81">
        <v>7</v>
      </c>
      <c r="L642" s="146"/>
      <c r="M642" s="4"/>
      <c r="N642" s="4"/>
      <c r="O642" s="4"/>
      <c r="P642" s="4"/>
      <c r="Q642" s="4"/>
      <c r="R642" s="4"/>
      <c r="S642" s="4"/>
      <c r="T642" s="4"/>
      <c r="U642" s="4"/>
      <c r="V642" s="4"/>
      <c r="W642" s="4"/>
      <c r="X642" s="4"/>
      <c r="Y642" s="4"/>
      <c r="Z642" s="4"/>
    </row>
    <row r="643" spans="2:26" ht="15.75" customHeight="1">
      <c r="B643" s="171">
        <v>45615</v>
      </c>
      <c r="C643" s="1567" t="s">
        <v>219</v>
      </c>
      <c r="D643" s="1568" t="s">
        <v>153</v>
      </c>
      <c r="E643" s="1567">
        <v>2.5</v>
      </c>
      <c r="F643" s="1565" t="s">
        <v>154</v>
      </c>
      <c r="G643" s="1566">
        <v>398232148</v>
      </c>
      <c r="H643" s="1569">
        <v>26098005897</v>
      </c>
      <c r="I643" s="287">
        <v>3005</v>
      </c>
      <c r="J643" s="288" t="s">
        <v>185</v>
      </c>
      <c r="K643" s="81">
        <v>5</v>
      </c>
      <c r="L643" s="146"/>
      <c r="M643" s="4"/>
      <c r="N643" s="4"/>
      <c r="O643" s="4"/>
      <c r="P643" s="4"/>
      <c r="Q643" s="4"/>
      <c r="R643" s="4"/>
      <c r="S643" s="4"/>
      <c r="T643" s="4"/>
      <c r="U643" s="4"/>
      <c r="V643" s="4"/>
      <c r="W643" s="4"/>
      <c r="X643" s="4"/>
      <c r="Y643" s="4"/>
      <c r="Z643" s="4"/>
    </row>
    <row r="644" spans="2:26" ht="15.75" customHeight="1">
      <c r="B644" s="171">
        <v>45615</v>
      </c>
      <c r="C644" s="1538"/>
      <c r="D644" s="1538"/>
      <c r="E644" s="1538"/>
      <c r="F644" s="1538"/>
      <c r="G644" s="1538"/>
      <c r="H644" s="1538"/>
      <c r="I644" s="287">
        <v>3031</v>
      </c>
      <c r="J644" s="288" t="s">
        <v>178</v>
      </c>
      <c r="K644" s="81">
        <v>4</v>
      </c>
      <c r="L644" s="146"/>
      <c r="M644" s="4"/>
      <c r="N644" s="4"/>
      <c r="O644" s="4"/>
      <c r="P644" s="4"/>
      <c r="Q644" s="4"/>
      <c r="R644" s="4"/>
      <c r="S644" s="4"/>
      <c r="T644" s="4"/>
      <c r="U644" s="4"/>
      <c r="V644" s="4"/>
      <c r="W644" s="4"/>
      <c r="X644" s="4"/>
      <c r="Y644" s="4"/>
      <c r="Z644" s="4"/>
    </row>
    <row r="645" spans="2:26" ht="15.75" customHeight="1">
      <c r="B645" s="171">
        <v>45615</v>
      </c>
      <c r="C645" s="1538"/>
      <c r="D645" s="1538"/>
      <c r="E645" s="1538"/>
      <c r="F645" s="1538"/>
      <c r="G645" s="1538"/>
      <c r="H645" s="1538"/>
      <c r="I645" s="287">
        <v>3013</v>
      </c>
      <c r="J645" s="288" t="s">
        <v>188</v>
      </c>
      <c r="K645" s="81">
        <v>5</v>
      </c>
      <c r="L645" s="146"/>
      <c r="M645" s="4"/>
      <c r="N645" s="4"/>
      <c r="O645" s="4"/>
      <c r="P645" s="4"/>
      <c r="Q645" s="4"/>
      <c r="R645" s="4"/>
      <c r="S645" s="4"/>
      <c r="T645" s="4"/>
      <c r="U645" s="4"/>
      <c r="V645" s="4"/>
      <c r="W645" s="4"/>
      <c r="X645" s="4"/>
      <c r="Y645" s="4"/>
      <c r="Z645" s="4"/>
    </row>
    <row r="646" spans="2:26" ht="15.75" customHeight="1">
      <c r="B646" s="171">
        <v>45615</v>
      </c>
      <c r="C646" s="1539"/>
      <c r="D646" s="1539"/>
      <c r="E646" s="1539"/>
      <c r="F646" s="1539"/>
      <c r="G646" s="1539"/>
      <c r="H646" s="1539"/>
      <c r="I646" s="287">
        <v>3023</v>
      </c>
      <c r="J646" s="288" t="s">
        <v>182</v>
      </c>
      <c r="K646" s="81">
        <v>4</v>
      </c>
      <c r="L646" s="146"/>
      <c r="M646" s="4"/>
      <c r="N646" s="4"/>
      <c r="O646" s="4"/>
      <c r="P646" s="4"/>
      <c r="Q646" s="4"/>
      <c r="R646" s="4"/>
      <c r="S646" s="4"/>
      <c r="T646" s="4"/>
      <c r="U646" s="4"/>
      <c r="V646" s="4"/>
      <c r="W646" s="4"/>
      <c r="X646" s="4"/>
      <c r="Y646" s="4"/>
      <c r="Z646" s="4"/>
    </row>
    <row r="647" spans="2:26" ht="15.75" customHeight="1">
      <c r="B647" s="171">
        <v>45615</v>
      </c>
      <c r="C647" s="1567" t="s">
        <v>221</v>
      </c>
      <c r="D647" s="1568" t="s">
        <v>163</v>
      </c>
      <c r="E647" s="1567">
        <v>3.5</v>
      </c>
      <c r="F647" s="1565" t="s">
        <v>216</v>
      </c>
      <c r="G647" s="1566">
        <v>326522825</v>
      </c>
      <c r="H647" s="1569">
        <v>1093014117</v>
      </c>
      <c r="I647" s="289">
        <v>3018</v>
      </c>
      <c r="J647" s="290" t="s">
        <v>199</v>
      </c>
      <c r="K647" s="81">
        <v>5</v>
      </c>
      <c r="L647" s="146"/>
      <c r="M647" s="4"/>
      <c r="N647" s="4"/>
      <c r="O647" s="4"/>
      <c r="P647" s="4"/>
      <c r="Q647" s="4"/>
      <c r="R647" s="4"/>
      <c r="S647" s="4"/>
      <c r="T647" s="4"/>
      <c r="U647" s="4"/>
      <c r="V647" s="4"/>
      <c r="W647" s="4"/>
      <c r="X647" s="4"/>
      <c r="Y647" s="4"/>
      <c r="Z647" s="4"/>
    </row>
    <row r="648" spans="2:26" ht="15.75" customHeight="1">
      <c r="B648" s="171">
        <v>45615</v>
      </c>
      <c r="C648" s="1538"/>
      <c r="D648" s="1538"/>
      <c r="E648" s="1538"/>
      <c r="F648" s="1538"/>
      <c r="G648" s="1538"/>
      <c r="H648" s="1538"/>
      <c r="I648" s="289">
        <v>3014</v>
      </c>
      <c r="J648" s="290" t="s">
        <v>202</v>
      </c>
      <c r="K648" s="81">
        <v>6</v>
      </c>
      <c r="L648" s="146"/>
      <c r="M648" s="4"/>
      <c r="N648" s="4"/>
      <c r="O648" s="4"/>
      <c r="P648" s="4"/>
      <c r="Q648" s="4"/>
      <c r="R648" s="4"/>
      <c r="S648" s="4"/>
      <c r="T648" s="4"/>
      <c r="U648" s="4"/>
      <c r="V648" s="4"/>
      <c r="W648" s="4"/>
      <c r="X648" s="4"/>
      <c r="Y648" s="4"/>
      <c r="Z648" s="4"/>
    </row>
    <row r="649" spans="2:26" ht="15.75" customHeight="1">
      <c r="B649" s="171">
        <v>45615</v>
      </c>
      <c r="C649" s="1538"/>
      <c r="D649" s="1538"/>
      <c r="E649" s="1538"/>
      <c r="F649" s="1538"/>
      <c r="G649" s="1538"/>
      <c r="H649" s="1538"/>
      <c r="I649" s="289">
        <v>3032</v>
      </c>
      <c r="J649" s="290" t="s">
        <v>190</v>
      </c>
      <c r="K649" s="81">
        <v>4</v>
      </c>
      <c r="L649" s="146"/>
      <c r="M649" s="4"/>
      <c r="N649" s="4"/>
      <c r="O649" s="4"/>
      <c r="P649" s="4"/>
      <c r="Q649" s="4"/>
      <c r="R649" s="4"/>
      <c r="S649" s="4"/>
      <c r="T649" s="4"/>
      <c r="U649" s="4"/>
      <c r="V649" s="4"/>
      <c r="W649" s="4"/>
      <c r="X649" s="4"/>
      <c r="Y649" s="4"/>
      <c r="Z649" s="4"/>
    </row>
    <row r="650" spans="2:26" ht="15.75" customHeight="1">
      <c r="B650" s="171">
        <v>45615</v>
      </c>
      <c r="C650" s="1538"/>
      <c r="D650" s="1538"/>
      <c r="E650" s="1538"/>
      <c r="F650" s="1538"/>
      <c r="G650" s="1538"/>
      <c r="H650" s="1538"/>
      <c r="I650" s="289">
        <v>3003</v>
      </c>
      <c r="J650" s="290" t="s">
        <v>193</v>
      </c>
      <c r="K650" s="81">
        <v>4</v>
      </c>
      <c r="L650" s="146"/>
      <c r="M650" s="4"/>
      <c r="N650" s="81">
        <v>3002</v>
      </c>
      <c r="O650" s="144" t="s">
        <v>150</v>
      </c>
      <c r="P650" s="4"/>
      <c r="Q650" s="4"/>
      <c r="R650" s="4"/>
      <c r="S650" s="4"/>
      <c r="T650" s="4"/>
      <c r="U650" s="4"/>
      <c r="V650" s="4"/>
      <c r="W650" s="4"/>
      <c r="X650" s="4"/>
      <c r="Y650" s="4"/>
      <c r="Z650" s="4"/>
    </row>
    <row r="651" spans="2:26" ht="15.75" customHeight="1">
      <c r="B651" s="171">
        <v>45615</v>
      </c>
      <c r="C651" s="1539"/>
      <c r="D651" s="1539"/>
      <c r="E651" s="1539"/>
      <c r="F651" s="1539"/>
      <c r="G651" s="1539"/>
      <c r="H651" s="1539"/>
      <c r="I651" s="289">
        <v>3011</v>
      </c>
      <c r="J651" s="290" t="s">
        <v>196</v>
      </c>
      <c r="K651" s="81">
        <v>5</v>
      </c>
      <c r="L651" s="146"/>
      <c r="M651" s="4"/>
      <c r="N651" s="81">
        <v>3015</v>
      </c>
      <c r="O651" s="144" t="s">
        <v>156</v>
      </c>
      <c r="P651" s="4"/>
      <c r="Q651" s="4"/>
      <c r="R651" s="4"/>
      <c r="S651" s="4"/>
      <c r="T651" s="4"/>
      <c r="U651" s="4"/>
      <c r="V651" s="4"/>
      <c r="W651" s="4"/>
      <c r="X651" s="4"/>
      <c r="Y651" s="4"/>
      <c r="Z651" s="4"/>
    </row>
    <row r="652" spans="2:26" ht="15.75" customHeight="1">
      <c r="B652" s="171">
        <v>45616</v>
      </c>
      <c r="C652" s="81" t="s">
        <v>215</v>
      </c>
      <c r="D652" s="82" t="s">
        <v>153</v>
      </c>
      <c r="E652" s="81">
        <v>2.5</v>
      </c>
      <c r="F652" s="144" t="s">
        <v>154</v>
      </c>
      <c r="G652" s="291">
        <v>398232148</v>
      </c>
      <c r="H652" s="292">
        <v>26098005897</v>
      </c>
      <c r="I652" s="81">
        <v>3027</v>
      </c>
      <c r="J652" s="144" t="s">
        <v>175</v>
      </c>
      <c r="K652" s="81">
        <v>9</v>
      </c>
      <c r="L652" s="146"/>
      <c r="M652" s="4"/>
      <c r="N652" s="81">
        <v>3030</v>
      </c>
      <c r="O652" s="144" t="s">
        <v>161</v>
      </c>
      <c r="P652" s="4"/>
      <c r="Q652" s="4"/>
      <c r="R652" s="4"/>
      <c r="S652" s="4"/>
      <c r="T652" s="4"/>
      <c r="U652" s="4"/>
      <c r="V652" s="4"/>
      <c r="W652" s="4"/>
      <c r="X652" s="4"/>
      <c r="Y652" s="4"/>
      <c r="Z652" s="4"/>
    </row>
    <row r="653" spans="2:26" ht="15.75" customHeight="1">
      <c r="B653" s="171">
        <v>45616</v>
      </c>
      <c r="C653" s="81" t="s">
        <v>215</v>
      </c>
      <c r="D653" s="82" t="s">
        <v>153</v>
      </c>
      <c r="E653" s="81">
        <v>2.5</v>
      </c>
      <c r="F653" s="144" t="s">
        <v>154</v>
      </c>
      <c r="G653" s="291">
        <v>398232148</v>
      </c>
      <c r="H653" s="292">
        <v>26098005897</v>
      </c>
      <c r="I653" s="81">
        <v>3016</v>
      </c>
      <c r="J653" s="144" t="s">
        <v>171</v>
      </c>
      <c r="K653" s="81">
        <v>7</v>
      </c>
      <c r="L653" s="146"/>
      <c r="M653" s="4"/>
      <c r="N653" s="81">
        <v>3020</v>
      </c>
      <c r="O653" s="144" t="s">
        <v>166</v>
      </c>
      <c r="P653" s="4"/>
      <c r="Q653" s="4"/>
      <c r="R653" s="4"/>
      <c r="S653" s="4"/>
      <c r="T653" s="4"/>
      <c r="U653" s="4"/>
      <c r="V653" s="4"/>
      <c r="W653" s="4"/>
      <c r="X653" s="4"/>
      <c r="Y653" s="4"/>
      <c r="Z653" s="4"/>
    </row>
    <row r="654" spans="2:26" ht="15.75" customHeight="1">
      <c r="B654" s="171">
        <v>45616</v>
      </c>
      <c r="C654" s="81" t="s">
        <v>215</v>
      </c>
      <c r="D654" s="82" t="s">
        <v>153</v>
      </c>
      <c r="E654" s="81">
        <v>2.5</v>
      </c>
      <c r="F654" s="144" t="s">
        <v>154</v>
      </c>
      <c r="G654" s="291">
        <v>398232148</v>
      </c>
      <c r="H654" s="292">
        <v>26098005897</v>
      </c>
      <c r="I654" s="81">
        <v>3033</v>
      </c>
      <c r="J654" s="144" t="s">
        <v>205</v>
      </c>
      <c r="K654" s="81">
        <v>3</v>
      </c>
      <c r="L654" s="146"/>
      <c r="M654" s="4"/>
      <c r="N654" s="81">
        <v>3016</v>
      </c>
      <c r="O654" s="144" t="s">
        <v>171</v>
      </c>
      <c r="P654" s="4"/>
      <c r="Q654" s="4"/>
      <c r="R654" s="4"/>
      <c r="S654" s="4"/>
      <c r="T654" s="4"/>
      <c r="U654" s="4"/>
      <c r="V654" s="4"/>
      <c r="W654" s="4"/>
      <c r="X654" s="4"/>
      <c r="Y654" s="4"/>
      <c r="Z654" s="4"/>
    </row>
    <row r="655" spans="2:26" ht="15.75" customHeight="1">
      <c r="B655" s="171">
        <v>45616</v>
      </c>
      <c r="C655" s="81" t="s">
        <v>217</v>
      </c>
      <c r="D655" s="82" t="s">
        <v>163</v>
      </c>
      <c r="E655" s="81">
        <v>3.5</v>
      </c>
      <c r="F655" s="144" t="s">
        <v>164</v>
      </c>
      <c r="G655" s="291">
        <v>966353312</v>
      </c>
      <c r="H655" s="292">
        <v>1090008150</v>
      </c>
      <c r="I655" s="81">
        <v>3002</v>
      </c>
      <c r="J655" s="144" t="s">
        <v>150</v>
      </c>
      <c r="K655" s="81">
        <v>11</v>
      </c>
      <c r="L655" s="146"/>
      <c r="M655" s="4"/>
      <c r="N655" s="81">
        <v>3027</v>
      </c>
      <c r="O655" s="144" t="s">
        <v>175</v>
      </c>
      <c r="P655" s="4"/>
      <c r="Q655" s="4"/>
      <c r="R655" s="4"/>
      <c r="S655" s="4"/>
      <c r="T655" s="4"/>
      <c r="U655" s="4"/>
      <c r="V655" s="4"/>
      <c r="W655" s="4"/>
      <c r="X655" s="4"/>
      <c r="Y655" s="4"/>
      <c r="Z655" s="4"/>
    </row>
    <row r="656" spans="2:26" ht="15.75" customHeight="1">
      <c r="B656" s="171">
        <v>45616</v>
      </c>
      <c r="C656" s="81" t="s">
        <v>217</v>
      </c>
      <c r="D656" s="82" t="s">
        <v>163</v>
      </c>
      <c r="E656" s="81">
        <v>3.5</v>
      </c>
      <c r="F656" s="144" t="s">
        <v>164</v>
      </c>
      <c r="G656" s="291">
        <v>966353312</v>
      </c>
      <c r="H656" s="292">
        <v>1090008150</v>
      </c>
      <c r="I656" s="81">
        <v>3020</v>
      </c>
      <c r="J656" s="144" t="s">
        <v>166</v>
      </c>
      <c r="K656" s="81">
        <v>6</v>
      </c>
      <c r="L656" s="146"/>
      <c r="M656" s="4"/>
      <c r="N656" s="81">
        <v>3031</v>
      </c>
      <c r="O656" s="144" t="s">
        <v>178</v>
      </c>
      <c r="P656" s="4"/>
      <c r="Q656" s="4"/>
      <c r="R656" s="4"/>
      <c r="S656" s="4"/>
      <c r="T656" s="4"/>
      <c r="U656" s="4"/>
      <c r="V656" s="4"/>
      <c r="W656" s="4"/>
      <c r="X656" s="4"/>
      <c r="Y656" s="4"/>
      <c r="Z656" s="4"/>
    </row>
    <row r="657" spans="2:26" ht="15.75" customHeight="1">
      <c r="B657" s="171">
        <v>45616</v>
      </c>
      <c r="C657" s="81" t="s">
        <v>217</v>
      </c>
      <c r="D657" s="82" t="s">
        <v>163</v>
      </c>
      <c r="E657" s="81">
        <v>3.5</v>
      </c>
      <c r="F657" s="144" t="s">
        <v>164</v>
      </c>
      <c r="G657" s="291">
        <v>966353312</v>
      </c>
      <c r="H657" s="292">
        <v>1090008150</v>
      </c>
      <c r="I657" s="81">
        <v>3015</v>
      </c>
      <c r="J657" s="144" t="s">
        <v>156</v>
      </c>
      <c r="K657" s="81">
        <v>6</v>
      </c>
      <c r="L657" s="146"/>
      <c r="M657" s="4"/>
      <c r="N657" s="81">
        <v>3023</v>
      </c>
      <c r="O657" s="144" t="s">
        <v>182</v>
      </c>
      <c r="P657" s="4"/>
      <c r="Q657" s="4"/>
      <c r="R657" s="4"/>
      <c r="S657" s="4"/>
      <c r="T657" s="4"/>
      <c r="U657" s="4"/>
      <c r="V657" s="4"/>
      <c r="W657" s="4"/>
      <c r="X657" s="4"/>
      <c r="Y657" s="4"/>
      <c r="Z657" s="4"/>
    </row>
    <row r="658" spans="2:26" ht="15.75" customHeight="1">
      <c r="B658" s="171">
        <v>45616</v>
      </c>
      <c r="C658" s="81" t="s">
        <v>217</v>
      </c>
      <c r="D658" s="82" t="s">
        <v>163</v>
      </c>
      <c r="E658" s="81">
        <v>3.5</v>
      </c>
      <c r="F658" s="144" t="s">
        <v>164</v>
      </c>
      <c r="G658" s="291">
        <v>966353312</v>
      </c>
      <c r="H658" s="292">
        <v>1090008150</v>
      </c>
      <c r="I658" s="81">
        <v>3030</v>
      </c>
      <c r="J658" s="144" t="s">
        <v>161</v>
      </c>
      <c r="K658" s="81">
        <v>4</v>
      </c>
      <c r="L658" s="146"/>
      <c r="M658" s="4"/>
      <c r="N658" s="81">
        <v>3005</v>
      </c>
      <c r="O658" s="144" t="s">
        <v>185</v>
      </c>
      <c r="P658" s="4"/>
      <c r="Q658" s="4"/>
      <c r="R658" s="4"/>
      <c r="S658" s="4"/>
      <c r="T658" s="4"/>
      <c r="U658" s="4"/>
      <c r="V658" s="4"/>
      <c r="W658" s="4"/>
      <c r="X658" s="4"/>
      <c r="Y658" s="4"/>
      <c r="Z658" s="4"/>
    </row>
    <row r="659" spans="2:26" ht="15.75" customHeight="1">
      <c r="B659" s="171">
        <v>45616</v>
      </c>
      <c r="C659" s="81" t="s">
        <v>219</v>
      </c>
      <c r="D659" s="82" t="s">
        <v>134</v>
      </c>
      <c r="E659" s="81">
        <v>2.5</v>
      </c>
      <c r="F659" s="144" t="s">
        <v>216</v>
      </c>
      <c r="G659" s="291">
        <v>326522825</v>
      </c>
      <c r="H659" s="292">
        <v>1093014117</v>
      </c>
      <c r="I659" s="81">
        <v>3031</v>
      </c>
      <c r="J659" s="144" t="s">
        <v>178</v>
      </c>
      <c r="K659" s="81">
        <v>9</v>
      </c>
      <c r="L659" s="146"/>
      <c r="M659" s="4"/>
      <c r="N659" s="81">
        <v>3013</v>
      </c>
      <c r="O659" s="144" t="s">
        <v>188</v>
      </c>
      <c r="P659" s="4"/>
      <c r="Q659" s="4"/>
      <c r="R659" s="4"/>
      <c r="S659" s="4"/>
      <c r="T659" s="4"/>
      <c r="U659" s="4"/>
      <c r="V659" s="4"/>
      <c r="W659" s="4"/>
      <c r="X659" s="4"/>
      <c r="Y659" s="4"/>
      <c r="Z659" s="4"/>
    </row>
    <row r="660" spans="2:26" ht="15.75" customHeight="1">
      <c r="B660" s="171">
        <v>45616</v>
      </c>
      <c r="C660" s="81" t="s">
        <v>219</v>
      </c>
      <c r="D660" s="82" t="s">
        <v>134</v>
      </c>
      <c r="E660" s="81">
        <v>2.5</v>
      </c>
      <c r="F660" s="144" t="s">
        <v>216</v>
      </c>
      <c r="G660" s="291">
        <v>326522825</v>
      </c>
      <c r="H660" s="292">
        <v>1093014117</v>
      </c>
      <c r="I660" s="81">
        <v>3023</v>
      </c>
      <c r="J660" s="144" t="s">
        <v>182</v>
      </c>
      <c r="K660" s="81">
        <v>5</v>
      </c>
      <c r="L660" s="146"/>
      <c r="M660" s="4"/>
      <c r="N660" s="81">
        <v>3032</v>
      </c>
      <c r="O660" s="144" t="s">
        <v>190</v>
      </c>
      <c r="P660" s="4"/>
      <c r="Q660" s="4"/>
      <c r="R660" s="4"/>
      <c r="S660" s="4"/>
      <c r="T660" s="4"/>
      <c r="U660" s="4"/>
      <c r="V660" s="4"/>
      <c r="W660" s="4"/>
      <c r="X660" s="4"/>
      <c r="Y660" s="4"/>
      <c r="Z660" s="4"/>
    </row>
    <row r="661" spans="2:26" ht="15.75" customHeight="1">
      <c r="B661" s="171">
        <v>45616</v>
      </c>
      <c r="C661" s="81" t="s">
        <v>219</v>
      </c>
      <c r="D661" s="82" t="s">
        <v>134</v>
      </c>
      <c r="E661" s="81">
        <v>2.5</v>
      </c>
      <c r="F661" s="144" t="s">
        <v>216</v>
      </c>
      <c r="G661" s="291">
        <v>326522825</v>
      </c>
      <c r="H661" s="292">
        <v>1093014117</v>
      </c>
      <c r="I661" s="81">
        <v>3005</v>
      </c>
      <c r="J661" s="144" t="s">
        <v>185</v>
      </c>
      <c r="K661" s="81">
        <v>5</v>
      </c>
      <c r="L661" s="146"/>
      <c r="M661" s="4"/>
      <c r="N661" s="81">
        <v>3003</v>
      </c>
      <c r="O661" s="144" t="s">
        <v>193</v>
      </c>
      <c r="P661" s="4"/>
      <c r="Q661" s="4"/>
      <c r="R661" s="4"/>
      <c r="S661" s="4"/>
      <c r="T661" s="4"/>
      <c r="U661" s="4"/>
      <c r="V661" s="4"/>
      <c r="W661" s="4"/>
      <c r="X661" s="4"/>
      <c r="Y661" s="4"/>
      <c r="Z661" s="4"/>
    </row>
    <row r="662" spans="2:26" ht="15.75" customHeight="1">
      <c r="B662" s="171">
        <v>45616</v>
      </c>
      <c r="C662" s="81" t="s">
        <v>219</v>
      </c>
      <c r="D662" s="82" t="s">
        <v>134</v>
      </c>
      <c r="E662" s="81">
        <v>2.5</v>
      </c>
      <c r="F662" s="144" t="s">
        <v>216</v>
      </c>
      <c r="G662" s="291">
        <v>326522825</v>
      </c>
      <c r="H662" s="292">
        <v>1093014117</v>
      </c>
      <c r="I662" s="81">
        <v>3013</v>
      </c>
      <c r="J662" s="144" t="s">
        <v>188</v>
      </c>
      <c r="K662" s="81">
        <v>4</v>
      </c>
      <c r="L662" s="146"/>
      <c r="M662" s="4"/>
      <c r="N662" s="81">
        <v>3011</v>
      </c>
      <c r="O662" s="144" t="s">
        <v>196</v>
      </c>
      <c r="P662" s="4"/>
      <c r="Q662" s="4"/>
      <c r="R662" s="4"/>
      <c r="S662" s="4"/>
      <c r="T662" s="4"/>
      <c r="U662" s="4"/>
      <c r="V662" s="4"/>
      <c r="W662" s="4"/>
      <c r="X662" s="4"/>
      <c r="Y662" s="4"/>
      <c r="Z662" s="4"/>
    </row>
    <row r="663" spans="2:26" ht="15.75" customHeight="1">
      <c r="B663" s="171">
        <v>45616</v>
      </c>
      <c r="C663" s="81" t="s">
        <v>221</v>
      </c>
      <c r="D663" s="82" t="s">
        <v>163</v>
      </c>
      <c r="E663" s="81">
        <v>3.5</v>
      </c>
      <c r="F663" s="144" t="s">
        <v>164</v>
      </c>
      <c r="G663" s="291">
        <v>966353312</v>
      </c>
      <c r="H663" s="292">
        <v>1090008150</v>
      </c>
      <c r="I663" s="81">
        <v>3032</v>
      </c>
      <c r="J663" s="144" t="s">
        <v>190</v>
      </c>
      <c r="K663" s="81">
        <v>4</v>
      </c>
      <c r="L663" s="146"/>
      <c r="M663" s="4"/>
      <c r="N663" s="81">
        <v>3018</v>
      </c>
      <c r="O663" s="144" t="s">
        <v>199</v>
      </c>
      <c r="P663" s="4"/>
      <c r="Q663" s="4"/>
      <c r="R663" s="4"/>
      <c r="S663" s="4"/>
      <c r="T663" s="4"/>
      <c r="U663" s="4"/>
      <c r="V663" s="4"/>
      <c r="W663" s="4"/>
      <c r="X663" s="4"/>
      <c r="Y663" s="4"/>
      <c r="Z663" s="4"/>
    </row>
    <row r="664" spans="2:26" ht="15.75" customHeight="1">
      <c r="B664" s="171">
        <v>45616</v>
      </c>
      <c r="C664" s="81" t="s">
        <v>221</v>
      </c>
      <c r="D664" s="82" t="s">
        <v>163</v>
      </c>
      <c r="E664" s="81">
        <v>3.5</v>
      </c>
      <c r="F664" s="144" t="s">
        <v>164</v>
      </c>
      <c r="G664" s="291">
        <v>966353312</v>
      </c>
      <c r="H664" s="292">
        <v>1090008150</v>
      </c>
      <c r="I664" s="81">
        <v>3003</v>
      </c>
      <c r="J664" s="144" t="s">
        <v>193</v>
      </c>
      <c r="K664" s="81">
        <v>5</v>
      </c>
      <c r="L664" s="146"/>
      <c r="M664" s="4"/>
      <c r="N664" s="81">
        <v>3014</v>
      </c>
      <c r="O664" s="144" t="s">
        <v>202</v>
      </c>
      <c r="P664" s="4"/>
      <c r="Q664" s="4"/>
      <c r="R664" s="4"/>
      <c r="S664" s="4"/>
      <c r="T664" s="4"/>
      <c r="U664" s="4"/>
      <c r="V664" s="4"/>
      <c r="W664" s="4"/>
      <c r="X664" s="4"/>
      <c r="Y664" s="4"/>
      <c r="Z664" s="4"/>
    </row>
    <row r="665" spans="2:26" ht="15.75" customHeight="1">
      <c r="B665" s="171">
        <v>45616</v>
      </c>
      <c r="C665" s="81" t="s">
        <v>221</v>
      </c>
      <c r="D665" s="82" t="s">
        <v>163</v>
      </c>
      <c r="E665" s="81">
        <v>3.5</v>
      </c>
      <c r="F665" s="144" t="s">
        <v>164</v>
      </c>
      <c r="G665" s="291">
        <v>966353312</v>
      </c>
      <c r="H665" s="292">
        <v>1090008150</v>
      </c>
      <c r="I665" s="81">
        <v>3011</v>
      </c>
      <c r="J665" s="144" t="s">
        <v>196</v>
      </c>
      <c r="K665" s="81">
        <v>6</v>
      </c>
      <c r="L665" s="146"/>
      <c r="M665" s="4"/>
      <c r="N665" s="81">
        <v>3033</v>
      </c>
      <c r="O665" s="144" t="s">
        <v>205</v>
      </c>
      <c r="P665" s="4"/>
      <c r="Q665" s="4"/>
      <c r="R665" s="4"/>
      <c r="S665" s="4"/>
      <c r="T665" s="4"/>
      <c r="U665" s="4"/>
      <c r="V665" s="4"/>
      <c r="W665" s="4"/>
      <c r="X665" s="4"/>
      <c r="Y665" s="4"/>
      <c r="Z665" s="4"/>
    </row>
    <row r="666" spans="2:26" ht="15.75" customHeight="1">
      <c r="B666" s="171">
        <v>45616</v>
      </c>
      <c r="C666" s="81" t="s">
        <v>221</v>
      </c>
      <c r="D666" s="82" t="s">
        <v>163</v>
      </c>
      <c r="E666" s="81">
        <v>3.5</v>
      </c>
      <c r="F666" s="144" t="s">
        <v>164</v>
      </c>
      <c r="G666" s="291">
        <v>966353312</v>
      </c>
      <c r="H666" s="292">
        <v>1090008150</v>
      </c>
      <c r="I666" s="81">
        <v>3018</v>
      </c>
      <c r="J666" s="144" t="s">
        <v>199</v>
      </c>
      <c r="K666" s="81">
        <v>5</v>
      </c>
      <c r="L666" s="146"/>
      <c r="M666" s="4"/>
      <c r="N666" s="4"/>
      <c r="O666" s="4"/>
      <c r="P666" s="4"/>
      <c r="Q666" s="4"/>
      <c r="R666" s="4"/>
      <c r="S666" s="4"/>
      <c r="T666" s="4"/>
      <c r="U666" s="4"/>
      <c r="V666" s="4"/>
      <c r="W666" s="4"/>
      <c r="X666" s="4"/>
      <c r="Y666" s="4"/>
      <c r="Z666" s="4"/>
    </row>
    <row r="667" spans="2:26" ht="15.75" customHeight="1">
      <c r="B667" s="171">
        <v>45616</v>
      </c>
      <c r="C667" s="81" t="s">
        <v>221</v>
      </c>
      <c r="D667" s="82" t="s">
        <v>163</v>
      </c>
      <c r="E667" s="81">
        <v>3.5</v>
      </c>
      <c r="F667" s="144" t="s">
        <v>164</v>
      </c>
      <c r="G667" s="291">
        <v>966353312</v>
      </c>
      <c r="H667" s="292">
        <v>1090008150</v>
      </c>
      <c r="I667" s="81">
        <v>3014</v>
      </c>
      <c r="J667" s="144" t="s">
        <v>202</v>
      </c>
      <c r="K667" s="81">
        <v>6</v>
      </c>
      <c r="L667" s="146"/>
      <c r="M667" s="4"/>
      <c r="N667" s="4"/>
      <c r="O667" s="4"/>
      <c r="P667" s="4"/>
      <c r="Q667" s="4"/>
      <c r="R667" s="4"/>
      <c r="S667" s="4"/>
      <c r="T667" s="4"/>
      <c r="U667" s="4"/>
      <c r="V667" s="4"/>
      <c r="W667" s="4"/>
      <c r="X667" s="4"/>
      <c r="Y667" s="4"/>
      <c r="Z667" s="4"/>
    </row>
    <row r="668" spans="2:26" ht="15.75" customHeight="1">
      <c r="B668" s="171">
        <v>45617</v>
      </c>
      <c r="C668" s="81" t="s">
        <v>215</v>
      </c>
      <c r="D668" s="82" t="s">
        <v>134</v>
      </c>
      <c r="E668" s="81">
        <v>2.5</v>
      </c>
      <c r="F668" s="144" t="s">
        <v>216</v>
      </c>
      <c r="G668" s="291">
        <v>326522825</v>
      </c>
      <c r="H668" s="292">
        <v>1093014117</v>
      </c>
      <c r="I668" s="81">
        <v>3027</v>
      </c>
      <c r="J668" s="144" t="s">
        <v>175</v>
      </c>
      <c r="K668" s="81">
        <v>9</v>
      </c>
      <c r="L668" s="146"/>
      <c r="M668" s="4"/>
      <c r="N668" s="4"/>
      <c r="O668" s="4"/>
      <c r="P668" s="4"/>
      <c r="Q668" s="4"/>
      <c r="R668" s="4"/>
      <c r="S668" s="4"/>
      <c r="T668" s="4"/>
      <c r="U668" s="4"/>
      <c r="V668" s="4"/>
      <c r="W668" s="4"/>
      <c r="X668" s="4"/>
      <c r="Y668" s="4"/>
      <c r="Z668" s="4"/>
    </row>
    <row r="669" spans="2:26" ht="15.75" customHeight="1">
      <c r="B669" s="171">
        <v>45617</v>
      </c>
      <c r="C669" s="81" t="s">
        <v>215</v>
      </c>
      <c r="D669" s="82" t="s">
        <v>134</v>
      </c>
      <c r="E669" s="81">
        <v>2.5</v>
      </c>
      <c r="F669" s="144" t="s">
        <v>216</v>
      </c>
      <c r="G669" s="291">
        <v>326522825</v>
      </c>
      <c r="H669" s="292">
        <v>1093014117</v>
      </c>
      <c r="I669" s="81">
        <v>3016</v>
      </c>
      <c r="J669" s="144" t="s">
        <v>171</v>
      </c>
      <c r="K669" s="81">
        <v>8</v>
      </c>
      <c r="L669" s="146"/>
      <c r="M669" s="4"/>
      <c r="N669" s="4"/>
      <c r="O669" s="4"/>
      <c r="P669" s="4"/>
      <c r="Q669" s="4"/>
      <c r="R669" s="4"/>
      <c r="S669" s="4"/>
      <c r="T669" s="4"/>
      <c r="U669" s="4"/>
      <c r="V669" s="4"/>
      <c r="W669" s="4"/>
      <c r="X669" s="4"/>
      <c r="Y669" s="4"/>
      <c r="Z669" s="4"/>
    </row>
    <row r="670" spans="2:26" ht="15.75" customHeight="1">
      <c r="B670" s="171">
        <v>45617</v>
      </c>
      <c r="C670" s="81" t="s">
        <v>215</v>
      </c>
      <c r="D670" s="82" t="s">
        <v>134</v>
      </c>
      <c r="E670" s="81">
        <v>2.5</v>
      </c>
      <c r="F670" s="144" t="s">
        <v>216</v>
      </c>
      <c r="G670" s="291">
        <v>326522825</v>
      </c>
      <c r="H670" s="292">
        <v>1093014117</v>
      </c>
      <c r="I670" s="81">
        <v>3033</v>
      </c>
      <c r="J670" s="144" t="s">
        <v>205</v>
      </c>
      <c r="K670" s="81">
        <v>4</v>
      </c>
      <c r="L670" s="146"/>
      <c r="M670" s="4"/>
      <c r="N670" s="4"/>
      <c r="O670" s="4"/>
      <c r="P670" s="4"/>
      <c r="Q670" s="4"/>
      <c r="R670" s="4"/>
      <c r="S670" s="4"/>
      <c r="T670" s="4"/>
      <c r="U670" s="4"/>
      <c r="V670" s="4"/>
      <c r="W670" s="4"/>
      <c r="X670" s="4"/>
      <c r="Y670" s="4"/>
      <c r="Z670" s="4"/>
    </row>
    <row r="671" spans="2:26" ht="15.75" customHeight="1">
      <c r="B671" s="171">
        <v>45617</v>
      </c>
      <c r="C671" s="81" t="s">
        <v>215</v>
      </c>
      <c r="D671" s="82" t="s">
        <v>134</v>
      </c>
      <c r="E671" s="81">
        <v>2.5</v>
      </c>
      <c r="F671" s="144" t="s">
        <v>216</v>
      </c>
      <c r="G671" s="291">
        <v>326522825</v>
      </c>
      <c r="H671" s="292">
        <v>1093014117</v>
      </c>
      <c r="I671" s="81">
        <v>3030</v>
      </c>
      <c r="J671" s="144" t="s">
        <v>161</v>
      </c>
      <c r="K671" s="81">
        <v>6</v>
      </c>
      <c r="L671" s="146"/>
      <c r="M671" s="4"/>
      <c r="N671" s="4"/>
      <c r="O671" s="4"/>
      <c r="P671" s="4"/>
      <c r="Q671" s="4"/>
      <c r="R671" s="4"/>
      <c r="S671" s="4"/>
      <c r="T671" s="4"/>
      <c r="U671" s="4"/>
      <c r="V671" s="4"/>
      <c r="W671" s="4"/>
      <c r="X671" s="4"/>
      <c r="Y671" s="4"/>
      <c r="Z671" s="4"/>
    </row>
    <row r="672" spans="2:26" ht="15.75" customHeight="1">
      <c r="B672" s="171">
        <v>45617</v>
      </c>
      <c r="C672" s="81" t="s">
        <v>217</v>
      </c>
      <c r="D672" s="82" t="s">
        <v>163</v>
      </c>
      <c r="E672" s="81">
        <v>3.5</v>
      </c>
      <c r="F672" s="144" t="s">
        <v>164</v>
      </c>
      <c r="G672" s="291">
        <v>966353312</v>
      </c>
      <c r="H672" s="292">
        <v>1090008150</v>
      </c>
      <c r="I672" s="81">
        <v>3002</v>
      </c>
      <c r="J672" s="144" t="s">
        <v>150</v>
      </c>
      <c r="K672" s="81">
        <v>13</v>
      </c>
      <c r="L672" s="146"/>
      <c r="M672" s="4"/>
      <c r="N672" s="4"/>
      <c r="O672" s="4"/>
      <c r="P672" s="4"/>
      <c r="Q672" s="4"/>
      <c r="R672" s="4"/>
      <c r="S672" s="4"/>
      <c r="T672" s="4"/>
      <c r="U672" s="4"/>
      <c r="V672" s="4"/>
      <c r="W672" s="4"/>
      <c r="X672" s="4"/>
      <c r="Y672" s="4"/>
      <c r="Z672" s="4"/>
    </row>
    <row r="673" spans="2:26" ht="15.75" customHeight="1">
      <c r="B673" s="171">
        <v>45617</v>
      </c>
      <c r="C673" s="81" t="s">
        <v>217</v>
      </c>
      <c r="D673" s="82" t="s">
        <v>163</v>
      </c>
      <c r="E673" s="81">
        <v>3.5</v>
      </c>
      <c r="F673" s="144" t="s">
        <v>164</v>
      </c>
      <c r="G673" s="291">
        <v>966353312</v>
      </c>
      <c r="H673" s="292">
        <v>1090008150</v>
      </c>
      <c r="I673" s="81">
        <v>3015</v>
      </c>
      <c r="J673" s="144" t="s">
        <v>156</v>
      </c>
      <c r="K673" s="81">
        <v>10</v>
      </c>
      <c r="L673" s="146"/>
      <c r="M673" s="4"/>
      <c r="N673" s="4"/>
      <c r="O673" s="4"/>
      <c r="P673" s="4"/>
      <c r="Q673" s="4"/>
      <c r="R673" s="4"/>
      <c r="S673" s="4"/>
      <c r="T673" s="4"/>
      <c r="U673" s="4"/>
      <c r="V673" s="4"/>
      <c r="W673" s="4"/>
      <c r="X673" s="4"/>
      <c r="Y673" s="4"/>
      <c r="Z673" s="4"/>
    </row>
    <row r="674" spans="2:26" ht="15.75" customHeight="1">
      <c r="B674" s="171">
        <v>45617</v>
      </c>
      <c r="C674" s="81" t="s">
        <v>217</v>
      </c>
      <c r="D674" s="82" t="s">
        <v>163</v>
      </c>
      <c r="E674" s="81">
        <v>3.5</v>
      </c>
      <c r="F674" s="144" t="s">
        <v>164</v>
      </c>
      <c r="G674" s="291">
        <v>966353312</v>
      </c>
      <c r="H674" s="292">
        <v>1090008150</v>
      </c>
      <c r="I674" s="81">
        <v>3020</v>
      </c>
      <c r="J674" s="144" t="s">
        <v>166</v>
      </c>
      <c r="K674" s="81">
        <v>10</v>
      </c>
      <c r="L674" s="146"/>
      <c r="M674" s="4"/>
      <c r="N674" s="4"/>
      <c r="O674" s="4"/>
      <c r="P674" s="4"/>
      <c r="Q674" s="4"/>
      <c r="R674" s="4"/>
      <c r="S674" s="4"/>
      <c r="T674" s="4"/>
      <c r="U674" s="4"/>
      <c r="V674" s="4"/>
      <c r="W674" s="4"/>
      <c r="X674" s="4"/>
      <c r="Y674" s="4"/>
      <c r="Z674" s="4"/>
    </row>
    <row r="675" spans="2:26" ht="15.75" customHeight="1">
      <c r="B675" s="171">
        <v>45617</v>
      </c>
      <c r="C675" s="81" t="s">
        <v>219</v>
      </c>
      <c r="D675" s="82" t="s">
        <v>134</v>
      </c>
      <c r="E675" s="81">
        <v>2.5</v>
      </c>
      <c r="F675" s="144" t="s">
        <v>216</v>
      </c>
      <c r="G675" s="291">
        <v>326522825</v>
      </c>
      <c r="H675" s="292">
        <v>1093014117</v>
      </c>
      <c r="I675" s="81">
        <v>3005</v>
      </c>
      <c r="J675" s="144" t="s">
        <v>185</v>
      </c>
      <c r="K675" s="81">
        <v>5</v>
      </c>
      <c r="L675" s="146"/>
      <c r="M675" s="4"/>
      <c r="N675" s="4"/>
      <c r="O675" s="4"/>
      <c r="P675" s="4"/>
      <c r="Q675" s="4"/>
      <c r="R675" s="4"/>
      <c r="S675" s="4"/>
      <c r="T675" s="4"/>
      <c r="U675" s="4"/>
      <c r="V675" s="4"/>
      <c r="W675" s="4"/>
      <c r="X675" s="4"/>
      <c r="Y675" s="4"/>
      <c r="Z675" s="4"/>
    </row>
    <row r="676" spans="2:26" ht="15.75" customHeight="1">
      <c r="B676" s="171">
        <v>45617</v>
      </c>
      <c r="C676" s="81" t="s">
        <v>219</v>
      </c>
      <c r="D676" s="82" t="s">
        <v>134</v>
      </c>
      <c r="E676" s="81">
        <v>2.5</v>
      </c>
      <c r="F676" s="144" t="s">
        <v>216</v>
      </c>
      <c r="G676" s="291">
        <v>326522825</v>
      </c>
      <c r="H676" s="292">
        <v>1093014117</v>
      </c>
      <c r="I676" s="81">
        <v>3023</v>
      </c>
      <c r="J676" s="144" t="s">
        <v>182</v>
      </c>
      <c r="K676" s="81">
        <v>5</v>
      </c>
      <c r="L676" s="146"/>
      <c r="M676" s="4"/>
      <c r="N676" s="4"/>
      <c r="O676" s="4"/>
      <c r="P676" s="4"/>
      <c r="Q676" s="4"/>
      <c r="R676" s="4"/>
      <c r="S676" s="4"/>
      <c r="T676" s="4"/>
      <c r="U676" s="4"/>
      <c r="V676" s="4"/>
      <c r="W676" s="4"/>
      <c r="X676" s="4"/>
      <c r="Y676" s="4"/>
      <c r="Z676" s="4"/>
    </row>
    <row r="677" spans="2:26" ht="15.75" customHeight="1">
      <c r="B677" s="171">
        <v>45617</v>
      </c>
      <c r="C677" s="81" t="s">
        <v>219</v>
      </c>
      <c r="D677" s="82" t="s">
        <v>134</v>
      </c>
      <c r="E677" s="81">
        <v>2.5</v>
      </c>
      <c r="F677" s="144" t="s">
        <v>216</v>
      </c>
      <c r="G677" s="291">
        <v>326522825</v>
      </c>
      <c r="H677" s="292">
        <v>1093014117</v>
      </c>
      <c r="I677" s="81">
        <v>3013</v>
      </c>
      <c r="J677" s="144" t="s">
        <v>188</v>
      </c>
      <c r="K677" s="81">
        <v>7</v>
      </c>
      <c r="L677" s="146"/>
      <c r="M677" s="4"/>
      <c r="N677" s="4"/>
      <c r="O677" s="4"/>
      <c r="P677" s="4"/>
      <c r="Q677" s="4"/>
      <c r="R677" s="4"/>
      <c r="S677" s="4"/>
      <c r="T677" s="4"/>
      <c r="U677" s="4"/>
      <c r="V677" s="4"/>
      <c r="W677" s="4"/>
      <c r="X677" s="4"/>
      <c r="Y677" s="4"/>
      <c r="Z677" s="4"/>
    </row>
    <row r="678" spans="2:26" ht="15.75" customHeight="1">
      <c r="B678" s="171">
        <v>45617</v>
      </c>
      <c r="C678" s="81" t="s">
        <v>219</v>
      </c>
      <c r="D678" s="82" t="s">
        <v>134</v>
      </c>
      <c r="E678" s="81">
        <v>2.5</v>
      </c>
      <c r="F678" s="144" t="s">
        <v>216</v>
      </c>
      <c r="G678" s="291">
        <v>326522825</v>
      </c>
      <c r="H678" s="292">
        <v>1093014117</v>
      </c>
      <c r="I678" s="81">
        <v>3031</v>
      </c>
      <c r="J678" s="144" t="s">
        <v>178</v>
      </c>
      <c r="K678" s="81">
        <v>5</v>
      </c>
      <c r="L678" s="146"/>
      <c r="M678" s="4"/>
      <c r="N678" s="4"/>
      <c r="O678" s="4"/>
      <c r="P678" s="4"/>
      <c r="Q678" s="4"/>
      <c r="R678" s="4"/>
      <c r="S678" s="4"/>
      <c r="T678" s="4"/>
      <c r="U678" s="4"/>
      <c r="V678" s="4"/>
      <c r="W678" s="4"/>
      <c r="X678" s="4"/>
      <c r="Y678" s="4"/>
      <c r="Z678" s="4"/>
    </row>
    <row r="679" spans="2:26" ht="15.75" customHeight="1">
      <c r="B679" s="171">
        <v>45617</v>
      </c>
      <c r="C679" s="81" t="s">
        <v>221</v>
      </c>
      <c r="D679" s="82" t="s">
        <v>163</v>
      </c>
      <c r="E679" s="81">
        <v>3.5</v>
      </c>
      <c r="F679" s="144" t="s">
        <v>164</v>
      </c>
      <c r="G679" s="291">
        <v>966353312</v>
      </c>
      <c r="H679" s="292">
        <v>1090008150</v>
      </c>
      <c r="I679" s="81">
        <v>3032</v>
      </c>
      <c r="J679" s="144" t="s">
        <v>190</v>
      </c>
      <c r="K679" s="81">
        <v>5</v>
      </c>
      <c r="L679" s="146"/>
      <c r="M679" s="4"/>
      <c r="N679" s="4"/>
      <c r="O679" s="4"/>
      <c r="P679" s="4"/>
      <c r="Q679" s="4"/>
      <c r="R679" s="4"/>
      <c r="S679" s="4"/>
      <c r="T679" s="4"/>
      <c r="U679" s="4"/>
      <c r="V679" s="4"/>
      <c r="W679" s="4"/>
      <c r="X679" s="4"/>
      <c r="Y679" s="4"/>
      <c r="Z679" s="4"/>
    </row>
    <row r="680" spans="2:26" ht="15.75" customHeight="1">
      <c r="B680" s="171">
        <v>45617</v>
      </c>
      <c r="C680" s="81" t="s">
        <v>221</v>
      </c>
      <c r="D680" s="82" t="s">
        <v>163</v>
      </c>
      <c r="E680" s="81">
        <v>3.5</v>
      </c>
      <c r="F680" s="144" t="s">
        <v>164</v>
      </c>
      <c r="G680" s="291">
        <v>966353312</v>
      </c>
      <c r="H680" s="292">
        <v>1090008150</v>
      </c>
      <c r="I680" s="81">
        <v>3003</v>
      </c>
      <c r="J680" s="144" t="s">
        <v>193</v>
      </c>
      <c r="K680" s="81">
        <v>7</v>
      </c>
      <c r="L680" s="146"/>
      <c r="M680" s="4"/>
      <c r="N680" s="4"/>
      <c r="O680" s="4"/>
      <c r="P680" s="4"/>
      <c r="Q680" s="4"/>
      <c r="R680" s="4"/>
      <c r="S680" s="4"/>
      <c r="T680" s="4"/>
      <c r="U680" s="4"/>
      <c r="V680" s="4"/>
      <c r="W680" s="4"/>
      <c r="X680" s="4"/>
      <c r="Y680" s="4"/>
      <c r="Z680" s="4"/>
    </row>
    <row r="681" spans="2:26" ht="15.75" customHeight="1">
      <c r="B681" s="171">
        <v>45617</v>
      </c>
      <c r="C681" s="81" t="s">
        <v>221</v>
      </c>
      <c r="D681" s="82" t="s">
        <v>163</v>
      </c>
      <c r="E681" s="81">
        <v>3.5</v>
      </c>
      <c r="F681" s="144" t="s">
        <v>164</v>
      </c>
      <c r="G681" s="291">
        <v>966353312</v>
      </c>
      <c r="H681" s="292">
        <v>1090008150</v>
      </c>
      <c r="I681" s="81">
        <v>3011</v>
      </c>
      <c r="J681" s="144" t="s">
        <v>196</v>
      </c>
      <c r="K681" s="81">
        <v>8</v>
      </c>
      <c r="L681" s="146"/>
      <c r="M681" s="4"/>
      <c r="N681" s="4"/>
      <c r="O681" s="4"/>
      <c r="P681" s="4"/>
      <c r="Q681" s="4"/>
      <c r="R681" s="4"/>
      <c r="S681" s="4"/>
      <c r="T681" s="4"/>
      <c r="U681" s="4"/>
      <c r="V681" s="4"/>
      <c r="W681" s="4"/>
      <c r="X681" s="4"/>
      <c r="Y681" s="4"/>
      <c r="Z681" s="4"/>
    </row>
    <row r="682" spans="2:26" ht="15.75" customHeight="1">
      <c r="B682" s="171">
        <v>45617</v>
      </c>
      <c r="C682" s="81" t="s">
        <v>221</v>
      </c>
      <c r="D682" s="82" t="s">
        <v>163</v>
      </c>
      <c r="E682" s="81">
        <v>3.5</v>
      </c>
      <c r="F682" s="144" t="s">
        <v>164</v>
      </c>
      <c r="G682" s="291">
        <v>966353312</v>
      </c>
      <c r="H682" s="292">
        <v>1090008150</v>
      </c>
      <c r="I682" s="81">
        <v>3018</v>
      </c>
      <c r="J682" s="144" t="s">
        <v>199</v>
      </c>
      <c r="K682" s="81">
        <v>6</v>
      </c>
      <c r="L682" s="146"/>
      <c r="M682" s="4"/>
      <c r="N682" s="4"/>
      <c r="O682" s="4"/>
      <c r="P682" s="4"/>
      <c r="Q682" s="4"/>
      <c r="R682" s="4"/>
      <c r="S682" s="4"/>
      <c r="T682" s="4"/>
      <c r="U682" s="4"/>
      <c r="V682" s="4"/>
      <c r="W682" s="4"/>
      <c r="X682" s="4"/>
      <c r="Y682" s="4"/>
      <c r="Z682" s="4"/>
    </row>
    <row r="683" spans="2:26" ht="15.75" customHeight="1">
      <c r="B683" s="171">
        <v>45617</v>
      </c>
      <c r="C683" s="81" t="s">
        <v>221</v>
      </c>
      <c r="D683" s="82" t="s">
        <v>163</v>
      </c>
      <c r="E683" s="81">
        <v>3.5</v>
      </c>
      <c r="F683" s="144" t="s">
        <v>164</v>
      </c>
      <c r="G683" s="291">
        <v>966353312</v>
      </c>
      <c r="H683" s="292">
        <v>1090008150</v>
      </c>
      <c r="I683" s="81">
        <v>3014</v>
      </c>
      <c r="J683" s="144" t="s">
        <v>202</v>
      </c>
      <c r="K683" s="81">
        <v>8</v>
      </c>
      <c r="L683" s="146"/>
      <c r="M683" s="4"/>
      <c r="N683" s="4"/>
      <c r="O683" s="4"/>
      <c r="P683" s="4"/>
      <c r="Q683" s="4"/>
      <c r="R683" s="4"/>
      <c r="S683" s="4"/>
      <c r="T683" s="4"/>
      <c r="U683" s="4"/>
      <c r="V683" s="4"/>
      <c r="W683" s="4"/>
      <c r="X683" s="4"/>
      <c r="Y683" s="4"/>
      <c r="Z683" s="4"/>
    </row>
    <row r="684" spans="2:26" ht="15.75" customHeight="1">
      <c r="B684" s="171">
        <v>45618</v>
      </c>
      <c r="C684" s="1567" t="s">
        <v>215</v>
      </c>
      <c r="D684" s="1568" t="s">
        <v>153</v>
      </c>
      <c r="E684" s="1567">
        <v>2.5</v>
      </c>
      <c r="F684" s="1565" t="s">
        <v>154</v>
      </c>
      <c r="G684" s="1566">
        <v>398232148</v>
      </c>
      <c r="H684" s="1569">
        <v>26098005897</v>
      </c>
      <c r="I684" s="293">
        <v>3016</v>
      </c>
      <c r="J684" s="294" t="s">
        <v>171</v>
      </c>
      <c r="K684" s="81">
        <v>7</v>
      </c>
      <c r="L684" s="146"/>
      <c r="M684" s="4"/>
      <c r="N684" s="4"/>
      <c r="O684" s="4"/>
      <c r="P684" s="4"/>
      <c r="Q684" s="4"/>
      <c r="R684" s="4"/>
      <c r="S684" s="4"/>
      <c r="T684" s="4"/>
      <c r="U684" s="4"/>
      <c r="V684" s="4"/>
      <c r="W684" s="4"/>
      <c r="X684" s="4"/>
      <c r="Y684" s="4"/>
      <c r="Z684" s="4"/>
    </row>
    <row r="685" spans="2:26" ht="15.75" customHeight="1">
      <c r="B685" s="171">
        <v>45618</v>
      </c>
      <c r="C685" s="1538"/>
      <c r="D685" s="1538"/>
      <c r="E685" s="1538"/>
      <c r="F685" s="1538"/>
      <c r="G685" s="1538"/>
      <c r="H685" s="1538"/>
      <c r="I685" s="293">
        <v>3027</v>
      </c>
      <c r="J685" s="294" t="s">
        <v>175</v>
      </c>
      <c r="K685" s="81">
        <v>7</v>
      </c>
      <c r="L685" s="146"/>
      <c r="M685" s="4"/>
      <c r="N685" s="4"/>
      <c r="O685" s="4"/>
      <c r="P685" s="4"/>
      <c r="Q685" s="4"/>
      <c r="R685" s="4"/>
      <c r="S685" s="4"/>
      <c r="T685" s="4"/>
      <c r="U685" s="4"/>
      <c r="V685" s="4"/>
      <c r="W685" s="4"/>
      <c r="X685" s="4"/>
      <c r="Y685" s="4"/>
      <c r="Z685" s="4"/>
    </row>
    <row r="686" spans="2:26" ht="15.75" customHeight="1">
      <c r="B686" s="171">
        <v>45618</v>
      </c>
      <c r="C686" s="1539"/>
      <c r="D686" s="1539"/>
      <c r="E686" s="1539"/>
      <c r="F686" s="1539"/>
      <c r="G686" s="1539"/>
      <c r="H686" s="1539"/>
      <c r="I686" s="293">
        <v>3033</v>
      </c>
      <c r="J686" s="294" t="s">
        <v>205</v>
      </c>
      <c r="K686" s="81">
        <v>5</v>
      </c>
      <c r="L686" s="146"/>
      <c r="M686" s="4"/>
      <c r="N686" s="4"/>
      <c r="O686" s="4"/>
      <c r="P686" s="4"/>
      <c r="Q686" s="4"/>
      <c r="R686" s="4"/>
      <c r="S686" s="4"/>
      <c r="T686" s="4"/>
      <c r="U686" s="4"/>
      <c r="V686" s="4"/>
      <c r="W686" s="4"/>
      <c r="X686" s="4"/>
      <c r="Y686" s="4"/>
      <c r="Z686" s="4"/>
    </row>
    <row r="687" spans="2:26" ht="15.75" customHeight="1">
      <c r="B687" s="171">
        <v>45618</v>
      </c>
      <c r="C687" s="1567" t="s">
        <v>217</v>
      </c>
      <c r="D687" s="1568" t="s">
        <v>134</v>
      </c>
      <c r="E687" s="1567">
        <v>2.5</v>
      </c>
      <c r="F687" s="1565" t="s">
        <v>216</v>
      </c>
      <c r="G687" s="1566">
        <v>326522825</v>
      </c>
      <c r="H687" s="1569">
        <v>1093014117</v>
      </c>
      <c r="I687" s="293">
        <v>3002</v>
      </c>
      <c r="J687" s="294" t="s">
        <v>150</v>
      </c>
      <c r="K687" s="81">
        <v>9</v>
      </c>
      <c r="L687" s="146"/>
      <c r="M687" s="4"/>
      <c r="N687" s="4"/>
      <c r="O687" s="4"/>
      <c r="P687" s="4"/>
      <c r="Q687" s="4"/>
      <c r="R687" s="4"/>
      <c r="S687" s="4"/>
      <c r="T687" s="4"/>
      <c r="U687" s="4"/>
      <c r="V687" s="4"/>
      <c r="W687" s="4"/>
      <c r="X687" s="4"/>
      <c r="Y687" s="4"/>
      <c r="Z687" s="4"/>
    </row>
    <row r="688" spans="2:26" ht="15.75" customHeight="1">
      <c r="B688" s="171">
        <v>45618</v>
      </c>
      <c r="C688" s="1539"/>
      <c r="D688" s="1539"/>
      <c r="E688" s="1539"/>
      <c r="F688" s="1539"/>
      <c r="G688" s="1539"/>
      <c r="H688" s="1539"/>
      <c r="I688" s="293">
        <v>3030</v>
      </c>
      <c r="J688" s="294" t="s">
        <v>161</v>
      </c>
      <c r="K688" s="81">
        <v>5</v>
      </c>
      <c r="L688" s="146"/>
      <c r="M688" s="4"/>
      <c r="N688" s="4"/>
      <c r="O688" s="4"/>
      <c r="P688" s="4"/>
      <c r="Q688" s="4"/>
      <c r="R688" s="4"/>
      <c r="S688" s="4"/>
      <c r="T688" s="4"/>
      <c r="U688" s="4"/>
      <c r="V688" s="4"/>
      <c r="W688" s="4"/>
      <c r="X688" s="4"/>
      <c r="Y688" s="4"/>
      <c r="Z688" s="4"/>
    </row>
    <row r="689" spans="2:26" ht="15.75" customHeight="1">
      <c r="B689" s="171">
        <v>45618</v>
      </c>
      <c r="C689" s="1567" t="s">
        <v>219</v>
      </c>
      <c r="D689" s="1568" t="s">
        <v>163</v>
      </c>
      <c r="E689" s="1567">
        <v>3.5</v>
      </c>
      <c r="F689" s="1565" t="s">
        <v>164</v>
      </c>
      <c r="G689" s="1566">
        <v>966353312</v>
      </c>
      <c r="H689" s="1569">
        <v>1090008150</v>
      </c>
      <c r="I689" s="293">
        <v>3032</v>
      </c>
      <c r="J689" s="294" t="s">
        <v>190</v>
      </c>
      <c r="K689" s="81">
        <v>4</v>
      </c>
      <c r="L689" s="146"/>
      <c r="M689" s="4"/>
      <c r="N689" s="4"/>
      <c r="O689" s="4"/>
      <c r="P689" s="4"/>
      <c r="Q689" s="4"/>
      <c r="R689" s="4"/>
      <c r="S689" s="4"/>
      <c r="T689" s="4"/>
      <c r="U689" s="4"/>
      <c r="V689" s="4"/>
      <c r="W689" s="4"/>
      <c r="X689" s="4"/>
      <c r="Y689" s="4"/>
      <c r="Z689" s="4"/>
    </row>
    <row r="690" spans="2:26" ht="15.75" customHeight="1">
      <c r="B690" s="171">
        <v>45618</v>
      </c>
      <c r="C690" s="1538"/>
      <c r="D690" s="1538"/>
      <c r="E690" s="1538"/>
      <c r="F690" s="1538"/>
      <c r="G690" s="1538"/>
      <c r="H690" s="1538"/>
      <c r="I690" s="293">
        <v>3003</v>
      </c>
      <c r="J690" s="294" t="s">
        <v>193</v>
      </c>
      <c r="K690" s="81">
        <v>6</v>
      </c>
      <c r="L690" s="146"/>
      <c r="M690" s="4"/>
      <c r="N690" s="4"/>
      <c r="O690" s="4"/>
      <c r="P690" s="4"/>
      <c r="Q690" s="4"/>
      <c r="R690" s="4"/>
      <c r="S690" s="4"/>
      <c r="T690" s="4"/>
      <c r="U690" s="4"/>
      <c r="V690" s="4"/>
      <c r="W690" s="4"/>
      <c r="X690" s="4"/>
      <c r="Y690" s="4"/>
      <c r="Z690" s="4"/>
    </row>
    <row r="691" spans="2:26" ht="15.75" customHeight="1">
      <c r="B691" s="171">
        <v>45618</v>
      </c>
      <c r="C691" s="1538"/>
      <c r="D691" s="1538"/>
      <c r="E691" s="1538"/>
      <c r="F691" s="1538"/>
      <c r="G691" s="1538"/>
      <c r="H691" s="1538"/>
      <c r="I691" s="293">
        <v>3011</v>
      </c>
      <c r="J691" s="294" t="s">
        <v>196</v>
      </c>
      <c r="K691" s="81">
        <v>7</v>
      </c>
      <c r="L691" s="146"/>
      <c r="M691" s="4"/>
      <c r="N691" s="4"/>
      <c r="O691" s="4"/>
      <c r="P691" s="4"/>
      <c r="Q691" s="4"/>
      <c r="R691" s="4"/>
      <c r="S691" s="4"/>
      <c r="T691" s="4"/>
      <c r="U691" s="4"/>
      <c r="V691" s="4"/>
      <c r="W691" s="4"/>
      <c r="X691" s="4"/>
      <c r="Y691" s="4"/>
      <c r="Z691" s="4"/>
    </row>
    <row r="692" spans="2:26" ht="15.75" customHeight="1">
      <c r="B692" s="171">
        <v>45618</v>
      </c>
      <c r="C692" s="1538"/>
      <c r="D692" s="1538"/>
      <c r="E692" s="1538"/>
      <c r="F692" s="1538"/>
      <c r="G692" s="1538"/>
      <c r="H692" s="1538"/>
      <c r="I692" s="293">
        <v>3018</v>
      </c>
      <c r="J692" s="294" t="s">
        <v>199</v>
      </c>
      <c r="K692" s="81">
        <v>5</v>
      </c>
      <c r="L692" s="146"/>
      <c r="M692" s="4"/>
      <c r="N692" s="4"/>
      <c r="O692" s="4"/>
      <c r="P692" s="4"/>
      <c r="Q692" s="4"/>
      <c r="R692" s="4"/>
      <c r="S692" s="4"/>
      <c r="T692" s="4"/>
      <c r="U692" s="4"/>
      <c r="V692" s="4"/>
      <c r="W692" s="4"/>
      <c r="X692" s="4"/>
      <c r="Y692" s="4"/>
      <c r="Z692" s="4"/>
    </row>
    <row r="693" spans="2:26" ht="15.75" customHeight="1">
      <c r="B693" s="171">
        <v>45618</v>
      </c>
      <c r="C693" s="1539"/>
      <c r="D693" s="1539"/>
      <c r="E693" s="1539"/>
      <c r="F693" s="1539"/>
      <c r="G693" s="1539"/>
      <c r="H693" s="1539"/>
      <c r="I693" s="293">
        <v>3014</v>
      </c>
      <c r="J693" s="294" t="s">
        <v>202</v>
      </c>
      <c r="K693" s="81">
        <v>7</v>
      </c>
      <c r="L693" s="146"/>
      <c r="M693" s="4"/>
      <c r="N693" s="4"/>
      <c r="O693" s="4"/>
      <c r="P693" s="4"/>
      <c r="Q693" s="4"/>
      <c r="R693" s="4"/>
      <c r="S693" s="4"/>
      <c r="T693" s="4"/>
      <c r="U693" s="4"/>
      <c r="V693" s="4"/>
      <c r="W693" s="4"/>
      <c r="X693" s="4"/>
      <c r="Y693" s="4"/>
      <c r="Z693" s="4"/>
    </row>
    <row r="694" spans="2:26" ht="15.75" customHeight="1">
      <c r="B694" s="171">
        <v>45618</v>
      </c>
      <c r="C694" s="1567" t="s">
        <v>221</v>
      </c>
      <c r="D694" s="1568" t="s">
        <v>153</v>
      </c>
      <c r="E694" s="1567">
        <v>2.5</v>
      </c>
      <c r="F694" s="1565" t="s">
        <v>154</v>
      </c>
      <c r="G694" s="1566">
        <v>398232148</v>
      </c>
      <c r="H694" s="1569">
        <v>26098005897</v>
      </c>
      <c r="I694" s="293">
        <v>3031</v>
      </c>
      <c r="J694" s="294" t="s">
        <v>178</v>
      </c>
      <c r="K694" s="81">
        <v>5</v>
      </c>
      <c r="L694" s="146"/>
      <c r="M694" s="4"/>
      <c r="N694" s="4"/>
      <c r="O694" s="4"/>
      <c r="P694" s="4"/>
      <c r="Q694" s="4"/>
      <c r="R694" s="4"/>
      <c r="S694" s="4"/>
      <c r="T694" s="4"/>
      <c r="U694" s="4"/>
      <c r="V694" s="4"/>
      <c r="W694" s="4"/>
      <c r="X694" s="4"/>
      <c r="Y694" s="4"/>
      <c r="Z694" s="4"/>
    </row>
    <row r="695" spans="2:26" ht="15.75" customHeight="1">
      <c r="B695" s="171">
        <v>45618</v>
      </c>
      <c r="C695" s="1538"/>
      <c r="D695" s="1538"/>
      <c r="E695" s="1538"/>
      <c r="F695" s="1538"/>
      <c r="G695" s="1538"/>
      <c r="H695" s="1538"/>
      <c r="I695" s="293">
        <v>3023</v>
      </c>
      <c r="J695" s="294" t="s">
        <v>182</v>
      </c>
      <c r="K695" s="81">
        <v>5</v>
      </c>
      <c r="L695" s="146"/>
      <c r="M695" s="4"/>
      <c r="N695" s="4"/>
      <c r="O695" s="4"/>
      <c r="P695" s="4"/>
      <c r="Q695" s="4"/>
      <c r="R695" s="4"/>
      <c r="S695" s="4"/>
      <c r="T695" s="4"/>
      <c r="U695" s="4"/>
      <c r="V695" s="4"/>
      <c r="W695" s="4"/>
      <c r="X695" s="4"/>
      <c r="Y695" s="4"/>
      <c r="Z695" s="4"/>
    </row>
    <row r="696" spans="2:26" ht="15.75" customHeight="1">
      <c r="B696" s="171">
        <v>45618</v>
      </c>
      <c r="C696" s="1538"/>
      <c r="D696" s="1538"/>
      <c r="E696" s="1538"/>
      <c r="F696" s="1538"/>
      <c r="G696" s="1538"/>
      <c r="H696" s="1538"/>
      <c r="I696" s="293">
        <v>3005</v>
      </c>
      <c r="J696" s="294" t="s">
        <v>185</v>
      </c>
      <c r="K696" s="81">
        <v>6</v>
      </c>
      <c r="L696" s="146"/>
      <c r="M696" s="4"/>
      <c r="N696" s="4"/>
      <c r="O696" s="4"/>
      <c r="P696" s="4"/>
      <c r="Q696" s="4"/>
      <c r="R696" s="4"/>
      <c r="S696" s="4"/>
      <c r="T696" s="4"/>
      <c r="U696" s="4"/>
      <c r="V696" s="4"/>
      <c r="W696" s="4"/>
      <c r="X696" s="4"/>
      <c r="Y696" s="4"/>
      <c r="Z696" s="4"/>
    </row>
    <row r="697" spans="2:26" ht="15.75" customHeight="1">
      <c r="B697" s="171">
        <v>45618</v>
      </c>
      <c r="C697" s="1539"/>
      <c r="D697" s="1539"/>
      <c r="E697" s="1539"/>
      <c r="F697" s="1539"/>
      <c r="G697" s="1539"/>
      <c r="H697" s="1539"/>
      <c r="I697" s="293">
        <v>3013</v>
      </c>
      <c r="J697" s="294" t="s">
        <v>188</v>
      </c>
      <c r="K697" s="81">
        <v>6</v>
      </c>
      <c r="L697" s="146"/>
      <c r="M697" s="4"/>
      <c r="N697" s="4"/>
      <c r="O697" s="4"/>
      <c r="P697" s="4"/>
      <c r="Q697" s="4"/>
      <c r="R697" s="4"/>
      <c r="S697" s="4"/>
      <c r="T697" s="4"/>
      <c r="U697" s="4"/>
      <c r="V697" s="4"/>
      <c r="W697" s="4"/>
      <c r="X697" s="4"/>
      <c r="Y697" s="4"/>
      <c r="Z697" s="4"/>
    </row>
    <row r="698" spans="2:26" ht="15.75" customHeight="1">
      <c r="B698" s="171">
        <v>45618</v>
      </c>
      <c r="C698" s="1567" t="s">
        <v>223</v>
      </c>
      <c r="D698" s="1568" t="s">
        <v>134</v>
      </c>
      <c r="E698" s="1567">
        <v>2.5</v>
      </c>
      <c r="F698" s="1565" t="s">
        <v>216</v>
      </c>
      <c r="G698" s="1566">
        <v>326522825</v>
      </c>
      <c r="H698" s="1569">
        <v>1093014117</v>
      </c>
      <c r="I698" s="293">
        <v>3015</v>
      </c>
      <c r="J698" s="294" t="s">
        <v>156</v>
      </c>
      <c r="K698" s="81">
        <v>7</v>
      </c>
      <c r="L698" s="146"/>
      <c r="M698" s="4"/>
      <c r="N698" s="4"/>
      <c r="O698" s="4"/>
      <c r="P698" s="4"/>
      <c r="Q698" s="4"/>
      <c r="R698" s="4"/>
      <c r="S698" s="4"/>
      <c r="T698" s="4"/>
      <c r="U698" s="4"/>
      <c r="V698" s="4"/>
      <c r="W698" s="4"/>
      <c r="X698" s="4"/>
      <c r="Y698" s="4"/>
      <c r="Z698" s="4"/>
    </row>
    <row r="699" spans="2:26" ht="15.75" customHeight="1">
      <c r="B699" s="171">
        <v>45618</v>
      </c>
      <c r="C699" s="1539"/>
      <c r="D699" s="1539"/>
      <c r="E699" s="1539"/>
      <c r="F699" s="1539"/>
      <c r="G699" s="1539"/>
      <c r="H699" s="1539"/>
      <c r="I699" s="293">
        <v>3020</v>
      </c>
      <c r="J699" s="294" t="s">
        <v>166</v>
      </c>
      <c r="K699" s="81">
        <v>8</v>
      </c>
      <c r="L699" s="146"/>
      <c r="M699" s="4"/>
      <c r="N699" s="4"/>
      <c r="O699" s="4"/>
      <c r="P699" s="4"/>
      <c r="Q699" s="4"/>
      <c r="R699" s="4"/>
      <c r="S699" s="4"/>
      <c r="T699" s="4"/>
      <c r="U699" s="4"/>
      <c r="V699" s="4"/>
      <c r="W699" s="4"/>
      <c r="X699" s="4"/>
      <c r="Y699" s="4"/>
      <c r="Z699" s="4"/>
    </row>
    <row r="700" spans="2:26" ht="15.75" customHeight="1">
      <c r="B700" s="295">
        <v>45619</v>
      </c>
      <c r="C700" s="1567" t="s">
        <v>215</v>
      </c>
      <c r="D700" s="1568" t="s">
        <v>153</v>
      </c>
      <c r="E700" s="1567">
        <v>2.5</v>
      </c>
      <c r="F700" s="1565" t="s">
        <v>154</v>
      </c>
      <c r="G700" s="1566">
        <v>398232148</v>
      </c>
      <c r="H700" s="1569">
        <v>26098005897</v>
      </c>
      <c r="I700" s="97">
        <v>3031</v>
      </c>
      <c r="J700" s="296" t="s">
        <v>178</v>
      </c>
      <c r="K700" s="97">
        <v>5</v>
      </c>
      <c r="L700" s="146"/>
      <c r="M700" s="4"/>
      <c r="N700" s="4"/>
      <c r="O700" s="4"/>
      <c r="P700" s="4"/>
      <c r="Q700" s="4"/>
      <c r="R700" s="4"/>
      <c r="S700" s="4"/>
      <c r="T700" s="4"/>
      <c r="U700" s="4"/>
      <c r="V700" s="4"/>
      <c r="W700" s="4"/>
      <c r="X700" s="4"/>
      <c r="Y700" s="4"/>
      <c r="Z700" s="4"/>
    </row>
    <row r="701" spans="2:26" ht="15.75" customHeight="1">
      <c r="B701" s="295">
        <v>45619</v>
      </c>
      <c r="C701" s="1538"/>
      <c r="D701" s="1538"/>
      <c r="E701" s="1538"/>
      <c r="F701" s="1538"/>
      <c r="G701" s="1538"/>
      <c r="H701" s="1538"/>
      <c r="I701" s="97">
        <v>3016</v>
      </c>
      <c r="J701" s="296" t="s">
        <v>171</v>
      </c>
      <c r="K701" s="97">
        <v>8</v>
      </c>
      <c r="L701" s="146"/>
      <c r="M701" s="4"/>
      <c r="N701" s="4"/>
      <c r="O701" s="4"/>
      <c r="P701" s="4"/>
      <c r="Q701" s="4"/>
      <c r="R701" s="4"/>
      <c r="S701" s="4"/>
      <c r="T701" s="4"/>
      <c r="U701" s="4"/>
      <c r="V701" s="4"/>
      <c r="W701" s="4"/>
      <c r="X701" s="4"/>
      <c r="Y701" s="4"/>
      <c r="Z701" s="4"/>
    </row>
    <row r="702" spans="2:26" ht="15.75" customHeight="1">
      <c r="B702" s="295">
        <v>45619</v>
      </c>
      <c r="C702" s="1539"/>
      <c r="D702" s="1539"/>
      <c r="E702" s="1539"/>
      <c r="F702" s="1539"/>
      <c r="G702" s="1539"/>
      <c r="H702" s="1539"/>
      <c r="I702" s="97">
        <v>3027</v>
      </c>
      <c r="J702" s="296" t="s">
        <v>175</v>
      </c>
      <c r="K702" s="97">
        <v>8</v>
      </c>
      <c r="L702" s="146"/>
      <c r="M702" s="4"/>
      <c r="N702" s="4"/>
      <c r="O702" s="4"/>
      <c r="P702" s="4"/>
      <c r="Q702" s="4"/>
      <c r="R702" s="4"/>
      <c r="S702" s="4"/>
      <c r="T702" s="4"/>
      <c r="U702" s="4"/>
      <c r="V702" s="4"/>
      <c r="W702" s="4"/>
      <c r="X702" s="4"/>
      <c r="Y702" s="4"/>
      <c r="Z702" s="4"/>
    </row>
    <row r="703" spans="2:26" ht="15.75" customHeight="1">
      <c r="B703" s="295">
        <v>45619</v>
      </c>
      <c r="C703" s="1567" t="s">
        <v>217</v>
      </c>
      <c r="D703" s="1568" t="s">
        <v>134</v>
      </c>
      <c r="E703" s="1567">
        <v>2.5</v>
      </c>
      <c r="F703" s="1565" t="s">
        <v>216</v>
      </c>
      <c r="G703" s="1566">
        <v>326522825</v>
      </c>
      <c r="H703" s="1569">
        <v>1093014117</v>
      </c>
      <c r="I703" s="97">
        <v>3033</v>
      </c>
      <c r="J703" s="296" t="s">
        <v>205</v>
      </c>
      <c r="K703" s="97">
        <v>4</v>
      </c>
      <c r="L703" s="146"/>
      <c r="M703" s="4"/>
      <c r="N703" s="4"/>
      <c r="O703" s="4"/>
      <c r="P703" s="4"/>
      <c r="Q703" s="4"/>
      <c r="R703" s="4"/>
      <c r="S703" s="4"/>
      <c r="T703" s="4"/>
      <c r="U703" s="4"/>
      <c r="V703" s="4"/>
      <c r="W703" s="4"/>
      <c r="X703" s="4"/>
      <c r="Y703" s="4"/>
      <c r="Z703" s="4"/>
    </row>
    <row r="704" spans="2:26" ht="15.75" customHeight="1">
      <c r="B704" s="295">
        <v>45619</v>
      </c>
      <c r="C704" s="1538"/>
      <c r="D704" s="1538"/>
      <c r="E704" s="1538"/>
      <c r="F704" s="1538"/>
      <c r="G704" s="1538"/>
      <c r="H704" s="1538"/>
      <c r="I704" s="97">
        <v>3002</v>
      </c>
      <c r="J704" s="296" t="s">
        <v>150</v>
      </c>
      <c r="K704" s="97">
        <v>8</v>
      </c>
      <c r="L704" s="146"/>
      <c r="M704" s="4"/>
      <c r="N704" s="4"/>
      <c r="O704" s="4"/>
      <c r="P704" s="4"/>
      <c r="Q704" s="4"/>
      <c r="R704" s="4"/>
      <c r="S704" s="4"/>
      <c r="T704" s="4"/>
      <c r="U704" s="4"/>
      <c r="V704" s="4"/>
      <c r="W704" s="4"/>
      <c r="X704" s="4"/>
      <c r="Y704" s="4"/>
      <c r="Z704" s="4"/>
    </row>
    <row r="705" spans="2:26" ht="15.75" customHeight="1">
      <c r="B705" s="295">
        <v>45619</v>
      </c>
      <c r="C705" s="1539"/>
      <c r="D705" s="1539"/>
      <c r="E705" s="1539"/>
      <c r="F705" s="1539"/>
      <c r="G705" s="1539"/>
      <c r="H705" s="1539"/>
      <c r="I705" s="97">
        <v>3015</v>
      </c>
      <c r="J705" s="296" t="s">
        <v>156</v>
      </c>
      <c r="K705" s="97">
        <v>8</v>
      </c>
      <c r="L705" s="146"/>
      <c r="M705" s="4"/>
      <c r="N705" s="4"/>
      <c r="O705" s="4"/>
      <c r="P705" s="4"/>
      <c r="Q705" s="4"/>
      <c r="R705" s="4"/>
      <c r="S705" s="4"/>
      <c r="T705" s="4"/>
      <c r="U705" s="4"/>
      <c r="V705" s="4"/>
      <c r="W705" s="4"/>
      <c r="X705" s="4"/>
      <c r="Y705" s="4"/>
      <c r="Z705" s="4"/>
    </row>
    <row r="706" spans="2:26" ht="15.75" customHeight="1">
      <c r="B706" s="295">
        <v>45619</v>
      </c>
      <c r="C706" s="1567" t="s">
        <v>219</v>
      </c>
      <c r="D706" s="1568" t="s">
        <v>163</v>
      </c>
      <c r="E706" s="1567">
        <v>3.5</v>
      </c>
      <c r="F706" s="1565" t="s">
        <v>164</v>
      </c>
      <c r="G706" s="1566">
        <v>966353312</v>
      </c>
      <c r="H706" s="1569">
        <v>1090008150</v>
      </c>
      <c r="I706" s="97">
        <v>3018</v>
      </c>
      <c r="J706" s="296" t="s">
        <v>199</v>
      </c>
      <c r="K706" s="97">
        <v>6</v>
      </c>
      <c r="L706" s="146"/>
      <c r="M706" s="4"/>
      <c r="N706" s="4"/>
      <c r="O706" s="4"/>
      <c r="P706" s="4"/>
      <c r="Q706" s="4"/>
      <c r="R706" s="4"/>
      <c r="S706" s="4"/>
      <c r="T706" s="4"/>
      <c r="U706" s="4"/>
      <c r="V706" s="4"/>
      <c r="W706" s="4"/>
      <c r="X706" s="4"/>
      <c r="Y706" s="4"/>
      <c r="Z706" s="4"/>
    </row>
    <row r="707" spans="2:26" ht="15.75" customHeight="1">
      <c r="B707" s="295">
        <v>45619</v>
      </c>
      <c r="C707" s="1538"/>
      <c r="D707" s="1538"/>
      <c r="E707" s="1538"/>
      <c r="F707" s="1538"/>
      <c r="G707" s="1538"/>
      <c r="H707" s="1538"/>
      <c r="I707" s="97">
        <v>3014</v>
      </c>
      <c r="J707" s="296" t="s">
        <v>202</v>
      </c>
      <c r="K707" s="97">
        <v>8</v>
      </c>
      <c r="L707" s="146"/>
      <c r="M707" s="4"/>
      <c r="N707" s="4"/>
      <c r="O707" s="4"/>
      <c r="P707" s="4"/>
      <c r="Q707" s="4"/>
      <c r="R707" s="4"/>
      <c r="S707" s="4"/>
      <c r="T707" s="4"/>
      <c r="U707" s="4"/>
      <c r="V707" s="4"/>
      <c r="W707" s="4"/>
      <c r="X707" s="4"/>
      <c r="Y707" s="4"/>
      <c r="Z707" s="4"/>
    </row>
    <row r="708" spans="2:26" ht="15.75" customHeight="1">
      <c r="B708" s="295">
        <v>45619</v>
      </c>
      <c r="C708" s="1538"/>
      <c r="D708" s="1538"/>
      <c r="E708" s="1538"/>
      <c r="F708" s="1538"/>
      <c r="G708" s="1538"/>
      <c r="H708" s="1538"/>
      <c r="I708" s="97">
        <v>3032</v>
      </c>
      <c r="J708" s="296" t="s">
        <v>190</v>
      </c>
      <c r="K708" s="97">
        <v>5</v>
      </c>
      <c r="L708" s="146"/>
      <c r="M708" s="4"/>
      <c r="N708" s="4"/>
      <c r="O708" s="4"/>
      <c r="P708" s="4"/>
      <c r="Q708" s="4"/>
      <c r="R708" s="4"/>
      <c r="S708" s="4"/>
      <c r="T708" s="4"/>
      <c r="U708" s="4"/>
      <c r="V708" s="4"/>
      <c r="W708" s="4"/>
      <c r="X708" s="4"/>
      <c r="Y708" s="4"/>
      <c r="Z708" s="4"/>
    </row>
    <row r="709" spans="2:26" ht="15.75" customHeight="1">
      <c r="B709" s="295">
        <v>45619</v>
      </c>
      <c r="C709" s="1539"/>
      <c r="D709" s="1539"/>
      <c r="E709" s="1539"/>
      <c r="F709" s="1539"/>
      <c r="G709" s="1539"/>
      <c r="H709" s="1539"/>
      <c r="I709" s="97">
        <v>3003</v>
      </c>
      <c r="J709" s="296" t="s">
        <v>193</v>
      </c>
      <c r="K709" s="97">
        <v>7</v>
      </c>
      <c r="L709" s="146"/>
      <c r="M709" s="4"/>
      <c r="N709" s="4"/>
      <c r="O709" s="4"/>
      <c r="P709" s="4"/>
      <c r="Q709" s="4"/>
      <c r="R709" s="4"/>
      <c r="S709" s="4"/>
      <c r="T709" s="4"/>
      <c r="U709" s="4"/>
      <c r="V709" s="4"/>
      <c r="W709" s="4"/>
      <c r="X709" s="4"/>
      <c r="Y709" s="4"/>
      <c r="Z709" s="4"/>
    </row>
    <row r="710" spans="2:26" ht="15.75" customHeight="1">
      <c r="B710" s="295">
        <v>45619</v>
      </c>
      <c r="C710" s="81" t="s">
        <v>224</v>
      </c>
      <c r="D710" s="297" t="s">
        <v>174</v>
      </c>
      <c r="E710" s="16" t="s">
        <v>174</v>
      </c>
      <c r="F710" s="16" t="s">
        <v>74</v>
      </c>
      <c r="G710" s="298">
        <v>923453896</v>
      </c>
      <c r="H710" s="299">
        <v>34096002067</v>
      </c>
      <c r="I710" s="97">
        <v>3011</v>
      </c>
      <c r="J710" s="296" t="s">
        <v>196</v>
      </c>
      <c r="K710" s="97">
        <v>7</v>
      </c>
      <c r="L710" s="146"/>
      <c r="M710" s="4"/>
      <c r="N710" s="4"/>
      <c r="O710" s="4"/>
      <c r="P710" s="4"/>
      <c r="Q710" s="4"/>
      <c r="R710" s="4"/>
      <c r="S710" s="4"/>
      <c r="T710" s="4"/>
      <c r="U710" s="4"/>
      <c r="V710" s="4"/>
      <c r="W710" s="4"/>
      <c r="X710" s="4"/>
      <c r="Y710" s="4"/>
      <c r="Z710" s="4"/>
    </row>
    <row r="711" spans="2:26" ht="15.75" customHeight="1">
      <c r="B711" s="295">
        <v>45619</v>
      </c>
      <c r="C711" s="1567" t="s">
        <v>221</v>
      </c>
      <c r="D711" s="1568" t="s">
        <v>153</v>
      </c>
      <c r="E711" s="1567">
        <v>2.5</v>
      </c>
      <c r="F711" s="1565" t="s">
        <v>154</v>
      </c>
      <c r="G711" s="1566">
        <v>398232148</v>
      </c>
      <c r="H711" s="1569">
        <v>26098005897</v>
      </c>
      <c r="I711" s="97">
        <v>3020</v>
      </c>
      <c r="J711" s="296" t="s">
        <v>166</v>
      </c>
      <c r="K711" s="97">
        <v>10</v>
      </c>
      <c r="L711" s="146"/>
      <c r="M711" s="4"/>
      <c r="N711" s="4"/>
      <c r="O711" s="4"/>
      <c r="P711" s="4"/>
      <c r="Q711" s="4"/>
      <c r="R711" s="4"/>
      <c r="S711" s="4"/>
      <c r="T711" s="4"/>
      <c r="U711" s="4"/>
      <c r="V711" s="4"/>
      <c r="W711" s="4"/>
      <c r="X711" s="4"/>
      <c r="Y711" s="4"/>
      <c r="Z711" s="4"/>
    </row>
    <row r="712" spans="2:26" ht="15.75" customHeight="1">
      <c r="B712" s="295">
        <v>45619</v>
      </c>
      <c r="C712" s="1539"/>
      <c r="D712" s="1539"/>
      <c r="E712" s="1539"/>
      <c r="F712" s="1539"/>
      <c r="G712" s="1539"/>
      <c r="H712" s="1539"/>
      <c r="I712" s="97">
        <v>3030</v>
      </c>
      <c r="J712" s="296" t="s">
        <v>161</v>
      </c>
      <c r="K712" s="97">
        <v>7</v>
      </c>
      <c r="L712" s="146"/>
      <c r="M712" s="4"/>
      <c r="N712" s="4"/>
      <c r="O712" s="4"/>
      <c r="P712" s="4"/>
      <c r="Q712" s="4"/>
      <c r="R712" s="4"/>
      <c r="S712" s="4"/>
      <c r="T712" s="4"/>
      <c r="U712" s="4"/>
      <c r="V712" s="4"/>
      <c r="W712" s="4"/>
      <c r="X712" s="4"/>
      <c r="Y712" s="4"/>
      <c r="Z712" s="4"/>
    </row>
    <row r="713" spans="2:26" ht="15.75" customHeight="1">
      <c r="B713" s="295">
        <v>45619</v>
      </c>
      <c r="C713" s="1567" t="s">
        <v>223</v>
      </c>
      <c r="D713" s="1568" t="s">
        <v>134</v>
      </c>
      <c r="E713" s="1567">
        <v>2.5</v>
      </c>
      <c r="F713" s="1565" t="s">
        <v>216</v>
      </c>
      <c r="G713" s="1566">
        <v>326522825</v>
      </c>
      <c r="H713" s="1569">
        <v>1093014117</v>
      </c>
      <c r="I713" s="97">
        <v>3023</v>
      </c>
      <c r="J713" s="296" t="s">
        <v>182</v>
      </c>
      <c r="K713" s="97">
        <v>7</v>
      </c>
      <c r="L713" s="146"/>
      <c r="M713" s="4"/>
      <c r="N713" s="4"/>
      <c r="O713" s="4"/>
      <c r="P713" s="4"/>
      <c r="Q713" s="4"/>
      <c r="R713" s="4"/>
      <c r="S713" s="4"/>
      <c r="T713" s="4"/>
      <c r="U713" s="4"/>
      <c r="V713" s="4"/>
      <c r="W713" s="4"/>
      <c r="X713" s="4"/>
      <c r="Y713" s="4"/>
      <c r="Z713" s="4"/>
    </row>
    <row r="714" spans="2:26" ht="15.75" customHeight="1">
      <c r="B714" s="295">
        <v>45619</v>
      </c>
      <c r="C714" s="1538"/>
      <c r="D714" s="1538"/>
      <c r="E714" s="1538"/>
      <c r="F714" s="1538"/>
      <c r="G714" s="1538"/>
      <c r="H714" s="1538"/>
      <c r="I714" s="97">
        <v>3005</v>
      </c>
      <c r="J714" s="296" t="s">
        <v>185</v>
      </c>
      <c r="K714" s="97">
        <v>5</v>
      </c>
      <c r="L714" s="146"/>
      <c r="M714" s="4"/>
      <c r="N714" s="4"/>
      <c r="O714" s="4"/>
      <c r="P714" s="4"/>
      <c r="Q714" s="4"/>
      <c r="R714" s="4"/>
      <c r="S714" s="4"/>
      <c r="T714" s="4"/>
      <c r="U714" s="4"/>
      <c r="V714" s="4"/>
      <c r="W714" s="4"/>
      <c r="X714" s="4"/>
      <c r="Y714" s="4"/>
      <c r="Z714" s="4"/>
    </row>
    <row r="715" spans="2:26" ht="15.75" customHeight="1">
      <c r="B715" s="295">
        <v>45619</v>
      </c>
      <c r="C715" s="1539"/>
      <c r="D715" s="1539"/>
      <c r="E715" s="1539"/>
      <c r="F715" s="1539"/>
      <c r="G715" s="1539"/>
      <c r="H715" s="1539"/>
      <c r="I715" s="97">
        <v>3013</v>
      </c>
      <c r="J715" s="296" t="s">
        <v>188</v>
      </c>
      <c r="K715" s="97">
        <v>8</v>
      </c>
      <c r="L715" s="146"/>
      <c r="M715" s="4"/>
      <c r="N715" s="4"/>
      <c r="O715" s="4"/>
      <c r="P715" s="4"/>
      <c r="Q715" s="4"/>
      <c r="R715" s="4"/>
      <c r="S715" s="4"/>
      <c r="T715" s="4"/>
      <c r="U715" s="4"/>
      <c r="V715" s="4"/>
      <c r="W715" s="4"/>
      <c r="X715" s="4"/>
      <c r="Y715" s="4"/>
      <c r="Z715" s="4"/>
    </row>
    <row r="716" spans="2:26" ht="15.75" customHeight="1">
      <c r="B716" s="295">
        <v>45621</v>
      </c>
      <c r="C716" s="1568" t="s">
        <v>215</v>
      </c>
      <c r="D716" s="1568" t="s">
        <v>153</v>
      </c>
      <c r="E716" s="1591">
        <v>2.5</v>
      </c>
      <c r="F716" s="1568" t="s">
        <v>154</v>
      </c>
      <c r="G716" s="1589">
        <v>398232148</v>
      </c>
      <c r="H716" s="1590">
        <v>26098005897</v>
      </c>
      <c r="I716" s="300">
        <v>3016</v>
      </c>
      <c r="J716" s="301" t="s">
        <v>171</v>
      </c>
      <c r="K716" s="97">
        <v>15</v>
      </c>
      <c r="L716" s="146"/>
      <c r="M716" s="4"/>
      <c r="N716" s="4"/>
      <c r="O716" s="4"/>
      <c r="P716" s="4"/>
      <c r="Q716" s="4"/>
      <c r="R716" s="4"/>
      <c r="S716" s="4"/>
      <c r="T716" s="4"/>
      <c r="U716" s="4"/>
      <c r="V716" s="4"/>
      <c r="W716" s="4"/>
      <c r="X716" s="4"/>
      <c r="Y716" s="4"/>
      <c r="Z716" s="4"/>
    </row>
    <row r="717" spans="2:26" ht="15.75" customHeight="1">
      <c r="B717" s="295">
        <v>45621</v>
      </c>
      <c r="C717" s="1539"/>
      <c r="D717" s="1539"/>
      <c r="E717" s="1539"/>
      <c r="F717" s="1539"/>
      <c r="G717" s="1539"/>
      <c r="H717" s="1539"/>
      <c r="I717" s="300">
        <v>3033</v>
      </c>
      <c r="J717" s="301" t="s">
        <v>205</v>
      </c>
      <c r="K717" s="97">
        <v>5</v>
      </c>
      <c r="L717" s="146"/>
      <c r="M717" s="4"/>
      <c r="N717" s="4"/>
      <c r="O717" s="4"/>
      <c r="P717" s="4"/>
      <c r="Q717" s="4"/>
      <c r="R717" s="4"/>
      <c r="S717" s="4"/>
      <c r="T717" s="4"/>
      <c r="U717" s="4"/>
      <c r="V717" s="4"/>
      <c r="W717" s="4"/>
      <c r="X717" s="4"/>
      <c r="Y717" s="4"/>
      <c r="Z717" s="4"/>
    </row>
    <row r="718" spans="2:26" ht="15.75" customHeight="1">
      <c r="B718" s="295">
        <v>45621</v>
      </c>
      <c r="C718" s="1568" t="s">
        <v>217</v>
      </c>
      <c r="D718" s="1568" t="s">
        <v>163</v>
      </c>
      <c r="E718" s="1591">
        <v>3.5</v>
      </c>
      <c r="F718" s="1568" t="s">
        <v>164</v>
      </c>
      <c r="G718" s="1589">
        <v>966353312</v>
      </c>
      <c r="H718" s="1590">
        <v>1090008150</v>
      </c>
      <c r="I718" s="302">
        <v>3027</v>
      </c>
      <c r="J718" s="303" t="s">
        <v>175</v>
      </c>
      <c r="K718" s="97">
        <v>14</v>
      </c>
      <c r="L718" s="146"/>
      <c r="M718" s="4"/>
      <c r="N718" s="4"/>
      <c r="O718" s="4"/>
      <c r="P718" s="4"/>
      <c r="Q718" s="4"/>
      <c r="R718" s="4"/>
      <c r="S718" s="4"/>
      <c r="T718" s="4"/>
      <c r="U718" s="4"/>
      <c r="V718" s="4"/>
      <c r="W718" s="4"/>
      <c r="X718" s="4"/>
      <c r="Y718" s="4"/>
      <c r="Z718" s="4"/>
    </row>
    <row r="719" spans="2:26" ht="15.75" customHeight="1">
      <c r="B719" s="295">
        <v>45621</v>
      </c>
      <c r="C719" s="1539"/>
      <c r="D719" s="1539"/>
      <c r="E719" s="1539"/>
      <c r="F719" s="1539"/>
      <c r="G719" s="1539"/>
      <c r="H719" s="1539"/>
      <c r="I719" s="302">
        <v>3031</v>
      </c>
      <c r="J719" s="303" t="s">
        <v>178</v>
      </c>
      <c r="K719" s="97">
        <v>8</v>
      </c>
      <c r="L719" s="146"/>
      <c r="M719" s="4"/>
      <c r="N719" s="4"/>
      <c r="O719" s="4"/>
      <c r="P719" s="4"/>
      <c r="Q719" s="4"/>
      <c r="R719" s="4"/>
      <c r="S719" s="4"/>
      <c r="T719" s="4"/>
      <c r="U719" s="4"/>
      <c r="V719" s="4"/>
      <c r="W719" s="4"/>
      <c r="X719" s="4"/>
      <c r="Y719" s="4"/>
      <c r="Z719" s="4"/>
    </row>
    <row r="720" spans="2:26" ht="15.75" customHeight="1">
      <c r="B720" s="295">
        <v>45621</v>
      </c>
      <c r="C720" s="1568" t="s">
        <v>219</v>
      </c>
      <c r="D720" s="1568" t="s">
        <v>237</v>
      </c>
      <c r="E720" s="1591">
        <v>5.5</v>
      </c>
      <c r="F720" s="1568" t="s">
        <v>216</v>
      </c>
      <c r="G720" s="1589">
        <v>326522825</v>
      </c>
      <c r="H720" s="1590">
        <v>1093014117</v>
      </c>
      <c r="I720" s="304">
        <v>3002</v>
      </c>
      <c r="J720" s="305" t="s">
        <v>150</v>
      </c>
      <c r="K720" s="97">
        <v>21</v>
      </c>
      <c r="L720" s="146"/>
      <c r="M720" s="4"/>
      <c r="N720" s="4"/>
      <c r="O720" s="4"/>
      <c r="P720" s="4"/>
      <c r="Q720" s="4"/>
      <c r="R720" s="4"/>
      <c r="S720" s="4"/>
      <c r="T720" s="4"/>
      <c r="U720" s="4"/>
      <c r="V720" s="4"/>
      <c r="W720" s="4"/>
      <c r="X720" s="4"/>
      <c r="Y720" s="4"/>
      <c r="Z720" s="4"/>
    </row>
    <row r="721" spans="2:26" ht="15.75" customHeight="1">
      <c r="B721" s="295">
        <v>45621</v>
      </c>
      <c r="C721" s="1539"/>
      <c r="D721" s="1539"/>
      <c r="E721" s="1539"/>
      <c r="F721" s="1539"/>
      <c r="G721" s="1539"/>
      <c r="H721" s="1539"/>
      <c r="I721" s="304">
        <v>3020</v>
      </c>
      <c r="J721" s="305" t="s">
        <v>166</v>
      </c>
      <c r="K721" s="97">
        <v>16</v>
      </c>
      <c r="L721" s="146"/>
      <c r="M721" s="4"/>
      <c r="N721" s="4"/>
      <c r="O721" s="4"/>
      <c r="P721" s="4"/>
      <c r="Q721" s="4"/>
      <c r="R721" s="4"/>
      <c r="S721" s="4"/>
      <c r="T721" s="4"/>
      <c r="U721" s="4"/>
      <c r="V721" s="4"/>
      <c r="W721" s="4"/>
      <c r="X721" s="4"/>
      <c r="Y721" s="4"/>
      <c r="Z721" s="4"/>
    </row>
    <row r="722" spans="2:26" ht="15.75" customHeight="1">
      <c r="B722" s="295">
        <v>45621</v>
      </c>
      <c r="C722" s="1568" t="s">
        <v>221</v>
      </c>
      <c r="D722" s="1568" t="s">
        <v>153</v>
      </c>
      <c r="E722" s="1591">
        <v>2.5</v>
      </c>
      <c r="F722" s="1568" t="s">
        <v>154</v>
      </c>
      <c r="G722" s="1589">
        <v>398232148</v>
      </c>
      <c r="H722" s="1590">
        <v>26098005897</v>
      </c>
      <c r="I722" s="306">
        <v>3032</v>
      </c>
      <c r="J722" s="307" t="s">
        <v>190</v>
      </c>
      <c r="K722" s="97">
        <v>8</v>
      </c>
      <c r="L722" s="146"/>
      <c r="M722" s="4"/>
      <c r="N722" s="4"/>
      <c r="O722" s="4"/>
      <c r="P722" s="4"/>
      <c r="Q722" s="4"/>
      <c r="R722" s="4"/>
      <c r="S722" s="4"/>
      <c r="T722" s="4"/>
      <c r="U722" s="4"/>
      <c r="V722" s="4"/>
      <c r="W722" s="4"/>
      <c r="X722" s="4"/>
      <c r="Y722" s="4"/>
      <c r="Z722" s="4"/>
    </row>
    <row r="723" spans="2:26" ht="15.75" customHeight="1">
      <c r="B723" s="295">
        <v>45621</v>
      </c>
      <c r="C723" s="1539"/>
      <c r="D723" s="1539"/>
      <c r="E723" s="1539"/>
      <c r="F723" s="1539"/>
      <c r="G723" s="1539"/>
      <c r="H723" s="1539"/>
      <c r="I723" s="306">
        <v>3003</v>
      </c>
      <c r="J723" s="307" t="s">
        <v>193</v>
      </c>
      <c r="K723" s="97">
        <v>13</v>
      </c>
      <c r="L723" s="146"/>
      <c r="M723" s="4"/>
      <c r="N723" s="4"/>
      <c r="O723" s="4"/>
      <c r="P723" s="4"/>
      <c r="Q723" s="4"/>
      <c r="R723" s="4"/>
      <c r="S723" s="4"/>
      <c r="T723" s="4"/>
      <c r="U723" s="4"/>
      <c r="V723" s="4"/>
      <c r="W723" s="4"/>
      <c r="X723" s="4"/>
      <c r="Y723" s="4"/>
      <c r="Z723" s="4"/>
    </row>
    <row r="724" spans="2:26" ht="15.75" customHeight="1">
      <c r="B724" s="295">
        <v>45621</v>
      </c>
      <c r="C724" s="1568" t="s">
        <v>223</v>
      </c>
      <c r="D724" s="1568" t="s">
        <v>163</v>
      </c>
      <c r="E724" s="1591">
        <v>3.5</v>
      </c>
      <c r="F724" s="1568" t="s">
        <v>164</v>
      </c>
      <c r="G724" s="1589">
        <v>966353312</v>
      </c>
      <c r="H724" s="1590">
        <v>1090008150</v>
      </c>
      <c r="I724" s="308">
        <v>3015</v>
      </c>
      <c r="J724" s="309" t="s">
        <v>156</v>
      </c>
      <c r="K724" s="97">
        <v>18</v>
      </c>
      <c r="L724" s="146"/>
      <c r="M724" s="4"/>
      <c r="N724" s="4"/>
      <c r="O724" s="4"/>
      <c r="P724" s="4"/>
      <c r="Q724" s="4"/>
      <c r="R724" s="4"/>
      <c r="S724" s="4"/>
      <c r="T724" s="4"/>
      <c r="U724" s="4"/>
      <c r="V724" s="4"/>
      <c r="W724" s="4"/>
      <c r="X724" s="4"/>
      <c r="Y724" s="4"/>
      <c r="Z724" s="4"/>
    </row>
    <row r="725" spans="2:26" ht="15.75" customHeight="1">
      <c r="B725" s="295">
        <v>45621</v>
      </c>
      <c r="C725" s="1539"/>
      <c r="D725" s="1539"/>
      <c r="E725" s="1539"/>
      <c r="F725" s="1539"/>
      <c r="G725" s="1539"/>
      <c r="H725" s="1539"/>
      <c r="I725" s="308">
        <v>3030</v>
      </c>
      <c r="J725" s="309" t="s">
        <v>161</v>
      </c>
      <c r="K725" s="97">
        <v>12</v>
      </c>
      <c r="L725" s="146"/>
      <c r="M725" s="4"/>
      <c r="N725" s="4"/>
      <c r="O725" s="4"/>
      <c r="P725" s="4"/>
      <c r="Q725" s="4"/>
      <c r="R725" s="4"/>
      <c r="S725" s="4"/>
      <c r="T725" s="4"/>
      <c r="U725" s="4"/>
      <c r="V725" s="4"/>
      <c r="W725" s="4"/>
      <c r="X725" s="4"/>
      <c r="Y725" s="4"/>
      <c r="Z725" s="4"/>
    </row>
    <row r="726" spans="2:26" ht="15.75" customHeight="1">
      <c r="B726" s="295">
        <v>45621</v>
      </c>
      <c r="C726" s="1568" t="s">
        <v>224</v>
      </c>
      <c r="D726" s="1568" t="s">
        <v>134</v>
      </c>
      <c r="E726" s="1591">
        <v>2.5</v>
      </c>
      <c r="F726" s="1592" t="s">
        <v>74</v>
      </c>
      <c r="G726" s="1593">
        <v>923453896</v>
      </c>
      <c r="H726" s="1594">
        <v>34096002067</v>
      </c>
      <c r="I726" s="310">
        <v>3018</v>
      </c>
      <c r="J726" s="311" t="s">
        <v>199</v>
      </c>
      <c r="K726" s="97">
        <v>10</v>
      </c>
      <c r="L726" s="146"/>
      <c r="M726" s="4"/>
      <c r="N726" s="4"/>
      <c r="O726" s="4"/>
      <c r="P726" s="4"/>
      <c r="Q726" s="4"/>
      <c r="R726" s="4"/>
      <c r="S726" s="4"/>
      <c r="T726" s="4"/>
      <c r="U726" s="4"/>
      <c r="V726" s="4"/>
      <c r="W726" s="4"/>
      <c r="X726" s="4"/>
      <c r="Y726" s="4"/>
      <c r="Z726" s="4"/>
    </row>
    <row r="727" spans="2:26" ht="15.75" customHeight="1">
      <c r="B727" s="295">
        <v>45621</v>
      </c>
      <c r="C727" s="1539"/>
      <c r="D727" s="1539"/>
      <c r="E727" s="1539"/>
      <c r="F727" s="1539"/>
      <c r="G727" s="1539"/>
      <c r="H727" s="1539"/>
      <c r="I727" s="310">
        <v>3014</v>
      </c>
      <c r="J727" s="311" t="s">
        <v>202</v>
      </c>
      <c r="K727" s="97">
        <v>14</v>
      </c>
      <c r="L727" s="146"/>
      <c r="M727" s="4"/>
      <c r="N727" s="4"/>
      <c r="O727" s="4"/>
      <c r="P727" s="4"/>
      <c r="Q727" s="4"/>
      <c r="R727" s="4"/>
      <c r="S727" s="4"/>
      <c r="T727" s="4"/>
      <c r="U727" s="4"/>
      <c r="V727" s="4"/>
      <c r="W727" s="4"/>
      <c r="X727" s="4"/>
      <c r="Y727" s="4"/>
      <c r="Z727" s="4"/>
    </row>
    <row r="728" spans="2:26" ht="15.75" customHeight="1">
      <c r="B728" s="295">
        <v>45621</v>
      </c>
      <c r="C728" s="1568" t="s">
        <v>238</v>
      </c>
      <c r="D728" s="1568" t="s">
        <v>237</v>
      </c>
      <c r="E728" s="1591">
        <v>5.5</v>
      </c>
      <c r="F728" s="1568" t="s">
        <v>216</v>
      </c>
      <c r="G728" s="1589">
        <v>326522825</v>
      </c>
      <c r="H728" s="1590">
        <v>1093014117</v>
      </c>
      <c r="I728" s="312">
        <v>3013</v>
      </c>
      <c r="J728" s="313" t="s">
        <v>188</v>
      </c>
      <c r="K728" s="97">
        <v>12</v>
      </c>
      <c r="L728" s="146"/>
      <c r="M728" s="4"/>
      <c r="N728" s="4"/>
      <c r="O728" s="4"/>
      <c r="P728" s="4"/>
      <c r="Q728" s="4"/>
      <c r="R728" s="4"/>
      <c r="S728" s="4"/>
      <c r="T728" s="4"/>
      <c r="U728" s="4"/>
      <c r="V728" s="4"/>
      <c r="W728" s="4"/>
      <c r="X728" s="4"/>
      <c r="Y728" s="4"/>
      <c r="Z728" s="4"/>
    </row>
    <row r="729" spans="2:26" ht="15.75" customHeight="1">
      <c r="B729" s="295">
        <v>45621</v>
      </c>
      <c r="C729" s="1538"/>
      <c r="D729" s="1538"/>
      <c r="E729" s="1538"/>
      <c r="F729" s="1538"/>
      <c r="G729" s="1538"/>
      <c r="H729" s="1538"/>
      <c r="I729" s="312">
        <v>3005</v>
      </c>
      <c r="J729" s="313" t="s">
        <v>185</v>
      </c>
      <c r="K729" s="97">
        <v>9</v>
      </c>
      <c r="L729" s="146"/>
      <c r="M729" s="4"/>
      <c r="N729" s="4"/>
      <c r="O729" s="4"/>
      <c r="P729" s="4"/>
      <c r="Q729" s="4"/>
      <c r="R729" s="4"/>
      <c r="S729" s="4"/>
      <c r="T729" s="4"/>
      <c r="U729" s="4"/>
      <c r="V729" s="4"/>
      <c r="W729" s="4"/>
      <c r="X729" s="4"/>
      <c r="Y729" s="4"/>
      <c r="Z729" s="4"/>
    </row>
    <row r="730" spans="2:26" ht="15.75" customHeight="1">
      <c r="B730" s="295">
        <v>45621</v>
      </c>
      <c r="C730" s="1538"/>
      <c r="D730" s="1538"/>
      <c r="E730" s="1538"/>
      <c r="F730" s="1538"/>
      <c r="G730" s="1538"/>
      <c r="H730" s="1538"/>
      <c r="I730" s="312">
        <v>3023</v>
      </c>
      <c r="J730" s="313" t="s">
        <v>182</v>
      </c>
      <c r="K730" s="97">
        <v>10</v>
      </c>
      <c r="L730" s="146"/>
      <c r="M730" s="4"/>
      <c r="N730" s="4"/>
      <c r="O730" s="4"/>
      <c r="P730" s="4"/>
      <c r="Q730" s="4"/>
      <c r="R730" s="4"/>
      <c r="S730" s="4"/>
      <c r="T730" s="4"/>
      <c r="U730" s="4"/>
      <c r="V730" s="4"/>
      <c r="W730" s="4"/>
      <c r="X730" s="4"/>
      <c r="Y730" s="4"/>
      <c r="Z730" s="4"/>
    </row>
    <row r="731" spans="2:26" ht="15.75" customHeight="1">
      <c r="B731" s="295">
        <v>45621</v>
      </c>
      <c r="C731" s="1539"/>
      <c r="D731" s="1539"/>
      <c r="E731" s="1539"/>
      <c r="F731" s="1539"/>
      <c r="G731" s="1539"/>
      <c r="H731" s="1539"/>
      <c r="I731" s="312">
        <v>3011</v>
      </c>
      <c r="J731" s="313" t="s">
        <v>196</v>
      </c>
      <c r="K731" s="97">
        <v>13</v>
      </c>
      <c r="L731" s="146"/>
      <c r="M731" s="4"/>
      <c r="N731" s="4"/>
      <c r="O731" s="4"/>
      <c r="P731" s="4"/>
      <c r="Q731" s="4"/>
      <c r="R731" s="4"/>
      <c r="S731" s="4"/>
      <c r="T731" s="4"/>
      <c r="U731" s="4"/>
      <c r="V731" s="4"/>
      <c r="W731" s="4"/>
      <c r="X731" s="4"/>
      <c r="Y731" s="4"/>
      <c r="Z731" s="4"/>
    </row>
    <row r="732" spans="2:26" ht="15.75" customHeight="1">
      <c r="B732" s="295">
        <v>45622</v>
      </c>
      <c r="C732" s="81" t="s">
        <v>215</v>
      </c>
      <c r="D732" s="82" t="s">
        <v>163</v>
      </c>
      <c r="E732" s="81">
        <v>3.5</v>
      </c>
      <c r="F732" s="144" t="s">
        <v>164</v>
      </c>
      <c r="G732" s="291">
        <v>966353312</v>
      </c>
      <c r="H732" s="292">
        <v>1090008150</v>
      </c>
      <c r="I732" s="277">
        <v>3016</v>
      </c>
      <c r="J732" s="278" t="s">
        <v>171</v>
      </c>
      <c r="K732" s="81">
        <v>5</v>
      </c>
      <c r="L732" s="146"/>
      <c r="M732" s="4"/>
      <c r="N732" s="4"/>
      <c r="O732" s="4"/>
      <c r="P732" s="4"/>
      <c r="Q732" s="4"/>
      <c r="R732" s="4"/>
      <c r="S732" s="4"/>
      <c r="T732" s="4"/>
      <c r="U732" s="4"/>
      <c r="V732" s="4"/>
      <c r="W732" s="4"/>
      <c r="X732" s="4"/>
      <c r="Y732" s="4"/>
      <c r="Z732" s="4"/>
    </row>
    <row r="733" spans="2:26" ht="15.75" customHeight="1">
      <c r="B733" s="295">
        <v>45622</v>
      </c>
      <c r="C733" s="81" t="s">
        <v>215</v>
      </c>
      <c r="D733" s="82" t="s">
        <v>163</v>
      </c>
      <c r="E733" s="81">
        <v>3.5</v>
      </c>
      <c r="F733" s="144" t="s">
        <v>164</v>
      </c>
      <c r="G733" s="291">
        <v>966353312</v>
      </c>
      <c r="H733" s="292">
        <v>1090008150</v>
      </c>
      <c r="I733" s="277">
        <v>3027</v>
      </c>
      <c r="J733" s="278" t="s">
        <v>175</v>
      </c>
      <c r="K733" s="81">
        <v>8</v>
      </c>
      <c r="L733" s="146"/>
      <c r="M733" s="4"/>
      <c r="N733" s="4"/>
      <c r="O733" s="4"/>
      <c r="P733" s="4"/>
      <c r="Q733" s="4"/>
      <c r="R733" s="4"/>
      <c r="S733" s="4"/>
      <c r="T733" s="4"/>
      <c r="U733" s="4"/>
      <c r="V733" s="4"/>
      <c r="W733" s="4"/>
      <c r="X733" s="4"/>
      <c r="Y733" s="4"/>
      <c r="Z733" s="4"/>
    </row>
    <row r="734" spans="2:26" ht="15.75" customHeight="1">
      <c r="B734" s="295">
        <v>45622</v>
      </c>
      <c r="C734" s="81" t="s">
        <v>215</v>
      </c>
      <c r="D734" s="82" t="s">
        <v>163</v>
      </c>
      <c r="E734" s="81">
        <v>3.5</v>
      </c>
      <c r="F734" s="144" t="s">
        <v>164</v>
      </c>
      <c r="G734" s="291">
        <v>966353312</v>
      </c>
      <c r="H734" s="292">
        <v>1090008150</v>
      </c>
      <c r="I734" s="277">
        <v>3033</v>
      </c>
      <c r="J734" s="278" t="s">
        <v>205</v>
      </c>
      <c r="K734" s="81">
        <v>2</v>
      </c>
      <c r="L734" s="146"/>
      <c r="M734" s="4"/>
      <c r="N734" s="4"/>
      <c r="O734" s="4"/>
      <c r="P734" s="4"/>
      <c r="Q734" s="4"/>
      <c r="R734" s="4"/>
      <c r="S734" s="4"/>
      <c r="T734" s="4"/>
      <c r="U734" s="4"/>
      <c r="V734" s="4"/>
      <c r="W734" s="4"/>
      <c r="X734" s="4"/>
      <c r="Y734" s="4"/>
      <c r="Z734" s="4"/>
    </row>
    <row r="735" spans="2:26" ht="15.75" customHeight="1">
      <c r="B735" s="295">
        <v>45622</v>
      </c>
      <c r="C735" s="81" t="s">
        <v>215</v>
      </c>
      <c r="D735" s="82" t="s">
        <v>163</v>
      </c>
      <c r="E735" s="81">
        <v>3.5</v>
      </c>
      <c r="F735" s="144" t="s">
        <v>164</v>
      </c>
      <c r="G735" s="291">
        <v>966353312</v>
      </c>
      <c r="H735" s="292">
        <v>1090008150</v>
      </c>
      <c r="I735" s="277">
        <v>3020</v>
      </c>
      <c r="J735" s="278" t="s">
        <v>166</v>
      </c>
      <c r="K735" s="81">
        <v>8</v>
      </c>
      <c r="L735" s="146"/>
      <c r="M735" s="4"/>
      <c r="N735" s="4"/>
      <c r="O735" s="4"/>
      <c r="P735" s="4"/>
      <c r="Q735" s="4"/>
      <c r="R735" s="4"/>
      <c r="S735" s="4"/>
      <c r="T735" s="4"/>
      <c r="U735" s="4"/>
      <c r="V735" s="4"/>
      <c r="W735" s="4"/>
      <c r="X735" s="4"/>
      <c r="Y735" s="4"/>
      <c r="Z735" s="4"/>
    </row>
    <row r="736" spans="2:26" ht="15.75" customHeight="1">
      <c r="B736" s="295">
        <v>45622</v>
      </c>
      <c r="C736" s="81" t="s">
        <v>217</v>
      </c>
      <c r="D736" s="82" t="s">
        <v>134</v>
      </c>
      <c r="E736" s="81">
        <v>2.5</v>
      </c>
      <c r="F736" s="144" t="s">
        <v>216</v>
      </c>
      <c r="G736" s="291">
        <v>326522825</v>
      </c>
      <c r="H736" s="292">
        <v>1093014117</v>
      </c>
      <c r="I736" s="314">
        <v>3002</v>
      </c>
      <c r="J736" s="315" t="s">
        <v>150</v>
      </c>
      <c r="K736" s="81">
        <v>6</v>
      </c>
      <c r="L736" s="146"/>
      <c r="M736" s="4"/>
      <c r="N736" s="4"/>
      <c r="O736" s="4"/>
      <c r="P736" s="4"/>
      <c r="Q736" s="4"/>
      <c r="R736" s="4"/>
      <c r="S736" s="4"/>
      <c r="T736" s="4"/>
      <c r="U736" s="4"/>
      <c r="V736" s="4"/>
      <c r="W736" s="4"/>
      <c r="X736" s="4"/>
      <c r="Y736" s="4"/>
      <c r="Z736" s="4"/>
    </row>
    <row r="737" spans="2:26" ht="15.75" customHeight="1">
      <c r="B737" s="295">
        <v>45622</v>
      </c>
      <c r="C737" s="81" t="s">
        <v>217</v>
      </c>
      <c r="D737" s="82" t="s">
        <v>134</v>
      </c>
      <c r="E737" s="81">
        <v>2.5</v>
      </c>
      <c r="F737" s="144" t="s">
        <v>216</v>
      </c>
      <c r="G737" s="291">
        <v>326522825</v>
      </c>
      <c r="H737" s="292">
        <v>1093014117</v>
      </c>
      <c r="I737" s="314">
        <v>3015</v>
      </c>
      <c r="J737" s="315" t="s">
        <v>156</v>
      </c>
      <c r="K737" s="81">
        <v>5</v>
      </c>
      <c r="L737" s="146"/>
      <c r="M737" s="4"/>
      <c r="N737" s="4"/>
      <c r="O737" s="4"/>
      <c r="P737" s="4"/>
      <c r="Q737" s="4"/>
      <c r="R737" s="4"/>
      <c r="S737" s="4"/>
      <c r="T737" s="4"/>
      <c r="U737" s="4"/>
      <c r="V737" s="4"/>
      <c r="W737" s="4"/>
      <c r="X737" s="4"/>
      <c r="Y737" s="4"/>
      <c r="Z737" s="4"/>
    </row>
    <row r="738" spans="2:26" ht="15.75" customHeight="1">
      <c r="B738" s="295">
        <v>45622</v>
      </c>
      <c r="C738" s="81" t="s">
        <v>217</v>
      </c>
      <c r="D738" s="82" t="s">
        <v>134</v>
      </c>
      <c r="E738" s="81">
        <v>2.5</v>
      </c>
      <c r="F738" s="144" t="s">
        <v>216</v>
      </c>
      <c r="G738" s="291">
        <v>326522825</v>
      </c>
      <c r="H738" s="292">
        <v>1093014117</v>
      </c>
      <c r="I738" s="314">
        <v>3030</v>
      </c>
      <c r="J738" s="315" t="s">
        <v>161</v>
      </c>
      <c r="K738" s="81">
        <v>3</v>
      </c>
      <c r="L738" s="146"/>
      <c r="M738" s="4"/>
      <c r="N738" s="4"/>
      <c r="O738" s="4"/>
      <c r="P738" s="4"/>
      <c r="Q738" s="4"/>
      <c r="R738" s="4"/>
      <c r="S738" s="4"/>
      <c r="T738" s="4"/>
      <c r="U738" s="4"/>
      <c r="V738" s="4"/>
      <c r="W738" s="4"/>
      <c r="X738" s="4"/>
      <c r="Y738" s="4"/>
      <c r="Z738" s="4"/>
    </row>
    <row r="739" spans="2:26" ht="15.75" customHeight="1">
      <c r="B739" s="295">
        <v>45622</v>
      </c>
      <c r="C739" s="81" t="s">
        <v>219</v>
      </c>
      <c r="D739" s="82" t="s">
        <v>163</v>
      </c>
      <c r="E739" s="81">
        <v>3.5</v>
      </c>
      <c r="F739" s="144" t="s">
        <v>164</v>
      </c>
      <c r="G739" s="291">
        <v>966353312</v>
      </c>
      <c r="H739" s="292">
        <v>1090008150</v>
      </c>
      <c r="I739" s="316">
        <v>3031</v>
      </c>
      <c r="J739" s="317" t="s">
        <v>178</v>
      </c>
      <c r="K739" s="81">
        <v>3</v>
      </c>
      <c r="L739" s="146"/>
      <c r="M739" s="4"/>
      <c r="N739" s="4"/>
      <c r="O739" s="4"/>
      <c r="P739" s="4"/>
      <c r="Q739" s="4"/>
      <c r="R739" s="4"/>
      <c r="S739" s="4"/>
      <c r="T739" s="4"/>
      <c r="U739" s="4"/>
      <c r="V739" s="4"/>
      <c r="W739" s="4"/>
      <c r="X739" s="4"/>
      <c r="Y739" s="4"/>
      <c r="Z739" s="4"/>
    </row>
    <row r="740" spans="2:26" ht="15.75" customHeight="1">
      <c r="B740" s="295">
        <v>45622</v>
      </c>
      <c r="C740" s="81" t="s">
        <v>219</v>
      </c>
      <c r="D740" s="82" t="s">
        <v>163</v>
      </c>
      <c r="E740" s="81">
        <v>3.5</v>
      </c>
      <c r="F740" s="144" t="s">
        <v>164</v>
      </c>
      <c r="G740" s="291">
        <v>966353312</v>
      </c>
      <c r="H740" s="292">
        <v>1090008150</v>
      </c>
      <c r="I740" s="316">
        <v>3032</v>
      </c>
      <c r="J740" s="317" t="s">
        <v>190</v>
      </c>
      <c r="K740" s="81">
        <v>4</v>
      </c>
      <c r="L740" s="146"/>
      <c r="M740" s="4"/>
      <c r="N740" s="4"/>
      <c r="O740" s="4"/>
      <c r="P740" s="4"/>
      <c r="Q740" s="4"/>
      <c r="R740" s="4"/>
      <c r="S740" s="4"/>
      <c r="T740" s="4"/>
      <c r="U740" s="4"/>
      <c r="V740" s="4"/>
      <c r="W740" s="4"/>
      <c r="X740" s="4"/>
      <c r="Y740" s="4"/>
      <c r="Z740" s="4"/>
    </row>
    <row r="741" spans="2:26" ht="15.75" customHeight="1">
      <c r="B741" s="295">
        <v>45622</v>
      </c>
      <c r="C741" s="81" t="s">
        <v>219</v>
      </c>
      <c r="D741" s="82" t="s">
        <v>163</v>
      </c>
      <c r="E741" s="81">
        <v>3.5</v>
      </c>
      <c r="F741" s="144" t="s">
        <v>164</v>
      </c>
      <c r="G741" s="291">
        <v>966353312</v>
      </c>
      <c r="H741" s="292">
        <v>1090008150</v>
      </c>
      <c r="I741" s="316">
        <v>3003</v>
      </c>
      <c r="J741" s="317" t="s">
        <v>193</v>
      </c>
      <c r="K741" s="81">
        <v>4</v>
      </c>
      <c r="L741" s="146"/>
      <c r="M741" s="4"/>
      <c r="N741" s="4"/>
      <c r="O741" s="4"/>
      <c r="P741" s="4"/>
      <c r="Q741" s="4"/>
      <c r="R741" s="4"/>
      <c r="S741" s="4"/>
      <c r="T741" s="4"/>
      <c r="U741" s="4"/>
      <c r="V741" s="4"/>
      <c r="W741" s="4"/>
      <c r="X741" s="4"/>
      <c r="Y741" s="4"/>
      <c r="Z741" s="4"/>
    </row>
    <row r="742" spans="2:26" ht="15.75" customHeight="1">
      <c r="B742" s="295">
        <v>45622</v>
      </c>
      <c r="C742" s="81" t="s">
        <v>219</v>
      </c>
      <c r="D742" s="82" t="s">
        <v>163</v>
      </c>
      <c r="E742" s="81">
        <v>3.5</v>
      </c>
      <c r="F742" s="144" t="s">
        <v>164</v>
      </c>
      <c r="G742" s="291">
        <v>966353312</v>
      </c>
      <c r="H742" s="292">
        <v>1090008150</v>
      </c>
      <c r="I742" s="316">
        <v>3018</v>
      </c>
      <c r="J742" s="317" t="s">
        <v>199</v>
      </c>
      <c r="K742" s="81">
        <v>4</v>
      </c>
      <c r="L742" s="146"/>
      <c r="M742" s="4"/>
      <c r="N742" s="4"/>
      <c r="O742" s="4"/>
      <c r="P742" s="4"/>
      <c r="Q742" s="4"/>
      <c r="R742" s="4"/>
      <c r="S742" s="4"/>
      <c r="T742" s="4"/>
      <c r="U742" s="4"/>
      <c r="V742" s="4"/>
      <c r="W742" s="4"/>
      <c r="X742" s="4"/>
      <c r="Y742" s="4"/>
      <c r="Z742" s="4"/>
    </row>
    <row r="743" spans="2:26" ht="15.75" customHeight="1">
      <c r="B743" s="295">
        <v>45622</v>
      </c>
      <c r="C743" s="81" t="s">
        <v>219</v>
      </c>
      <c r="D743" s="82" t="s">
        <v>163</v>
      </c>
      <c r="E743" s="81">
        <v>3.5</v>
      </c>
      <c r="F743" s="144" t="s">
        <v>164</v>
      </c>
      <c r="G743" s="291">
        <v>966353312</v>
      </c>
      <c r="H743" s="292">
        <v>1090008150</v>
      </c>
      <c r="I743" s="316">
        <v>3014</v>
      </c>
      <c r="J743" s="317" t="s">
        <v>202</v>
      </c>
      <c r="K743" s="81">
        <v>5</v>
      </c>
      <c r="L743" s="146"/>
      <c r="M743" s="4"/>
      <c r="N743" s="4"/>
      <c r="O743" s="4"/>
      <c r="P743" s="4"/>
      <c r="Q743" s="4"/>
      <c r="R743" s="4"/>
      <c r="S743" s="4"/>
      <c r="T743" s="4"/>
      <c r="U743" s="4"/>
      <c r="V743" s="4"/>
      <c r="W743" s="4"/>
      <c r="X743" s="4"/>
      <c r="Y743" s="4"/>
      <c r="Z743" s="4"/>
    </row>
    <row r="744" spans="2:26" ht="15.75" customHeight="1">
      <c r="B744" s="295">
        <v>45622</v>
      </c>
      <c r="C744" s="81" t="s">
        <v>221</v>
      </c>
      <c r="D744" s="82" t="s">
        <v>134</v>
      </c>
      <c r="E744" s="81">
        <v>2.5</v>
      </c>
      <c r="F744" s="144" t="s">
        <v>216</v>
      </c>
      <c r="G744" s="291">
        <v>326522825</v>
      </c>
      <c r="H744" s="292">
        <v>1093014117</v>
      </c>
      <c r="I744" s="318">
        <v>3023</v>
      </c>
      <c r="J744" s="319" t="s">
        <v>182</v>
      </c>
      <c r="K744" s="81">
        <v>6</v>
      </c>
      <c r="L744" s="146"/>
      <c r="M744" s="4"/>
      <c r="N744" s="4"/>
      <c r="O744" s="4"/>
      <c r="P744" s="4"/>
      <c r="Q744" s="4"/>
      <c r="R744" s="4"/>
      <c r="S744" s="4"/>
      <c r="T744" s="4"/>
      <c r="U744" s="4"/>
      <c r="V744" s="4"/>
      <c r="W744" s="4"/>
      <c r="X744" s="4"/>
      <c r="Y744" s="4"/>
      <c r="Z744" s="4"/>
    </row>
    <row r="745" spans="2:26" ht="15.75" customHeight="1">
      <c r="B745" s="295">
        <v>45622</v>
      </c>
      <c r="C745" s="81" t="s">
        <v>221</v>
      </c>
      <c r="D745" s="82" t="s">
        <v>134</v>
      </c>
      <c r="E745" s="81">
        <v>2.5</v>
      </c>
      <c r="F745" s="144" t="s">
        <v>216</v>
      </c>
      <c r="G745" s="291">
        <v>326522825</v>
      </c>
      <c r="H745" s="292">
        <v>1093014117</v>
      </c>
      <c r="I745" s="318">
        <v>3005</v>
      </c>
      <c r="J745" s="319" t="s">
        <v>185</v>
      </c>
      <c r="K745" s="81">
        <v>4</v>
      </c>
      <c r="L745" s="146"/>
      <c r="M745" s="4"/>
      <c r="N745" s="4"/>
      <c r="O745" s="4"/>
      <c r="P745" s="4"/>
      <c r="Q745" s="4"/>
      <c r="R745" s="4"/>
      <c r="S745" s="4"/>
      <c r="T745" s="4"/>
      <c r="U745" s="4"/>
      <c r="V745" s="4"/>
      <c r="W745" s="4"/>
      <c r="X745" s="4"/>
      <c r="Y745" s="4"/>
      <c r="Z745" s="4"/>
    </row>
    <row r="746" spans="2:26" ht="15.75" customHeight="1">
      <c r="B746" s="295">
        <v>45622</v>
      </c>
      <c r="C746" s="81" t="s">
        <v>221</v>
      </c>
      <c r="D746" s="82" t="s">
        <v>134</v>
      </c>
      <c r="E746" s="81">
        <v>2.5</v>
      </c>
      <c r="F746" s="144" t="s">
        <v>216</v>
      </c>
      <c r="G746" s="291">
        <v>326522825</v>
      </c>
      <c r="H746" s="292">
        <v>1093014117</v>
      </c>
      <c r="I746" s="318">
        <v>3013</v>
      </c>
      <c r="J746" s="319" t="s">
        <v>188</v>
      </c>
      <c r="K746" s="81">
        <v>5</v>
      </c>
      <c r="L746" s="146"/>
      <c r="M746" s="4"/>
      <c r="N746" s="4"/>
      <c r="O746" s="4"/>
      <c r="P746" s="4"/>
      <c r="Q746" s="4"/>
      <c r="R746" s="4"/>
      <c r="S746" s="4"/>
      <c r="T746" s="4"/>
      <c r="U746" s="4"/>
      <c r="V746" s="4"/>
      <c r="W746" s="4"/>
      <c r="X746" s="4"/>
      <c r="Y746" s="4"/>
      <c r="Z746" s="4"/>
    </row>
    <row r="747" spans="2:26" ht="15.75" customHeight="1">
      <c r="B747" s="295">
        <v>45622</v>
      </c>
      <c r="C747" s="81" t="s">
        <v>221</v>
      </c>
      <c r="D747" s="82" t="s">
        <v>134</v>
      </c>
      <c r="E747" s="81">
        <v>2.5</v>
      </c>
      <c r="F747" s="144" t="s">
        <v>216</v>
      </c>
      <c r="G747" s="291">
        <v>326522825</v>
      </c>
      <c r="H747" s="292">
        <v>1093014117</v>
      </c>
      <c r="I747" s="318">
        <v>3011</v>
      </c>
      <c r="J747" s="319" t="s">
        <v>196</v>
      </c>
      <c r="K747" s="81">
        <v>10</v>
      </c>
      <c r="L747" s="146"/>
      <c r="M747" s="4"/>
      <c r="N747" s="4"/>
      <c r="O747" s="4"/>
      <c r="P747" s="4"/>
      <c r="Q747" s="4"/>
      <c r="R747" s="4"/>
      <c r="S747" s="4"/>
      <c r="T747" s="4"/>
      <c r="U747" s="4"/>
      <c r="V747" s="4"/>
      <c r="W747" s="4"/>
      <c r="X747" s="4"/>
      <c r="Y747" s="4"/>
      <c r="Z747" s="4"/>
    </row>
    <row r="748" spans="2:26" ht="15.75" customHeight="1">
      <c r="B748" s="295">
        <v>45623</v>
      </c>
      <c r="C748" s="1567" t="s">
        <v>215</v>
      </c>
      <c r="D748" s="1568" t="s">
        <v>134</v>
      </c>
      <c r="E748" s="1567">
        <v>2.5</v>
      </c>
      <c r="F748" s="1565" t="s">
        <v>216</v>
      </c>
      <c r="G748" s="1566">
        <v>326522825</v>
      </c>
      <c r="H748" s="1569">
        <v>1093014117</v>
      </c>
      <c r="I748" s="277">
        <v>3016</v>
      </c>
      <c r="J748" s="278" t="s">
        <v>171</v>
      </c>
      <c r="K748" s="81">
        <v>6</v>
      </c>
      <c r="L748" s="146"/>
      <c r="M748" s="4"/>
      <c r="N748" s="4"/>
      <c r="O748" s="4"/>
      <c r="P748" s="4"/>
      <c r="Q748" s="4"/>
      <c r="R748" s="4"/>
      <c r="S748" s="4"/>
      <c r="T748" s="4"/>
      <c r="U748" s="4"/>
      <c r="V748" s="4"/>
      <c r="W748" s="4"/>
      <c r="X748" s="4"/>
      <c r="Y748" s="4"/>
      <c r="Z748" s="4"/>
    </row>
    <row r="749" spans="2:26" ht="15.75" customHeight="1">
      <c r="B749" s="295">
        <v>45623</v>
      </c>
      <c r="C749" s="1538"/>
      <c r="D749" s="1538"/>
      <c r="E749" s="1538"/>
      <c r="F749" s="1538"/>
      <c r="G749" s="1538"/>
      <c r="H749" s="1538"/>
      <c r="I749" s="277">
        <v>3027</v>
      </c>
      <c r="J749" s="278" t="s">
        <v>175</v>
      </c>
      <c r="K749" s="81">
        <v>6</v>
      </c>
      <c r="L749" s="146"/>
      <c r="M749" s="4"/>
      <c r="N749" s="4"/>
      <c r="O749" s="4"/>
      <c r="P749" s="4"/>
      <c r="Q749" s="4"/>
      <c r="R749" s="4"/>
      <c r="S749" s="4"/>
      <c r="T749" s="4"/>
      <c r="U749" s="4"/>
      <c r="V749" s="4"/>
      <c r="W749" s="4"/>
      <c r="X749" s="4"/>
      <c r="Y749" s="4"/>
      <c r="Z749" s="4"/>
    </row>
    <row r="750" spans="2:26" ht="15.75" customHeight="1">
      <c r="B750" s="295">
        <v>45623</v>
      </c>
      <c r="C750" s="1538"/>
      <c r="D750" s="1538"/>
      <c r="E750" s="1538"/>
      <c r="F750" s="1538"/>
      <c r="G750" s="1538"/>
      <c r="H750" s="1538"/>
      <c r="I750" s="277">
        <v>3033</v>
      </c>
      <c r="J750" s="278" t="s">
        <v>205</v>
      </c>
      <c r="K750" s="81">
        <v>2</v>
      </c>
      <c r="L750" s="146"/>
      <c r="M750" s="4"/>
      <c r="N750" s="4"/>
      <c r="O750" s="4"/>
      <c r="P750" s="4"/>
      <c r="Q750" s="4"/>
      <c r="R750" s="4"/>
      <c r="S750" s="4"/>
      <c r="T750" s="4"/>
      <c r="U750" s="4"/>
      <c r="V750" s="4"/>
      <c r="W750" s="4"/>
      <c r="X750" s="4"/>
      <c r="Y750" s="4"/>
      <c r="Z750" s="4"/>
    </row>
    <row r="751" spans="2:26" ht="15.75" customHeight="1">
      <c r="B751" s="295">
        <v>45623</v>
      </c>
      <c r="C751" s="1539"/>
      <c r="D751" s="1539"/>
      <c r="E751" s="1539"/>
      <c r="F751" s="1539"/>
      <c r="G751" s="1539"/>
      <c r="H751" s="1539"/>
      <c r="I751" s="277">
        <v>3020</v>
      </c>
      <c r="J751" s="278" t="s">
        <v>166</v>
      </c>
      <c r="K751" s="81">
        <v>7</v>
      </c>
      <c r="L751" s="146"/>
      <c r="M751" s="4"/>
      <c r="N751" s="4"/>
      <c r="O751" s="4"/>
      <c r="P751" s="4"/>
      <c r="Q751" s="4"/>
      <c r="R751" s="4"/>
      <c r="S751" s="4"/>
      <c r="T751" s="4"/>
      <c r="U751" s="4"/>
      <c r="V751" s="4"/>
      <c r="W751" s="4"/>
      <c r="X751" s="4"/>
      <c r="Y751" s="4"/>
      <c r="Z751" s="4"/>
    </row>
    <row r="752" spans="2:26" ht="15.75" customHeight="1">
      <c r="B752" s="295">
        <v>45623</v>
      </c>
      <c r="C752" s="1567" t="s">
        <v>217</v>
      </c>
      <c r="D752" s="1568" t="s">
        <v>163</v>
      </c>
      <c r="E752" s="1567">
        <v>3.5</v>
      </c>
      <c r="F752" s="1565" t="s">
        <v>164</v>
      </c>
      <c r="G752" s="1566">
        <v>966353312</v>
      </c>
      <c r="H752" s="1569">
        <v>1090008150</v>
      </c>
      <c r="I752" s="314">
        <v>3002</v>
      </c>
      <c r="J752" s="315" t="s">
        <v>150</v>
      </c>
      <c r="K752" s="81">
        <v>8</v>
      </c>
      <c r="L752" s="146"/>
      <c r="M752" s="4"/>
      <c r="N752" s="4"/>
      <c r="O752" s="4"/>
      <c r="P752" s="4"/>
      <c r="Q752" s="4"/>
      <c r="R752" s="4"/>
      <c r="S752" s="4"/>
      <c r="T752" s="4"/>
      <c r="U752" s="4"/>
      <c r="V752" s="4"/>
      <c r="W752" s="4"/>
      <c r="X752" s="4"/>
      <c r="Y752" s="4"/>
      <c r="Z752" s="4"/>
    </row>
    <row r="753" spans="2:26" ht="15.75" customHeight="1">
      <c r="B753" s="295">
        <v>45623</v>
      </c>
      <c r="C753" s="1538"/>
      <c r="D753" s="1538"/>
      <c r="E753" s="1538"/>
      <c r="F753" s="1538"/>
      <c r="G753" s="1538"/>
      <c r="H753" s="1538"/>
      <c r="I753" s="314">
        <v>3015</v>
      </c>
      <c r="J753" s="315" t="s">
        <v>156</v>
      </c>
      <c r="K753" s="81">
        <v>7</v>
      </c>
      <c r="L753" s="146"/>
      <c r="M753" s="4"/>
      <c r="N753" s="4"/>
      <c r="O753" s="4"/>
      <c r="P753" s="4"/>
      <c r="Q753" s="4"/>
      <c r="R753" s="4"/>
      <c r="S753" s="4"/>
      <c r="T753" s="4"/>
      <c r="U753" s="4"/>
      <c r="V753" s="4"/>
      <c r="W753" s="4"/>
      <c r="X753" s="4"/>
      <c r="Y753" s="4"/>
      <c r="Z753" s="4"/>
    </row>
    <row r="754" spans="2:26" ht="15.75" customHeight="1">
      <c r="B754" s="295">
        <v>45623</v>
      </c>
      <c r="C754" s="1539"/>
      <c r="D754" s="1539"/>
      <c r="E754" s="1539"/>
      <c r="F754" s="1539"/>
      <c r="G754" s="1539"/>
      <c r="H754" s="1539"/>
      <c r="I754" s="314">
        <v>3030</v>
      </c>
      <c r="J754" s="315" t="s">
        <v>161</v>
      </c>
      <c r="K754" s="81">
        <v>5</v>
      </c>
      <c r="L754" s="146"/>
      <c r="M754" s="4"/>
      <c r="N754" s="4"/>
      <c r="O754" s="4"/>
      <c r="P754" s="4"/>
      <c r="Q754" s="4"/>
      <c r="R754" s="4"/>
      <c r="S754" s="4"/>
      <c r="T754" s="4"/>
      <c r="U754" s="4"/>
      <c r="V754" s="4"/>
      <c r="W754" s="4"/>
      <c r="X754" s="4"/>
      <c r="Y754" s="4"/>
      <c r="Z754" s="4"/>
    </row>
    <row r="755" spans="2:26" ht="15.75" customHeight="1">
      <c r="B755" s="295">
        <v>45623</v>
      </c>
      <c r="C755" s="1567" t="s">
        <v>219</v>
      </c>
      <c r="D755" s="1568" t="s">
        <v>134</v>
      </c>
      <c r="E755" s="1567">
        <v>2.5</v>
      </c>
      <c r="F755" s="1565" t="s">
        <v>216</v>
      </c>
      <c r="G755" s="1566">
        <v>326522825</v>
      </c>
      <c r="H755" s="1569">
        <v>1093014117</v>
      </c>
      <c r="I755" s="318">
        <v>3023</v>
      </c>
      <c r="J755" s="319" t="s">
        <v>182</v>
      </c>
      <c r="K755" s="81">
        <v>5</v>
      </c>
      <c r="L755" s="146"/>
      <c r="M755" s="4"/>
      <c r="N755" s="4"/>
      <c r="O755" s="4"/>
      <c r="P755" s="4"/>
      <c r="Q755" s="4"/>
      <c r="R755" s="4"/>
      <c r="S755" s="4"/>
      <c r="T755" s="4"/>
      <c r="U755" s="4"/>
      <c r="V755" s="4"/>
      <c r="W755" s="4"/>
      <c r="X755" s="4"/>
      <c r="Y755" s="4"/>
      <c r="Z755" s="4"/>
    </row>
    <row r="756" spans="2:26" ht="15.75" customHeight="1">
      <c r="B756" s="295">
        <v>45623</v>
      </c>
      <c r="C756" s="1538"/>
      <c r="D756" s="1538"/>
      <c r="E756" s="1538"/>
      <c r="F756" s="1538"/>
      <c r="G756" s="1538"/>
      <c r="H756" s="1538"/>
      <c r="I756" s="318">
        <v>3005</v>
      </c>
      <c r="J756" s="319" t="s">
        <v>185</v>
      </c>
      <c r="K756" s="81">
        <v>4</v>
      </c>
      <c r="L756" s="146"/>
      <c r="M756" s="4"/>
      <c r="N756" s="4"/>
      <c r="O756" s="4"/>
      <c r="P756" s="4"/>
      <c r="Q756" s="4"/>
      <c r="R756" s="4"/>
      <c r="S756" s="4"/>
      <c r="T756" s="4"/>
      <c r="U756" s="4"/>
      <c r="V756" s="4"/>
      <c r="W756" s="4"/>
      <c r="X756" s="4"/>
      <c r="Y756" s="4"/>
      <c r="Z756" s="4"/>
    </row>
    <row r="757" spans="2:26" ht="15.75" customHeight="1">
      <c r="B757" s="295">
        <v>45623</v>
      </c>
      <c r="C757" s="1538"/>
      <c r="D757" s="1538"/>
      <c r="E757" s="1538"/>
      <c r="F757" s="1538"/>
      <c r="G757" s="1538"/>
      <c r="H757" s="1538"/>
      <c r="I757" s="318">
        <v>3013</v>
      </c>
      <c r="J757" s="319" t="s">
        <v>188</v>
      </c>
      <c r="K757" s="81">
        <v>6</v>
      </c>
      <c r="L757" s="146"/>
      <c r="M757" s="4"/>
      <c r="N757" s="4"/>
      <c r="O757" s="4"/>
      <c r="P757" s="4"/>
      <c r="Q757" s="4"/>
      <c r="R757" s="4"/>
      <c r="S757" s="4"/>
      <c r="T757" s="4"/>
      <c r="U757" s="4"/>
      <c r="V757" s="4"/>
      <c r="W757" s="4"/>
      <c r="X757" s="4"/>
      <c r="Y757" s="4"/>
      <c r="Z757" s="4"/>
    </row>
    <row r="758" spans="2:26" ht="15.75" customHeight="1">
      <c r="B758" s="295">
        <v>45623</v>
      </c>
      <c r="C758" s="1539"/>
      <c r="D758" s="1539"/>
      <c r="E758" s="1539"/>
      <c r="F758" s="1539"/>
      <c r="G758" s="1539"/>
      <c r="H758" s="1539"/>
      <c r="I758" s="318">
        <v>3011</v>
      </c>
      <c r="J758" s="319" t="s">
        <v>196</v>
      </c>
      <c r="K758" s="81">
        <v>5</v>
      </c>
      <c r="L758" s="146"/>
      <c r="M758" s="4"/>
      <c r="N758" s="4"/>
      <c r="O758" s="4"/>
      <c r="P758" s="4"/>
      <c r="Q758" s="4"/>
      <c r="R758" s="4"/>
      <c r="S758" s="4"/>
      <c r="T758" s="4"/>
      <c r="U758" s="4"/>
      <c r="V758" s="4"/>
      <c r="W758" s="4"/>
      <c r="X758" s="4"/>
      <c r="Y758" s="4"/>
      <c r="Z758" s="4"/>
    </row>
    <row r="759" spans="2:26" ht="15.75" customHeight="1">
      <c r="B759" s="295">
        <v>45623</v>
      </c>
      <c r="C759" s="1567" t="s">
        <v>221</v>
      </c>
      <c r="D759" s="1568" t="s">
        <v>163</v>
      </c>
      <c r="E759" s="1567">
        <v>3.5</v>
      </c>
      <c r="F759" s="1565" t="s">
        <v>164</v>
      </c>
      <c r="G759" s="1566">
        <v>966353312</v>
      </c>
      <c r="H759" s="1569">
        <v>1090008150</v>
      </c>
      <c r="I759" s="316">
        <v>3031</v>
      </c>
      <c r="J759" s="317" t="s">
        <v>178</v>
      </c>
      <c r="K759" s="81">
        <v>3</v>
      </c>
      <c r="L759" s="146"/>
      <c r="M759" s="4"/>
      <c r="N759" s="4"/>
      <c r="O759" s="4"/>
      <c r="P759" s="4"/>
      <c r="Q759" s="4"/>
      <c r="R759" s="4"/>
      <c r="S759" s="4"/>
      <c r="T759" s="4"/>
      <c r="U759" s="4"/>
      <c r="V759" s="4"/>
      <c r="W759" s="4"/>
      <c r="X759" s="4"/>
      <c r="Y759" s="4"/>
      <c r="Z759" s="4"/>
    </row>
    <row r="760" spans="2:26" ht="15.75" customHeight="1">
      <c r="B760" s="295">
        <v>45623</v>
      </c>
      <c r="C760" s="1538"/>
      <c r="D760" s="1538"/>
      <c r="E760" s="1538"/>
      <c r="F760" s="1538"/>
      <c r="G760" s="1538"/>
      <c r="H760" s="1538"/>
      <c r="I760" s="316">
        <v>3032</v>
      </c>
      <c r="J760" s="317" t="s">
        <v>190</v>
      </c>
      <c r="K760" s="81">
        <v>3</v>
      </c>
      <c r="L760" s="146"/>
      <c r="M760" s="4"/>
      <c r="N760" s="4"/>
      <c r="O760" s="4"/>
      <c r="P760" s="4"/>
      <c r="Q760" s="4"/>
      <c r="R760" s="4"/>
      <c r="S760" s="4"/>
      <c r="T760" s="4"/>
      <c r="U760" s="4"/>
      <c r="V760" s="4"/>
      <c r="W760" s="4"/>
      <c r="X760" s="4"/>
      <c r="Y760" s="4"/>
      <c r="Z760" s="4"/>
    </row>
    <row r="761" spans="2:26" ht="15.75" customHeight="1">
      <c r="B761" s="295">
        <v>45623</v>
      </c>
      <c r="C761" s="1538"/>
      <c r="D761" s="1538"/>
      <c r="E761" s="1538"/>
      <c r="F761" s="1538"/>
      <c r="G761" s="1538"/>
      <c r="H761" s="1538"/>
      <c r="I761" s="316">
        <v>3003</v>
      </c>
      <c r="J761" s="317" t="s">
        <v>193</v>
      </c>
      <c r="K761" s="81">
        <v>5</v>
      </c>
      <c r="L761" s="146"/>
      <c r="M761" s="4"/>
      <c r="N761" s="4"/>
      <c r="O761" s="4"/>
      <c r="P761" s="4"/>
      <c r="Q761" s="4"/>
      <c r="R761" s="4"/>
      <c r="S761" s="4"/>
      <c r="T761" s="4"/>
      <c r="U761" s="4"/>
      <c r="V761" s="4"/>
      <c r="W761" s="4"/>
      <c r="X761" s="4"/>
      <c r="Y761" s="4"/>
      <c r="Z761" s="4"/>
    </row>
    <row r="762" spans="2:26" ht="15.75" customHeight="1">
      <c r="B762" s="295">
        <v>45623</v>
      </c>
      <c r="C762" s="1538"/>
      <c r="D762" s="1538"/>
      <c r="E762" s="1538"/>
      <c r="F762" s="1538"/>
      <c r="G762" s="1538"/>
      <c r="H762" s="1538"/>
      <c r="I762" s="316">
        <v>3018</v>
      </c>
      <c r="J762" s="317" t="s">
        <v>199</v>
      </c>
      <c r="K762" s="81">
        <v>4</v>
      </c>
      <c r="L762" s="146"/>
      <c r="M762" s="4"/>
      <c r="N762" s="4"/>
      <c r="O762" s="4"/>
      <c r="P762" s="4"/>
      <c r="Q762" s="4"/>
      <c r="R762" s="4"/>
      <c r="S762" s="4"/>
      <c r="T762" s="4"/>
      <c r="U762" s="4"/>
      <c r="V762" s="4"/>
      <c r="W762" s="4"/>
      <c r="X762" s="4"/>
      <c r="Y762" s="4"/>
      <c r="Z762" s="4"/>
    </row>
    <row r="763" spans="2:26" ht="15.75" customHeight="1">
      <c r="B763" s="295">
        <v>45623</v>
      </c>
      <c r="C763" s="1539"/>
      <c r="D763" s="1539"/>
      <c r="E763" s="1539"/>
      <c r="F763" s="1539"/>
      <c r="G763" s="1539"/>
      <c r="H763" s="1539"/>
      <c r="I763" s="316">
        <v>3014</v>
      </c>
      <c r="J763" s="317" t="s">
        <v>202</v>
      </c>
      <c r="K763" s="81">
        <v>7</v>
      </c>
      <c r="L763" s="146"/>
      <c r="M763" s="4"/>
      <c r="N763" s="4"/>
      <c r="O763" s="4"/>
      <c r="P763" s="4"/>
      <c r="Q763" s="4"/>
      <c r="R763" s="4"/>
      <c r="S763" s="4"/>
      <c r="T763" s="4"/>
      <c r="U763" s="4"/>
      <c r="V763" s="4"/>
      <c r="W763" s="4"/>
      <c r="X763" s="4"/>
      <c r="Y763" s="4"/>
      <c r="Z763" s="4"/>
    </row>
    <row r="764" spans="2:26" ht="15.75" customHeight="1">
      <c r="B764" s="295">
        <v>45624</v>
      </c>
      <c r="C764" s="1567" t="s">
        <v>215</v>
      </c>
      <c r="D764" s="1568" t="s">
        <v>153</v>
      </c>
      <c r="E764" s="1567">
        <v>2.5</v>
      </c>
      <c r="F764" s="1567" t="s">
        <v>154</v>
      </c>
      <c r="G764" s="1566">
        <v>398232148</v>
      </c>
      <c r="H764" s="1569">
        <v>26098005897</v>
      </c>
      <c r="I764" s="320">
        <v>3027</v>
      </c>
      <c r="J764" s="321" t="s">
        <v>175</v>
      </c>
      <c r="K764" s="81">
        <v>7</v>
      </c>
      <c r="L764" s="146"/>
      <c r="M764" s="4"/>
      <c r="N764" s="4"/>
      <c r="O764" s="4"/>
      <c r="P764" s="4"/>
      <c r="Q764" s="4"/>
      <c r="R764" s="4"/>
      <c r="S764" s="4"/>
      <c r="T764" s="4"/>
      <c r="U764" s="4"/>
      <c r="V764" s="4"/>
      <c r="W764" s="4"/>
      <c r="X764" s="4"/>
      <c r="Y764" s="4"/>
      <c r="Z764" s="4"/>
    </row>
    <row r="765" spans="2:26" ht="15.75" customHeight="1">
      <c r="B765" s="295">
        <v>45624</v>
      </c>
      <c r="C765" s="1538"/>
      <c r="D765" s="1538"/>
      <c r="E765" s="1538"/>
      <c r="F765" s="1538"/>
      <c r="G765" s="1538"/>
      <c r="H765" s="1538"/>
      <c r="I765" s="320">
        <v>3033</v>
      </c>
      <c r="J765" s="321" t="s">
        <v>205</v>
      </c>
      <c r="K765" s="81">
        <v>2</v>
      </c>
      <c r="L765" s="146"/>
      <c r="M765" s="4"/>
      <c r="N765" s="4"/>
      <c r="O765" s="4"/>
      <c r="P765" s="4"/>
      <c r="Q765" s="4"/>
      <c r="R765" s="4"/>
      <c r="S765" s="4"/>
      <c r="T765" s="4"/>
      <c r="U765" s="4"/>
      <c r="V765" s="4"/>
      <c r="W765" s="4"/>
      <c r="X765" s="4"/>
      <c r="Y765" s="4"/>
      <c r="Z765" s="4"/>
    </row>
    <row r="766" spans="2:26" ht="15.75" customHeight="1">
      <c r="B766" s="295">
        <v>45624</v>
      </c>
      <c r="C766" s="1539"/>
      <c r="D766" s="1539"/>
      <c r="E766" s="1539"/>
      <c r="F766" s="1539"/>
      <c r="G766" s="1539"/>
      <c r="H766" s="1539"/>
      <c r="I766" s="320">
        <v>3016</v>
      </c>
      <c r="J766" s="321" t="s">
        <v>171</v>
      </c>
      <c r="K766" s="81">
        <v>6</v>
      </c>
      <c r="L766" s="146"/>
      <c r="M766" s="4"/>
      <c r="N766" s="4"/>
      <c r="O766" s="4"/>
      <c r="P766" s="4"/>
      <c r="Q766" s="4"/>
      <c r="R766" s="4"/>
      <c r="S766" s="4"/>
      <c r="T766" s="4"/>
      <c r="U766" s="4"/>
      <c r="V766" s="4"/>
      <c r="W766" s="4"/>
      <c r="X766" s="4"/>
      <c r="Y766" s="4"/>
      <c r="Z766" s="4"/>
    </row>
    <row r="767" spans="2:26" ht="15.75" customHeight="1">
      <c r="B767" s="295">
        <v>45624</v>
      </c>
      <c r="C767" s="1567" t="s">
        <v>217</v>
      </c>
      <c r="D767" s="1568" t="s">
        <v>134</v>
      </c>
      <c r="E767" s="1567">
        <v>2.5</v>
      </c>
      <c r="F767" s="1567" t="s">
        <v>216</v>
      </c>
      <c r="G767" s="1566">
        <v>326522825</v>
      </c>
      <c r="H767" s="1569">
        <v>1093014117</v>
      </c>
      <c r="I767" s="322">
        <v>3020</v>
      </c>
      <c r="J767" s="323" t="s">
        <v>166</v>
      </c>
      <c r="K767" s="81">
        <v>6</v>
      </c>
      <c r="L767" s="146"/>
      <c r="M767" s="4"/>
      <c r="N767" s="4"/>
      <c r="O767" s="4"/>
      <c r="P767" s="4"/>
      <c r="Q767" s="4"/>
      <c r="R767" s="4"/>
      <c r="S767" s="4"/>
      <c r="T767" s="4"/>
      <c r="U767" s="4"/>
      <c r="V767" s="4"/>
      <c r="W767" s="4"/>
      <c r="X767" s="4"/>
      <c r="Y767" s="4"/>
      <c r="Z767" s="4"/>
    </row>
    <row r="768" spans="2:26" ht="15.75" customHeight="1">
      <c r="B768" s="295">
        <v>45624</v>
      </c>
      <c r="C768" s="1538"/>
      <c r="D768" s="1538"/>
      <c r="E768" s="1538"/>
      <c r="F768" s="1538"/>
      <c r="G768" s="1538"/>
      <c r="H768" s="1538"/>
      <c r="I768" s="322">
        <v>3030</v>
      </c>
      <c r="J768" s="323" t="s">
        <v>161</v>
      </c>
      <c r="K768" s="81">
        <v>5</v>
      </c>
      <c r="L768" s="146"/>
      <c r="M768" s="4"/>
      <c r="N768" s="4"/>
      <c r="O768" s="4"/>
      <c r="P768" s="4"/>
      <c r="Q768" s="4"/>
      <c r="R768" s="4"/>
      <c r="S768" s="4"/>
      <c r="T768" s="4"/>
      <c r="U768" s="4"/>
      <c r="V768" s="4"/>
      <c r="W768" s="4"/>
      <c r="X768" s="4"/>
      <c r="Y768" s="4"/>
      <c r="Z768" s="4"/>
    </row>
    <row r="769" spans="2:26" ht="15.75" customHeight="1">
      <c r="B769" s="295">
        <v>45624</v>
      </c>
      <c r="C769" s="1538"/>
      <c r="D769" s="1538"/>
      <c r="E769" s="1538"/>
      <c r="F769" s="1538"/>
      <c r="G769" s="1538"/>
      <c r="H769" s="1538"/>
      <c r="I769" s="322">
        <v>3015</v>
      </c>
      <c r="J769" s="323" t="s">
        <v>156</v>
      </c>
      <c r="K769" s="81">
        <v>5</v>
      </c>
      <c r="L769" s="146"/>
      <c r="M769" s="4"/>
      <c r="N769" s="4"/>
      <c r="O769" s="4"/>
      <c r="P769" s="4"/>
      <c r="Q769" s="4"/>
      <c r="R769" s="4"/>
      <c r="S769" s="4"/>
      <c r="T769" s="4"/>
      <c r="U769" s="4"/>
      <c r="V769" s="4"/>
      <c r="W769" s="4"/>
      <c r="X769" s="4"/>
      <c r="Y769" s="4"/>
      <c r="Z769" s="4"/>
    </row>
    <row r="770" spans="2:26" ht="15.75" customHeight="1">
      <c r="B770" s="295">
        <v>45624</v>
      </c>
      <c r="C770" s="1539"/>
      <c r="D770" s="1539"/>
      <c r="E770" s="1539"/>
      <c r="F770" s="1539"/>
      <c r="G770" s="1539"/>
      <c r="H770" s="1539"/>
      <c r="I770" s="322">
        <v>3002</v>
      </c>
      <c r="J770" s="323" t="s">
        <v>150</v>
      </c>
      <c r="K770" s="81">
        <v>6</v>
      </c>
      <c r="L770" s="146"/>
      <c r="M770" s="4"/>
      <c r="N770" s="4"/>
      <c r="O770" s="4"/>
      <c r="P770" s="4"/>
      <c r="Q770" s="4"/>
      <c r="R770" s="4"/>
      <c r="S770" s="4"/>
      <c r="T770" s="4"/>
      <c r="U770" s="4"/>
      <c r="V770" s="4"/>
      <c r="W770" s="4"/>
      <c r="X770" s="4"/>
      <c r="Y770" s="4"/>
      <c r="Z770" s="4"/>
    </row>
    <row r="771" spans="2:26" ht="15.75" customHeight="1">
      <c r="B771" s="295">
        <v>45624</v>
      </c>
      <c r="C771" s="1567" t="s">
        <v>219</v>
      </c>
      <c r="D771" s="1568" t="s">
        <v>163</v>
      </c>
      <c r="E771" s="1567">
        <v>3.5</v>
      </c>
      <c r="F771" s="1567" t="s">
        <v>164</v>
      </c>
      <c r="G771" s="1566">
        <v>966353312</v>
      </c>
      <c r="H771" s="1569">
        <v>1090008150</v>
      </c>
      <c r="I771" s="316">
        <v>3018</v>
      </c>
      <c r="J771" s="317" t="s">
        <v>199</v>
      </c>
      <c r="K771" s="81">
        <v>3</v>
      </c>
      <c r="L771" s="146"/>
      <c r="M771" s="4"/>
      <c r="N771" s="4"/>
      <c r="O771" s="4"/>
      <c r="P771" s="4"/>
      <c r="Q771" s="4"/>
      <c r="R771" s="4"/>
      <c r="S771" s="4"/>
      <c r="T771" s="4"/>
      <c r="U771" s="4"/>
      <c r="V771" s="4"/>
      <c r="W771" s="4"/>
      <c r="X771" s="4"/>
      <c r="Y771" s="4"/>
      <c r="Z771" s="4"/>
    </row>
    <row r="772" spans="2:26" ht="15.75" customHeight="1">
      <c r="B772" s="295">
        <v>45624</v>
      </c>
      <c r="C772" s="1538"/>
      <c r="D772" s="1538"/>
      <c r="E772" s="1538"/>
      <c r="F772" s="1538"/>
      <c r="G772" s="1538"/>
      <c r="H772" s="1538"/>
      <c r="I772" s="316">
        <v>3014</v>
      </c>
      <c r="J772" s="317" t="s">
        <v>202</v>
      </c>
      <c r="K772" s="81">
        <v>5</v>
      </c>
      <c r="L772" s="146"/>
      <c r="M772" s="4"/>
      <c r="N772" s="4"/>
      <c r="O772" s="4"/>
      <c r="P772" s="4"/>
      <c r="Q772" s="4"/>
      <c r="R772" s="4"/>
      <c r="S772" s="4"/>
      <c r="T772" s="4"/>
      <c r="U772" s="4"/>
      <c r="V772" s="4"/>
      <c r="W772" s="4"/>
      <c r="X772" s="4"/>
      <c r="Y772" s="4"/>
      <c r="Z772" s="4"/>
    </row>
    <row r="773" spans="2:26" ht="15.75" customHeight="1">
      <c r="B773" s="295">
        <v>45624</v>
      </c>
      <c r="C773" s="1538"/>
      <c r="D773" s="1538"/>
      <c r="E773" s="1538"/>
      <c r="F773" s="1538"/>
      <c r="G773" s="1538"/>
      <c r="H773" s="1538"/>
      <c r="I773" s="316">
        <v>3003</v>
      </c>
      <c r="J773" s="317" t="s">
        <v>193</v>
      </c>
      <c r="K773" s="81">
        <v>5</v>
      </c>
      <c r="L773" s="146"/>
      <c r="M773" s="4"/>
      <c r="N773" s="4"/>
      <c r="O773" s="4"/>
      <c r="P773" s="4"/>
      <c r="Q773" s="4"/>
      <c r="R773" s="4"/>
      <c r="S773" s="4"/>
      <c r="T773" s="4"/>
      <c r="U773" s="4"/>
      <c r="V773" s="4"/>
      <c r="W773" s="4"/>
      <c r="X773" s="4"/>
      <c r="Y773" s="4"/>
      <c r="Z773" s="4"/>
    </row>
    <row r="774" spans="2:26" ht="15.75" customHeight="1">
      <c r="B774" s="295">
        <v>45624</v>
      </c>
      <c r="C774" s="1538"/>
      <c r="D774" s="1538"/>
      <c r="E774" s="1538"/>
      <c r="F774" s="1538"/>
      <c r="G774" s="1538"/>
      <c r="H774" s="1538"/>
      <c r="I774" s="316">
        <v>3032</v>
      </c>
      <c r="J774" s="317" t="s">
        <v>190</v>
      </c>
      <c r="K774" s="81">
        <v>3</v>
      </c>
      <c r="L774" s="146"/>
      <c r="M774" s="4"/>
      <c r="N774" s="4"/>
      <c r="O774" s="4"/>
      <c r="P774" s="4"/>
      <c r="Q774" s="4"/>
      <c r="R774" s="4"/>
      <c r="S774" s="4"/>
      <c r="T774" s="4"/>
      <c r="U774" s="4"/>
      <c r="V774" s="4"/>
      <c r="W774" s="4"/>
      <c r="X774" s="4"/>
      <c r="Y774" s="4"/>
      <c r="Z774" s="4"/>
    </row>
    <row r="775" spans="2:26" ht="15.75" customHeight="1">
      <c r="B775" s="295">
        <v>45624</v>
      </c>
      <c r="C775" s="1539"/>
      <c r="D775" s="1539"/>
      <c r="E775" s="1539"/>
      <c r="F775" s="1539"/>
      <c r="G775" s="1539"/>
      <c r="H775" s="1539"/>
      <c r="I775" s="316">
        <v>3011</v>
      </c>
      <c r="J775" s="317" t="s">
        <v>196</v>
      </c>
      <c r="K775" s="81">
        <v>5</v>
      </c>
      <c r="L775" s="146"/>
      <c r="M775" s="4"/>
      <c r="N775" s="4"/>
      <c r="O775" s="4"/>
      <c r="P775" s="4"/>
      <c r="Q775" s="4"/>
      <c r="R775" s="4"/>
      <c r="S775" s="4"/>
      <c r="T775" s="4"/>
      <c r="U775" s="4"/>
      <c r="V775" s="4"/>
      <c r="W775" s="4"/>
      <c r="X775" s="4"/>
      <c r="Y775" s="4"/>
      <c r="Z775" s="4"/>
    </row>
    <row r="776" spans="2:26" ht="15.75" customHeight="1">
      <c r="B776" s="295">
        <v>45624</v>
      </c>
      <c r="C776" s="1567" t="s">
        <v>221</v>
      </c>
      <c r="D776" s="1568" t="s">
        <v>153</v>
      </c>
      <c r="E776" s="1567">
        <v>2.5</v>
      </c>
      <c r="F776" s="1567" t="s">
        <v>154</v>
      </c>
      <c r="G776" s="1566">
        <v>398232148</v>
      </c>
      <c r="H776" s="1569">
        <v>26098005897</v>
      </c>
      <c r="I776" s="320">
        <v>3031</v>
      </c>
      <c r="J776" s="321" t="s">
        <v>178</v>
      </c>
      <c r="K776" s="81">
        <v>4</v>
      </c>
      <c r="L776" s="146"/>
      <c r="M776" s="4"/>
      <c r="N776" s="4"/>
      <c r="O776" s="4"/>
      <c r="P776" s="4"/>
      <c r="Q776" s="4"/>
      <c r="R776" s="4"/>
      <c r="S776" s="4"/>
      <c r="T776" s="4"/>
      <c r="U776" s="4"/>
      <c r="V776" s="4"/>
      <c r="W776" s="4"/>
      <c r="X776" s="4"/>
      <c r="Y776" s="4"/>
      <c r="Z776" s="4"/>
    </row>
    <row r="777" spans="2:26" ht="15.75" customHeight="1">
      <c r="B777" s="295">
        <v>45624</v>
      </c>
      <c r="C777" s="1538"/>
      <c r="D777" s="1538"/>
      <c r="E777" s="1538"/>
      <c r="F777" s="1538"/>
      <c r="G777" s="1538"/>
      <c r="H777" s="1538"/>
      <c r="I777" s="320">
        <v>3013</v>
      </c>
      <c r="J777" s="321" t="s">
        <v>188</v>
      </c>
      <c r="K777" s="81">
        <v>5</v>
      </c>
      <c r="L777" s="146"/>
      <c r="M777" s="4"/>
      <c r="N777" s="4"/>
      <c r="O777" s="4"/>
      <c r="P777" s="4"/>
      <c r="Q777" s="4"/>
      <c r="R777" s="4"/>
      <c r="S777" s="4"/>
      <c r="T777" s="4"/>
      <c r="U777" s="4"/>
      <c r="V777" s="4"/>
      <c r="W777" s="4"/>
      <c r="X777" s="4"/>
      <c r="Y777" s="4"/>
      <c r="Z777" s="4"/>
    </row>
    <row r="778" spans="2:26" ht="15.75" customHeight="1">
      <c r="B778" s="295">
        <v>45624</v>
      </c>
      <c r="C778" s="1538"/>
      <c r="D778" s="1538"/>
      <c r="E778" s="1538"/>
      <c r="F778" s="1538"/>
      <c r="G778" s="1538"/>
      <c r="H778" s="1538"/>
      <c r="I778" s="320">
        <v>3005</v>
      </c>
      <c r="J778" s="321" t="s">
        <v>185</v>
      </c>
      <c r="K778" s="81">
        <v>5</v>
      </c>
      <c r="L778" s="146"/>
      <c r="M778" s="4"/>
      <c r="N778" s="4"/>
      <c r="O778" s="4"/>
      <c r="P778" s="4"/>
      <c r="Q778" s="4"/>
      <c r="R778" s="4"/>
      <c r="S778" s="4"/>
      <c r="T778" s="4"/>
      <c r="U778" s="4"/>
      <c r="V778" s="4"/>
      <c r="W778" s="4"/>
      <c r="X778" s="4"/>
      <c r="Y778" s="4"/>
      <c r="Z778" s="4"/>
    </row>
    <row r="779" spans="2:26" ht="15.75" customHeight="1">
      <c r="B779" s="295">
        <v>45624</v>
      </c>
      <c r="C779" s="1539"/>
      <c r="D779" s="1539"/>
      <c r="E779" s="1539"/>
      <c r="F779" s="1539"/>
      <c r="G779" s="1539"/>
      <c r="H779" s="1539"/>
      <c r="I779" s="320">
        <v>3023</v>
      </c>
      <c r="J779" s="321" t="s">
        <v>182</v>
      </c>
      <c r="K779" s="81">
        <v>5</v>
      </c>
      <c r="L779" s="146"/>
      <c r="M779" s="4"/>
      <c r="N779" s="4"/>
      <c r="O779" s="4"/>
      <c r="P779" s="4"/>
      <c r="Q779" s="4"/>
      <c r="R779" s="4"/>
      <c r="S779" s="4"/>
      <c r="T779" s="4"/>
      <c r="U779" s="4"/>
      <c r="V779" s="4"/>
      <c r="W779" s="4"/>
      <c r="X779" s="4"/>
      <c r="Y779" s="4"/>
      <c r="Z779" s="4"/>
    </row>
    <row r="780" spans="2:26" ht="15.75" customHeight="1">
      <c r="B780" s="295">
        <v>45625</v>
      </c>
      <c r="C780" s="1567" t="s">
        <v>215</v>
      </c>
      <c r="D780" s="1568" t="s">
        <v>134</v>
      </c>
      <c r="E780" s="1567">
        <v>2.5</v>
      </c>
      <c r="F780" s="1565" t="s">
        <v>216</v>
      </c>
      <c r="G780" s="1566">
        <v>326522825</v>
      </c>
      <c r="H780" s="1569">
        <v>1093014117</v>
      </c>
      <c r="I780" s="320">
        <v>3016</v>
      </c>
      <c r="J780" s="321" t="s">
        <v>171</v>
      </c>
      <c r="K780" s="81">
        <v>7</v>
      </c>
      <c r="L780" s="146"/>
      <c r="M780" s="4"/>
      <c r="N780" s="4"/>
      <c r="O780" s="4"/>
      <c r="P780" s="4"/>
      <c r="Q780" s="4"/>
      <c r="R780" s="4"/>
      <c r="S780" s="4"/>
      <c r="T780" s="4"/>
      <c r="U780" s="4"/>
      <c r="V780" s="4"/>
      <c r="W780" s="4"/>
      <c r="X780" s="4"/>
      <c r="Y780" s="4"/>
      <c r="Z780" s="4"/>
    </row>
    <row r="781" spans="2:26" ht="15.75" customHeight="1">
      <c r="B781" s="295">
        <v>45625</v>
      </c>
      <c r="C781" s="1538"/>
      <c r="D781" s="1538"/>
      <c r="E781" s="1538"/>
      <c r="F781" s="1538"/>
      <c r="G781" s="1538"/>
      <c r="H781" s="1538"/>
      <c r="I781" s="320">
        <v>3027</v>
      </c>
      <c r="J781" s="321" t="s">
        <v>175</v>
      </c>
      <c r="K781" s="81">
        <v>7</v>
      </c>
      <c r="L781" s="146"/>
      <c r="M781" s="4"/>
      <c r="N781" s="4"/>
      <c r="O781" s="4"/>
      <c r="P781" s="4"/>
      <c r="Q781" s="4"/>
      <c r="R781" s="4"/>
      <c r="S781" s="4"/>
      <c r="T781" s="4"/>
      <c r="U781" s="4"/>
      <c r="V781" s="4"/>
      <c r="W781" s="4"/>
      <c r="X781" s="4"/>
      <c r="Y781" s="4"/>
      <c r="Z781" s="4"/>
    </row>
    <row r="782" spans="2:26" ht="15.75" customHeight="1">
      <c r="B782" s="295">
        <v>45625</v>
      </c>
      <c r="C782" s="1538"/>
      <c r="D782" s="1538"/>
      <c r="E782" s="1538"/>
      <c r="F782" s="1538"/>
      <c r="G782" s="1538"/>
      <c r="H782" s="1538"/>
      <c r="I782" s="320">
        <v>3033</v>
      </c>
      <c r="J782" s="321" t="s">
        <v>205</v>
      </c>
      <c r="K782" s="81">
        <v>3</v>
      </c>
      <c r="L782" s="146"/>
      <c r="M782" s="4"/>
      <c r="N782" s="4"/>
      <c r="O782" s="4"/>
      <c r="P782" s="4"/>
      <c r="Q782" s="4"/>
      <c r="R782" s="4"/>
      <c r="S782" s="4"/>
      <c r="T782" s="4"/>
      <c r="U782" s="4"/>
      <c r="V782" s="4"/>
      <c r="W782" s="4"/>
      <c r="X782" s="4"/>
      <c r="Y782" s="4"/>
      <c r="Z782" s="4"/>
    </row>
    <row r="783" spans="2:26" ht="15.75" customHeight="1">
      <c r="B783" s="295">
        <v>45625</v>
      </c>
      <c r="C783" s="1539"/>
      <c r="D783" s="1539"/>
      <c r="E783" s="1539"/>
      <c r="F783" s="1539"/>
      <c r="G783" s="1539"/>
      <c r="H783" s="1539"/>
      <c r="I783" s="320">
        <v>3020</v>
      </c>
      <c r="J783" s="321" t="s">
        <v>166</v>
      </c>
      <c r="K783" s="81">
        <v>8</v>
      </c>
      <c r="L783" s="146"/>
      <c r="M783" s="4"/>
      <c r="N783" s="4"/>
      <c r="O783" s="4"/>
      <c r="P783" s="4"/>
      <c r="Q783" s="4"/>
      <c r="R783" s="4"/>
      <c r="S783" s="4"/>
      <c r="T783" s="4"/>
      <c r="U783" s="4"/>
      <c r="V783" s="4"/>
      <c r="W783" s="4"/>
      <c r="X783" s="4"/>
      <c r="Y783" s="4"/>
      <c r="Z783" s="4"/>
    </row>
    <row r="784" spans="2:26" ht="15.75" customHeight="1">
      <c r="B784" s="295">
        <v>45625</v>
      </c>
      <c r="C784" s="1567" t="s">
        <v>217</v>
      </c>
      <c r="D784" s="1568" t="s">
        <v>163</v>
      </c>
      <c r="E784" s="1567">
        <v>3.5</v>
      </c>
      <c r="F784" s="1565" t="s">
        <v>164</v>
      </c>
      <c r="G784" s="1566">
        <v>966353312</v>
      </c>
      <c r="H784" s="1569">
        <v>1090008150</v>
      </c>
      <c r="I784" s="324">
        <v>3002</v>
      </c>
      <c r="J784" s="325" t="s">
        <v>150</v>
      </c>
      <c r="K784" s="81">
        <v>7</v>
      </c>
      <c r="L784" s="146"/>
      <c r="M784" s="4"/>
      <c r="N784" s="4"/>
      <c r="O784" s="4"/>
      <c r="P784" s="4"/>
      <c r="Q784" s="4"/>
      <c r="R784" s="4"/>
      <c r="S784" s="4"/>
      <c r="T784" s="4"/>
      <c r="U784" s="4"/>
      <c r="V784" s="4"/>
      <c r="W784" s="4"/>
      <c r="X784" s="4"/>
      <c r="Y784" s="4"/>
      <c r="Z784" s="4"/>
    </row>
    <row r="785" spans="2:26" ht="15.75" customHeight="1">
      <c r="B785" s="295">
        <v>45625</v>
      </c>
      <c r="C785" s="1538"/>
      <c r="D785" s="1538"/>
      <c r="E785" s="1538"/>
      <c r="F785" s="1538"/>
      <c r="G785" s="1538"/>
      <c r="H785" s="1538"/>
      <c r="I785" s="324">
        <v>3015</v>
      </c>
      <c r="J785" s="325" t="s">
        <v>156</v>
      </c>
      <c r="K785" s="81">
        <v>7</v>
      </c>
      <c r="L785" s="146"/>
      <c r="M785" s="4"/>
      <c r="N785" s="4"/>
      <c r="O785" s="4"/>
      <c r="P785" s="4"/>
      <c r="Q785" s="4"/>
      <c r="R785" s="4"/>
      <c r="S785" s="4"/>
      <c r="T785" s="4"/>
      <c r="U785" s="4"/>
      <c r="V785" s="4"/>
      <c r="W785" s="4"/>
      <c r="X785" s="4"/>
      <c r="Y785" s="4"/>
      <c r="Z785" s="4"/>
    </row>
    <row r="786" spans="2:26" ht="15.75" customHeight="1">
      <c r="B786" s="295">
        <v>45625</v>
      </c>
      <c r="C786" s="1539"/>
      <c r="D786" s="1539"/>
      <c r="E786" s="1539"/>
      <c r="F786" s="1539"/>
      <c r="G786" s="1539"/>
      <c r="H786" s="1539"/>
      <c r="I786" s="324">
        <v>3030</v>
      </c>
      <c r="J786" s="325" t="s">
        <v>161</v>
      </c>
      <c r="K786" s="81">
        <v>5</v>
      </c>
      <c r="L786" s="146"/>
      <c r="M786" s="4"/>
      <c r="N786" s="4"/>
      <c r="O786" s="4"/>
      <c r="P786" s="4"/>
      <c r="Q786" s="4"/>
      <c r="R786" s="4"/>
      <c r="S786" s="4"/>
      <c r="T786" s="4"/>
      <c r="U786" s="4"/>
      <c r="V786" s="4"/>
      <c r="W786" s="4"/>
      <c r="X786" s="4"/>
      <c r="Y786" s="4"/>
      <c r="Z786" s="4"/>
    </row>
    <row r="787" spans="2:26" ht="15.75" customHeight="1">
      <c r="B787" s="295">
        <v>45625</v>
      </c>
      <c r="C787" s="1567" t="s">
        <v>219</v>
      </c>
      <c r="D787" s="1568" t="s">
        <v>134</v>
      </c>
      <c r="E787" s="1567">
        <v>2.5</v>
      </c>
      <c r="F787" s="1565" t="s">
        <v>216</v>
      </c>
      <c r="G787" s="1566">
        <v>326522825</v>
      </c>
      <c r="H787" s="1569">
        <v>1093014117</v>
      </c>
      <c r="I787" s="320">
        <v>3023</v>
      </c>
      <c r="J787" s="321" t="s">
        <v>182</v>
      </c>
      <c r="K787" s="81">
        <v>5</v>
      </c>
      <c r="L787" s="146"/>
      <c r="M787" s="4"/>
      <c r="N787" s="4"/>
      <c r="O787" s="4"/>
      <c r="P787" s="4"/>
      <c r="Q787" s="4"/>
      <c r="R787" s="4"/>
      <c r="S787" s="4"/>
      <c r="T787" s="4"/>
      <c r="U787" s="4"/>
      <c r="V787" s="4"/>
      <c r="W787" s="4"/>
      <c r="X787" s="4"/>
      <c r="Y787" s="4"/>
      <c r="Z787" s="4"/>
    </row>
    <row r="788" spans="2:26" ht="15.75" customHeight="1">
      <c r="B788" s="295">
        <v>45625</v>
      </c>
      <c r="C788" s="1538"/>
      <c r="D788" s="1538"/>
      <c r="E788" s="1538"/>
      <c r="F788" s="1538"/>
      <c r="G788" s="1538"/>
      <c r="H788" s="1538"/>
      <c r="I788" s="320">
        <v>3005</v>
      </c>
      <c r="J788" s="321" t="s">
        <v>185</v>
      </c>
      <c r="K788" s="81">
        <v>5</v>
      </c>
      <c r="L788" s="146"/>
      <c r="M788" s="4"/>
      <c r="N788" s="4"/>
      <c r="O788" s="4"/>
      <c r="P788" s="4"/>
      <c r="Q788" s="4"/>
      <c r="R788" s="4"/>
      <c r="S788" s="4"/>
      <c r="T788" s="4"/>
      <c r="U788" s="4"/>
      <c r="V788" s="4"/>
      <c r="W788" s="4"/>
      <c r="X788" s="4"/>
      <c r="Y788" s="4"/>
      <c r="Z788" s="4"/>
    </row>
    <row r="789" spans="2:26" ht="15.75" customHeight="1">
      <c r="B789" s="295">
        <v>45625</v>
      </c>
      <c r="C789" s="1538"/>
      <c r="D789" s="1538"/>
      <c r="E789" s="1538"/>
      <c r="F789" s="1538"/>
      <c r="G789" s="1538"/>
      <c r="H789" s="1538"/>
      <c r="I789" s="320">
        <v>3013</v>
      </c>
      <c r="J789" s="321" t="s">
        <v>188</v>
      </c>
      <c r="K789" s="81">
        <v>6</v>
      </c>
      <c r="L789" s="146"/>
      <c r="M789" s="4"/>
      <c r="N789" s="4"/>
      <c r="O789" s="4"/>
      <c r="P789" s="4"/>
      <c r="Q789" s="4"/>
      <c r="R789" s="4"/>
      <c r="S789" s="4"/>
      <c r="T789" s="4"/>
      <c r="U789" s="4"/>
      <c r="V789" s="4"/>
      <c r="W789" s="4"/>
      <c r="X789" s="4"/>
      <c r="Y789" s="4"/>
      <c r="Z789" s="4"/>
    </row>
    <row r="790" spans="2:26" ht="15.75" customHeight="1">
      <c r="B790" s="295">
        <v>45625</v>
      </c>
      <c r="C790" s="1539"/>
      <c r="D790" s="1539"/>
      <c r="E790" s="1539"/>
      <c r="F790" s="1539"/>
      <c r="G790" s="1539"/>
      <c r="H790" s="1539"/>
      <c r="I790" s="320">
        <v>3011</v>
      </c>
      <c r="J790" s="321" t="s">
        <v>196</v>
      </c>
      <c r="K790" s="81">
        <v>6</v>
      </c>
      <c r="L790" s="146"/>
      <c r="M790" s="4"/>
      <c r="N790" s="4"/>
      <c r="O790" s="4"/>
      <c r="P790" s="4"/>
      <c r="Q790" s="4"/>
      <c r="R790" s="4"/>
      <c r="S790" s="4"/>
      <c r="T790" s="4"/>
      <c r="U790" s="4"/>
      <c r="V790" s="4"/>
      <c r="W790" s="4"/>
      <c r="X790" s="4"/>
      <c r="Y790" s="4"/>
      <c r="Z790" s="4"/>
    </row>
    <row r="791" spans="2:26" ht="15.75" customHeight="1">
      <c r="B791" s="295">
        <v>45625</v>
      </c>
      <c r="C791" s="1567" t="s">
        <v>221</v>
      </c>
      <c r="D791" s="1568" t="s">
        <v>163</v>
      </c>
      <c r="E791" s="1567">
        <v>3.5</v>
      </c>
      <c r="F791" s="1565" t="s">
        <v>164</v>
      </c>
      <c r="G791" s="1566">
        <v>966353312</v>
      </c>
      <c r="H791" s="1569">
        <v>1090008150</v>
      </c>
      <c r="I791" s="324">
        <v>3031</v>
      </c>
      <c r="J791" s="325" t="s">
        <v>178</v>
      </c>
      <c r="K791" s="81">
        <v>4</v>
      </c>
      <c r="L791" s="146"/>
      <c r="M791" s="4"/>
      <c r="N791" s="4"/>
      <c r="O791" s="4"/>
      <c r="P791" s="4"/>
      <c r="Q791" s="4"/>
      <c r="R791" s="4"/>
      <c r="S791" s="4"/>
      <c r="T791" s="4"/>
      <c r="U791" s="4"/>
      <c r="V791" s="4"/>
      <c r="W791" s="4"/>
      <c r="X791" s="4"/>
      <c r="Y791" s="4"/>
      <c r="Z791" s="4"/>
    </row>
    <row r="792" spans="2:26" ht="15.75" customHeight="1">
      <c r="B792" s="295">
        <v>45625</v>
      </c>
      <c r="C792" s="1538"/>
      <c r="D792" s="1538"/>
      <c r="E792" s="1538"/>
      <c r="F792" s="1538"/>
      <c r="G792" s="1538"/>
      <c r="H792" s="1538"/>
      <c r="I792" s="324">
        <v>3032</v>
      </c>
      <c r="J792" s="325" t="s">
        <v>190</v>
      </c>
      <c r="K792" s="81">
        <v>6</v>
      </c>
      <c r="L792" s="146"/>
      <c r="M792" s="4"/>
      <c r="N792" s="4"/>
      <c r="O792" s="4"/>
      <c r="P792" s="4"/>
      <c r="Q792" s="4"/>
      <c r="R792" s="4"/>
      <c r="S792" s="4"/>
      <c r="T792" s="4"/>
      <c r="U792" s="4"/>
      <c r="V792" s="4"/>
      <c r="W792" s="4"/>
      <c r="X792" s="4"/>
      <c r="Y792" s="4"/>
      <c r="Z792" s="4"/>
    </row>
    <row r="793" spans="2:26" ht="15.75" customHeight="1">
      <c r="B793" s="295">
        <v>45625</v>
      </c>
      <c r="C793" s="1538"/>
      <c r="D793" s="1538"/>
      <c r="E793" s="1538"/>
      <c r="F793" s="1538"/>
      <c r="G793" s="1538"/>
      <c r="H793" s="1538"/>
      <c r="I793" s="324">
        <v>3003</v>
      </c>
      <c r="J793" s="325" t="s">
        <v>193</v>
      </c>
      <c r="K793" s="81">
        <v>6</v>
      </c>
      <c r="L793" s="146"/>
      <c r="M793" s="4"/>
      <c r="N793" s="4"/>
      <c r="O793" s="4"/>
      <c r="P793" s="4"/>
      <c r="Q793" s="4"/>
      <c r="R793" s="4"/>
      <c r="S793" s="4"/>
      <c r="T793" s="4"/>
      <c r="U793" s="4"/>
      <c r="V793" s="4"/>
      <c r="W793" s="4"/>
      <c r="X793" s="4"/>
      <c r="Y793" s="4"/>
      <c r="Z793" s="4"/>
    </row>
    <row r="794" spans="2:26" ht="15.75" customHeight="1">
      <c r="B794" s="295">
        <v>45625</v>
      </c>
      <c r="C794" s="1538"/>
      <c r="D794" s="1538"/>
      <c r="E794" s="1538"/>
      <c r="F794" s="1538"/>
      <c r="G794" s="1538"/>
      <c r="H794" s="1538"/>
      <c r="I794" s="324">
        <v>3018</v>
      </c>
      <c r="J794" s="325" t="s">
        <v>199</v>
      </c>
      <c r="K794" s="81">
        <v>5</v>
      </c>
      <c r="L794" s="146"/>
      <c r="M794" s="4"/>
      <c r="N794" s="4"/>
      <c r="O794" s="4"/>
      <c r="P794" s="4"/>
      <c r="Q794" s="4"/>
      <c r="R794" s="4"/>
      <c r="S794" s="4"/>
      <c r="T794" s="4"/>
      <c r="U794" s="4"/>
      <c r="V794" s="4"/>
      <c r="W794" s="4"/>
      <c r="X794" s="4"/>
      <c r="Y794" s="4"/>
      <c r="Z794" s="4"/>
    </row>
    <row r="795" spans="2:26" ht="15.75" customHeight="1">
      <c r="B795" s="295">
        <v>45625</v>
      </c>
      <c r="C795" s="1539"/>
      <c r="D795" s="1539"/>
      <c r="E795" s="1539"/>
      <c r="F795" s="1539"/>
      <c r="G795" s="1539"/>
      <c r="H795" s="1539"/>
      <c r="I795" s="324">
        <v>3014</v>
      </c>
      <c r="J795" s="325" t="s">
        <v>202</v>
      </c>
      <c r="K795" s="81">
        <v>6</v>
      </c>
      <c r="L795" s="146"/>
      <c r="M795" s="4"/>
      <c r="N795" s="4"/>
      <c r="O795" s="4"/>
      <c r="P795" s="4"/>
      <c r="Q795" s="4"/>
      <c r="R795" s="4"/>
      <c r="S795" s="4"/>
      <c r="T795" s="4"/>
      <c r="U795" s="4"/>
      <c r="V795" s="4"/>
      <c r="W795" s="4"/>
      <c r="X795" s="4"/>
      <c r="Y795" s="4"/>
      <c r="Z795" s="4"/>
    </row>
    <row r="796" spans="2:26" ht="15.75" customHeight="1">
      <c r="B796" s="295">
        <v>45626</v>
      </c>
      <c r="C796" s="1567" t="s">
        <v>215</v>
      </c>
      <c r="D796" s="1568" t="s">
        <v>153</v>
      </c>
      <c r="E796" s="1567">
        <v>2.5</v>
      </c>
      <c r="F796" s="1567" t="s">
        <v>154</v>
      </c>
      <c r="G796" s="1566">
        <v>398232148</v>
      </c>
      <c r="H796" s="1569">
        <v>26098005897</v>
      </c>
      <c r="I796" s="320">
        <v>3027</v>
      </c>
      <c r="J796" s="321" t="s">
        <v>175</v>
      </c>
      <c r="K796" s="81">
        <v>8</v>
      </c>
      <c r="L796" s="146"/>
      <c r="M796" s="4"/>
      <c r="N796" s="4"/>
      <c r="O796" s="4"/>
      <c r="P796" s="4"/>
      <c r="Q796" s="4"/>
      <c r="R796" s="4"/>
      <c r="S796" s="4"/>
      <c r="T796" s="4"/>
      <c r="U796" s="4"/>
      <c r="V796" s="4"/>
      <c r="W796" s="4"/>
      <c r="X796" s="4"/>
      <c r="Y796" s="4"/>
      <c r="Z796" s="4"/>
    </row>
    <row r="797" spans="2:26" ht="15.75" customHeight="1">
      <c r="B797" s="295">
        <v>45626</v>
      </c>
      <c r="C797" s="1538"/>
      <c r="D797" s="1538"/>
      <c r="E797" s="1538"/>
      <c r="F797" s="1538"/>
      <c r="G797" s="1538"/>
      <c r="H797" s="1538"/>
      <c r="I797" s="320">
        <v>3033</v>
      </c>
      <c r="J797" s="321" t="s">
        <v>205</v>
      </c>
      <c r="K797" s="81">
        <v>5</v>
      </c>
      <c r="L797" s="146"/>
      <c r="M797" s="4"/>
      <c r="N797" s="4"/>
      <c r="O797" s="4"/>
      <c r="P797" s="4"/>
      <c r="Q797" s="4"/>
      <c r="R797" s="4"/>
      <c r="S797" s="4"/>
      <c r="T797" s="4"/>
      <c r="U797" s="4"/>
      <c r="V797" s="4"/>
      <c r="W797" s="4"/>
      <c r="X797" s="4"/>
      <c r="Y797" s="4"/>
      <c r="Z797" s="4"/>
    </row>
    <row r="798" spans="2:26" ht="15.75" customHeight="1">
      <c r="B798" s="295">
        <v>45626</v>
      </c>
      <c r="C798" s="1539"/>
      <c r="D798" s="1539"/>
      <c r="E798" s="1539"/>
      <c r="F798" s="1539"/>
      <c r="G798" s="1539"/>
      <c r="H798" s="1539"/>
      <c r="I798" s="320">
        <v>3016</v>
      </c>
      <c r="J798" s="321" t="s">
        <v>171</v>
      </c>
      <c r="K798" s="81">
        <v>9</v>
      </c>
      <c r="L798" s="146"/>
      <c r="M798" s="4"/>
      <c r="N798" s="4"/>
      <c r="O798" s="4"/>
      <c r="P798" s="4"/>
      <c r="Q798" s="4"/>
      <c r="R798" s="4"/>
      <c r="S798" s="4"/>
      <c r="T798" s="4"/>
      <c r="U798" s="4"/>
      <c r="V798" s="4"/>
      <c r="W798" s="4"/>
      <c r="X798" s="4"/>
      <c r="Y798" s="4"/>
      <c r="Z798" s="4"/>
    </row>
    <row r="799" spans="2:26" ht="15.75" customHeight="1">
      <c r="B799" s="295">
        <v>45626</v>
      </c>
      <c r="C799" s="1567" t="s">
        <v>217</v>
      </c>
      <c r="D799" s="1568" t="s">
        <v>163</v>
      </c>
      <c r="E799" s="1567">
        <v>3.5</v>
      </c>
      <c r="F799" s="1565" t="s">
        <v>164</v>
      </c>
      <c r="G799" s="1566">
        <v>966353312</v>
      </c>
      <c r="H799" s="1569">
        <v>1090008150</v>
      </c>
      <c r="I799" s="324">
        <v>3020</v>
      </c>
      <c r="J799" s="325" t="s">
        <v>166</v>
      </c>
      <c r="K799" s="81">
        <v>9</v>
      </c>
      <c r="L799" s="146"/>
      <c r="M799" s="4"/>
      <c r="N799" s="4"/>
      <c r="O799" s="4"/>
      <c r="P799" s="4"/>
      <c r="Q799" s="4"/>
      <c r="R799" s="4"/>
      <c r="S799" s="4"/>
      <c r="T799" s="4"/>
      <c r="U799" s="4"/>
      <c r="V799" s="4"/>
      <c r="W799" s="4"/>
      <c r="X799" s="4"/>
      <c r="Y799" s="4"/>
      <c r="Z799" s="4"/>
    </row>
    <row r="800" spans="2:26" ht="23.25" customHeight="1">
      <c r="B800" s="295">
        <v>45626</v>
      </c>
      <c r="C800" s="1538"/>
      <c r="D800" s="1538"/>
      <c r="E800" s="1538"/>
      <c r="F800" s="1538"/>
      <c r="G800" s="1538"/>
      <c r="H800" s="1538"/>
      <c r="I800" s="324">
        <v>3002</v>
      </c>
      <c r="J800" s="325" t="s">
        <v>150</v>
      </c>
      <c r="K800" s="81">
        <v>13</v>
      </c>
      <c r="L800" s="146"/>
      <c r="M800" s="4"/>
      <c r="N800" s="4"/>
      <c r="O800" s="4"/>
      <c r="P800" s="4"/>
      <c r="Q800" s="4"/>
      <c r="R800" s="4"/>
      <c r="S800" s="4"/>
      <c r="T800" s="4"/>
      <c r="U800" s="4"/>
      <c r="V800" s="4"/>
      <c r="W800" s="4"/>
      <c r="X800" s="4"/>
      <c r="Y800" s="4"/>
      <c r="Z800" s="4"/>
    </row>
    <row r="801" spans="2:26" ht="15.75" customHeight="1">
      <c r="B801" s="295">
        <v>45626</v>
      </c>
      <c r="C801" s="1539"/>
      <c r="D801" s="1539"/>
      <c r="E801" s="1539"/>
      <c r="F801" s="1539"/>
      <c r="G801" s="1539"/>
      <c r="H801" s="1539"/>
      <c r="I801" s="324">
        <v>3030</v>
      </c>
      <c r="J801" s="325" t="s">
        <v>161</v>
      </c>
      <c r="K801" s="81">
        <v>7</v>
      </c>
      <c r="L801" s="146"/>
      <c r="M801" s="4"/>
      <c r="N801" s="4"/>
      <c r="O801" s="4"/>
      <c r="P801" s="4"/>
      <c r="Q801" s="4"/>
      <c r="R801" s="4"/>
      <c r="S801" s="4"/>
      <c r="T801" s="4"/>
      <c r="U801" s="4"/>
      <c r="V801" s="4"/>
      <c r="W801" s="4"/>
      <c r="X801" s="4"/>
      <c r="Y801" s="4"/>
      <c r="Z801" s="4"/>
    </row>
    <row r="802" spans="2:26" ht="15.75" customHeight="1">
      <c r="B802" s="295">
        <v>45626</v>
      </c>
      <c r="C802" s="81" t="s">
        <v>219</v>
      </c>
      <c r="D802" s="82" t="s">
        <v>239</v>
      </c>
      <c r="E802" s="81">
        <v>1.5</v>
      </c>
      <c r="F802" s="144" t="s">
        <v>216</v>
      </c>
      <c r="G802" s="291">
        <v>326522825</v>
      </c>
      <c r="H802" s="292">
        <v>1093014117</v>
      </c>
      <c r="I802" s="326">
        <v>3015</v>
      </c>
      <c r="J802" s="327" t="s">
        <v>156</v>
      </c>
      <c r="K802" s="81">
        <v>10</v>
      </c>
      <c r="L802" s="146"/>
      <c r="M802" s="4"/>
      <c r="N802" s="4"/>
      <c r="O802" s="4"/>
      <c r="P802" s="4"/>
      <c r="Q802" s="4"/>
      <c r="R802" s="4"/>
      <c r="S802" s="4"/>
      <c r="T802" s="4"/>
      <c r="U802" s="4"/>
      <c r="V802" s="4"/>
      <c r="W802" s="4"/>
      <c r="X802" s="4"/>
      <c r="Y802" s="4"/>
      <c r="Z802" s="4"/>
    </row>
    <row r="803" spans="2:26" ht="15.75" customHeight="1">
      <c r="B803" s="295">
        <v>45626</v>
      </c>
      <c r="C803" s="1567" t="s">
        <v>221</v>
      </c>
      <c r="D803" s="1568" t="s">
        <v>153</v>
      </c>
      <c r="E803" s="1567">
        <v>2.5</v>
      </c>
      <c r="F803" s="1567" t="s">
        <v>154</v>
      </c>
      <c r="G803" s="1566">
        <v>398232148</v>
      </c>
      <c r="H803" s="1569">
        <v>26098005897</v>
      </c>
      <c r="I803" s="320">
        <v>3013</v>
      </c>
      <c r="J803" s="321" t="s">
        <v>188</v>
      </c>
      <c r="K803" s="81">
        <v>11</v>
      </c>
      <c r="L803" s="146"/>
      <c r="M803" s="4"/>
      <c r="N803" s="4"/>
      <c r="O803" s="4"/>
      <c r="P803" s="4"/>
      <c r="Q803" s="4"/>
      <c r="R803" s="4"/>
      <c r="S803" s="4"/>
      <c r="T803" s="4"/>
      <c r="U803" s="4"/>
      <c r="V803" s="4"/>
      <c r="W803" s="4"/>
      <c r="X803" s="4"/>
      <c r="Y803" s="4"/>
      <c r="Z803" s="4"/>
    </row>
    <row r="804" spans="2:26" ht="15.75" customHeight="1">
      <c r="B804" s="295">
        <v>45626</v>
      </c>
      <c r="C804" s="1538"/>
      <c r="D804" s="1538"/>
      <c r="E804" s="1538"/>
      <c r="F804" s="1538"/>
      <c r="G804" s="1538"/>
      <c r="H804" s="1538"/>
      <c r="I804" s="320">
        <v>3005</v>
      </c>
      <c r="J804" s="321" t="s">
        <v>185</v>
      </c>
      <c r="K804" s="81">
        <v>6</v>
      </c>
      <c r="L804" s="146"/>
      <c r="M804" s="4"/>
      <c r="N804" s="4"/>
      <c r="O804" s="4"/>
      <c r="P804" s="4"/>
      <c r="Q804" s="4"/>
      <c r="R804" s="4"/>
      <c r="S804" s="4"/>
      <c r="T804" s="4"/>
      <c r="U804" s="4"/>
      <c r="V804" s="4"/>
      <c r="W804" s="4"/>
      <c r="X804" s="4"/>
      <c r="Y804" s="4"/>
      <c r="Z804" s="4"/>
    </row>
    <row r="805" spans="2:26" ht="15.75" customHeight="1">
      <c r="B805" s="295">
        <v>45626</v>
      </c>
      <c r="C805" s="1539"/>
      <c r="D805" s="1539"/>
      <c r="E805" s="1539"/>
      <c r="F805" s="1539"/>
      <c r="G805" s="1539"/>
      <c r="H805" s="1539"/>
      <c r="I805" s="320">
        <v>3023</v>
      </c>
      <c r="J805" s="321" t="s">
        <v>182</v>
      </c>
      <c r="K805" s="81">
        <v>8</v>
      </c>
      <c r="L805" s="146"/>
      <c r="M805" s="4"/>
      <c r="N805" s="4"/>
      <c r="O805" s="4"/>
      <c r="P805" s="4"/>
      <c r="Q805" s="4"/>
      <c r="R805" s="4"/>
      <c r="S805" s="4"/>
      <c r="T805" s="4"/>
      <c r="U805" s="4"/>
      <c r="V805" s="4"/>
      <c r="W805" s="4"/>
      <c r="X805" s="4"/>
      <c r="Y805" s="4"/>
      <c r="Z805" s="4"/>
    </row>
    <row r="806" spans="2:26" ht="15.75" customHeight="1">
      <c r="B806" s="295">
        <v>45626</v>
      </c>
      <c r="C806" s="1567" t="s">
        <v>223</v>
      </c>
      <c r="D806" s="1568" t="s">
        <v>239</v>
      </c>
      <c r="E806" s="1567">
        <v>1.5</v>
      </c>
      <c r="F806" s="1565" t="s">
        <v>216</v>
      </c>
      <c r="G806" s="1566">
        <v>326522825</v>
      </c>
      <c r="H806" s="1569">
        <v>1093014117</v>
      </c>
      <c r="I806" s="326">
        <v>3031</v>
      </c>
      <c r="J806" s="327" t="s">
        <v>178</v>
      </c>
      <c r="K806" s="81">
        <v>7</v>
      </c>
      <c r="L806" s="146"/>
      <c r="M806" s="4"/>
      <c r="N806" s="4"/>
      <c r="O806" s="4"/>
      <c r="P806" s="4"/>
      <c r="Q806" s="4"/>
      <c r="R806" s="4"/>
      <c r="S806" s="4"/>
      <c r="T806" s="4"/>
      <c r="U806" s="4"/>
      <c r="V806" s="4"/>
      <c r="W806" s="4"/>
      <c r="X806" s="4"/>
      <c r="Y806" s="4"/>
      <c r="Z806" s="4"/>
    </row>
    <row r="807" spans="2:26" ht="15.75" customHeight="1">
      <c r="B807" s="295">
        <v>45626</v>
      </c>
      <c r="C807" s="1539"/>
      <c r="D807" s="1539"/>
      <c r="E807" s="1539"/>
      <c r="F807" s="1539"/>
      <c r="G807" s="1539"/>
      <c r="H807" s="1539"/>
      <c r="I807" s="326">
        <v>3011</v>
      </c>
      <c r="J807" s="327" t="s">
        <v>196</v>
      </c>
      <c r="K807" s="81">
        <v>9</v>
      </c>
      <c r="L807" s="146"/>
      <c r="M807" s="4"/>
      <c r="N807" s="4"/>
      <c r="O807" s="4"/>
      <c r="P807" s="4"/>
      <c r="Q807" s="4"/>
      <c r="R807" s="4"/>
      <c r="S807" s="4"/>
      <c r="T807" s="4"/>
      <c r="U807" s="4"/>
      <c r="V807" s="4"/>
      <c r="W807" s="4"/>
      <c r="X807" s="4"/>
      <c r="Y807" s="4"/>
      <c r="Z807" s="4"/>
    </row>
    <row r="808" spans="2:26" ht="15.75" customHeight="1">
      <c r="B808" s="295">
        <v>45626</v>
      </c>
      <c r="C808" s="1567" t="s">
        <v>224</v>
      </c>
      <c r="D808" s="1568" t="s">
        <v>163</v>
      </c>
      <c r="E808" s="1567">
        <v>3.5</v>
      </c>
      <c r="F808" s="1565" t="s">
        <v>164</v>
      </c>
      <c r="G808" s="1566">
        <v>966353312</v>
      </c>
      <c r="H808" s="1569">
        <v>1090008150</v>
      </c>
      <c r="I808" s="324">
        <v>3018</v>
      </c>
      <c r="J808" s="325" t="s">
        <v>199</v>
      </c>
      <c r="K808" s="81">
        <v>5</v>
      </c>
      <c r="L808" s="146"/>
      <c r="M808" s="4"/>
      <c r="N808" s="4"/>
      <c r="O808" s="4"/>
      <c r="P808" s="4"/>
      <c r="Q808" s="4"/>
      <c r="R808" s="4"/>
      <c r="S808" s="4"/>
      <c r="T808" s="4"/>
      <c r="U808" s="4"/>
      <c r="V808" s="4"/>
      <c r="W808" s="4"/>
      <c r="X808" s="4"/>
      <c r="Y808" s="4"/>
      <c r="Z808" s="4"/>
    </row>
    <row r="809" spans="2:26" ht="15.75" customHeight="1">
      <c r="B809" s="295">
        <v>45626</v>
      </c>
      <c r="C809" s="1538"/>
      <c r="D809" s="1538"/>
      <c r="E809" s="1538"/>
      <c r="F809" s="1538"/>
      <c r="G809" s="1538"/>
      <c r="H809" s="1538"/>
      <c r="I809" s="324">
        <v>3014</v>
      </c>
      <c r="J809" s="325" t="s">
        <v>202</v>
      </c>
      <c r="K809" s="81">
        <v>10</v>
      </c>
      <c r="L809" s="146"/>
      <c r="M809" s="4"/>
      <c r="N809" s="4"/>
      <c r="O809" s="4"/>
      <c r="P809" s="4"/>
      <c r="Q809" s="4"/>
      <c r="R809" s="4"/>
      <c r="S809" s="4"/>
      <c r="T809" s="4"/>
      <c r="U809" s="4"/>
      <c r="V809" s="4"/>
      <c r="W809" s="4"/>
      <c r="X809" s="4"/>
      <c r="Y809" s="4"/>
      <c r="Z809" s="4"/>
    </row>
    <row r="810" spans="2:26" ht="15.75" customHeight="1">
      <c r="B810" s="295">
        <v>45626</v>
      </c>
      <c r="C810" s="1538"/>
      <c r="D810" s="1538"/>
      <c r="E810" s="1538"/>
      <c r="F810" s="1538"/>
      <c r="G810" s="1538"/>
      <c r="H810" s="1538"/>
      <c r="I810" s="324">
        <v>3003</v>
      </c>
      <c r="J810" s="325" t="s">
        <v>193</v>
      </c>
      <c r="K810" s="81">
        <v>8</v>
      </c>
      <c r="L810" s="146"/>
      <c r="M810" s="4"/>
      <c r="N810" s="4"/>
      <c r="O810" s="4"/>
      <c r="P810" s="4"/>
      <c r="Q810" s="4"/>
      <c r="R810" s="4"/>
      <c r="S810" s="4"/>
      <c r="T810" s="4"/>
      <c r="U810" s="4"/>
      <c r="V810" s="4"/>
      <c r="W810" s="4"/>
      <c r="X810" s="4"/>
      <c r="Y810" s="4"/>
      <c r="Z810" s="4"/>
    </row>
    <row r="811" spans="2:26" ht="15.75" customHeight="1">
      <c r="B811" s="295">
        <v>45626</v>
      </c>
      <c r="C811" s="1539"/>
      <c r="D811" s="1539"/>
      <c r="E811" s="1539"/>
      <c r="F811" s="1539"/>
      <c r="G811" s="1539"/>
      <c r="H811" s="1539"/>
      <c r="I811" s="324">
        <v>3032</v>
      </c>
      <c r="J811" s="325" t="s">
        <v>190</v>
      </c>
      <c r="K811" s="81">
        <v>4</v>
      </c>
      <c r="L811" s="146"/>
      <c r="M811" s="4"/>
      <c r="N811" s="4"/>
      <c r="O811" s="4"/>
      <c r="P811" s="4"/>
      <c r="Q811" s="4"/>
      <c r="R811" s="4"/>
      <c r="S811" s="4"/>
      <c r="T811" s="4"/>
      <c r="U811" s="4"/>
      <c r="V811" s="4"/>
      <c r="W811" s="4"/>
      <c r="X811" s="4"/>
      <c r="Y811" s="4"/>
      <c r="Z811" s="4"/>
    </row>
    <row r="812" spans="2:26" ht="15.75" customHeight="1">
      <c r="B812" s="295">
        <v>45628</v>
      </c>
      <c r="C812" s="328" t="s">
        <v>215</v>
      </c>
      <c r="D812" s="82" t="s">
        <v>163</v>
      </c>
      <c r="E812" s="81">
        <v>3.5</v>
      </c>
      <c r="F812" s="144" t="s">
        <v>164</v>
      </c>
      <c r="G812" s="291">
        <v>966353312</v>
      </c>
      <c r="H812" s="292">
        <v>1090008150</v>
      </c>
      <c r="I812" s="81">
        <v>3027</v>
      </c>
      <c r="J812" s="144" t="s">
        <v>175</v>
      </c>
      <c r="K812" s="81">
        <v>13</v>
      </c>
      <c r="L812" s="145">
        <v>0.3125</v>
      </c>
      <c r="M812" s="4"/>
      <c r="N812" s="4"/>
      <c r="O812" s="4"/>
      <c r="P812" s="4"/>
      <c r="Q812" s="4"/>
      <c r="R812" s="4"/>
      <c r="S812" s="4"/>
      <c r="T812" s="4"/>
      <c r="U812" s="4"/>
      <c r="V812" s="4"/>
      <c r="W812" s="4"/>
      <c r="X812" s="4"/>
      <c r="Y812" s="4"/>
      <c r="Z812" s="4"/>
    </row>
    <row r="813" spans="2:26" ht="15.75" customHeight="1">
      <c r="B813" s="295">
        <v>45628</v>
      </c>
      <c r="C813" s="328" t="s">
        <v>215</v>
      </c>
      <c r="D813" s="82" t="s">
        <v>163</v>
      </c>
      <c r="E813" s="81">
        <v>3.5</v>
      </c>
      <c r="F813" s="144" t="s">
        <v>164</v>
      </c>
      <c r="G813" s="291">
        <v>966353312</v>
      </c>
      <c r="H813" s="292">
        <v>1090008150</v>
      </c>
      <c r="I813" s="81">
        <v>3033</v>
      </c>
      <c r="J813" s="144" t="s">
        <v>205</v>
      </c>
      <c r="K813" s="81">
        <v>9</v>
      </c>
      <c r="L813" s="145">
        <v>0.3125</v>
      </c>
      <c r="M813" s="4"/>
      <c r="N813" s="4"/>
      <c r="O813" s="4"/>
      <c r="P813" s="4"/>
      <c r="Q813" s="4"/>
      <c r="R813" s="4"/>
      <c r="S813" s="4"/>
      <c r="T813" s="4"/>
      <c r="U813" s="4"/>
      <c r="V813" s="4"/>
      <c r="W813" s="4"/>
      <c r="X813" s="4"/>
      <c r="Y813" s="4"/>
      <c r="Z813" s="4"/>
    </row>
    <row r="814" spans="2:26" ht="15.75" customHeight="1">
      <c r="B814" s="295">
        <v>45628</v>
      </c>
      <c r="C814" s="328" t="s">
        <v>215</v>
      </c>
      <c r="D814" s="82" t="s">
        <v>163</v>
      </c>
      <c r="E814" s="81">
        <v>3.5</v>
      </c>
      <c r="F814" s="144" t="s">
        <v>164</v>
      </c>
      <c r="G814" s="291">
        <v>966353312</v>
      </c>
      <c r="H814" s="292">
        <v>1090008150</v>
      </c>
      <c r="I814" s="81">
        <v>3016</v>
      </c>
      <c r="J814" s="144" t="s">
        <v>171</v>
      </c>
      <c r="K814" s="81">
        <v>13</v>
      </c>
      <c r="L814" s="145">
        <v>0.3125</v>
      </c>
      <c r="M814" s="4"/>
      <c r="N814" s="4"/>
      <c r="O814" s="4"/>
      <c r="P814" s="4"/>
      <c r="Q814" s="4"/>
      <c r="R814" s="4"/>
      <c r="S814" s="4"/>
      <c r="T814" s="4"/>
      <c r="U814" s="4"/>
      <c r="V814" s="4"/>
      <c r="W814" s="4"/>
      <c r="X814" s="4"/>
      <c r="Y814" s="4"/>
      <c r="Z814" s="4"/>
    </row>
    <row r="815" spans="2:26" ht="15.75" customHeight="1">
      <c r="B815" s="295">
        <v>45628</v>
      </c>
      <c r="C815" s="328" t="s">
        <v>217</v>
      </c>
      <c r="D815" s="211" t="s">
        <v>16</v>
      </c>
      <c r="E815" s="81">
        <v>5.5</v>
      </c>
      <c r="F815" s="144" t="s">
        <v>216</v>
      </c>
      <c r="G815" s="291">
        <v>326522825</v>
      </c>
      <c r="H815" s="292">
        <v>1093014117</v>
      </c>
      <c r="I815" s="81">
        <v>3002</v>
      </c>
      <c r="J815" s="144" t="s">
        <v>150</v>
      </c>
      <c r="K815" s="81">
        <v>13</v>
      </c>
      <c r="L815" s="145">
        <v>0.33333333333333331</v>
      </c>
      <c r="M815" s="4"/>
      <c r="N815" s="4"/>
      <c r="O815" s="4"/>
      <c r="P815" s="4"/>
      <c r="Q815" s="4"/>
      <c r="R815" s="4"/>
      <c r="S815" s="4"/>
      <c r="T815" s="4"/>
      <c r="U815" s="4"/>
      <c r="V815" s="4"/>
      <c r="W815" s="4"/>
      <c r="X815" s="4"/>
      <c r="Y815" s="4"/>
      <c r="Z815" s="4"/>
    </row>
    <row r="816" spans="2:26" ht="15.75" customHeight="1">
      <c r="B816" s="295">
        <v>45628</v>
      </c>
      <c r="C816" s="328" t="s">
        <v>217</v>
      </c>
      <c r="D816" s="211" t="s">
        <v>16</v>
      </c>
      <c r="E816" s="81">
        <v>5.5</v>
      </c>
      <c r="F816" s="144" t="s">
        <v>216</v>
      </c>
      <c r="G816" s="291">
        <v>326522825</v>
      </c>
      <c r="H816" s="292">
        <v>1093014117</v>
      </c>
      <c r="I816" s="81">
        <v>3015</v>
      </c>
      <c r="J816" s="144" t="s">
        <v>156</v>
      </c>
      <c r="K816" s="81">
        <v>12</v>
      </c>
      <c r="L816" s="145">
        <v>0.33333333333333331</v>
      </c>
      <c r="M816" s="4"/>
      <c r="N816" s="4"/>
      <c r="O816" s="4"/>
      <c r="P816" s="4"/>
      <c r="Q816" s="4"/>
      <c r="R816" s="4"/>
      <c r="S816" s="4"/>
      <c r="T816" s="4"/>
      <c r="U816" s="4"/>
      <c r="V816" s="4"/>
      <c r="W816" s="4"/>
      <c r="X816" s="4"/>
      <c r="Y816" s="4"/>
      <c r="Z816" s="4"/>
    </row>
    <row r="817" spans="2:26" ht="15.75" customHeight="1">
      <c r="B817" s="295">
        <v>45628</v>
      </c>
      <c r="C817" s="328" t="s">
        <v>217</v>
      </c>
      <c r="D817" s="211" t="s">
        <v>16</v>
      </c>
      <c r="E817" s="81">
        <v>5.5</v>
      </c>
      <c r="F817" s="144" t="s">
        <v>216</v>
      </c>
      <c r="G817" s="291">
        <v>326522825</v>
      </c>
      <c r="H817" s="292">
        <v>1093014117</v>
      </c>
      <c r="I817" s="81">
        <v>3030</v>
      </c>
      <c r="J817" s="144" t="s">
        <v>161</v>
      </c>
      <c r="K817" s="81">
        <v>10</v>
      </c>
      <c r="L817" s="145">
        <v>0.33333333333333331</v>
      </c>
      <c r="M817" s="4"/>
      <c r="N817" s="4"/>
      <c r="O817" s="4"/>
      <c r="P817" s="4"/>
      <c r="Q817" s="4"/>
      <c r="R817" s="4"/>
      <c r="S817" s="4"/>
      <c r="T817" s="4"/>
      <c r="U817" s="4"/>
      <c r="V817" s="4"/>
      <c r="W817" s="4"/>
      <c r="X817" s="4"/>
      <c r="Y817" s="4"/>
      <c r="Z817" s="4"/>
    </row>
    <row r="818" spans="2:26" ht="15.75" customHeight="1">
      <c r="B818" s="295">
        <v>45628</v>
      </c>
      <c r="C818" s="328" t="s">
        <v>217</v>
      </c>
      <c r="D818" s="211" t="s">
        <v>16</v>
      </c>
      <c r="E818" s="81">
        <v>5.5</v>
      </c>
      <c r="F818" s="144" t="s">
        <v>216</v>
      </c>
      <c r="G818" s="291">
        <v>326522825</v>
      </c>
      <c r="H818" s="292">
        <v>1093014117</v>
      </c>
      <c r="I818" s="81">
        <v>3020</v>
      </c>
      <c r="J818" s="144" t="s">
        <v>166</v>
      </c>
      <c r="K818" s="81">
        <v>15</v>
      </c>
      <c r="L818" s="145">
        <v>0.33333333333333331</v>
      </c>
      <c r="M818" s="4"/>
      <c r="N818" s="4"/>
      <c r="O818" s="4"/>
      <c r="P818" s="4"/>
      <c r="Q818" s="4"/>
      <c r="R818" s="4"/>
      <c r="S818" s="4"/>
      <c r="T818" s="4"/>
      <c r="U818" s="4"/>
      <c r="V818" s="4"/>
      <c r="W818" s="4"/>
      <c r="X818" s="4"/>
      <c r="Y818" s="4"/>
      <c r="Z818" s="4"/>
    </row>
    <row r="819" spans="2:26" ht="15.75" customHeight="1">
      <c r="B819" s="295">
        <v>45628</v>
      </c>
      <c r="C819" s="328" t="s">
        <v>219</v>
      </c>
      <c r="D819" s="82" t="s">
        <v>163</v>
      </c>
      <c r="E819" s="81">
        <v>3.5</v>
      </c>
      <c r="F819" s="144" t="s">
        <v>164</v>
      </c>
      <c r="G819" s="291">
        <v>966353312</v>
      </c>
      <c r="H819" s="292">
        <v>1090008150</v>
      </c>
      <c r="I819" s="81">
        <v>3031</v>
      </c>
      <c r="J819" s="144" t="s">
        <v>178</v>
      </c>
      <c r="K819" s="81">
        <v>9</v>
      </c>
      <c r="L819" s="145">
        <v>0.41666666666666669</v>
      </c>
      <c r="M819" s="4"/>
      <c r="N819" s="4"/>
      <c r="O819" s="4"/>
      <c r="P819" s="4"/>
      <c r="Q819" s="4"/>
      <c r="R819" s="4"/>
      <c r="S819" s="4"/>
      <c r="T819" s="4"/>
      <c r="U819" s="4"/>
      <c r="V819" s="4"/>
      <c r="W819" s="4"/>
      <c r="X819" s="4"/>
      <c r="Y819" s="4"/>
      <c r="Z819" s="4"/>
    </row>
    <row r="820" spans="2:26" ht="15.75" customHeight="1">
      <c r="B820" s="295">
        <v>45628</v>
      </c>
      <c r="C820" s="328" t="s">
        <v>219</v>
      </c>
      <c r="D820" s="82" t="s">
        <v>163</v>
      </c>
      <c r="E820" s="81">
        <v>3.5</v>
      </c>
      <c r="F820" s="144" t="s">
        <v>164</v>
      </c>
      <c r="G820" s="291">
        <v>966353312</v>
      </c>
      <c r="H820" s="292">
        <v>1090008150</v>
      </c>
      <c r="I820" s="81">
        <v>3018</v>
      </c>
      <c r="J820" s="144" t="s">
        <v>199</v>
      </c>
      <c r="K820" s="81">
        <v>13</v>
      </c>
      <c r="L820" s="145">
        <v>0.41666666666666669</v>
      </c>
      <c r="M820" s="4"/>
      <c r="N820" s="4"/>
      <c r="O820" s="4"/>
      <c r="P820" s="4"/>
      <c r="Q820" s="4"/>
      <c r="R820" s="4"/>
      <c r="S820" s="4"/>
      <c r="T820" s="4"/>
      <c r="U820" s="4"/>
      <c r="V820" s="4"/>
      <c r="W820" s="4"/>
      <c r="X820" s="4"/>
      <c r="Y820" s="4"/>
      <c r="Z820" s="4"/>
    </row>
    <row r="821" spans="2:26" ht="15.75" customHeight="1">
      <c r="B821" s="295">
        <v>45628</v>
      </c>
      <c r="C821" s="328" t="s">
        <v>219</v>
      </c>
      <c r="D821" s="82" t="s">
        <v>163</v>
      </c>
      <c r="E821" s="81">
        <v>3.5</v>
      </c>
      <c r="F821" s="144" t="s">
        <v>164</v>
      </c>
      <c r="G821" s="291">
        <v>966353312</v>
      </c>
      <c r="H821" s="292">
        <v>1090008150</v>
      </c>
      <c r="I821" s="81">
        <v>3014</v>
      </c>
      <c r="J821" s="144" t="s">
        <v>202</v>
      </c>
      <c r="K821" s="81">
        <v>15</v>
      </c>
      <c r="L821" s="145">
        <v>0.41666666666666669</v>
      </c>
      <c r="M821" s="4"/>
      <c r="N821" s="4"/>
      <c r="O821" s="4"/>
      <c r="P821" s="4"/>
      <c r="Q821" s="4"/>
      <c r="R821" s="4"/>
      <c r="S821" s="4"/>
      <c r="T821" s="4"/>
      <c r="U821" s="4"/>
      <c r="V821" s="4"/>
      <c r="W821" s="4"/>
      <c r="X821" s="4"/>
      <c r="Y821" s="4"/>
      <c r="Z821" s="4"/>
    </row>
    <row r="822" spans="2:26" ht="15.75" customHeight="1">
      <c r="B822" s="295">
        <v>45628</v>
      </c>
      <c r="C822" s="328" t="s">
        <v>221</v>
      </c>
      <c r="D822" s="211" t="s">
        <v>16</v>
      </c>
      <c r="E822" s="81">
        <v>5.5</v>
      </c>
      <c r="F822" s="144" t="s">
        <v>216</v>
      </c>
      <c r="G822" s="291">
        <v>326522825</v>
      </c>
      <c r="H822" s="292">
        <v>1093014117</v>
      </c>
      <c r="I822" s="81">
        <v>3023</v>
      </c>
      <c r="J822" s="144" t="s">
        <v>182</v>
      </c>
      <c r="K822" s="81">
        <v>11</v>
      </c>
      <c r="L822" s="145">
        <v>0.45833333333333331</v>
      </c>
      <c r="M822" s="4"/>
      <c r="N822" s="4"/>
      <c r="O822" s="4"/>
      <c r="P822" s="4"/>
      <c r="Q822" s="4"/>
      <c r="R822" s="4"/>
      <c r="S822" s="4"/>
      <c r="T822" s="4"/>
      <c r="U822" s="4"/>
      <c r="V822" s="4"/>
      <c r="W822" s="4"/>
      <c r="X822" s="4"/>
      <c r="Y822" s="4"/>
      <c r="Z822" s="4"/>
    </row>
    <row r="823" spans="2:26" ht="15.75" customHeight="1">
      <c r="B823" s="295">
        <v>45628</v>
      </c>
      <c r="C823" s="328" t="s">
        <v>221</v>
      </c>
      <c r="D823" s="211" t="s">
        <v>16</v>
      </c>
      <c r="E823" s="81">
        <v>5.5</v>
      </c>
      <c r="F823" s="144" t="s">
        <v>216</v>
      </c>
      <c r="G823" s="291">
        <v>326522825</v>
      </c>
      <c r="H823" s="292">
        <v>1093014117</v>
      </c>
      <c r="I823" s="81">
        <v>3005</v>
      </c>
      <c r="J823" s="144" t="s">
        <v>185</v>
      </c>
      <c r="K823" s="81">
        <v>10</v>
      </c>
      <c r="L823" s="145">
        <v>0.45833333333333331</v>
      </c>
      <c r="M823" s="4"/>
      <c r="N823" s="4"/>
      <c r="O823" s="4"/>
      <c r="P823" s="4"/>
      <c r="Q823" s="4"/>
      <c r="R823" s="4"/>
      <c r="S823" s="4"/>
      <c r="T823" s="4"/>
      <c r="U823" s="4"/>
      <c r="V823" s="4"/>
      <c r="W823" s="4"/>
      <c r="X823" s="4"/>
      <c r="Y823" s="4"/>
      <c r="Z823" s="4"/>
    </row>
    <row r="824" spans="2:26" ht="15.75" customHeight="1">
      <c r="B824" s="295">
        <v>45628</v>
      </c>
      <c r="C824" s="328" t="s">
        <v>221</v>
      </c>
      <c r="D824" s="211" t="s">
        <v>16</v>
      </c>
      <c r="E824" s="81">
        <v>5.5</v>
      </c>
      <c r="F824" s="144" t="s">
        <v>216</v>
      </c>
      <c r="G824" s="291">
        <v>326522825</v>
      </c>
      <c r="H824" s="292">
        <v>1093014117</v>
      </c>
      <c r="I824" s="81">
        <v>3013</v>
      </c>
      <c r="J824" s="144" t="s">
        <v>188</v>
      </c>
      <c r="K824" s="81">
        <v>11</v>
      </c>
      <c r="L824" s="145">
        <v>0.45833333333333331</v>
      </c>
      <c r="M824" s="4"/>
      <c r="N824" s="4"/>
      <c r="O824" s="4"/>
      <c r="P824" s="4">
        <v>1.5</v>
      </c>
      <c r="Q824" s="4">
        <v>16</v>
      </c>
      <c r="R824" s="4"/>
      <c r="S824" s="4"/>
      <c r="T824" s="4"/>
      <c r="U824" s="4"/>
      <c r="V824" s="4"/>
      <c r="W824" s="4"/>
      <c r="X824" s="4"/>
      <c r="Y824" s="4"/>
      <c r="Z824" s="4"/>
    </row>
    <row r="825" spans="2:26" ht="15.75" customHeight="1">
      <c r="B825" s="295">
        <v>45628</v>
      </c>
      <c r="C825" s="328" t="s">
        <v>221</v>
      </c>
      <c r="D825" s="211" t="s">
        <v>16</v>
      </c>
      <c r="E825" s="81">
        <v>5.5</v>
      </c>
      <c r="F825" s="144" t="s">
        <v>216</v>
      </c>
      <c r="G825" s="291">
        <v>326522825</v>
      </c>
      <c r="H825" s="292">
        <v>1093014117</v>
      </c>
      <c r="I825" s="81">
        <v>3011</v>
      </c>
      <c r="J825" s="144" t="s">
        <v>196</v>
      </c>
      <c r="K825" s="81">
        <v>12</v>
      </c>
      <c r="L825" s="145">
        <v>0.45833333333333331</v>
      </c>
      <c r="M825" s="4"/>
      <c r="N825" s="4"/>
      <c r="O825" s="4"/>
      <c r="P825" s="4">
        <v>2.5</v>
      </c>
      <c r="Q825" s="4">
        <v>24</v>
      </c>
      <c r="R825" s="4"/>
      <c r="S825" s="4"/>
      <c r="T825" s="4"/>
      <c r="U825" s="4"/>
      <c r="V825" s="4"/>
      <c r="W825" s="4"/>
      <c r="X825" s="4"/>
      <c r="Y825" s="4"/>
      <c r="Z825" s="4"/>
    </row>
    <row r="826" spans="2:26" ht="15.75" customHeight="1">
      <c r="B826" s="295">
        <v>45628</v>
      </c>
      <c r="C826" s="328" t="s">
        <v>223</v>
      </c>
      <c r="D826" s="82" t="s">
        <v>134</v>
      </c>
      <c r="E826" s="81">
        <v>2.5</v>
      </c>
      <c r="F826" s="82" t="s">
        <v>74</v>
      </c>
      <c r="G826" s="329">
        <v>923453896</v>
      </c>
      <c r="H826" s="330">
        <v>34096002067</v>
      </c>
      <c r="I826" s="81">
        <v>3032</v>
      </c>
      <c r="J826" s="144" t="s">
        <v>190</v>
      </c>
      <c r="K826" s="81">
        <v>11</v>
      </c>
      <c r="L826" s="145">
        <v>0.54166666666666663</v>
      </c>
      <c r="M826" s="331"/>
      <c r="N826" s="331"/>
      <c r="O826" s="331"/>
      <c r="P826" s="331"/>
      <c r="Q826" s="331"/>
      <c r="R826" s="331"/>
      <c r="S826" s="331"/>
      <c r="T826" s="331"/>
      <c r="U826" s="331"/>
      <c r="V826" s="331"/>
      <c r="W826" s="331"/>
      <c r="X826" s="331"/>
      <c r="Y826" s="331"/>
      <c r="Z826" s="331"/>
    </row>
    <row r="827" spans="2:26" ht="15.75" customHeight="1">
      <c r="B827" s="295">
        <v>45628</v>
      </c>
      <c r="C827" s="328" t="s">
        <v>223</v>
      </c>
      <c r="D827" s="82" t="s">
        <v>134</v>
      </c>
      <c r="E827" s="81">
        <v>2.5</v>
      </c>
      <c r="F827" s="82" t="s">
        <v>74</v>
      </c>
      <c r="G827" s="329">
        <v>923453896</v>
      </c>
      <c r="H827" s="330">
        <v>34096002067</v>
      </c>
      <c r="I827" s="81">
        <v>3003</v>
      </c>
      <c r="J827" s="144" t="s">
        <v>193</v>
      </c>
      <c r="K827" s="81">
        <v>11</v>
      </c>
      <c r="L827" s="145">
        <v>0.54166666666666663</v>
      </c>
      <c r="M827" s="331"/>
      <c r="N827" s="331"/>
      <c r="O827" s="331"/>
      <c r="P827" s="331"/>
      <c r="Q827" s="331"/>
      <c r="R827" s="331"/>
      <c r="S827" s="331"/>
      <c r="T827" s="331"/>
      <c r="U827" s="331"/>
      <c r="V827" s="331"/>
      <c r="W827" s="331"/>
      <c r="X827" s="331"/>
      <c r="Y827" s="331"/>
      <c r="Z827" s="331"/>
    </row>
    <row r="828" spans="2:26" ht="15.75" customHeight="1">
      <c r="B828" s="332">
        <v>45629</v>
      </c>
      <c r="C828" s="97" t="s">
        <v>215</v>
      </c>
      <c r="D828" s="333" t="s">
        <v>153</v>
      </c>
      <c r="E828" s="97">
        <v>2.5</v>
      </c>
      <c r="F828" s="296" t="s">
        <v>154</v>
      </c>
      <c r="G828" s="334">
        <v>398232148</v>
      </c>
      <c r="H828" s="335">
        <v>26098005897</v>
      </c>
      <c r="I828" s="302">
        <v>3027</v>
      </c>
      <c r="J828" s="303" t="s">
        <v>175</v>
      </c>
      <c r="K828" s="97">
        <v>11</v>
      </c>
      <c r="L828" s="276"/>
      <c r="M828" s="331"/>
      <c r="N828" s="331"/>
      <c r="O828" s="331"/>
      <c r="P828" s="331"/>
      <c r="Q828" s="331"/>
      <c r="R828" s="331"/>
      <c r="S828" s="331"/>
      <c r="T828" s="331"/>
      <c r="U828" s="331"/>
      <c r="V828" s="331"/>
      <c r="W828" s="331"/>
      <c r="X828" s="331"/>
      <c r="Y828" s="331"/>
      <c r="Z828" s="331"/>
    </row>
    <row r="829" spans="2:26" ht="15.75" customHeight="1">
      <c r="B829" s="332">
        <v>45629</v>
      </c>
      <c r="C829" s="97" t="s">
        <v>215</v>
      </c>
      <c r="D829" s="333" t="s">
        <v>153</v>
      </c>
      <c r="E829" s="97">
        <v>2.5</v>
      </c>
      <c r="F829" s="296" t="s">
        <v>154</v>
      </c>
      <c r="G829" s="334">
        <v>398232148</v>
      </c>
      <c r="H829" s="335">
        <v>26098005897</v>
      </c>
      <c r="I829" s="302">
        <v>3016</v>
      </c>
      <c r="J829" s="303" t="s">
        <v>171</v>
      </c>
      <c r="K829" s="97">
        <v>10</v>
      </c>
      <c r="L829" s="276"/>
      <c r="M829" s="331"/>
      <c r="N829" s="331"/>
      <c r="O829" s="331"/>
      <c r="P829" s="331"/>
      <c r="Q829" s="331"/>
      <c r="R829" s="331"/>
      <c r="S829" s="331"/>
      <c r="T829" s="331"/>
      <c r="U829" s="331"/>
      <c r="V829" s="331"/>
      <c r="W829" s="331"/>
      <c r="X829" s="331"/>
      <c r="Y829" s="331"/>
      <c r="Z829" s="331"/>
    </row>
    <row r="830" spans="2:26" ht="15.75" customHeight="1">
      <c r="B830" s="332">
        <v>45629</v>
      </c>
      <c r="C830" s="97" t="s">
        <v>217</v>
      </c>
      <c r="D830" s="333" t="s">
        <v>163</v>
      </c>
      <c r="E830" s="97">
        <v>3.5</v>
      </c>
      <c r="F830" s="296" t="s">
        <v>164</v>
      </c>
      <c r="G830" s="334">
        <v>966353312</v>
      </c>
      <c r="H830" s="335">
        <v>1090008150</v>
      </c>
      <c r="I830" s="304">
        <v>3020</v>
      </c>
      <c r="J830" s="305" t="s">
        <v>166</v>
      </c>
      <c r="K830" s="97">
        <v>8</v>
      </c>
      <c r="L830" s="276"/>
      <c r="M830" s="331"/>
      <c r="N830" s="331"/>
      <c r="O830" s="331"/>
      <c r="P830" s="331"/>
      <c r="Q830" s="331"/>
      <c r="R830" s="331"/>
      <c r="S830" s="331"/>
      <c r="T830" s="331"/>
      <c r="U830" s="331"/>
      <c r="V830" s="331"/>
      <c r="W830" s="331"/>
      <c r="X830" s="331"/>
      <c r="Y830" s="331"/>
      <c r="Z830" s="331"/>
    </row>
    <row r="831" spans="2:26" ht="15.75" customHeight="1">
      <c r="B831" s="332">
        <v>45629</v>
      </c>
      <c r="C831" s="97" t="s">
        <v>217</v>
      </c>
      <c r="D831" s="333" t="s">
        <v>163</v>
      </c>
      <c r="E831" s="97">
        <v>3.5</v>
      </c>
      <c r="F831" s="296" t="s">
        <v>164</v>
      </c>
      <c r="G831" s="334">
        <v>966353312</v>
      </c>
      <c r="H831" s="335">
        <v>1090008150</v>
      </c>
      <c r="I831" s="304">
        <v>3015</v>
      </c>
      <c r="J831" s="305" t="s">
        <v>156</v>
      </c>
      <c r="K831" s="97">
        <v>9</v>
      </c>
      <c r="L831" s="276"/>
      <c r="M831" s="331"/>
      <c r="N831" s="331"/>
      <c r="O831" s="331"/>
      <c r="P831" s="331"/>
      <c r="Q831" s="331"/>
      <c r="R831" s="331"/>
      <c r="S831" s="331"/>
      <c r="T831" s="331"/>
      <c r="U831" s="331"/>
      <c r="V831" s="331"/>
      <c r="W831" s="331"/>
      <c r="X831" s="331"/>
      <c r="Y831" s="331"/>
      <c r="Z831" s="331"/>
    </row>
    <row r="832" spans="2:26" ht="15.75" customHeight="1">
      <c r="B832" s="332">
        <v>45629</v>
      </c>
      <c r="C832" s="97" t="s">
        <v>217</v>
      </c>
      <c r="D832" s="333" t="s">
        <v>163</v>
      </c>
      <c r="E832" s="97">
        <v>3.5</v>
      </c>
      <c r="F832" s="296" t="s">
        <v>164</v>
      </c>
      <c r="G832" s="334">
        <v>966353312</v>
      </c>
      <c r="H832" s="335">
        <v>1090008150</v>
      </c>
      <c r="I832" s="304">
        <v>3030</v>
      </c>
      <c r="J832" s="305" t="s">
        <v>161</v>
      </c>
      <c r="K832" s="97">
        <v>8</v>
      </c>
      <c r="L832" s="276"/>
      <c r="M832" s="331"/>
      <c r="N832" s="331"/>
      <c r="O832" s="331"/>
      <c r="P832" s="331"/>
      <c r="Q832" s="331"/>
      <c r="R832" s="331"/>
      <c r="S832" s="331"/>
      <c r="T832" s="331"/>
      <c r="U832" s="331"/>
      <c r="V832" s="331"/>
      <c r="W832" s="331"/>
      <c r="X832" s="331"/>
      <c r="Y832" s="331"/>
      <c r="Z832" s="331"/>
    </row>
    <row r="833" spans="2:26" ht="15.75" customHeight="1">
      <c r="B833" s="332">
        <v>45629</v>
      </c>
      <c r="C833" s="97" t="s">
        <v>219</v>
      </c>
      <c r="D833" s="333" t="s">
        <v>134</v>
      </c>
      <c r="E833" s="97">
        <v>2.5</v>
      </c>
      <c r="F833" s="296" t="s">
        <v>158</v>
      </c>
      <c r="G833" s="334">
        <v>886884883</v>
      </c>
      <c r="H833" s="336" t="s">
        <v>240</v>
      </c>
      <c r="I833" s="306">
        <v>3033</v>
      </c>
      <c r="J833" s="307" t="s">
        <v>205</v>
      </c>
      <c r="K833" s="97">
        <v>5</v>
      </c>
      <c r="L833" s="276"/>
      <c r="M833" s="331"/>
      <c r="N833" s="331"/>
      <c r="O833" s="331"/>
      <c r="P833" s="331"/>
      <c r="Q833" s="331"/>
      <c r="R833" s="331"/>
      <c r="S833" s="331"/>
      <c r="T833" s="331"/>
      <c r="U833" s="331"/>
      <c r="V833" s="331"/>
      <c r="W833" s="331"/>
      <c r="X833" s="331"/>
      <c r="Y833" s="331"/>
      <c r="Z833" s="331"/>
    </row>
    <row r="834" spans="2:26" ht="15.75" customHeight="1">
      <c r="B834" s="332">
        <v>45629</v>
      </c>
      <c r="C834" s="97" t="s">
        <v>219</v>
      </c>
      <c r="D834" s="333" t="s">
        <v>134</v>
      </c>
      <c r="E834" s="97">
        <v>2.5</v>
      </c>
      <c r="F834" s="296" t="s">
        <v>158</v>
      </c>
      <c r="G834" s="334">
        <v>886884883</v>
      </c>
      <c r="H834" s="336" t="s">
        <v>240</v>
      </c>
      <c r="I834" s="306">
        <v>3002</v>
      </c>
      <c r="J834" s="307" t="s">
        <v>150</v>
      </c>
      <c r="K834" s="97">
        <v>16</v>
      </c>
      <c r="L834" s="276"/>
      <c r="M834" s="331"/>
      <c r="N834" s="331"/>
      <c r="O834" s="331"/>
      <c r="P834" s="331"/>
      <c r="Q834" s="331"/>
      <c r="R834" s="331"/>
      <c r="S834" s="331"/>
      <c r="T834" s="331"/>
      <c r="U834" s="331"/>
      <c r="V834" s="331"/>
      <c r="W834" s="331"/>
      <c r="X834" s="331"/>
      <c r="Y834" s="331"/>
      <c r="Z834" s="331"/>
    </row>
    <row r="835" spans="2:26" ht="15.75" customHeight="1">
      <c r="B835" s="332">
        <v>45629</v>
      </c>
      <c r="C835" s="97" t="s">
        <v>221</v>
      </c>
      <c r="D835" s="333" t="s">
        <v>153</v>
      </c>
      <c r="E835" s="97">
        <v>2.5</v>
      </c>
      <c r="F835" s="296" t="s">
        <v>154</v>
      </c>
      <c r="G835" s="334">
        <v>398232148</v>
      </c>
      <c r="H835" s="335">
        <v>26098005897</v>
      </c>
      <c r="I835" s="302">
        <v>3013</v>
      </c>
      <c r="J835" s="303" t="s">
        <v>188</v>
      </c>
      <c r="K835" s="97">
        <v>8</v>
      </c>
      <c r="L835" s="276"/>
      <c r="M835" s="331"/>
      <c r="N835" s="331"/>
      <c r="O835" s="331"/>
      <c r="P835" s="331"/>
      <c r="Q835" s="331"/>
      <c r="R835" s="331"/>
      <c r="S835" s="331"/>
      <c r="T835" s="331"/>
      <c r="U835" s="331"/>
      <c r="V835" s="331"/>
      <c r="W835" s="331"/>
      <c r="X835" s="331"/>
      <c r="Y835" s="331"/>
      <c r="Z835" s="331"/>
    </row>
    <row r="836" spans="2:26" ht="15.75" customHeight="1">
      <c r="B836" s="332">
        <v>45629</v>
      </c>
      <c r="C836" s="97" t="s">
        <v>221</v>
      </c>
      <c r="D836" s="333" t="s">
        <v>153</v>
      </c>
      <c r="E836" s="97">
        <v>2.5</v>
      </c>
      <c r="F836" s="296" t="s">
        <v>154</v>
      </c>
      <c r="G836" s="334">
        <v>398232148</v>
      </c>
      <c r="H836" s="335">
        <v>26098005897</v>
      </c>
      <c r="I836" s="302">
        <v>3005</v>
      </c>
      <c r="J836" s="303" t="s">
        <v>185</v>
      </c>
      <c r="K836" s="97">
        <v>7</v>
      </c>
      <c r="L836" s="276"/>
      <c r="M836" s="331"/>
      <c r="N836" s="331"/>
      <c r="O836" s="331"/>
      <c r="P836" s="331"/>
      <c r="Q836" s="331"/>
      <c r="R836" s="331"/>
      <c r="S836" s="331"/>
      <c r="T836" s="331"/>
      <c r="U836" s="331"/>
      <c r="V836" s="331"/>
      <c r="W836" s="331"/>
      <c r="X836" s="331"/>
      <c r="Y836" s="331"/>
      <c r="Z836" s="331"/>
    </row>
    <row r="837" spans="2:26" ht="15.75" customHeight="1">
      <c r="B837" s="332">
        <v>45629</v>
      </c>
      <c r="C837" s="97" t="s">
        <v>221</v>
      </c>
      <c r="D837" s="333" t="s">
        <v>153</v>
      </c>
      <c r="E837" s="97">
        <v>2.5</v>
      </c>
      <c r="F837" s="296" t="s">
        <v>154</v>
      </c>
      <c r="G837" s="334">
        <v>398232148</v>
      </c>
      <c r="H837" s="335">
        <v>26098005897</v>
      </c>
      <c r="I837" s="302">
        <v>3023</v>
      </c>
      <c r="J837" s="303" t="s">
        <v>182</v>
      </c>
      <c r="K837" s="97">
        <v>7</v>
      </c>
      <c r="L837" s="276"/>
      <c r="M837" s="331"/>
      <c r="N837" s="331"/>
      <c r="O837" s="331"/>
      <c r="P837" s="331"/>
      <c r="Q837" s="331"/>
      <c r="R837" s="331"/>
      <c r="S837" s="331"/>
      <c r="T837" s="331"/>
      <c r="U837" s="331"/>
      <c r="V837" s="331"/>
      <c r="W837" s="331"/>
      <c r="X837" s="331"/>
      <c r="Y837" s="331"/>
      <c r="Z837" s="331"/>
    </row>
    <row r="838" spans="2:26" ht="15.75" customHeight="1">
      <c r="B838" s="332">
        <v>45629</v>
      </c>
      <c r="C838" s="97" t="s">
        <v>223</v>
      </c>
      <c r="D838" s="333" t="s">
        <v>163</v>
      </c>
      <c r="E838" s="97">
        <v>3.5</v>
      </c>
      <c r="F838" s="296" t="s">
        <v>164</v>
      </c>
      <c r="G838" s="334">
        <v>966353312</v>
      </c>
      <c r="H838" s="335">
        <v>1090008150</v>
      </c>
      <c r="I838" s="304">
        <v>3031</v>
      </c>
      <c r="J838" s="305" t="s">
        <v>178</v>
      </c>
      <c r="K838" s="97">
        <v>7</v>
      </c>
      <c r="L838" s="276"/>
      <c r="M838" s="331"/>
      <c r="N838" s="331"/>
      <c r="O838" s="331"/>
      <c r="P838" s="331"/>
      <c r="Q838" s="331"/>
      <c r="R838" s="331"/>
      <c r="S838" s="331"/>
      <c r="T838" s="331"/>
      <c r="U838" s="331"/>
      <c r="V838" s="331"/>
      <c r="W838" s="331"/>
      <c r="X838" s="331"/>
      <c r="Y838" s="331"/>
      <c r="Z838" s="331"/>
    </row>
    <row r="839" spans="2:26" ht="15.75" customHeight="1">
      <c r="B839" s="332">
        <v>45629</v>
      </c>
      <c r="C839" s="97" t="s">
        <v>223</v>
      </c>
      <c r="D839" s="333" t="s">
        <v>163</v>
      </c>
      <c r="E839" s="97">
        <v>3.5</v>
      </c>
      <c r="F839" s="296" t="s">
        <v>164</v>
      </c>
      <c r="G839" s="334">
        <v>966353312</v>
      </c>
      <c r="H839" s="335">
        <v>1090008150</v>
      </c>
      <c r="I839" s="304">
        <v>3018</v>
      </c>
      <c r="J839" s="305" t="s">
        <v>199</v>
      </c>
      <c r="K839" s="97">
        <v>7</v>
      </c>
      <c r="L839" s="276"/>
      <c r="M839" s="331"/>
      <c r="N839" s="331"/>
      <c r="O839" s="331"/>
      <c r="P839" s="331"/>
      <c r="Q839" s="331"/>
      <c r="R839" s="331"/>
      <c r="S839" s="331"/>
      <c r="T839" s="331"/>
      <c r="U839" s="331"/>
      <c r="V839" s="331"/>
      <c r="W839" s="331"/>
      <c r="X839" s="331"/>
      <c r="Y839" s="331"/>
      <c r="Z839" s="331"/>
    </row>
    <row r="840" spans="2:26" ht="15.75" customHeight="1">
      <c r="B840" s="332">
        <v>45629</v>
      </c>
      <c r="C840" s="97" t="s">
        <v>223</v>
      </c>
      <c r="D840" s="333" t="s">
        <v>163</v>
      </c>
      <c r="E840" s="97">
        <v>3.5</v>
      </c>
      <c r="F840" s="296" t="s">
        <v>164</v>
      </c>
      <c r="G840" s="334">
        <v>966353312</v>
      </c>
      <c r="H840" s="335">
        <v>1090008150</v>
      </c>
      <c r="I840" s="304">
        <v>3003</v>
      </c>
      <c r="J840" s="305" t="s">
        <v>193</v>
      </c>
      <c r="K840" s="97">
        <v>8</v>
      </c>
      <c r="L840" s="276"/>
      <c r="M840" s="331"/>
      <c r="N840" s="331"/>
      <c r="O840" s="331"/>
      <c r="P840" s="331"/>
      <c r="Q840" s="331"/>
      <c r="R840" s="331"/>
      <c r="S840" s="331"/>
      <c r="T840" s="331"/>
      <c r="U840" s="331"/>
      <c r="V840" s="331"/>
      <c r="W840" s="331"/>
      <c r="X840" s="331"/>
      <c r="Y840" s="331"/>
      <c r="Z840" s="331"/>
    </row>
    <row r="841" spans="2:26" ht="15.75" customHeight="1">
      <c r="B841" s="332">
        <v>45629</v>
      </c>
      <c r="C841" s="97" t="s">
        <v>223</v>
      </c>
      <c r="D841" s="333" t="s">
        <v>163</v>
      </c>
      <c r="E841" s="97">
        <v>3.5</v>
      </c>
      <c r="F841" s="296" t="s">
        <v>164</v>
      </c>
      <c r="G841" s="334">
        <v>966353312</v>
      </c>
      <c r="H841" s="335">
        <v>1090008150</v>
      </c>
      <c r="I841" s="304">
        <v>3032</v>
      </c>
      <c r="J841" s="305" t="s">
        <v>190</v>
      </c>
      <c r="K841" s="97">
        <v>5</v>
      </c>
      <c r="L841" s="276"/>
      <c r="M841" s="331"/>
      <c r="N841" s="331"/>
      <c r="O841" s="331"/>
      <c r="P841" s="331"/>
      <c r="Q841" s="331"/>
      <c r="R841" s="331"/>
      <c r="S841" s="331"/>
      <c r="T841" s="331"/>
      <c r="U841" s="331"/>
      <c r="V841" s="331"/>
      <c r="W841" s="331"/>
      <c r="X841" s="331"/>
      <c r="Y841" s="331"/>
      <c r="Z841" s="331"/>
    </row>
    <row r="842" spans="2:26" ht="15.75" customHeight="1">
      <c r="B842" s="332">
        <v>45629</v>
      </c>
      <c r="C842" s="97" t="s">
        <v>224</v>
      </c>
      <c r="D842" s="333" t="s">
        <v>134</v>
      </c>
      <c r="E842" s="97">
        <v>2.5</v>
      </c>
      <c r="F842" s="296" t="s">
        <v>158</v>
      </c>
      <c r="G842" s="334">
        <v>886884883</v>
      </c>
      <c r="H842" s="336" t="s">
        <v>240</v>
      </c>
      <c r="I842" s="306">
        <v>3014</v>
      </c>
      <c r="J842" s="307" t="s">
        <v>202</v>
      </c>
      <c r="K842" s="97">
        <v>9</v>
      </c>
      <c r="L842" s="276"/>
      <c r="M842" s="4"/>
      <c r="N842" s="4"/>
      <c r="O842" s="4"/>
      <c r="P842" s="4"/>
      <c r="Q842" s="4"/>
      <c r="R842" s="4"/>
      <c r="S842" s="4"/>
      <c r="T842" s="100"/>
      <c r="U842" s="4"/>
      <c r="V842" s="4"/>
      <c r="W842" s="4"/>
      <c r="X842" s="4"/>
      <c r="Y842" s="4"/>
      <c r="Z842" s="4"/>
    </row>
    <row r="843" spans="2:26" ht="15.75" customHeight="1">
      <c r="B843" s="332">
        <v>45629</v>
      </c>
      <c r="C843" s="97" t="s">
        <v>224</v>
      </c>
      <c r="D843" s="333" t="s">
        <v>134</v>
      </c>
      <c r="E843" s="97">
        <v>2.5</v>
      </c>
      <c r="F843" s="296" t="s">
        <v>158</v>
      </c>
      <c r="G843" s="334">
        <v>886884883</v>
      </c>
      <c r="H843" s="336" t="s">
        <v>240</v>
      </c>
      <c r="I843" s="306">
        <v>3011</v>
      </c>
      <c r="J843" s="307" t="s">
        <v>196</v>
      </c>
      <c r="K843" s="97">
        <v>9</v>
      </c>
      <c r="L843" s="276"/>
      <c r="M843" s="4"/>
      <c r="N843" s="4"/>
      <c r="O843" s="4"/>
      <c r="P843" s="4"/>
      <c r="Q843" s="4"/>
      <c r="R843" s="4"/>
      <c r="S843" s="4"/>
      <c r="T843" s="100"/>
      <c r="U843" s="4"/>
      <c r="V843" s="4"/>
      <c r="W843" s="4"/>
      <c r="X843" s="4"/>
      <c r="Y843" s="4"/>
      <c r="Z843" s="4"/>
    </row>
    <row r="844" spans="2:26" ht="15.75" customHeight="1">
      <c r="B844" s="337">
        <v>45630</v>
      </c>
      <c r="C844" s="338" t="s">
        <v>215</v>
      </c>
      <c r="D844" s="339" t="s">
        <v>153</v>
      </c>
      <c r="E844" s="338">
        <v>2.5</v>
      </c>
      <c r="F844" s="340" t="s">
        <v>154</v>
      </c>
      <c r="G844" s="341">
        <v>398232148</v>
      </c>
      <c r="H844" s="342">
        <v>26098005897</v>
      </c>
      <c r="I844" s="338">
        <v>3016</v>
      </c>
      <c r="J844" s="340" t="s">
        <v>171</v>
      </c>
      <c r="K844" s="338">
        <v>8</v>
      </c>
      <c r="L844" s="145">
        <v>0.33333333333333331</v>
      </c>
      <c r="M844" s="101"/>
      <c r="N844" s="4"/>
      <c r="O844" s="4"/>
      <c r="P844" s="343"/>
      <c r="Q844" s="344"/>
      <c r="R844" s="4"/>
      <c r="S844" s="4"/>
      <c r="T844" s="100"/>
      <c r="U844" s="4"/>
      <c r="V844" s="4"/>
      <c r="W844" s="4"/>
      <c r="X844" s="4"/>
      <c r="Y844" s="4"/>
      <c r="Z844" s="4"/>
    </row>
    <row r="845" spans="2:26" ht="15.75" customHeight="1">
      <c r="B845" s="337">
        <v>45630</v>
      </c>
      <c r="C845" s="338" t="s">
        <v>215</v>
      </c>
      <c r="D845" s="339" t="s">
        <v>153</v>
      </c>
      <c r="E845" s="338">
        <v>2.5</v>
      </c>
      <c r="F845" s="340" t="s">
        <v>154</v>
      </c>
      <c r="G845" s="341">
        <v>398232148</v>
      </c>
      <c r="H845" s="342">
        <v>26098005897</v>
      </c>
      <c r="I845" s="338">
        <v>3033</v>
      </c>
      <c r="J845" s="340" t="s">
        <v>205</v>
      </c>
      <c r="K845" s="338">
        <v>5</v>
      </c>
      <c r="L845" s="146"/>
      <c r="M845" s="4"/>
      <c r="N845" s="4"/>
      <c r="O845" s="4"/>
      <c r="P845" s="4"/>
      <c r="Q845" s="4"/>
      <c r="R845" s="4"/>
      <c r="S845" s="4"/>
      <c r="T845" s="100"/>
      <c r="U845" s="4"/>
      <c r="V845" s="4"/>
      <c r="W845" s="4"/>
      <c r="X845" s="4"/>
      <c r="Y845" s="4"/>
      <c r="Z845" s="4"/>
    </row>
    <row r="846" spans="2:26" ht="15.75" customHeight="1">
      <c r="B846" s="337">
        <v>45630</v>
      </c>
      <c r="C846" s="338" t="s">
        <v>215</v>
      </c>
      <c r="D846" s="339" t="s">
        <v>153</v>
      </c>
      <c r="E846" s="338">
        <v>2.5</v>
      </c>
      <c r="F846" s="340" t="s">
        <v>154</v>
      </c>
      <c r="G846" s="341">
        <v>398232148</v>
      </c>
      <c r="H846" s="342">
        <v>26098005897</v>
      </c>
      <c r="I846" s="338">
        <v>3027</v>
      </c>
      <c r="J846" s="340" t="s">
        <v>175</v>
      </c>
      <c r="K846" s="338">
        <v>10</v>
      </c>
      <c r="L846" s="345"/>
      <c r="M846" s="4"/>
      <c r="N846" s="343"/>
      <c r="O846" s="344"/>
      <c r="P846" s="4"/>
      <c r="Q846" s="4"/>
      <c r="R846" s="4"/>
      <c r="S846" s="4"/>
      <c r="T846" s="100"/>
      <c r="U846" s="4"/>
      <c r="V846" s="4"/>
      <c r="W846" s="4"/>
      <c r="X846" s="4"/>
      <c r="Y846" s="4"/>
      <c r="Z846" s="4"/>
    </row>
    <row r="847" spans="2:26" ht="15.75" customHeight="1">
      <c r="B847" s="346">
        <v>45630</v>
      </c>
      <c r="C847" s="347" t="s">
        <v>217</v>
      </c>
      <c r="D847" s="348" t="s">
        <v>134</v>
      </c>
      <c r="E847" s="347">
        <v>2.5</v>
      </c>
      <c r="F847" s="349" t="s">
        <v>158</v>
      </c>
      <c r="G847" s="350">
        <v>886884883</v>
      </c>
      <c r="H847" s="351" t="s">
        <v>159</v>
      </c>
      <c r="I847" s="347">
        <v>3015</v>
      </c>
      <c r="J847" s="349" t="s">
        <v>156</v>
      </c>
      <c r="K847" s="347">
        <v>6</v>
      </c>
      <c r="L847" s="145">
        <v>0.39583333333333331</v>
      </c>
      <c r="M847" s="4"/>
      <c r="N847" s="4"/>
      <c r="O847" s="4"/>
      <c r="P847" s="4"/>
      <c r="Q847" s="4"/>
      <c r="R847" s="4"/>
      <c r="S847" s="4"/>
      <c r="T847" s="100"/>
      <c r="U847" s="4"/>
      <c r="V847" s="4"/>
      <c r="W847" s="4"/>
      <c r="X847" s="4"/>
      <c r="Y847" s="4"/>
      <c r="Z847" s="4"/>
    </row>
    <row r="848" spans="2:26" ht="15.75" customHeight="1">
      <c r="B848" s="346">
        <v>45630</v>
      </c>
      <c r="C848" s="347" t="s">
        <v>217</v>
      </c>
      <c r="D848" s="348" t="s">
        <v>134</v>
      </c>
      <c r="E848" s="347">
        <v>2.5</v>
      </c>
      <c r="F848" s="349" t="s">
        <v>158</v>
      </c>
      <c r="G848" s="350">
        <v>886884883</v>
      </c>
      <c r="H848" s="351" t="s">
        <v>159</v>
      </c>
      <c r="I848" s="347">
        <v>3030</v>
      </c>
      <c r="J848" s="349" t="s">
        <v>161</v>
      </c>
      <c r="K848" s="347">
        <v>7</v>
      </c>
      <c r="L848" s="146"/>
      <c r="M848" s="4"/>
      <c r="N848" s="4"/>
      <c r="O848" s="4"/>
      <c r="P848" s="4"/>
      <c r="Q848" s="4"/>
      <c r="R848" s="4"/>
      <c r="S848" s="4"/>
      <c r="T848" s="100"/>
      <c r="U848" s="4"/>
      <c r="V848" s="4"/>
      <c r="W848" s="4"/>
      <c r="X848" s="4"/>
      <c r="Y848" s="4"/>
      <c r="Z848" s="4"/>
    </row>
    <row r="849" spans="2:26" ht="15.75" customHeight="1">
      <c r="B849" s="346">
        <v>45630</v>
      </c>
      <c r="C849" s="347" t="s">
        <v>217</v>
      </c>
      <c r="D849" s="348" t="s">
        <v>134</v>
      </c>
      <c r="E849" s="347">
        <v>2.5</v>
      </c>
      <c r="F849" s="349" t="s">
        <v>158</v>
      </c>
      <c r="G849" s="350">
        <v>886884883</v>
      </c>
      <c r="H849" s="351" t="s">
        <v>159</v>
      </c>
      <c r="I849" s="347">
        <v>3020</v>
      </c>
      <c r="J849" s="349" t="s">
        <v>166</v>
      </c>
      <c r="K849" s="347">
        <v>8</v>
      </c>
      <c r="L849" s="146"/>
      <c r="M849" s="101"/>
      <c r="N849" s="4"/>
      <c r="O849" s="4"/>
      <c r="P849" s="343"/>
      <c r="Q849" s="344"/>
      <c r="R849" s="4"/>
      <c r="S849" s="4"/>
      <c r="T849" s="100"/>
      <c r="U849" s="4"/>
      <c r="V849" s="4"/>
      <c r="W849" s="4"/>
      <c r="X849" s="4"/>
      <c r="Y849" s="4"/>
      <c r="Z849" s="4"/>
    </row>
    <row r="850" spans="2:26" ht="15.75" customHeight="1">
      <c r="B850" s="352">
        <v>45630</v>
      </c>
      <c r="C850" s="353" t="s">
        <v>219</v>
      </c>
      <c r="D850" s="354" t="s">
        <v>181</v>
      </c>
      <c r="E850" s="353">
        <v>1.5</v>
      </c>
      <c r="F850" s="355" t="s">
        <v>164</v>
      </c>
      <c r="G850" s="356">
        <v>966353312</v>
      </c>
      <c r="H850" s="357">
        <v>1090008150</v>
      </c>
      <c r="I850" s="353">
        <v>3002</v>
      </c>
      <c r="J850" s="355" t="s">
        <v>150</v>
      </c>
      <c r="K850" s="353">
        <v>9</v>
      </c>
      <c r="L850" s="145">
        <v>0.41666666666666669</v>
      </c>
      <c r="M850" s="101"/>
      <c r="N850" s="4"/>
      <c r="O850" s="4"/>
      <c r="P850" s="343"/>
      <c r="Q850" s="358"/>
      <c r="R850" s="4"/>
      <c r="S850" s="4"/>
      <c r="T850" s="100"/>
      <c r="U850" s="4"/>
      <c r="V850" s="4"/>
      <c r="W850" s="4"/>
      <c r="X850" s="4"/>
      <c r="Y850" s="4"/>
      <c r="Z850" s="4"/>
    </row>
    <row r="851" spans="2:26" ht="15.75" customHeight="1">
      <c r="B851" s="352">
        <v>45630</v>
      </c>
      <c r="C851" s="353" t="s">
        <v>219</v>
      </c>
      <c r="D851" s="354" t="s">
        <v>181</v>
      </c>
      <c r="E851" s="353">
        <v>1.5</v>
      </c>
      <c r="F851" s="355" t="s">
        <v>164</v>
      </c>
      <c r="G851" s="356">
        <v>966353312</v>
      </c>
      <c r="H851" s="357">
        <v>1090008150</v>
      </c>
      <c r="I851" s="353">
        <v>3031</v>
      </c>
      <c r="J851" s="355" t="s">
        <v>178</v>
      </c>
      <c r="K851" s="353">
        <v>5</v>
      </c>
      <c r="L851" s="345"/>
      <c r="M851" s="4"/>
      <c r="N851" s="4"/>
      <c r="O851" s="4"/>
      <c r="P851" s="4"/>
      <c r="Q851" s="4"/>
      <c r="R851" s="4"/>
      <c r="S851" s="4"/>
      <c r="T851" s="100"/>
      <c r="U851" s="4"/>
      <c r="V851" s="4"/>
      <c r="W851" s="4"/>
      <c r="X851" s="4"/>
      <c r="Y851" s="4"/>
      <c r="Z851" s="4"/>
    </row>
    <row r="852" spans="2:26" ht="15.75" customHeight="1">
      <c r="B852" s="346">
        <v>45630</v>
      </c>
      <c r="C852" s="347" t="s">
        <v>221</v>
      </c>
      <c r="D852" s="348" t="s">
        <v>153</v>
      </c>
      <c r="E852" s="347">
        <v>2.5</v>
      </c>
      <c r="F852" s="349" t="s">
        <v>154</v>
      </c>
      <c r="G852" s="350">
        <v>398232148</v>
      </c>
      <c r="H852" s="359">
        <v>26098005897</v>
      </c>
      <c r="I852" s="347">
        <v>3023</v>
      </c>
      <c r="J852" s="349" t="s">
        <v>182</v>
      </c>
      <c r="K852" s="347">
        <v>6</v>
      </c>
      <c r="L852" s="360">
        <v>0.4375</v>
      </c>
      <c r="M852" s="4"/>
      <c r="N852" s="4"/>
      <c r="O852" s="4"/>
      <c r="P852" s="4"/>
      <c r="Q852" s="4"/>
      <c r="R852" s="4"/>
      <c r="S852" s="4"/>
      <c r="T852" s="100"/>
      <c r="U852" s="4"/>
      <c r="V852" s="4"/>
      <c r="W852" s="4"/>
      <c r="X852" s="4"/>
      <c r="Y852" s="4"/>
      <c r="Z852" s="4"/>
    </row>
    <row r="853" spans="2:26" ht="15.75" customHeight="1">
      <c r="B853" s="346">
        <v>45630</v>
      </c>
      <c r="C853" s="347" t="s">
        <v>221</v>
      </c>
      <c r="D853" s="348" t="s">
        <v>153</v>
      </c>
      <c r="E853" s="347">
        <v>2.5</v>
      </c>
      <c r="F853" s="349" t="s">
        <v>154</v>
      </c>
      <c r="G853" s="350">
        <v>398232148</v>
      </c>
      <c r="H853" s="359">
        <v>26098005897</v>
      </c>
      <c r="I853" s="347">
        <v>3005</v>
      </c>
      <c r="J853" s="349" t="s">
        <v>185</v>
      </c>
      <c r="K853" s="347">
        <v>6</v>
      </c>
      <c r="L853" s="146"/>
      <c r="M853" s="4"/>
      <c r="N853" s="4"/>
      <c r="O853" s="4"/>
      <c r="P853" s="4"/>
      <c r="Q853" s="4"/>
      <c r="R853" s="4"/>
      <c r="S853" s="4"/>
      <c r="T853" s="100"/>
      <c r="U853" s="4"/>
      <c r="V853" s="4"/>
      <c r="W853" s="4"/>
      <c r="X853" s="4"/>
      <c r="Y853" s="4"/>
      <c r="Z853" s="4"/>
    </row>
    <row r="854" spans="2:26" ht="15.75" customHeight="1">
      <c r="B854" s="346">
        <v>45630</v>
      </c>
      <c r="C854" s="347" t="s">
        <v>221</v>
      </c>
      <c r="D854" s="348" t="s">
        <v>153</v>
      </c>
      <c r="E854" s="347">
        <v>2.5</v>
      </c>
      <c r="F854" s="349" t="s">
        <v>154</v>
      </c>
      <c r="G854" s="350">
        <v>398232148</v>
      </c>
      <c r="H854" s="359">
        <v>26098005897</v>
      </c>
      <c r="I854" s="347">
        <v>3013</v>
      </c>
      <c r="J854" s="349" t="s">
        <v>188</v>
      </c>
      <c r="K854" s="347">
        <v>6</v>
      </c>
      <c r="L854" s="146"/>
      <c r="M854" s="4"/>
      <c r="N854" s="4"/>
      <c r="O854" s="4"/>
      <c r="P854" s="4"/>
      <c r="Q854" s="4"/>
      <c r="R854" s="4"/>
      <c r="S854" s="4"/>
      <c r="T854" s="100"/>
      <c r="U854" s="4"/>
      <c r="V854" s="4"/>
      <c r="W854" s="4"/>
      <c r="X854" s="4"/>
      <c r="Y854" s="4"/>
      <c r="Z854" s="4"/>
    </row>
    <row r="855" spans="2:26" ht="15.75" customHeight="1">
      <c r="B855" s="337">
        <v>45630</v>
      </c>
      <c r="C855" s="338" t="s">
        <v>223</v>
      </c>
      <c r="D855" s="339" t="s">
        <v>134</v>
      </c>
      <c r="E855" s="338">
        <v>2.5</v>
      </c>
      <c r="F855" s="340" t="s">
        <v>158</v>
      </c>
      <c r="G855" s="341">
        <v>886884883</v>
      </c>
      <c r="H855" s="361" t="s">
        <v>240</v>
      </c>
      <c r="I855" s="338">
        <v>3032</v>
      </c>
      <c r="J855" s="340" t="s">
        <v>190</v>
      </c>
      <c r="K855" s="338">
        <v>5</v>
      </c>
      <c r="L855" s="145">
        <v>0.58333333333333337</v>
      </c>
      <c r="M855" s="4"/>
      <c r="N855" s="4"/>
      <c r="O855" s="4"/>
      <c r="P855" s="4"/>
      <c r="Q855" s="4"/>
      <c r="R855" s="4"/>
      <c r="S855" s="4"/>
      <c r="T855" s="100"/>
      <c r="U855" s="4"/>
      <c r="V855" s="4"/>
      <c r="W855" s="4"/>
      <c r="X855" s="4"/>
      <c r="Y855" s="4"/>
      <c r="Z855" s="4"/>
    </row>
    <row r="856" spans="2:26" ht="15.75" customHeight="1">
      <c r="B856" s="337">
        <v>45630</v>
      </c>
      <c r="C856" s="338" t="s">
        <v>223</v>
      </c>
      <c r="D856" s="339" t="s">
        <v>134</v>
      </c>
      <c r="E856" s="338">
        <v>2.5</v>
      </c>
      <c r="F856" s="340" t="s">
        <v>158</v>
      </c>
      <c r="G856" s="341">
        <v>886884883</v>
      </c>
      <c r="H856" s="361" t="s">
        <v>240</v>
      </c>
      <c r="I856" s="338">
        <v>3003</v>
      </c>
      <c r="J856" s="340" t="s">
        <v>193</v>
      </c>
      <c r="K856" s="338">
        <v>7</v>
      </c>
      <c r="L856" s="146"/>
      <c r="M856" s="4"/>
      <c r="N856" s="4"/>
      <c r="O856" s="4"/>
      <c r="P856" s="4"/>
      <c r="Q856" s="4"/>
      <c r="R856" s="4"/>
      <c r="S856" s="4"/>
      <c r="T856" s="100"/>
      <c r="U856" s="4"/>
      <c r="V856" s="4"/>
      <c r="W856" s="4"/>
      <c r="X856" s="4"/>
      <c r="Y856" s="4"/>
      <c r="Z856" s="4"/>
    </row>
    <row r="857" spans="2:26" ht="15.75" customHeight="1">
      <c r="B857" s="337">
        <v>45630</v>
      </c>
      <c r="C857" s="338" t="s">
        <v>223</v>
      </c>
      <c r="D857" s="339" t="s">
        <v>134</v>
      </c>
      <c r="E857" s="338">
        <v>2.5</v>
      </c>
      <c r="F857" s="340" t="s">
        <v>158</v>
      </c>
      <c r="G857" s="341">
        <v>886884883</v>
      </c>
      <c r="H857" s="361" t="s">
        <v>240</v>
      </c>
      <c r="I857" s="338">
        <v>3011</v>
      </c>
      <c r="J857" s="340" t="s">
        <v>196</v>
      </c>
      <c r="K857" s="338">
        <v>8</v>
      </c>
      <c r="L857" s="146"/>
      <c r="M857" s="4"/>
      <c r="N857" s="4"/>
      <c r="O857" s="4"/>
      <c r="P857" s="4"/>
      <c r="Q857" s="4"/>
      <c r="R857" s="4"/>
      <c r="S857" s="4"/>
      <c r="T857" s="100"/>
      <c r="U857" s="4"/>
      <c r="V857" s="4"/>
      <c r="W857" s="4"/>
      <c r="X857" s="4"/>
      <c r="Y857" s="4"/>
      <c r="Z857" s="4"/>
    </row>
    <row r="858" spans="2:26" ht="15.75" customHeight="1">
      <c r="B858" s="352">
        <v>45630</v>
      </c>
      <c r="C858" s="353" t="s">
        <v>224</v>
      </c>
      <c r="D858" s="354" t="s">
        <v>181</v>
      </c>
      <c r="E858" s="353">
        <v>1.5</v>
      </c>
      <c r="F858" s="355" t="s">
        <v>164</v>
      </c>
      <c r="G858" s="356">
        <v>966353312</v>
      </c>
      <c r="H858" s="357">
        <v>1090008150</v>
      </c>
      <c r="I858" s="353">
        <v>3018</v>
      </c>
      <c r="J858" s="355" t="s">
        <v>199</v>
      </c>
      <c r="K858" s="353">
        <v>6</v>
      </c>
      <c r="L858" s="145">
        <v>0.59375</v>
      </c>
      <c r="M858" s="4"/>
      <c r="N858" s="4"/>
      <c r="O858" s="4"/>
      <c r="P858" s="4"/>
      <c r="Q858" s="4"/>
      <c r="R858" s="4"/>
      <c r="S858" s="4"/>
      <c r="T858" s="100"/>
      <c r="U858" s="4"/>
      <c r="V858" s="4"/>
      <c r="W858" s="4"/>
      <c r="X858" s="4"/>
      <c r="Y858" s="4"/>
      <c r="Z858" s="4"/>
    </row>
    <row r="859" spans="2:26" ht="15.75" customHeight="1">
      <c r="B859" s="352">
        <v>45630</v>
      </c>
      <c r="C859" s="353" t="s">
        <v>224</v>
      </c>
      <c r="D859" s="354" t="s">
        <v>181</v>
      </c>
      <c r="E859" s="353">
        <v>1.5</v>
      </c>
      <c r="F859" s="355" t="s">
        <v>164</v>
      </c>
      <c r="G859" s="356">
        <v>966353312</v>
      </c>
      <c r="H859" s="357">
        <v>1090008150</v>
      </c>
      <c r="I859" s="353">
        <v>3014</v>
      </c>
      <c r="J859" s="355" t="s">
        <v>202</v>
      </c>
      <c r="K859" s="353">
        <v>9</v>
      </c>
      <c r="L859" s="146"/>
      <c r="M859" s="4"/>
      <c r="N859" s="4"/>
      <c r="O859" s="4"/>
      <c r="P859" s="4"/>
      <c r="Q859" s="4"/>
      <c r="R859" s="4"/>
      <c r="S859" s="4"/>
      <c r="T859" s="100"/>
      <c r="U859" s="4"/>
      <c r="V859" s="4"/>
      <c r="W859" s="4"/>
      <c r="X859" s="4"/>
      <c r="Y859" s="4"/>
      <c r="Z859" s="4"/>
    </row>
    <row r="860" spans="2:26" ht="15.75" customHeight="1">
      <c r="B860" s="337">
        <v>45631</v>
      </c>
      <c r="C860" s="338" t="s">
        <v>215</v>
      </c>
      <c r="D860" s="339" t="s">
        <v>153</v>
      </c>
      <c r="E860" s="338">
        <v>2.5</v>
      </c>
      <c r="F860" s="340" t="s">
        <v>154</v>
      </c>
      <c r="G860" s="341">
        <v>398232148</v>
      </c>
      <c r="H860" s="342">
        <v>26098005897</v>
      </c>
      <c r="I860" s="338">
        <v>3016</v>
      </c>
      <c r="J860" s="340" t="s">
        <v>171</v>
      </c>
      <c r="K860" s="338">
        <v>9</v>
      </c>
      <c r="L860" s="146"/>
      <c r="M860" s="4"/>
      <c r="N860" s="4"/>
      <c r="O860" s="4"/>
      <c r="P860" s="4"/>
      <c r="Q860" s="4"/>
      <c r="R860" s="4"/>
      <c r="S860" s="4"/>
      <c r="T860" s="100"/>
      <c r="U860" s="4"/>
      <c r="V860" s="4"/>
      <c r="W860" s="4"/>
      <c r="X860" s="4"/>
      <c r="Y860" s="4"/>
      <c r="Z860" s="4"/>
    </row>
    <row r="861" spans="2:26" ht="15.75" customHeight="1">
      <c r="B861" s="337">
        <v>45631</v>
      </c>
      <c r="C861" s="338" t="s">
        <v>215</v>
      </c>
      <c r="D861" s="339" t="s">
        <v>153</v>
      </c>
      <c r="E861" s="338">
        <v>2.5</v>
      </c>
      <c r="F861" s="340" t="s">
        <v>154</v>
      </c>
      <c r="G861" s="341">
        <v>398232148</v>
      </c>
      <c r="H861" s="342">
        <v>26098005897</v>
      </c>
      <c r="I861" s="338">
        <v>3033</v>
      </c>
      <c r="J861" s="340" t="s">
        <v>205</v>
      </c>
      <c r="K861" s="338">
        <v>5</v>
      </c>
      <c r="L861" s="146"/>
      <c r="M861" s="4"/>
      <c r="N861" s="4"/>
      <c r="O861" s="4"/>
      <c r="P861" s="4"/>
      <c r="Q861" s="4"/>
      <c r="R861" s="4"/>
      <c r="S861" s="4"/>
      <c r="T861" s="100"/>
      <c r="U861" s="4"/>
      <c r="V861" s="4"/>
      <c r="W861" s="4"/>
      <c r="X861" s="4"/>
      <c r="Y861" s="4"/>
      <c r="Z861" s="4"/>
    </row>
    <row r="862" spans="2:26" ht="15.75" customHeight="1">
      <c r="B862" s="337">
        <v>45631</v>
      </c>
      <c r="C862" s="338" t="s">
        <v>215</v>
      </c>
      <c r="D862" s="339" t="s">
        <v>153</v>
      </c>
      <c r="E862" s="338">
        <v>2.5</v>
      </c>
      <c r="F862" s="340" t="s">
        <v>154</v>
      </c>
      <c r="G862" s="341">
        <v>398232148</v>
      </c>
      <c r="H862" s="342">
        <v>26098005897</v>
      </c>
      <c r="I862" s="338">
        <v>3027</v>
      </c>
      <c r="J862" s="340" t="s">
        <v>175</v>
      </c>
      <c r="K862" s="338">
        <v>10</v>
      </c>
      <c r="L862" s="146"/>
      <c r="M862" s="4"/>
      <c r="N862" s="4"/>
      <c r="O862" s="4"/>
      <c r="P862" s="4"/>
      <c r="Q862" s="4"/>
      <c r="R862" s="4"/>
      <c r="S862" s="4"/>
      <c r="T862" s="100"/>
      <c r="U862" s="4"/>
      <c r="V862" s="4"/>
      <c r="W862" s="4"/>
      <c r="X862" s="4"/>
      <c r="Y862" s="4"/>
      <c r="Z862" s="4"/>
    </row>
    <row r="863" spans="2:26" ht="15.75" customHeight="1">
      <c r="B863" s="352">
        <v>45631</v>
      </c>
      <c r="C863" s="353" t="s">
        <v>217</v>
      </c>
      <c r="D863" s="354" t="s">
        <v>134</v>
      </c>
      <c r="E863" s="353">
        <v>2.5</v>
      </c>
      <c r="F863" s="355" t="s">
        <v>158</v>
      </c>
      <c r="G863" s="356">
        <v>886884883</v>
      </c>
      <c r="H863" s="362" t="s">
        <v>159</v>
      </c>
      <c r="I863" s="353">
        <v>3015</v>
      </c>
      <c r="J863" s="355" t="s">
        <v>156</v>
      </c>
      <c r="K863" s="353">
        <v>7</v>
      </c>
      <c r="L863" s="146"/>
      <c r="M863" s="4"/>
      <c r="N863" s="4"/>
      <c r="O863" s="4"/>
      <c r="P863" s="4"/>
      <c r="Q863" s="4"/>
      <c r="R863" s="4"/>
      <c r="S863" s="4"/>
      <c r="T863" s="100"/>
      <c r="U863" s="4"/>
      <c r="V863" s="4"/>
      <c r="W863" s="4"/>
      <c r="X863" s="4"/>
      <c r="Y863" s="4"/>
      <c r="Z863" s="4"/>
    </row>
    <row r="864" spans="2:26" ht="15.75" customHeight="1">
      <c r="B864" s="352">
        <v>45631</v>
      </c>
      <c r="C864" s="353" t="s">
        <v>217</v>
      </c>
      <c r="D864" s="354" t="s">
        <v>134</v>
      </c>
      <c r="E864" s="353">
        <v>2.5</v>
      </c>
      <c r="F864" s="355" t="s">
        <v>158</v>
      </c>
      <c r="G864" s="356">
        <v>886884883</v>
      </c>
      <c r="H864" s="362" t="s">
        <v>159</v>
      </c>
      <c r="I864" s="353">
        <v>3030</v>
      </c>
      <c r="J864" s="355" t="s">
        <v>161</v>
      </c>
      <c r="K864" s="353">
        <v>8</v>
      </c>
      <c r="L864" s="146"/>
      <c r="M864" s="4"/>
      <c r="N864" s="4"/>
      <c r="O864" s="4"/>
      <c r="P864" s="4"/>
      <c r="Q864" s="4"/>
      <c r="R864" s="4"/>
      <c r="S864" s="4"/>
      <c r="T864" s="100"/>
      <c r="U864" s="4"/>
      <c r="V864" s="4"/>
      <c r="W864" s="4"/>
      <c r="X864" s="4"/>
      <c r="Y864" s="4"/>
      <c r="Z864" s="4"/>
    </row>
    <row r="865" spans="2:26" ht="15.75" customHeight="1">
      <c r="B865" s="352">
        <v>45631</v>
      </c>
      <c r="C865" s="353" t="s">
        <v>217</v>
      </c>
      <c r="D865" s="354" t="s">
        <v>134</v>
      </c>
      <c r="E865" s="353">
        <v>2.5</v>
      </c>
      <c r="F865" s="355" t="s">
        <v>158</v>
      </c>
      <c r="G865" s="356">
        <v>886884883</v>
      </c>
      <c r="H865" s="362" t="s">
        <v>159</v>
      </c>
      <c r="I865" s="353">
        <v>3020</v>
      </c>
      <c r="J865" s="355" t="s">
        <v>166</v>
      </c>
      <c r="K865" s="353">
        <v>9</v>
      </c>
      <c r="L865" s="146"/>
      <c r="M865" s="4"/>
      <c r="N865" s="4"/>
      <c r="O865" s="4"/>
      <c r="P865" s="4"/>
      <c r="Q865" s="4"/>
      <c r="R865" s="4"/>
      <c r="S865" s="4"/>
      <c r="T865" s="100"/>
      <c r="U865" s="4"/>
      <c r="V865" s="4"/>
      <c r="W865" s="4"/>
      <c r="X865" s="4"/>
      <c r="Y865" s="4"/>
      <c r="Z865" s="4"/>
    </row>
    <row r="866" spans="2:26" ht="15.75" customHeight="1">
      <c r="B866" s="363">
        <v>45631</v>
      </c>
      <c r="C866" s="364" t="s">
        <v>219</v>
      </c>
      <c r="D866" s="365" t="s">
        <v>174</v>
      </c>
      <c r="E866" s="364">
        <v>1.5</v>
      </c>
      <c r="F866" s="366" t="s">
        <v>50</v>
      </c>
      <c r="G866" s="367">
        <v>949502669</v>
      </c>
      <c r="H866" s="368">
        <v>1066000787</v>
      </c>
      <c r="I866" s="364">
        <v>3002</v>
      </c>
      <c r="J866" s="366" t="s">
        <v>150</v>
      </c>
      <c r="K866" s="364">
        <v>11</v>
      </c>
      <c r="L866" s="146"/>
      <c r="M866" s="4"/>
      <c r="N866" s="4"/>
      <c r="O866" s="4"/>
      <c r="P866" s="4"/>
      <c r="Q866" s="4"/>
      <c r="R866" s="4"/>
      <c r="S866" s="4"/>
      <c r="T866" s="100"/>
      <c r="U866" s="4"/>
      <c r="V866" s="4"/>
      <c r="W866" s="4"/>
      <c r="X866" s="4"/>
      <c r="Y866" s="4"/>
      <c r="Z866" s="4"/>
    </row>
    <row r="867" spans="2:26" ht="15.75" customHeight="1">
      <c r="B867" s="363">
        <v>45631</v>
      </c>
      <c r="C867" s="364" t="s">
        <v>219</v>
      </c>
      <c r="D867" s="365" t="s">
        <v>174</v>
      </c>
      <c r="E867" s="364">
        <v>1.5</v>
      </c>
      <c r="F867" s="366" t="s">
        <v>50</v>
      </c>
      <c r="G867" s="367">
        <v>949502669</v>
      </c>
      <c r="H867" s="368">
        <v>1066000787</v>
      </c>
      <c r="I867" s="364">
        <v>3031</v>
      </c>
      <c r="J867" s="366" t="s">
        <v>178</v>
      </c>
      <c r="K867" s="364">
        <v>6</v>
      </c>
      <c r="L867" s="146"/>
      <c r="M867" s="4"/>
      <c r="N867" s="4"/>
      <c r="O867" s="4"/>
      <c r="P867" s="4"/>
      <c r="Q867" s="4"/>
      <c r="R867" s="4"/>
      <c r="S867" s="4"/>
      <c r="T867" s="100"/>
      <c r="U867" s="4"/>
      <c r="V867" s="4"/>
      <c r="W867" s="4"/>
      <c r="X867" s="4"/>
      <c r="Y867" s="4"/>
      <c r="Z867" s="4"/>
    </row>
    <row r="868" spans="2:26" ht="15.75" customHeight="1">
      <c r="B868" s="337">
        <v>45631</v>
      </c>
      <c r="C868" s="338" t="s">
        <v>221</v>
      </c>
      <c r="D868" s="339" t="s">
        <v>153</v>
      </c>
      <c r="E868" s="338">
        <v>2.5</v>
      </c>
      <c r="F868" s="340" t="s">
        <v>154</v>
      </c>
      <c r="G868" s="341">
        <v>398232148</v>
      </c>
      <c r="H868" s="342">
        <v>26098005897</v>
      </c>
      <c r="I868" s="338">
        <v>3023</v>
      </c>
      <c r="J868" s="340" t="s">
        <v>182</v>
      </c>
      <c r="K868" s="338">
        <v>7</v>
      </c>
      <c r="L868" s="146"/>
      <c r="M868" s="4"/>
      <c r="N868" s="4"/>
      <c r="O868" s="4"/>
      <c r="P868" s="4"/>
      <c r="Q868" s="4"/>
      <c r="R868" s="4"/>
      <c r="S868" s="4"/>
      <c r="T868" s="100"/>
      <c r="U868" s="4"/>
      <c r="V868" s="4"/>
      <c r="W868" s="4"/>
      <c r="X868" s="4"/>
      <c r="Y868" s="4"/>
      <c r="Z868" s="4"/>
    </row>
    <row r="869" spans="2:26" ht="15.75" customHeight="1">
      <c r="B869" s="337">
        <v>45631</v>
      </c>
      <c r="C869" s="338" t="s">
        <v>221</v>
      </c>
      <c r="D869" s="339" t="s">
        <v>153</v>
      </c>
      <c r="E869" s="338">
        <v>2.5</v>
      </c>
      <c r="F869" s="340" t="s">
        <v>154</v>
      </c>
      <c r="G869" s="341">
        <v>398232148</v>
      </c>
      <c r="H869" s="342">
        <v>26098005897</v>
      </c>
      <c r="I869" s="338">
        <v>3005</v>
      </c>
      <c r="J869" s="340" t="s">
        <v>185</v>
      </c>
      <c r="K869" s="338">
        <v>7</v>
      </c>
      <c r="L869" s="146"/>
      <c r="M869" s="4"/>
      <c r="N869" s="4"/>
      <c r="O869" s="4"/>
      <c r="P869" s="4"/>
      <c r="Q869" s="4"/>
      <c r="R869" s="4"/>
      <c r="S869" s="4"/>
      <c r="T869" s="100"/>
      <c r="U869" s="4"/>
      <c r="V869" s="4"/>
      <c r="W869" s="4"/>
      <c r="X869" s="4"/>
      <c r="Y869" s="4"/>
      <c r="Z869" s="4"/>
    </row>
    <row r="870" spans="2:26" ht="15.75" customHeight="1">
      <c r="B870" s="337">
        <v>45631</v>
      </c>
      <c r="C870" s="338" t="s">
        <v>221</v>
      </c>
      <c r="D870" s="339" t="s">
        <v>153</v>
      </c>
      <c r="E870" s="338">
        <v>2.5</v>
      </c>
      <c r="F870" s="340" t="s">
        <v>154</v>
      </c>
      <c r="G870" s="341">
        <v>398232148</v>
      </c>
      <c r="H870" s="342">
        <v>26098005897</v>
      </c>
      <c r="I870" s="338">
        <v>3013</v>
      </c>
      <c r="J870" s="340" t="s">
        <v>188</v>
      </c>
      <c r="K870" s="338">
        <v>8</v>
      </c>
      <c r="L870" s="146"/>
      <c r="M870" s="4"/>
      <c r="N870" s="4"/>
      <c r="O870" s="4"/>
      <c r="P870" s="4"/>
      <c r="Q870" s="4"/>
      <c r="R870" s="4"/>
      <c r="S870" s="4"/>
      <c r="T870" s="100"/>
      <c r="U870" s="4"/>
      <c r="V870" s="4"/>
      <c r="W870" s="4"/>
      <c r="X870" s="4"/>
      <c r="Y870" s="4"/>
      <c r="Z870" s="4"/>
    </row>
    <row r="871" spans="2:26" ht="15.75" customHeight="1">
      <c r="B871" s="369">
        <v>45631</v>
      </c>
      <c r="C871" s="369" t="s">
        <v>223</v>
      </c>
      <c r="D871" s="370" t="s">
        <v>134</v>
      </c>
      <c r="E871" s="314">
        <v>2.5</v>
      </c>
      <c r="F871" s="315" t="s">
        <v>158</v>
      </c>
      <c r="G871" s="371">
        <v>886884883</v>
      </c>
      <c r="H871" s="372" t="s">
        <v>159</v>
      </c>
      <c r="I871" s="314">
        <v>3032</v>
      </c>
      <c r="J871" s="315" t="s">
        <v>190</v>
      </c>
      <c r="K871" s="314">
        <v>5</v>
      </c>
      <c r="L871" s="146"/>
      <c r="M871" s="4"/>
      <c r="N871" s="4"/>
      <c r="O871" s="4"/>
      <c r="P871" s="4"/>
      <c r="Q871" s="4"/>
      <c r="R871" s="4"/>
      <c r="S871" s="4"/>
      <c r="T871" s="100"/>
      <c r="U871" s="4"/>
      <c r="V871" s="4"/>
      <c r="W871" s="4"/>
      <c r="X871" s="4"/>
      <c r="Y871" s="4"/>
      <c r="Z871" s="4"/>
    </row>
    <row r="872" spans="2:26" ht="15.75" customHeight="1">
      <c r="B872" s="369">
        <v>45631</v>
      </c>
      <c r="C872" s="369" t="s">
        <v>223</v>
      </c>
      <c r="D872" s="370" t="s">
        <v>134</v>
      </c>
      <c r="E872" s="314">
        <v>2.5</v>
      </c>
      <c r="F872" s="315" t="s">
        <v>158</v>
      </c>
      <c r="G872" s="371">
        <v>886884883</v>
      </c>
      <c r="H872" s="372" t="s">
        <v>159</v>
      </c>
      <c r="I872" s="314">
        <v>3003</v>
      </c>
      <c r="J872" s="315" t="s">
        <v>193</v>
      </c>
      <c r="K872" s="314">
        <v>8</v>
      </c>
      <c r="L872" s="146"/>
      <c r="M872" s="4"/>
      <c r="N872" s="4"/>
      <c r="O872" s="4"/>
      <c r="P872" s="4"/>
      <c r="Q872" s="4"/>
      <c r="R872" s="4"/>
      <c r="S872" s="4"/>
      <c r="T872" s="100"/>
      <c r="U872" s="4"/>
      <c r="V872" s="4"/>
      <c r="W872" s="4"/>
      <c r="X872" s="4"/>
      <c r="Y872" s="4"/>
      <c r="Z872" s="4"/>
    </row>
    <row r="873" spans="2:26" ht="15.75" customHeight="1">
      <c r="B873" s="369">
        <v>45631</v>
      </c>
      <c r="C873" s="369" t="s">
        <v>223</v>
      </c>
      <c r="D873" s="370" t="s">
        <v>134</v>
      </c>
      <c r="E873" s="314">
        <v>2.5</v>
      </c>
      <c r="F873" s="315" t="s">
        <v>158</v>
      </c>
      <c r="G873" s="371">
        <v>886884883</v>
      </c>
      <c r="H873" s="372" t="s">
        <v>159</v>
      </c>
      <c r="I873" s="314">
        <v>3011</v>
      </c>
      <c r="J873" s="315" t="s">
        <v>196</v>
      </c>
      <c r="K873" s="314">
        <v>10</v>
      </c>
      <c r="L873" s="146"/>
      <c r="M873" s="4"/>
      <c r="N873" s="4"/>
      <c r="O873" s="4"/>
      <c r="P873" s="4"/>
      <c r="Q873" s="4"/>
      <c r="R873" s="4"/>
      <c r="S873" s="4"/>
      <c r="T873" s="100"/>
      <c r="U873" s="4"/>
      <c r="V873" s="4"/>
      <c r="W873" s="4"/>
      <c r="X873" s="4"/>
      <c r="Y873" s="4"/>
      <c r="Z873" s="4"/>
    </row>
    <row r="874" spans="2:26" ht="15.75" customHeight="1">
      <c r="B874" s="363">
        <v>45631</v>
      </c>
      <c r="C874" s="364" t="s">
        <v>224</v>
      </c>
      <c r="D874" s="365" t="s">
        <v>174</v>
      </c>
      <c r="E874" s="364">
        <v>1.5</v>
      </c>
      <c r="F874" s="366" t="s">
        <v>50</v>
      </c>
      <c r="G874" s="367">
        <v>949502669</v>
      </c>
      <c r="H874" s="368">
        <v>1066000787</v>
      </c>
      <c r="I874" s="364">
        <v>3018</v>
      </c>
      <c r="J874" s="366" t="s">
        <v>199</v>
      </c>
      <c r="K874" s="364">
        <v>6</v>
      </c>
      <c r="L874" s="146"/>
      <c r="M874" s="331">
        <v>2.5</v>
      </c>
      <c r="N874" s="331" t="s">
        <v>154</v>
      </c>
      <c r="O874" s="331"/>
      <c r="P874" s="331"/>
      <c r="Q874" s="331"/>
      <c r="R874" s="331"/>
      <c r="S874" s="331"/>
      <c r="T874" s="373"/>
      <c r="U874" s="331"/>
      <c r="V874" s="331"/>
      <c r="W874" s="331"/>
      <c r="X874" s="331"/>
      <c r="Y874" s="331"/>
      <c r="Z874" s="331"/>
    </row>
    <row r="875" spans="2:26" ht="15.75" customHeight="1">
      <c r="B875" s="363">
        <v>45631</v>
      </c>
      <c r="C875" s="364" t="s">
        <v>224</v>
      </c>
      <c r="D875" s="365" t="s">
        <v>174</v>
      </c>
      <c r="E875" s="364">
        <v>1.5</v>
      </c>
      <c r="F875" s="366" t="s">
        <v>50</v>
      </c>
      <c r="G875" s="367">
        <v>949502669</v>
      </c>
      <c r="H875" s="368">
        <v>1066000787</v>
      </c>
      <c r="I875" s="364">
        <v>3014</v>
      </c>
      <c r="J875" s="366" t="s">
        <v>202</v>
      </c>
      <c r="K875" s="364">
        <v>8</v>
      </c>
      <c r="L875" s="146"/>
      <c r="M875" s="331">
        <v>3.5</v>
      </c>
      <c r="N875" s="331" t="s">
        <v>218</v>
      </c>
      <c r="O875" s="331"/>
      <c r="P875" s="331"/>
      <c r="Q875" s="331"/>
      <c r="R875" s="331"/>
      <c r="S875" s="331"/>
      <c r="T875" s="373"/>
      <c r="U875" s="331"/>
      <c r="V875" s="331"/>
      <c r="W875" s="331"/>
      <c r="X875" s="331"/>
      <c r="Y875" s="331"/>
      <c r="Z875" s="331"/>
    </row>
    <row r="876" spans="2:26" ht="15.75" customHeight="1">
      <c r="B876" s="374">
        <v>45632</v>
      </c>
      <c r="C876" s="375" t="s">
        <v>215</v>
      </c>
      <c r="D876" s="376" t="s">
        <v>153</v>
      </c>
      <c r="E876" s="375">
        <v>2.5</v>
      </c>
      <c r="F876" s="377" t="s">
        <v>154</v>
      </c>
      <c r="G876" s="378">
        <v>398232148</v>
      </c>
      <c r="H876" s="379">
        <v>26098005897</v>
      </c>
      <c r="I876" s="375">
        <v>3016</v>
      </c>
      <c r="J876" s="377" t="s">
        <v>171</v>
      </c>
      <c r="K876" s="375">
        <v>9</v>
      </c>
      <c r="L876" s="380"/>
      <c r="M876" s="331"/>
      <c r="N876" s="331"/>
      <c r="O876" s="331"/>
      <c r="P876" s="331"/>
      <c r="Q876" s="331"/>
      <c r="R876" s="331"/>
      <c r="S876" s="331"/>
      <c r="T876" s="373"/>
      <c r="U876" s="331"/>
      <c r="V876" s="331"/>
      <c r="W876" s="331"/>
      <c r="X876" s="331"/>
      <c r="Y876" s="331"/>
      <c r="Z876" s="331"/>
    </row>
    <row r="877" spans="2:26" ht="15.75" customHeight="1">
      <c r="B877" s="374">
        <v>45632</v>
      </c>
      <c r="C877" s="375" t="s">
        <v>215</v>
      </c>
      <c r="D877" s="376" t="s">
        <v>153</v>
      </c>
      <c r="E877" s="375">
        <v>2.5</v>
      </c>
      <c r="F877" s="377" t="s">
        <v>154</v>
      </c>
      <c r="G877" s="378">
        <v>398232148</v>
      </c>
      <c r="H877" s="379">
        <v>26098005897</v>
      </c>
      <c r="I877" s="375">
        <v>3027</v>
      </c>
      <c r="J877" s="377" t="s">
        <v>175</v>
      </c>
      <c r="K877" s="375">
        <v>9</v>
      </c>
      <c r="L877" s="380"/>
      <c r="M877" s="331"/>
      <c r="N877" s="331"/>
      <c r="O877" s="331"/>
      <c r="P877" s="331"/>
      <c r="Q877" s="331"/>
      <c r="R877" s="331"/>
      <c r="S877" s="331"/>
      <c r="T877" s="373"/>
      <c r="U877" s="331"/>
      <c r="V877" s="331"/>
      <c r="W877" s="331"/>
      <c r="X877" s="331"/>
      <c r="Y877" s="331"/>
      <c r="Z877" s="331"/>
    </row>
    <row r="878" spans="2:26" ht="15.75" customHeight="1">
      <c r="B878" s="374">
        <v>45632</v>
      </c>
      <c r="C878" s="375" t="s">
        <v>215</v>
      </c>
      <c r="D878" s="376" t="s">
        <v>153</v>
      </c>
      <c r="E878" s="375">
        <v>2.5</v>
      </c>
      <c r="F878" s="377" t="s">
        <v>154</v>
      </c>
      <c r="G878" s="378">
        <v>398232148</v>
      </c>
      <c r="H878" s="379">
        <v>26098005897</v>
      </c>
      <c r="I878" s="375">
        <v>3033</v>
      </c>
      <c r="J878" s="377" t="s">
        <v>205</v>
      </c>
      <c r="K878" s="375">
        <v>5</v>
      </c>
      <c r="L878" s="380"/>
      <c r="M878" s="381">
        <v>1.5</v>
      </c>
      <c r="N878" s="382" t="s">
        <v>158</v>
      </c>
      <c r="O878" s="331"/>
      <c r="P878" s="331"/>
      <c r="Q878" s="331"/>
      <c r="R878" s="331"/>
      <c r="S878" s="331"/>
      <c r="T878" s="373"/>
      <c r="U878" s="331"/>
      <c r="V878" s="331"/>
      <c r="W878" s="331"/>
      <c r="X878" s="331"/>
      <c r="Y878" s="331"/>
      <c r="Z878" s="331"/>
    </row>
    <row r="879" spans="2:26" ht="15.75" customHeight="1">
      <c r="B879" s="383">
        <v>45632</v>
      </c>
      <c r="C879" s="384" t="s">
        <v>217</v>
      </c>
      <c r="D879" s="385" t="s">
        <v>177</v>
      </c>
      <c r="E879" s="384">
        <v>1.5</v>
      </c>
      <c r="F879" s="386" t="s">
        <v>158</v>
      </c>
      <c r="G879" s="387">
        <v>886884883</v>
      </c>
      <c r="H879" s="388" t="s">
        <v>159</v>
      </c>
      <c r="I879" s="384">
        <v>3030</v>
      </c>
      <c r="J879" s="386" t="s">
        <v>161</v>
      </c>
      <c r="K879" s="384">
        <v>4</v>
      </c>
      <c r="L879" s="389"/>
      <c r="M879" s="331"/>
      <c r="N879" s="331"/>
      <c r="O879" s="331"/>
      <c r="P879" s="331"/>
      <c r="Q879" s="331"/>
      <c r="R879" s="331"/>
      <c r="S879" s="331"/>
      <c r="T879" s="373"/>
      <c r="U879" s="331"/>
      <c r="V879" s="331"/>
      <c r="W879" s="331"/>
      <c r="X879" s="331"/>
      <c r="Y879" s="331"/>
      <c r="Z879" s="331"/>
    </row>
    <row r="880" spans="2:26" ht="15.75" customHeight="1">
      <c r="B880" s="383">
        <v>45632</v>
      </c>
      <c r="C880" s="384" t="s">
        <v>217</v>
      </c>
      <c r="D880" s="385" t="s">
        <v>177</v>
      </c>
      <c r="E880" s="384">
        <v>1.5</v>
      </c>
      <c r="F880" s="386" t="s">
        <v>158</v>
      </c>
      <c r="G880" s="387">
        <v>886884883</v>
      </c>
      <c r="H880" s="388" t="s">
        <v>159</v>
      </c>
      <c r="I880" s="384">
        <v>3020</v>
      </c>
      <c r="J880" s="386" t="s">
        <v>166</v>
      </c>
      <c r="K880" s="384">
        <v>11</v>
      </c>
      <c r="L880" s="389"/>
      <c r="M880" s="331"/>
      <c r="N880" s="331"/>
      <c r="O880" s="331"/>
      <c r="P880" s="331"/>
      <c r="Q880" s="331"/>
      <c r="R880" s="331"/>
      <c r="S880" s="331"/>
      <c r="T880" s="373"/>
      <c r="U880" s="331"/>
      <c r="V880" s="331"/>
      <c r="W880" s="331"/>
      <c r="X880" s="331"/>
      <c r="Y880" s="331"/>
      <c r="Z880" s="331"/>
    </row>
    <row r="881" spans="2:26" ht="15.75" customHeight="1">
      <c r="B881" s="390">
        <v>45632</v>
      </c>
      <c r="C881" s="391" t="s">
        <v>219</v>
      </c>
      <c r="D881" s="392" t="s">
        <v>163</v>
      </c>
      <c r="E881" s="391">
        <v>3.5</v>
      </c>
      <c r="F881" s="393" t="s">
        <v>218</v>
      </c>
      <c r="G881" s="394">
        <v>915008283</v>
      </c>
      <c r="H881" s="395">
        <v>42083006212</v>
      </c>
      <c r="I881" s="391">
        <v>3002</v>
      </c>
      <c r="J881" s="393" t="s">
        <v>150</v>
      </c>
      <c r="K881" s="391">
        <v>16</v>
      </c>
      <c r="L881" s="396"/>
      <c r="M881" s="331"/>
      <c r="N881" s="331"/>
      <c r="O881" s="331"/>
      <c r="P881" s="331"/>
      <c r="Q881" s="331"/>
      <c r="R881" s="331"/>
      <c r="S881" s="331"/>
      <c r="T881" s="373"/>
      <c r="U881" s="331"/>
      <c r="V881" s="331"/>
      <c r="W881" s="331"/>
      <c r="X881" s="331"/>
      <c r="Y881" s="331"/>
      <c r="Z881" s="331"/>
    </row>
    <row r="882" spans="2:26" ht="15.75" customHeight="1">
      <c r="B882" s="390">
        <v>45632</v>
      </c>
      <c r="C882" s="391" t="s">
        <v>219</v>
      </c>
      <c r="D882" s="392" t="s">
        <v>163</v>
      </c>
      <c r="E882" s="391">
        <v>3.5</v>
      </c>
      <c r="F882" s="393" t="s">
        <v>218</v>
      </c>
      <c r="G882" s="394">
        <v>915008283</v>
      </c>
      <c r="H882" s="395">
        <v>42083006212</v>
      </c>
      <c r="I882" s="391">
        <v>3015</v>
      </c>
      <c r="J882" s="393" t="s">
        <v>156</v>
      </c>
      <c r="K882" s="391">
        <v>7</v>
      </c>
      <c r="L882" s="396"/>
      <c r="M882" s="331"/>
      <c r="N882" s="331"/>
      <c r="O882" s="331"/>
      <c r="P882" s="331"/>
      <c r="Q882" s="331"/>
      <c r="R882" s="331"/>
      <c r="S882" s="331"/>
      <c r="T882" s="373"/>
      <c r="U882" s="331"/>
      <c r="V882" s="331"/>
      <c r="W882" s="331"/>
      <c r="X882" s="331"/>
      <c r="Y882" s="331"/>
      <c r="Z882" s="331"/>
    </row>
    <row r="883" spans="2:26" ht="15.75" customHeight="1">
      <c r="B883" s="390">
        <v>45632</v>
      </c>
      <c r="C883" s="391" t="s">
        <v>219</v>
      </c>
      <c r="D883" s="392" t="s">
        <v>163</v>
      </c>
      <c r="E883" s="391">
        <v>3.5</v>
      </c>
      <c r="F883" s="393" t="s">
        <v>218</v>
      </c>
      <c r="G883" s="394">
        <v>915008283</v>
      </c>
      <c r="H883" s="395">
        <v>42083006212</v>
      </c>
      <c r="I883" s="391">
        <v>3031</v>
      </c>
      <c r="J883" s="393" t="s">
        <v>178</v>
      </c>
      <c r="K883" s="391">
        <v>7</v>
      </c>
      <c r="L883" s="396"/>
      <c r="M883" s="331"/>
      <c r="N883" s="331"/>
      <c r="O883" s="331"/>
      <c r="P883" s="331"/>
      <c r="Q883" s="331"/>
      <c r="R883" s="331"/>
      <c r="S883" s="331"/>
      <c r="T883" s="373"/>
      <c r="U883" s="331"/>
      <c r="V883" s="331"/>
      <c r="W883" s="331"/>
      <c r="X883" s="331"/>
      <c r="Y883" s="331"/>
      <c r="Z883" s="331"/>
    </row>
    <row r="884" spans="2:26" ht="15.75" customHeight="1">
      <c r="B884" s="374">
        <v>45632</v>
      </c>
      <c r="C884" s="375" t="s">
        <v>221</v>
      </c>
      <c r="D884" s="376" t="s">
        <v>153</v>
      </c>
      <c r="E884" s="375">
        <v>2.5</v>
      </c>
      <c r="F884" s="377" t="s">
        <v>154</v>
      </c>
      <c r="G884" s="378">
        <v>398232148</v>
      </c>
      <c r="H884" s="379">
        <v>26098005897</v>
      </c>
      <c r="I884" s="375">
        <v>3023</v>
      </c>
      <c r="J884" s="377" t="s">
        <v>182</v>
      </c>
      <c r="K884" s="375">
        <v>7</v>
      </c>
      <c r="L884" s="380"/>
      <c r="M884" s="331"/>
      <c r="N884" s="331"/>
      <c r="O884" s="331"/>
      <c r="P884" s="331"/>
      <c r="Q884" s="331"/>
      <c r="R884" s="331"/>
      <c r="S884" s="331"/>
      <c r="T884" s="373"/>
      <c r="U884" s="331"/>
      <c r="V884" s="331"/>
      <c r="W884" s="331"/>
      <c r="X884" s="331"/>
      <c r="Y884" s="331"/>
      <c r="Z884" s="331"/>
    </row>
    <row r="885" spans="2:26" ht="15.75" customHeight="1">
      <c r="B885" s="374">
        <v>45632</v>
      </c>
      <c r="C885" s="375" t="s">
        <v>221</v>
      </c>
      <c r="D885" s="376" t="s">
        <v>153</v>
      </c>
      <c r="E885" s="375">
        <v>2.5</v>
      </c>
      <c r="F885" s="377" t="s">
        <v>154</v>
      </c>
      <c r="G885" s="378">
        <v>398232148</v>
      </c>
      <c r="H885" s="379">
        <v>26098005897</v>
      </c>
      <c r="I885" s="375">
        <v>3005</v>
      </c>
      <c r="J885" s="377" t="s">
        <v>185</v>
      </c>
      <c r="K885" s="375">
        <v>7</v>
      </c>
      <c r="L885" s="380"/>
      <c r="M885" s="331"/>
      <c r="N885" s="331"/>
      <c r="O885" s="331"/>
      <c r="P885" s="331"/>
      <c r="Q885" s="331"/>
      <c r="R885" s="331"/>
      <c r="S885" s="331"/>
      <c r="T885" s="373"/>
      <c r="U885" s="331"/>
      <c r="V885" s="331"/>
      <c r="W885" s="331"/>
      <c r="X885" s="331"/>
      <c r="Y885" s="331"/>
      <c r="Z885" s="331"/>
    </row>
    <row r="886" spans="2:26" ht="15.75" customHeight="1">
      <c r="B886" s="374">
        <v>45632</v>
      </c>
      <c r="C886" s="375" t="s">
        <v>221</v>
      </c>
      <c r="D886" s="376" t="s">
        <v>153</v>
      </c>
      <c r="E886" s="375">
        <v>2.5</v>
      </c>
      <c r="F886" s="377" t="s">
        <v>154</v>
      </c>
      <c r="G886" s="378">
        <v>398232148</v>
      </c>
      <c r="H886" s="379">
        <v>26098005897</v>
      </c>
      <c r="I886" s="375">
        <v>3013</v>
      </c>
      <c r="J886" s="377" t="s">
        <v>188</v>
      </c>
      <c r="K886" s="375">
        <v>9</v>
      </c>
      <c r="L886" s="380"/>
      <c r="M886" s="331"/>
      <c r="N886" s="331"/>
      <c r="O886" s="331"/>
      <c r="P886" s="331"/>
      <c r="Q886" s="331"/>
      <c r="R886" s="331"/>
      <c r="S886" s="331"/>
      <c r="T886" s="373"/>
      <c r="U886" s="331"/>
      <c r="V886" s="331"/>
      <c r="W886" s="331"/>
      <c r="X886" s="331"/>
      <c r="Y886" s="331"/>
      <c r="Z886" s="331"/>
    </row>
    <row r="887" spans="2:26" ht="15.75" customHeight="1">
      <c r="B887" s="383">
        <v>45632</v>
      </c>
      <c r="C887" s="384" t="s">
        <v>223</v>
      </c>
      <c r="D887" s="385" t="s">
        <v>177</v>
      </c>
      <c r="E887" s="384">
        <v>1.5</v>
      </c>
      <c r="F887" s="386" t="s">
        <v>158</v>
      </c>
      <c r="G887" s="387">
        <v>886884883</v>
      </c>
      <c r="H887" s="388" t="s">
        <v>159</v>
      </c>
      <c r="I887" s="384">
        <v>3032</v>
      </c>
      <c r="J887" s="386" t="s">
        <v>190</v>
      </c>
      <c r="K887" s="384">
        <v>5</v>
      </c>
      <c r="L887" s="389"/>
      <c r="M887" s="331"/>
      <c r="N887" s="331"/>
      <c r="O887" s="331"/>
      <c r="P887" s="331"/>
      <c r="Q887" s="331"/>
      <c r="R887" s="331"/>
      <c r="S887" s="331"/>
      <c r="T887" s="373"/>
      <c r="U887" s="331"/>
      <c r="V887" s="331"/>
      <c r="W887" s="331"/>
      <c r="X887" s="331"/>
      <c r="Y887" s="331"/>
      <c r="Z887" s="331"/>
    </row>
    <row r="888" spans="2:26" ht="15.75" customHeight="1">
      <c r="B888" s="383">
        <v>45632</v>
      </c>
      <c r="C888" s="384" t="s">
        <v>223</v>
      </c>
      <c r="D888" s="385" t="s">
        <v>177</v>
      </c>
      <c r="E888" s="384">
        <v>1.5</v>
      </c>
      <c r="F888" s="386" t="s">
        <v>158</v>
      </c>
      <c r="G888" s="387">
        <v>886884883</v>
      </c>
      <c r="H888" s="388" t="s">
        <v>159</v>
      </c>
      <c r="I888" s="384">
        <v>3032</v>
      </c>
      <c r="J888" s="386" t="s">
        <v>193</v>
      </c>
      <c r="K888" s="384">
        <v>8</v>
      </c>
      <c r="L888" s="389"/>
      <c r="M888" s="331"/>
      <c r="N888" s="331"/>
      <c r="O888" s="331"/>
      <c r="P888" s="331"/>
      <c r="Q888" s="331"/>
      <c r="R888" s="331"/>
      <c r="S888" s="331"/>
      <c r="T888" s="373"/>
      <c r="U888" s="331"/>
      <c r="V888" s="331"/>
      <c r="W888" s="331"/>
      <c r="X888" s="331"/>
      <c r="Y888" s="331"/>
      <c r="Z888" s="331"/>
    </row>
    <row r="889" spans="2:26" ht="15.75" customHeight="1">
      <c r="B889" s="397">
        <v>45632</v>
      </c>
      <c r="C889" s="398" t="s">
        <v>224</v>
      </c>
      <c r="D889" s="399" t="s">
        <v>163</v>
      </c>
      <c r="E889" s="398">
        <v>3.5</v>
      </c>
      <c r="F889" s="400" t="s">
        <v>218</v>
      </c>
      <c r="G889" s="401">
        <v>915008283</v>
      </c>
      <c r="H889" s="402">
        <v>42083006212</v>
      </c>
      <c r="I889" s="398">
        <v>3011</v>
      </c>
      <c r="J889" s="400" t="s">
        <v>196</v>
      </c>
      <c r="K889" s="398">
        <v>11</v>
      </c>
      <c r="L889" s="403"/>
      <c r="M889" s="331"/>
      <c r="N889" s="331"/>
      <c r="O889" s="331"/>
      <c r="P889" s="331"/>
      <c r="Q889" s="331"/>
      <c r="R889" s="331"/>
      <c r="S889" s="331"/>
      <c r="T889" s="373"/>
      <c r="U889" s="331"/>
      <c r="V889" s="331"/>
      <c r="W889" s="331"/>
      <c r="X889" s="331"/>
      <c r="Y889" s="331"/>
      <c r="Z889" s="331"/>
    </row>
    <row r="890" spans="2:26" ht="15.75" customHeight="1">
      <c r="B890" s="397">
        <v>45632</v>
      </c>
      <c r="C890" s="398" t="s">
        <v>224</v>
      </c>
      <c r="D890" s="399" t="s">
        <v>163</v>
      </c>
      <c r="E890" s="398">
        <v>3.5</v>
      </c>
      <c r="F890" s="400" t="s">
        <v>218</v>
      </c>
      <c r="G890" s="401">
        <v>915008283</v>
      </c>
      <c r="H890" s="402">
        <v>42083006212</v>
      </c>
      <c r="I890" s="398">
        <v>3018</v>
      </c>
      <c r="J890" s="400" t="s">
        <v>199</v>
      </c>
      <c r="K890" s="398">
        <v>5</v>
      </c>
      <c r="L890" s="403"/>
      <c r="M890" s="4"/>
      <c r="N890" s="4"/>
      <c r="O890" s="4"/>
      <c r="P890" s="4"/>
      <c r="Q890" s="4"/>
      <c r="R890" s="4"/>
      <c r="S890" s="4"/>
      <c r="T890" s="100"/>
      <c r="U890" s="4"/>
      <c r="V890" s="4"/>
      <c r="W890" s="4"/>
      <c r="X890" s="4"/>
      <c r="Y890" s="4"/>
      <c r="Z890" s="4"/>
    </row>
    <row r="891" spans="2:26" ht="15.75" customHeight="1">
      <c r="B891" s="397">
        <v>45632</v>
      </c>
      <c r="C891" s="398" t="s">
        <v>224</v>
      </c>
      <c r="D891" s="399" t="s">
        <v>163</v>
      </c>
      <c r="E891" s="398">
        <v>3.5</v>
      </c>
      <c r="F891" s="400" t="s">
        <v>218</v>
      </c>
      <c r="G891" s="401">
        <v>915008283</v>
      </c>
      <c r="H891" s="402">
        <v>42083006212</v>
      </c>
      <c r="I891" s="398">
        <v>3014</v>
      </c>
      <c r="J891" s="400" t="s">
        <v>202</v>
      </c>
      <c r="K891" s="398">
        <v>9</v>
      </c>
      <c r="L891" s="403"/>
      <c r="M891" s="4"/>
      <c r="N891" s="4"/>
      <c r="O891" s="4"/>
      <c r="P891" s="4"/>
      <c r="Q891" s="4"/>
      <c r="R891" s="4"/>
      <c r="S891" s="4"/>
      <c r="T891" s="100"/>
      <c r="U891" s="4"/>
      <c r="V891" s="4"/>
      <c r="W891" s="4"/>
      <c r="X891" s="4"/>
      <c r="Y891" s="4"/>
      <c r="Z891" s="4"/>
    </row>
    <row r="892" spans="2:26" ht="15.75" customHeight="1">
      <c r="B892" s="404">
        <v>45633</v>
      </c>
      <c r="C892" s="318" t="s">
        <v>215</v>
      </c>
      <c r="D892" s="405" t="s">
        <v>153</v>
      </c>
      <c r="E892" s="318">
        <v>2.5</v>
      </c>
      <c r="F892" s="319" t="s">
        <v>241</v>
      </c>
      <c r="G892" s="406">
        <v>966030118</v>
      </c>
      <c r="H892" s="407" t="s">
        <v>242</v>
      </c>
      <c r="I892" s="318">
        <v>3016</v>
      </c>
      <c r="J892" s="319" t="s">
        <v>171</v>
      </c>
      <c r="K892" s="318">
        <v>8</v>
      </c>
      <c r="L892" s="118"/>
      <c r="M892" s="4"/>
      <c r="N892" s="4"/>
      <c r="O892" s="4"/>
      <c r="P892" s="4"/>
      <c r="Q892" s="4"/>
      <c r="R892" s="4"/>
      <c r="S892" s="4"/>
      <c r="T892" s="100"/>
      <c r="U892" s="4"/>
      <c r="V892" s="4"/>
      <c r="W892" s="4"/>
      <c r="X892" s="4"/>
      <c r="Y892" s="4"/>
      <c r="Z892" s="4"/>
    </row>
    <row r="893" spans="2:26" ht="15.75" customHeight="1">
      <c r="B893" s="404">
        <v>45633</v>
      </c>
      <c r="C893" s="318" t="s">
        <v>215</v>
      </c>
      <c r="D893" s="405" t="s">
        <v>153</v>
      </c>
      <c r="E893" s="318">
        <v>2.5</v>
      </c>
      <c r="F893" s="319" t="s">
        <v>241</v>
      </c>
      <c r="G893" s="406">
        <v>966030118</v>
      </c>
      <c r="H893" s="407" t="s">
        <v>242</v>
      </c>
      <c r="I893" s="318">
        <v>3033</v>
      </c>
      <c r="J893" s="319" t="s">
        <v>205</v>
      </c>
      <c r="K893" s="318">
        <v>4</v>
      </c>
      <c r="L893" s="118"/>
      <c r="M893" s="408"/>
      <c r="N893" s="408"/>
      <c r="O893" s="408"/>
      <c r="P893" s="408"/>
      <c r="Q893" s="408"/>
      <c r="R893" s="408"/>
      <c r="S893" s="408"/>
      <c r="T893" s="409"/>
      <c r="U893" s="408"/>
      <c r="V893" s="408"/>
      <c r="W893" s="408"/>
      <c r="X893" s="408"/>
      <c r="Y893" s="408"/>
      <c r="Z893" s="408"/>
    </row>
    <row r="894" spans="2:26" ht="15.75" customHeight="1">
      <c r="B894" s="404">
        <v>45633</v>
      </c>
      <c r="C894" s="318" t="s">
        <v>215</v>
      </c>
      <c r="D894" s="405" t="s">
        <v>153</v>
      </c>
      <c r="E894" s="318">
        <v>2.5</v>
      </c>
      <c r="F894" s="319" t="s">
        <v>241</v>
      </c>
      <c r="G894" s="406">
        <v>966030118</v>
      </c>
      <c r="H894" s="407" t="s">
        <v>242</v>
      </c>
      <c r="I894" s="318">
        <v>3027</v>
      </c>
      <c r="J894" s="319" t="s">
        <v>175</v>
      </c>
      <c r="K894" s="318">
        <v>9</v>
      </c>
      <c r="L894" s="118"/>
      <c r="M894" s="408"/>
      <c r="N894" s="408"/>
      <c r="O894" s="408"/>
      <c r="P894" s="408"/>
      <c r="Q894" s="408"/>
      <c r="R894" s="408"/>
      <c r="S894" s="408"/>
      <c r="T894" s="409"/>
      <c r="U894" s="408"/>
      <c r="V894" s="408"/>
      <c r="W894" s="408"/>
      <c r="X894" s="408"/>
      <c r="Y894" s="408"/>
      <c r="Z894" s="408"/>
    </row>
    <row r="895" spans="2:26" ht="15.75" customHeight="1">
      <c r="B895" s="369">
        <v>45633</v>
      </c>
      <c r="C895" s="314" t="s">
        <v>217</v>
      </c>
      <c r="D895" s="370" t="s">
        <v>163</v>
      </c>
      <c r="E895" s="314">
        <v>3.5</v>
      </c>
      <c r="F895" s="315" t="s">
        <v>164</v>
      </c>
      <c r="G895" s="371">
        <v>966353312</v>
      </c>
      <c r="H895" s="410">
        <v>1090008150</v>
      </c>
      <c r="I895" s="314">
        <v>3002</v>
      </c>
      <c r="J895" s="315" t="s">
        <v>150</v>
      </c>
      <c r="K895" s="314">
        <v>11</v>
      </c>
      <c r="L895" s="411"/>
      <c r="M895" s="408"/>
      <c r="N895" s="408"/>
      <c r="O895" s="408"/>
      <c r="P895" s="408"/>
      <c r="Q895" s="408"/>
      <c r="R895" s="408"/>
      <c r="S895" s="408"/>
      <c r="T895" s="409"/>
      <c r="U895" s="408"/>
      <c r="V895" s="408"/>
      <c r="W895" s="408"/>
      <c r="X895" s="408"/>
      <c r="Y895" s="408"/>
      <c r="Z895" s="408"/>
    </row>
    <row r="896" spans="2:26" ht="15.75" customHeight="1">
      <c r="B896" s="369">
        <v>45633</v>
      </c>
      <c r="C896" s="314" t="s">
        <v>217</v>
      </c>
      <c r="D896" s="370" t="s">
        <v>163</v>
      </c>
      <c r="E896" s="314">
        <v>3.5</v>
      </c>
      <c r="F896" s="315" t="s">
        <v>164</v>
      </c>
      <c r="G896" s="371">
        <v>966353312</v>
      </c>
      <c r="H896" s="410">
        <v>1090008150</v>
      </c>
      <c r="I896" s="314">
        <v>3015</v>
      </c>
      <c r="J896" s="315" t="s">
        <v>156</v>
      </c>
      <c r="K896" s="314">
        <v>6</v>
      </c>
      <c r="L896" s="411"/>
      <c r="M896" s="412"/>
      <c r="N896" s="412"/>
      <c r="O896" s="412"/>
      <c r="P896" s="412"/>
      <c r="Q896" s="412"/>
      <c r="R896" s="412"/>
      <c r="S896" s="412"/>
      <c r="T896" s="413"/>
      <c r="U896" s="412"/>
      <c r="V896" s="412"/>
      <c r="W896" s="412"/>
      <c r="X896" s="412"/>
      <c r="Y896" s="412"/>
      <c r="Z896" s="412"/>
    </row>
    <row r="897" spans="2:26" ht="15.75" customHeight="1">
      <c r="B897" s="369">
        <v>45633</v>
      </c>
      <c r="C897" s="314" t="s">
        <v>217</v>
      </c>
      <c r="D897" s="370" t="s">
        <v>163</v>
      </c>
      <c r="E897" s="314">
        <v>3.5</v>
      </c>
      <c r="F897" s="315" t="s">
        <v>164</v>
      </c>
      <c r="G897" s="371">
        <v>966353312</v>
      </c>
      <c r="H897" s="410">
        <v>1090008150</v>
      </c>
      <c r="I897" s="314">
        <v>3031</v>
      </c>
      <c r="J897" s="315" t="s">
        <v>178</v>
      </c>
      <c r="K897" s="314">
        <v>7</v>
      </c>
      <c r="L897" s="411"/>
      <c r="M897" s="412"/>
      <c r="N897" s="412"/>
      <c r="O897" s="412"/>
      <c r="P897" s="412"/>
      <c r="Q897" s="412"/>
      <c r="R897" s="412"/>
      <c r="S897" s="412"/>
      <c r="T897" s="413"/>
      <c r="U897" s="412"/>
      <c r="V897" s="412"/>
      <c r="W897" s="412"/>
      <c r="X897" s="412"/>
      <c r="Y897" s="412"/>
      <c r="Z897" s="412"/>
    </row>
    <row r="898" spans="2:26" ht="15.75" customHeight="1">
      <c r="B898" s="363">
        <v>45633</v>
      </c>
      <c r="C898" s="364" t="s">
        <v>219</v>
      </c>
      <c r="D898" s="365" t="s">
        <v>177</v>
      </c>
      <c r="E898" s="364">
        <v>1.5</v>
      </c>
      <c r="F898" s="366" t="s">
        <v>158</v>
      </c>
      <c r="G898" s="367">
        <v>886884883</v>
      </c>
      <c r="H898" s="414" t="s">
        <v>159</v>
      </c>
      <c r="I898" s="364">
        <v>3030</v>
      </c>
      <c r="J898" s="366" t="s">
        <v>161</v>
      </c>
      <c r="K898" s="364">
        <v>6</v>
      </c>
      <c r="L898" s="415"/>
      <c r="M898" s="412"/>
      <c r="N898" s="412"/>
      <c r="O898" s="412"/>
      <c r="P898" s="412"/>
      <c r="Q898" s="412"/>
      <c r="R898" s="412"/>
      <c r="S898" s="412"/>
      <c r="T898" s="413"/>
      <c r="U898" s="412"/>
      <c r="V898" s="412"/>
      <c r="W898" s="412"/>
      <c r="X898" s="412"/>
      <c r="Y898" s="412"/>
      <c r="Z898" s="412"/>
    </row>
    <row r="899" spans="2:26" ht="15.75" customHeight="1">
      <c r="B899" s="363">
        <v>45633</v>
      </c>
      <c r="C899" s="364" t="s">
        <v>219</v>
      </c>
      <c r="D899" s="365" t="s">
        <v>177</v>
      </c>
      <c r="E899" s="364">
        <v>1.5</v>
      </c>
      <c r="F899" s="366" t="s">
        <v>158</v>
      </c>
      <c r="G899" s="367">
        <v>886884883</v>
      </c>
      <c r="H899" s="414" t="s">
        <v>159</v>
      </c>
      <c r="I899" s="364">
        <v>3020</v>
      </c>
      <c r="J899" s="366" t="s">
        <v>166</v>
      </c>
      <c r="K899" s="364">
        <v>9</v>
      </c>
      <c r="L899" s="416"/>
      <c r="M899" s="417"/>
      <c r="N899" s="417"/>
      <c r="O899" s="417"/>
      <c r="P899" s="417"/>
      <c r="Q899" s="417"/>
      <c r="R899" s="417"/>
      <c r="S899" s="417"/>
      <c r="T899" s="418"/>
      <c r="U899" s="417"/>
      <c r="V899" s="417"/>
      <c r="W899" s="417"/>
      <c r="X899" s="417"/>
      <c r="Y899" s="417"/>
      <c r="Z899" s="417"/>
    </row>
    <row r="900" spans="2:26" ht="15.75" customHeight="1">
      <c r="B900" s="352">
        <v>45633</v>
      </c>
      <c r="C900" s="353" t="s">
        <v>221</v>
      </c>
      <c r="D900" s="354" t="s">
        <v>153</v>
      </c>
      <c r="E900" s="353">
        <v>2.5</v>
      </c>
      <c r="F900" s="355" t="s">
        <v>241</v>
      </c>
      <c r="G900" s="356">
        <v>966030118</v>
      </c>
      <c r="H900" s="419" t="s">
        <v>242</v>
      </c>
      <c r="I900" s="353">
        <v>3023</v>
      </c>
      <c r="J900" s="355" t="s">
        <v>182</v>
      </c>
      <c r="K900" s="353">
        <v>8</v>
      </c>
      <c r="L900" s="415"/>
      <c r="M900" s="417"/>
      <c r="N900" s="417"/>
      <c r="O900" s="417"/>
      <c r="P900" s="417"/>
      <c r="Q900" s="417"/>
      <c r="R900" s="417"/>
      <c r="S900" s="417"/>
      <c r="T900" s="418"/>
      <c r="U900" s="417"/>
      <c r="V900" s="417"/>
      <c r="W900" s="417"/>
      <c r="X900" s="417"/>
      <c r="Y900" s="417"/>
      <c r="Z900" s="417"/>
    </row>
    <row r="901" spans="2:26" ht="15.75" customHeight="1">
      <c r="B901" s="352">
        <v>45633</v>
      </c>
      <c r="C901" s="353" t="s">
        <v>221</v>
      </c>
      <c r="D901" s="354" t="s">
        <v>153</v>
      </c>
      <c r="E901" s="353">
        <v>2.5</v>
      </c>
      <c r="F901" s="355" t="s">
        <v>241</v>
      </c>
      <c r="G901" s="356">
        <v>966030118</v>
      </c>
      <c r="H901" s="419" t="s">
        <v>242</v>
      </c>
      <c r="I901" s="353">
        <v>3005</v>
      </c>
      <c r="J901" s="355" t="s">
        <v>185</v>
      </c>
      <c r="K901" s="353">
        <v>8</v>
      </c>
      <c r="L901" s="420"/>
      <c r="M901" s="421"/>
      <c r="N901" s="421"/>
      <c r="O901" s="421"/>
      <c r="P901" s="421"/>
      <c r="Q901" s="421"/>
      <c r="R901" s="421"/>
      <c r="S901" s="421"/>
      <c r="T901" s="422"/>
      <c r="U901" s="421"/>
      <c r="V901" s="421"/>
      <c r="W901" s="421"/>
      <c r="X901" s="421"/>
      <c r="Y901" s="421"/>
      <c r="Z901" s="421"/>
    </row>
    <row r="902" spans="2:26" ht="15.75" customHeight="1">
      <c r="B902" s="352">
        <v>45633</v>
      </c>
      <c r="C902" s="353" t="s">
        <v>221</v>
      </c>
      <c r="D902" s="354" t="s">
        <v>153</v>
      </c>
      <c r="E902" s="353">
        <v>2.5</v>
      </c>
      <c r="F902" s="355" t="s">
        <v>241</v>
      </c>
      <c r="G902" s="356">
        <v>966030118</v>
      </c>
      <c r="H902" s="419" t="s">
        <v>242</v>
      </c>
      <c r="I902" s="353">
        <v>3013</v>
      </c>
      <c r="J902" s="355" t="s">
        <v>188</v>
      </c>
      <c r="K902" s="353">
        <v>7</v>
      </c>
      <c r="L902" s="420"/>
      <c r="M902" s="421"/>
      <c r="N902" s="421"/>
      <c r="O902" s="421"/>
      <c r="P902" s="421"/>
      <c r="Q902" s="421"/>
      <c r="R902" s="421"/>
      <c r="S902" s="421"/>
      <c r="T902" s="422"/>
      <c r="U902" s="421"/>
      <c r="V902" s="421"/>
      <c r="W902" s="421"/>
      <c r="X902" s="421"/>
      <c r="Y902" s="421"/>
      <c r="Z902" s="421"/>
    </row>
    <row r="903" spans="2:26" ht="15.75" customHeight="1">
      <c r="B903" s="337">
        <v>45633</v>
      </c>
      <c r="C903" s="338" t="s">
        <v>223</v>
      </c>
      <c r="D903" s="339" t="s">
        <v>177</v>
      </c>
      <c r="E903" s="338">
        <v>1.5</v>
      </c>
      <c r="F903" s="340" t="s">
        <v>158</v>
      </c>
      <c r="G903" s="341">
        <v>886884883</v>
      </c>
      <c r="H903" s="361" t="s">
        <v>159</v>
      </c>
      <c r="I903" s="338">
        <v>3032</v>
      </c>
      <c r="J903" s="340" t="s">
        <v>190</v>
      </c>
      <c r="K903" s="338">
        <v>6</v>
      </c>
      <c r="L903" s="423"/>
      <c r="M903" s="424"/>
      <c r="N903" s="424"/>
      <c r="O903" s="424"/>
      <c r="P903" s="424"/>
      <c r="Q903" s="424"/>
      <c r="R903" s="424"/>
      <c r="S903" s="424"/>
      <c r="T903" s="425"/>
      <c r="U903" s="424"/>
      <c r="V903" s="424"/>
      <c r="W903" s="424"/>
      <c r="X903" s="424"/>
      <c r="Y903" s="424"/>
      <c r="Z903" s="424"/>
    </row>
    <row r="904" spans="2:26" ht="15.75" customHeight="1">
      <c r="B904" s="337">
        <v>45633</v>
      </c>
      <c r="C904" s="338" t="s">
        <v>223</v>
      </c>
      <c r="D904" s="339" t="s">
        <v>177</v>
      </c>
      <c r="E904" s="338">
        <v>1.5</v>
      </c>
      <c r="F904" s="340" t="s">
        <v>158</v>
      </c>
      <c r="G904" s="341">
        <v>886884883</v>
      </c>
      <c r="H904" s="361" t="s">
        <v>159</v>
      </c>
      <c r="I904" s="338">
        <v>3003</v>
      </c>
      <c r="J904" s="340" t="s">
        <v>193</v>
      </c>
      <c r="K904" s="338">
        <v>9</v>
      </c>
      <c r="L904" s="423"/>
      <c r="M904" s="424"/>
      <c r="N904" s="424"/>
      <c r="O904" s="424"/>
      <c r="P904" s="424"/>
      <c r="Q904" s="424"/>
      <c r="R904" s="424"/>
      <c r="S904" s="424"/>
      <c r="T904" s="425"/>
      <c r="U904" s="424"/>
      <c r="V904" s="424"/>
      <c r="W904" s="424"/>
      <c r="X904" s="424"/>
      <c r="Y904" s="424"/>
      <c r="Z904" s="424"/>
    </row>
    <row r="905" spans="2:26" ht="15.75" customHeight="1">
      <c r="B905" s="346">
        <v>45633</v>
      </c>
      <c r="C905" s="347" t="s">
        <v>224</v>
      </c>
      <c r="D905" s="348" t="s">
        <v>163</v>
      </c>
      <c r="E905" s="347">
        <v>3.5</v>
      </c>
      <c r="F905" s="349" t="s">
        <v>164</v>
      </c>
      <c r="G905" s="350">
        <v>966353312</v>
      </c>
      <c r="H905" s="359">
        <v>1090008150</v>
      </c>
      <c r="I905" s="347">
        <v>3011</v>
      </c>
      <c r="J905" s="349" t="s">
        <v>196</v>
      </c>
      <c r="K905" s="347">
        <v>10</v>
      </c>
      <c r="L905" s="426"/>
      <c r="M905" s="424"/>
      <c r="N905" s="424"/>
      <c r="O905" s="424"/>
      <c r="P905" s="424"/>
      <c r="Q905" s="424"/>
      <c r="R905" s="424"/>
      <c r="S905" s="424"/>
      <c r="T905" s="425"/>
      <c r="U905" s="424"/>
      <c r="V905" s="424"/>
      <c r="W905" s="424"/>
      <c r="X905" s="424"/>
      <c r="Y905" s="424"/>
      <c r="Z905" s="424"/>
    </row>
    <row r="906" spans="2:26" ht="15.75" customHeight="1">
      <c r="B906" s="346">
        <v>45633</v>
      </c>
      <c r="C906" s="347" t="s">
        <v>224</v>
      </c>
      <c r="D906" s="348" t="s">
        <v>163</v>
      </c>
      <c r="E906" s="347">
        <v>3.5</v>
      </c>
      <c r="F906" s="349" t="s">
        <v>164</v>
      </c>
      <c r="G906" s="350">
        <v>966353312</v>
      </c>
      <c r="H906" s="359">
        <v>1090008150</v>
      </c>
      <c r="I906" s="347">
        <v>3018</v>
      </c>
      <c r="J906" s="349" t="s">
        <v>199</v>
      </c>
      <c r="K906" s="347">
        <v>7</v>
      </c>
      <c r="L906" s="426"/>
      <c r="M906" s="427"/>
      <c r="N906" s="428"/>
      <c r="O906" s="429"/>
      <c r="P906" s="430"/>
      <c r="Q906" s="428"/>
      <c r="R906" s="428"/>
      <c r="S906" s="428"/>
      <c r="T906" s="431"/>
      <c r="U906" s="428"/>
      <c r="V906" s="428"/>
      <c r="W906" s="428"/>
      <c r="X906" s="428"/>
      <c r="Y906" s="428"/>
      <c r="Z906" s="428"/>
    </row>
    <row r="907" spans="2:26" ht="15.75" customHeight="1">
      <c r="B907" s="346">
        <v>45633</v>
      </c>
      <c r="C907" s="347" t="s">
        <v>224</v>
      </c>
      <c r="D907" s="348" t="s">
        <v>163</v>
      </c>
      <c r="E907" s="347">
        <v>3.5</v>
      </c>
      <c r="F907" s="349" t="s">
        <v>164</v>
      </c>
      <c r="G907" s="350">
        <v>966353312</v>
      </c>
      <c r="H907" s="359">
        <v>1090008150</v>
      </c>
      <c r="I907" s="347">
        <v>3014</v>
      </c>
      <c r="J907" s="349" t="s">
        <v>202</v>
      </c>
      <c r="K907" s="347">
        <v>10</v>
      </c>
      <c r="L907" s="426"/>
      <c r="M907" s="427"/>
      <c r="N907" s="428"/>
      <c r="O907" s="429"/>
      <c r="P907" s="430"/>
      <c r="Q907" s="428"/>
      <c r="R907" s="428"/>
      <c r="S907" s="428"/>
      <c r="T907" s="431"/>
      <c r="U907" s="428"/>
      <c r="V907" s="428"/>
      <c r="W907" s="428"/>
      <c r="X907" s="428"/>
      <c r="Y907" s="428"/>
      <c r="Z907" s="428"/>
    </row>
    <row r="908" spans="2:26" ht="15.75" customHeight="1">
      <c r="B908" s="295">
        <v>45635</v>
      </c>
      <c r="C908" s="81" t="s">
        <v>215</v>
      </c>
      <c r="D908" s="82" t="s">
        <v>163</v>
      </c>
      <c r="E908" s="432">
        <f>VLOOKUP(D908,G2:H8,2)</f>
        <v>1.5</v>
      </c>
      <c r="F908" s="82" t="s">
        <v>164</v>
      </c>
      <c r="G908" s="291">
        <v>966353312</v>
      </c>
      <c r="H908" s="292">
        <v>1090008150</v>
      </c>
      <c r="I908" s="81">
        <v>3016</v>
      </c>
      <c r="J908" s="144" t="s">
        <v>171</v>
      </c>
      <c r="K908" s="81">
        <v>12</v>
      </c>
      <c r="L908" s="101"/>
      <c r="M908" s="428"/>
      <c r="N908" s="428"/>
      <c r="O908" s="428"/>
      <c r="P908" s="428"/>
      <c r="Q908" s="428"/>
      <c r="R908" s="428"/>
      <c r="S908" s="428"/>
      <c r="T908" s="431"/>
      <c r="U908" s="428"/>
      <c r="V908" s="428"/>
      <c r="W908" s="428"/>
      <c r="X908" s="428"/>
      <c r="Y908" s="428"/>
      <c r="Z908" s="428"/>
    </row>
    <row r="909" spans="2:26" ht="15.75" customHeight="1">
      <c r="B909" s="295">
        <v>45635</v>
      </c>
      <c r="C909" s="81" t="s">
        <v>215</v>
      </c>
      <c r="D909" s="82" t="s">
        <v>163</v>
      </c>
      <c r="E909" s="432">
        <f>VLOOKUP(D909,G3:H9,H3)</f>
        <v>1.5</v>
      </c>
      <c r="F909" s="82" t="s">
        <v>164</v>
      </c>
      <c r="G909" s="291">
        <v>966353312</v>
      </c>
      <c r="H909" s="292">
        <v>1090008150</v>
      </c>
      <c r="I909" s="81">
        <v>3027</v>
      </c>
      <c r="J909" s="144" t="s">
        <v>175</v>
      </c>
      <c r="K909" s="210">
        <v>13</v>
      </c>
      <c r="L909" s="101"/>
      <c r="M909" s="428"/>
      <c r="N909" s="428"/>
      <c r="O909" s="428"/>
      <c r="P909" s="428"/>
      <c r="Q909" s="428"/>
      <c r="R909" s="428"/>
      <c r="S909" s="428"/>
      <c r="T909" s="431"/>
      <c r="U909" s="428"/>
      <c r="V909" s="428"/>
      <c r="W909" s="428"/>
      <c r="X909" s="428"/>
      <c r="Y909" s="428"/>
      <c r="Z909" s="428"/>
    </row>
    <row r="910" spans="2:26" ht="15.75" customHeight="1">
      <c r="B910" s="295">
        <v>45635</v>
      </c>
      <c r="C910" s="81" t="s">
        <v>215</v>
      </c>
      <c r="D910" s="82" t="s">
        <v>163</v>
      </c>
      <c r="E910" s="81">
        <v>3.5</v>
      </c>
      <c r="F910" s="82" t="s">
        <v>164</v>
      </c>
      <c r="G910" s="291">
        <v>966353312</v>
      </c>
      <c r="H910" s="292">
        <v>1090008150</v>
      </c>
      <c r="I910" s="81">
        <v>3033</v>
      </c>
      <c r="J910" s="144" t="s">
        <v>205</v>
      </c>
      <c r="K910" s="81">
        <v>6</v>
      </c>
      <c r="L910" s="118"/>
      <c r="M910" s="428"/>
      <c r="N910" s="428"/>
      <c r="O910" s="428"/>
      <c r="P910" s="428"/>
      <c r="Q910" s="428"/>
      <c r="R910" s="428"/>
      <c r="S910" s="428"/>
      <c r="T910" s="431"/>
      <c r="U910" s="428"/>
      <c r="V910" s="428"/>
      <c r="W910" s="428"/>
      <c r="X910" s="428"/>
      <c r="Y910" s="428"/>
      <c r="Z910" s="428"/>
    </row>
    <row r="911" spans="2:26" ht="15.75" customHeight="1">
      <c r="B911" s="295">
        <v>45635</v>
      </c>
      <c r="C911" s="81" t="s">
        <v>217</v>
      </c>
      <c r="D911" s="82" t="s">
        <v>134</v>
      </c>
      <c r="E911" s="81">
        <v>2.5</v>
      </c>
      <c r="F911" s="82" t="s">
        <v>154</v>
      </c>
      <c r="G911" s="291">
        <v>398232148</v>
      </c>
      <c r="H911" s="292">
        <v>26098005897</v>
      </c>
      <c r="I911" s="81">
        <v>3031</v>
      </c>
      <c r="J911" s="144" t="s">
        <v>178</v>
      </c>
      <c r="K911" s="81">
        <v>9</v>
      </c>
      <c r="L911" s="118"/>
      <c r="M911" s="424"/>
      <c r="N911" s="424"/>
      <c r="O911" s="424"/>
      <c r="P911" s="424"/>
      <c r="Q911" s="424"/>
      <c r="R911" s="424"/>
      <c r="S911" s="424"/>
      <c r="T911" s="425"/>
      <c r="U911" s="424"/>
      <c r="V911" s="424"/>
      <c r="W911" s="424"/>
      <c r="X911" s="424"/>
      <c r="Y911" s="424"/>
      <c r="Z911" s="424"/>
    </row>
    <row r="912" spans="2:26" ht="15.75" customHeight="1">
      <c r="B912" s="295">
        <v>45635</v>
      </c>
      <c r="C912" s="81" t="s">
        <v>217</v>
      </c>
      <c r="D912" s="82" t="s">
        <v>134</v>
      </c>
      <c r="E912" s="81">
        <v>2.5</v>
      </c>
      <c r="F912" s="82" t="s">
        <v>154</v>
      </c>
      <c r="G912" s="291">
        <v>398232148</v>
      </c>
      <c r="H912" s="292">
        <v>26098005897</v>
      </c>
      <c r="I912" s="81">
        <v>3002</v>
      </c>
      <c r="J912" s="144" t="s">
        <v>150</v>
      </c>
      <c r="K912" s="81">
        <v>18</v>
      </c>
      <c r="L912" s="118"/>
      <c r="M912" s="424"/>
      <c r="N912" s="424"/>
      <c r="O912" s="424"/>
      <c r="P912" s="424"/>
      <c r="Q912" s="424"/>
      <c r="R912" s="424"/>
      <c r="S912" s="424"/>
      <c r="T912" s="425"/>
      <c r="U912" s="424"/>
      <c r="V912" s="424"/>
      <c r="W912" s="424"/>
      <c r="X912" s="424"/>
      <c r="Y912" s="424"/>
      <c r="Z912" s="424"/>
    </row>
    <row r="913" spans="2:26" ht="15.75" customHeight="1">
      <c r="B913" s="295">
        <v>45635</v>
      </c>
      <c r="C913" s="81" t="s">
        <v>219</v>
      </c>
      <c r="D913" s="82" t="s">
        <v>36</v>
      </c>
      <c r="E913" s="81">
        <v>6.5</v>
      </c>
      <c r="F913" s="82" t="s">
        <v>243</v>
      </c>
      <c r="G913" s="291">
        <v>886884883</v>
      </c>
      <c r="H913" s="433" t="s">
        <v>159</v>
      </c>
      <c r="I913" s="81">
        <v>3015</v>
      </c>
      <c r="J913" s="144" t="s">
        <v>156</v>
      </c>
      <c r="K913" s="81">
        <v>13</v>
      </c>
      <c r="L913" s="118"/>
      <c r="M913" s="424"/>
      <c r="N913" s="424"/>
      <c r="O913" s="424"/>
      <c r="P913" s="424"/>
      <c r="Q913" s="424"/>
      <c r="R913" s="424"/>
      <c r="S913" s="424"/>
      <c r="T913" s="425"/>
      <c r="U913" s="424"/>
      <c r="V913" s="424"/>
      <c r="W913" s="424"/>
      <c r="X913" s="424"/>
      <c r="Y913" s="424"/>
      <c r="Z913" s="424"/>
    </row>
    <row r="914" spans="2:26" ht="15.75" customHeight="1">
      <c r="B914" s="295">
        <v>45635</v>
      </c>
      <c r="C914" s="81" t="s">
        <v>219</v>
      </c>
      <c r="D914" s="82" t="s">
        <v>36</v>
      </c>
      <c r="E914" s="81">
        <v>6.5</v>
      </c>
      <c r="F914" s="82" t="s">
        <v>243</v>
      </c>
      <c r="G914" s="291">
        <v>886884883</v>
      </c>
      <c r="H914" s="433" t="s">
        <v>159</v>
      </c>
      <c r="I914" s="81">
        <v>3030</v>
      </c>
      <c r="J914" s="144" t="s">
        <v>161</v>
      </c>
      <c r="K914" s="81">
        <v>10</v>
      </c>
      <c r="L914" s="118"/>
      <c r="M914" s="434"/>
      <c r="N914" s="434"/>
      <c r="O914" s="434"/>
      <c r="P914" s="434"/>
      <c r="Q914" s="434"/>
      <c r="R914" s="434"/>
      <c r="S914" s="434"/>
      <c r="T914" s="435"/>
      <c r="U914" s="434"/>
      <c r="V914" s="434"/>
      <c r="W914" s="434"/>
      <c r="X914" s="434"/>
      <c r="Y914" s="434"/>
      <c r="Z914" s="434"/>
    </row>
    <row r="915" spans="2:26" ht="15.75" customHeight="1">
      <c r="B915" s="295">
        <v>45635</v>
      </c>
      <c r="C915" s="81" t="s">
        <v>219</v>
      </c>
      <c r="D915" s="82" t="s">
        <v>36</v>
      </c>
      <c r="E915" s="81">
        <v>6.5</v>
      </c>
      <c r="F915" s="82" t="s">
        <v>243</v>
      </c>
      <c r="G915" s="291">
        <v>886884883</v>
      </c>
      <c r="H915" s="433" t="s">
        <v>159</v>
      </c>
      <c r="I915" s="81">
        <v>3020</v>
      </c>
      <c r="J915" s="144" t="s">
        <v>166</v>
      </c>
      <c r="K915" s="81">
        <v>13</v>
      </c>
      <c r="L915" s="118"/>
      <c r="M915" s="434"/>
      <c r="N915" s="434"/>
      <c r="O915" s="434"/>
      <c r="P915" s="434"/>
      <c r="Q915" s="434"/>
      <c r="R915" s="434"/>
      <c r="S915" s="434"/>
      <c r="T915" s="435"/>
      <c r="U915" s="434"/>
      <c r="V915" s="434"/>
      <c r="W915" s="434"/>
      <c r="X915" s="434"/>
      <c r="Y915" s="434"/>
      <c r="Z915" s="434"/>
    </row>
    <row r="916" spans="2:26" ht="15.75" customHeight="1">
      <c r="B916" s="295">
        <v>45635</v>
      </c>
      <c r="C916" s="81" t="s">
        <v>221</v>
      </c>
      <c r="D916" s="82" t="s">
        <v>30</v>
      </c>
      <c r="E916" s="81">
        <v>6.5</v>
      </c>
      <c r="F916" s="82" t="s">
        <v>244</v>
      </c>
      <c r="G916" s="291">
        <v>923453896</v>
      </c>
      <c r="H916" s="433" t="s">
        <v>159</v>
      </c>
      <c r="I916" s="81">
        <v>3023</v>
      </c>
      <c r="J916" s="144" t="s">
        <v>182</v>
      </c>
      <c r="K916" s="81">
        <v>11</v>
      </c>
      <c r="L916" s="118"/>
      <c r="M916" s="434"/>
      <c r="N916" s="434"/>
      <c r="O916" s="434"/>
      <c r="P916" s="434"/>
      <c r="Q916" s="434"/>
      <c r="R916" s="434"/>
      <c r="S916" s="434"/>
      <c r="T916" s="435"/>
      <c r="U916" s="434"/>
      <c r="V916" s="434"/>
      <c r="W916" s="434"/>
      <c r="X916" s="434"/>
      <c r="Y916" s="434"/>
      <c r="Z916" s="434"/>
    </row>
    <row r="917" spans="2:26" ht="15.75" customHeight="1">
      <c r="B917" s="295">
        <v>45635</v>
      </c>
      <c r="C917" s="81" t="s">
        <v>221</v>
      </c>
      <c r="D917" s="82" t="s">
        <v>30</v>
      </c>
      <c r="E917" s="81">
        <v>6.5</v>
      </c>
      <c r="F917" s="82" t="s">
        <v>244</v>
      </c>
      <c r="G917" s="291">
        <v>923453896</v>
      </c>
      <c r="H917" s="433" t="s">
        <v>159</v>
      </c>
      <c r="I917" s="81">
        <v>3005</v>
      </c>
      <c r="J917" s="144" t="s">
        <v>185</v>
      </c>
      <c r="K917" s="81">
        <v>8</v>
      </c>
      <c r="L917" s="118"/>
      <c r="M917" s="436"/>
      <c r="N917" s="436"/>
      <c r="O917" s="436"/>
      <c r="P917" s="436"/>
      <c r="Q917" s="436"/>
      <c r="R917" s="436"/>
      <c r="S917" s="436"/>
      <c r="T917" s="437"/>
      <c r="U917" s="436"/>
      <c r="V917" s="436"/>
      <c r="W917" s="436"/>
      <c r="X917" s="436"/>
      <c r="Y917" s="436"/>
      <c r="Z917" s="436"/>
    </row>
    <row r="918" spans="2:26" ht="15.75" customHeight="1">
      <c r="B918" s="295">
        <v>45635</v>
      </c>
      <c r="C918" s="81" t="s">
        <v>221</v>
      </c>
      <c r="D918" s="82" t="s">
        <v>30</v>
      </c>
      <c r="E918" s="81">
        <v>6.5</v>
      </c>
      <c r="F918" s="82" t="s">
        <v>244</v>
      </c>
      <c r="G918" s="291">
        <v>923453896</v>
      </c>
      <c r="H918" s="433" t="s">
        <v>159</v>
      </c>
      <c r="I918" s="81">
        <v>3013</v>
      </c>
      <c r="J918" s="144" t="s">
        <v>188</v>
      </c>
      <c r="K918" s="81">
        <v>9</v>
      </c>
      <c r="L918" s="118"/>
      <c r="M918" s="436"/>
      <c r="N918" s="436"/>
      <c r="O918" s="436"/>
      <c r="P918" s="436"/>
      <c r="Q918" s="436"/>
      <c r="R918" s="436"/>
      <c r="S918" s="436"/>
      <c r="T918" s="437"/>
      <c r="U918" s="436"/>
      <c r="V918" s="436"/>
      <c r="W918" s="436"/>
      <c r="X918" s="436"/>
      <c r="Y918" s="436"/>
      <c r="Z918" s="436"/>
    </row>
    <row r="919" spans="2:26" ht="15.75" customHeight="1">
      <c r="B919" s="295">
        <v>45635</v>
      </c>
      <c r="C919" s="81" t="s">
        <v>223</v>
      </c>
      <c r="D919" s="82" t="s">
        <v>163</v>
      </c>
      <c r="E919" s="81">
        <v>3.5</v>
      </c>
      <c r="F919" s="82" t="s">
        <v>245</v>
      </c>
      <c r="G919" s="291">
        <v>966353312</v>
      </c>
      <c r="H919" s="292">
        <v>1090008150</v>
      </c>
      <c r="I919" s="81">
        <v>3003</v>
      </c>
      <c r="J919" s="144" t="s">
        <v>193</v>
      </c>
      <c r="K919" s="81">
        <v>11</v>
      </c>
      <c r="L919" s="118"/>
      <c r="M919" s="436"/>
      <c r="N919" s="436"/>
      <c r="O919" s="436"/>
      <c r="P919" s="436"/>
      <c r="Q919" s="436"/>
      <c r="R919" s="436"/>
      <c r="S919" s="436"/>
      <c r="T919" s="437"/>
      <c r="U919" s="436"/>
      <c r="V919" s="436"/>
      <c r="W919" s="436"/>
      <c r="X919" s="436"/>
      <c r="Y919" s="436"/>
      <c r="Z919" s="436"/>
    </row>
    <row r="920" spans="2:26" ht="15.75" customHeight="1">
      <c r="B920" s="295">
        <v>45635</v>
      </c>
      <c r="C920" s="81" t="s">
        <v>223</v>
      </c>
      <c r="D920" s="82" t="s">
        <v>163</v>
      </c>
      <c r="E920" s="81">
        <v>3.5</v>
      </c>
      <c r="F920" s="82" t="s">
        <v>245</v>
      </c>
      <c r="G920" s="291">
        <v>966353312</v>
      </c>
      <c r="H920" s="292">
        <v>1090008150</v>
      </c>
      <c r="I920" s="81">
        <v>3032</v>
      </c>
      <c r="J920" s="144" t="s">
        <v>190</v>
      </c>
      <c r="K920" s="81">
        <v>8</v>
      </c>
      <c r="L920" s="118"/>
      <c r="M920" s="421"/>
      <c r="N920" s="421"/>
      <c r="O920" s="421"/>
      <c r="P920" s="421"/>
      <c r="Q920" s="421"/>
      <c r="R920" s="421"/>
      <c r="S920" s="421"/>
      <c r="T920" s="422"/>
      <c r="U920" s="421"/>
      <c r="V920" s="421"/>
      <c r="W920" s="421"/>
      <c r="X920" s="421"/>
      <c r="Y920" s="421"/>
      <c r="Z920" s="421"/>
    </row>
    <row r="921" spans="2:26" ht="15.75" customHeight="1">
      <c r="B921" s="295">
        <v>45635</v>
      </c>
      <c r="C921" s="81" t="s">
        <v>224</v>
      </c>
      <c r="D921" s="82" t="s">
        <v>163</v>
      </c>
      <c r="E921" s="81">
        <v>3.5</v>
      </c>
      <c r="F921" s="82" t="s">
        <v>245</v>
      </c>
      <c r="G921" s="291">
        <v>966353312</v>
      </c>
      <c r="H921" s="292">
        <v>1090008150</v>
      </c>
      <c r="I921" s="81">
        <v>3011</v>
      </c>
      <c r="J921" s="144" t="s">
        <v>196</v>
      </c>
      <c r="K921" s="81">
        <v>13</v>
      </c>
      <c r="L921" s="118"/>
      <c r="M921" s="421"/>
      <c r="N921" s="421"/>
      <c r="O921" s="421"/>
      <c r="P921" s="421"/>
      <c r="Q921" s="421"/>
      <c r="R921" s="421"/>
      <c r="S921" s="421"/>
      <c r="T921" s="422"/>
      <c r="U921" s="421"/>
      <c r="V921" s="421"/>
      <c r="W921" s="421"/>
      <c r="X921" s="421"/>
      <c r="Y921" s="421"/>
      <c r="Z921" s="421"/>
    </row>
    <row r="922" spans="2:26" ht="18" customHeight="1">
      <c r="B922" s="295">
        <v>45635</v>
      </c>
      <c r="C922" s="81" t="s">
        <v>224</v>
      </c>
      <c r="D922" s="82" t="s">
        <v>134</v>
      </c>
      <c r="E922" s="81">
        <v>2.5</v>
      </c>
      <c r="F922" s="82" t="s">
        <v>154</v>
      </c>
      <c r="G922" s="291">
        <v>398232148</v>
      </c>
      <c r="H922" s="292">
        <v>26098005897</v>
      </c>
      <c r="I922" s="81">
        <v>3018</v>
      </c>
      <c r="J922" s="144" t="s">
        <v>199</v>
      </c>
      <c r="K922" s="81">
        <v>10</v>
      </c>
      <c r="L922" s="118"/>
      <c r="M922" s="438"/>
      <c r="N922" s="93" t="s">
        <v>163</v>
      </c>
      <c r="O922" s="85">
        <v>3.5</v>
      </c>
      <c r="P922" s="93" t="s">
        <v>164</v>
      </c>
      <c r="Q922" s="86">
        <v>966353312</v>
      </c>
      <c r="R922" s="87">
        <v>1090008150</v>
      </c>
      <c r="S922" s="438"/>
      <c r="T922" s="439"/>
      <c r="U922" s="438"/>
      <c r="V922" s="438"/>
      <c r="W922" s="438"/>
      <c r="X922" s="438"/>
      <c r="Y922" s="438"/>
      <c r="Z922" s="438"/>
    </row>
    <row r="923" spans="2:26" ht="15.75" customHeight="1">
      <c r="B923" s="295">
        <v>45635</v>
      </c>
      <c r="C923" s="81" t="s">
        <v>224</v>
      </c>
      <c r="D923" s="82" t="s">
        <v>134</v>
      </c>
      <c r="E923" s="81">
        <v>2.5</v>
      </c>
      <c r="F923" s="82" t="s">
        <v>154</v>
      </c>
      <c r="G923" s="291">
        <v>398232148</v>
      </c>
      <c r="H923" s="292">
        <v>26098005897</v>
      </c>
      <c r="I923" s="81">
        <v>3014</v>
      </c>
      <c r="J923" s="144" t="s">
        <v>202</v>
      </c>
      <c r="K923" s="81">
        <v>15</v>
      </c>
      <c r="L923" s="118"/>
      <c r="M923" s="438"/>
      <c r="N923" s="438"/>
      <c r="O923" s="438"/>
      <c r="P923" s="438"/>
      <c r="Q923" s="438"/>
      <c r="R923" s="438"/>
      <c r="S923" s="438"/>
      <c r="T923" s="439"/>
      <c r="U923" s="438"/>
      <c r="V923" s="438"/>
      <c r="W923" s="438"/>
      <c r="X923" s="438"/>
      <c r="Y923" s="438"/>
      <c r="Z923" s="438"/>
    </row>
    <row r="924" spans="2:26" ht="15.75" customHeight="1">
      <c r="B924" s="440">
        <v>45636</v>
      </c>
      <c r="C924" s="441" t="s">
        <v>215</v>
      </c>
      <c r="D924" s="442" t="s">
        <v>134</v>
      </c>
      <c r="E924" s="443">
        <v>2.5</v>
      </c>
      <c r="F924" s="442" t="s">
        <v>154</v>
      </c>
      <c r="G924" s="444">
        <v>886884883</v>
      </c>
      <c r="H924" s="445" t="s">
        <v>159</v>
      </c>
      <c r="I924" s="443">
        <v>3016</v>
      </c>
      <c r="J924" s="441" t="s">
        <v>171</v>
      </c>
      <c r="K924" s="443">
        <v>9</v>
      </c>
      <c r="L924" s="441"/>
      <c r="M924" s="438"/>
      <c r="N924" s="438"/>
      <c r="O924" s="438"/>
      <c r="P924" s="438"/>
      <c r="Q924" s="438"/>
      <c r="R924" s="438"/>
      <c r="S924" s="438"/>
      <c r="T924" s="439"/>
      <c r="U924" s="438"/>
      <c r="V924" s="438"/>
      <c r="W924" s="438"/>
      <c r="X924" s="438"/>
      <c r="Y924" s="438"/>
      <c r="Z924" s="438"/>
    </row>
    <row r="925" spans="2:26" ht="15.75" customHeight="1">
      <c r="B925" s="440">
        <v>45636</v>
      </c>
      <c r="C925" s="441" t="s">
        <v>215</v>
      </c>
      <c r="D925" s="442" t="s">
        <v>134</v>
      </c>
      <c r="E925" s="443">
        <v>2.5</v>
      </c>
      <c r="F925" s="442" t="s">
        <v>154</v>
      </c>
      <c r="G925" s="444">
        <v>886884883</v>
      </c>
      <c r="H925" s="445" t="s">
        <v>159</v>
      </c>
      <c r="I925" s="443">
        <v>3033</v>
      </c>
      <c r="J925" s="441" t="s">
        <v>205</v>
      </c>
      <c r="K925" s="443">
        <v>5</v>
      </c>
      <c r="L925" s="441"/>
      <c r="M925" s="446"/>
      <c r="N925" s="446" t="s">
        <v>163</v>
      </c>
      <c r="O925" s="446">
        <v>3.5</v>
      </c>
      <c r="P925" s="446" t="s">
        <v>164</v>
      </c>
      <c r="Q925" s="447">
        <v>966353312</v>
      </c>
      <c r="R925" s="448">
        <v>1090008150</v>
      </c>
      <c r="S925" s="446"/>
      <c r="T925" s="449"/>
      <c r="U925" s="446"/>
      <c r="V925" s="446"/>
      <c r="W925" s="446"/>
      <c r="X925" s="446"/>
      <c r="Y925" s="446"/>
      <c r="Z925" s="446"/>
    </row>
    <row r="926" spans="2:26" ht="15.75" customHeight="1">
      <c r="B926" s="440">
        <v>45636</v>
      </c>
      <c r="C926" s="441" t="s">
        <v>215</v>
      </c>
      <c r="D926" s="442" t="s">
        <v>134</v>
      </c>
      <c r="E926" s="443">
        <v>2.5</v>
      </c>
      <c r="F926" s="442" t="s">
        <v>154</v>
      </c>
      <c r="G926" s="444">
        <v>886884883</v>
      </c>
      <c r="H926" s="445" t="s">
        <v>159</v>
      </c>
      <c r="I926" s="443">
        <v>3027</v>
      </c>
      <c r="J926" s="441" t="s">
        <v>175</v>
      </c>
      <c r="K926" s="443">
        <v>11</v>
      </c>
      <c r="L926" s="441"/>
      <c r="M926" s="446"/>
      <c r="N926" s="446" t="s">
        <v>134</v>
      </c>
      <c r="O926" s="446">
        <v>2.5</v>
      </c>
      <c r="P926" s="446" t="s">
        <v>158</v>
      </c>
      <c r="Q926" s="447">
        <v>886884883</v>
      </c>
      <c r="R926" s="450" t="s">
        <v>159</v>
      </c>
      <c r="S926" s="446"/>
      <c r="T926" s="449"/>
      <c r="U926" s="446"/>
      <c r="V926" s="446"/>
      <c r="W926" s="446"/>
      <c r="X926" s="446"/>
      <c r="Y926" s="446"/>
      <c r="Z926" s="446"/>
    </row>
    <row r="927" spans="2:26" ht="15.75" customHeight="1">
      <c r="B927" s="451">
        <v>45636</v>
      </c>
      <c r="C927" s="452" t="s">
        <v>217</v>
      </c>
      <c r="D927" s="453" t="s">
        <v>163</v>
      </c>
      <c r="E927" s="454">
        <v>3.5</v>
      </c>
      <c r="F927" s="453" t="s">
        <v>164</v>
      </c>
      <c r="G927" s="455">
        <v>966353312</v>
      </c>
      <c r="H927" s="456">
        <v>1090008150</v>
      </c>
      <c r="I927" s="454">
        <v>3015</v>
      </c>
      <c r="J927" s="452" t="s">
        <v>156</v>
      </c>
      <c r="K927" s="454">
        <v>9</v>
      </c>
      <c r="L927" s="452"/>
      <c r="M927" s="446"/>
      <c r="N927" s="446" t="s">
        <v>169</v>
      </c>
      <c r="O927" s="457">
        <v>1.5</v>
      </c>
      <c r="P927" s="446" t="s">
        <v>154</v>
      </c>
      <c r="Q927" s="447">
        <v>398232148</v>
      </c>
      <c r="R927" s="448">
        <v>26098005897</v>
      </c>
      <c r="S927" s="446"/>
      <c r="T927" s="449"/>
      <c r="U927" s="446"/>
      <c r="V927" s="446"/>
      <c r="W927" s="446"/>
      <c r="X927" s="446"/>
      <c r="Y927" s="446"/>
      <c r="Z927" s="446"/>
    </row>
    <row r="928" spans="2:26" ht="15.75" customHeight="1">
      <c r="B928" s="451">
        <v>45636</v>
      </c>
      <c r="C928" s="452" t="s">
        <v>217</v>
      </c>
      <c r="D928" s="453" t="s">
        <v>163</v>
      </c>
      <c r="E928" s="454">
        <v>3.5</v>
      </c>
      <c r="F928" s="453" t="s">
        <v>164</v>
      </c>
      <c r="G928" s="455">
        <v>966353312</v>
      </c>
      <c r="H928" s="456">
        <v>1090008150</v>
      </c>
      <c r="I928" s="454">
        <v>3030</v>
      </c>
      <c r="J928" s="452" t="s">
        <v>161</v>
      </c>
      <c r="K928" s="454">
        <v>9</v>
      </c>
      <c r="L928" s="452"/>
      <c r="M928" s="4"/>
      <c r="N928" s="4"/>
      <c r="O928" s="4"/>
      <c r="P928" s="4"/>
      <c r="Q928" s="4"/>
      <c r="R928" s="4"/>
      <c r="S928" s="4"/>
      <c r="T928" s="100"/>
      <c r="U928" s="4"/>
      <c r="V928" s="4"/>
      <c r="W928" s="4"/>
      <c r="X928" s="4"/>
      <c r="Y928" s="4"/>
      <c r="Z928" s="4"/>
    </row>
    <row r="929" spans="1:26" ht="15.75" customHeight="1">
      <c r="B929" s="451">
        <v>45636</v>
      </c>
      <c r="C929" s="452" t="s">
        <v>217</v>
      </c>
      <c r="D929" s="453" t="s">
        <v>163</v>
      </c>
      <c r="E929" s="454">
        <v>3.5</v>
      </c>
      <c r="F929" s="453" t="s">
        <v>164</v>
      </c>
      <c r="G929" s="455">
        <v>966353312</v>
      </c>
      <c r="H929" s="456">
        <v>1090008150</v>
      </c>
      <c r="I929" s="454">
        <v>3020</v>
      </c>
      <c r="J929" s="452" t="s">
        <v>166</v>
      </c>
      <c r="K929" s="454">
        <v>10</v>
      </c>
      <c r="L929" s="452"/>
      <c r="M929" s="458"/>
      <c r="N929" s="458"/>
      <c r="O929" s="458"/>
      <c r="P929" s="458"/>
      <c r="Q929" s="458"/>
      <c r="R929" s="458"/>
      <c r="S929" s="458"/>
      <c r="T929" s="459"/>
      <c r="U929" s="458"/>
      <c r="V929" s="458"/>
      <c r="W929" s="458"/>
      <c r="X929" s="458"/>
      <c r="Y929" s="458"/>
      <c r="Z929" s="458"/>
    </row>
    <row r="930" spans="1:26" ht="15.75" customHeight="1">
      <c r="B930" s="451">
        <v>45636</v>
      </c>
      <c r="C930" s="452" t="s">
        <v>217</v>
      </c>
      <c r="D930" s="453" t="s">
        <v>163</v>
      </c>
      <c r="E930" s="454">
        <v>3.5</v>
      </c>
      <c r="F930" s="453" t="s">
        <v>164</v>
      </c>
      <c r="G930" s="455">
        <v>966353312</v>
      </c>
      <c r="H930" s="456">
        <v>1090008150</v>
      </c>
      <c r="I930" s="454">
        <v>3031</v>
      </c>
      <c r="J930" s="452" t="s">
        <v>178</v>
      </c>
      <c r="K930" s="454">
        <v>7</v>
      </c>
      <c r="L930" s="452"/>
      <c r="M930" s="4"/>
      <c r="N930" s="4"/>
      <c r="O930" s="4"/>
      <c r="P930" s="4"/>
      <c r="Q930" s="4"/>
      <c r="R930" s="4"/>
      <c r="S930" s="4"/>
      <c r="T930" s="100"/>
      <c r="U930" s="4"/>
      <c r="V930" s="4"/>
      <c r="W930" s="4"/>
      <c r="X930" s="4"/>
      <c r="Y930" s="4"/>
      <c r="Z930" s="4"/>
    </row>
    <row r="931" spans="1:26" ht="15.75" customHeight="1">
      <c r="B931" s="460">
        <v>45636</v>
      </c>
      <c r="C931" s="461" t="s">
        <v>219</v>
      </c>
      <c r="D931" s="462" t="s">
        <v>169</v>
      </c>
      <c r="E931" s="463">
        <v>1.5</v>
      </c>
      <c r="F931" s="462" t="s">
        <v>158</v>
      </c>
      <c r="G931" s="464">
        <v>398232148</v>
      </c>
      <c r="H931" s="465">
        <v>26098005897</v>
      </c>
      <c r="I931" s="466">
        <v>3002</v>
      </c>
      <c r="J931" s="461" t="s">
        <v>150</v>
      </c>
      <c r="K931" s="466">
        <v>11</v>
      </c>
      <c r="L931" s="461"/>
      <c r="M931" s="4"/>
      <c r="N931" s="4"/>
      <c r="O931" s="4"/>
      <c r="P931" s="4"/>
      <c r="Q931" s="4"/>
      <c r="R931" s="4"/>
      <c r="S931" s="4"/>
      <c r="T931" s="100"/>
      <c r="U931" s="4"/>
      <c r="V931" s="4"/>
      <c r="W931" s="4"/>
      <c r="X931" s="4"/>
      <c r="Y931" s="4"/>
      <c r="Z931" s="4"/>
    </row>
    <row r="932" spans="1:26" ht="15.75" customHeight="1">
      <c r="B932" s="440">
        <v>45636</v>
      </c>
      <c r="C932" s="441" t="s">
        <v>221</v>
      </c>
      <c r="D932" s="442" t="s">
        <v>134</v>
      </c>
      <c r="E932" s="443">
        <v>2.5</v>
      </c>
      <c r="F932" s="442" t="s">
        <v>158</v>
      </c>
      <c r="G932" s="444">
        <v>886884883</v>
      </c>
      <c r="H932" s="445" t="s">
        <v>159</v>
      </c>
      <c r="I932" s="443">
        <v>3023</v>
      </c>
      <c r="J932" s="441" t="s">
        <v>182</v>
      </c>
      <c r="K932" s="443">
        <v>7</v>
      </c>
      <c r="L932" s="441"/>
      <c r="M932" s="381"/>
      <c r="N932" s="331"/>
      <c r="O932" s="467"/>
      <c r="P932" s="468"/>
      <c r="Q932" s="331"/>
      <c r="R932" s="331"/>
      <c r="S932" s="331"/>
      <c r="T932" s="373"/>
      <c r="U932" s="331"/>
      <c r="V932" s="331"/>
      <c r="W932" s="331"/>
      <c r="X932" s="331"/>
      <c r="Y932" s="331"/>
      <c r="Z932" s="331"/>
    </row>
    <row r="933" spans="1:26" ht="15.75" customHeight="1">
      <c r="B933" s="440">
        <v>45636</v>
      </c>
      <c r="C933" s="441" t="s">
        <v>221</v>
      </c>
      <c r="D933" s="442" t="s">
        <v>134</v>
      </c>
      <c r="E933" s="443">
        <v>2.5</v>
      </c>
      <c r="F933" s="442" t="s">
        <v>158</v>
      </c>
      <c r="G933" s="444">
        <v>886884883</v>
      </c>
      <c r="H933" s="445" t="s">
        <v>159</v>
      </c>
      <c r="I933" s="443">
        <v>3005</v>
      </c>
      <c r="J933" s="441" t="s">
        <v>185</v>
      </c>
      <c r="K933" s="443">
        <v>7</v>
      </c>
      <c r="L933" s="441"/>
      <c r="M933" s="446"/>
      <c r="N933" s="446"/>
      <c r="O933" s="446"/>
      <c r="P933" s="446"/>
      <c r="Q933" s="446"/>
      <c r="R933" s="446"/>
      <c r="S933" s="446"/>
      <c r="T933" s="449"/>
      <c r="U933" s="446"/>
      <c r="V933" s="446"/>
      <c r="W933" s="446"/>
      <c r="X933" s="446"/>
      <c r="Y933" s="446"/>
      <c r="Z933" s="446"/>
    </row>
    <row r="934" spans="1:26" ht="15.75" customHeight="1">
      <c r="B934" s="440">
        <v>45636</v>
      </c>
      <c r="C934" s="441" t="s">
        <v>221</v>
      </c>
      <c r="D934" s="442" t="s">
        <v>134</v>
      </c>
      <c r="E934" s="443">
        <v>2.5</v>
      </c>
      <c r="F934" s="442" t="s">
        <v>158</v>
      </c>
      <c r="G934" s="444">
        <v>886884883</v>
      </c>
      <c r="H934" s="445" t="s">
        <v>159</v>
      </c>
      <c r="I934" s="443">
        <v>3013</v>
      </c>
      <c r="J934" s="441" t="s">
        <v>188</v>
      </c>
      <c r="K934" s="443">
        <v>8</v>
      </c>
      <c r="L934" s="441"/>
      <c r="M934" s="446"/>
      <c r="N934" s="446"/>
      <c r="O934" s="446"/>
      <c r="P934" s="446"/>
      <c r="Q934" s="446"/>
      <c r="R934" s="446"/>
      <c r="S934" s="446"/>
      <c r="T934" s="449"/>
      <c r="U934" s="446"/>
      <c r="V934" s="446"/>
      <c r="W934" s="446"/>
      <c r="X934" s="446"/>
      <c r="Y934" s="446"/>
      <c r="Z934" s="446"/>
    </row>
    <row r="935" spans="1:26" ht="15.75" customHeight="1">
      <c r="B935" s="451">
        <v>45636</v>
      </c>
      <c r="C935" s="452" t="s">
        <v>223</v>
      </c>
      <c r="D935" s="453" t="s">
        <v>163</v>
      </c>
      <c r="E935" s="454">
        <v>3.5</v>
      </c>
      <c r="F935" s="453" t="s">
        <v>164</v>
      </c>
      <c r="G935" s="455">
        <v>966353312</v>
      </c>
      <c r="H935" s="456">
        <v>1090008150</v>
      </c>
      <c r="I935" s="454">
        <v>3011</v>
      </c>
      <c r="J935" s="452" t="s">
        <v>196</v>
      </c>
      <c r="K935" s="454">
        <v>12</v>
      </c>
      <c r="L935" s="452"/>
      <c r="M935" s="446"/>
      <c r="N935" s="446"/>
      <c r="O935" s="446"/>
      <c r="P935" s="446"/>
      <c r="Q935" s="446"/>
      <c r="R935" s="446"/>
      <c r="S935" s="446"/>
      <c r="T935" s="449"/>
      <c r="U935" s="446"/>
      <c r="V935" s="446"/>
      <c r="W935" s="446"/>
      <c r="X935" s="446"/>
      <c r="Y935" s="446"/>
      <c r="Z935" s="446"/>
    </row>
    <row r="936" spans="1:26" ht="15.75" customHeight="1">
      <c r="B936" s="451">
        <v>45636</v>
      </c>
      <c r="C936" s="452" t="s">
        <v>223</v>
      </c>
      <c r="D936" s="453" t="s">
        <v>163</v>
      </c>
      <c r="E936" s="454">
        <v>3.5</v>
      </c>
      <c r="F936" s="453" t="s">
        <v>164</v>
      </c>
      <c r="G936" s="455">
        <v>966353312</v>
      </c>
      <c r="H936" s="456">
        <v>1090008150</v>
      </c>
      <c r="I936" s="454">
        <v>3018</v>
      </c>
      <c r="J936" s="452" t="s">
        <v>199</v>
      </c>
      <c r="K936" s="454">
        <v>8</v>
      </c>
      <c r="L936" s="452"/>
      <c r="M936" s="458"/>
      <c r="N936" s="458"/>
      <c r="O936" s="458"/>
      <c r="P936" s="458"/>
      <c r="Q936" s="458"/>
      <c r="R936" s="458"/>
      <c r="S936" s="458"/>
      <c r="T936" s="459"/>
      <c r="U936" s="458"/>
      <c r="V936" s="458"/>
      <c r="W936" s="458"/>
      <c r="X936" s="458"/>
      <c r="Y936" s="458"/>
      <c r="Z936" s="458"/>
    </row>
    <row r="937" spans="1:26" ht="15.75" customHeight="1">
      <c r="B937" s="451">
        <v>45636</v>
      </c>
      <c r="C937" s="452" t="s">
        <v>223</v>
      </c>
      <c r="D937" s="453" t="s">
        <v>163</v>
      </c>
      <c r="E937" s="454">
        <v>3.5</v>
      </c>
      <c r="F937" s="453" t="s">
        <v>164</v>
      </c>
      <c r="G937" s="455">
        <v>966353312</v>
      </c>
      <c r="H937" s="456">
        <v>1090008150</v>
      </c>
      <c r="I937" s="454">
        <v>3014</v>
      </c>
      <c r="J937" s="452" t="s">
        <v>202</v>
      </c>
      <c r="K937" s="454">
        <v>11</v>
      </c>
      <c r="L937" s="452"/>
      <c r="M937" s="458"/>
      <c r="N937" s="458"/>
      <c r="O937" s="458"/>
      <c r="P937" s="458"/>
      <c r="Q937" s="458"/>
      <c r="R937" s="458"/>
      <c r="S937" s="458"/>
      <c r="T937" s="459"/>
      <c r="U937" s="458"/>
      <c r="V937" s="458"/>
      <c r="W937" s="458"/>
      <c r="X937" s="458"/>
      <c r="Y937" s="458"/>
      <c r="Z937" s="458"/>
    </row>
    <row r="938" spans="1:26" ht="15.75" customHeight="1">
      <c r="A938" s="116"/>
      <c r="B938" s="460">
        <v>45636</v>
      </c>
      <c r="C938" s="461" t="s">
        <v>224</v>
      </c>
      <c r="D938" s="462" t="s">
        <v>181</v>
      </c>
      <c r="E938" s="463">
        <v>1.5</v>
      </c>
      <c r="F938" s="462" t="s">
        <v>216</v>
      </c>
      <c r="G938" s="464">
        <v>398232148</v>
      </c>
      <c r="H938" s="465">
        <v>26098005897</v>
      </c>
      <c r="I938" s="466">
        <v>3032</v>
      </c>
      <c r="J938" s="461" t="s">
        <v>190</v>
      </c>
      <c r="K938" s="466">
        <v>7</v>
      </c>
      <c r="L938" s="461"/>
      <c r="M938" s="4"/>
      <c r="N938" s="4"/>
      <c r="O938" s="4"/>
      <c r="P938" s="4"/>
      <c r="Q938" s="4"/>
      <c r="R938" s="4"/>
      <c r="S938" s="4"/>
      <c r="T938" s="100"/>
      <c r="U938" s="4"/>
      <c r="V938" s="4"/>
      <c r="W938" s="4"/>
      <c r="X938" s="4"/>
      <c r="Y938" s="4"/>
      <c r="Z938" s="4"/>
    </row>
    <row r="939" spans="1:26" ht="15.75" customHeight="1">
      <c r="A939" s="116"/>
      <c r="B939" s="460">
        <v>45636</v>
      </c>
      <c r="C939" s="461" t="s">
        <v>224</v>
      </c>
      <c r="D939" s="462" t="s">
        <v>181</v>
      </c>
      <c r="E939" s="463">
        <v>1.5</v>
      </c>
      <c r="F939" s="462" t="s">
        <v>216</v>
      </c>
      <c r="G939" s="464">
        <v>398232148</v>
      </c>
      <c r="H939" s="465">
        <v>26098005897</v>
      </c>
      <c r="I939" s="466">
        <v>3003</v>
      </c>
      <c r="J939" s="461" t="s">
        <v>193</v>
      </c>
      <c r="K939" s="466">
        <v>9</v>
      </c>
      <c r="L939" s="461"/>
      <c r="M939" s="4"/>
      <c r="N939" s="4"/>
      <c r="O939" s="4"/>
      <c r="P939" s="4"/>
      <c r="Q939" s="4"/>
      <c r="R939" s="4"/>
      <c r="S939" s="4"/>
      <c r="T939" s="100"/>
      <c r="U939" s="4"/>
      <c r="V939" s="4"/>
      <c r="W939" s="4"/>
      <c r="X939" s="4"/>
      <c r="Y939" s="4"/>
      <c r="Z939" s="4"/>
    </row>
    <row r="940" spans="1:26" ht="15.75" customHeight="1">
      <c r="A940" s="469"/>
      <c r="B940" s="470">
        <v>45637</v>
      </c>
      <c r="C940" s="338" t="s">
        <v>215</v>
      </c>
      <c r="D940" s="339" t="s">
        <v>134</v>
      </c>
      <c r="E940" s="338">
        <v>2.5</v>
      </c>
      <c r="F940" s="339" t="s">
        <v>158</v>
      </c>
      <c r="G940" s="341">
        <v>886884883</v>
      </c>
      <c r="H940" s="361" t="s">
        <v>159</v>
      </c>
      <c r="I940" s="338">
        <v>3016</v>
      </c>
      <c r="J940" s="339" t="s">
        <v>171</v>
      </c>
      <c r="K940" s="338">
        <v>8</v>
      </c>
      <c r="L940" s="421"/>
      <c r="M940" s="421"/>
      <c r="N940" s="421" t="s">
        <v>163</v>
      </c>
      <c r="O940" s="421">
        <v>3.5</v>
      </c>
      <c r="P940" s="421" t="s">
        <v>154</v>
      </c>
      <c r="Q940" s="471">
        <v>398232148</v>
      </c>
      <c r="R940" s="472">
        <v>26098005897</v>
      </c>
      <c r="S940" s="421"/>
      <c r="T940" s="422"/>
      <c r="U940" s="421"/>
      <c r="V940" s="421"/>
      <c r="W940" s="421"/>
      <c r="X940" s="421"/>
      <c r="Y940" s="421"/>
      <c r="Z940" s="421"/>
    </row>
    <row r="941" spans="1:26" ht="15.75" customHeight="1">
      <c r="A941" s="469"/>
      <c r="B941" s="470">
        <v>45637</v>
      </c>
      <c r="C941" s="338" t="s">
        <v>215</v>
      </c>
      <c r="D941" s="339" t="s">
        <v>134</v>
      </c>
      <c r="E941" s="338">
        <v>2.5</v>
      </c>
      <c r="F941" s="339" t="s">
        <v>158</v>
      </c>
      <c r="G941" s="341">
        <v>886884883</v>
      </c>
      <c r="H941" s="361" t="s">
        <v>159</v>
      </c>
      <c r="I941" s="338">
        <v>3033</v>
      </c>
      <c r="J941" s="339" t="s">
        <v>205</v>
      </c>
      <c r="K941" s="338">
        <v>3</v>
      </c>
      <c r="L941" s="421"/>
      <c r="M941" s="421"/>
      <c r="N941" s="421"/>
      <c r="O941" s="421"/>
      <c r="P941" s="421"/>
      <c r="Q941" s="421"/>
      <c r="R941" s="421"/>
      <c r="S941" s="421"/>
      <c r="T941" s="422"/>
      <c r="U941" s="421"/>
      <c r="V941" s="421"/>
      <c r="W941" s="421"/>
      <c r="X941" s="421"/>
      <c r="Y941" s="421"/>
      <c r="Z941" s="421"/>
    </row>
    <row r="942" spans="1:26" ht="15.75" customHeight="1">
      <c r="A942" s="469"/>
      <c r="B942" s="470">
        <v>45637</v>
      </c>
      <c r="C942" s="338" t="s">
        <v>215</v>
      </c>
      <c r="D942" s="339" t="s">
        <v>134</v>
      </c>
      <c r="E942" s="338">
        <v>2.5</v>
      </c>
      <c r="F942" s="339" t="s">
        <v>158</v>
      </c>
      <c r="G942" s="341">
        <v>886884883</v>
      </c>
      <c r="H942" s="361" t="s">
        <v>159</v>
      </c>
      <c r="I942" s="338">
        <v>3027</v>
      </c>
      <c r="J942" s="339" t="s">
        <v>175</v>
      </c>
      <c r="K942" s="338">
        <v>8</v>
      </c>
      <c r="L942" s="421"/>
      <c r="M942" s="421"/>
      <c r="N942" s="421" t="s">
        <v>134</v>
      </c>
      <c r="O942" s="421">
        <v>2.5</v>
      </c>
      <c r="P942" s="421" t="s">
        <v>158</v>
      </c>
      <c r="Q942" s="471">
        <v>886884883</v>
      </c>
      <c r="R942" s="473" t="s">
        <v>159</v>
      </c>
      <c r="S942" s="421"/>
      <c r="T942" s="422"/>
      <c r="U942" s="421"/>
      <c r="V942" s="421"/>
      <c r="W942" s="421"/>
      <c r="X942" s="421"/>
      <c r="Y942" s="421"/>
      <c r="Z942" s="421"/>
    </row>
    <row r="943" spans="1:26" ht="15.75" customHeight="1">
      <c r="A943" s="474"/>
      <c r="B943" s="475">
        <v>45637</v>
      </c>
      <c r="C943" s="318" t="s">
        <v>217</v>
      </c>
      <c r="D943" s="405" t="s">
        <v>163</v>
      </c>
      <c r="E943" s="318">
        <v>3.5</v>
      </c>
      <c r="F943" s="405" t="s">
        <v>154</v>
      </c>
      <c r="G943" s="406">
        <v>398232148</v>
      </c>
      <c r="H943" s="476">
        <v>26098005897</v>
      </c>
      <c r="I943" s="318">
        <v>3031</v>
      </c>
      <c r="J943" s="405" t="s">
        <v>178</v>
      </c>
      <c r="K943" s="318">
        <v>4</v>
      </c>
      <c r="L943" s="477"/>
      <c r="M943" s="477"/>
      <c r="N943" s="477"/>
      <c r="O943" s="477"/>
      <c r="P943" s="477"/>
      <c r="Q943" s="477"/>
      <c r="R943" s="477"/>
      <c r="S943" s="477"/>
      <c r="T943" s="478"/>
      <c r="U943" s="477"/>
      <c r="V943" s="477"/>
      <c r="W943" s="477"/>
      <c r="X943" s="477"/>
      <c r="Y943" s="477"/>
      <c r="Z943" s="477"/>
    </row>
    <row r="944" spans="1:26" ht="15.75" customHeight="1">
      <c r="A944" s="474"/>
      <c r="B944" s="475">
        <v>45637</v>
      </c>
      <c r="C944" s="318" t="s">
        <v>217</v>
      </c>
      <c r="D944" s="405" t="s">
        <v>163</v>
      </c>
      <c r="E944" s="318">
        <v>3.5</v>
      </c>
      <c r="F944" s="405" t="s">
        <v>154</v>
      </c>
      <c r="G944" s="406">
        <v>398232148</v>
      </c>
      <c r="H944" s="476">
        <v>26098005897</v>
      </c>
      <c r="I944" s="318">
        <v>3015</v>
      </c>
      <c r="J944" s="405" t="s">
        <v>156</v>
      </c>
      <c r="K944" s="318">
        <v>6</v>
      </c>
      <c r="L944" s="477"/>
      <c r="M944" s="477"/>
      <c r="N944" s="477"/>
      <c r="O944" s="477"/>
      <c r="P944" s="477"/>
      <c r="Q944" s="477"/>
      <c r="R944" s="477"/>
      <c r="S944" s="477"/>
      <c r="T944" s="478"/>
      <c r="U944" s="477"/>
      <c r="V944" s="477"/>
      <c r="W944" s="477"/>
      <c r="X944" s="477"/>
      <c r="Y944" s="477"/>
      <c r="Z944" s="477"/>
    </row>
    <row r="945" spans="1:26" ht="15.75" customHeight="1">
      <c r="A945" s="474"/>
      <c r="B945" s="475">
        <v>45637</v>
      </c>
      <c r="C945" s="318" t="s">
        <v>217</v>
      </c>
      <c r="D945" s="405" t="s">
        <v>163</v>
      </c>
      <c r="E945" s="318">
        <v>3.5</v>
      </c>
      <c r="F945" s="405" t="s">
        <v>154</v>
      </c>
      <c r="G945" s="406">
        <v>398232148</v>
      </c>
      <c r="H945" s="476">
        <v>26098005897</v>
      </c>
      <c r="I945" s="318">
        <v>3030</v>
      </c>
      <c r="J945" s="405" t="s">
        <v>161</v>
      </c>
      <c r="K945" s="318">
        <v>7</v>
      </c>
      <c r="L945" s="477"/>
      <c r="M945" s="477"/>
      <c r="N945" s="477"/>
      <c r="O945" s="477"/>
      <c r="P945" s="477"/>
      <c r="Q945" s="477"/>
      <c r="R945" s="477"/>
      <c r="S945" s="477"/>
      <c r="T945" s="478"/>
      <c r="U945" s="477"/>
      <c r="V945" s="477"/>
      <c r="W945" s="477"/>
      <c r="X945" s="477"/>
      <c r="Y945" s="477"/>
      <c r="Z945" s="477"/>
    </row>
    <row r="946" spans="1:26" ht="15.75" customHeight="1">
      <c r="A946" s="474"/>
      <c r="B946" s="475">
        <v>45637</v>
      </c>
      <c r="C946" s="318" t="s">
        <v>217</v>
      </c>
      <c r="D946" s="405" t="s">
        <v>163</v>
      </c>
      <c r="E946" s="318">
        <v>3.5</v>
      </c>
      <c r="F946" s="405" t="s">
        <v>154</v>
      </c>
      <c r="G946" s="406">
        <v>398232148</v>
      </c>
      <c r="H946" s="476">
        <v>26098005897</v>
      </c>
      <c r="I946" s="318">
        <v>3020</v>
      </c>
      <c r="J946" s="405" t="s">
        <v>166</v>
      </c>
      <c r="K946" s="318">
        <v>8</v>
      </c>
      <c r="L946" s="477"/>
      <c r="M946" s="477"/>
      <c r="N946" s="477" t="s">
        <v>169</v>
      </c>
      <c r="O946" s="479">
        <v>1.5</v>
      </c>
      <c r="P946" s="480" t="s">
        <v>246</v>
      </c>
      <c r="Q946" s="481">
        <v>974172336</v>
      </c>
      <c r="R946" s="482">
        <v>1090008150</v>
      </c>
      <c r="S946" s="477"/>
      <c r="T946" s="478"/>
      <c r="U946" s="477"/>
      <c r="V946" s="477"/>
      <c r="W946" s="477"/>
      <c r="X946" s="477"/>
      <c r="Y946" s="477"/>
      <c r="Z946" s="477"/>
    </row>
    <row r="947" spans="1:26" ht="15.75" customHeight="1">
      <c r="A947" s="483"/>
      <c r="B947" s="484">
        <v>45637</v>
      </c>
      <c r="C947" s="314" t="s">
        <v>219</v>
      </c>
      <c r="D947" s="370" t="s">
        <v>169</v>
      </c>
      <c r="E947" s="485">
        <v>1.5</v>
      </c>
      <c r="F947" s="370" t="s">
        <v>246</v>
      </c>
      <c r="G947" s="371">
        <v>974172336</v>
      </c>
      <c r="H947" s="410">
        <v>1090008150</v>
      </c>
      <c r="I947" s="314">
        <v>3002</v>
      </c>
      <c r="J947" s="370" t="s">
        <v>150</v>
      </c>
      <c r="K947" s="314">
        <v>14</v>
      </c>
      <c r="L947" s="408"/>
      <c r="M947" s="408"/>
      <c r="N947" s="408"/>
      <c r="O947" s="408"/>
      <c r="P947" s="408"/>
      <c r="Q947" s="408"/>
      <c r="R947" s="408"/>
      <c r="S947" s="408"/>
      <c r="T947" s="409"/>
      <c r="U947" s="408"/>
      <c r="V947" s="408"/>
      <c r="W947" s="408"/>
      <c r="X947" s="408"/>
      <c r="Y947" s="408"/>
      <c r="Z947" s="408"/>
    </row>
    <row r="948" spans="1:26" ht="15.75" customHeight="1">
      <c r="A948" s="469"/>
      <c r="B948" s="470">
        <v>45637</v>
      </c>
      <c r="C948" s="338" t="s">
        <v>221</v>
      </c>
      <c r="D948" s="339" t="s">
        <v>134</v>
      </c>
      <c r="E948" s="338">
        <v>2.5</v>
      </c>
      <c r="F948" s="339" t="s">
        <v>158</v>
      </c>
      <c r="G948" s="341">
        <v>886884883</v>
      </c>
      <c r="H948" s="361" t="s">
        <v>159</v>
      </c>
      <c r="I948" s="338">
        <v>3023</v>
      </c>
      <c r="J948" s="339" t="s">
        <v>182</v>
      </c>
      <c r="K948" s="338">
        <v>5</v>
      </c>
      <c r="L948" s="421"/>
      <c r="M948" s="421"/>
      <c r="N948" s="421"/>
      <c r="O948" s="421"/>
      <c r="P948" s="421"/>
      <c r="Q948" s="421"/>
      <c r="R948" s="421"/>
      <c r="S948" s="421"/>
      <c r="T948" s="422"/>
      <c r="U948" s="421"/>
      <c r="V948" s="421"/>
      <c r="W948" s="421"/>
      <c r="X948" s="421"/>
      <c r="Y948" s="421"/>
      <c r="Z948" s="421"/>
    </row>
    <row r="949" spans="1:26" ht="15.75" customHeight="1">
      <c r="A949" s="469"/>
      <c r="B949" s="470">
        <v>45637</v>
      </c>
      <c r="C949" s="338" t="s">
        <v>221</v>
      </c>
      <c r="D949" s="339" t="s">
        <v>134</v>
      </c>
      <c r="E949" s="338">
        <v>2.5</v>
      </c>
      <c r="F949" s="339" t="s">
        <v>158</v>
      </c>
      <c r="G949" s="341">
        <v>886884883</v>
      </c>
      <c r="H949" s="361" t="s">
        <v>159</v>
      </c>
      <c r="I949" s="338">
        <v>3005</v>
      </c>
      <c r="J949" s="339" t="s">
        <v>185</v>
      </c>
      <c r="K949" s="338">
        <v>7</v>
      </c>
      <c r="L949" s="421"/>
      <c r="M949" s="421"/>
      <c r="N949" s="421"/>
      <c r="O949" s="421"/>
      <c r="P949" s="421"/>
      <c r="Q949" s="421"/>
      <c r="R949" s="421"/>
      <c r="S949" s="421"/>
      <c r="T949" s="422"/>
      <c r="U949" s="421"/>
      <c r="V949" s="421"/>
      <c r="W949" s="421"/>
      <c r="X949" s="421"/>
      <c r="Y949" s="421"/>
      <c r="Z949" s="421"/>
    </row>
    <row r="950" spans="1:26" ht="15.75" customHeight="1">
      <c r="A950" s="469"/>
      <c r="B950" s="470">
        <v>45637</v>
      </c>
      <c r="C950" s="338" t="s">
        <v>221</v>
      </c>
      <c r="D950" s="339" t="s">
        <v>134</v>
      </c>
      <c r="E950" s="338">
        <v>2.5</v>
      </c>
      <c r="F950" s="339" t="s">
        <v>158</v>
      </c>
      <c r="G950" s="341">
        <v>886884883</v>
      </c>
      <c r="H950" s="361" t="s">
        <v>159</v>
      </c>
      <c r="I950" s="338">
        <v>3013</v>
      </c>
      <c r="J950" s="339" t="s">
        <v>188</v>
      </c>
      <c r="K950" s="338">
        <v>7</v>
      </c>
      <c r="L950" s="421"/>
      <c r="M950" s="421"/>
      <c r="N950" s="421"/>
      <c r="O950" s="421"/>
      <c r="P950" s="421"/>
      <c r="Q950" s="421"/>
      <c r="R950" s="421"/>
      <c r="S950" s="421"/>
      <c r="T950" s="422"/>
      <c r="U950" s="421"/>
      <c r="V950" s="421"/>
      <c r="W950" s="421"/>
      <c r="X950" s="421"/>
      <c r="Y950" s="421"/>
      <c r="Z950" s="421"/>
    </row>
    <row r="951" spans="1:26" ht="15.75" customHeight="1">
      <c r="A951" s="474"/>
      <c r="B951" s="475">
        <v>45637</v>
      </c>
      <c r="C951" s="318" t="s">
        <v>223</v>
      </c>
      <c r="D951" s="405" t="s">
        <v>163</v>
      </c>
      <c r="E951" s="318">
        <v>3.5</v>
      </c>
      <c r="F951" s="486" t="s">
        <v>246</v>
      </c>
      <c r="G951" s="487">
        <v>974172336</v>
      </c>
      <c r="H951" s="488">
        <v>1090008150</v>
      </c>
      <c r="I951" s="318">
        <v>3011</v>
      </c>
      <c r="J951" s="405" t="s">
        <v>196</v>
      </c>
      <c r="K951" s="318">
        <v>7</v>
      </c>
      <c r="L951" s="477"/>
      <c r="M951" s="477"/>
      <c r="N951" s="477"/>
      <c r="O951" s="477"/>
      <c r="P951" s="477"/>
      <c r="Q951" s="477"/>
      <c r="R951" s="477"/>
      <c r="S951" s="477"/>
      <c r="T951" s="478"/>
      <c r="U951" s="477"/>
      <c r="V951" s="477"/>
      <c r="W951" s="477"/>
      <c r="X951" s="477"/>
      <c r="Y951" s="477"/>
      <c r="Z951" s="477"/>
    </row>
    <row r="952" spans="1:26" ht="15.75" customHeight="1">
      <c r="A952" s="474"/>
      <c r="B952" s="475">
        <v>45637</v>
      </c>
      <c r="C952" s="318" t="s">
        <v>223</v>
      </c>
      <c r="D952" s="405" t="s">
        <v>163</v>
      </c>
      <c r="E952" s="318">
        <v>3.5</v>
      </c>
      <c r="F952" s="486" t="s">
        <v>246</v>
      </c>
      <c r="G952" s="487">
        <v>974172336</v>
      </c>
      <c r="H952" s="488">
        <v>1090008150</v>
      </c>
      <c r="I952" s="318">
        <v>3018</v>
      </c>
      <c r="J952" s="405" t="s">
        <v>199</v>
      </c>
      <c r="K952" s="318">
        <v>6</v>
      </c>
      <c r="L952" s="477"/>
      <c r="M952" s="477"/>
      <c r="N952" s="477"/>
      <c r="O952" s="477"/>
      <c r="P952" s="477"/>
      <c r="Q952" s="477"/>
      <c r="R952" s="477"/>
      <c r="S952" s="477"/>
      <c r="T952" s="478"/>
      <c r="U952" s="477"/>
      <c r="V952" s="477"/>
      <c r="W952" s="477"/>
      <c r="X952" s="477"/>
      <c r="Y952" s="477"/>
      <c r="Z952" s="477"/>
    </row>
    <row r="953" spans="1:26" ht="15.75" customHeight="1">
      <c r="A953" s="474"/>
      <c r="B953" s="475">
        <v>45637</v>
      </c>
      <c r="C953" s="318" t="s">
        <v>223</v>
      </c>
      <c r="D953" s="405" t="s">
        <v>163</v>
      </c>
      <c r="E953" s="318">
        <v>3.5</v>
      </c>
      <c r="F953" s="486" t="s">
        <v>246</v>
      </c>
      <c r="G953" s="487">
        <v>974172336</v>
      </c>
      <c r="H953" s="488">
        <v>1090008150</v>
      </c>
      <c r="I953" s="318">
        <v>3014</v>
      </c>
      <c r="J953" s="405" t="s">
        <v>202</v>
      </c>
      <c r="K953" s="318">
        <v>7</v>
      </c>
      <c r="L953" s="477"/>
      <c r="M953" s="477"/>
      <c r="N953" s="477"/>
      <c r="O953" s="477"/>
      <c r="P953" s="477"/>
      <c r="Q953" s="477"/>
      <c r="R953" s="477"/>
      <c r="S953" s="477"/>
      <c r="T953" s="478"/>
      <c r="U953" s="477"/>
      <c r="V953" s="477"/>
      <c r="W953" s="477"/>
      <c r="X953" s="477"/>
      <c r="Y953" s="477"/>
      <c r="Z953" s="477"/>
    </row>
    <row r="954" spans="1:26" ht="15.75" customHeight="1">
      <c r="A954" s="483"/>
      <c r="B954" s="475">
        <v>45637</v>
      </c>
      <c r="C954" s="318" t="s">
        <v>223</v>
      </c>
      <c r="D954" s="489" t="s">
        <v>169</v>
      </c>
      <c r="E954" s="490">
        <v>1.5</v>
      </c>
      <c r="F954" s="486" t="s">
        <v>246</v>
      </c>
      <c r="G954" s="487">
        <v>974172336</v>
      </c>
      <c r="H954" s="488">
        <v>1090008150</v>
      </c>
      <c r="I954" s="318">
        <v>3032</v>
      </c>
      <c r="J954" s="405" t="s">
        <v>190</v>
      </c>
      <c r="K954" s="318">
        <v>4</v>
      </c>
      <c r="L954" s="408"/>
      <c r="M954" s="408"/>
      <c r="N954" s="408"/>
      <c r="O954" s="408"/>
      <c r="P954" s="408"/>
      <c r="Q954" s="408"/>
      <c r="R954" s="408"/>
      <c r="S954" s="408"/>
      <c r="T954" s="409"/>
      <c r="U954" s="408"/>
      <c r="V954" s="408"/>
      <c r="W954" s="408"/>
      <c r="X954" s="408"/>
      <c r="Y954" s="408"/>
      <c r="Z954" s="408"/>
    </row>
    <row r="955" spans="1:26" ht="15.75" customHeight="1">
      <c r="A955" s="483"/>
      <c r="B955" s="475">
        <v>45637</v>
      </c>
      <c r="C955" s="318" t="s">
        <v>223</v>
      </c>
      <c r="D955" s="489" t="s">
        <v>169</v>
      </c>
      <c r="E955" s="490">
        <v>1.5</v>
      </c>
      <c r="F955" s="486" t="s">
        <v>246</v>
      </c>
      <c r="G955" s="487">
        <v>974172336</v>
      </c>
      <c r="H955" s="488">
        <v>1090008150</v>
      </c>
      <c r="I955" s="318">
        <v>3003</v>
      </c>
      <c r="J955" s="405" t="s">
        <v>193</v>
      </c>
      <c r="K955" s="318">
        <v>6</v>
      </c>
      <c r="L955" s="408"/>
      <c r="M955" s="408"/>
      <c r="N955" s="408"/>
      <c r="O955" s="408"/>
      <c r="P955" s="408"/>
      <c r="Q955" s="408"/>
      <c r="R955" s="408"/>
      <c r="S955" s="408"/>
      <c r="T955" s="409"/>
      <c r="U955" s="408"/>
      <c r="V955" s="408"/>
      <c r="W955" s="408"/>
      <c r="X955" s="408"/>
      <c r="Y955" s="408"/>
      <c r="Z955" s="408"/>
    </row>
    <row r="956" spans="1:26" ht="15.75" customHeight="1">
      <c r="A956" s="116"/>
      <c r="B956" s="475">
        <v>45638</v>
      </c>
      <c r="C956" s="318" t="s">
        <v>215</v>
      </c>
      <c r="D956" s="491" t="s">
        <v>134</v>
      </c>
      <c r="E956" s="492" t="s">
        <v>247</v>
      </c>
      <c r="F956" s="493" t="s">
        <v>248</v>
      </c>
      <c r="G956" s="494">
        <v>886884883</v>
      </c>
      <c r="H956" s="495">
        <v>1202021701</v>
      </c>
      <c r="I956" s="496">
        <v>3016</v>
      </c>
      <c r="J956" s="491" t="s">
        <v>171</v>
      </c>
      <c r="K956" s="497">
        <v>7</v>
      </c>
      <c r="L956" s="4"/>
      <c r="M956" s="4"/>
      <c r="N956" s="4"/>
      <c r="O956" s="4"/>
      <c r="P956" s="4"/>
      <c r="Q956" s="4"/>
      <c r="R956" s="4"/>
      <c r="S956" s="4"/>
      <c r="T956" s="100"/>
      <c r="U956" s="4"/>
      <c r="V956" s="4"/>
      <c r="W956" s="4"/>
      <c r="X956" s="4"/>
      <c r="Y956" s="4"/>
      <c r="Z956" s="4"/>
    </row>
    <row r="957" spans="1:26" ht="15.75" customHeight="1">
      <c r="A957" s="116"/>
      <c r="B957" s="475">
        <v>45638</v>
      </c>
      <c r="C957" s="318" t="s">
        <v>215</v>
      </c>
      <c r="D957" s="498" t="s">
        <v>134</v>
      </c>
      <c r="E957" s="499" t="s">
        <v>247</v>
      </c>
      <c r="F957" s="500" t="s">
        <v>248</v>
      </c>
      <c r="G957" s="494">
        <v>886884883</v>
      </c>
      <c r="H957" s="495">
        <v>1202021701</v>
      </c>
      <c r="I957" s="501">
        <v>3027</v>
      </c>
      <c r="J957" s="498" t="s">
        <v>175</v>
      </c>
      <c r="K957" s="502">
        <v>6</v>
      </c>
      <c r="L957" s="4"/>
      <c r="M957" s="4"/>
      <c r="N957" s="4"/>
      <c r="O957" s="4"/>
      <c r="P957" s="4"/>
      <c r="Q957" s="4"/>
      <c r="R957" s="4"/>
      <c r="S957" s="4"/>
      <c r="T957" s="100"/>
      <c r="U957" s="4"/>
      <c r="V957" s="4"/>
      <c r="W957" s="4"/>
      <c r="X957" s="4"/>
      <c r="Y957" s="4"/>
      <c r="Z957" s="4"/>
    </row>
    <row r="958" spans="1:26" ht="15.75" customHeight="1">
      <c r="A958" s="116"/>
      <c r="B958" s="475">
        <v>45638</v>
      </c>
      <c r="C958" s="318" t="s">
        <v>215</v>
      </c>
      <c r="D958" s="498" t="s">
        <v>134</v>
      </c>
      <c r="E958" s="499" t="s">
        <v>247</v>
      </c>
      <c r="F958" s="500" t="s">
        <v>248</v>
      </c>
      <c r="G958" s="494">
        <v>886884883</v>
      </c>
      <c r="H958" s="495">
        <v>1202021701</v>
      </c>
      <c r="I958" s="501">
        <v>3033</v>
      </c>
      <c r="J958" s="498" t="s">
        <v>205</v>
      </c>
      <c r="K958" s="502">
        <v>3</v>
      </c>
      <c r="L958" s="4"/>
      <c r="M958" s="4"/>
      <c r="N958" s="4"/>
      <c r="O958" s="4"/>
      <c r="P958" s="4"/>
      <c r="Q958" s="4"/>
      <c r="R958" s="4"/>
      <c r="S958" s="4"/>
      <c r="T958" s="100"/>
      <c r="U958" s="4"/>
      <c r="V958" s="4"/>
      <c r="W958" s="4"/>
      <c r="X958" s="4"/>
      <c r="Y958" s="4"/>
      <c r="Z958" s="4"/>
    </row>
    <row r="959" spans="1:26" ht="15.75" customHeight="1">
      <c r="A959" s="116"/>
      <c r="B959" s="475">
        <v>45638</v>
      </c>
      <c r="C959" s="318" t="s">
        <v>217</v>
      </c>
      <c r="D959" s="498" t="s">
        <v>163</v>
      </c>
      <c r="E959" s="499" t="s">
        <v>249</v>
      </c>
      <c r="F959" s="500" t="s">
        <v>164</v>
      </c>
      <c r="G959" s="494">
        <v>966353312</v>
      </c>
      <c r="H959" s="495">
        <v>1090008150</v>
      </c>
      <c r="I959" s="501">
        <v>3002</v>
      </c>
      <c r="J959" s="498" t="s">
        <v>150</v>
      </c>
      <c r="K959" s="502">
        <v>18</v>
      </c>
      <c r="L959" s="4"/>
      <c r="M959" s="4"/>
      <c r="N959" s="4"/>
      <c r="O959" s="4"/>
      <c r="P959" s="4"/>
      <c r="Q959" s="4"/>
      <c r="R959" s="4"/>
      <c r="S959" s="4"/>
      <c r="T959" s="100"/>
      <c r="U959" s="4"/>
      <c r="V959" s="4"/>
      <c r="W959" s="4"/>
      <c r="X959" s="4"/>
      <c r="Y959" s="4"/>
      <c r="Z959" s="4"/>
    </row>
    <row r="960" spans="1:26" ht="15.75" customHeight="1">
      <c r="A960" s="116"/>
      <c r="B960" s="475">
        <v>45638</v>
      </c>
      <c r="C960" s="318" t="s">
        <v>217</v>
      </c>
      <c r="D960" s="498" t="s">
        <v>163</v>
      </c>
      <c r="E960" s="499" t="s">
        <v>249</v>
      </c>
      <c r="F960" s="500" t="s">
        <v>164</v>
      </c>
      <c r="G960" s="494">
        <v>966353312</v>
      </c>
      <c r="H960" s="495">
        <v>1090008150</v>
      </c>
      <c r="I960" s="501">
        <v>3015</v>
      </c>
      <c r="J960" s="498" t="s">
        <v>156</v>
      </c>
      <c r="K960" s="502">
        <v>5</v>
      </c>
      <c r="L960" s="4"/>
      <c r="M960" s="4"/>
      <c r="N960" s="4"/>
      <c r="O960" s="4"/>
      <c r="P960" s="4"/>
      <c r="Q960" s="4"/>
      <c r="R960" s="4"/>
      <c r="S960" s="4"/>
      <c r="T960" s="100"/>
      <c r="U960" s="4"/>
      <c r="V960" s="4"/>
      <c r="W960" s="4"/>
      <c r="X960" s="4"/>
      <c r="Y960" s="4"/>
      <c r="Z960" s="4"/>
    </row>
    <row r="961" spans="1:26" ht="15.75" customHeight="1">
      <c r="A961" s="116"/>
      <c r="B961" s="475">
        <v>45638</v>
      </c>
      <c r="C961" s="318" t="s">
        <v>217</v>
      </c>
      <c r="D961" s="498" t="s">
        <v>163</v>
      </c>
      <c r="E961" s="499" t="s">
        <v>249</v>
      </c>
      <c r="F961" s="500" t="s">
        <v>164</v>
      </c>
      <c r="G961" s="494">
        <v>966353312</v>
      </c>
      <c r="H961" s="495">
        <v>1090008150</v>
      </c>
      <c r="I961" s="501">
        <v>3030</v>
      </c>
      <c r="J961" s="498" t="s">
        <v>161</v>
      </c>
      <c r="K961" s="502">
        <v>5</v>
      </c>
      <c r="L961" s="4"/>
      <c r="M961" s="4"/>
      <c r="N961" s="4"/>
      <c r="O961" s="4"/>
      <c r="P961" s="4"/>
      <c r="Q961" s="4"/>
      <c r="R961" s="4"/>
      <c r="S961" s="4"/>
      <c r="T961" s="100"/>
      <c r="U961" s="4"/>
      <c r="V961" s="4"/>
      <c r="W961" s="4"/>
      <c r="X961" s="4"/>
      <c r="Y961" s="4"/>
      <c r="Z961" s="4"/>
    </row>
    <row r="962" spans="1:26" ht="15.75" customHeight="1">
      <c r="A962" s="116"/>
      <c r="B962" s="475">
        <v>45638</v>
      </c>
      <c r="C962" s="318" t="s">
        <v>217</v>
      </c>
      <c r="D962" s="498" t="s">
        <v>163</v>
      </c>
      <c r="E962" s="499" t="s">
        <v>249</v>
      </c>
      <c r="F962" s="500" t="s">
        <v>164</v>
      </c>
      <c r="G962" s="494">
        <v>966353312</v>
      </c>
      <c r="H962" s="495">
        <v>1090008150</v>
      </c>
      <c r="I962" s="501">
        <v>3020</v>
      </c>
      <c r="J962" s="498" t="s">
        <v>166</v>
      </c>
      <c r="K962" s="502">
        <v>6</v>
      </c>
      <c r="L962" s="4"/>
      <c r="M962" s="4"/>
      <c r="N962" s="4"/>
      <c r="O962" s="4"/>
      <c r="P962" s="4"/>
      <c r="Q962" s="4"/>
      <c r="R962" s="4"/>
      <c r="S962" s="4"/>
      <c r="T962" s="100"/>
      <c r="U962" s="4"/>
      <c r="V962" s="4"/>
      <c r="W962" s="4"/>
      <c r="X962" s="4"/>
      <c r="Y962" s="4"/>
      <c r="Z962" s="4"/>
    </row>
    <row r="963" spans="1:26" ht="15.75" customHeight="1">
      <c r="A963" s="116"/>
      <c r="B963" s="475">
        <v>45638</v>
      </c>
      <c r="C963" s="318" t="s">
        <v>219</v>
      </c>
      <c r="D963" s="498" t="s">
        <v>134</v>
      </c>
      <c r="E963" s="499" t="s">
        <v>247</v>
      </c>
      <c r="F963" s="500" t="s">
        <v>248</v>
      </c>
      <c r="G963" s="494">
        <v>886884883</v>
      </c>
      <c r="H963" s="495">
        <v>1202021701</v>
      </c>
      <c r="I963" s="501">
        <v>3031</v>
      </c>
      <c r="J963" s="498" t="s">
        <v>178</v>
      </c>
      <c r="K963" s="502">
        <v>4</v>
      </c>
      <c r="L963" s="4"/>
      <c r="M963" s="4"/>
      <c r="N963" s="4"/>
      <c r="O963" s="4"/>
      <c r="P963" s="4"/>
      <c r="Q963" s="4"/>
      <c r="R963" s="4"/>
      <c r="S963" s="4"/>
      <c r="T963" s="100"/>
      <c r="U963" s="4"/>
      <c r="V963" s="4"/>
      <c r="W963" s="4"/>
      <c r="X963" s="4"/>
      <c r="Y963" s="4"/>
      <c r="Z963" s="4"/>
    </row>
    <row r="964" spans="1:26" ht="15.75" customHeight="1">
      <c r="A964" s="116"/>
      <c r="B964" s="475">
        <v>45638</v>
      </c>
      <c r="C964" s="318" t="s">
        <v>219</v>
      </c>
      <c r="D964" s="498" t="s">
        <v>134</v>
      </c>
      <c r="E964" s="499" t="s">
        <v>247</v>
      </c>
      <c r="F964" s="500" t="s">
        <v>248</v>
      </c>
      <c r="G964" s="494">
        <v>886884883</v>
      </c>
      <c r="H964" s="495">
        <v>1202021701</v>
      </c>
      <c r="I964" s="501">
        <v>3023</v>
      </c>
      <c r="J964" s="498" t="s">
        <v>182</v>
      </c>
      <c r="K964" s="502">
        <v>5</v>
      </c>
      <c r="L964" s="4"/>
      <c r="M964" s="4"/>
      <c r="N964" s="4"/>
      <c r="O964" s="4"/>
      <c r="P964" s="4"/>
      <c r="Q964" s="4"/>
      <c r="R964" s="4"/>
      <c r="S964" s="4"/>
      <c r="T964" s="100"/>
      <c r="U964" s="4"/>
      <c r="V964" s="4"/>
      <c r="W964" s="4"/>
      <c r="X964" s="4"/>
      <c r="Y964" s="4"/>
      <c r="Z964" s="4"/>
    </row>
    <row r="965" spans="1:26" ht="15.75" customHeight="1">
      <c r="A965" s="116"/>
      <c r="B965" s="475">
        <v>45638</v>
      </c>
      <c r="C965" s="318" t="s">
        <v>219</v>
      </c>
      <c r="D965" s="498" t="s">
        <v>134</v>
      </c>
      <c r="E965" s="499" t="s">
        <v>247</v>
      </c>
      <c r="F965" s="500" t="s">
        <v>248</v>
      </c>
      <c r="G965" s="494">
        <v>886884883</v>
      </c>
      <c r="H965" s="495">
        <v>1202021701</v>
      </c>
      <c r="I965" s="501">
        <v>3005</v>
      </c>
      <c r="J965" s="498" t="s">
        <v>185</v>
      </c>
      <c r="K965" s="502">
        <v>5</v>
      </c>
      <c r="L965" s="4"/>
      <c r="M965" s="4"/>
      <c r="N965" s="4"/>
      <c r="O965" s="4"/>
      <c r="P965" s="4"/>
      <c r="Q965" s="4"/>
      <c r="R965" s="4"/>
      <c r="S965" s="4"/>
      <c r="T965" s="100"/>
      <c r="U965" s="4"/>
      <c r="V965" s="4"/>
      <c r="W965" s="4"/>
      <c r="X965" s="4"/>
      <c r="Y965" s="4"/>
      <c r="Z965" s="4"/>
    </row>
    <row r="966" spans="1:26" ht="15.75" customHeight="1">
      <c r="A966" s="116"/>
      <c r="B966" s="475">
        <v>45638</v>
      </c>
      <c r="C966" s="318" t="s">
        <v>219</v>
      </c>
      <c r="D966" s="498" t="s">
        <v>134</v>
      </c>
      <c r="E966" s="499" t="s">
        <v>247</v>
      </c>
      <c r="F966" s="500" t="s">
        <v>248</v>
      </c>
      <c r="G966" s="494">
        <v>886884883</v>
      </c>
      <c r="H966" s="495">
        <v>1202021701</v>
      </c>
      <c r="I966" s="501">
        <v>3013</v>
      </c>
      <c r="J966" s="498" t="s">
        <v>188</v>
      </c>
      <c r="K966" s="502">
        <v>6</v>
      </c>
      <c r="L966" s="4"/>
      <c r="M966" s="4"/>
      <c r="N966" s="4"/>
      <c r="O966" s="4"/>
      <c r="P966" s="4"/>
      <c r="Q966" s="4"/>
      <c r="R966" s="4"/>
      <c r="S966" s="4"/>
      <c r="T966" s="100"/>
      <c r="U966" s="4"/>
      <c r="V966" s="4"/>
      <c r="W966" s="4"/>
      <c r="X966" s="4"/>
      <c r="Y966" s="4"/>
      <c r="Z966" s="4"/>
    </row>
    <row r="967" spans="1:26" ht="15.75" customHeight="1">
      <c r="A967" s="116"/>
      <c r="B967" s="475">
        <v>45638</v>
      </c>
      <c r="C967" s="318" t="s">
        <v>221</v>
      </c>
      <c r="D967" s="498" t="s">
        <v>163</v>
      </c>
      <c r="E967" s="499" t="s">
        <v>249</v>
      </c>
      <c r="F967" s="500" t="s">
        <v>164</v>
      </c>
      <c r="G967" s="494">
        <v>966353312</v>
      </c>
      <c r="H967" s="495">
        <v>1090008150</v>
      </c>
      <c r="I967" s="501">
        <v>3032</v>
      </c>
      <c r="J967" s="498" t="s">
        <v>190</v>
      </c>
      <c r="K967" s="502">
        <v>3</v>
      </c>
      <c r="L967" s="4"/>
      <c r="M967" s="4"/>
      <c r="N967" s="4"/>
      <c r="O967" s="4"/>
      <c r="P967" s="4"/>
      <c r="Q967" s="4"/>
      <c r="R967" s="4"/>
      <c r="S967" s="4"/>
      <c r="T967" s="100"/>
      <c r="U967" s="4"/>
      <c r="V967" s="4"/>
      <c r="W967" s="4"/>
      <c r="X967" s="4"/>
      <c r="Y967" s="4"/>
      <c r="Z967" s="4"/>
    </row>
    <row r="968" spans="1:26" ht="15.75" customHeight="1">
      <c r="A968" s="116"/>
      <c r="B968" s="475">
        <v>45638</v>
      </c>
      <c r="C968" s="318" t="s">
        <v>221</v>
      </c>
      <c r="D968" s="498" t="s">
        <v>163</v>
      </c>
      <c r="E968" s="499" t="s">
        <v>249</v>
      </c>
      <c r="F968" s="500" t="s">
        <v>164</v>
      </c>
      <c r="G968" s="494">
        <v>966353312</v>
      </c>
      <c r="H968" s="495">
        <v>1090008150</v>
      </c>
      <c r="I968" s="501">
        <v>3003</v>
      </c>
      <c r="J968" s="498" t="s">
        <v>193</v>
      </c>
      <c r="K968" s="502">
        <v>5</v>
      </c>
      <c r="L968" s="4"/>
      <c r="M968" s="4"/>
      <c r="N968" s="4"/>
      <c r="O968" s="4"/>
      <c r="P968" s="4"/>
      <c r="Q968" s="4"/>
      <c r="R968" s="4"/>
      <c r="S968" s="4"/>
      <c r="T968" s="100"/>
      <c r="U968" s="4"/>
      <c r="V968" s="4"/>
      <c r="W968" s="4"/>
      <c r="X968" s="4"/>
      <c r="Y968" s="4"/>
      <c r="Z968" s="4"/>
    </row>
    <row r="969" spans="1:26" ht="15.75" customHeight="1">
      <c r="A969" s="116"/>
      <c r="B969" s="475">
        <v>45638</v>
      </c>
      <c r="C969" s="318" t="s">
        <v>221</v>
      </c>
      <c r="D969" s="498" t="s">
        <v>163</v>
      </c>
      <c r="E969" s="499" t="s">
        <v>249</v>
      </c>
      <c r="F969" s="500" t="s">
        <v>164</v>
      </c>
      <c r="G969" s="494">
        <v>966353312</v>
      </c>
      <c r="H969" s="495">
        <v>1090008150</v>
      </c>
      <c r="I969" s="501">
        <v>3011</v>
      </c>
      <c r="J969" s="498" t="s">
        <v>196</v>
      </c>
      <c r="K969" s="502">
        <v>6</v>
      </c>
      <c r="L969" s="4"/>
      <c r="M969" s="4"/>
      <c r="N969" s="4"/>
      <c r="O969" s="4"/>
      <c r="P969" s="4"/>
      <c r="Q969" s="4"/>
      <c r="R969" s="4"/>
      <c r="S969" s="4"/>
      <c r="T969" s="100"/>
      <c r="U969" s="4"/>
      <c r="V969" s="4"/>
      <c r="W969" s="4"/>
      <c r="X969" s="4"/>
      <c r="Y969" s="4"/>
      <c r="Z969" s="4"/>
    </row>
    <row r="970" spans="1:26" ht="15.75" customHeight="1">
      <c r="A970" s="116"/>
      <c r="B970" s="475">
        <v>45638</v>
      </c>
      <c r="C970" s="318" t="s">
        <v>221</v>
      </c>
      <c r="D970" s="498" t="s">
        <v>163</v>
      </c>
      <c r="E970" s="499" t="s">
        <v>249</v>
      </c>
      <c r="F970" s="500" t="s">
        <v>164</v>
      </c>
      <c r="G970" s="494">
        <v>966353312</v>
      </c>
      <c r="H970" s="495">
        <v>1090008150</v>
      </c>
      <c r="I970" s="501">
        <v>3018</v>
      </c>
      <c r="J970" s="498" t="s">
        <v>199</v>
      </c>
      <c r="K970" s="502">
        <v>4</v>
      </c>
      <c r="L970" s="4"/>
      <c r="M970" s="4"/>
      <c r="N970" s="4"/>
      <c r="O970" s="4"/>
      <c r="P970" s="4"/>
      <c r="Q970" s="4"/>
      <c r="R970" s="4"/>
      <c r="S970" s="4"/>
      <c r="T970" s="100"/>
      <c r="U970" s="4"/>
      <c r="V970" s="4"/>
      <c r="W970" s="4"/>
      <c r="X970" s="4"/>
      <c r="Y970" s="4"/>
      <c r="Z970" s="4"/>
    </row>
    <row r="971" spans="1:26" ht="15.75" customHeight="1">
      <c r="A971" s="116"/>
      <c r="B971" s="475">
        <v>45638</v>
      </c>
      <c r="C971" s="318" t="s">
        <v>221</v>
      </c>
      <c r="D971" s="498" t="s">
        <v>163</v>
      </c>
      <c r="E971" s="499" t="s">
        <v>249</v>
      </c>
      <c r="F971" s="500" t="s">
        <v>164</v>
      </c>
      <c r="G971" s="494">
        <v>966353312</v>
      </c>
      <c r="H971" s="495">
        <v>1090008150</v>
      </c>
      <c r="I971" s="501">
        <v>3014</v>
      </c>
      <c r="J971" s="498" t="s">
        <v>202</v>
      </c>
      <c r="K971" s="502">
        <v>6</v>
      </c>
      <c r="L971" s="4"/>
      <c r="M971" s="4"/>
      <c r="N971" s="4"/>
      <c r="O971" s="4"/>
      <c r="P971" s="4"/>
      <c r="Q971" s="4"/>
      <c r="R971" s="4"/>
      <c r="S971" s="4"/>
      <c r="T971" s="100"/>
      <c r="U971" s="4"/>
      <c r="V971" s="4"/>
      <c r="W971" s="4"/>
      <c r="X971" s="4"/>
      <c r="Y971" s="4"/>
      <c r="Z971" s="4"/>
    </row>
    <row r="972" spans="1:26" ht="15.75" customHeight="1">
      <c r="A972" s="116"/>
      <c r="B972" s="503">
        <v>45639</v>
      </c>
      <c r="C972" s="384" t="s">
        <v>215</v>
      </c>
      <c r="D972" s="504" t="s">
        <v>134</v>
      </c>
      <c r="E972" s="505" t="s">
        <v>247</v>
      </c>
      <c r="F972" s="506" t="s">
        <v>248</v>
      </c>
      <c r="G972" s="507">
        <v>886884883</v>
      </c>
      <c r="H972" s="508">
        <v>1202021701</v>
      </c>
      <c r="I972" s="384">
        <v>3016</v>
      </c>
      <c r="J972" s="386" t="s">
        <v>171</v>
      </c>
      <c r="K972" s="389">
        <v>8</v>
      </c>
      <c r="L972" s="296"/>
      <c r="M972" s="331"/>
      <c r="N972" s="331"/>
      <c r="O972" s="331"/>
      <c r="P972" s="331"/>
      <c r="Q972" s="331"/>
      <c r="R972" s="331"/>
      <c r="S972" s="331"/>
      <c r="T972" s="373"/>
      <c r="U972" s="331"/>
      <c r="V972" s="331"/>
      <c r="W972" s="331"/>
      <c r="X972" s="331"/>
      <c r="Y972" s="331"/>
      <c r="Z972" s="331"/>
    </row>
    <row r="973" spans="1:26" ht="15.75" customHeight="1">
      <c r="A973" s="116"/>
      <c r="B973" s="503">
        <v>45639</v>
      </c>
      <c r="C973" s="384" t="s">
        <v>215</v>
      </c>
      <c r="D973" s="504" t="s">
        <v>134</v>
      </c>
      <c r="E973" s="505" t="s">
        <v>247</v>
      </c>
      <c r="F973" s="506" t="s">
        <v>248</v>
      </c>
      <c r="G973" s="507">
        <v>886884883</v>
      </c>
      <c r="H973" s="508">
        <v>1202021701</v>
      </c>
      <c r="I973" s="384">
        <v>3027</v>
      </c>
      <c r="J973" s="386" t="s">
        <v>175</v>
      </c>
      <c r="K973" s="389">
        <v>8</v>
      </c>
      <c r="L973" s="296"/>
      <c r="M973" s="331"/>
      <c r="N973" s="331"/>
      <c r="O973" s="331"/>
      <c r="P973" s="331"/>
      <c r="Q973" s="331"/>
      <c r="R973" s="331"/>
      <c r="S973" s="331"/>
      <c r="T973" s="373"/>
      <c r="U973" s="331"/>
      <c r="V973" s="331"/>
      <c r="W973" s="331"/>
      <c r="X973" s="331"/>
      <c r="Y973" s="331"/>
      <c r="Z973" s="331"/>
    </row>
    <row r="974" spans="1:26" ht="15.75" customHeight="1">
      <c r="A974" s="116"/>
      <c r="B974" s="503">
        <v>45639</v>
      </c>
      <c r="C974" s="384" t="s">
        <v>215</v>
      </c>
      <c r="D974" s="504" t="s">
        <v>134</v>
      </c>
      <c r="E974" s="505" t="s">
        <v>247</v>
      </c>
      <c r="F974" s="506" t="s">
        <v>248</v>
      </c>
      <c r="G974" s="507">
        <v>886884883</v>
      </c>
      <c r="H974" s="508">
        <v>1202021701</v>
      </c>
      <c r="I974" s="384">
        <v>3033</v>
      </c>
      <c r="J974" s="386" t="s">
        <v>205</v>
      </c>
      <c r="K974" s="389">
        <v>5</v>
      </c>
      <c r="L974" s="296"/>
      <c r="M974" s="331"/>
      <c r="N974" s="331"/>
      <c r="O974" s="331"/>
      <c r="P974" s="331"/>
      <c r="Q974" s="331"/>
      <c r="R974" s="331"/>
      <c r="S974" s="331"/>
      <c r="T974" s="373"/>
      <c r="U974" s="331"/>
      <c r="V974" s="331"/>
      <c r="W974" s="331"/>
      <c r="X974" s="331"/>
      <c r="Y974" s="331"/>
      <c r="Z974" s="331"/>
    </row>
    <row r="975" spans="1:26" ht="15.75" customHeight="1">
      <c r="A975" s="116"/>
      <c r="B975" s="503">
        <v>45639</v>
      </c>
      <c r="C975" s="384" t="s">
        <v>215</v>
      </c>
      <c r="D975" s="504" t="s">
        <v>134</v>
      </c>
      <c r="E975" s="505" t="s">
        <v>247</v>
      </c>
      <c r="F975" s="506" t="s">
        <v>248</v>
      </c>
      <c r="G975" s="507">
        <v>886884883</v>
      </c>
      <c r="H975" s="508">
        <v>1202021701</v>
      </c>
      <c r="I975" s="384">
        <v>3031</v>
      </c>
      <c r="J975" s="386" t="s">
        <v>178</v>
      </c>
      <c r="K975" s="389">
        <v>6</v>
      </c>
      <c r="L975" s="296"/>
      <c r="M975" s="331"/>
      <c r="N975" s="331"/>
      <c r="O975" s="331"/>
      <c r="P975" s="331"/>
      <c r="Q975" s="331"/>
      <c r="R975" s="331"/>
      <c r="S975" s="331"/>
      <c r="T975" s="373"/>
      <c r="U975" s="331"/>
      <c r="V975" s="331"/>
      <c r="W975" s="331"/>
      <c r="X975" s="331"/>
      <c r="Y975" s="331"/>
      <c r="Z975" s="331"/>
    </row>
    <row r="976" spans="1:26" ht="15.75" customHeight="1">
      <c r="A976" s="116"/>
      <c r="B976" s="503">
        <v>45639</v>
      </c>
      <c r="C976" s="318" t="s">
        <v>217</v>
      </c>
      <c r="D976" s="509" t="s">
        <v>163</v>
      </c>
      <c r="E976" s="510" t="s">
        <v>249</v>
      </c>
      <c r="F976" s="511" t="s">
        <v>164</v>
      </c>
      <c r="G976" s="487">
        <v>966353312</v>
      </c>
      <c r="H976" s="488">
        <v>1090008150</v>
      </c>
      <c r="I976" s="318">
        <v>3002</v>
      </c>
      <c r="J976" s="319" t="s">
        <v>150</v>
      </c>
      <c r="K976" s="512">
        <v>9</v>
      </c>
      <c r="L976" s="296"/>
      <c r="M976" s="331"/>
      <c r="N976" s="331"/>
      <c r="O976" s="331"/>
      <c r="P976" s="331"/>
      <c r="Q976" s="331"/>
      <c r="R976" s="331"/>
      <c r="S976" s="331"/>
      <c r="T976" s="373"/>
      <c r="U976" s="331"/>
      <c r="V976" s="331"/>
      <c r="W976" s="331"/>
      <c r="X976" s="331"/>
      <c r="Y976" s="331"/>
      <c r="Z976" s="331"/>
    </row>
    <row r="977" spans="1:26" ht="15.75" customHeight="1">
      <c r="A977" s="116"/>
      <c r="B977" s="503">
        <v>45639</v>
      </c>
      <c r="C977" s="318" t="s">
        <v>217</v>
      </c>
      <c r="D977" s="509" t="s">
        <v>163</v>
      </c>
      <c r="E977" s="510" t="s">
        <v>249</v>
      </c>
      <c r="F977" s="511" t="s">
        <v>164</v>
      </c>
      <c r="G977" s="487">
        <v>966353312</v>
      </c>
      <c r="H977" s="488">
        <v>1090008150</v>
      </c>
      <c r="I977" s="318">
        <v>3015</v>
      </c>
      <c r="J977" s="319" t="s">
        <v>156</v>
      </c>
      <c r="K977" s="512">
        <v>7</v>
      </c>
      <c r="L977" s="296"/>
      <c r="M977" s="331"/>
      <c r="N977" s="331"/>
      <c r="O977" s="331"/>
      <c r="P977" s="331"/>
      <c r="Q977" s="331"/>
      <c r="R977" s="331"/>
      <c r="S977" s="331"/>
      <c r="T977" s="373"/>
      <c r="U977" s="331"/>
      <c r="V977" s="331"/>
      <c r="W977" s="331"/>
      <c r="X977" s="331"/>
      <c r="Y977" s="331"/>
      <c r="Z977" s="331"/>
    </row>
    <row r="978" spans="1:26" ht="15.75" customHeight="1">
      <c r="A978" s="116"/>
      <c r="B978" s="503">
        <v>45639</v>
      </c>
      <c r="C978" s="318" t="s">
        <v>217</v>
      </c>
      <c r="D978" s="509" t="s">
        <v>163</v>
      </c>
      <c r="E978" s="510" t="s">
        <v>249</v>
      </c>
      <c r="F978" s="511" t="s">
        <v>164</v>
      </c>
      <c r="G978" s="487">
        <v>966353312</v>
      </c>
      <c r="H978" s="488">
        <v>1090008150</v>
      </c>
      <c r="I978" s="318">
        <v>3030</v>
      </c>
      <c r="J978" s="319" t="s">
        <v>161</v>
      </c>
      <c r="K978" s="512">
        <v>6</v>
      </c>
      <c r="L978" s="296"/>
      <c r="M978" s="331"/>
      <c r="N978" s="331"/>
      <c r="O978" s="331"/>
      <c r="P978" s="331"/>
      <c r="Q978" s="331"/>
      <c r="R978" s="331"/>
      <c r="S978" s="331"/>
      <c r="T978" s="373"/>
      <c r="U978" s="331"/>
      <c r="V978" s="331"/>
      <c r="W978" s="331"/>
      <c r="X978" s="331"/>
      <c r="Y978" s="331"/>
      <c r="Z978" s="331"/>
    </row>
    <row r="979" spans="1:26" ht="15.75" customHeight="1">
      <c r="A979" s="116"/>
      <c r="B979" s="503">
        <v>45639</v>
      </c>
      <c r="C979" s="318" t="s">
        <v>217</v>
      </c>
      <c r="D979" s="509" t="s">
        <v>163</v>
      </c>
      <c r="E979" s="510" t="s">
        <v>249</v>
      </c>
      <c r="F979" s="511" t="s">
        <v>164</v>
      </c>
      <c r="G979" s="487">
        <v>966353312</v>
      </c>
      <c r="H979" s="488">
        <v>1090008150</v>
      </c>
      <c r="I979" s="318">
        <v>3020</v>
      </c>
      <c r="J979" s="319" t="s">
        <v>166</v>
      </c>
      <c r="K979" s="512">
        <v>12</v>
      </c>
      <c r="L979" s="296"/>
      <c r="M979" s="331"/>
      <c r="N979" s="331"/>
      <c r="O979" s="331"/>
      <c r="P979" s="331"/>
      <c r="Q979" s="331"/>
      <c r="R979" s="331"/>
      <c r="S979" s="331"/>
      <c r="T979" s="373"/>
      <c r="U979" s="331"/>
      <c r="V979" s="331"/>
      <c r="W979" s="331"/>
      <c r="X979" s="331"/>
      <c r="Y979" s="331"/>
      <c r="Z979" s="331"/>
    </row>
    <row r="980" spans="1:26" ht="15.75" customHeight="1">
      <c r="A980" s="116"/>
      <c r="B980" s="503">
        <v>45639</v>
      </c>
      <c r="C980" s="384" t="s">
        <v>219</v>
      </c>
      <c r="D980" s="504" t="s">
        <v>134</v>
      </c>
      <c r="E980" s="505" t="s">
        <v>247</v>
      </c>
      <c r="F980" s="506" t="s">
        <v>248</v>
      </c>
      <c r="G980" s="507">
        <v>886884883</v>
      </c>
      <c r="H980" s="508">
        <v>1202021701</v>
      </c>
      <c r="I980" s="384">
        <v>3023</v>
      </c>
      <c r="J980" s="386" t="s">
        <v>182</v>
      </c>
      <c r="K980" s="389">
        <v>8</v>
      </c>
      <c r="L980" s="296"/>
      <c r="M980" s="331"/>
      <c r="N980" s="331"/>
      <c r="O980" s="331"/>
      <c r="P980" s="331"/>
      <c r="Q980" s="331"/>
      <c r="R980" s="331"/>
      <c r="S980" s="331"/>
      <c r="T980" s="373"/>
      <c r="U980" s="331"/>
      <c r="V980" s="331"/>
      <c r="W980" s="331"/>
      <c r="X980" s="331"/>
      <c r="Y980" s="331"/>
      <c r="Z980" s="331"/>
    </row>
    <row r="981" spans="1:26" ht="15.75" customHeight="1">
      <c r="A981" s="116"/>
      <c r="B981" s="503">
        <v>45639</v>
      </c>
      <c r="C981" s="384" t="s">
        <v>219</v>
      </c>
      <c r="D981" s="504" t="s">
        <v>134</v>
      </c>
      <c r="E981" s="505" t="s">
        <v>247</v>
      </c>
      <c r="F981" s="506" t="s">
        <v>248</v>
      </c>
      <c r="G981" s="507">
        <v>886884883</v>
      </c>
      <c r="H981" s="508">
        <v>1202021701</v>
      </c>
      <c r="I981" s="384">
        <v>3005</v>
      </c>
      <c r="J981" s="386" t="s">
        <v>185</v>
      </c>
      <c r="K981" s="389">
        <v>7</v>
      </c>
      <c r="L981" s="296"/>
      <c r="M981" s="331"/>
      <c r="N981" s="331"/>
      <c r="O981" s="331"/>
      <c r="P981" s="331"/>
      <c r="Q981" s="331"/>
      <c r="R981" s="331"/>
      <c r="S981" s="331"/>
      <c r="T981" s="373"/>
      <c r="U981" s="331"/>
      <c r="V981" s="331"/>
      <c r="W981" s="331"/>
      <c r="X981" s="331"/>
      <c r="Y981" s="331"/>
      <c r="Z981" s="331"/>
    </row>
    <row r="982" spans="1:26" ht="15.75" customHeight="1">
      <c r="A982" s="116"/>
      <c r="B982" s="503">
        <v>45639</v>
      </c>
      <c r="C982" s="384" t="s">
        <v>219</v>
      </c>
      <c r="D982" s="504" t="s">
        <v>134</v>
      </c>
      <c r="E982" s="505" t="s">
        <v>247</v>
      </c>
      <c r="F982" s="506" t="s">
        <v>248</v>
      </c>
      <c r="G982" s="507">
        <v>886884883</v>
      </c>
      <c r="H982" s="508">
        <v>1202021701</v>
      </c>
      <c r="I982" s="384">
        <v>3013</v>
      </c>
      <c r="J982" s="386" t="s">
        <v>188</v>
      </c>
      <c r="K982" s="389">
        <v>8</v>
      </c>
      <c r="L982" s="296"/>
      <c r="M982" s="331"/>
      <c r="N982" s="331"/>
      <c r="O982" s="331"/>
      <c r="P982" s="331"/>
      <c r="Q982" s="331"/>
      <c r="R982" s="331"/>
      <c r="S982" s="331"/>
      <c r="T982" s="373"/>
      <c r="U982" s="331"/>
      <c r="V982" s="331"/>
      <c r="W982" s="331"/>
      <c r="X982" s="331"/>
      <c r="Y982" s="331"/>
      <c r="Z982" s="331"/>
    </row>
    <row r="983" spans="1:26" ht="15.75" customHeight="1">
      <c r="A983" s="116"/>
      <c r="B983" s="503">
        <v>45639</v>
      </c>
      <c r="C983" s="318" t="s">
        <v>221</v>
      </c>
      <c r="D983" s="509" t="s">
        <v>163</v>
      </c>
      <c r="E983" s="510" t="s">
        <v>249</v>
      </c>
      <c r="F983" s="511" t="s">
        <v>164</v>
      </c>
      <c r="G983" s="487">
        <v>966353312</v>
      </c>
      <c r="H983" s="488">
        <v>1090008150</v>
      </c>
      <c r="I983" s="318">
        <v>3032</v>
      </c>
      <c r="J983" s="319" t="s">
        <v>190</v>
      </c>
      <c r="K983" s="512">
        <v>9</v>
      </c>
      <c r="L983" s="296"/>
      <c r="M983" s="331"/>
      <c r="N983" s="331"/>
      <c r="O983" s="331"/>
      <c r="P983" s="331"/>
      <c r="Q983" s="331"/>
      <c r="R983" s="331"/>
      <c r="S983" s="331"/>
      <c r="T983" s="373"/>
      <c r="U983" s="331"/>
      <c r="V983" s="331"/>
      <c r="W983" s="331"/>
      <c r="X983" s="331"/>
      <c r="Y983" s="331"/>
      <c r="Z983" s="331"/>
    </row>
    <row r="984" spans="1:26" ht="15.75" customHeight="1">
      <c r="A984" s="116"/>
      <c r="B984" s="503">
        <v>45639</v>
      </c>
      <c r="C984" s="318" t="s">
        <v>221</v>
      </c>
      <c r="D984" s="509" t="s">
        <v>163</v>
      </c>
      <c r="E984" s="510" t="s">
        <v>249</v>
      </c>
      <c r="F984" s="511" t="s">
        <v>164</v>
      </c>
      <c r="G984" s="487">
        <v>966353312</v>
      </c>
      <c r="H984" s="488">
        <v>1090008150</v>
      </c>
      <c r="I984" s="318">
        <v>3003</v>
      </c>
      <c r="J984" s="319" t="s">
        <v>193</v>
      </c>
      <c r="K984" s="512">
        <v>6</v>
      </c>
      <c r="L984" s="296"/>
      <c r="M984" s="331"/>
      <c r="N984" s="331"/>
      <c r="O984" s="331"/>
      <c r="P984" s="331"/>
      <c r="Q984" s="331"/>
      <c r="R984" s="331"/>
      <c r="S984" s="331"/>
      <c r="T984" s="373"/>
      <c r="U984" s="331"/>
      <c r="V984" s="331"/>
      <c r="W984" s="331"/>
      <c r="X984" s="331"/>
      <c r="Y984" s="331"/>
      <c r="Z984" s="331"/>
    </row>
    <row r="985" spans="1:26" ht="15.75" customHeight="1">
      <c r="A985" s="116"/>
      <c r="B985" s="503">
        <v>45639</v>
      </c>
      <c r="C985" s="318" t="s">
        <v>221</v>
      </c>
      <c r="D985" s="509" t="s">
        <v>163</v>
      </c>
      <c r="E985" s="510" t="s">
        <v>249</v>
      </c>
      <c r="F985" s="511" t="s">
        <v>164</v>
      </c>
      <c r="G985" s="487">
        <v>966353312</v>
      </c>
      <c r="H985" s="488">
        <v>1090008150</v>
      </c>
      <c r="I985" s="318">
        <v>3018</v>
      </c>
      <c r="J985" s="319" t="s">
        <v>199</v>
      </c>
      <c r="K985" s="512">
        <v>6</v>
      </c>
      <c r="L985" s="296"/>
      <c r="M985" s="331"/>
      <c r="N985" s="331"/>
      <c r="O985" s="331"/>
      <c r="P985" s="331"/>
      <c r="Q985" s="331"/>
      <c r="R985" s="331"/>
      <c r="S985" s="331"/>
      <c r="T985" s="373"/>
      <c r="U985" s="331"/>
      <c r="V985" s="331"/>
      <c r="W985" s="331"/>
      <c r="X985" s="331"/>
      <c r="Y985" s="331"/>
      <c r="Z985" s="331"/>
    </row>
    <row r="986" spans="1:26" ht="15.75" customHeight="1">
      <c r="A986" s="116"/>
      <c r="B986" s="503">
        <v>45639</v>
      </c>
      <c r="C986" s="318" t="s">
        <v>221</v>
      </c>
      <c r="D986" s="509" t="s">
        <v>163</v>
      </c>
      <c r="E986" s="510" t="s">
        <v>249</v>
      </c>
      <c r="F986" s="511" t="s">
        <v>164</v>
      </c>
      <c r="G986" s="487">
        <v>966353312</v>
      </c>
      <c r="H986" s="488">
        <v>1090008150</v>
      </c>
      <c r="I986" s="318">
        <v>3014</v>
      </c>
      <c r="J986" s="319" t="s">
        <v>202</v>
      </c>
      <c r="K986" s="512">
        <v>8</v>
      </c>
      <c r="L986" s="296"/>
      <c r="M986" s="331"/>
      <c r="N986" s="331"/>
      <c r="O986" s="331"/>
      <c r="P986" s="331"/>
      <c r="Q986" s="331"/>
      <c r="R986" s="331"/>
      <c r="S986" s="331"/>
      <c r="T986" s="373"/>
      <c r="U986" s="331"/>
      <c r="V986" s="331"/>
      <c r="W986" s="331"/>
      <c r="X986" s="331"/>
      <c r="Y986" s="331"/>
      <c r="Z986" s="331"/>
    </row>
    <row r="987" spans="1:26" ht="15.75" customHeight="1">
      <c r="A987" s="116"/>
      <c r="B987" s="503">
        <v>45639</v>
      </c>
      <c r="C987" s="513" t="s">
        <v>223</v>
      </c>
      <c r="D987" s="514" t="s">
        <v>177</v>
      </c>
      <c r="E987" s="515" t="s">
        <v>250</v>
      </c>
      <c r="F987" s="516" t="s">
        <v>218</v>
      </c>
      <c r="G987" s="517">
        <v>915008283</v>
      </c>
      <c r="H987" s="518">
        <v>42083006212</v>
      </c>
      <c r="I987" s="513">
        <v>3011</v>
      </c>
      <c r="J987" s="519" t="s">
        <v>196</v>
      </c>
      <c r="K987" s="520">
        <v>9</v>
      </c>
      <c r="L987" s="296"/>
      <c r="M987" s="331"/>
      <c r="N987" s="331"/>
      <c r="O987" s="331"/>
      <c r="P987" s="331"/>
      <c r="Q987" s="331"/>
      <c r="R987" s="331"/>
      <c r="S987" s="331"/>
      <c r="T987" s="373"/>
      <c r="U987" s="331"/>
      <c r="V987" s="331"/>
      <c r="W987" s="331"/>
      <c r="X987" s="331"/>
      <c r="Y987" s="331"/>
      <c r="Z987" s="331"/>
    </row>
    <row r="988" spans="1:26" ht="15.75" customHeight="1">
      <c r="A988" s="116"/>
      <c r="B988" s="503">
        <v>45640</v>
      </c>
      <c r="C988" s="97"/>
      <c r="D988" s="333"/>
      <c r="E988" s="97"/>
      <c r="F988" s="521"/>
      <c r="G988" s="335"/>
      <c r="H988" s="97"/>
      <c r="I988" s="81">
        <v>3002</v>
      </c>
      <c r="J988" s="144" t="s">
        <v>150</v>
      </c>
      <c r="K988" s="276"/>
      <c r="L988" s="296"/>
      <c r="M988" s="331"/>
      <c r="N988" s="331"/>
      <c r="O988" s="331"/>
      <c r="P988" s="331"/>
      <c r="Q988" s="331"/>
      <c r="R988" s="331"/>
      <c r="S988" s="331"/>
      <c r="T988" s="373"/>
      <c r="U988" s="331"/>
      <c r="V988" s="331"/>
      <c r="W988" s="331"/>
      <c r="X988" s="331"/>
      <c r="Y988" s="331"/>
      <c r="Z988" s="331"/>
    </row>
    <row r="989" spans="1:26" ht="15.75" customHeight="1">
      <c r="A989" s="116"/>
      <c r="B989" s="503">
        <v>45640</v>
      </c>
      <c r="C989" s="97"/>
      <c r="D989" s="333"/>
      <c r="E989" s="97"/>
      <c r="F989" s="521"/>
      <c r="G989" s="335"/>
      <c r="H989" s="97"/>
      <c r="I989" s="81">
        <v>3015</v>
      </c>
      <c r="J989" s="144" t="s">
        <v>156</v>
      </c>
      <c r="K989" s="276"/>
      <c r="L989" s="296"/>
      <c r="M989" s="331"/>
      <c r="N989" s="331"/>
      <c r="O989" s="331"/>
      <c r="P989" s="331"/>
      <c r="Q989" s="331"/>
      <c r="R989" s="331"/>
      <c r="S989" s="331"/>
      <c r="T989" s="373"/>
      <c r="U989" s="331"/>
      <c r="V989" s="331"/>
      <c r="W989" s="331"/>
      <c r="X989" s="331"/>
      <c r="Y989" s="331"/>
      <c r="Z989" s="331"/>
    </row>
    <row r="990" spans="1:26" ht="15.75" customHeight="1">
      <c r="A990" s="116"/>
      <c r="B990" s="503">
        <v>45640</v>
      </c>
      <c r="C990" s="81"/>
      <c r="D990" s="82"/>
      <c r="E990" s="81"/>
      <c r="F990" s="522"/>
      <c r="G990" s="292"/>
      <c r="H990" s="81"/>
      <c r="I990" s="81">
        <v>3030</v>
      </c>
      <c r="J990" s="144" t="s">
        <v>161</v>
      </c>
      <c r="K990" s="146"/>
      <c r="L990" s="144"/>
      <c r="M990" s="4"/>
      <c r="N990" s="4"/>
      <c r="O990" s="4"/>
      <c r="P990" s="4"/>
      <c r="Q990" s="4"/>
      <c r="R990" s="4"/>
      <c r="S990" s="4"/>
      <c r="T990" s="100"/>
      <c r="U990" s="4"/>
      <c r="V990" s="4"/>
      <c r="W990" s="4"/>
      <c r="X990" s="4"/>
      <c r="Y990" s="4"/>
      <c r="Z990" s="4"/>
    </row>
    <row r="991" spans="1:26" ht="15.75" customHeight="1">
      <c r="A991" s="116"/>
      <c r="B991" s="503">
        <v>45640</v>
      </c>
      <c r="C991" s="81"/>
      <c r="D991" s="82"/>
      <c r="E991" s="81"/>
      <c r="F991" s="522"/>
      <c r="G991" s="292"/>
      <c r="H991" s="81"/>
      <c r="I991" s="81">
        <v>3020</v>
      </c>
      <c r="J991" s="144" t="s">
        <v>166</v>
      </c>
      <c r="K991" s="146"/>
      <c r="L991" s="144"/>
      <c r="M991" s="4"/>
      <c r="N991" s="4"/>
      <c r="O991" s="4"/>
      <c r="P991" s="4"/>
      <c r="Q991" s="4"/>
      <c r="R991" s="4"/>
      <c r="S991" s="4"/>
      <c r="T991" s="100"/>
      <c r="U991" s="4"/>
      <c r="V991" s="4"/>
      <c r="W991" s="4"/>
      <c r="X991" s="4"/>
      <c r="Y991" s="4"/>
      <c r="Z991" s="4"/>
    </row>
    <row r="992" spans="1:26" ht="15.75" customHeight="1">
      <c r="A992" s="116"/>
      <c r="B992" s="503">
        <v>45640</v>
      </c>
      <c r="C992" s="81"/>
      <c r="D992" s="82"/>
      <c r="E992" s="81"/>
      <c r="F992" s="522"/>
      <c r="G992" s="292"/>
      <c r="H992" s="81"/>
      <c r="I992" s="81">
        <v>3016</v>
      </c>
      <c r="J992" s="144" t="s">
        <v>171</v>
      </c>
      <c r="K992" s="146"/>
      <c r="L992" s="144"/>
      <c r="M992" s="4"/>
      <c r="N992" s="4"/>
      <c r="O992" s="4"/>
      <c r="P992" s="4"/>
      <c r="Q992" s="4"/>
      <c r="R992" s="4"/>
      <c r="S992" s="4"/>
      <c r="T992" s="100"/>
      <c r="U992" s="4"/>
      <c r="V992" s="4"/>
      <c r="W992" s="4"/>
      <c r="X992" s="4"/>
      <c r="Y992" s="4"/>
      <c r="Z992" s="4"/>
    </row>
    <row r="993" spans="1:26" ht="15.75" customHeight="1">
      <c r="A993" s="116"/>
      <c r="B993" s="503">
        <v>45640</v>
      </c>
      <c r="C993" s="81"/>
      <c r="D993" s="82"/>
      <c r="E993" s="81"/>
      <c r="F993" s="522"/>
      <c r="G993" s="292"/>
      <c r="H993" s="81"/>
      <c r="I993" s="81">
        <v>3027</v>
      </c>
      <c r="J993" s="144" t="s">
        <v>175</v>
      </c>
      <c r="K993" s="146"/>
      <c r="L993" s="144"/>
      <c r="M993" s="4"/>
      <c r="N993" s="4"/>
      <c r="O993" s="4"/>
      <c r="P993" s="4"/>
      <c r="Q993" s="4"/>
      <c r="R993" s="4"/>
      <c r="S993" s="4"/>
      <c r="T993" s="100"/>
      <c r="U993" s="4"/>
      <c r="V993" s="4"/>
      <c r="W993" s="4"/>
      <c r="X993" s="4"/>
      <c r="Y993" s="4"/>
      <c r="Z993" s="4"/>
    </row>
    <row r="994" spans="1:26" ht="15.75" customHeight="1">
      <c r="A994" s="116"/>
      <c r="B994" s="503">
        <v>45640</v>
      </c>
      <c r="C994" s="81"/>
      <c r="D994" s="82"/>
      <c r="E994" s="81"/>
      <c r="F994" s="522"/>
      <c r="G994" s="292"/>
      <c r="H994" s="81"/>
      <c r="I994" s="81">
        <v>3031</v>
      </c>
      <c r="J994" s="144" t="s">
        <v>178</v>
      </c>
      <c r="K994" s="146"/>
      <c r="L994" s="144"/>
      <c r="M994" s="4"/>
      <c r="N994" s="4"/>
      <c r="O994" s="4"/>
      <c r="P994" s="4"/>
      <c r="Q994" s="4"/>
      <c r="R994" s="4"/>
      <c r="S994" s="4"/>
      <c r="T994" s="100"/>
      <c r="U994" s="4"/>
      <c r="V994" s="4"/>
      <c r="W994" s="4"/>
      <c r="X994" s="4"/>
      <c r="Y994" s="4"/>
      <c r="Z994" s="4"/>
    </row>
    <row r="995" spans="1:26" ht="15.75" customHeight="1">
      <c r="A995" s="116"/>
      <c r="B995" s="503">
        <v>45640</v>
      </c>
      <c r="C995" s="81"/>
      <c r="D995" s="82"/>
      <c r="E995" s="81"/>
      <c r="F995" s="522"/>
      <c r="G995" s="292"/>
      <c r="H995" s="81"/>
      <c r="I995" s="81">
        <v>3023</v>
      </c>
      <c r="J995" s="144" t="s">
        <v>182</v>
      </c>
      <c r="K995" s="146"/>
      <c r="L995" s="144"/>
      <c r="M995" s="4"/>
      <c r="N995" s="4"/>
      <c r="O995" s="4"/>
      <c r="P995" s="4"/>
      <c r="Q995" s="4"/>
      <c r="R995" s="4"/>
      <c r="S995" s="4"/>
      <c r="T995" s="100"/>
      <c r="U995" s="4"/>
      <c r="V995" s="4"/>
      <c r="W995" s="4"/>
      <c r="X995" s="4"/>
      <c r="Y995" s="4"/>
      <c r="Z995" s="4"/>
    </row>
    <row r="996" spans="1:26" ht="15.75" customHeight="1">
      <c r="A996" s="116"/>
      <c r="B996" s="503">
        <v>45640</v>
      </c>
      <c r="C996" s="81"/>
      <c r="D996" s="82"/>
      <c r="E996" s="81"/>
      <c r="F996" s="522"/>
      <c r="G996" s="292"/>
      <c r="H996" s="81"/>
      <c r="I996" s="81">
        <v>3005</v>
      </c>
      <c r="J996" s="144" t="s">
        <v>185</v>
      </c>
      <c r="K996" s="146"/>
      <c r="L996" s="144"/>
      <c r="M996" s="4"/>
      <c r="N996" s="4"/>
      <c r="O996" s="4"/>
      <c r="P996" s="4"/>
      <c r="Q996" s="4"/>
      <c r="R996" s="4"/>
      <c r="S996" s="4"/>
      <c r="T996" s="100"/>
      <c r="U996" s="4"/>
      <c r="V996" s="4"/>
      <c r="W996" s="4"/>
      <c r="X996" s="4"/>
      <c r="Y996" s="4"/>
      <c r="Z996" s="4"/>
    </row>
    <row r="997" spans="1:26" ht="15.75" customHeight="1">
      <c r="A997" s="116"/>
      <c r="B997" s="503">
        <v>45640</v>
      </c>
      <c r="C997" s="81"/>
      <c r="D997" s="82"/>
      <c r="E997" s="81"/>
      <c r="F997" s="522"/>
      <c r="G997" s="292"/>
      <c r="H997" s="81"/>
      <c r="I997" s="81">
        <v>3013</v>
      </c>
      <c r="J997" s="144" t="s">
        <v>188</v>
      </c>
      <c r="K997" s="146"/>
      <c r="L997" s="144"/>
      <c r="M997" s="4"/>
      <c r="N997" s="4"/>
      <c r="O997" s="4"/>
      <c r="P997" s="4"/>
      <c r="Q997" s="4"/>
      <c r="R997" s="4"/>
      <c r="S997" s="4"/>
      <c r="T997" s="100"/>
      <c r="U997" s="4"/>
      <c r="V997" s="4"/>
      <c r="W997" s="4"/>
      <c r="X997" s="4"/>
      <c r="Y997" s="4"/>
      <c r="Z997" s="4"/>
    </row>
    <row r="998" spans="1:26" ht="15.75" customHeight="1">
      <c r="A998" s="116"/>
      <c r="B998" s="503">
        <v>45640</v>
      </c>
      <c r="C998" s="81"/>
      <c r="D998" s="82"/>
      <c r="E998" s="81"/>
      <c r="F998" s="522"/>
      <c r="G998" s="292"/>
      <c r="H998" s="81"/>
      <c r="I998" s="81">
        <v>3032</v>
      </c>
      <c r="J998" s="144" t="s">
        <v>190</v>
      </c>
      <c r="K998" s="146"/>
      <c r="L998" s="144"/>
      <c r="M998" s="4"/>
      <c r="N998" s="4"/>
      <c r="O998" s="4"/>
      <c r="P998" s="4"/>
      <c r="Q998" s="4"/>
      <c r="R998" s="4"/>
      <c r="S998" s="4"/>
      <c r="T998" s="100"/>
      <c r="U998" s="4"/>
      <c r="V998" s="4"/>
      <c r="W998" s="4"/>
      <c r="X998" s="4"/>
      <c r="Y998" s="4"/>
      <c r="Z998" s="4"/>
    </row>
    <row r="999" spans="1:26" ht="15.75" customHeight="1">
      <c r="A999" s="116"/>
      <c r="B999" s="503">
        <v>45640</v>
      </c>
      <c r="C999" s="81"/>
      <c r="D999" s="82"/>
      <c r="E999" s="81"/>
      <c r="F999" s="522"/>
      <c r="G999" s="292"/>
      <c r="H999" s="81"/>
      <c r="I999" s="81">
        <v>3003</v>
      </c>
      <c r="J999" s="144" t="s">
        <v>193</v>
      </c>
      <c r="K999" s="146"/>
      <c r="L999" s="144"/>
      <c r="M999" s="4"/>
      <c r="N999" s="4"/>
      <c r="O999" s="4"/>
      <c r="P999" s="4"/>
      <c r="Q999" s="4"/>
      <c r="R999" s="4"/>
      <c r="S999" s="4"/>
      <c r="T999" s="100"/>
      <c r="U999" s="4"/>
      <c r="V999" s="4"/>
      <c r="W999" s="4"/>
      <c r="X999" s="4"/>
      <c r="Y999" s="4"/>
      <c r="Z999" s="4"/>
    </row>
    <row r="1000" spans="1:26" ht="15.75" customHeight="1">
      <c r="A1000" s="116"/>
      <c r="B1000" s="503">
        <v>45640</v>
      </c>
      <c r="C1000" s="81"/>
      <c r="D1000" s="82"/>
      <c r="E1000" s="81"/>
      <c r="F1000" s="522"/>
      <c r="G1000" s="292"/>
      <c r="H1000" s="81"/>
      <c r="I1000" s="81">
        <v>3011</v>
      </c>
      <c r="J1000" s="144" t="s">
        <v>196</v>
      </c>
      <c r="K1000" s="146"/>
      <c r="L1000" s="144"/>
      <c r="M1000" s="4"/>
      <c r="N1000" s="4"/>
      <c r="O1000" s="4"/>
      <c r="P1000" s="4"/>
      <c r="Q1000" s="4"/>
      <c r="R1000" s="4"/>
      <c r="S1000" s="4"/>
      <c r="T1000" s="100"/>
      <c r="U1000" s="4"/>
      <c r="V1000" s="4"/>
      <c r="W1000" s="4"/>
      <c r="X1000" s="4"/>
      <c r="Y1000" s="4"/>
      <c r="Z1000" s="4"/>
    </row>
    <row r="1001" spans="1:26" ht="15.75" customHeight="1">
      <c r="A1001" s="116"/>
      <c r="B1001" s="503">
        <v>45640</v>
      </c>
      <c r="C1001" s="81"/>
      <c r="D1001" s="82"/>
      <c r="E1001" s="81"/>
      <c r="F1001" s="522"/>
      <c r="G1001" s="292"/>
      <c r="H1001" s="81"/>
      <c r="I1001" s="81">
        <v>3018</v>
      </c>
      <c r="J1001" s="144" t="s">
        <v>199</v>
      </c>
      <c r="K1001" s="146"/>
      <c r="L1001" s="144"/>
      <c r="M1001" s="4"/>
      <c r="N1001" s="4"/>
      <c r="O1001" s="4"/>
      <c r="P1001" s="4"/>
      <c r="Q1001" s="4"/>
      <c r="R1001" s="4"/>
      <c r="S1001" s="4"/>
      <c r="T1001" s="100"/>
      <c r="U1001" s="4"/>
      <c r="V1001" s="4"/>
      <c r="W1001" s="4"/>
      <c r="X1001" s="4"/>
      <c r="Y1001" s="4"/>
      <c r="Z1001" s="4"/>
    </row>
    <row r="1002" spans="1:26" ht="15.75" customHeight="1">
      <c r="A1002" s="116"/>
      <c r="B1002" s="503">
        <v>45640</v>
      </c>
      <c r="C1002" s="81"/>
      <c r="D1002" s="82"/>
      <c r="E1002" s="81"/>
      <c r="F1002" s="522"/>
      <c r="G1002" s="292"/>
      <c r="H1002" s="81"/>
      <c r="I1002" s="81">
        <v>3014</v>
      </c>
      <c r="J1002" s="144" t="s">
        <v>202</v>
      </c>
      <c r="K1002" s="146"/>
      <c r="L1002" s="144"/>
      <c r="M1002" s="4"/>
      <c r="N1002" s="4"/>
      <c r="O1002" s="4"/>
      <c r="P1002" s="4"/>
      <c r="Q1002" s="4"/>
      <c r="R1002" s="4"/>
      <c r="S1002" s="4"/>
      <c r="T1002" s="100"/>
      <c r="U1002" s="4"/>
      <c r="V1002" s="4"/>
      <c r="W1002" s="4"/>
      <c r="X1002" s="4"/>
      <c r="Y1002" s="4"/>
      <c r="Z1002" s="4"/>
    </row>
    <row r="1003" spans="1:26" ht="15.75" customHeight="1">
      <c r="A1003" s="116"/>
      <c r="B1003" s="503">
        <v>45640</v>
      </c>
      <c r="C1003" s="81"/>
      <c r="D1003" s="82"/>
      <c r="E1003" s="81"/>
      <c r="F1003" s="522"/>
      <c r="G1003" s="292"/>
      <c r="H1003" s="81"/>
      <c r="I1003" s="81">
        <v>3033</v>
      </c>
      <c r="J1003" s="144" t="s">
        <v>205</v>
      </c>
      <c r="K1003" s="146"/>
      <c r="L1003" s="144"/>
      <c r="M1003" s="4"/>
      <c r="N1003" s="4"/>
      <c r="O1003" s="4"/>
      <c r="P1003" s="4"/>
      <c r="Q1003" s="4"/>
      <c r="R1003" s="4"/>
      <c r="S1003" s="4"/>
      <c r="T1003" s="100"/>
      <c r="U1003" s="4"/>
      <c r="V1003" s="4"/>
      <c r="W1003" s="4"/>
      <c r="X1003" s="4"/>
      <c r="Y1003" s="4"/>
      <c r="Z1003" s="4"/>
    </row>
    <row r="1004" spans="1:26" ht="15.75" customHeight="1">
      <c r="A1004" s="116"/>
      <c r="B1004" s="101"/>
      <c r="C1004" s="101"/>
      <c r="D1004" s="100"/>
      <c r="E1004" s="101"/>
      <c r="F1004" s="117"/>
      <c r="G1004" s="103"/>
      <c r="H1004" s="101"/>
      <c r="I1004" s="4"/>
      <c r="J1004" s="101"/>
      <c r="K1004" s="118"/>
      <c r="L1004" s="4"/>
      <c r="M1004" s="4"/>
      <c r="N1004" s="4"/>
      <c r="O1004" s="4"/>
      <c r="P1004" s="4"/>
      <c r="Q1004" s="4"/>
      <c r="R1004" s="4"/>
      <c r="S1004" s="4"/>
      <c r="T1004" s="100"/>
      <c r="U1004" s="4"/>
      <c r="V1004" s="4"/>
      <c r="W1004" s="4"/>
      <c r="X1004" s="4"/>
      <c r="Y1004" s="4"/>
      <c r="Z1004" s="4"/>
    </row>
    <row r="1005" spans="1:26" ht="15.75" customHeight="1">
      <c r="A1005" s="116"/>
      <c r="B1005" s="101"/>
      <c r="C1005" s="101"/>
      <c r="D1005" s="100"/>
      <c r="E1005" s="101"/>
      <c r="F1005" s="117"/>
      <c r="G1005" s="103"/>
      <c r="H1005" s="101"/>
      <c r="I1005" s="4"/>
      <c r="J1005" s="101"/>
      <c r="K1005" s="118"/>
      <c r="L1005" s="4"/>
      <c r="M1005" s="4"/>
      <c r="N1005" s="4"/>
      <c r="O1005" s="4"/>
      <c r="P1005" s="4"/>
      <c r="Q1005" s="4"/>
      <c r="R1005" s="4"/>
      <c r="S1005" s="4"/>
      <c r="T1005" s="100"/>
      <c r="U1005" s="4"/>
      <c r="V1005" s="4"/>
      <c r="W1005" s="4"/>
      <c r="X1005" s="4"/>
      <c r="Y1005" s="4"/>
      <c r="Z1005" s="4"/>
    </row>
    <row r="1006" spans="1:26" ht="15.75" customHeight="1">
      <c r="A1006" s="116"/>
      <c r="B1006" s="101"/>
      <c r="C1006" s="101"/>
      <c r="D1006" s="100"/>
      <c r="E1006" s="101"/>
      <c r="F1006" s="117"/>
      <c r="G1006" s="103"/>
      <c r="H1006" s="101"/>
      <c r="I1006" s="4"/>
      <c r="J1006" s="101"/>
      <c r="K1006" s="118"/>
      <c r="L1006" s="4"/>
      <c r="M1006" s="4"/>
      <c r="N1006" s="4"/>
      <c r="O1006" s="4"/>
      <c r="P1006" s="4"/>
      <c r="Q1006" s="4"/>
      <c r="R1006" s="4"/>
      <c r="S1006" s="4"/>
      <c r="T1006" s="100"/>
      <c r="U1006" s="4"/>
      <c r="V1006" s="4"/>
      <c r="W1006" s="4"/>
      <c r="X1006" s="4"/>
      <c r="Y1006" s="4"/>
      <c r="Z1006" s="4"/>
    </row>
    <row r="1007" spans="1:26" ht="15.75" customHeight="1">
      <c r="A1007" s="116"/>
      <c r="B1007" s="101"/>
      <c r="C1007" s="101"/>
      <c r="D1007" s="100"/>
      <c r="E1007" s="101"/>
      <c r="F1007" s="117"/>
      <c r="G1007" s="103"/>
      <c r="H1007" s="101"/>
      <c r="I1007" s="4"/>
      <c r="J1007" s="101"/>
      <c r="K1007" s="118"/>
      <c r="L1007" s="4"/>
      <c r="M1007" s="4"/>
      <c r="N1007" s="4"/>
      <c r="O1007" s="4"/>
      <c r="P1007" s="4"/>
      <c r="Q1007" s="4"/>
      <c r="R1007" s="4"/>
      <c r="S1007" s="4"/>
      <c r="T1007" s="100"/>
      <c r="U1007" s="4"/>
      <c r="V1007" s="4"/>
      <c r="W1007" s="4"/>
      <c r="X1007" s="4"/>
      <c r="Y1007" s="4"/>
      <c r="Z1007" s="4"/>
    </row>
    <row r="1008" spans="1:26" ht="15.75" customHeight="1">
      <c r="A1008" s="116"/>
      <c r="B1008" s="101"/>
      <c r="C1008" s="101"/>
      <c r="D1008" s="100"/>
      <c r="E1008" s="101"/>
      <c r="F1008" s="117"/>
      <c r="G1008" s="103"/>
      <c r="H1008" s="101"/>
      <c r="I1008" s="4"/>
      <c r="J1008" s="101"/>
      <c r="K1008" s="118"/>
      <c r="L1008" s="4"/>
      <c r="M1008" s="4"/>
      <c r="N1008" s="4"/>
      <c r="O1008" s="4"/>
      <c r="P1008" s="4"/>
      <c r="Q1008" s="4"/>
      <c r="R1008" s="4"/>
      <c r="S1008" s="4"/>
      <c r="T1008" s="100"/>
      <c r="U1008" s="4"/>
      <c r="V1008" s="4"/>
      <c r="W1008" s="4"/>
      <c r="X1008" s="4"/>
      <c r="Y1008" s="4"/>
      <c r="Z1008" s="4"/>
    </row>
    <row r="1009" spans="1:26" ht="15.75" customHeight="1">
      <c r="A1009" s="116"/>
      <c r="B1009" s="101"/>
      <c r="C1009" s="101"/>
      <c r="D1009" s="100"/>
      <c r="E1009" s="101"/>
      <c r="F1009" s="117"/>
      <c r="G1009" s="103"/>
      <c r="H1009" s="101"/>
      <c r="I1009" s="4"/>
      <c r="J1009" s="101"/>
      <c r="K1009" s="118"/>
      <c r="L1009" s="4"/>
      <c r="M1009" s="4"/>
      <c r="N1009" s="4"/>
      <c r="O1009" s="4"/>
      <c r="P1009" s="4"/>
      <c r="Q1009" s="4"/>
      <c r="R1009" s="4"/>
      <c r="S1009" s="4"/>
      <c r="T1009" s="100"/>
      <c r="U1009" s="4"/>
      <c r="V1009" s="4"/>
      <c r="W1009" s="4"/>
      <c r="X1009" s="4"/>
      <c r="Y1009" s="4"/>
      <c r="Z1009" s="4"/>
    </row>
    <row r="1010" spans="1:26" ht="15.75" customHeight="1">
      <c r="A1010" s="116"/>
      <c r="B1010" s="101"/>
      <c r="C1010" s="101"/>
      <c r="D1010" s="100"/>
      <c r="E1010" s="101"/>
      <c r="F1010" s="117"/>
      <c r="G1010" s="103"/>
      <c r="H1010" s="101"/>
      <c r="I1010" s="4"/>
      <c r="J1010" s="101"/>
      <c r="K1010" s="118"/>
      <c r="L1010" s="4"/>
      <c r="M1010" s="4"/>
      <c r="N1010" s="4"/>
      <c r="O1010" s="4"/>
      <c r="P1010" s="4"/>
      <c r="Q1010" s="4"/>
      <c r="R1010" s="4"/>
      <c r="S1010" s="4"/>
      <c r="T1010" s="100"/>
      <c r="U1010" s="4"/>
      <c r="V1010" s="4"/>
      <c r="W1010" s="4"/>
      <c r="X1010" s="4"/>
      <c r="Y1010" s="4"/>
      <c r="Z1010" s="4"/>
    </row>
    <row r="1011" spans="1:26" ht="15.75" customHeight="1">
      <c r="A1011" s="116"/>
      <c r="B1011" s="101"/>
      <c r="C1011" s="101"/>
      <c r="D1011" s="100"/>
      <c r="E1011" s="101"/>
      <c r="F1011" s="117"/>
      <c r="G1011" s="103"/>
      <c r="H1011" s="101"/>
      <c r="I1011" s="4"/>
      <c r="J1011" s="101"/>
      <c r="K1011" s="118"/>
      <c r="L1011" s="4"/>
      <c r="M1011" s="4"/>
      <c r="N1011" s="4"/>
      <c r="O1011" s="4"/>
      <c r="P1011" s="4"/>
      <c r="Q1011" s="4"/>
      <c r="R1011" s="4"/>
      <c r="S1011" s="4"/>
      <c r="T1011" s="100"/>
      <c r="U1011" s="4"/>
      <c r="V1011" s="4"/>
      <c r="W1011" s="4"/>
      <c r="X1011" s="4"/>
      <c r="Y1011" s="4"/>
      <c r="Z1011" s="4"/>
    </row>
    <row r="1012" spans="1:26" ht="15.75" customHeight="1">
      <c r="A1012" s="116"/>
      <c r="B1012" s="101"/>
      <c r="C1012" s="101"/>
      <c r="D1012" s="100"/>
      <c r="E1012" s="101"/>
      <c r="F1012" s="117"/>
      <c r="G1012" s="103"/>
      <c r="H1012" s="101"/>
      <c r="I1012" s="4"/>
      <c r="J1012" s="101"/>
      <c r="K1012" s="118"/>
      <c r="L1012" s="4"/>
      <c r="M1012" s="4"/>
      <c r="N1012" s="4"/>
      <c r="O1012" s="4"/>
      <c r="P1012" s="4"/>
      <c r="Q1012" s="4"/>
      <c r="R1012" s="4"/>
      <c r="S1012" s="4"/>
      <c r="T1012" s="100"/>
      <c r="U1012" s="4"/>
      <c r="V1012" s="4"/>
      <c r="W1012" s="4"/>
      <c r="X1012" s="4"/>
      <c r="Y1012" s="4"/>
      <c r="Z1012" s="4"/>
    </row>
    <row r="1013" spans="1:26" ht="15.75" customHeight="1">
      <c r="A1013" s="116"/>
      <c r="B1013" s="101"/>
      <c r="C1013" s="101"/>
      <c r="D1013" s="100"/>
      <c r="E1013" s="101"/>
      <c r="F1013" s="117"/>
      <c r="G1013" s="103"/>
      <c r="H1013" s="101"/>
      <c r="I1013" s="4"/>
      <c r="J1013" s="101"/>
      <c r="K1013" s="118"/>
      <c r="L1013" s="4"/>
      <c r="M1013" s="4"/>
      <c r="N1013" s="4"/>
      <c r="O1013" s="4"/>
      <c r="P1013" s="4"/>
      <c r="Q1013" s="4"/>
      <c r="R1013" s="4"/>
      <c r="S1013" s="4"/>
      <c r="T1013" s="100"/>
      <c r="U1013" s="4"/>
      <c r="V1013" s="4"/>
      <c r="W1013" s="4"/>
      <c r="X1013" s="4"/>
      <c r="Y1013" s="4"/>
      <c r="Z1013" s="4"/>
    </row>
    <row r="1014" spans="1:26" ht="15.75" customHeight="1">
      <c r="A1014" s="116"/>
      <c r="B1014" s="101"/>
      <c r="C1014" s="101"/>
      <c r="D1014" s="100"/>
      <c r="E1014" s="101"/>
      <c r="F1014" s="117"/>
      <c r="G1014" s="103"/>
      <c r="H1014" s="101"/>
      <c r="I1014" s="4"/>
      <c r="J1014" s="101"/>
      <c r="K1014" s="118"/>
      <c r="L1014" s="4"/>
      <c r="M1014" s="4"/>
      <c r="N1014" s="4"/>
      <c r="O1014" s="4"/>
      <c r="P1014" s="4"/>
      <c r="Q1014" s="4"/>
      <c r="R1014" s="4"/>
      <c r="S1014" s="4"/>
      <c r="T1014" s="100"/>
      <c r="U1014" s="4"/>
      <c r="V1014" s="4"/>
      <c r="W1014" s="4"/>
      <c r="X1014" s="4"/>
      <c r="Y1014" s="4"/>
      <c r="Z1014" s="4"/>
    </row>
    <row r="1015" spans="1:26" ht="15.75" customHeight="1">
      <c r="A1015" s="116"/>
      <c r="B1015" s="101"/>
      <c r="C1015" s="101"/>
      <c r="D1015" s="100"/>
      <c r="E1015" s="101"/>
      <c r="F1015" s="117"/>
      <c r="G1015" s="103"/>
      <c r="H1015" s="101"/>
      <c r="I1015" s="4"/>
      <c r="J1015" s="101"/>
      <c r="K1015" s="118"/>
      <c r="L1015" s="4"/>
      <c r="M1015" s="4"/>
      <c r="N1015" s="4"/>
      <c r="O1015" s="4"/>
      <c r="P1015" s="4"/>
      <c r="Q1015" s="4"/>
      <c r="R1015" s="4"/>
      <c r="S1015" s="4"/>
      <c r="T1015" s="100"/>
      <c r="U1015" s="4"/>
      <c r="V1015" s="4"/>
      <c r="W1015" s="4"/>
      <c r="X1015" s="4"/>
      <c r="Y1015" s="4"/>
      <c r="Z1015" s="4"/>
    </row>
    <row r="1016" spans="1:26" ht="15.75" customHeight="1">
      <c r="A1016" s="116"/>
      <c r="B1016" s="101"/>
      <c r="C1016" s="101"/>
      <c r="D1016" s="100"/>
      <c r="E1016" s="101"/>
      <c r="F1016" s="117"/>
      <c r="G1016" s="103"/>
      <c r="H1016" s="101"/>
      <c r="I1016" s="4"/>
      <c r="J1016" s="101"/>
      <c r="K1016" s="118"/>
      <c r="L1016" s="4"/>
      <c r="M1016" s="4"/>
      <c r="N1016" s="4"/>
      <c r="O1016" s="4"/>
      <c r="P1016" s="4"/>
      <c r="Q1016" s="4"/>
      <c r="R1016" s="4"/>
      <c r="S1016" s="4"/>
      <c r="T1016" s="100"/>
      <c r="U1016" s="4"/>
      <c r="V1016" s="4"/>
      <c r="W1016" s="4"/>
      <c r="X1016" s="4"/>
      <c r="Y1016" s="4"/>
      <c r="Z1016" s="4"/>
    </row>
    <row r="1017" spans="1:26" ht="15.75" customHeight="1">
      <c r="A1017" s="116"/>
      <c r="B1017" s="101"/>
      <c r="C1017" s="101"/>
      <c r="D1017" s="100"/>
      <c r="E1017" s="101"/>
      <c r="F1017" s="117"/>
      <c r="G1017" s="103"/>
      <c r="H1017" s="101"/>
      <c r="I1017" s="4"/>
      <c r="J1017" s="101"/>
      <c r="K1017" s="118"/>
      <c r="L1017" s="4"/>
      <c r="M1017" s="4"/>
      <c r="N1017" s="4"/>
      <c r="O1017" s="4"/>
      <c r="P1017" s="4"/>
      <c r="Q1017" s="4"/>
      <c r="R1017" s="4"/>
      <c r="S1017" s="4"/>
      <c r="T1017" s="100"/>
      <c r="U1017" s="4"/>
      <c r="V1017" s="4"/>
      <c r="W1017" s="4"/>
      <c r="X1017" s="4"/>
      <c r="Y1017" s="4"/>
      <c r="Z1017" s="4"/>
    </row>
    <row r="1018" spans="1:26" ht="15.75" customHeight="1">
      <c r="A1018" s="116"/>
      <c r="B1018" s="101"/>
      <c r="C1018" s="101"/>
      <c r="D1018" s="100"/>
      <c r="E1018" s="101"/>
      <c r="F1018" s="117"/>
      <c r="G1018" s="103"/>
      <c r="H1018" s="101"/>
      <c r="I1018" s="4"/>
      <c r="J1018" s="101"/>
      <c r="K1018" s="118"/>
      <c r="L1018" s="4"/>
      <c r="M1018" s="4"/>
      <c r="N1018" s="4"/>
      <c r="O1018" s="4"/>
      <c r="P1018" s="4"/>
      <c r="Q1018" s="4"/>
      <c r="R1018" s="4"/>
      <c r="S1018" s="4"/>
      <c r="T1018" s="100"/>
      <c r="U1018" s="4"/>
      <c r="V1018" s="4"/>
      <c r="W1018" s="4"/>
      <c r="X1018" s="4"/>
      <c r="Y1018" s="4"/>
      <c r="Z1018" s="4"/>
    </row>
    <row r="1019" spans="1:26" ht="15.75" customHeight="1">
      <c r="A1019" s="116"/>
      <c r="B1019" s="101"/>
      <c r="C1019" s="101"/>
      <c r="D1019" s="100"/>
      <c r="E1019" s="101"/>
      <c r="F1019" s="117"/>
      <c r="G1019" s="103"/>
      <c r="H1019" s="101"/>
      <c r="I1019" s="4"/>
      <c r="J1019" s="101"/>
      <c r="K1019" s="118"/>
      <c r="L1019" s="4"/>
      <c r="M1019" s="4"/>
      <c r="N1019" s="4"/>
      <c r="O1019" s="4"/>
      <c r="P1019" s="4"/>
      <c r="Q1019" s="4"/>
      <c r="R1019" s="4"/>
      <c r="S1019" s="4"/>
      <c r="T1019" s="100"/>
      <c r="U1019" s="4"/>
      <c r="V1019" s="4"/>
      <c r="W1019" s="4"/>
      <c r="X1019" s="4"/>
      <c r="Y1019" s="4"/>
      <c r="Z1019" s="4"/>
    </row>
    <row r="1020" spans="1:26" ht="15.75" customHeight="1">
      <c r="A1020" s="116"/>
      <c r="B1020" s="101"/>
      <c r="C1020" s="101"/>
      <c r="D1020" s="100"/>
      <c r="E1020" s="101"/>
      <c r="F1020" s="117"/>
      <c r="G1020" s="103"/>
      <c r="H1020" s="101"/>
      <c r="I1020" s="4"/>
      <c r="J1020" s="101"/>
      <c r="K1020" s="118"/>
      <c r="L1020" s="4"/>
      <c r="M1020" s="4"/>
      <c r="N1020" s="4"/>
      <c r="O1020" s="4"/>
      <c r="P1020" s="4"/>
      <c r="Q1020" s="4"/>
      <c r="R1020" s="4"/>
      <c r="S1020" s="4"/>
      <c r="T1020" s="100"/>
      <c r="U1020" s="4"/>
      <c r="V1020" s="4"/>
      <c r="W1020" s="4"/>
      <c r="X1020" s="4"/>
      <c r="Y1020" s="4"/>
      <c r="Z1020" s="4"/>
    </row>
    <row r="1021" spans="1:26" ht="15.75" customHeight="1">
      <c r="A1021" s="116"/>
      <c r="B1021" s="101"/>
      <c r="C1021" s="101"/>
      <c r="D1021" s="100"/>
      <c r="E1021" s="101"/>
      <c r="F1021" s="117"/>
      <c r="G1021" s="103"/>
      <c r="H1021" s="101"/>
      <c r="I1021" s="4"/>
      <c r="J1021" s="101"/>
      <c r="K1021" s="118"/>
      <c r="L1021" s="4"/>
      <c r="M1021" s="4"/>
      <c r="N1021" s="4"/>
      <c r="O1021" s="4"/>
      <c r="P1021" s="4"/>
      <c r="Q1021" s="4"/>
      <c r="R1021" s="4"/>
      <c r="S1021" s="4"/>
      <c r="T1021" s="100"/>
      <c r="U1021" s="4"/>
      <c r="V1021" s="4"/>
      <c r="W1021" s="4"/>
      <c r="X1021" s="4"/>
      <c r="Y1021" s="4"/>
      <c r="Z1021" s="4"/>
    </row>
    <row r="1022" spans="1:26" ht="15.75" customHeight="1">
      <c r="A1022" s="116"/>
      <c r="B1022" s="101"/>
      <c r="C1022" s="101"/>
      <c r="D1022" s="100"/>
      <c r="E1022" s="101"/>
      <c r="F1022" s="117"/>
      <c r="G1022" s="103"/>
      <c r="H1022" s="101"/>
      <c r="I1022" s="4"/>
      <c r="J1022" s="101"/>
      <c r="K1022" s="118"/>
      <c r="L1022" s="4"/>
      <c r="M1022" s="4"/>
      <c r="N1022" s="4"/>
      <c r="O1022" s="4"/>
      <c r="P1022" s="4"/>
      <c r="Q1022" s="4"/>
      <c r="R1022" s="4"/>
      <c r="S1022" s="4"/>
      <c r="T1022" s="100"/>
      <c r="U1022" s="4"/>
      <c r="V1022" s="4"/>
      <c r="W1022" s="4"/>
      <c r="X1022" s="4"/>
      <c r="Y1022" s="4"/>
      <c r="Z1022" s="4"/>
    </row>
    <row r="1023" spans="1:26" ht="15.75" customHeight="1">
      <c r="A1023" s="116"/>
      <c r="B1023" s="101"/>
      <c r="C1023" s="101"/>
      <c r="D1023" s="100"/>
      <c r="E1023" s="101"/>
      <c r="F1023" s="117"/>
      <c r="G1023" s="103"/>
      <c r="H1023" s="101"/>
      <c r="I1023" s="4"/>
      <c r="J1023" s="101"/>
      <c r="K1023" s="118"/>
      <c r="L1023" s="4"/>
      <c r="M1023" s="4"/>
      <c r="N1023" s="4"/>
      <c r="O1023" s="4"/>
      <c r="P1023" s="4"/>
      <c r="Q1023" s="4"/>
      <c r="R1023" s="4"/>
      <c r="S1023" s="4"/>
      <c r="T1023" s="100"/>
      <c r="U1023" s="4"/>
      <c r="V1023" s="4"/>
      <c r="W1023" s="4"/>
      <c r="X1023" s="4"/>
      <c r="Y1023" s="4"/>
      <c r="Z1023" s="4"/>
    </row>
    <row r="1024" spans="1:26" ht="15.75" customHeight="1">
      <c r="A1024" s="116"/>
      <c r="B1024" s="101"/>
      <c r="C1024" s="101"/>
      <c r="D1024" s="100"/>
      <c r="E1024" s="101"/>
      <c r="F1024" s="117"/>
      <c r="G1024" s="103"/>
      <c r="H1024" s="101"/>
      <c r="I1024" s="4"/>
      <c r="J1024" s="101"/>
      <c r="K1024" s="118"/>
      <c r="L1024" s="4"/>
      <c r="M1024" s="4"/>
      <c r="N1024" s="4"/>
      <c r="O1024" s="4"/>
      <c r="P1024" s="4"/>
      <c r="Q1024" s="4"/>
      <c r="R1024" s="4"/>
      <c r="S1024" s="4"/>
      <c r="T1024" s="100"/>
      <c r="U1024" s="4"/>
      <c r="V1024" s="4"/>
      <c r="W1024" s="4"/>
      <c r="X1024" s="4"/>
      <c r="Y1024" s="4"/>
      <c r="Z1024" s="4"/>
    </row>
    <row r="1025" spans="1:26" ht="15.75" customHeight="1">
      <c r="A1025" s="116"/>
      <c r="B1025" s="101"/>
      <c r="C1025" s="101"/>
      <c r="D1025" s="100"/>
      <c r="E1025" s="101"/>
      <c r="F1025" s="117"/>
      <c r="G1025" s="103"/>
      <c r="H1025" s="101"/>
      <c r="I1025" s="4"/>
      <c r="J1025" s="101"/>
      <c r="K1025" s="118"/>
      <c r="L1025" s="4"/>
      <c r="M1025" s="4"/>
      <c r="N1025" s="4"/>
      <c r="O1025" s="4"/>
      <c r="P1025" s="4"/>
      <c r="Q1025" s="4"/>
      <c r="R1025" s="4"/>
      <c r="S1025" s="4"/>
      <c r="T1025" s="100"/>
      <c r="U1025" s="4"/>
      <c r="V1025" s="4"/>
      <c r="W1025" s="4"/>
      <c r="X1025" s="4"/>
      <c r="Y1025" s="4"/>
      <c r="Z1025" s="4"/>
    </row>
    <row r="1026" spans="1:26" ht="15.75" customHeight="1">
      <c r="A1026" s="116"/>
      <c r="B1026" s="101"/>
      <c r="C1026" s="101"/>
      <c r="D1026" s="100"/>
      <c r="E1026" s="101"/>
      <c r="F1026" s="117"/>
      <c r="G1026" s="103"/>
      <c r="H1026" s="101"/>
      <c r="I1026" s="4"/>
      <c r="J1026" s="101"/>
      <c r="K1026" s="118"/>
      <c r="L1026" s="4"/>
      <c r="M1026" s="4"/>
      <c r="N1026" s="4"/>
      <c r="O1026" s="4"/>
      <c r="P1026" s="4"/>
      <c r="Q1026" s="4"/>
      <c r="R1026" s="4"/>
      <c r="S1026" s="4"/>
      <c r="T1026" s="100"/>
      <c r="U1026" s="4"/>
      <c r="V1026" s="4"/>
      <c r="W1026" s="4"/>
      <c r="X1026" s="4"/>
      <c r="Y1026" s="4"/>
      <c r="Z1026" s="4"/>
    </row>
    <row r="1027" spans="1:26" ht="15.75" customHeight="1">
      <c r="A1027" s="116"/>
      <c r="B1027" s="101"/>
      <c r="C1027" s="101"/>
      <c r="D1027" s="100"/>
      <c r="E1027" s="101"/>
      <c r="F1027" s="117"/>
      <c r="G1027" s="103"/>
      <c r="H1027" s="101"/>
      <c r="I1027" s="4"/>
      <c r="J1027" s="101"/>
      <c r="K1027" s="118"/>
      <c r="L1027" s="4"/>
      <c r="M1027" s="4"/>
      <c r="N1027" s="4"/>
      <c r="O1027" s="4"/>
      <c r="P1027" s="4"/>
      <c r="Q1027" s="4"/>
      <c r="R1027" s="4"/>
      <c r="S1027" s="4"/>
      <c r="T1027" s="100"/>
      <c r="U1027" s="4"/>
      <c r="V1027" s="4"/>
      <c r="W1027" s="4"/>
      <c r="X1027" s="4"/>
      <c r="Y1027" s="4"/>
      <c r="Z1027" s="4"/>
    </row>
    <row r="1028" spans="1:26" ht="15.75" customHeight="1">
      <c r="A1028" s="116"/>
      <c r="B1028" s="101"/>
      <c r="C1028" s="101"/>
      <c r="D1028" s="100"/>
      <c r="E1028" s="101"/>
      <c r="F1028" s="117"/>
      <c r="G1028" s="103"/>
      <c r="H1028" s="101"/>
      <c r="I1028" s="4"/>
      <c r="J1028" s="101"/>
      <c r="K1028" s="118"/>
      <c r="L1028" s="4"/>
      <c r="M1028" s="4"/>
      <c r="N1028" s="4"/>
      <c r="O1028" s="4"/>
      <c r="P1028" s="4"/>
      <c r="Q1028" s="4"/>
      <c r="R1028" s="4"/>
      <c r="S1028" s="4"/>
      <c r="T1028" s="100"/>
      <c r="U1028" s="4"/>
      <c r="V1028" s="4"/>
      <c r="W1028" s="4"/>
      <c r="X1028" s="4"/>
      <c r="Y1028" s="4"/>
      <c r="Z1028" s="4"/>
    </row>
    <row r="1029" spans="1:26" ht="15.75" customHeight="1">
      <c r="A1029" s="116"/>
      <c r="B1029" s="101"/>
      <c r="C1029" s="101"/>
      <c r="D1029" s="100"/>
      <c r="E1029" s="101"/>
      <c r="F1029" s="117"/>
      <c r="G1029" s="103"/>
      <c r="H1029" s="101"/>
      <c r="I1029" s="4"/>
      <c r="J1029" s="101"/>
      <c r="K1029" s="118"/>
      <c r="L1029" s="4"/>
      <c r="M1029" s="4"/>
      <c r="N1029" s="4"/>
      <c r="O1029" s="4"/>
      <c r="P1029" s="4"/>
      <c r="Q1029" s="4"/>
      <c r="R1029" s="4"/>
      <c r="S1029" s="4"/>
      <c r="T1029" s="100"/>
      <c r="U1029" s="4"/>
      <c r="V1029" s="4"/>
      <c r="W1029" s="4"/>
      <c r="X1029" s="4"/>
      <c r="Y1029" s="4"/>
      <c r="Z1029" s="4"/>
    </row>
    <row r="1030" spans="1:26" ht="15.75" customHeight="1">
      <c r="A1030" s="116"/>
      <c r="B1030" s="101"/>
      <c r="C1030" s="101"/>
      <c r="D1030" s="100"/>
      <c r="E1030" s="101"/>
      <c r="F1030" s="117"/>
      <c r="G1030" s="103"/>
      <c r="H1030" s="101"/>
      <c r="I1030" s="4"/>
      <c r="J1030" s="101"/>
      <c r="K1030" s="118"/>
      <c r="L1030" s="4"/>
      <c r="M1030" s="4"/>
      <c r="N1030" s="4"/>
      <c r="O1030" s="4"/>
      <c r="P1030" s="4"/>
      <c r="Q1030" s="4"/>
      <c r="R1030" s="4"/>
      <c r="S1030" s="4"/>
      <c r="T1030" s="100"/>
      <c r="U1030" s="4"/>
      <c r="V1030" s="4"/>
      <c r="W1030" s="4"/>
      <c r="X1030" s="4"/>
      <c r="Y1030" s="4"/>
      <c r="Z1030" s="4"/>
    </row>
    <row r="1031" spans="1:26" ht="15.75" customHeight="1">
      <c r="A1031" s="116"/>
      <c r="B1031" s="101"/>
      <c r="C1031" s="101"/>
      <c r="D1031" s="100"/>
      <c r="E1031" s="101"/>
      <c r="F1031" s="117"/>
      <c r="G1031" s="103"/>
      <c r="H1031" s="101"/>
      <c r="I1031" s="4"/>
      <c r="J1031" s="101"/>
      <c r="K1031" s="118"/>
      <c r="L1031" s="4"/>
      <c r="M1031" s="4"/>
      <c r="N1031" s="4"/>
      <c r="O1031" s="4"/>
      <c r="P1031" s="4"/>
      <c r="Q1031" s="4"/>
      <c r="R1031" s="4"/>
      <c r="S1031" s="4"/>
      <c r="T1031" s="100"/>
      <c r="U1031" s="4"/>
      <c r="V1031" s="4"/>
      <c r="W1031" s="4"/>
      <c r="X1031" s="4"/>
      <c r="Y1031" s="4"/>
      <c r="Z1031" s="4"/>
    </row>
    <row r="1032" spans="1:26" ht="15.75" customHeight="1">
      <c r="A1032" s="116"/>
      <c r="B1032" s="101"/>
      <c r="C1032" s="101"/>
      <c r="D1032" s="100"/>
      <c r="E1032" s="101"/>
      <c r="F1032" s="117"/>
      <c r="G1032" s="103"/>
      <c r="H1032" s="101"/>
      <c r="I1032" s="4"/>
      <c r="J1032" s="101"/>
      <c r="K1032" s="118"/>
      <c r="L1032" s="4"/>
      <c r="M1032" s="4"/>
      <c r="N1032" s="4"/>
      <c r="O1032" s="4"/>
      <c r="P1032" s="4"/>
      <c r="Q1032" s="4"/>
      <c r="R1032" s="4"/>
      <c r="S1032" s="4"/>
      <c r="T1032" s="100"/>
      <c r="U1032" s="4"/>
      <c r="V1032" s="4"/>
      <c r="W1032" s="4"/>
      <c r="X1032" s="4"/>
      <c r="Y1032" s="4"/>
      <c r="Z1032" s="4"/>
    </row>
    <row r="1033" spans="1:26" ht="15.75" customHeight="1">
      <c r="A1033" s="116"/>
      <c r="B1033" s="101"/>
      <c r="C1033" s="101"/>
      <c r="D1033" s="100"/>
      <c r="E1033" s="101"/>
      <c r="F1033" s="117"/>
      <c r="G1033" s="103"/>
      <c r="H1033" s="101"/>
      <c r="I1033" s="4"/>
      <c r="J1033" s="101"/>
      <c r="K1033" s="118"/>
      <c r="L1033" s="4"/>
      <c r="M1033" s="4"/>
      <c r="N1033" s="4"/>
      <c r="O1033" s="4"/>
      <c r="P1033" s="4"/>
      <c r="Q1033" s="4"/>
      <c r="R1033" s="4"/>
      <c r="S1033" s="4"/>
      <c r="T1033" s="100"/>
      <c r="U1033" s="4"/>
      <c r="V1033" s="4"/>
      <c r="W1033" s="4"/>
      <c r="X1033" s="4"/>
      <c r="Y1033" s="4"/>
      <c r="Z1033" s="4"/>
    </row>
    <row r="1034" spans="1:26" ht="15.75" customHeight="1">
      <c r="A1034" s="116"/>
      <c r="B1034" s="101"/>
      <c r="C1034" s="101"/>
      <c r="D1034" s="100"/>
      <c r="E1034" s="101"/>
      <c r="F1034" s="117"/>
      <c r="G1034" s="103"/>
      <c r="H1034" s="101"/>
      <c r="I1034" s="4"/>
      <c r="J1034" s="101"/>
      <c r="K1034" s="118"/>
      <c r="L1034" s="4"/>
      <c r="M1034" s="4"/>
      <c r="N1034" s="4"/>
      <c r="O1034" s="4"/>
      <c r="P1034" s="4"/>
      <c r="Q1034" s="4"/>
      <c r="R1034" s="4"/>
      <c r="S1034" s="4"/>
      <c r="T1034" s="100"/>
      <c r="U1034" s="4"/>
      <c r="V1034" s="4"/>
      <c r="W1034" s="4"/>
      <c r="X1034" s="4"/>
      <c r="Y1034" s="4"/>
      <c r="Z1034" s="4"/>
    </row>
    <row r="1035" spans="1:26" ht="15.75" customHeight="1">
      <c r="A1035" s="116"/>
      <c r="B1035" s="101"/>
      <c r="C1035" s="101"/>
      <c r="D1035" s="100"/>
      <c r="E1035" s="101"/>
      <c r="F1035" s="117"/>
      <c r="G1035" s="103"/>
      <c r="H1035" s="101"/>
      <c r="I1035" s="4"/>
      <c r="J1035" s="101"/>
      <c r="K1035" s="118"/>
      <c r="L1035" s="4"/>
      <c r="M1035" s="4"/>
      <c r="N1035" s="4"/>
      <c r="O1035" s="4"/>
      <c r="P1035" s="4"/>
      <c r="Q1035" s="4"/>
      <c r="R1035" s="4"/>
      <c r="S1035" s="4"/>
      <c r="T1035" s="100"/>
      <c r="U1035" s="4"/>
      <c r="V1035" s="4"/>
      <c r="W1035" s="4"/>
      <c r="X1035" s="4"/>
      <c r="Y1035" s="4"/>
      <c r="Z1035" s="4"/>
    </row>
    <row r="1036" spans="1:26" ht="15.75" customHeight="1">
      <c r="A1036" s="116"/>
      <c r="B1036" s="101"/>
      <c r="C1036" s="101"/>
      <c r="D1036" s="100"/>
      <c r="E1036" s="101"/>
      <c r="F1036" s="117"/>
      <c r="G1036" s="103"/>
      <c r="H1036" s="101"/>
      <c r="I1036" s="4"/>
      <c r="J1036" s="101"/>
      <c r="K1036" s="118"/>
      <c r="L1036" s="4"/>
      <c r="M1036" s="4"/>
      <c r="N1036" s="4"/>
      <c r="O1036" s="4"/>
      <c r="P1036" s="4"/>
      <c r="Q1036" s="4"/>
      <c r="R1036" s="4"/>
      <c r="S1036" s="4"/>
      <c r="T1036" s="100"/>
      <c r="U1036" s="4"/>
      <c r="V1036" s="4"/>
      <c r="W1036" s="4"/>
      <c r="X1036" s="4"/>
      <c r="Y1036" s="4"/>
      <c r="Z1036" s="4"/>
    </row>
    <row r="1037" spans="1:26" ht="15.75" customHeight="1">
      <c r="A1037" s="116"/>
      <c r="B1037" s="101"/>
      <c r="C1037" s="101"/>
      <c r="D1037" s="100"/>
      <c r="E1037" s="101"/>
      <c r="F1037" s="117"/>
      <c r="G1037" s="103"/>
      <c r="H1037" s="101"/>
      <c r="I1037" s="4"/>
      <c r="J1037" s="101"/>
      <c r="K1037" s="118"/>
      <c r="L1037" s="4"/>
      <c r="M1037" s="4"/>
      <c r="N1037" s="4"/>
      <c r="O1037" s="4"/>
      <c r="P1037" s="4"/>
      <c r="Q1037" s="4"/>
      <c r="R1037" s="4"/>
      <c r="S1037" s="4"/>
      <c r="T1037" s="100"/>
      <c r="U1037" s="4"/>
      <c r="V1037" s="4"/>
      <c r="W1037" s="4"/>
      <c r="X1037" s="4"/>
      <c r="Y1037" s="4"/>
      <c r="Z1037" s="4"/>
    </row>
    <row r="1038" spans="1:26" ht="15.75" customHeight="1">
      <c r="A1038" s="116"/>
      <c r="B1038" s="101"/>
      <c r="C1038" s="101"/>
      <c r="D1038" s="100"/>
      <c r="E1038" s="101"/>
      <c r="F1038" s="117"/>
      <c r="G1038" s="103"/>
      <c r="H1038" s="101"/>
      <c r="I1038" s="4"/>
      <c r="J1038" s="101"/>
      <c r="K1038" s="118"/>
      <c r="L1038" s="4"/>
      <c r="M1038" s="4"/>
      <c r="N1038" s="4"/>
      <c r="O1038" s="4"/>
      <c r="P1038" s="4"/>
      <c r="Q1038" s="4"/>
      <c r="R1038" s="4"/>
      <c r="S1038" s="4"/>
      <c r="T1038" s="100"/>
      <c r="U1038" s="4"/>
      <c r="V1038" s="4"/>
      <c r="W1038" s="4"/>
      <c r="X1038" s="4"/>
      <c r="Y1038" s="4"/>
      <c r="Z1038" s="4"/>
    </row>
    <row r="1039" spans="1:26" ht="15.75" customHeight="1">
      <c r="A1039" s="116"/>
      <c r="B1039" s="101"/>
      <c r="C1039" s="101"/>
      <c r="D1039" s="100"/>
      <c r="E1039" s="101"/>
      <c r="F1039" s="117"/>
      <c r="G1039" s="103"/>
      <c r="H1039" s="101"/>
      <c r="I1039" s="4"/>
      <c r="J1039" s="101"/>
      <c r="K1039" s="118"/>
      <c r="L1039" s="4"/>
      <c r="M1039" s="4"/>
      <c r="N1039" s="4"/>
      <c r="O1039" s="4"/>
      <c r="P1039" s="4"/>
      <c r="Q1039" s="4"/>
      <c r="R1039" s="4"/>
      <c r="S1039" s="4"/>
      <c r="T1039" s="100"/>
      <c r="U1039" s="4"/>
      <c r="V1039" s="4"/>
      <c r="W1039" s="4"/>
      <c r="X1039" s="4"/>
      <c r="Y1039" s="4"/>
      <c r="Z1039" s="4"/>
    </row>
    <row r="1040" spans="1:26" ht="15.75" customHeight="1">
      <c r="A1040" s="116"/>
      <c r="B1040" s="101"/>
      <c r="C1040" s="101"/>
      <c r="D1040" s="100"/>
      <c r="E1040" s="101"/>
      <c r="F1040" s="117"/>
      <c r="G1040" s="103"/>
      <c r="H1040" s="101"/>
      <c r="I1040" s="4"/>
      <c r="J1040" s="101"/>
      <c r="K1040" s="118"/>
      <c r="L1040" s="4"/>
      <c r="M1040" s="4"/>
      <c r="N1040" s="4"/>
      <c r="O1040" s="4"/>
      <c r="P1040" s="4"/>
      <c r="Q1040" s="4"/>
      <c r="R1040" s="4"/>
      <c r="S1040" s="4"/>
      <c r="T1040" s="100"/>
      <c r="U1040" s="4"/>
      <c r="V1040" s="4"/>
      <c r="W1040" s="4"/>
      <c r="X1040" s="4"/>
      <c r="Y1040" s="4"/>
      <c r="Z1040" s="4"/>
    </row>
    <row r="1041" spans="1:26" ht="15.75" customHeight="1">
      <c r="A1041" s="116"/>
      <c r="B1041" s="101"/>
      <c r="C1041" s="101"/>
      <c r="D1041" s="100"/>
      <c r="E1041" s="101"/>
      <c r="F1041" s="117"/>
      <c r="G1041" s="103"/>
      <c r="H1041" s="101"/>
      <c r="I1041" s="4"/>
      <c r="J1041" s="101"/>
      <c r="K1041" s="118"/>
      <c r="L1041" s="4"/>
      <c r="M1041" s="4"/>
      <c r="N1041" s="4"/>
      <c r="O1041" s="4"/>
      <c r="P1041" s="4"/>
      <c r="Q1041" s="4"/>
      <c r="R1041" s="4"/>
      <c r="S1041" s="4"/>
      <c r="T1041" s="100"/>
      <c r="U1041" s="4"/>
      <c r="V1041" s="4"/>
      <c r="W1041" s="4"/>
      <c r="X1041" s="4"/>
      <c r="Y1041" s="4"/>
      <c r="Z1041" s="4"/>
    </row>
    <row r="1042" spans="1:26" ht="15.75" customHeight="1">
      <c r="A1042" s="116"/>
      <c r="B1042" s="101"/>
      <c r="C1042" s="101"/>
      <c r="D1042" s="100"/>
      <c r="E1042" s="101"/>
      <c r="F1042" s="117"/>
      <c r="G1042" s="103"/>
      <c r="H1042" s="101"/>
      <c r="I1042" s="4"/>
      <c r="J1042" s="101"/>
      <c r="K1042" s="118"/>
      <c r="L1042" s="4"/>
      <c r="M1042" s="4"/>
      <c r="N1042" s="4"/>
      <c r="O1042" s="4"/>
      <c r="P1042" s="4"/>
      <c r="Q1042" s="4"/>
      <c r="R1042" s="4"/>
      <c r="S1042" s="4"/>
      <c r="T1042" s="100"/>
      <c r="U1042" s="4"/>
      <c r="V1042" s="4"/>
      <c r="W1042" s="4"/>
      <c r="X1042" s="4"/>
      <c r="Y1042" s="4"/>
      <c r="Z1042" s="4"/>
    </row>
    <row r="1043" spans="1:26" ht="15.75" customHeight="1">
      <c r="A1043" s="116"/>
      <c r="B1043" s="101"/>
      <c r="C1043" s="101"/>
      <c r="D1043" s="100"/>
      <c r="E1043" s="101"/>
      <c r="F1043" s="117"/>
      <c r="G1043" s="103"/>
      <c r="H1043" s="101"/>
      <c r="I1043" s="4"/>
      <c r="J1043" s="101"/>
      <c r="K1043" s="118"/>
      <c r="L1043" s="4"/>
      <c r="M1043" s="4"/>
      <c r="N1043" s="4"/>
      <c r="O1043" s="4"/>
      <c r="P1043" s="4"/>
      <c r="Q1043" s="4"/>
      <c r="R1043" s="4"/>
      <c r="S1043" s="4"/>
      <c r="T1043" s="100"/>
      <c r="U1043" s="4"/>
      <c r="V1043" s="4"/>
      <c r="W1043" s="4"/>
      <c r="X1043" s="4"/>
      <c r="Y1043" s="4"/>
      <c r="Z1043" s="4"/>
    </row>
    <row r="1044" spans="1:26" ht="15.75" customHeight="1">
      <c r="A1044" s="116"/>
      <c r="B1044" s="101"/>
      <c r="C1044" s="101"/>
      <c r="D1044" s="100"/>
      <c r="E1044" s="101"/>
      <c r="F1044" s="117"/>
      <c r="G1044" s="103"/>
      <c r="H1044" s="101"/>
      <c r="I1044" s="4"/>
      <c r="J1044" s="101"/>
      <c r="K1044" s="118"/>
      <c r="L1044" s="4"/>
      <c r="M1044" s="4"/>
      <c r="N1044" s="4"/>
      <c r="O1044" s="4"/>
      <c r="P1044" s="4"/>
      <c r="Q1044" s="4"/>
      <c r="R1044" s="4"/>
      <c r="S1044" s="4"/>
      <c r="T1044" s="100"/>
      <c r="U1044" s="4"/>
      <c r="V1044" s="4"/>
      <c r="W1044" s="4"/>
      <c r="X1044" s="4"/>
      <c r="Y1044" s="4"/>
      <c r="Z1044" s="4"/>
    </row>
    <row r="1045" spans="1:26" ht="15.75" customHeight="1">
      <c r="A1045" s="116"/>
      <c r="B1045" s="101"/>
      <c r="C1045" s="101"/>
      <c r="D1045" s="100"/>
      <c r="E1045" s="101"/>
      <c r="F1045" s="117"/>
      <c r="G1045" s="103"/>
      <c r="H1045" s="101"/>
      <c r="I1045" s="4"/>
      <c r="J1045" s="101"/>
      <c r="K1045" s="118"/>
      <c r="L1045" s="4"/>
      <c r="M1045" s="4"/>
      <c r="N1045" s="4"/>
      <c r="O1045" s="4"/>
      <c r="P1045" s="4"/>
      <c r="Q1045" s="4"/>
      <c r="R1045" s="4"/>
      <c r="S1045" s="4"/>
      <c r="T1045" s="100"/>
      <c r="U1045" s="4"/>
      <c r="V1045" s="4"/>
      <c r="W1045" s="4"/>
      <c r="X1045" s="4"/>
      <c r="Y1045" s="4"/>
      <c r="Z1045" s="4"/>
    </row>
    <row r="1046" spans="1:26" ht="15.75" customHeight="1">
      <c r="A1046" s="116"/>
      <c r="B1046" s="101"/>
      <c r="C1046" s="101"/>
      <c r="D1046" s="100"/>
      <c r="E1046" s="101"/>
      <c r="F1046" s="117"/>
      <c r="G1046" s="103"/>
      <c r="H1046" s="101"/>
      <c r="I1046" s="4"/>
      <c r="J1046" s="101"/>
      <c r="K1046" s="118"/>
      <c r="L1046" s="4"/>
      <c r="M1046" s="4"/>
      <c r="N1046" s="4"/>
      <c r="O1046" s="4"/>
      <c r="P1046" s="4"/>
      <c r="Q1046" s="4"/>
      <c r="R1046" s="4"/>
      <c r="S1046" s="4"/>
      <c r="T1046" s="100"/>
      <c r="U1046" s="4"/>
      <c r="V1046" s="4"/>
      <c r="W1046" s="4"/>
      <c r="X1046" s="4"/>
      <c r="Y1046" s="4"/>
      <c r="Z1046" s="4"/>
    </row>
    <row r="1047" spans="1:26" ht="15.75" customHeight="1">
      <c r="A1047" s="116"/>
      <c r="B1047" s="101"/>
      <c r="C1047" s="101"/>
      <c r="D1047" s="100"/>
      <c r="E1047" s="101"/>
      <c r="F1047" s="117"/>
      <c r="G1047" s="103"/>
      <c r="H1047" s="101"/>
      <c r="I1047" s="4"/>
      <c r="J1047" s="101"/>
      <c r="K1047" s="118"/>
      <c r="L1047" s="4"/>
      <c r="M1047" s="4"/>
      <c r="N1047" s="4"/>
      <c r="O1047" s="4"/>
      <c r="P1047" s="4"/>
      <c r="Q1047" s="4"/>
      <c r="R1047" s="4"/>
      <c r="S1047" s="4"/>
      <c r="T1047" s="100"/>
      <c r="U1047" s="4"/>
      <c r="V1047" s="4"/>
      <c r="W1047" s="4"/>
      <c r="X1047" s="4"/>
      <c r="Y1047" s="4"/>
      <c r="Z1047" s="4"/>
    </row>
    <row r="1048" spans="1:26" ht="15.75" customHeight="1">
      <c r="A1048" s="116"/>
      <c r="B1048" s="101"/>
      <c r="C1048" s="101"/>
      <c r="D1048" s="100"/>
      <c r="E1048" s="101"/>
      <c r="F1048" s="117"/>
      <c r="G1048" s="103"/>
      <c r="H1048" s="101"/>
      <c r="I1048" s="4"/>
      <c r="J1048" s="101"/>
      <c r="K1048" s="118"/>
      <c r="L1048" s="4"/>
      <c r="M1048" s="4"/>
      <c r="N1048" s="4"/>
      <c r="O1048" s="4"/>
      <c r="P1048" s="4"/>
      <c r="Q1048" s="4"/>
      <c r="R1048" s="4"/>
      <c r="S1048" s="4"/>
      <c r="T1048" s="100"/>
      <c r="U1048" s="4"/>
      <c r="V1048" s="4"/>
      <c r="W1048" s="4"/>
      <c r="X1048" s="4"/>
      <c r="Y1048" s="4"/>
      <c r="Z1048" s="4"/>
    </row>
    <row r="1049" spans="1:26" ht="15.75" customHeight="1">
      <c r="A1049" s="116"/>
      <c r="B1049" s="101"/>
      <c r="C1049" s="101"/>
      <c r="D1049" s="100"/>
      <c r="E1049" s="101"/>
      <c r="F1049" s="117"/>
      <c r="G1049" s="103"/>
      <c r="H1049" s="101"/>
      <c r="I1049" s="4"/>
      <c r="J1049" s="101"/>
      <c r="K1049" s="118"/>
      <c r="L1049" s="4"/>
      <c r="M1049" s="4"/>
      <c r="N1049" s="4"/>
      <c r="O1049" s="4"/>
      <c r="P1049" s="4"/>
      <c r="Q1049" s="4"/>
      <c r="R1049" s="4"/>
      <c r="S1049" s="4"/>
      <c r="T1049" s="100"/>
      <c r="U1049" s="4"/>
      <c r="V1049" s="4"/>
      <c r="W1049" s="4"/>
      <c r="X1049" s="4"/>
      <c r="Y1049" s="4"/>
      <c r="Z1049" s="4"/>
    </row>
    <row r="1050" spans="1:26" ht="15.75" customHeight="1">
      <c r="A1050" s="116"/>
      <c r="B1050" s="101"/>
      <c r="C1050" s="101"/>
      <c r="D1050" s="100"/>
      <c r="E1050" s="101"/>
      <c r="F1050" s="117"/>
      <c r="G1050" s="103"/>
      <c r="H1050" s="101"/>
      <c r="I1050" s="4"/>
      <c r="J1050" s="101"/>
      <c r="K1050" s="118"/>
      <c r="L1050" s="4"/>
      <c r="M1050" s="4"/>
      <c r="N1050" s="4"/>
      <c r="O1050" s="4"/>
      <c r="P1050" s="4"/>
      <c r="Q1050" s="4"/>
      <c r="R1050" s="4"/>
      <c r="S1050" s="4"/>
      <c r="T1050" s="100"/>
      <c r="U1050" s="4"/>
      <c r="V1050" s="4"/>
      <c r="W1050" s="4"/>
      <c r="X1050" s="4"/>
      <c r="Y1050" s="4"/>
      <c r="Z1050" s="4"/>
    </row>
    <row r="1051" spans="1:26" ht="15.75" customHeight="1">
      <c r="A1051" s="116"/>
      <c r="B1051" s="101"/>
      <c r="C1051" s="101"/>
      <c r="D1051" s="100"/>
      <c r="E1051" s="101"/>
      <c r="F1051" s="117"/>
      <c r="G1051" s="103"/>
      <c r="H1051" s="101"/>
      <c r="I1051" s="4"/>
      <c r="J1051" s="101"/>
      <c r="K1051" s="118"/>
      <c r="L1051" s="4"/>
      <c r="M1051" s="4"/>
      <c r="N1051" s="4"/>
      <c r="O1051" s="4"/>
      <c r="P1051" s="4"/>
      <c r="Q1051" s="4"/>
      <c r="R1051" s="4"/>
      <c r="S1051" s="4"/>
      <c r="T1051" s="100"/>
      <c r="U1051" s="4"/>
      <c r="V1051" s="4"/>
      <c r="W1051" s="4"/>
      <c r="X1051" s="4"/>
      <c r="Y1051" s="4"/>
      <c r="Z1051" s="4"/>
    </row>
    <row r="1052" spans="1:26" ht="15.75" customHeight="1">
      <c r="A1052" s="116"/>
      <c r="B1052" s="101"/>
      <c r="C1052" s="101"/>
      <c r="D1052" s="100"/>
      <c r="E1052" s="101"/>
      <c r="F1052" s="117"/>
      <c r="G1052" s="103"/>
      <c r="H1052" s="101"/>
      <c r="I1052" s="4"/>
      <c r="J1052" s="101"/>
      <c r="K1052" s="118"/>
      <c r="L1052" s="4"/>
      <c r="M1052" s="4"/>
      <c r="N1052" s="4"/>
      <c r="O1052" s="4"/>
      <c r="P1052" s="4"/>
      <c r="Q1052" s="4"/>
      <c r="R1052" s="4"/>
      <c r="S1052" s="4"/>
      <c r="T1052" s="100"/>
      <c r="U1052" s="4"/>
      <c r="V1052" s="4"/>
      <c r="W1052" s="4"/>
      <c r="X1052" s="4"/>
      <c r="Y1052" s="4"/>
      <c r="Z1052" s="4"/>
    </row>
    <row r="1053" spans="1:26" ht="15.75" customHeight="1">
      <c r="A1053" s="116"/>
      <c r="B1053" s="101"/>
      <c r="C1053" s="101"/>
      <c r="D1053" s="100"/>
      <c r="E1053" s="101"/>
      <c r="F1053" s="117"/>
      <c r="G1053" s="103"/>
      <c r="H1053" s="101"/>
      <c r="I1053" s="4"/>
      <c r="J1053" s="101"/>
      <c r="K1053" s="118"/>
      <c r="L1053" s="4"/>
      <c r="M1053" s="4"/>
      <c r="N1053" s="4"/>
      <c r="O1053" s="4"/>
      <c r="P1053" s="4"/>
      <c r="Q1053" s="4"/>
      <c r="R1053" s="4"/>
      <c r="S1053" s="4"/>
      <c r="T1053" s="100"/>
      <c r="U1053" s="4"/>
      <c r="V1053" s="4"/>
      <c r="W1053" s="4"/>
      <c r="X1053" s="4"/>
      <c r="Y1053" s="4"/>
      <c r="Z1053" s="4"/>
    </row>
    <row r="1054" spans="1:26" ht="15.75" customHeight="1">
      <c r="A1054" s="116"/>
      <c r="B1054" s="101"/>
      <c r="C1054" s="101"/>
      <c r="D1054" s="100"/>
      <c r="E1054" s="101"/>
      <c r="F1054" s="117"/>
      <c r="G1054" s="103"/>
      <c r="H1054" s="101"/>
      <c r="I1054" s="4"/>
      <c r="J1054" s="101"/>
      <c r="K1054" s="118"/>
      <c r="L1054" s="4"/>
      <c r="M1054" s="4"/>
      <c r="N1054" s="4"/>
      <c r="O1054" s="4"/>
      <c r="P1054" s="4"/>
      <c r="Q1054" s="4"/>
      <c r="R1054" s="4"/>
      <c r="S1054" s="4"/>
      <c r="T1054" s="100"/>
      <c r="U1054" s="4"/>
      <c r="V1054" s="4"/>
      <c r="W1054" s="4"/>
      <c r="X1054" s="4"/>
      <c r="Y1054" s="4"/>
      <c r="Z1054" s="4"/>
    </row>
    <row r="1055" spans="1:26" ht="15.75" customHeight="1">
      <c r="A1055" s="116"/>
      <c r="B1055" s="101"/>
      <c r="C1055" s="101"/>
      <c r="D1055" s="100"/>
      <c r="E1055" s="101"/>
      <c r="F1055" s="117"/>
      <c r="G1055" s="103"/>
      <c r="H1055" s="101"/>
      <c r="I1055" s="4"/>
      <c r="J1055" s="101"/>
      <c r="K1055" s="118"/>
      <c r="L1055" s="4"/>
      <c r="M1055" s="4"/>
      <c r="N1055" s="4"/>
      <c r="O1055" s="4"/>
      <c r="P1055" s="4"/>
      <c r="Q1055" s="4"/>
      <c r="R1055" s="4"/>
      <c r="S1055" s="4"/>
      <c r="T1055" s="100"/>
      <c r="U1055" s="4"/>
      <c r="V1055" s="4"/>
      <c r="W1055" s="4"/>
      <c r="X1055" s="4"/>
      <c r="Y1055" s="4"/>
      <c r="Z1055" s="4"/>
    </row>
    <row r="1056" spans="1:26" ht="15.75" customHeight="1">
      <c r="A1056" s="116"/>
      <c r="B1056" s="101"/>
      <c r="C1056" s="101"/>
      <c r="D1056" s="100"/>
      <c r="E1056" s="101"/>
      <c r="F1056" s="117"/>
      <c r="G1056" s="103"/>
      <c r="H1056" s="101"/>
      <c r="I1056" s="4"/>
      <c r="J1056" s="101"/>
      <c r="K1056" s="118"/>
      <c r="L1056" s="4"/>
      <c r="M1056" s="4"/>
      <c r="N1056" s="4"/>
      <c r="O1056" s="4"/>
      <c r="P1056" s="4"/>
      <c r="Q1056" s="4"/>
      <c r="R1056" s="4"/>
      <c r="S1056" s="4"/>
      <c r="T1056" s="100"/>
      <c r="U1056" s="4"/>
      <c r="V1056" s="4"/>
      <c r="W1056" s="4"/>
      <c r="X1056" s="4"/>
      <c r="Y1056" s="4"/>
      <c r="Z1056" s="4"/>
    </row>
    <row r="1057" spans="1:26" ht="15.75" customHeight="1">
      <c r="A1057" s="116"/>
      <c r="B1057" s="101"/>
      <c r="C1057" s="101"/>
      <c r="D1057" s="100"/>
      <c r="E1057" s="101"/>
      <c r="F1057" s="117"/>
      <c r="G1057" s="103"/>
      <c r="H1057" s="101"/>
      <c r="I1057" s="4"/>
      <c r="J1057" s="101"/>
      <c r="K1057" s="118"/>
      <c r="L1057" s="4"/>
      <c r="M1057" s="4"/>
      <c r="N1057" s="4"/>
      <c r="O1057" s="4"/>
      <c r="P1057" s="4"/>
      <c r="Q1057" s="4"/>
      <c r="R1057" s="4"/>
      <c r="S1057" s="4"/>
      <c r="T1057" s="100"/>
      <c r="U1057" s="4"/>
      <c r="V1057" s="4"/>
      <c r="W1057" s="4"/>
      <c r="X1057" s="4"/>
      <c r="Y1057" s="4"/>
      <c r="Z1057" s="4"/>
    </row>
    <row r="1058" spans="1:26" ht="15.75" customHeight="1">
      <c r="A1058" s="116"/>
      <c r="B1058" s="101"/>
      <c r="C1058" s="101"/>
      <c r="D1058" s="100"/>
      <c r="E1058" s="101"/>
      <c r="F1058" s="117"/>
      <c r="G1058" s="103"/>
      <c r="H1058" s="101"/>
      <c r="I1058" s="4"/>
      <c r="J1058" s="101"/>
      <c r="K1058" s="118"/>
      <c r="L1058" s="4"/>
      <c r="M1058" s="4"/>
      <c r="N1058" s="4"/>
      <c r="O1058" s="4"/>
      <c r="P1058" s="4"/>
      <c r="Q1058" s="4"/>
      <c r="R1058" s="4"/>
      <c r="S1058" s="4"/>
      <c r="T1058" s="100"/>
      <c r="U1058" s="4"/>
      <c r="V1058" s="4"/>
      <c r="W1058" s="4"/>
      <c r="X1058" s="4"/>
      <c r="Y1058" s="4"/>
      <c r="Z1058" s="4"/>
    </row>
    <row r="1059" spans="1:26" ht="15.75" customHeight="1">
      <c r="A1059" s="116"/>
      <c r="B1059" s="101"/>
      <c r="C1059" s="101"/>
      <c r="D1059" s="100"/>
      <c r="E1059" s="101"/>
      <c r="F1059" s="117"/>
      <c r="G1059" s="103"/>
      <c r="H1059" s="101"/>
      <c r="I1059" s="4"/>
      <c r="J1059" s="101"/>
      <c r="K1059" s="118"/>
      <c r="L1059" s="4"/>
      <c r="M1059" s="4"/>
      <c r="N1059" s="4"/>
      <c r="O1059" s="4"/>
      <c r="P1059" s="4"/>
      <c r="Q1059" s="4"/>
      <c r="R1059" s="4"/>
      <c r="S1059" s="4"/>
      <c r="T1059" s="100"/>
      <c r="U1059" s="4"/>
      <c r="V1059" s="4"/>
      <c r="W1059" s="4"/>
      <c r="X1059" s="4"/>
      <c r="Y1059" s="4"/>
      <c r="Z1059" s="4"/>
    </row>
    <row r="1060" spans="1:26" ht="15.75" customHeight="1">
      <c r="A1060" s="116"/>
      <c r="B1060" s="101"/>
      <c r="C1060" s="101"/>
      <c r="D1060" s="100"/>
      <c r="E1060" s="101"/>
      <c r="F1060" s="117"/>
      <c r="G1060" s="103"/>
      <c r="H1060" s="101"/>
      <c r="I1060" s="4"/>
      <c r="J1060" s="101"/>
      <c r="K1060" s="118"/>
      <c r="L1060" s="4"/>
      <c r="M1060" s="4"/>
      <c r="N1060" s="4"/>
      <c r="O1060" s="4"/>
      <c r="P1060" s="4"/>
      <c r="Q1060" s="4"/>
      <c r="R1060" s="4"/>
      <c r="S1060" s="4"/>
      <c r="T1060" s="100"/>
      <c r="U1060" s="4"/>
      <c r="V1060" s="4"/>
      <c r="W1060" s="4"/>
      <c r="X1060" s="4"/>
      <c r="Y1060" s="4"/>
      <c r="Z1060" s="4"/>
    </row>
    <row r="1061" spans="1:26" ht="15.75" customHeight="1">
      <c r="A1061" s="116"/>
      <c r="B1061" s="101"/>
      <c r="C1061" s="101"/>
      <c r="D1061" s="100"/>
      <c r="E1061" s="101"/>
      <c r="F1061" s="117"/>
      <c r="G1061" s="103"/>
      <c r="H1061" s="101"/>
      <c r="I1061" s="4"/>
      <c r="J1061" s="101"/>
      <c r="K1061" s="118"/>
      <c r="L1061" s="4"/>
      <c r="M1061" s="4"/>
      <c r="N1061" s="4"/>
      <c r="O1061" s="4"/>
      <c r="P1061" s="4"/>
      <c r="Q1061" s="4"/>
      <c r="R1061" s="4"/>
      <c r="S1061" s="4"/>
      <c r="T1061" s="100"/>
      <c r="U1061" s="4"/>
      <c r="V1061" s="4"/>
      <c r="W1061" s="4"/>
      <c r="X1061" s="4"/>
      <c r="Y1061" s="4"/>
      <c r="Z1061" s="4"/>
    </row>
    <row r="1062" spans="1:26" ht="15.75" customHeight="1">
      <c r="A1062" s="116"/>
      <c r="B1062" s="101"/>
      <c r="C1062" s="101"/>
      <c r="D1062" s="100"/>
      <c r="E1062" s="101"/>
      <c r="F1062" s="117"/>
      <c r="G1062" s="103"/>
      <c r="H1062" s="101"/>
      <c r="I1062" s="4"/>
      <c r="J1062" s="101"/>
      <c r="K1062" s="118"/>
      <c r="L1062" s="4"/>
      <c r="M1062" s="4"/>
      <c r="N1062" s="4"/>
      <c r="O1062" s="4"/>
      <c r="P1062" s="4"/>
      <c r="Q1062" s="4"/>
      <c r="R1062" s="4"/>
      <c r="S1062" s="4"/>
      <c r="T1062" s="100"/>
      <c r="U1062" s="4"/>
      <c r="V1062" s="4"/>
      <c r="W1062" s="4"/>
      <c r="X1062" s="4"/>
      <c r="Y1062" s="4"/>
      <c r="Z1062" s="4"/>
    </row>
    <row r="1063" spans="1:26" ht="15.75" customHeight="1">
      <c r="A1063" s="116"/>
      <c r="B1063" s="101"/>
      <c r="C1063" s="101"/>
      <c r="D1063" s="100"/>
      <c r="E1063" s="101"/>
      <c r="F1063" s="117"/>
      <c r="G1063" s="103"/>
      <c r="H1063" s="101"/>
      <c r="I1063" s="4"/>
      <c r="J1063" s="101"/>
      <c r="K1063" s="118"/>
      <c r="L1063" s="4"/>
      <c r="M1063" s="4"/>
      <c r="N1063" s="4"/>
      <c r="O1063" s="4"/>
      <c r="P1063" s="4"/>
      <c r="Q1063" s="4"/>
      <c r="R1063" s="4"/>
      <c r="S1063" s="4"/>
      <c r="T1063" s="100"/>
      <c r="U1063" s="4"/>
      <c r="V1063" s="4"/>
      <c r="W1063" s="4"/>
      <c r="X1063" s="4"/>
      <c r="Y1063" s="4"/>
      <c r="Z1063" s="4"/>
    </row>
    <row r="1064" spans="1:26" ht="15.75" customHeight="1">
      <c r="A1064" s="116"/>
      <c r="B1064" s="101"/>
      <c r="C1064" s="101"/>
      <c r="D1064" s="100"/>
      <c r="E1064" s="101"/>
      <c r="F1064" s="117"/>
      <c r="G1064" s="103"/>
      <c r="H1064" s="101"/>
      <c r="I1064" s="4"/>
      <c r="J1064" s="101"/>
      <c r="K1064" s="118"/>
      <c r="L1064" s="4"/>
      <c r="M1064" s="4"/>
      <c r="N1064" s="4"/>
      <c r="O1064" s="4"/>
      <c r="P1064" s="4"/>
      <c r="Q1064" s="4"/>
      <c r="R1064" s="4"/>
      <c r="S1064" s="4"/>
      <c r="T1064" s="100"/>
      <c r="U1064" s="4"/>
      <c r="V1064" s="4"/>
      <c r="W1064" s="4"/>
      <c r="X1064" s="4"/>
      <c r="Y1064" s="4"/>
      <c r="Z1064" s="4"/>
    </row>
    <row r="1065" spans="1:26" ht="15.75" customHeight="1">
      <c r="A1065" s="116"/>
      <c r="B1065" s="101"/>
      <c r="C1065" s="101"/>
      <c r="D1065" s="100"/>
      <c r="E1065" s="101"/>
      <c r="F1065" s="117"/>
      <c r="G1065" s="103"/>
      <c r="H1065" s="101"/>
      <c r="I1065" s="4"/>
      <c r="J1065" s="101"/>
      <c r="K1065" s="118"/>
      <c r="L1065" s="4"/>
      <c r="M1065" s="4"/>
      <c r="N1065" s="4"/>
      <c r="O1065" s="4"/>
      <c r="P1065" s="4"/>
      <c r="Q1065" s="4"/>
      <c r="R1065" s="4"/>
      <c r="S1065" s="4"/>
      <c r="T1065" s="100"/>
      <c r="U1065" s="4"/>
      <c r="V1065" s="4"/>
      <c r="W1065" s="4"/>
      <c r="X1065" s="4"/>
      <c r="Y1065" s="4"/>
      <c r="Z1065" s="4"/>
    </row>
    <row r="1066" spans="1:26" ht="15.75" customHeight="1">
      <c r="A1066" s="116"/>
      <c r="B1066" s="101"/>
      <c r="C1066" s="101"/>
      <c r="D1066" s="100"/>
      <c r="E1066" s="101"/>
      <c r="F1066" s="117"/>
      <c r="G1066" s="103"/>
      <c r="H1066" s="101"/>
      <c r="I1066" s="4"/>
      <c r="J1066" s="101"/>
      <c r="K1066" s="118"/>
      <c r="L1066" s="4"/>
      <c r="M1066" s="4"/>
      <c r="N1066" s="4"/>
      <c r="O1066" s="4"/>
      <c r="P1066" s="4"/>
      <c r="Q1066" s="4"/>
      <c r="R1066" s="4"/>
      <c r="S1066" s="4"/>
      <c r="T1066" s="100"/>
      <c r="U1066" s="4"/>
      <c r="V1066" s="4"/>
      <c r="W1066" s="4"/>
      <c r="X1066" s="4"/>
      <c r="Y1066" s="4"/>
      <c r="Z1066" s="4"/>
    </row>
    <row r="1067" spans="1:26" ht="15.75" customHeight="1">
      <c r="A1067" s="116"/>
      <c r="B1067" s="101"/>
      <c r="C1067" s="101"/>
      <c r="D1067" s="100"/>
      <c r="E1067" s="101"/>
      <c r="F1067" s="117"/>
      <c r="G1067" s="103"/>
      <c r="H1067" s="101"/>
      <c r="I1067" s="4"/>
      <c r="J1067" s="101"/>
      <c r="K1067" s="118"/>
      <c r="L1067" s="4"/>
      <c r="M1067" s="4"/>
      <c r="N1067" s="4"/>
      <c r="O1067" s="4"/>
      <c r="P1067" s="4"/>
      <c r="Q1067" s="4"/>
      <c r="R1067" s="4"/>
      <c r="S1067" s="4"/>
      <c r="T1067" s="100"/>
      <c r="U1067" s="4"/>
      <c r="V1067" s="4"/>
      <c r="W1067" s="4"/>
      <c r="X1067" s="4"/>
      <c r="Y1067" s="4"/>
      <c r="Z1067" s="4"/>
    </row>
    <row r="1068" spans="1:26" ht="15.75" customHeight="1">
      <c r="A1068" s="116"/>
      <c r="B1068" s="101"/>
      <c r="C1068" s="101"/>
      <c r="D1068" s="100"/>
      <c r="E1068" s="101"/>
      <c r="F1068" s="117"/>
      <c r="G1068" s="103"/>
      <c r="H1068" s="101"/>
      <c r="I1068" s="4"/>
      <c r="J1068" s="101"/>
      <c r="K1068" s="118"/>
      <c r="L1068" s="4"/>
      <c r="M1068" s="4"/>
      <c r="N1068" s="4"/>
      <c r="O1068" s="4"/>
      <c r="P1068" s="4"/>
      <c r="Q1068" s="4"/>
      <c r="R1068" s="4"/>
      <c r="S1068" s="4"/>
      <c r="T1068" s="100"/>
      <c r="U1068" s="4"/>
      <c r="V1068" s="4"/>
      <c r="W1068" s="4"/>
      <c r="X1068" s="4"/>
      <c r="Y1068" s="4"/>
      <c r="Z1068" s="4"/>
    </row>
    <row r="1069" spans="1:26" ht="15.75" customHeight="1">
      <c r="A1069" s="116"/>
      <c r="B1069" s="101"/>
      <c r="C1069" s="101"/>
      <c r="D1069" s="100"/>
      <c r="E1069" s="101"/>
      <c r="F1069" s="117"/>
      <c r="G1069" s="103"/>
      <c r="H1069" s="101"/>
      <c r="I1069" s="4"/>
      <c r="J1069" s="101"/>
      <c r="K1069" s="118"/>
      <c r="L1069" s="4"/>
      <c r="M1069" s="4"/>
      <c r="N1069" s="4"/>
      <c r="O1069" s="4"/>
      <c r="P1069" s="4"/>
      <c r="Q1069" s="4"/>
      <c r="R1069" s="4"/>
      <c r="S1069" s="4"/>
      <c r="T1069" s="100"/>
      <c r="U1069" s="4"/>
      <c r="V1069" s="4"/>
      <c r="W1069" s="4"/>
      <c r="X1069" s="4"/>
      <c r="Y1069" s="4"/>
      <c r="Z1069" s="4"/>
    </row>
    <row r="1070" spans="1:26" ht="15.75" customHeight="1">
      <c r="A1070" s="116"/>
      <c r="B1070" s="101"/>
      <c r="C1070" s="101"/>
      <c r="D1070" s="100"/>
      <c r="E1070" s="101"/>
      <c r="F1070" s="117"/>
      <c r="G1070" s="103"/>
      <c r="H1070" s="101"/>
      <c r="I1070" s="4"/>
      <c r="J1070" s="101"/>
      <c r="K1070" s="118"/>
      <c r="L1070" s="4"/>
      <c r="M1070" s="4"/>
      <c r="N1070" s="4"/>
      <c r="O1070" s="4"/>
      <c r="P1070" s="4"/>
      <c r="Q1070" s="4"/>
      <c r="R1070" s="4"/>
      <c r="S1070" s="4"/>
      <c r="T1070" s="100"/>
      <c r="U1070" s="4"/>
      <c r="V1070" s="4"/>
      <c r="W1070" s="4"/>
      <c r="X1070" s="4"/>
      <c r="Y1070" s="4"/>
      <c r="Z1070" s="4"/>
    </row>
    <row r="1071" spans="1:26" ht="15.75" customHeight="1">
      <c r="A1071" s="116"/>
      <c r="B1071" s="101"/>
      <c r="C1071" s="101"/>
      <c r="D1071" s="100"/>
      <c r="E1071" s="101"/>
      <c r="F1071" s="117"/>
      <c r="G1071" s="103"/>
      <c r="H1071" s="101"/>
      <c r="I1071" s="4"/>
      <c r="J1071" s="101"/>
      <c r="K1071" s="118"/>
      <c r="L1071" s="4"/>
      <c r="M1071" s="4"/>
      <c r="N1071" s="4"/>
      <c r="O1071" s="4"/>
      <c r="P1071" s="4"/>
      <c r="Q1071" s="4"/>
      <c r="R1071" s="4"/>
      <c r="S1071" s="4"/>
      <c r="T1071" s="100"/>
      <c r="U1071" s="4"/>
      <c r="V1071" s="4"/>
      <c r="W1071" s="4"/>
      <c r="X1071" s="4"/>
      <c r="Y1071" s="4"/>
      <c r="Z1071" s="4"/>
    </row>
    <row r="1072" spans="1:26" ht="15.75" customHeight="1">
      <c r="A1072" s="116"/>
      <c r="B1072" s="101"/>
      <c r="C1072" s="101"/>
      <c r="D1072" s="100"/>
      <c r="E1072" s="101"/>
      <c r="F1072" s="117"/>
      <c r="G1072" s="103"/>
      <c r="H1072" s="101"/>
      <c r="I1072" s="4"/>
      <c r="J1072" s="101"/>
      <c r="K1072" s="118"/>
      <c r="L1072" s="4"/>
      <c r="M1072" s="4"/>
      <c r="N1072" s="4"/>
      <c r="O1072" s="4"/>
      <c r="P1072" s="4"/>
      <c r="Q1072" s="4"/>
      <c r="R1072" s="4"/>
      <c r="S1072" s="4"/>
      <c r="T1072" s="100"/>
      <c r="U1072" s="4"/>
      <c r="V1072" s="4"/>
      <c r="W1072" s="4"/>
      <c r="X1072" s="4"/>
      <c r="Y1072" s="4"/>
      <c r="Z1072" s="4"/>
    </row>
    <row r="1073" spans="1:26" ht="15.75" customHeight="1">
      <c r="A1073" s="116"/>
      <c r="B1073" s="101"/>
      <c r="C1073" s="101"/>
      <c r="D1073" s="100"/>
      <c r="E1073" s="101"/>
      <c r="F1073" s="117"/>
      <c r="G1073" s="103"/>
      <c r="H1073" s="101"/>
      <c r="I1073" s="4"/>
      <c r="J1073" s="101"/>
      <c r="K1073" s="118"/>
      <c r="L1073" s="4"/>
      <c r="M1073" s="4"/>
      <c r="N1073" s="4"/>
      <c r="O1073" s="4"/>
      <c r="P1073" s="4"/>
      <c r="Q1073" s="4"/>
      <c r="R1073" s="4"/>
      <c r="S1073" s="4"/>
      <c r="T1073" s="100"/>
      <c r="U1073" s="4"/>
      <c r="V1073" s="4"/>
      <c r="W1073" s="4"/>
      <c r="X1073" s="4"/>
      <c r="Y1073" s="4"/>
      <c r="Z1073" s="4"/>
    </row>
    <row r="1074" spans="1:26" ht="15.75" customHeight="1">
      <c r="A1074" s="116"/>
      <c r="B1074" s="101"/>
      <c r="C1074" s="101"/>
      <c r="D1074" s="100"/>
      <c r="E1074" s="101"/>
      <c r="F1074" s="117"/>
      <c r="G1074" s="103"/>
      <c r="H1074" s="101"/>
      <c r="I1074" s="4"/>
      <c r="J1074" s="101"/>
      <c r="K1074" s="118"/>
      <c r="L1074" s="4"/>
      <c r="M1074" s="4"/>
      <c r="N1074" s="4"/>
      <c r="O1074" s="4"/>
      <c r="P1074" s="4"/>
      <c r="Q1074" s="4"/>
      <c r="R1074" s="4"/>
      <c r="S1074" s="4"/>
      <c r="T1074" s="100"/>
      <c r="U1074" s="4"/>
      <c r="V1074" s="4"/>
      <c r="W1074" s="4"/>
      <c r="X1074" s="4"/>
      <c r="Y1074" s="4"/>
      <c r="Z1074" s="4"/>
    </row>
    <row r="1075" spans="1:26" ht="15.75" customHeight="1">
      <c r="A1075" s="116"/>
      <c r="B1075" s="101"/>
      <c r="C1075" s="101"/>
      <c r="D1075" s="100"/>
      <c r="E1075" s="101"/>
      <c r="F1075" s="117"/>
      <c r="G1075" s="103"/>
      <c r="H1075" s="101"/>
      <c r="I1075" s="4"/>
      <c r="J1075" s="101"/>
      <c r="K1075" s="118"/>
      <c r="L1075" s="4"/>
      <c r="M1075" s="4"/>
      <c r="N1075" s="4"/>
      <c r="O1075" s="4"/>
      <c r="P1075" s="4"/>
      <c r="Q1075" s="4"/>
      <c r="R1075" s="4"/>
      <c r="S1075" s="4"/>
      <c r="T1075" s="100"/>
      <c r="U1075" s="4"/>
      <c r="V1075" s="4"/>
      <c r="W1075" s="4"/>
      <c r="X1075" s="4"/>
      <c r="Y1075" s="4"/>
      <c r="Z1075" s="4"/>
    </row>
    <row r="1076" spans="1:26" ht="15.75" customHeight="1">
      <c r="A1076" s="116"/>
      <c r="B1076" s="101"/>
      <c r="C1076" s="101"/>
      <c r="D1076" s="100"/>
      <c r="E1076" s="101"/>
      <c r="F1076" s="117"/>
      <c r="G1076" s="103"/>
      <c r="H1076" s="101"/>
      <c r="I1076" s="4"/>
      <c r="J1076" s="101"/>
      <c r="K1076" s="118"/>
      <c r="L1076" s="4"/>
      <c r="M1076" s="4"/>
      <c r="N1076" s="4"/>
      <c r="O1076" s="4"/>
      <c r="P1076" s="4"/>
      <c r="Q1076" s="4"/>
      <c r="R1076" s="4"/>
      <c r="S1076" s="4"/>
      <c r="T1076" s="100"/>
      <c r="U1076" s="4"/>
      <c r="V1076" s="4"/>
      <c r="W1076" s="4"/>
      <c r="X1076" s="4"/>
      <c r="Y1076" s="4"/>
      <c r="Z1076" s="4"/>
    </row>
    <row r="1077" spans="1:26" ht="15.75" customHeight="1">
      <c r="A1077" s="116"/>
      <c r="B1077" s="101"/>
      <c r="C1077" s="101"/>
      <c r="D1077" s="100"/>
      <c r="E1077" s="101"/>
      <c r="F1077" s="117"/>
      <c r="G1077" s="103"/>
      <c r="H1077" s="101"/>
      <c r="I1077" s="4"/>
      <c r="J1077" s="101"/>
      <c r="K1077" s="118"/>
      <c r="L1077" s="4"/>
      <c r="M1077" s="4"/>
      <c r="N1077" s="4"/>
      <c r="O1077" s="4"/>
      <c r="P1077" s="4"/>
      <c r="Q1077" s="4"/>
      <c r="R1077" s="4"/>
      <c r="S1077" s="4"/>
      <c r="T1077" s="100"/>
      <c r="U1077" s="4"/>
      <c r="V1077" s="4"/>
      <c r="W1077" s="4"/>
      <c r="X1077" s="4"/>
      <c r="Y1077" s="4"/>
      <c r="Z1077" s="4"/>
    </row>
    <row r="1078" spans="1:26" ht="15.75" customHeight="1">
      <c r="A1078" s="116"/>
      <c r="B1078" s="101"/>
      <c r="C1078" s="101"/>
      <c r="D1078" s="100"/>
      <c r="E1078" s="101"/>
      <c r="F1078" s="117"/>
      <c r="G1078" s="103"/>
      <c r="H1078" s="101"/>
      <c r="I1078" s="4"/>
      <c r="J1078" s="101"/>
      <c r="K1078" s="118"/>
      <c r="L1078" s="4"/>
      <c r="M1078" s="4"/>
      <c r="N1078" s="4"/>
      <c r="O1078" s="4"/>
      <c r="P1078" s="4"/>
      <c r="Q1078" s="4"/>
      <c r="R1078" s="4"/>
      <c r="S1078" s="4"/>
      <c r="T1078" s="100"/>
      <c r="U1078" s="4"/>
      <c r="V1078" s="4"/>
      <c r="W1078" s="4"/>
      <c r="X1078" s="4"/>
      <c r="Y1078" s="4"/>
      <c r="Z1078" s="4"/>
    </row>
    <row r="1079" spans="1:26" ht="15.75" customHeight="1">
      <c r="A1079" s="116"/>
      <c r="B1079" s="101"/>
      <c r="C1079" s="101"/>
      <c r="D1079" s="100"/>
      <c r="E1079" s="101"/>
      <c r="F1079" s="117"/>
      <c r="G1079" s="103"/>
      <c r="H1079" s="101"/>
      <c r="I1079" s="4"/>
      <c r="J1079" s="101"/>
      <c r="K1079" s="118"/>
      <c r="L1079" s="4"/>
      <c r="M1079" s="4"/>
      <c r="N1079" s="4"/>
      <c r="O1079" s="4"/>
      <c r="P1079" s="4"/>
      <c r="Q1079" s="4"/>
      <c r="R1079" s="4"/>
      <c r="S1079" s="4"/>
      <c r="T1079" s="100"/>
      <c r="U1079" s="4"/>
      <c r="V1079" s="4"/>
      <c r="W1079" s="4"/>
      <c r="X1079" s="4"/>
      <c r="Y1079" s="4"/>
      <c r="Z1079" s="4"/>
    </row>
    <row r="1080" spans="1:26" ht="15.75" customHeight="1">
      <c r="A1080" s="116"/>
      <c r="B1080" s="101"/>
      <c r="C1080" s="101"/>
      <c r="D1080" s="100"/>
      <c r="E1080" s="101"/>
      <c r="F1080" s="117"/>
      <c r="G1080" s="103"/>
      <c r="H1080" s="101"/>
      <c r="I1080" s="4"/>
      <c r="J1080" s="101"/>
      <c r="K1080" s="118"/>
      <c r="L1080" s="4"/>
      <c r="M1080" s="4"/>
      <c r="N1080" s="4"/>
      <c r="O1080" s="4"/>
      <c r="P1080" s="4"/>
      <c r="Q1080" s="4"/>
      <c r="R1080" s="4"/>
      <c r="S1080" s="4"/>
      <c r="T1080" s="100"/>
      <c r="U1080" s="4"/>
      <c r="V1080" s="4"/>
      <c r="W1080" s="4"/>
      <c r="X1080" s="4"/>
      <c r="Y1080" s="4"/>
      <c r="Z1080" s="4"/>
    </row>
    <row r="1081" spans="1:26" ht="15.75" customHeight="1">
      <c r="A1081" s="116"/>
      <c r="B1081" s="101"/>
      <c r="C1081" s="101"/>
      <c r="D1081" s="100"/>
      <c r="E1081" s="101"/>
      <c r="F1081" s="117"/>
      <c r="G1081" s="103"/>
      <c r="H1081" s="101"/>
      <c r="I1081" s="4"/>
      <c r="J1081" s="101"/>
      <c r="K1081" s="118"/>
      <c r="L1081" s="4"/>
      <c r="M1081" s="4"/>
      <c r="N1081" s="4"/>
      <c r="O1081" s="4"/>
      <c r="P1081" s="4"/>
      <c r="Q1081" s="4"/>
      <c r="R1081" s="4"/>
      <c r="S1081" s="4"/>
      <c r="T1081" s="100"/>
      <c r="U1081" s="4"/>
      <c r="V1081" s="4"/>
      <c r="W1081" s="4"/>
      <c r="X1081" s="4"/>
      <c r="Y1081" s="4"/>
      <c r="Z1081" s="4"/>
    </row>
    <row r="1082" spans="1:26" ht="15.75" customHeight="1">
      <c r="A1082" s="116"/>
      <c r="B1082" s="101"/>
      <c r="C1082" s="101"/>
      <c r="D1082" s="100"/>
      <c r="E1082" s="101"/>
      <c r="F1082" s="117"/>
      <c r="G1082" s="103"/>
      <c r="H1082" s="101"/>
      <c r="I1082" s="4"/>
      <c r="J1082" s="101"/>
      <c r="K1082" s="118"/>
      <c r="L1082" s="4"/>
      <c r="M1082" s="4"/>
      <c r="N1082" s="4"/>
      <c r="O1082" s="4"/>
      <c r="P1082" s="4"/>
      <c r="Q1082" s="4"/>
      <c r="R1082" s="4"/>
      <c r="S1082" s="4"/>
      <c r="T1082" s="100"/>
      <c r="U1082" s="4"/>
      <c r="V1082" s="4"/>
      <c r="W1082" s="4"/>
      <c r="X1082" s="4"/>
      <c r="Y1082" s="4"/>
      <c r="Z1082" s="4"/>
    </row>
    <row r="1083" spans="1:26" ht="15.75" customHeight="1">
      <c r="A1083" s="116"/>
      <c r="B1083" s="101"/>
      <c r="C1083" s="101"/>
      <c r="D1083" s="100"/>
      <c r="E1083" s="101"/>
      <c r="F1083" s="117"/>
      <c r="G1083" s="103"/>
      <c r="H1083" s="101"/>
      <c r="I1083" s="4"/>
      <c r="J1083" s="101"/>
      <c r="K1083" s="118"/>
      <c r="L1083" s="4"/>
      <c r="M1083" s="4"/>
      <c r="N1083" s="4"/>
      <c r="O1083" s="4"/>
      <c r="P1083" s="4"/>
      <c r="Q1083" s="4"/>
      <c r="R1083" s="4"/>
      <c r="S1083" s="4"/>
      <c r="T1083" s="100"/>
      <c r="U1083" s="4"/>
      <c r="V1083" s="4"/>
      <c r="W1083" s="4"/>
      <c r="X1083" s="4"/>
      <c r="Y1083" s="4"/>
      <c r="Z1083" s="4"/>
    </row>
    <row r="1084" spans="1:26" ht="15.75" customHeight="1">
      <c r="A1084" s="116"/>
      <c r="B1084" s="101"/>
      <c r="C1084" s="101"/>
      <c r="D1084" s="100"/>
      <c r="E1084" s="101"/>
      <c r="F1084" s="117"/>
      <c r="G1084" s="103"/>
      <c r="H1084" s="101"/>
      <c r="I1084" s="4"/>
      <c r="J1084" s="101"/>
      <c r="K1084" s="118"/>
      <c r="L1084" s="4"/>
      <c r="M1084" s="4"/>
      <c r="N1084" s="4"/>
      <c r="O1084" s="4"/>
      <c r="P1084" s="4"/>
      <c r="Q1084" s="4"/>
      <c r="R1084" s="4"/>
      <c r="S1084" s="4"/>
      <c r="T1084" s="100"/>
      <c r="U1084" s="4"/>
      <c r="V1084" s="4"/>
      <c r="W1084" s="4"/>
      <c r="X1084" s="4"/>
      <c r="Y1084" s="4"/>
      <c r="Z1084" s="4"/>
    </row>
    <row r="1085" spans="1:26" ht="15.75" customHeight="1">
      <c r="A1085" s="116"/>
      <c r="B1085" s="101"/>
      <c r="C1085" s="101"/>
      <c r="D1085" s="100"/>
      <c r="E1085" s="101"/>
      <c r="F1085" s="117"/>
      <c r="G1085" s="103"/>
      <c r="H1085" s="101"/>
      <c r="I1085" s="4"/>
      <c r="J1085" s="101"/>
      <c r="K1085" s="118"/>
      <c r="L1085" s="4"/>
      <c r="M1085" s="4"/>
      <c r="N1085" s="4"/>
      <c r="O1085" s="4"/>
      <c r="P1085" s="4"/>
      <c r="Q1085" s="4"/>
      <c r="R1085" s="4"/>
      <c r="S1085" s="4"/>
      <c r="T1085" s="100"/>
      <c r="U1085" s="4"/>
      <c r="V1085" s="4"/>
      <c r="W1085" s="4"/>
      <c r="X1085" s="4"/>
      <c r="Y1085" s="4"/>
      <c r="Z1085" s="4"/>
    </row>
    <row r="1086" spans="1:26" ht="15.75" customHeight="1">
      <c r="A1086" s="116"/>
      <c r="B1086" s="101"/>
      <c r="C1086" s="101"/>
      <c r="D1086" s="100"/>
      <c r="E1086" s="101"/>
      <c r="F1086" s="117"/>
      <c r="G1086" s="103"/>
      <c r="H1086" s="101"/>
      <c r="I1086" s="4"/>
      <c r="J1086" s="101"/>
      <c r="K1086" s="118"/>
      <c r="L1086" s="4"/>
      <c r="M1086" s="4"/>
      <c r="N1086" s="4"/>
      <c r="O1086" s="4"/>
      <c r="P1086" s="4"/>
      <c r="Q1086" s="4"/>
      <c r="R1086" s="4"/>
      <c r="S1086" s="4"/>
      <c r="T1086" s="100"/>
      <c r="U1086" s="4"/>
      <c r="V1086" s="4"/>
      <c r="W1086" s="4"/>
      <c r="X1086" s="4"/>
      <c r="Y1086" s="4"/>
      <c r="Z1086" s="4"/>
    </row>
    <row r="1087" spans="1:26" ht="15.75" customHeight="1">
      <c r="A1087" s="116"/>
      <c r="B1087" s="101"/>
      <c r="C1087" s="101"/>
      <c r="D1087" s="100"/>
      <c r="E1087" s="101"/>
      <c r="F1087" s="117"/>
      <c r="G1087" s="103"/>
      <c r="H1087" s="101"/>
      <c r="I1087" s="4"/>
      <c r="J1087" s="101"/>
      <c r="K1087" s="118"/>
      <c r="L1087" s="4"/>
      <c r="M1087" s="4"/>
      <c r="N1087" s="4"/>
      <c r="O1087" s="4"/>
      <c r="P1087" s="4"/>
      <c r="Q1087" s="4"/>
      <c r="R1087" s="4"/>
      <c r="S1087" s="4"/>
      <c r="T1087" s="100"/>
      <c r="U1087" s="4"/>
      <c r="V1087" s="4"/>
      <c r="W1087" s="4"/>
      <c r="X1087" s="4"/>
      <c r="Y1087" s="4"/>
      <c r="Z1087" s="4"/>
    </row>
    <row r="1088" spans="1:26" ht="15.75" customHeight="1">
      <c r="A1088" s="116"/>
      <c r="B1088" s="101"/>
      <c r="C1088" s="101"/>
      <c r="D1088" s="100"/>
      <c r="E1088" s="101"/>
      <c r="F1088" s="117"/>
      <c r="G1088" s="103"/>
      <c r="H1088" s="101"/>
      <c r="I1088" s="4"/>
      <c r="J1088" s="101"/>
      <c r="K1088" s="118"/>
      <c r="L1088" s="4"/>
      <c r="M1088" s="4"/>
      <c r="N1088" s="4"/>
      <c r="O1088" s="4"/>
      <c r="P1088" s="4"/>
      <c r="Q1088" s="4"/>
      <c r="R1088" s="4"/>
      <c r="S1088" s="4"/>
      <c r="T1088" s="100"/>
      <c r="U1088" s="4"/>
      <c r="V1088" s="4"/>
      <c r="W1088" s="4"/>
      <c r="X1088" s="4"/>
      <c r="Y1088" s="4"/>
      <c r="Z1088" s="4"/>
    </row>
    <row r="1089" spans="1:26" ht="15.75" customHeight="1">
      <c r="A1089" s="116"/>
      <c r="B1089" s="101"/>
      <c r="C1089" s="101"/>
      <c r="D1089" s="100"/>
      <c r="E1089" s="101"/>
      <c r="F1089" s="117"/>
      <c r="G1089" s="103"/>
      <c r="H1089" s="101"/>
      <c r="I1089" s="4"/>
      <c r="J1089" s="101"/>
      <c r="K1089" s="118"/>
      <c r="L1089" s="4"/>
      <c r="M1089" s="4"/>
      <c r="N1089" s="4"/>
      <c r="O1089" s="4"/>
      <c r="P1089" s="4"/>
      <c r="Q1089" s="4"/>
      <c r="R1089" s="4"/>
      <c r="S1089" s="4"/>
      <c r="T1089" s="100"/>
      <c r="U1089" s="4"/>
      <c r="V1089" s="4"/>
      <c r="W1089" s="4"/>
      <c r="X1089" s="4"/>
      <c r="Y1089" s="4"/>
      <c r="Z1089" s="4"/>
    </row>
    <row r="1090" spans="1:26" ht="15.75" customHeight="1">
      <c r="A1090" s="116"/>
      <c r="B1090" s="101"/>
      <c r="C1090" s="101"/>
      <c r="D1090" s="100"/>
      <c r="E1090" s="101"/>
      <c r="F1090" s="117"/>
      <c r="G1090" s="103"/>
      <c r="H1090" s="101"/>
      <c r="I1090" s="4"/>
      <c r="J1090" s="101"/>
      <c r="K1090" s="118"/>
      <c r="L1090" s="4"/>
      <c r="M1090" s="4"/>
      <c r="N1090" s="4"/>
      <c r="O1090" s="4"/>
      <c r="P1090" s="4"/>
      <c r="Q1090" s="4"/>
      <c r="R1090" s="4"/>
      <c r="S1090" s="4"/>
      <c r="T1090" s="100"/>
      <c r="U1090" s="4"/>
      <c r="V1090" s="4"/>
      <c r="W1090" s="4"/>
      <c r="X1090" s="4"/>
      <c r="Y1090" s="4"/>
      <c r="Z1090" s="4"/>
    </row>
    <row r="1091" spans="1:26" ht="15.75" customHeight="1">
      <c r="A1091" s="116"/>
      <c r="B1091" s="101"/>
      <c r="C1091" s="101"/>
      <c r="D1091" s="100"/>
      <c r="E1091" s="101"/>
      <c r="F1091" s="117"/>
      <c r="G1091" s="103"/>
      <c r="H1091" s="101"/>
      <c r="I1091" s="4"/>
      <c r="J1091" s="101"/>
      <c r="K1091" s="118"/>
      <c r="L1091" s="4"/>
      <c r="M1091" s="4"/>
      <c r="N1091" s="4"/>
      <c r="O1091" s="4"/>
      <c r="P1091" s="4"/>
      <c r="Q1091" s="4"/>
      <c r="R1091" s="4"/>
      <c r="S1091" s="4"/>
      <c r="T1091" s="100"/>
      <c r="U1091" s="4"/>
      <c r="V1091" s="4"/>
      <c r="W1091" s="4"/>
      <c r="X1091" s="4"/>
      <c r="Y1091" s="4"/>
      <c r="Z1091" s="4"/>
    </row>
    <row r="1092" spans="1:26" ht="15.75" customHeight="1">
      <c r="A1092" s="116"/>
      <c r="B1092" s="101"/>
      <c r="C1092" s="101"/>
      <c r="D1092" s="100"/>
      <c r="E1092" s="101"/>
      <c r="F1092" s="117"/>
      <c r="G1092" s="103"/>
      <c r="H1092" s="101"/>
      <c r="I1092" s="4"/>
      <c r="J1092" s="101"/>
      <c r="K1092" s="118"/>
      <c r="L1092" s="4"/>
      <c r="M1092" s="4"/>
      <c r="N1092" s="4"/>
      <c r="O1092" s="4"/>
      <c r="P1092" s="4"/>
      <c r="Q1092" s="4"/>
      <c r="R1092" s="4"/>
      <c r="S1092" s="4"/>
      <c r="T1092" s="100"/>
      <c r="U1092" s="4"/>
      <c r="V1092" s="4"/>
      <c r="W1092" s="4"/>
      <c r="X1092" s="4"/>
      <c r="Y1092" s="4"/>
      <c r="Z1092" s="4"/>
    </row>
    <row r="1093" spans="1:26" ht="15.75" customHeight="1">
      <c r="A1093" s="116"/>
      <c r="B1093" s="101"/>
      <c r="C1093" s="101"/>
      <c r="D1093" s="100"/>
      <c r="E1093" s="101"/>
      <c r="F1093" s="117"/>
      <c r="G1093" s="103"/>
      <c r="H1093" s="101"/>
      <c r="I1093" s="4"/>
      <c r="J1093" s="101"/>
      <c r="K1093" s="118"/>
      <c r="L1093" s="4"/>
      <c r="M1093" s="4"/>
      <c r="N1093" s="4"/>
      <c r="O1093" s="4"/>
      <c r="P1093" s="4"/>
      <c r="Q1093" s="4"/>
      <c r="R1093" s="4"/>
      <c r="S1093" s="4"/>
      <c r="T1093" s="100"/>
      <c r="U1093" s="4"/>
      <c r="V1093" s="4"/>
      <c r="W1093" s="4"/>
      <c r="X1093" s="4"/>
      <c r="Y1093" s="4"/>
      <c r="Z1093" s="4"/>
    </row>
    <row r="1094" spans="1:26" ht="15.75" customHeight="1">
      <c r="A1094" s="116"/>
      <c r="B1094" s="101"/>
      <c r="C1094" s="101"/>
      <c r="D1094" s="100"/>
      <c r="E1094" s="101"/>
      <c r="F1094" s="117"/>
      <c r="G1094" s="103"/>
      <c r="H1094" s="101"/>
      <c r="I1094" s="4"/>
      <c r="J1094" s="101"/>
      <c r="K1094" s="118"/>
      <c r="L1094" s="4"/>
      <c r="M1094" s="4"/>
      <c r="N1094" s="4"/>
      <c r="O1094" s="4"/>
      <c r="P1094" s="4"/>
      <c r="Q1094" s="4"/>
      <c r="R1094" s="4"/>
      <c r="S1094" s="4"/>
      <c r="T1094" s="100"/>
      <c r="U1094" s="4"/>
      <c r="V1094" s="4"/>
      <c r="W1094" s="4"/>
      <c r="X1094" s="4"/>
      <c r="Y1094" s="4"/>
      <c r="Z1094" s="4"/>
    </row>
    <row r="1095" spans="1:26" ht="15.75" customHeight="1">
      <c r="A1095" s="116"/>
      <c r="B1095" s="101"/>
      <c r="C1095" s="101"/>
      <c r="D1095" s="100"/>
      <c r="E1095" s="101"/>
      <c r="F1095" s="117"/>
      <c r="G1095" s="103"/>
      <c r="H1095" s="101"/>
      <c r="I1095" s="4"/>
      <c r="J1095" s="101"/>
      <c r="K1095" s="118"/>
      <c r="L1095" s="4"/>
      <c r="M1095" s="4"/>
      <c r="N1095" s="4"/>
      <c r="O1095" s="4"/>
      <c r="P1095" s="4"/>
      <c r="Q1095" s="4"/>
      <c r="R1095" s="4"/>
      <c r="S1095" s="4"/>
      <c r="T1095" s="100"/>
      <c r="U1095" s="4"/>
      <c r="V1095" s="4"/>
      <c r="W1095" s="4"/>
      <c r="X1095" s="4"/>
      <c r="Y1095" s="4"/>
      <c r="Z1095" s="4"/>
    </row>
    <row r="1096" spans="1:26" ht="15.75" customHeight="1">
      <c r="A1096" s="116"/>
      <c r="B1096" s="101"/>
      <c r="C1096" s="101"/>
      <c r="D1096" s="100"/>
      <c r="E1096" s="101"/>
      <c r="F1096" s="117"/>
      <c r="G1096" s="103"/>
      <c r="H1096" s="101"/>
      <c r="I1096" s="4"/>
      <c r="J1096" s="101"/>
      <c r="K1096" s="118"/>
      <c r="L1096" s="4"/>
      <c r="M1096" s="4"/>
      <c r="N1096" s="4"/>
      <c r="O1096" s="4"/>
      <c r="P1096" s="4"/>
      <c r="Q1096" s="4"/>
      <c r="R1096" s="4"/>
      <c r="S1096" s="4"/>
      <c r="T1096" s="100"/>
      <c r="U1096" s="4"/>
      <c r="V1096" s="4"/>
      <c r="W1096" s="4"/>
      <c r="X1096" s="4"/>
      <c r="Y1096" s="4"/>
      <c r="Z1096" s="4"/>
    </row>
    <row r="1097" spans="1:26" ht="15.75" customHeight="1">
      <c r="A1097" s="116"/>
      <c r="B1097" s="101"/>
      <c r="C1097" s="101"/>
      <c r="D1097" s="100"/>
      <c r="E1097" s="101"/>
      <c r="F1097" s="117"/>
      <c r="G1097" s="103"/>
      <c r="H1097" s="101"/>
      <c r="I1097" s="4"/>
      <c r="J1097" s="101"/>
      <c r="K1097" s="118"/>
      <c r="L1097" s="4"/>
      <c r="M1097" s="4"/>
      <c r="N1097" s="4"/>
      <c r="O1097" s="4"/>
      <c r="P1097" s="4"/>
      <c r="Q1097" s="4"/>
      <c r="R1097" s="4"/>
      <c r="S1097" s="4"/>
      <c r="T1097" s="100"/>
      <c r="U1097" s="4"/>
      <c r="V1097" s="4"/>
      <c r="W1097" s="4"/>
      <c r="X1097" s="4"/>
      <c r="Y1097" s="4"/>
      <c r="Z1097" s="4"/>
    </row>
    <row r="1098" spans="1:26" ht="15.75" customHeight="1">
      <c r="A1098" s="116"/>
      <c r="B1098" s="101"/>
      <c r="C1098" s="101"/>
      <c r="D1098" s="100"/>
      <c r="E1098" s="101"/>
      <c r="F1098" s="117"/>
      <c r="G1098" s="103"/>
      <c r="H1098" s="101"/>
      <c r="I1098" s="4"/>
      <c r="J1098" s="101"/>
      <c r="K1098" s="118"/>
      <c r="L1098" s="4"/>
      <c r="M1098" s="4"/>
      <c r="N1098" s="4"/>
      <c r="O1098" s="4"/>
      <c r="P1098" s="4"/>
      <c r="Q1098" s="4"/>
      <c r="R1098" s="4"/>
      <c r="S1098" s="4"/>
      <c r="T1098" s="100"/>
      <c r="U1098" s="4"/>
      <c r="V1098" s="4"/>
      <c r="W1098" s="4"/>
      <c r="X1098" s="4"/>
      <c r="Y1098" s="4"/>
      <c r="Z1098" s="4"/>
    </row>
    <row r="1099" spans="1:26" ht="15.75" customHeight="1">
      <c r="A1099" s="116"/>
      <c r="B1099" s="101"/>
      <c r="C1099" s="101"/>
      <c r="D1099" s="100"/>
      <c r="E1099" s="101"/>
      <c r="F1099" s="117"/>
      <c r="G1099" s="103"/>
      <c r="H1099" s="101"/>
      <c r="I1099" s="4"/>
      <c r="J1099" s="101"/>
      <c r="K1099" s="118"/>
      <c r="L1099" s="4"/>
      <c r="M1099" s="4"/>
      <c r="N1099" s="4"/>
      <c r="O1099" s="4"/>
      <c r="P1099" s="4"/>
      <c r="Q1099" s="4"/>
      <c r="R1099" s="4"/>
      <c r="S1099" s="4"/>
      <c r="T1099" s="100"/>
      <c r="U1099" s="4"/>
      <c r="V1099" s="4"/>
      <c r="W1099" s="4"/>
      <c r="X1099" s="4"/>
      <c r="Y1099" s="4"/>
      <c r="Z1099" s="4"/>
    </row>
    <row r="1100" spans="1:26" ht="15.75" customHeight="1">
      <c r="A1100" s="116"/>
      <c r="B1100" s="101"/>
      <c r="C1100" s="101"/>
      <c r="D1100" s="100"/>
      <c r="E1100" s="101"/>
      <c r="F1100" s="117"/>
      <c r="G1100" s="103"/>
      <c r="H1100" s="101"/>
      <c r="I1100" s="4"/>
      <c r="J1100" s="101"/>
      <c r="K1100" s="118"/>
      <c r="L1100" s="4"/>
      <c r="M1100" s="4"/>
      <c r="N1100" s="4"/>
      <c r="O1100" s="4"/>
      <c r="P1100" s="4"/>
      <c r="Q1100" s="4"/>
      <c r="R1100" s="4"/>
      <c r="S1100" s="4"/>
      <c r="T1100" s="100"/>
      <c r="U1100" s="4"/>
      <c r="V1100" s="4"/>
      <c r="W1100" s="4"/>
      <c r="X1100" s="4"/>
      <c r="Y1100" s="4"/>
      <c r="Z1100" s="4"/>
    </row>
    <row r="1101" spans="1:26" ht="15.75" customHeight="1">
      <c r="A1101" s="116"/>
      <c r="B1101" s="101"/>
      <c r="C1101" s="101"/>
      <c r="D1101" s="100"/>
      <c r="E1101" s="101"/>
      <c r="F1101" s="117"/>
      <c r="G1101" s="103"/>
      <c r="H1101" s="101"/>
      <c r="I1101" s="4"/>
      <c r="J1101" s="101"/>
      <c r="K1101" s="118"/>
      <c r="L1101" s="4"/>
      <c r="M1101" s="4"/>
      <c r="N1101" s="4"/>
      <c r="O1101" s="4"/>
      <c r="P1101" s="4"/>
      <c r="Q1101" s="4"/>
      <c r="R1101" s="4"/>
      <c r="S1101" s="4"/>
      <c r="T1101" s="100"/>
      <c r="U1101" s="4"/>
      <c r="V1101" s="4"/>
      <c r="W1101" s="4"/>
      <c r="X1101" s="4"/>
      <c r="Y1101" s="4"/>
      <c r="Z1101" s="4"/>
    </row>
    <row r="1102" spans="1:26" ht="15.75" customHeight="1">
      <c r="A1102" s="116"/>
      <c r="B1102" s="101"/>
      <c r="C1102" s="101"/>
      <c r="D1102" s="100"/>
      <c r="E1102" s="101"/>
      <c r="F1102" s="117"/>
      <c r="G1102" s="103"/>
      <c r="H1102" s="101"/>
      <c r="I1102" s="4"/>
      <c r="J1102" s="101"/>
      <c r="K1102" s="118"/>
      <c r="L1102" s="4"/>
      <c r="M1102" s="4"/>
      <c r="N1102" s="4"/>
      <c r="O1102" s="4"/>
      <c r="P1102" s="4"/>
      <c r="Q1102" s="4"/>
      <c r="R1102" s="4"/>
      <c r="S1102" s="4"/>
      <c r="T1102" s="100"/>
      <c r="U1102" s="4"/>
      <c r="V1102" s="4"/>
      <c r="W1102" s="4"/>
      <c r="X1102" s="4"/>
      <c r="Y1102" s="4"/>
      <c r="Z1102" s="4"/>
    </row>
    <row r="1103" spans="1:26" ht="15.75" customHeight="1">
      <c r="A1103" s="116"/>
      <c r="B1103" s="101"/>
      <c r="C1103" s="101"/>
      <c r="D1103" s="100"/>
      <c r="E1103" s="101"/>
      <c r="F1103" s="117"/>
      <c r="G1103" s="103"/>
      <c r="H1103" s="101"/>
      <c r="I1103" s="4"/>
      <c r="J1103" s="101"/>
      <c r="K1103" s="118"/>
      <c r="L1103" s="4"/>
      <c r="M1103" s="4"/>
      <c r="N1103" s="4"/>
      <c r="O1103" s="4"/>
      <c r="P1103" s="4"/>
      <c r="Q1103" s="4"/>
      <c r="R1103" s="4"/>
      <c r="S1103" s="4"/>
      <c r="T1103" s="100"/>
      <c r="U1103" s="4"/>
      <c r="V1103" s="4"/>
      <c r="W1103" s="4"/>
      <c r="X1103" s="4"/>
      <c r="Y1103" s="4"/>
      <c r="Z1103" s="4"/>
    </row>
    <row r="1104" spans="1:26" ht="15.75" customHeight="1">
      <c r="A1104" s="116"/>
      <c r="B1104" s="101"/>
      <c r="C1104" s="101"/>
      <c r="D1104" s="100"/>
      <c r="E1104" s="101"/>
      <c r="F1104" s="117"/>
      <c r="G1104" s="103"/>
      <c r="H1104" s="101"/>
      <c r="I1104" s="4"/>
      <c r="J1104" s="101"/>
      <c r="K1104" s="118"/>
      <c r="L1104" s="4"/>
      <c r="M1104" s="4"/>
      <c r="N1104" s="4"/>
      <c r="O1104" s="4"/>
      <c r="P1104" s="4"/>
      <c r="Q1104" s="4"/>
      <c r="R1104" s="4"/>
      <c r="S1104" s="4"/>
      <c r="T1104" s="100"/>
      <c r="U1104" s="4"/>
      <c r="V1104" s="4"/>
      <c r="W1104" s="4"/>
      <c r="X1104" s="4"/>
      <c r="Y1104" s="4"/>
      <c r="Z1104" s="4"/>
    </row>
    <row r="1105" spans="1:26" ht="15.75" customHeight="1">
      <c r="A1105" s="116"/>
      <c r="B1105" s="101"/>
      <c r="C1105" s="101"/>
      <c r="D1105" s="100"/>
      <c r="E1105" s="101"/>
      <c r="F1105" s="117"/>
      <c r="G1105" s="103"/>
      <c r="H1105" s="101"/>
      <c r="I1105" s="4"/>
      <c r="J1105" s="101"/>
      <c r="K1105" s="118"/>
      <c r="L1105" s="4"/>
      <c r="M1105" s="4"/>
      <c r="N1105" s="4"/>
      <c r="O1105" s="4"/>
      <c r="P1105" s="4"/>
      <c r="Q1105" s="4"/>
      <c r="R1105" s="4"/>
      <c r="S1105" s="4"/>
      <c r="T1105" s="100"/>
      <c r="U1105" s="4"/>
      <c r="V1105" s="4"/>
      <c r="W1105" s="4"/>
      <c r="X1105" s="4"/>
      <c r="Y1105" s="4"/>
      <c r="Z1105" s="4"/>
    </row>
    <row r="1106" spans="1:26" ht="15.75" customHeight="1">
      <c r="A1106" s="116"/>
      <c r="B1106" s="101"/>
      <c r="C1106" s="101"/>
      <c r="D1106" s="100"/>
      <c r="E1106" s="101"/>
      <c r="F1106" s="117"/>
      <c r="G1106" s="103"/>
      <c r="H1106" s="101"/>
      <c r="I1106" s="4"/>
      <c r="J1106" s="101"/>
      <c r="K1106" s="118"/>
      <c r="L1106" s="4"/>
      <c r="M1106" s="4"/>
      <c r="N1106" s="4"/>
      <c r="O1106" s="4"/>
      <c r="P1106" s="4"/>
      <c r="Q1106" s="4"/>
      <c r="R1106" s="4"/>
      <c r="S1106" s="4"/>
      <c r="T1106" s="100"/>
      <c r="U1106" s="4"/>
      <c r="V1106" s="4"/>
      <c r="W1106" s="4"/>
      <c r="X1106" s="4"/>
      <c r="Y1106" s="4"/>
      <c r="Z1106" s="4"/>
    </row>
    <row r="1107" spans="1:26" ht="15.75" customHeight="1">
      <c r="A1107" s="116"/>
      <c r="B1107" s="101"/>
      <c r="C1107" s="101"/>
      <c r="D1107" s="100"/>
      <c r="E1107" s="101"/>
      <c r="F1107" s="117"/>
      <c r="G1107" s="103"/>
      <c r="H1107" s="101"/>
      <c r="I1107" s="4"/>
      <c r="J1107" s="101"/>
      <c r="K1107" s="118"/>
      <c r="L1107" s="4"/>
      <c r="M1107" s="4"/>
      <c r="N1107" s="4"/>
      <c r="O1107" s="4"/>
      <c r="P1107" s="4"/>
      <c r="Q1107" s="4"/>
      <c r="R1107" s="4"/>
      <c r="S1107" s="4"/>
      <c r="T1107" s="100"/>
      <c r="U1107" s="4"/>
      <c r="V1107" s="4"/>
      <c r="W1107" s="4"/>
      <c r="X1107" s="4"/>
      <c r="Y1107" s="4"/>
      <c r="Z1107" s="4"/>
    </row>
    <row r="1108" spans="1:26" ht="15.75" customHeight="1">
      <c r="A1108" s="116"/>
      <c r="B1108" s="101"/>
      <c r="C1108" s="101"/>
      <c r="D1108" s="100"/>
      <c r="E1108" s="101"/>
      <c r="F1108" s="117"/>
      <c r="G1108" s="103"/>
      <c r="H1108" s="101"/>
      <c r="I1108" s="4"/>
      <c r="J1108" s="101"/>
      <c r="K1108" s="118"/>
      <c r="L1108" s="4"/>
      <c r="M1108" s="4"/>
      <c r="N1108" s="4"/>
      <c r="O1108" s="4"/>
      <c r="P1108" s="4"/>
      <c r="Q1108" s="4"/>
      <c r="R1108" s="4"/>
      <c r="S1108" s="4"/>
      <c r="T1108" s="100"/>
      <c r="U1108" s="4"/>
      <c r="V1108" s="4"/>
      <c r="W1108" s="4"/>
      <c r="X1108" s="4"/>
      <c r="Y1108" s="4"/>
      <c r="Z1108" s="4"/>
    </row>
    <row r="1109" spans="1:26" ht="15.75" customHeight="1">
      <c r="A1109" s="116"/>
      <c r="B1109" s="101"/>
      <c r="C1109" s="101"/>
      <c r="D1109" s="100"/>
      <c r="E1109" s="101"/>
      <c r="F1109" s="117"/>
      <c r="G1109" s="103"/>
      <c r="H1109" s="101"/>
      <c r="I1109" s="4"/>
      <c r="J1109" s="101"/>
      <c r="K1109" s="118"/>
      <c r="L1109" s="4"/>
      <c r="M1109" s="4"/>
      <c r="N1109" s="4"/>
      <c r="O1109" s="4"/>
      <c r="P1109" s="4"/>
      <c r="Q1109" s="4"/>
      <c r="R1109" s="4"/>
      <c r="S1109" s="4"/>
      <c r="T1109" s="100"/>
      <c r="U1109" s="4"/>
      <c r="V1109" s="4"/>
      <c r="W1109" s="4"/>
      <c r="X1109" s="4"/>
      <c r="Y1109" s="4"/>
      <c r="Z1109" s="4"/>
    </row>
    <row r="1110" spans="1:26" ht="15.75" customHeight="1">
      <c r="A1110" s="116"/>
      <c r="B1110" s="101"/>
      <c r="C1110" s="101"/>
      <c r="D1110" s="100"/>
      <c r="E1110" s="101"/>
      <c r="F1110" s="117"/>
      <c r="G1110" s="103"/>
      <c r="H1110" s="101"/>
      <c r="I1110" s="4"/>
      <c r="J1110" s="101"/>
      <c r="K1110" s="118"/>
      <c r="L1110" s="4"/>
      <c r="M1110" s="4"/>
      <c r="N1110" s="4"/>
      <c r="O1110" s="4"/>
      <c r="P1110" s="4"/>
      <c r="Q1110" s="4"/>
      <c r="R1110" s="4"/>
      <c r="S1110" s="4"/>
      <c r="T1110" s="100"/>
      <c r="U1110" s="4"/>
      <c r="V1110" s="4"/>
      <c r="W1110" s="4"/>
      <c r="X1110" s="4"/>
      <c r="Y1110" s="4"/>
      <c r="Z1110" s="4"/>
    </row>
    <row r="1111" spans="1:26" ht="15.75" customHeight="1">
      <c r="A1111" s="116"/>
      <c r="B1111" s="101"/>
      <c r="C1111" s="101"/>
      <c r="D1111" s="100"/>
      <c r="E1111" s="101"/>
      <c r="F1111" s="117"/>
      <c r="G1111" s="103"/>
      <c r="H1111" s="101"/>
      <c r="I1111" s="4"/>
      <c r="J1111" s="101"/>
      <c r="K1111" s="118"/>
      <c r="L1111" s="4"/>
      <c r="M1111" s="4"/>
      <c r="N1111" s="4"/>
      <c r="O1111" s="4"/>
      <c r="P1111" s="4"/>
      <c r="Q1111" s="4"/>
      <c r="R1111" s="4"/>
      <c r="S1111" s="4"/>
      <c r="T1111" s="100"/>
      <c r="U1111" s="4"/>
      <c r="V1111" s="4"/>
      <c r="W1111" s="4"/>
      <c r="X1111" s="4"/>
      <c r="Y1111" s="4"/>
      <c r="Z1111" s="4"/>
    </row>
    <row r="1112" spans="1:26" ht="15.75" customHeight="1">
      <c r="A1112" s="116"/>
      <c r="B1112" s="101"/>
      <c r="C1112" s="101"/>
      <c r="D1112" s="100"/>
      <c r="E1112" s="101"/>
      <c r="F1112" s="117"/>
      <c r="G1112" s="103"/>
      <c r="H1112" s="101"/>
      <c r="I1112" s="4"/>
      <c r="J1112" s="101"/>
      <c r="K1112" s="118"/>
      <c r="L1112" s="4"/>
      <c r="M1112" s="4"/>
      <c r="N1112" s="4"/>
      <c r="O1112" s="4"/>
      <c r="P1112" s="4"/>
      <c r="Q1112" s="4"/>
      <c r="R1112" s="4"/>
      <c r="S1112" s="4"/>
      <c r="T1112" s="100"/>
      <c r="U1112" s="4"/>
      <c r="V1112" s="4"/>
      <c r="W1112" s="4"/>
      <c r="X1112" s="4"/>
      <c r="Y1112" s="4"/>
      <c r="Z1112" s="4"/>
    </row>
    <row r="1113" spans="1:26" ht="15.75" customHeight="1">
      <c r="A1113" s="116"/>
      <c r="B1113" s="101"/>
      <c r="C1113" s="101"/>
      <c r="D1113" s="100"/>
      <c r="E1113" s="101"/>
      <c r="F1113" s="117"/>
      <c r="G1113" s="103"/>
      <c r="H1113" s="101"/>
      <c r="I1113" s="4"/>
      <c r="J1113" s="101"/>
      <c r="K1113" s="118"/>
      <c r="L1113" s="4"/>
      <c r="M1113" s="4"/>
      <c r="N1113" s="4"/>
      <c r="O1113" s="4"/>
      <c r="P1113" s="4"/>
      <c r="Q1113" s="4"/>
      <c r="R1113" s="4"/>
      <c r="S1113" s="4"/>
      <c r="T1113" s="100"/>
      <c r="U1113" s="4"/>
      <c r="V1113" s="4"/>
      <c r="W1113" s="4"/>
      <c r="X1113" s="4"/>
      <c r="Y1113" s="4"/>
      <c r="Z1113" s="4"/>
    </row>
    <row r="1114" spans="1:26" ht="15.75" customHeight="1">
      <c r="A1114" s="116"/>
      <c r="B1114" s="101"/>
      <c r="C1114" s="101"/>
      <c r="D1114" s="100"/>
      <c r="E1114" s="101"/>
      <c r="F1114" s="117"/>
      <c r="G1114" s="103"/>
      <c r="H1114" s="101"/>
      <c r="I1114" s="4"/>
      <c r="J1114" s="101"/>
      <c r="K1114" s="118"/>
      <c r="L1114" s="4"/>
      <c r="M1114" s="4"/>
      <c r="N1114" s="4"/>
      <c r="O1114" s="4"/>
      <c r="P1114" s="4"/>
      <c r="Q1114" s="4"/>
      <c r="R1114" s="4"/>
      <c r="S1114" s="4"/>
      <c r="T1114" s="100"/>
      <c r="U1114" s="4"/>
      <c r="V1114" s="4"/>
      <c r="W1114" s="4"/>
      <c r="X1114" s="4"/>
      <c r="Y1114" s="4"/>
      <c r="Z1114" s="4"/>
    </row>
    <row r="1115" spans="1:26" ht="15.75" customHeight="1">
      <c r="A1115" s="116"/>
      <c r="B1115" s="101"/>
      <c r="C1115" s="101"/>
      <c r="D1115" s="100"/>
      <c r="E1115" s="101"/>
      <c r="F1115" s="117"/>
      <c r="G1115" s="103"/>
      <c r="H1115" s="101"/>
      <c r="I1115" s="4"/>
      <c r="J1115" s="101"/>
      <c r="K1115" s="118"/>
      <c r="L1115" s="4"/>
      <c r="M1115" s="4"/>
      <c r="N1115" s="4"/>
      <c r="O1115" s="4"/>
      <c r="P1115" s="4"/>
      <c r="Q1115" s="4"/>
      <c r="R1115" s="4"/>
      <c r="S1115" s="4"/>
      <c r="T1115" s="100"/>
      <c r="U1115" s="4"/>
      <c r="V1115" s="4"/>
      <c r="W1115" s="4"/>
      <c r="X1115" s="4"/>
      <c r="Y1115" s="4"/>
      <c r="Z1115" s="4"/>
    </row>
    <row r="1116" spans="1:26" ht="15.75" customHeight="1">
      <c r="A1116" s="116"/>
      <c r="B1116" s="101"/>
      <c r="C1116" s="101"/>
      <c r="D1116" s="100"/>
      <c r="E1116" s="101"/>
      <c r="F1116" s="117"/>
      <c r="G1116" s="103"/>
      <c r="H1116" s="101"/>
      <c r="I1116" s="4"/>
      <c r="J1116" s="101"/>
      <c r="K1116" s="118"/>
      <c r="L1116" s="4"/>
      <c r="M1116" s="4"/>
      <c r="N1116" s="4"/>
      <c r="O1116" s="4"/>
      <c r="P1116" s="4"/>
      <c r="Q1116" s="4"/>
      <c r="R1116" s="4"/>
      <c r="S1116" s="4"/>
      <c r="T1116" s="100"/>
      <c r="U1116" s="4"/>
      <c r="V1116" s="4"/>
      <c r="W1116" s="4"/>
      <c r="X1116" s="4"/>
      <c r="Y1116" s="4"/>
      <c r="Z1116" s="4"/>
    </row>
    <row r="1117" spans="1:26" ht="15.75" customHeight="1">
      <c r="A1117" s="116"/>
      <c r="B1117" s="101"/>
      <c r="C1117" s="101"/>
      <c r="D1117" s="100"/>
      <c r="E1117" s="101"/>
      <c r="F1117" s="117"/>
      <c r="G1117" s="103"/>
      <c r="H1117" s="101"/>
      <c r="I1117" s="4"/>
      <c r="J1117" s="101"/>
      <c r="K1117" s="118"/>
      <c r="L1117" s="4"/>
      <c r="M1117" s="4"/>
      <c r="N1117" s="4"/>
      <c r="O1117" s="4"/>
      <c r="P1117" s="4"/>
      <c r="Q1117" s="4"/>
      <c r="R1117" s="4"/>
      <c r="S1117" s="4"/>
      <c r="T1117" s="100"/>
      <c r="U1117" s="4"/>
      <c r="V1117" s="4"/>
      <c r="W1117" s="4"/>
      <c r="X1117" s="4"/>
      <c r="Y1117" s="4"/>
      <c r="Z1117" s="4"/>
    </row>
    <row r="1118" spans="1:26" ht="15.75" customHeight="1">
      <c r="A1118" s="116"/>
      <c r="B1118" s="101"/>
      <c r="C1118" s="101"/>
      <c r="D1118" s="100"/>
      <c r="E1118" s="101"/>
      <c r="F1118" s="117"/>
      <c r="G1118" s="103"/>
      <c r="H1118" s="101"/>
      <c r="I1118" s="4"/>
      <c r="J1118" s="101"/>
      <c r="K1118" s="118"/>
      <c r="L1118" s="4"/>
      <c r="M1118" s="4"/>
      <c r="N1118" s="4"/>
      <c r="O1118" s="4"/>
      <c r="P1118" s="4"/>
      <c r="Q1118" s="4"/>
      <c r="R1118" s="4"/>
      <c r="S1118" s="4"/>
      <c r="T1118" s="100"/>
      <c r="U1118" s="4"/>
      <c r="V1118" s="4"/>
      <c r="W1118" s="4"/>
      <c r="X1118" s="4"/>
      <c r="Y1118" s="4"/>
      <c r="Z1118" s="4"/>
    </row>
    <row r="1119" spans="1:26" ht="15.75" customHeight="1">
      <c r="A1119" s="116"/>
      <c r="B1119" s="101"/>
      <c r="C1119" s="101"/>
      <c r="D1119" s="100"/>
      <c r="E1119" s="101"/>
      <c r="F1119" s="117"/>
      <c r="G1119" s="103"/>
      <c r="H1119" s="101"/>
      <c r="I1119" s="4"/>
      <c r="J1119" s="101"/>
      <c r="K1119" s="118"/>
      <c r="L1119" s="4"/>
      <c r="M1119" s="4"/>
      <c r="N1119" s="4"/>
      <c r="O1119" s="4"/>
      <c r="P1119" s="4"/>
      <c r="Q1119" s="4"/>
      <c r="R1119" s="4"/>
      <c r="S1119" s="4"/>
      <c r="T1119" s="100"/>
      <c r="U1119" s="4"/>
      <c r="V1119" s="4"/>
      <c r="W1119" s="4"/>
      <c r="X1119" s="4"/>
      <c r="Y1119" s="4"/>
      <c r="Z1119" s="4"/>
    </row>
    <row r="1120" spans="1:26" ht="15.75" customHeight="1">
      <c r="A1120" s="116"/>
      <c r="B1120" s="101"/>
      <c r="C1120" s="101"/>
      <c r="D1120" s="100"/>
      <c r="E1120" s="101"/>
      <c r="F1120" s="117"/>
      <c r="G1120" s="103"/>
      <c r="H1120" s="101"/>
      <c r="I1120" s="4"/>
      <c r="J1120" s="101"/>
      <c r="K1120" s="118"/>
      <c r="L1120" s="4"/>
      <c r="M1120" s="4"/>
      <c r="N1120" s="4"/>
      <c r="O1120" s="4"/>
      <c r="P1120" s="4"/>
      <c r="Q1120" s="4"/>
      <c r="R1120" s="4"/>
      <c r="S1120" s="4"/>
      <c r="T1120" s="100"/>
      <c r="U1120" s="4"/>
      <c r="V1120" s="4"/>
      <c r="W1120" s="4"/>
      <c r="X1120" s="4"/>
      <c r="Y1120" s="4"/>
      <c r="Z1120" s="4"/>
    </row>
    <row r="1121" spans="1:26" ht="15.75" customHeight="1">
      <c r="A1121" s="116"/>
      <c r="B1121" s="101"/>
      <c r="C1121" s="101"/>
      <c r="D1121" s="100"/>
      <c r="E1121" s="101"/>
      <c r="F1121" s="117"/>
      <c r="G1121" s="103"/>
      <c r="H1121" s="101"/>
      <c r="I1121" s="4"/>
      <c r="J1121" s="101"/>
      <c r="K1121" s="118"/>
      <c r="L1121" s="4"/>
      <c r="M1121" s="4"/>
      <c r="N1121" s="4"/>
      <c r="O1121" s="4"/>
      <c r="P1121" s="4"/>
      <c r="Q1121" s="4"/>
      <c r="R1121" s="4"/>
      <c r="S1121" s="4"/>
      <c r="T1121" s="100"/>
      <c r="U1121" s="4"/>
      <c r="V1121" s="4"/>
      <c r="W1121" s="4"/>
      <c r="X1121" s="4"/>
      <c r="Y1121" s="4"/>
      <c r="Z1121" s="4"/>
    </row>
    <row r="1122" spans="1:26" ht="15.75" customHeight="1">
      <c r="A1122" s="116"/>
      <c r="B1122" s="101"/>
      <c r="C1122" s="101"/>
      <c r="D1122" s="100"/>
      <c r="E1122" s="101"/>
      <c r="F1122" s="117"/>
      <c r="G1122" s="103"/>
      <c r="H1122" s="101"/>
      <c r="I1122" s="4"/>
      <c r="J1122" s="101"/>
      <c r="K1122" s="118"/>
      <c r="L1122" s="4"/>
      <c r="M1122" s="4"/>
      <c r="N1122" s="4"/>
      <c r="O1122" s="4"/>
      <c r="P1122" s="4"/>
      <c r="Q1122" s="4"/>
      <c r="R1122" s="4"/>
      <c r="S1122" s="4"/>
      <c r="T1122" s="100"/>
      <c r="U1122" s="4"/>
      <c r="V1122" s="4"/>
      <c r="W1122" s="4"/>
      <c r="X1122" s="4"/>
      <c r="Y1122" s="4"/>
      <c r="Z1122" s="4"/>
    </row>
    <row r="1123" spans="1:26" ht="15.75" customHeight="1">
      <c r="A1123" s="116"/>
      <c r="B1123" s="101"/>
      <c r="C1123" s="101"/>
      <c r="D1123" s="100"/>
      <c r="E1123" s="101"/>
      <c r="F1123" s="117"/>
      <c r="G1123" s="103"/>
      <c r="H1123" s="101"/>
      <c r="I1123" s="4"/>
      <c r="J1123" s="101"/>
      <c r="K1123" s="118"/>
      <c r="L1123" s="4"/>
      <c r="M1123" s="4"/>
      <c r="N1123" s="4"/>
      <c r="O1123" s="4"/>
      <c r="P1123" s="4"/>
      <c r="Q1123" s="4"/>
      <c r="R1123" s="4"/>
      <c r="S1123" s="4"/>
      <c r="T1123" s="100"/>
      <c r="U1123" s="4"/>
      <c r="V1123" s="4"/>
      <c r="W1123" s="4"/>
      <c r="X1123" s="4"/>
      <c r="Y1123" s="4"/>
      <c r="Z1123" s="4"/>
    </row>
    <row r="1124" spans="1:26" ht="15.75" customHeight="1">
      <c r="A1124" s="116"/>
      <c r="B1124" s="101"/>
      <c r="C1124" s="101"/>
      <c r="D1124" s="100"/>
      <c r="E1124" s="101"/>
      <c r="F1124" s="117"/>
      <c r="G1124" s="103"/>
      <c r="H1124" s="101"/>
      <c r="I1124" s="4"/>
      <c r="J1124" s="101"/>
      <c r="K1124" s="118"/>
      <c r="L1124" s="4"/>
      <c r="M1124" s="4"/>
      <c r="N1124" s="4"/>
      <c r="O1124" s="4"/>
      <c r="P1124" s="4"/>
      <c r="Q1124" s="4"/>
      <c r="R1124" s="4"/>
      <c r="S1124" s="4"/>
      <c r="T1124" s="100"/>
      <c r="U1124" s="4"/>
      <c r="V1124" s="4"/>
      <c r="W1124" s="4"/>
      <c r="X1124" s="4"/>
      <c r="Y1124" s="4"/>
      <c r="Z1124" s="4"/>
    </row>
    <row r="1125" spans="1:26" ht="15.75" customHeight="1">
      <c r="A1125" s="116"/>
      <c r="B1125" s="101"/>
      <c r="C1125" s="101"/>
      <c r="D1125" s="100"/>
      <c r="E1125" s="101"/>
      <c r="F1125" s="117"/>
      <c r="G1125" s="103"/>
      <c r="H1125" s="101"/>
      <c r="I1125" s="4"/>
      <c r="J1125" s="101"/>
      <c r="K1125" s="118"/>
      <c r="L1125" s="4"/>
      <c r="M1125" s="4"/>
      <c r="N1125" s="4"/>
      <c r="O1125" s="4"/>
      <c r="P1125" s="4"/>
      <c r="Q1125" s="4"/>
      <c r="R1125" s="4"/>
      <c r="S1125" s="4"/>
      <c r="T1125" s="100"/>
      <c r="U1125" s="4"/>
      <c r="V1125" s="4"/>
      <c r="W1125" s="4"/>
      <c r="X1125" s="4"/>
      <c r="Y1125" s="4"/>
      <c r="Z1125" s="4"/>
    </row>
    <row r="1126" spans="1:26" ht="15.75" customHeight="1">
      <c r="A1126" s="116"/>
      <c r="B1126" s="101"/>
      <c r="C1126" s="101"/>
      <c r="D1126" s="100"/>
      <c r="E1126" s="101"/>
      <c r="F1126" s="117"/>
      <c r="G1126" s="103"/>
      <c r="H1126" s="101"/>
      <c r="I1126" s="4"/>
      <c r="J1126" s="101"/>
      <c r="K1126" s="118"/>
      <c r="L1126" s="4"/>
      <c r="M1126" s="4"/>
      <c r="N1126" s="4"/>
      <c r="O1126" s="4"/>
      <c r="P1126" s="4"/>
      <c r="Q1126" s="4"/>
      <c r="R1126" s="4"/>
      <c r="S1126" s="4"/>
      <c r="T1126" s="100"/>
      <c r="U1126" s="4"/>
      <c r="V1126" s="4"/>
      <c r="W1126" s="4"/>
      <c r="X1126" s="4"/>
      <c r="Y1126" s="4"/>
      <c r="Z1126" s="4"/>
    </row>
    <row r="1127" spans="1:26" ht="15.75" customHeight="1">
      <c r="A1127" s="116"/>
      <c r="B1127" s="101"/>
      <c r="C1127" s="101"/>
      <c r="D1127" s="100"/>
      <c r="E1127" s="101"/>
      <c r="F1127" s="117"/>
      <c r="G1127" s="103"/>
      <c r="H1127" s="101"/>
      <c r="I1127" s="4"/>
      <c r="J1127" s="101"/>
      <c r="K1127" s="118"/>
      <c r="L1127" s="4"/>
      <c r="M1127" s="4"/>
      <c r="N1127" s="4"/>
      <c r="O1127" s="4"/>
      <c r="P1127" s="4"/>
      <c r="Q1127" s="4"/>
      <c r="R1127" s="4"/>
      <c r="S1127" s="4"/>
      <c r="T1127" s="100"/>
      <c r="U1127" s="4"/>
      <c r="V1127" s="4"/>
      <c r="W1127" s="4"/>
      <c r="X1127" s="4"/>
      <c r="Y1127" s="4"/>
      <c r="Z1127" s="4"/>
    </row>
    <row r="1128" spans="1:26" ht="15.75" customHeight="1">
      <c r="A1128" s="116"/>
      <c r="B1128" s="101"/>
      <c r="C1128" s="101"/>
      <c r="D1128" s="100"/>
      <c r="E1128" s="101"/>
      <c r="F1128" s="117"/>
      <c r="G1128" s="103"/>
      <c r="H1128" s="101"/>
      <c r="I1128" s="4"/>
      <c r="J1128" s="101"/>
      <c r="K1128" s="118"/>
      <c r="L1128" s="4"/>
      <c r="M1128" s="4"/>
      <c r="N1128" s="4"/>
      <c r="O1128" s="4"/>
      <c r="P1128" s="4"/>
      <c r="Q1128" s="4"/>
      <c r="R1128" s="4"/>
      <c r="S1128" s="4"/>
      <c r="T1128" s="100"/>
      <c r="U1128" s="4"/>
      <c r="V1128" s="4"/>
      <c r="W1128" s="4"/>
      <c r="X1128" s="4"/>
      <c r="Y1128" s="4"/>
      <c r="Z1128" s="4"/>
    </row>
    <row r="1129" spans="1:26" ht="15.75" customHeight="1">
      <c r="A1129" s="116"/>
      <c r="B1129" s="101"/>
      <c r="C1129" s="101"/>
      <c r="D1129" s="100"/>
      <c r="E1129" s="101"/>
      <c r="F1129" s="117"/>
      <c r="G1129" s="103"/>
      <c r="H1129" s="101"/>
      <c r="I1129" s="4"/>
      <c r="J1129" s="101"/>
      <c r="K1129" s="118"/>
      <c r="L1129" s="4"/>
      <c r="M1129" s="4"/>
      <c r="N1129" s="4"/>
      <c r="O1129" s="4"/>
      <c r="P1129" s="4"/>
      <c r="Q1129" s="4"/>
      <c r="R1129" s="4"/>
      <c r="S1129" s="4"/>
      <c r="T1129" s="100"/>
      <c r="U1129" s="4"/>
      <c r="V1129" s="4"/>
      <c r="W1129" s="4"/>
      <c r="X1129" s="4"/>
      <c r="Y1129" s="4"/>
      <c r="Z1129" s="4"/>
    </row>
    <row r="1130" spans="1:26" ht="15.75" customHeight="1">
      <c r="A1130" s="116"/>
      <c r="B1130" s="101"/>
      <c r="C1130" s="101"/>
      <c r="D1130" s="100"/>
      <c r="E1130" s="101"/>
      <c r="F1130" s="117"/>
      <c r="G1130" s="103"/>
      <c r="H1130" s="101"/>
      <c r="I1130" s="4"/>
      <c r="J1130" s="101"/>
      <c r="K1130" s="118"/>
      <c r="L1130" s="4"/>
      <c r="M1130" s="4"/>
      <c r="N1130" s="4"/>
      <c r="O1130" s="4"/>
      <c r="P1130" s="4"/>
      <c r="Q1130" s="4"/>
      <c r="R1130" s="4"/>
      <c r="S1130" s="4"/>
      <c r="T1130" s="100"/>
      <c r="U1130" s="4"/>
      <c r="V1130" s="4"/>
      <c r="W1130" s="4"/>
      <c r="X1130" s="4"/>
      <c r="Y1130" s="4"/>
      <c r="Z1130" s="4"/>
    </row>
    <row r="1131" spans="1:26" ht="15.75" customHeight="1">
      <c r="A1131" s="116"/>
      <c r="B1131" s="101"/>
      <c r="C1131" s="101"/>
      <c r="D1131" s="100"/>
      <c r="E1131" s="101"/>
      <c r="F1131" s="117"/>
      <c r="G1131" s="103"/>
      <c r="H1131" s="101"/>
      <c r="I1131" s="4"/>
      <c r="J1131" s="101"/>
      <c r="K1131" s="118"/>
      <c r="L1131" s="4"/>
      <c r="M1131" s="4"/>
      <c r="N1131" s="4"/>
      <c r="O1131" s="4"/>
      <c r="P1131" s="4"/>
      <c r="Q1131" s="4"/>
      <c r="R1131" s="4"/>
      <c r="S1131" s="4"/>
      <c r="T1131" s="100"/>
      <c r="U1131" s="4"/>
      <c r="V1131" s="4"/>
      <c r="W1131" s="4"/>
      <c r="X1131" s="4"/>
      <c r="Y1131" s="4"/>
      <c r="Z1131" s="4"/>
    </row>
    <row r="1132" spans="1:26" ht="15.75" customHeight="1">
      <c r="A1132" s="116"/>
      <c r="B1132" s="101"/>
      <c r="C1132" s="101"/>
      <c r="D1132" s="100"/>
      <c r="E1132" s="101"/>
      <c r="F1132" s="117"/>
      <c r="G1132" s="103"/>
      <c r="H1132" s="101"/>
      <c r="I1132" s="4"/>
      <c r="J1132" s="101"/>
      <c r="K1132" s="118"/>
      <c r="L1132" s="4"/>
      <c r="M1132" s="4"/>
      <c r="N1132" s="4"/>
      <c r="O1132" s="4"/>
      <c r="P1132" s="4"/>
      <c r="Q1132" s="4"/>
      <c r="R1132" s="4"/>
      <c r="S1132" s="4"/>
      <c r="T1132" s="100"/>
      <c r="U1132" s="4"/>
      <c r="V1132" s="4"/>
      <c r="W1132" s="4"/>
      <c r="X1132" s="4"/>
      <c r="Y1132" s="4"/>
      <c r="Z1132" s="4"/>
    </row>
    <row r="1133" spans="1:26" ht="15.75" customHeight="1">
      <c r="A1133" s="116"/>
      <c r="B1133" s="101"/>
      <c r="C1133" s="101"/>
      <c r="D1133" s="100"/>
      <c r="E1133" s="101"/>
      <c r="F1133" s="117"/>
      <c r="G1133" s="103"/>
      <c r="H1133" s="101"/>
      <c r="I1133" s="4"/>
      <c r="J1133" s="101"/>
      <c r="K1133" s="118"/>
      <c r="L1133" s="4"/>
      <c r="M1133" s="4"/>
      <c r="N1133" s="4"/>
      <c r="O1133" s="4"/>
      <c r="P1133" s="4"/>
      <c r="Q1133" s="4"/>
      <c r="R1133" s="4"/>
      <c r="S1133" s="4"/>
      <c r="T1133" s="100"/>
      <c r="U1133" s="4"/>
      <c r="V1133" s="4"/>
      <c r="W1133" s="4"/>
      <c r="X1133" s="4"/>
      <c r="Y1133" s="4"/>
      <c r="Z1133" s="4"/>
    </row>
    <row r="1134" spans="1:26" ht="15.75" customHeight="1">
      <c r="A1134" s="116"/>
      <c r="B1134" s="101"/>
      <c r="C1134" s="101"/>
      <c r="D1134" s="100"/>
      <c r="E1134" s="101"/>
      <c r="F1134" s="117"/>
      <c r="G1134" s="103"/>
      <c r="H1134" s="101"/>
      <c r="I1134" s="4"/>
      <c r="J1134" s="101"/>
      <c r="K1134" s="118"/>
      <c r="L1134" s="4"/>
      <c r="M1134" s="4"/>
      <c r="N1134" s="4"/>
      <c r="O1134" s="4"/>
      <c r="P1134" s="4"/>
      <c r="Q1134" s="4"/>
      <c r="R1134" s="4"/>
      <c r="S1134" s="4"/>
      <c r="T1134" s="100"/>
      <c r="U1134" s="4"/>
      <c r="V1134" s="4"/>
      <c r="W1134" s="4"/>
      <c r="X1134" s="4"/>
      <c r="Y1134" s="4"/>
      <c r="Z1134" s="4"/>
    </row>
    <row r="1135" spans="1:26" ht="15.75" customHeight="1">
      <c r="A1135" s="116"/>
      <c r="B1135" s="101"/>
      <c r="C1135" s="101"/>
      <c r="D1135" s="100"/>
      <c r="E1135" s="101"/>
      <c r="F1135" s="117"/>
      <c r="G1135" s="103"/>
      <c r="H1135" s="101"/>
      <c r="I1135" s="4"/>
      <c r="J1135" s="101"/>
      <c r="K1135" s="118"/>
      <c r="L1135" s="4"/>
      <c r="M1135" s="4"/>
      <c r="N1135" s="4"/>
      <c r="O1135" s="4"/>
      <c r="P1135" s="4"/>
      <c r="Q1135" s="4"/>
      <c r="R1135" s="4"/>
      <c r="S1135" s="4"/>
      <c r="T1135" s="100"/>
      <c r="U1135" s="4"/>
      <c r="V1135" s="4"/>
      <c r="W1135" s="4"/>
      <c r="X1135" s="4"/>
      <c r="Y1135" s="4"/>
      <c r="Z1135" s="4"/>
    </row>
    <row r="1136" spans="1:26" ht="15.75" customHeight="1">
      <c r="A1136" s="116"/>
      <c r="B1136" s="101"/>
      <c r="C1136" s="101"/>
      <c r="D1136" s="100"/>
      <c r="E1136" s="101"/>
      <c r="F1136" s="117"/>
      <c r="G1136" s="103"/>
      <c r="H1136" s="101"/>
      <c r="I1136" s="4"/>
      <c r="J1136" s="101"/>
      <c r="K1136" s="118"/>
      <c r="L1136" s="4"/>
      <c r="M1136" s="4"/>
      <c r="N1136" s="4"/>
      <c r="O1136" s="4"/>
      <c r="P1136" s="4"/>
      <c r="Q1136" s="4"/>
      <c r="R1136" s="4"/>
      <c r="S1136" s="4"/>
      <c r="T1136" s="100"/>
      <c r="U1136" s="4"/>
      <c r="V1136" s="4"/>
      <c r="W1136" s="4"/>
      <c r="X1136" s="4"/>
      <c r="Y1136" s="4"/>
      <c r="Z1136" s="4"/>
    </row>
    <row r="1137" spans="1:26" ht="15.75" customHeight="1">
      <c r="A1137" s="116"/>
      <c r="B1137" s="101"/>
      <c r="C1137" s="101"/>
      <c r="D1137" s="100"/>
      <c r="E1137" s="101"/>
      <c r="F1137" s="117"/>
      <c r="G1137" s="103"/>
      <c r="H1137" s="101"/>
      <c r="I1137" s="4"/>
      <c r="J1137" s="101"/>
      <c r="K1137" s="118"/>
      <c r="L1137" s="4"/>
      <c r="M1137" s="4"/>
      <c r="N1137" s="4"/>
      <c r="O1137" s="4"/>
      <c r="P1137" s="4"/>
      <c r="Q1137" s="4"/>
      <c r="R1137" s="4"/>
      <c r="S1137" s="4"/>
      <c r="T1137" s="100"/>
      <c r="U1137" s="4"/>
      <c r="V1137" s="4"/>
      <c r="W1137" s="4"/>
      <c r="X1137" s="4"/>
      <c r="Y1137" s="4"/>
      <c r="Z1137" s="4"/>
    </row>
    <row r="1138" spans="1:26" ht="15.75" customHeight="1">
      <c r="A1138" s="116"/>
      <c r="B1138" s="101"/>
      <c r="C1138" s="101"/>
      <c r="D1138" s="100"/>
      <c r="E1138" s="101"/>
      <c r="F1138" s="117"/>
      <c r="G1138" s="103"/>
      <c r="H1138" s="101"/>
      <c r="I1138" s="4"/>
      <c r="J1138" s="101"/>
      <c r="K1138" s="118"/>
      <c r="L1138" s="4"/>
      <c r="M1138" s="4"/>
      <c r="N1138" s="4"/>
      <c r="O1138" s="4"/>
      <c r="P1138" s="4"/>
      <c r="Q1138" s="4"/>
      <c r="R1138" s="4"/>
      <c r="S1138" s="4"/>
      <c r="T1138" s="100"/>
      <c r="U1138" s="4"/>
      <c r="V1138" s="4"/>
      <c r="W1138" s="4"/>
      <c r="X1138" s="4"/>
      <c r="Y1138" s="4"/>
      <c r="Z1138" s="4"/>
    </row>
    <row r="1139" spans="1:26" ht="15.75" customHeight="1">
      <c r="A1139" s="116"/>
      <c r="B1139" s="101"/>
      <c r="C1139" s="101"/>
      <c r="D1139" s="100"/>
      <c r="E1139" s="101"/>
      <c r="F1139" s="117"/>
      <c r="G1139" s="103"/>
      <c r="H1139" s="101"/>
      <c r="I1139" s="4"/>
      <c r="J1139" s="101"/>
      <c r="K1139" s="118"/>
      <c r="L1139" s="4"/>
      <c r="M1139" s="4"/>
      <c r="N1139" s="4"/>
      <c r="O1139" s="4"/>
      <c r="P1139" s="4"/>
      <c r="Q1139" s="4"/>
      <c r="R1139" s="4"/>
      <c r="S1139" s="4"/>
      <c r="T1139" s="100"/>
      <c r="U1139" s="4"/>
      <c r="V1139" s="4"/>
      <c r="W1139" s="4"/>
      <c r="X1139" s="4"/>
      <c r="Y1139" s="4"/>
      <c r="Z1139" s="4"/>
    </row>
    <row r="1140" spans="1:26" ht="15.75" customHeight="1">
      <c r="A1140" s="116"/>
      <c r="B1140" s="101"/>
      <c r="C1140" s="101"/>
      <c r="D1140" s="100"/>
      <c r="E1140" s="101"/>
      <c r="F1140" s="117"/>
      <c r="G1140" s="103"/>
      <c r="H1140" s="101"/>
      <c r="I1140" s="4"/>
      <c r="J1140" s="101"/>
      <c r="K1140" s="118"/>
      <c r="L1140" s="4"/>
      <c r="M1140" s="4"/>
      <c r="N1140" s="4"/>
      <c r="O1140" s="4"/>
      <c r="P1140" s="4"/>
      <c r="Q1140" s="4"/>
      <c r="R1140" s="4"/>
      <c r="S1140" s="4"/>
      <c r="T1140" s="100"/>
      <c r="U1140" s="4"/>
      <c r="V1140" s="4"/>
      <c r="W1140" s="4"/>
      <c r="X1140" s="4"/>
      <c r="Y1140" s="4"/>
      <c r="Z1140" s="4"/>
    </row>
    <row r="1141" spans="1:26" ht="15.75" customHeight="1">
      <c r="A1141" s="116"/>
      <c r="B1141" s="101"/>
      <c r="C1141" s="101"/>
      <c r="D1141" s="100"/>
      <c r="E1141" s="101"/>
      <c r="F1141" s="117"/>
      <c r="G1141" s="103"/>
      <c r="H1141" s="101"/>
      <c r="I1141" s="4"/>
      <c r="J1141" s="101"/>
      <c r="K1141" s="118"/>
      <c r="L1141" s="4"/>
      <c r="M1141" s="4"/>
      <c r="N1141" s="4"/>
      <c r="O1141" s="4"/>
      <c r="P1141" s="4"/>
      <c r="Q1141" s="4"/>
      <c r="R1141" s="4"/>
      <c r="S1141" s="4"/>
      <c r="T1141" s="100"/>
      <c r="U1141" s="4"/>
      <c r="V1141" s="4"/>
      <c r="W1141" s="4"/>
      <c r="X1141" s="4"/>
      <c r="Y1141" s="4"/>
      <c r="Z1141" s="4"/>
    </row>
    <row r="1142" spans="1:26" ht="15.75" customHeight="1">
      <c r="A1142" s="116"/>
      <c r="B1142" s="101"/>
      <c r="C1142" s="101"/>
      <c r="D1142" s="100"/>
      <c r="E1142" s="101"/>
      <c r="F1142" s="117"/>
      <c r="G1142" s="103"/>
      <c r="H1142" s="101"/>
      <c r="I1142" s="4"/>
      <c r="J1142" s="101"/>
      <c r="K1142" s="118"/>
      <c r="L1142" s="4"/>
      <c r="M1142" s="4"/>
      <c r="N1142" s="4"/>
      <c r="O1142" s="4"/>
      <c r="P1142" s="4"/>
      <c r="Q1142" s="4"/>
      <c r="R1142" s="4"/>
      <c r="S1142" s="4"/>
      <c r="T1142" s="100"/>
      <c r="U1142" s="4"/>
      <c r="V1142" s="4"/>
      <c r="W1142" s="4"/>
      <c r="X1142" s="4"/>
      <c r="Y1142" s="4"/>
      <c r="Z1142" s="4"/>
    </row>
    <row r="1143" spans="1:26" ht="15.75" customHeight="1">
      <c r="A1143" s="116"/>
      <c r="B1143" s="101"/>
      <c r="C1143" s="101"/>
      <c r="D1143" s="100"/>
      <c r="E1143" s="101"/>
      <c r="F1143" s="117"/>
      <c r="G1143" s="103"/>
      <c r="H1143" s="101"/>
      <c r="I1143" s="4"/>
      <c r="J1143" s="101"/>
      <c r="K1143" s="118"/>
      <c r="L1143" s="4"/>
      <c r="M1143" s="4"/>
      <c r="N1143" s="4"/>
      <c r="O1143" s="4"/>
      <c r="P1143" s="4"/>
      <c r="Q1143" s="4"/>
      <c r="R1143" s="4"/>
      <c r="S1143" s="4"/>
      <c r="T1143" s="100"/>
      <c r="U1143" s="4"/>
      <c r="V1143" s="4"/>
      <c r="W1143" s="4"/>
      <c r="X1143" s="4"/>
      <c r="Y1143" s="4"/>
      <c r="Z1143" s="4"/>
    </row>
    <row r="1144" spans="1:26" ht="15.75" customHeight="1">
      <c r="A1144" s="116"/>
      <c r="B1144" s="101"/>
      <c r="C1144" s="101"/>
      <c r="D1144" s="100"/>
      <c r="E1144" s="101"/>
      <c r="F1144" s="117"/>
      <c r="G1144" s="103"/>
      <c r="H1144" s="101"/>
      <c r="I1144" s="4"/>
      <c r="J1144" s="101"/>
      <c r="K1144" s="118"/>
      <c r="L1144" s="4"/>
      <c r="M1144" s="4"/>
      <c r="N1144" s="4"/>
      <c r="O1144" s="4"/>
      <c r="P1144" s="4"/>
      <c r="Q1144" s="4"/>
      <c r="R1144" s="4"/>
      <c r="S1144" s="4"/>
      <c r="T1144" s="100"/>
      <c r="U1144" s="4"/>
      <c r="V1144" s="4"/>
      <c r="W1144" s="4"/>
      <c r="X1144" s="4"/>
      <c r="Y1144" s="4"/>
      <c r="Z1144" s="4"/>
    </row>
    <row r="1145" spans="1:26" ht="15.75" customHeight="1">
      <c r="A1145" s="116"/>
      <c r="B1145" s="101"/>
      <c r="C1145" s="101"/>
      <c r="D1145" s="100"/>
      <c r="E1145" s="101"/>
      <c r="F1145" s="117"/>
      <c r="G1145" s="103"/>
      <c r="H1145" s="101"/>
      <c r="I1145" s="4"/>
      <c r="J1145" s="101"/>
      <c r="K1145" s="118"/>
      <c r="L1145" s="4"/>
      <c r="M1145" s="4"/>
      <c r="N1145" s="4"/>
      <c r="O1145" s="4"/>
      <c r="P1145" s="4"/>
      <c r="Q1145" s="4"/>
      <c r="R1145" s="4"/>
      <c r="S1145" s="4"/>
      <c r="T1145" s="100"/>
      <c r="U1145" s="4"/>
      <c r="V1145" s="4"/>
      <c r="W1145" s="4"/>
      <c r="X1145" s="4"/>
      <c r="Y1145" s="4"/>
      <c r="Z1145" s="4"/>
    </row>
    <row r="1146" spans="1:26" ht="15.75" customHeight="1">
      <c r="A1146" s="116"/>
      <c r="B1146" s="101"/>
      <c r="C1146" s="101"/>
      <c r="D1146" s="100"/>
      <c r="E1146" s="101"/>
      <c r="F1146" s="117"/>
      <c r="G1146" s="103"/>
      <c r="H1146" s="101"/>
      <c r="I1146" s="4"/>
      <c r="J1146" s="101"/>
      <c r="K1146" s="118"/>
      <c r="L1146" s="4"/>
      <c r="M1146" s="4"/>
      <c r="N1146" s="4"/>
      <c r="O1146" s="4"/>
      <c r="P1146" s="4"/>
      <c r="Q1146" s="4"/>
      <c r="R1146" s="4"/>
      <c r="S1146" s="4"/>
      <c r="T1146" s="100"/>
      <c r="U1146" s="4"/>
      <c r="V1146" s="4"/>
      <c r="W1146" s="4"/>
      <c r="X1146" s="4"/>
      <c r="Y1146" s="4"/>
      <c r="Z1146" s="4"/>
    </row>
    <row r="1147" spans="1:26" ht="15.75" customHeight="1">
      <c r="A1147" s="116"/>
      <c r="B1147" s="101"/>
      <c r="C1147" s="101"/>
      <c r="D1147" s="100"/>
      <c r="E1147" s="101"/>
      <c r="F1147" s="117"/>
      <c r="G1147" s="103"/>
      <c r="H1147" s="101"/>
      <c r="I1147" s="4"/>
      <c r="J1147" s="101"/>
      <c r="K1147" s="118"/>
      <c r="L1147" s="4"/>
      <c r="M1147" s="4"/>
      <c r="N1147" s="4"/>
      <c r="O1147" s="4"/>
      <c r="P1147" s="4"/>
      <c r="Q1147" s="4"/>
      <c r="R1147" s="4"/>
      <c r="S1147" s="4"/>
      <c r="T1147" s="100"/>
      <c r="U1147" s="4"/>
      <c r="V1147" s="4"/>
      <c r="W1147" s="4"/>
      <c r="X1147" s="4"/>
      <c r="Y1147" s="4"/>
      <c r="Z1147" s="4"/>
    </row>
    <row r="1148" spans="1:26" ht="15.75" customHeight="1">
      <c r="A1148" s="116"/>
      <c r="B1148" s="101"/>
      <c r="C1148" s="101"/>
      <c r="D1148" s="100"/>
      <c r="E1148" s="101"/>
      <c r="F1148" s="117"/>
      <c r="G1148" s="103"/>
      <c r="H1148" s="101"/>
      <c r="I1148" s="4"/>
      <c r="J1148" s="101"/>
      <c r="K1148" s="118"/>
      <c r="L1148" s="4"/>
      <c r="M1148" s="4"/>
      <c r="N1148" s="4"/>
      <c r="O1148" s="4"/>
      <c r="P1148" s="4"/>
      <c r="Q1148" s="4"/>
      <c r="R1148" s="4"/>
      <c r="S1148" s="4"/>
      <c r="T1148" s="100"/>
      <c r="U1148" s="4"/>
      <c r="V1148" s="4"/>
      <c r="W1148" s="4"/>
      <c r="X1148" s="4"/>
      <c r="Y1148" s="4"/>
      <c r="Z1148" s="4"/>
    </row>
    <row r="1149" spans="1:26" ht="15.75" customHeight="1">
      <c r="A1149" s="116"/>
      <c r="B1149" s="101"/>
      <c r="C1149" s="101"/>
      <c r="D1149" s="100"/>
      <c r="E1149" s="101"/>
      <c r="F1149" s="117"/>
      <c r="G1149" s="103"/>
      <c r="H1149" s="101"/>
      <c r="I1149" s="4"/>
      <c r="J1149" s="101"/>
      <c r="K1149" s="118"/>
      <c r="L1149" s="4"/>
      <c r="M1149" s="4"/>
      <c r="N1149" s="4"/>
      <c r="O1149" s="4"/>
      <c r="P1149" s="4"/>
      <c r="Q1149" s="4"/>
      <c r="R1149" s="4"/>
      <c r="S1149" s="4"/>
      <c r="T1149" s="100"/>
      <c r="U1149" s="4"/>
      <c r="V1149" s="4"/>
      <c r="W1149" s="4"/>
      <c r="X1149" s="4"/>
      <c r="Y1149" s="4"/>
      <c r="Z1149" s="4"/>
    </row>
    <row r="1150" spans="1:26" ht="15.75" customHeight="1">
      <c r="A1150" s="116"/>
      <c r="B1150" s="101"/>
      <c r="C1150" s="101"/>
      <c r="D1150" s="100"/>
      <c r="E1150" s="101"/>
      <c r="F1150" s="117"/>
      <c r="G1150" s="103"/>
      <c r="H1150" s="101"/>
      <c r="I1150" s="4"/>
      <c r="J1150" s="101"/>
      <c r="K1150" s="118"/>
      <c r="L1150" s="4"/>
      <c r="M1150" s="4"/>
      <c r="N1150" s="4"/>
      <c r="O1150" s="4"/>
      <c r="P1150" s="4"/>
      <c r="Q1150" s="4"/>
      <c r="R1150" s="4"/>
      <c r="S1150" s="4"/>
      <c r="T1150" s="100"/>
      <c r="U1150" s="4"/>
      <c r="V1150" s="4"/>
      <c r="W1150" s="4"/>
      <c r="X1150" s="4"/>
      <c r="Y1150" s="4"/>
      <c r="Z1150" s="4"/>
    </row>
    <row r="1151" spans="1:26" ht="15.75" customHeight="1">
      <c r="A1151" s="116"/>
      <c r="B1151" s="101"/>
      <c r="C1151" s="101"/>
      <c r="D1151" s="100"/>
      <c r="E1151" s="101"/>
      <c r="F1151" s="117"/>
      <c r="G1151" s="103"/>
      <c r="H1151" s="101"/>
      <c r="I1151" s="4"/>
      <c r="J1151" s="101"/>
      <c r="K1151" s="118"/>
      <c r="L1151" s="4"/>
      <c r="M1151" s="4"/>
      <c r="N1151" s="4"/>
      <c r="O1151" s="4"/>
      <c r="P1151" s="4"/>
      <c r="Q1151" s="4"/>
      <c r="R1151" s="4"/>
      <c r="S1151" s="4"/>
      <c r="T1151" s="100"/>
      <c r="U1151" s="4"/>
      <c r="V1151" s="4"/>
      <c r="W1151" s="4"/>
      <c r="X1151" s="4"/>
      <c r="Y1151" s="4"/>
      <c r="Z1151" s="4"/>
    </row>
    <row r="1152" spans="1:26" ht="15.75" customHeight="1">
      <c r="A1152" s="116"/>
      <c r="B1152" s="101"/>
      <c r="C1152" s="101"/>
      <c r="D1152" s="100"/>
      <c r="E1152" s="101"/>
      <c r="F1152" s="117"/>
      <c r="G1152" s="103"/>
      <c r="H1152" s="101"/>
      <c r="I1152" s="4"/>
      <c r="J1152" s="101"/>
      <c r="K1152" s="118"/>
      <c r="L1152" s="4"/>
      <c r="M1152" s="4"/>
      <c r="N1152" s="4"/>
      <c r="O1152" s="4"/>
      <c r="P1152" s="4"/>
      <c r="Q1152" s="4"/>
      <c r="R1152" s="4"/>
      <c r="S1152" s="4"/>
      <c r="T1152" s="100"/>
      <c r="U1152" s="4"/>
      <c r="V1152" s="4"/>
      <c r="W1152" s="4"/>
      <c r="X1152" s="4"/>
      <c r="Y1152" s="4"/>
      <c r="Z1152" s="4"/>
    </row>
    <row r="1153" spans="1:26" ht="15.75" customHeight="1">
      <c r="A1153" s="116"/>
      <c r="B1153" s="101"/>
      <c r="C1153" s="101"/>
      <c r="D1153" s="100"/>
      <c r="E1153" s="101"/>
      <c r="F1153" s="117"/>
      <c r="G1153" s="103"/>
      <c r="H1153" s="101"/>
      <c r="I1153" s="4"/>
      <c r="J1153" s="101"/>
      <c r="K1153" s="118"/>
      <c r="L1153" s="4"/>
      <c r="M1153" s="4"/>
      <c r="N1153" s="4"/>
      <c r="O1153" s="4"/>
      <c r="P1153" s="4"/>
      <c r="Q1153" s="4"/>
      <c r="R1153" s="4"/>
      <c r="S1153" s="4"/>
      <c r="T1153" s="100"/>
      <c r="U1153" s="4"/>
      <c r="V1153" s="4"/>
      <c r="W1153" s="4"/>
      <c r="X1153" s="4"/>
      <c r="Y1153" s="4"/>
      <c r="Z1153" s="4"/>
    </row>
    <row r="1154" spans="1:26" ht="15.75" customHeight="1">
      <c r="A1154" s="116"/>
      <c r="B1154" s="101"/>
      <c r="C1154" s="101"/>
      <c r="D1154" s="100"/>
      <c r="E1154" s="101"/>
      <c r="F1154" s="117"/>
      <c r="G1154" s="103"/>
      <c r="H1154" s="101"/>
      <c r="I1154" s="4"/>
      <c r="J1154" s="101"/>
      <c r="K1154" s="118"/>
      <c r="L1154" s="4"/>
      <c r="M1154" s="4"/>
      <c r="N1154" s="4"/>
      <c r="O1154" s="4"/>
      <c r="P1154" s="4"/>
      <c r="Q1154" s="4"/>
      <c r="R1154" s="4"/>
      <c r="S1154" s="4"/>
      <c r="T1154" s="100"/>
      <c r="U1154" s="4"/>
      <c r="V1154" s="4"/>
      <c r="W1154" s="4"/>
      <c r="X1154" s="4"/>
      <c r="Y1154" s="4"/>
      <c r="Z1154" s="4"/>
    </row>
    <row r="1155" spans="1:26" ht="15.75" customHeight="1">
      <c r="A1155" s="116"/>
      <c r="B1155" s="101"/>
      <c r="C1155" s="101"/>
      <c r="D1155" s="100"/>
      <c r="E1155" s="101"/>
      <c r="F1155" s="117"/>
      <c r="G1155" s="103"/>
      <c r="H1155" s="101"/>
      <c r="I1155" s="4"/>
      <c r="J1155" s="101"/>
      <c r="K1155" s="118"/>
      <c r="L1155" s="4"/>
      <c r="M1155" s="4"/>
      <c r="N1155" s="4"/>
      <c r="O1155" s="4"/>
      <c r="P1155" s="4"/>
      <c r="Q1155" s="4"/>
      <c r="R1155" s="4"/>
      <c r="S1155" s="4"/>
      <c r="T1155" s="100"/>
      <c r="U1155" s="4"/>
      <c r="V1155" s="4"/>
      <c r="W1155" s="4"/>
      <c r="X1155" s="4"/>
      <c r="Y1155" s="4"/>
      <c r="Z1155" s="4"/>
    </row>
    <row r="1156" spans="1:26" ht="15.75" customHeight="1">
      <c r="A1156" s="116"/>
      <c r="B1156" s="101"/>
      <c r="C1156" s="101"/>
      <c r="D1156" s="100"/>
      <c r="E1156" s="101"/>
      <c r="F1156" s="117"/>
      <c r="G1156" s="103"/>
      <c r="H1156" s="101"/>
      <c r="I1156" s="4"/>
      <c r="J1156" s="101"/>
      <c r="K1156" s="118"/>
      <c r="L1156" s="4"/>
      <c r="M1156" s="4"/>
      <c r="N1156" s="4"/>
      <c r="O1156" s="4"/>
      <c r="P1156" s="4"/>
      <c r="Q1156" s="4"/>
      <c r="R1156" s="4"/>
      <c r="S1156" s="4"/>
      <c r="T1156" s="100"/>
      <c r="U1156" s="4"/>
      <c r="V1156" s="4"/>
      <c r="W1156" s="4"/>
      <c r="X1156" s="4"/>
      <c r="Y1156" s="4"/>
      <c r="Z1156" s="4"/>
    </row>
    <row r="1157" spans="1:26" ht="15.75" customHeight="1">
      <c r="A1157" s="116"/>
      <c r="B1157" s="101"/>
      <c r="C1157" s="101"/>
      <c r="D1157" s="100"/>
      <c r="E1157" s="101"/>
      <c r="F1157" s="117"/>
      <c r="G1157" s="103"/>
      <c r="H1157" s="101"/>
      <c r="I1157" s="4"/>
      <c r="J1157" s="101"/>
      <c r="K1157" s="118"/>
      <c r="L1157" s="4"/>
      <c r="M1157" s="4"/>
      <c r="N1157" s="4"/>
      <c r="O1157" s="4"/>
      <c r="P1157" s="4"/>
      <c r="Q1157" s="4"/>
      <c r="R1157" s="4"/>
      <c r="S1157" s="4"/>
      <c r="T1157" s="100"/>
      <c r="U1157" s="4"/>
      <c r="V1157" s="4"/>
      <c r="W1157" s="4"/>
      <c r="X1157" s="4"/>
      <c r="Y1157" s="4"/>
      <c r="Z1157" s="4"/>
    </row>
    <row r="1158" spans="1:26" ht="15.75" customHeight="1">
      <c r="A1158" s="116"/>
      <c r="B1158" s="101"/>
      <c r="C1158" s="101"/>
      <c r="D1158" s="100"/>
      <c r="E1158" s="101"/>
      <c r="F1158" s="117"/>
      <c r="G1158" s="103"/>
      <c r="H1158" s="101"/>
      <c r="I1158" s="4"/>
      <c r="J1158" s="101"/>
      <c r="K1158" s="118"/>
      <c r="L1158" s="4"/>
      <c r="M1158" s="4"/>
      <c r="N1158" s="4"/>
      <c r="O1158" s="4"/>
      <c r="P1158" s="4"/>
      <c r="Q1158" s="4"/>
      <c r="R1158" s="4"/>
      <c r="S1158" s="4"/>
      <c r="T1158" s="100"/>
      <c r="U1158" s="4"/>
      <c r="V1158" s="4"/>
      <c r="W1158" s="4"/>
      <c r="X1158" s="4"/>
      <c r="Y1158" s="4"/>
      <c r="Z1158" s="4"/>
    </row>
    <row r="1159" spans="1:26" ht="15.75" customHeight="1">
      <c r="A1159" s="116"/>
      <c r="B1159" s="101"/>
      <c r="C1159" s="101"/>
      <c r="D1159" s="100"/>
      <c r="E1159" s="101"/>
      <c r="F1159" s="117"/>
      <c r="G1159" s="103"/>
      <c r="H1159" s="101"/>
      <c r="I1159" s="4"/>
      <c r="J1159" s="101"/>
      <c r="K1159" s="118"/>
      <c r="L1159" s="4"/>
      <c r="M1159" s="4"/>
      <c r="N1159" s="4"/>
      <c r="O1159" s="4"/>
      <c r="P1159" s="4"/>
      <c r="Q1159" s="4"/>
      <c r="R1159" s="4"/>
      <c r="S1159" s="4"/>
      <c r="T1159" s="100"/>
      <c r="U1159" s="4"/>
      <c r="V1159" s="4"/>
      <c r="W1159" s="4"/>
      <c r="X1159" s="4"/>
      <c r="Y1159" s="4"/>
      <c r="Z1159" s="4"/>
    </row>
    <row r="1160" spans="1:26" ht="15.75" customHeight="1">
      <c r="A1160" s="116"/>
      <c r="B1160" s="101"/>
      <c r="C1160" s="101"/>
      <c r="D1160" s="100"/>
      <c r="E1160" s="101"/>
      <c r="F1160" s="117"/>
      <c r="G1160" s="103"/>
      <c r="H1160" s="101"/>
      <c r="I1160" s="4"/>
      <c r="J1160" s="101"/>
      <c r="K1160" s="118"/>
      <c r="L1160" s="4"/>
      <c r="M1160" s="4"/>
      <c r="N1160" s="4"/>
      <c r="O1160" s="4"/>
      <c r="P1160" s="4"/>
      <c r="Q1160" s="4"/>
      <c r="R1160" s="4"/>
      <c r="S1160" s="4"/>
      <c r="T1160" s="100"/>
      <c r="U1160" s="4"/>
      <c r="V1160" s="4"/>
      <c r="W1160" s="4"/>
      <c r="X1160" s="4"/>
      <c r="Y1160" s="4"/>
      <c r="Z1160" s="4"/>
    </row>
    <row r="1161" spans="1:26" ht="15.75" customHeight="1">
      <c r="A1161" s="116"/>
      <c r="B1161" s="101"/>
      <c r="C1161" s="101"/>
      <c r="D1161" s="100"/>
      <c r="E1161" s="101"/>
      <c r="F1161" s="117"/>
      <c r="G1161" s="103"/>
      <c r="H1161" s="101"/>
      <c r="I1161" s="4"/>
      <c r="J1161" s="101"/>
      <c r="K1161" s="118"/>
      <c r="L1161" s="4"/>
      <c r="M1161" s="4"/>
      <c r="N1161" s="4"/>
      <c r="O1161" s="4"/>
      <c r="P1161" s="4"/>
      <c r="Q1161" s="4"/>
      <c r="R1161" s="4"/>
      <c r="S1161" s="4"/>
      <c r="T1161" s="100"/>
      <c r="U1161" s="4"/>
      <c r="V1161" s="4"/>
      <c r="W1161" s="4"/>
      <c r="X1161" s="4"/>
      <c r="Y1161" s="4"/>
      <c r="Z1161" s="4"/>
    </row>
    <row r="1162" spans="1:26" ht="15.75" customHeight="1">
      <c r="A1162" s="116"/>
      <c r="B1162" s="101"/>
      <c r="C1162" s="101"/>
      <c r="D1162" s="100"/>
      <c r="E1162" s="101"/>
      <c r="F1162" s="117"/>
      <c r="G1162" s="103"/>
      <c r="H1162" s="101"/>
      <c r="I1162" s="4"/>
      <c r="J1162" s="101"/>
      <c r="K1162" s="118"/>
      <c r="L1162" s="4"/>
      <c r="M1162" s="4"/>
      <c r="N1162" s="4"/>
      <c r="O1162" s="4"/>
      <c r="P1162" s="4"/>
      <c r="Q1162" s="4"/>
      <c r="R1162" s="4"/>
      <c r="S1162" s="4"/>
      <c r="T1162" s="100"/>
      <c r="U1162" s="4"/>
      <c r="V1162" s="4"/>
      <c r="W1162" s="4"/>
      <c r="X1162" s="4"/>
      <c r="Y1162" s="4"/>
      <c r="Z1162" s="4"/>
    </row>
    <row r="1163" spans="1:26" ht="15.75" customHeight="1">
      <c r="A1163" s="116"/>
      <c r="B1163" s="101"/>
      <c r="C1163" s="101"/>
      <c r="D1163" s="100"/>
      <c r="E1163" s="101"/>
      <c r="F1163" s="117"/>
      <c r="G1163" s="103"/>
      <c r="H1163" s="101"/>
      <c r="I1163" s="4"/>
      <c r="J1163" s="101"/>
      <c r="K1163" s="118"/>
      <c r="L1163" s="4"/>
      <c r="M1163" s="4"/>
      <c r="N1163" s="4"/>
      <c r="O1163" s="4"/>
      <c r="P1163" s="4"/>
      <c r="Q1163" s="4"/>
      <c r="R1163" s="4"/>
      <c r="S1163" s="4"/>
      <c r="T1163" s="100"/>
      <c r="U1163" s="4"/>
      <c r="V1163" s="4"/>
      <c r="W1163" s="4"/>
      <c r="X1163" s="4"/>
      <c r="Y1163" s="4"/>
      <c r="Z1163" s="4"/>
    </row>
    <row r="1164" spans="1:26" ht="15.75" customHeight="1">
      <c r="A1164" s="116"/>
      <c r="B1164" s="101"/>
      <c r="C1164" s="101"/>
      <c r="D1164" s="100"/>
      <c r="E1164" s="101"/>
      <c r="F1164" s="117"/>
      <c r="G1164" s="103"/>
      <c r="H1164" s="101"/>
      <c r="I1164" s="4"/>
      <c r="J1164" s="101"/>
      <c r="K1164" s="118"/>
      <c r="L1164" s="4"/>
      <c r="M1164" s="4"/>
      <c r="N1164" s="4"/>
      <c r="O1164" s="4"/>
      <c r="P1164" s="4"/>
      <c r="Q1164" s="4"/>
      <c r="R1164" s="4"/>
      <c r="S1164" s="4"/>
      <c r="T1164" s="100"/>
      <c r="U1164" s="4"/>
      <c r="V1164" s="4"/>
      <c r="W1164" s="4"/>
      <c r="X1164" s="4"/>
      <c r="Y1164" s="4"/>
      <c r="Z1164" s="4"/>
    </row>
    <row r="1165" spans="1:26" ht="15.75" customHeight="1">
      <c r="A1165" s="116"/>
      <c r="B1165" s="101"/>
      <c r="C1165" s="101"/>
      <c r="D1165" s="100"/>
      <c r="E1165" s="101"/>
      <c r="F1165" s="117"/>
      <c r="G1165" s="103"/>
      <c r="H1165" s="101"/>
      <c r="I1165" s="4"/>
      <c r="J1165" s="101"/>
      <c r="K1165" s="118"/>
      <c r="L1165" s="4"/>
      <c r="M1165" s="4"/>
      <c r="N1165" s="4"/>
      <c r="O1165" s="4"/>
      <c r="P1165" s="4"/>
      <c r="Q1165" s="4"/>
      <c r="R1165" s="4"/>
      <c r="S1165" s="4"/>
      <c r="T1165" s="100"/>
      <c r="U1165" s="4"/>
      <c r="V1165" s="4"/>
      <c r="W1165" s="4"/>
      <c r="X1165" s="4"/>
      <c r="Y1165" s="4"/>
      <c r="Z1165" s="4"/>
    </row>
    <row r="1166" spans="1:26" ht="15.75" customHeight="1">
      <c r="A1166" s="116"/>
      <c r="B1166" s="101"/>
      <c r="C1166" s="101"/>
      <c r="D1166" s="100"/>
      <c r="E1166" s="101"/>
      <c r="F1166" s="117"/>
      <c r="G1166" s="103"/>
      <c r="H1166" s="101"/>
      <c r="I1166" s="4"/>
      <c r="J1166" s="101"/>
      <c r="K1166" s="118"/>
      <c r="L1166" s="4"/>
      <c r="M1166" s="4"/>
      <c r="N1166" s="4"/>
      <c r="O1166" s="4"/>
      <c r="P1166" s="4"/>
      <c r="Q1166" s="4"/>
      <c r="R1166" s="4"/>
      <c r="S1166" s="4"/>
      <c r="T1166" s="100"/>
      <c r="U1166" s="4"/>
      <c r="V1166" s="4"/>
      <c r="W1166" s="4"/>
      <c r="X1166" s="4"/>
      <c r="Y1166" s="4"/>
      <c r="Z1166" s="4"/>
    </row>
    <row r="1167" spans="1:26" ht="15.75" customHeight="1">
      <c r="A1167" s="116"/>
      <c r="B1167" s="101"/>
      <c r="C1167" s="101"/>
      <c r="D1167" s="100"/>
      <c r="E1167" s="101"/>
      <c r="F1167" s="117"/>
      <c r="G1167" s="103"/>
      <c r="H1167" s="101"/>
      <c r="I1167" s="4"/>
      <c r="J1167" s="101"/>
      <c r="K1167" s="118"/>
      <c r="L1167" s="4"/>
      <c r="M1167" s="4"/>
      <c r="N1167" s="4"/>
      <c r="O1167" s="4"/>
      <c r="P1167" s="4"/>
      <c r="Q1167" s="4"/>
      <c r="R1167" s="4"/>
      <c r="S1167" s="4"/>
      <c r="T1167" s="100"/>
      <c r="U1167" s="4"/>
      <c r="V1167" s="4"/>
      <c r="W1167" s="4"/>
      <c r="X1167" s="4"/>
      <c r="Y1167" s="4"/>
      <c r="Z1167" s="4"/>
    </row>
    <row r="1168" spans="1:26" ht="15.75" customHeight="1">
      <c r="A1168" s="116"/>
      <c r="B1168" s="101"/>
      <c r="C1168" s="101"/>
      <c r="D1168" s="100"/>
      <c r="E1168" s="101"/>
      <c r="F1168" s="117"/>
      <c r="G1168" s="103"/>
      <c r="H1168" s="101"/>
      <c r="I1168" s="4"/>
      <c r="J1168" s="101"/>
      <c r="K1168" s="118"/>
      <c r="L1168" s="4"/>
      <c r="M1168" s="4"/>
      <c r="N1168" s="4"/>
      <c r="O1168" s="4"/>
      <c r="P1168" s="4"/>
      <c r="Q1168" s="4"/>
      <c r="R1168" s="4"/>
      <c r="S1168" s="4"/>
      <c r="T1168" s="100"/>
      <c r="U1168" s="4"/>
      <c r="V1168" s="4"/>
      <c r="W1168" s="4"/>
      <c r="X1168" s="4"/>
      <c r="Y1168" s="4"/>
      <c r="Z1168" s="4"/>
    </row>
    <row r="1169" spans="1:26" ht="15.75" customHeight="1">
      <c r="A1169" s="116"/>
      <c r="B1169" s="101"/>
      <c r="C1169" s="101"/>
      <c r="D1169" s="100"/>
      <c r="E1169" s="101"/>
      <c r="F1169" s="117"/>
      <c r="G1169" s="103"/>
      <c r="H1169" s="101"/>
      <c r="I1169" s="4"/>
      <c r="J1169" s="101"/>
      <c r="K1169" s="118"/>
      <c r="L1169" s="4"/>
      <c r="M1169" s="4"/>
      <c r="N1169" s="4"/>
      <c r="O1169" s="4"/>
      <c r="P1169" s="4"/>
      <c r="Q1169" s="4"/>
      <c r="R1169" s="4"/>
      <c r="S1169" s="4"/>
      <c r="T1169" s="100"/>
      <c r="U1169" s="4"/>
      <c r="V1169" s="4"/>
      <c r="W1169" s="4"/>
      <c r="X1169" s="4"/>
      <c r="Y1169" s="4"/>
      <c r="Z1169" s="4"/>
    </row>
    <row r="1170" spans="1:26" ht="15.75" customHeight="1">
      <c r="A1170" s="116"/>
      <c r="B1170" s="101"/>
      <c r="C1170" s="101"/>
      <c r="D1170" s="100"/>
      <c r="E1170" s="101"/>
      <c r="F1170" s="117"/>
      <c r="G1170" s="103"/>
      <c r="H1170" s="101"/>
      <c r="I1170" s="4"/>
      <c r="J1170" s="101"/>
      <c r="K1170" s="118"/>
      <c r="L1170" s="4"/>
      <c r="M1170" s="4"/>
      <c r="N1170" s="4"/>
      <c r="O1170" s="4"/>
      <c r="P1170" s="4"/>
      <c r="Q1170" s="4"/>
      <c r="R1170" s="4"/>
      <c r="S1170" s="4"/>
      <c r="T1170" s="100"/>
      <c r="U1170" s="4"/>
      <c r="V1170" s="4"/>
      <c r="W1170" s="4"/>
      <c r="X1170" s="4"/>
      <c r="Y1170" s="4"/>
      <c r="Z1170" s="4"/>
    </row>
    <row r="1171" spans="1:26" ht="15.75" customHeight="1">
      <c r="A1171" s="116"/>
      <c r="B1171" s="101"/>
      <c r="C1171" s="101"/>
      <c r="D1171" s="100"/>
      <c r="E1171" s="101"/>
      <c r="F1171" s="117"/>
      <c r="G1171" s="103"/>
      <c r="H1171" s="101"/>
      <c r="I1171" s="4"/>
      <c r="J1171" s="101"/>
      <c r="K1171" s="118"/>
      <c r="L1171" s="4"/>
      <c r="M1171" s="4"/>
      <c r="N1171" s="4"/>
      <c r="O1171" s="4"/>
      <c r="P1171" s="4"/>
      <c r="Q1171" s="4"/>
      <c r="R1171" s="4"/>
      <c r="S1171" s="4"/>
      <c r="T1171" s="100"/>
      <c r="U1171" s="4"/>
      <c r="V1171" s="4"/>
      <c r="W1171" s="4"/>
      <c r="X1171" s="4"/>
      <c r="Y1171" s="4"/>
      <c r="Z1171" s="4"/>
    </row>
    <row r="1172" spans="1:26" ht="15.75" customHeight="1">
      <c r="A1172" s="116"/>
      <c r="B1172" s="101"/>
      <c r="C1172" s="101"/>
      <c r="D1172" s="100"/>
      <c r="E1172" s="101"/>
      <c r="F1172" s="117"/>
      <c r="G1172" s="103"/>
      <c r="H1172" s="101"/>
      <c r="I1172" s="4"/>
      <c r="J1172" s="101"/>
      <c r="K1172" s="118"/>
      <c r="L1172" s="4"/>
      <c r="M1172" s="4"/>
      <c r="N1172" s="4"/>
      <c r="O1172" s="4"/>
      <c r="P1172" s="4"/>
      <c r="Q1172" s="4"/>
      <c r="R1172" s="4"/>
      <c r="S1172" s="4"/>
      <c r="T1172" s="100"/>
      <c r="U1172" s="4"/>
      <c r="V1172" s="4"/>
      <c r="W1172" s="4"/>
      <c r="X1172" s="4"/>
      <c r="Y1172" s="4"/>
      <c r="Z1172" s="4"/>
    </row>
    <row r="1173" spans="1:26" ht="15.75" customHeight="1">
      <c r="A1173" s="116"/>
      <c r="B1173" s="101"/>
      <c r="C1173" s="101"/>
      <c r="D1173" s="100"/>
      <c r="E1173" s="101"/>
      <c r="F1173" s="117"/>
      <c r="G1173" s="103"/>
      <c r="H1173" s="101"/>
      <c r="I1173" s="4"/>
      <c r="J1173" s="101"/>
      <c r="K1173" s="118"/>
      <c r="L1173" s="4"/>
      <c r="M1173" s="4"/>
      <c r="N1173" s="4"/>
      <c r="O1173" s="4"/>
      <c r="P1173" s="4"/>
      <c r="Q1173" s="4"/>
      <c r="R1173" s="4"/>
      <c r="S1173" s="4"/>
      <c r="T1173" s="100"/>
      <c r="U1173" s="4"/>
      <c r="V1173" s="4"/>
      <c r="W1173" s="4"/>
      <c r="X1173" s="4"/>
      <c r="Y1173" s="4"/>
      <c r="Z1173" s="4"/>
    </row>
    <row r="1174" spans="1:26" ht="15.75" customHeight="1">
      <c r="A1174" s="116"/>
      <c r="B1174" s="101"/>
      <c r="C1174" s="101"/>
      <c r="D1174" s="100"/>
      <c r="E1174" s="101"/>
      <c r="F1174" s="117"/>
      <c r="G1174" s="103"/>
      <c r="H1174" s="101"/>
      <c r="I1174" s="4"/>
      <c r="J1174" s="101"/>
      <c r="K1174" s="118"/>
      <c r="L1174" s="4"/>
      <c r="M1174" s="4"/>
      <c r="N1174" s="4"/>
      <c r="O1174" s="4"/>
      <c r="P1174" s="4"/>
      <c r="Q1174" s="4"/>
      <c r="R1174" s="4"/>
      <c r="S1174" s="4"/>
      <c r="T1174" s="100"/>
      <c r="U1174" s="4"/>
      <c r="V1174" s="4"/>
      <c r="W1174" s="4"/>
      <c r="X1174" s="4"/>
      <c r="Y1174" s="4"/>
      <c r="Z1174" s="4"/>
    </row>
    <row r="1175" spans="1:26" ht="15.75" customHeight="1">
      <c r="A1175" s="116"/>
      <c r="B1175" s="101"/>
      <c r="C1175" s="101"/>
      <c r="D1175" s="100"/>
      <c r="E1175" s="101"/>
      <c r="F1175" s="117"/>
      <c r="G1175" s="103"/>
      <c r="H1175" s="101"/>
      <c r="I1175" s="4"/>
      <c r="J1175" s="101"/>
      <c r="K1175" s="118"/>
      <c r="L1175" s="4"/>
      <c r="M1175" s="4"/>
      <c r="N1175" s="4"/>
      <c r="O1175" s="4"/>
      <c r="P1175" s="4"/>
      <c r="Q1175" s="4"/>
      <c r="R1175" s="4"/>
      <c r="S1175" s="4"/>
      <c r="T1175" s="100"/>
      <c r="U1175" s="4"/>
      <c r="V1175" s="4"/>
      <c r="W1175" s="4"/>
      <c r="X1175" s="4"/>
      <c r="Y1175" s="4"/>
      <c r="Z1175" s="4"/>
    </row>
    <row r="1176" spans="1:26" ht="15.75" customHeight="1">
      <c r="A1176" s="116"/>
      <c r="B1176" s="101"/>
      <c r="C1176" s="101"/>
      <c r="D1176" s="100"/>
      <c r="E1176" s="101"/>
      <c r="F1176" s="117"/>
      <c r="G1176" s="103"/>
      <c r="H1176" s="101"/>
      <c r="I1176" s="4"/>
      <c r="J1176" s="101"/>
      <c r="K1176" s="118"/>
      <c r="L1176" s="4"/>
      <c r="M1176" s="4"/>
      <c r="N1176" s="4"/>
      <c r="O1176" s="4"/>
      <c r="P1176" s="4"/>
      <c r="Q1176" s="4"/>
      <c r="R1176" s="4"/>
      <c r="S1176" s="4"/>
      <c r="T1176" s="100"/>
      <c r="U1176" s="4"/>
      <c r="V1176" s="4"/>
      <c r="W1176" s="4"/>
      <c r="X1176" s="4"/>
      <c r="Y1176" s="4"/>
      <c r="Z1176" s="4"/>
    </row>
    <row r="1177" spans="1:26" ht="15.75" customHeight="1">
      <c r="A1177" s="116"/>
      <c r="B1177" s="101"/>
      <c r="C1177" s="101"/>
      <c r="D1177" s="100"/>
      <c r="E1177" s="101"/>
      <c r="F1177" s="117"/>
      <c r="G1177" s="103"/>
      <c r="H1177" s="101"/>
      <c r="I1177" s="4"/>
      <c r="J1177" s="101"/>
      <c r="K1177" s="118"/>
      <c r="L1177" s="4"/>
      <c r="M1177" s="4"/>
      <c r="N1177" s="4"/>
      <c r="O1177" s="4"/>
      <c r="P1177" s="4"/>
      <c r="Q1177" s="4"/>
      <c r="R1177" s="4"/>
      <c r="S1177" s="4"/>
      <c r="T1177" s="100"/>
      <c r="U1177" s="4"/>
      <c r="V1177" s="4"/>
      <c r="W1177" s="4"/>
      <c r="X1177" s="4"/>
      <c r="Y1177" s="4"/>
      <c r="Z1177" s="4"/>
    </row>
    <row r="1178" spans="1:26" ht="15.75" customHeight="1">
      <c r="A1178" s="116"/>
      <c r="B1178" s="101"/>
      <c r="C1178" s="101"/>
      <c r="D1178" s="100"/>
      <c r="E1178" s="101"/>
      <c r="F1178" s="117"/>
      <c r="G1178" s="103"/>
      <c r="H1178" s="101"/>
      <c r="I1178" s="4"/>
      <c r="J1178" s="101"/>
      <c r="K1178" s="118"/>
      <c r="L1178" s="4"/>
      <c r="M1178" s="4"/>
      <c r="N1178" s="4"/>
      <c r="O1178" s="4"/>
      <c r="P1178" s="4"/>
      <c r="Q1178" s="4"/>
      <c r="R1178" s="4"/>
      <c r="S1178" s="4"/>
      <c r="T1178" s="100"/>
      <c r="U1178" s="4"/>
      <c r="V1178" s="4"/>
      <c r="W1178" s="4"/>
      <c r="X1178" s="4"/>
      <c r="Y1178" s="4"/>
      <c r="Z1178" s="4"/>
    </row>
    <row r="1179" spans="1:26" ht="15.75" customHeight="1">
      <c r="A1179" s="116"/>
      <c r="B1179" s="101"/>
      <c r="C1179" s="101"/>
      <c r="D1179" s="100"/>
      <c r="E1179" s="101"/>
      <c r="F1179" s="117"/>
      <c r="G1179" s="103"/>
      <c r="H1179" s="101"/>
      <c r="I1179" s="4"/>
      <c r="J1179" s="101"/>
      <c r="K1179" s="118"/>
      <c r="L1179" s="4"/>
      <c r="M1179" s="4"/>
      <c r="N1179" s="4"/>
      <c r="O1179" s="4"/>
      <c r="P1179" s="4"/>
      <c r="Q1179" s="4"/>
      <c r="R1179" s="4"/>
      <c r="S1179" s="4"/>
      <c r="T1179" s="100"/>
      <c r="U1179" s="4"/>
      <c r="V1179" s="4"/>
      <c r="W1179" s="4"/>
      <c r="X1179" s="4"/>
      <c r="Y1179" s="4"/>
      <c r="Z1179" s="4"/>
    </row>
    <row r="1180" spans="1:26" ht="15.75" customHeight="1">
      <c r="A1180" s="116"/>
      <c r="B1180" s="101"/>
      <c r="C1180" s="101"/>
      <c r="D1180" s="100"/>
      <c r="E1180" s="101"/>
      <c r="F1180" s="117"/>
      <c r="G1180" s="103"/>
      <c r="H1180" s="101"/>
      <c r="I1180" s="4"/>
      <c r="J1180" s="101"/>
      <c r="K1180" s="118"/>
      <c r="L1180" s="4"/>
      <c r="M1180" s="4"/>
      <c r="N1180" s="4"/>
      <c r="O1180" s="4"/>
      <c r="P1180" s="4"/>
      <c r="Q1180" s="4"/>
      <c r="R1180" s="4"/>
      <c r="S1180" s="4"/>
      <c r="T1180" s="100"/>
      <c r="U1180" s="4"/>
      <c r="V1180" s="4"/>
      <c r="W1180" s="4"/>
      <c r="X1180" s="4"/>
      <c r="Y1180" s="4"/>
      <c r="Z1180" s="4"/>
    </row>
    <row r="1181" spans="1:26" ht="15.75" customHeight="1">
      <c r="A1181" s="116"/>
      <c r="B1181" s="101"/>
      <c r="C1181" s="101"/>
      <c r="D1181" s="100"/>
      <c r="E1181" s="101"/>
      <c r="F1181" s="117"/>
      <c r="G1181" s="103"/>
      <c r="H1181" s="101"/>
      <c r="I1181" s="4"/>
      <c r="J1181" s="101"/>
      <c r="K1181" s="118"/>
      <c r="L1181" s="4"/>
      <c r="M1181" s="4"/>
      <c r="N1181" s="4"/>
      <c r="O1181" s="4"/>
      <c r="P1181" s="4"/>
      <c r="Q1181" s="4"/>
      <c r="R1181" s="4"/>
      <c r="S1181" s="4"/>
      <c r="T1181" s="100"/>
      <c r="U1181" s="4"/>
      <c r="V1181" s="4"/>
      <c r="W1181" s="4"/>
      <c r="X1181" s="4"/>
      <c r="Y1181" s="4"/>
      <c r="Z1181" s="4"/>
    </row>
    <row r="1182" spans="1:26" ht="15.75" customHeight="1">
      <c r="A1182" s="116"/>
      <c r="B1182" s="101"/>
      <c r="C1182" s="101"/>
      <c r="D1182" s="100"/>
      <c r="E1182" s="101"/>
      <c r="F1182" s="117"/>
      <c r="G1182" s="103"/>
      <c r="H1182" s="101"/>
      <c r="I1182" s="4"/>
      <c r="J1182" s="101"/>
      <c r="K1182" s="118"/>
      <c r="L1182" s="4"/>
      <c r="M1182" s="4"/>
      <c r="N1182" s="4"/>
      <c r="O1182" s="4"/>
      <c r="P1182" s="4"/>
      <c r="Q1182" s="4"/>
      <c r="R1182" s="4"/>
      <c r="S1182" s="4"/>
      <c r="T1182" s="100"/>
      <c r="U1182" s="4"/>
      <c r="V1182" s="4"/>
      <c r="W1182" s="4"/>
      <c r="X1182" s="4"/>
      <c r="Y1182" s="4"/>
      <c r="Z1182" s="4"/>
    </row>
    <row r="1183" spans="1:26" ht="15.75" customHeight="1">
      <c r="A1183" s="116"/>
      <c r="B1183" s="101"/>
      <c r="C1183" s="101"/>
      <c r="D1183" s="100"/>
      <c r="E1183" s="101"/>
      <c r="F1183" s="117"/>
      <c r="G1183" s="103"/>
      <c r="H1183" s="101"/>
      <c r="I1183" s="4"/>
      <c r="J1183" s="101"/>
      <c r="K1183" s="118"/>
      <c r="L1183" s="4"/>
      <c r="M1183" s="4"/>
      <c r="N1183" s="4"/>
      <c r="O1183" s="4"/>
      <c r="P1183" s="4"/>
      <c r="Q1183" s="4"/>
      <c r="R1183" s="4"/>
      <c r="S1183" s="4"/>
      <c r="T1183" s="100"/>
      <c r="U1183" s="4"/>
      <c r="V1183" s="4"/>
      <c r="W1183" s="4"/>
      <c r="X1183" s="4"/>
      <c r="Y1183" s="4"/>
      <c r="Z1183" s="4"/>
    </row>
    <row r="1184" spans="1:26" ht="15.75" customHeight="1">
      <c r="A1184" s="116"/>
      <c r="B1184" s="101"/>
      <c r="C1184" s="101"/>
      <c r="D1184" s="100"/>
      <c r="E1184" s="101"/>
      <c r="F1184" s="117"/>
      <c r="G1184" s="103"/>
      <c r="H1184" s="101"/>
      <c r="I1184" s="4"/>
      <c r="J1184" s="101"/>
      <c r="K1184" s="118"/>
      <c r="L1184" s="4"/>
      <c r="M1184" s="4"/>
      <c r="N1184" s="4"/>
      <c r="O1184" s="4"/>
      <c r="P1184" s="4"/>
      <c r="Q1184" s="4"/>
      <c r="R1184" s="4"/>
      <c r="S1184" s="4"/>
      <c r="T1184" s="100"/>
      <c r="U1184" s="4"/>
      <c r="V1184" s="4"/>
      <c r="W1184" s="4"/>
      <c r="X1184" s="4"/>
      <c r="Y1184" s="4"/>
      <c r="Z1184" s="4"/>
    </row>
    <row r="1185" spans="1:26" ht="15.75" customHeight="1">
      <c r="A1185" s="116"/>
      <c r="B1185" s="101"/>
      <c r="C1185" s="101"/>
      <c r="D1185" s="100"/>
      <c r="E1185" s="101"/>
      <c r="F1185" s="117"/>
      <c r="G1185" s="103"/>
      <c r="H1185" s="101"/>
      <c r="I1185" s="4"/>
      <c r="J1185" s="101"/>
      <c r="K1185" s="118"/>
      <c r="L1185" s="4"/>
      <c r="M1185" s="4"/>
      <c r="N1185" s="4"/>
      <c r="O1185" s="4"/>
      <c r="P1185" s="4"/>
      <c r="Q1185" s="4"/>
      <c r="R1185" s="4"/>
      <c r="S1185" s="4"/>
      <c r="T1185" s="100"/>
      <c r="U1185" s="4"/>
      <c r="V1185" s="4"/>
      <c r="W1185" s="4"/>
      <c r="X1185" s="4"/>
      <c r="Y1185" s="4"/>
      <c r="Z1185" s="4"/>
    </row>
    <row r="1186" spans="1:26" ht="15.75" customHeight="1">
      <c r="A1186" s="116"/>
      <c r="B1186" s="101"/>
      <c r="C1186" s="101"/>
      <c r="D1186" s="100"/>
      <c r="E1186" s="101"/>
      <c r="F1186" s="117"/>
      <c r="G1186" s="103"/>
      <c r="H1186" s="101"/>
      <c r="I1186" s="4"/>
      <c r="J1186" s="101"/>
      <c r="K1186" s="118"/>
      <c r="L1186" s="4"/>
      <c r="M1186" s="4"/>
      <c r="N1186" s="4"/>
      <c r="O1186" s="4"/>
      <c r="P1186" s="4"/>
      <c r="Q1186" s="4"/>
      <c r="R1186" s="4"/>
      <c r="S1186" s="4"/>
      <c r="T1186" s="100"/>
      <c r="U1186" s="4"/>
      <c r="V1186" s="4"/>
      <c r="W1186" s="4"/>
      <c r="X1186" s="4"/>
      <c r="Y1186" s="4"/>
      <c r="Z1186" s="4"/>
    </row>
    <row r="1187" spans="1:26" ht="15.75" customHeight="1">
      <c r="A1187" s="116"/>
      <c r="B1187" s="101"/>
      <c r="C1187" s="101"/>
      <c r="D1187" s="100"/>
      <c r="E1187" s="101"/>
      <c r="F1187" s="117"/>
      <c r="G1187" s="103"/>
      <c r="H1187" s="101"/>
      <c r="I1187" s="4"/>
      <c r="J1187" s="101"/>
      <c r="K1187" s="118"/>
      <c r="L1187" s="4"/>
      <c r="M1187" s="4"/>
      <c r="N1187" s="4"/>
      <c r="O1187" s="4"/>
      <c r="P1187" s="4"/>
      <c r="Q1187" s="4"/>
      <c r="R1187" s="4"/>
      <c r="S1187" s="4"/>
      <c r="T1187" s="100"/>
      <c r="U1187" s="4"/>
      <c r="V1187" s="4"/>
      <c r="W1187" s="4"/>
      <c r="X1187" s="4"/>
      <c r="Y1187" s="4"/>
      <c r="Z1187" s="4"/>
    </row>
    <row r="1188" spans="1:26" ht="15.75" customHeight="1">
      <c r="A1188" s="116"/>
      <c r="B1188" s="101"/>
      <c r="C1188" s="101"/>
      <c r="D1188" s="100"/>
      <c r="E1188" s="101"/>
      <c r="F1188" s="117"/>
      <c r="G1188" s="103"/>
      <c r="H1188" s="101"/>
      <c r="I1188" s="4"/>
      <c r="J1188" s="101"/>
      <c r="K1188" s="118"/>
      <c r="L1188" s="4"/>
      <c r="M1188" s="4"/>
      <c r="N1188" s="4"/>
      <c r="O1188" s="4"/>
      <c r="P1188" s="4"/>
      <c r="Q1188" s="4"/>
      <c r="R1188" s="4"/>
      <c r="S1188" s="4"/>
      <c r="T1188" s="100"/>
      <c r="U1188" s="4"/>
      <c r="V1188" s="4"/>
      <c r="W1188" s="4"/>
      <c r="X1188" s="4"/>
      <c r="Y1188" s="4"/>
      <c r="Z1188" s="4"/>
    </row>
    <row r="1189" spans="1:26" ht="15.75" customHeight="1">
      <c r="A1189" s="116"/>
      <c r="B1189" s="101"/>
      <c r="C1189" s="101"/>
      <c r="D1189" s="100"/>
      <c r="E1189" s="101"/>
      <c r="F1189" s="117"/>
      <c r="G1189" s="103"/>
      <c r="H1189" s="101"/>
      <c r="I1189" s="4"/>
      <c r="J1189" s="101"/>
      <c r="K1189" s="118"/>
      <c r="L1189" s="4"/>
      <c r="M1189" s="4"/>
      <c r="N1189" s="4"/>
      <c r="O1189" s="4"/>
      <c r="P1189" s="4"/>
      <c r="Q1189" s="4"/>
      <c r="R1189" s="4"/>
      <c r="S1189" s="4"/>
      <c r="T1189" s="100"/>
      <c r="U1189" s="4"/>
      <c r="V1189" s="4"/>
      <c r="W1189" s="4"/>
      <c r="X1189" s="4"/>
      <c r="Y1189" s="4"/>
      <c r="Z1189" s="4"/>
    </row>
    <row r="1190" spans="1:26" ht="15.75" customHeight="1">
      <c r="A1190" s="116"/>
      <c r="B1190" s="101"/>
      <c r="C1190" s="101"/>
      <c r="D1190" s="100"/>
      <c r="E1190" s="101"/>
      <c r="F1190" s="117"/>
      <c r="G1190" s="103"/>
      <c r="H1190" s="101"/>
      <c r="I1190" s="4"/>
      <c r="J1190" s="101"/>
      <c r="K1190" s="118"/>
      <c r="L1190" s="4"/>
      <c r="M1190" s="4"/>
      <c r="N1190" s="4"/>
      <c r="O1190" s="4"/>
      <c r="P1190" s="4"/>
      <c r="Q1190" s="4"/>
      <c r="R1190" s="4"/>
      <c r="S1190" s="4"/>
      <c r="T1190" s="100"/>
      <c r="U1190" s="4"/>
      <c r="V1190" s="4"/>
      <c r="W1190" s="4"/>
      <c r="X1190" s="4"/>
      <c r="Y1190" s="4"/>
      <c r="Z1190" s="4"/>
    </row>
    <row r="1191" spans="1:26" ht="15.75" customHeight="1">
      <c r="A1191" s="116"/>
      <c r="B1191" s="101"/>
      <c r="C1191" s="101"/>
      <c r="D1191" s="100"/>
      <c r="E1191" s="101"/>
      <c r="F1191" s="117"/>
      <c r="G1191" s="103"/>
      <c r="H1191" s="101"/>
      <c r="I1191" s="4"/>
      <c r="J1191" s="101"/>
      <c r="K1191" s="118"/>
      <c r="L1191" s="4"/>
      <c r="M1191" s="4"/>
      <c r="N1191" s="4"/>
      <c r="O1191" s="4"/>
      <c r="P1191" s="4"/>
      <c r="Q1191" s="4"/>
      <c r="R1191" s="4"/>
      <c r="S1191" s="4"/>
      <c r="T1191" s="100"/>
      <c r="U1191" s="4"/>
      <c r="V1191" s="4"/>
      <c r="W1191" s="4"/>
      <c r="X1191" s="4"/>
      <c r="Y1191" s="4"/>
      <c r="Z1191" s="4"/>
    </row>
    <row r="1192" spans="1:26" ht="15.75" customHeight="1">
      <c r="A1192" s="116"/>
      <c r="B1192" s="101"/>
      <c r="C1192" s="101"/>
      <c r="D1192" s="100"/>
      <c r="E1192" s="101"/>
      <c r="F1192" s="117"/>
      <c r="G1192" s="103"/>
      <c r="H1192" s="101"/>
      <c r="I1192" s="4"/>
      <c r="J1192" s="101"/>
      <c r="K1192" s="118"/>
      <c r="L1192" s="4"/>
      <c r="M1192" s="4"/>
      <c r="N1192" s="4"/>
      <c r="O1192" s="4"/>
      <c r="P1192" s="4"/>
      <c r="Q1192" s="4"/>
      <c r="R1192" s="4"/>
      <c r="S1192" s="4"/>
      <c r="T1192" s="100"/>
      <c r="U1192" s="4"/>
      <c r="V1192" s="4"/>
      <c r="W1192" s="4"/>
      <c r="X1192" s="4"/>
      <c r="Y1192" s="4"/>
      <c r="Z1192" s="4"/>
    </row>
    <row r="1193" spans="1:26" ht="15.75" customHeight="1">
      <c r="A1193" s="116"/>
      <c r="B1193" s="101"/>
      <c r="C1193" s="101"/>
      <c r="D1193" s="100"/>
      <c r="E1193" s="101"/>
      <c r="F1193" s="117"/>
      <c r="G1193" s="103"/>
      <c r="H1193" s="101"/>
      <c r="I1193" s="4"/>
      <c r="J1193" s="101"/>
      <c r="K1193" s="118"/>
      <c r="L1193" s="4"/>
      <c r="M1193" s="4"/>
      <c r="N1193" s="4"/>
      <c r="O1193" s="4"/>
      <c r="P1193" s="4"/>
      <c r="Q1193" s="4"/>
      <c r="R1193" s="4"/>
      <c r="S1193" s="4"/>
      <c r="T1193" s="100"/>
      <c r="U1193" s="4"/>
      <c r="V1193" s="4"/>
      <c r="W1193" s="4"/>
      <c r="X1193" s="4"/>
      <c r="Y1193" s="4"/>
      <c r="Z1193" s="4"/>
    </row>
    <row r="1194" spans="1:26" ht="15.75" customHeight="1">
      <c r="A1194" s="116"/>
      <c r="B1194" s="101"/>
      <c r="C1194" s="101"/>
      <c r="D1194" s="100"/>
      <c r="E1194" s="101"/>
      <c r="F1194" s="117"/>
      <c r="G1194" s="103"/>
      <c r="H1194" s="101"/>
      <c r="I1194" s="4"/>
      <c r="J1194" s="101"/>
      <c r="K1194" s="118"/>
      <c r="L1194" s="4"/>
      <c r="M1194" s="4"/>
      <c r="N1194" s="4"/>
      <c r="O1194" s="4"/>
      <c r="P1194" s="4"/>
      <c r="Q1194" s="4"/>
      <c r="R1194" s="4"/>
      <c r="S1194" s="4"/>
      <c r="T1194" s="100"/>
      <c r="U1194" s="4"/>
      <c r="V1194" s="4"/>
      <c r="W1194" s="4"/>
      <c r="X1194" s="4"/>
      <c r="Y1194" s="4"/>
      <c r="Z1194" s="4"/>
    </row>
    <row r="1195" spans="1:26" ht="15.75" customHeight="1">
      <c r="A1195" s="116"/>
      <c r="B1195" s="101"/>
      <c r="C1195" s="101"/>
      <c r="D1195" s="100"/>
      <c r="E1195" s="101"/>
      <c r="F1195" s="117"/>
      <c r="G1195" s="103"/>
      <c r="H1195" s="101"/>
      <c r="I1195" s="4"/>
      <c r="J1195" s="101"/>
      <c r="K1195" s="118"/>
      <c r="L1195" s="4"/>
      <c r="M1195" s="4"/>
      <c r="N1195" s="4"/>
      <c r="O1195" s="4"/>
      <c r="P1195" s="4"/>
      <c r="Q1195" s="4"/>
      <c r="R1195" s="4"/>
      <c r="S1195" s="4"/>
      <c r="T1195" s="100"/>
      <c r="U1195" s="4"/>
      <c r="V1195" s="4"/>
      <c r="W1195" s="4"/>
      <c r="X1195" s="4"/>
      <c r="Y1195" s="4"/>
      <c r="Z1195" s="4"/>
    </row>
    <row r="1196" spans="1:26" ht="15.75" customHeight="1">
      <c r="A1196" s="116"/>
      <c r="B1196" s="101"/>
      <c r="C1196" s="101"/>
      <c r="D1196" s="100"/>
      <c r="E1196" s="101"/>
      <c r="F1196" s="117"/>
      <c r="G1196" s="103"/>
      <c r="H1196" s="101"/>
      <c r="I1196" s="4"/>
      <c r="J1196" s="101"/>
      <c r="K1196" s="118"/>
      <c r="L1196" s="4"/>
      <c r="M1196" s="4"/>
      <c r="N1196" s="4"/>
      <c r="O1196" s="4"/>
      <c r="P1196" s="4"/>
      <c r="Q1196" s="4"/>
      <c r="R1196" s="4"/>
      <c r="S1196" s="4"/>
      <c r="T1196" s="100"/>
      <c r="U1196" s="4"/>
      <c r="V1196" s="4"/>
      <c r="W1196" s="4"/>
      <c r="X1196" s="4"/>
      <c r="Y1196" s="4"/>
      <c r="Z1196" s="4"/>
    </row>
    <row r="1197" spans="1:26" ht="15.75" customHeight="1">
      <c r="A1197" s="116"/>
      <c r="B1197" s="101"/>
      <c r="C1197" s="101"/>
      <c r="D1197" s="100"/>
      <c r="E1197" s="101"/>
      <c r="F1197" s="117"/>
      <c r="G1197" s="103"/>
      <c r="H1197" s="101"/>
      <c r="I1197" s="4"/>
      <c r="J1197" s="101"/>
      <c r="K1197" s="118"/>
      <c r="L1197" s="4"/>
      <c r="M1197" s="4"/>
      <c r="N1197" s="4"/>
      <c r="O1197" s="4"/>
      <c r="P1197" s="4"/>
      <c r="Q1197" s="4"/>
      <c r="R1197" s="4"/>
      <c r="S1197" s="4"/>
      <c r="T1197" s="100"/>
      <c r="U1197" s="4"/>
      <c r="V1197" s="4"/>
      <c r="W1197" s="4"/>
      <c r="X1197" s="4"/>
      <c r="Y1197" s="4"/>
      <c r="Z1197" s="4"/>
    </row>
    <row r="1198" spans="1:26" ht="15.75" customHeight="1">
      <c r="A1198" s="116"/>
      <c r="B1198" s="101"/>
      <c r="C1198" s="101"/>
      <c r="D1198" s="100"/>
      <c r="E1198" s="101"/>
      <c r="F1198" s="117"/>
      <c r="G1198" s="103"/>
      <c r="H1198" s="101"/>
      <c r="I1198" s="4"/>
      <c r="J1198" s="101"/>
      <c r="K1198" s="118"/>
      <c r="L1198" s="4"/>
      <c r="M1198" s="4"/>
      <c r="N1198" s="4"/>
      <c r="O1198" s="4"/>
      <c r="P1198" s="4"/>
      <c r="Q1198" s="4"/>
      <c r="R1198" s="4"/>
      <c r="S1198" s="4"/>
      <c r="T1198" s="100"/>
      <c r="U1198" s="4"/>
      <c r="V1198" s="4"/>
      <c r="W1198" s="4"/>
      <c r="X1198" s="4"/>
      <c r="Y1198" s="4"/>
      <c r="Z1198" s="4"/>
    </row>
    <row r="1199" spans="1:26" ht="15.75" customHeight="1">
      <c r="A1199" s="116"/>
      <c r="B1199" s="101"/>
      <c r="C1199" s="101"/>
      <c r="D1199" s="100"/>
      <c r="E1199" s="101"/>
      <c r="F1199" s="117"/>
      <c r="G1199" s="103"/>
      <c r="H1199" s="101"/>
      <c r="I1199" s="4"/>
      <c r="J1199" s="101"/>
      <c r="K1199" s="118"/>
      <c r="L1199" s="4"/>
      <c r="M1199" s="4"/>
      <c r="N1199" s="4"/>
      <c r="O1199" s="4"/>
      <c r="P1199" s="4"/>
      <c r="Q1199" s="4"/>
      <c r="R1199" s="4"/>
      <c r="S1199" s="4"/>
      <c r="T1199" s="100"/>
      <c r="U1199" s="4"/>
      <c r="V1199" s="4"/>
      <c r="W1199" s="4"/>
      <c r="X1199" s="4"/>
      <c r="Y1199" s="4"/>
      <c r="Z1199" s="4"/>
    </row>
    <row r="1200" spans="1:26" ht="15.75" customHeight="1">
      <c r="A1200" s="116"/>
      <c r="B1200" s="101"/>
      <c r="C1200" s="101"/>
      <c r="D1200" s="100"/>
      <c r="E1200" s="101"/>
      <c r="F1200" s="117"/>
      <c r="G1200" s="103"/>
      <c r="H1200" s="101"/>
      <c r="I1200" s="4"/>
      <c r="J1200" s="101"/>
      <c r="K1200" s="118"/>
      <c r="L1200" s="4"/>
      <c r="M1200" s="4"/>
      <c r="N1200" s="4"/>
      <c r="O1200" s="4"/>
      <c r="P1200" s="4"/>
      <c r="Q1200" s="4"/>
      <c r="R1200" s="4"/>
      <c r="S1200" s="4"/>
      <c r="T1200" s="100"/>
      <c r="U1200" s="4"/>
      <c r="V1200" s="4"/>
      <c r="W1200" s="4"/>
      <c r="X1200" s="4"/>
      <c r="Y1200" s="4"/>
      <c r="Z1200" s="4"/>
    </row>
    <row r="1201" spans="1:26" ht="15.75" customHeight="1">
      <c r="A1201" s="116"/>
      <c r="B1201" s="101"/>
      <c r="C1201" s="101"/>
      <c r="D1201" s="100"/>
      <c r="E1201" s="101"/>
      <c r="F1201" s="117"/>
      <c r="G1201" s="103"/>
      <c r="H1201" s="101"/>
      <c r="I1201" s="4"/>
      <c r="J1201" s="101"/>
      <c r="K1201" s="118"/>
      <c r="L1201" s="4"/>
      <c r="M1201" s="4"/>
      <c r="N1201" s="4"/>
      <c r="O1201" s="4"/>
      <c r="P1201" s="4"/>
      <c r="Q1201" s="4"/>
      <c r="R1201" s="4"/>
      <c r="S1201" s="4"/>
      <c r="T1201" s="100"/>
      <c r="U1201" s="4"/>
      <c r="V1201" s="4"/>
      <c r="W1201" s="4"/>
      <c r="X1201" s="4"/>
      <c r="Y1201" s="4"/>
      <c r="Z1201" s="4"/>
    </row>
    <row r="1202" spans="1:26" ht="15.75" customHeight="1">
      <c r="A1202" s="116"/>
      <c r="B1202" s="101"/>
      <c r="C1202" s="101"/>
      <c r="D1202" s="100"/>
      <c r="E1202" s="101"/>
      <c r="F1202" s="117"/>
      <c r="G1202" s="103"/>
      <c r="H1202" s="101"/>
      <c r="I1202" s="4"/>
      <c r="J1202" s="101"/>
      <c r="K1202" s="118"/>
      <c r="L1202" s="4"/>
      <c r="M1202" s="4"/>
      <c r="N1202" s="4"/>
      <c r="O1202" s="4"/>
      <c r="P1202" s="4"/>
      <c r="Q1202" s="4"/>
      <c r="R1202" s="4"/>
      <c r="S1202" s="4"/>
      <c r="T1202" s="100"/>
      <c r="U1202" s="4"/>
      <c r="V1202" s="4"/>
      <c r="W1202" s="4"/>
      <c r="X1202" s="4"/>
      <c r="Y1202" s="4"/>
      <c r="Z1202" s="4"/>
    </row>
    <row r="1203" spans="1:26" ht="15.75" customHeight="1">
      <c r="A1203" s="116"/>
      <c r="B1203" s="101"/>
      <c r="C1203" s="101"/>
      <c r="D1203" s="100"/>
      <c r="E1203" s="101"/>
      <c r="F1203" s="117"/>
      <c r="G1203" s="103"/>
      <c r="H1203" s="101"/>
      <c r="I1203" s="4"/>
      <c r="J1203" s="101"/>
      <c r="K1203" s="118"/>
      <c r="L1203" s="4"/>
      <c r="M1203" s="4"/>
      <c r="N1203" s="4"/>
      <c r="O1203" s="4"/>
      <c r="P1203" s="4"/>
      <c r="Q1203" s="4"/>
      <c r="R1203" s="4"/>
      <c r="S1203" s="4"/>
      <c r="T1203" s="100"/>
      <c r="U1203" s="4"/>
      <c r="V1203" s="4"/>
      <c r="W1203" s="4"/>
      <c r="X1203" s="4"/>
      <c r="Y1203" s="4"/>
      <c r="Z1203" s="4"/>
    </row>
  </sheetData>
  <autoFilter ref="B21:L1003"/>
  <mergeCells count="1080">
    <mergeCell ref="D559:D562"/>
    <mergeCell ref="E559:E562"/>
    <mergeCell ref="F559:F562"/>
    <mergeCell ref="G559:G562"/>
    <mergeCell ref="H559:H562"/>
    <mergeCell ref="C559:C562"/>
    <mergeCell ref="C563:C567"/>
    <mergeCell ref="D563:D567"/>
    <mergeCell ref="E563:E567"/>
    <mergeCell ref="F563:F567"/>
    <mergeCell ref="G563:G567"/>
    <mergeCell ref="H563:H567"/>
    <mergeCell ref="F572:F577"/>
    <mergeCell ref="G572:G577"/>
    <mergeCell ref="C568:C571"/>
    <mergeCell ref="D568:D571"/>
    <mergeCell ref="E568:E571"/>
    <mergeCell ref="F568:F571"/>
    <mergeCell ref="G568:G571"/>
    <mergeCell ref="H568:H571"/>
    <mergeCell ref="C572:C577"/>
    <mergeCell ref="H572:H577"/>
    <mergeCell ref="D544:D546"/>
    <mergeCell ref="E544:E546"/>
    <mergeCell ref="F544:F546"/>
    <mergeCell ref="G544:G546"/>
    <mergeCell ref="H544:H546"/>
    <mergeCell ref="C544:C546"/>
    <mergeCell ref="C547:C550"/>
    <mergeCell ref="D547:D550"/>
    <mergeCell ref="E547:E550"/>
    <mergeCell ref="F547:F550"/>
    <mergeCell ref="G547:G550"/>
    <mergeCell ref="H547:H550"/>
    <mergeCell ref="F556:F558"/>
    <mergeCell ref="G556:G558"/>
    <mergeCell ref="C551:C555"/>
    <mergeCell ref="D551:D555"/>
    <mergeCell ref="E551:E555"/>
    <mergeCell ref="F551:F555"/>
    <mergeCell ref="G551:G555"/>
    <mergeCell ref="H551:H555"/>
    <mergeCell ref="C556:C558"/>
    <mergeCell ref="H556:H558"/>
    <mergeCell ref="D556:D558"/>
    <mergeCell ref="E556:E558"/>
    <mergeCell ref="E532:E534"/>
    <mergeCell ref="F532:F534"/>
    <mergeCell ref="G532:G534"/>
    <mergeCell ref="H532:H534"/>
    <mergeCell ref="C532:C534"/>
    <mergeCell ref="C535:C536"/>
    <mergeCell ref="D535:D536"/>
    <mergeCell ref="E535:E536"/>
    <mergeCell ref="F535:F536"/>
    <mergeCell ref="G535:G536"/>
    <mergeCell ref="H535:H536"/>
    <mergeCell ref="F540:F543"/>
    <mergeCell ref="G540:G543"/>
    <mergeCell ref="C537:C538"/>
    <mergeCell ref="D537:D538"/>
    <mergeCell ref="E537:E538"/>
    <mergeCell ref="F537:F538"/>
    <mergeCell ref="G537:G538"/>
    <mergeCell ref="H537:H538"/>
    <mergeCell ref="C540:C543"/>
    <mergeCell ref="H540:H543"/>
    <mergeCell ref="D540:D543"/>
    <mergeCell ref="E540:E543"/>
    <mergeCell ref="C524:C525"/>
    <mergeCell ref="D524:D525"/>
    <mergeCell ref="E524:E525"/>
    <mergeCell ref="F524:F525"/>
    <mergeCell ref="G524:G525"/>
    <mergeCell ref="H524:H525"/>
    <mergeCell ref="L524:L525"/>
    <mergeCell ref="L528:L529"/>
    <mergeCell ref="L530:L531"/>
    <mergeCell ref="L532:L534"/>
    <mergeCell ref="L535:L536"/>
    <mergeCell ref="L537:L538"/>
    <mergeCell ref="C526:C527"/>
    <mergeCell ref="D526:D527"/>
    <mergeCell ref="E526:E527"/>
    <mergeCell ref="F526:F527"/>
    <mergeCell ref="G526:G527"/>
    <mergeCell ref="H526:H527"/>
    <mergeCell ref="L526:L527"/>
    <mergeCell ref="F530:F531"/>
    <mergeCell ref="G530:G531"/>
    <mergeCell ref="C528:C529"/>
    <mergeCell ref="D528:D529"/>
    <mergeCell ref="E528:E529"/>
    <mergeCell ref="F528:F529"/>
    <mergeCell ref="G528:G529"/>
    <mergeCell ref="H528:H529"/>
    <mergeCell ref="C530:C531"/>
    <mergeCell ref="H530:H531"/>
    <mergeCell ref="D530:D531"/>
    <mergeCell ref="E530:E531"/>
    <mergeCell ref="D532:D534"/>
    <mergeCell ref="D476:D479"/>
    <mergeCell ref="E476:E479"/>
    <mergeCell ref="F476:F479"/>
    <mergeCell ref="G476:G479"/>
    <mergeCell ref="H476:H479"/>
    <mergeCell ref="C476:C479"/>
    <mergeCell ref="C480:C482"/>
    <mergeCell ref="D480:D482"/>
    <mergeCell ref="E480:E482"/>
    <mergeCell ref="F480:F482"/>
    <mergeCell ref="G480:G482"/>
    <mergeCell ref="H480:H482"/>
    <mergeCell ref="F487:F491"/>
    <mergeCell ref="G487:G491"/>
    <mergeCell ref="C483:C486"/>
    <mergeCell ref="D483:D486"/>
    <mergeCell ref="E483:E486"/>
    <mergeCell ref="F483:F486"/>
    <mergeCell ref="G483:G486"/>
    <mergeCell ref="H483:H486"/>
    <mergeCell ref="C487:C491"/>
    <mergeCell ref="H487:H491"/>
    <mergeCell ref="D487:D491"/>
    <mergeCell ref="E487:E491"/>
    <mergeCell ref="C464:C467"/>
    <mergeCell ref="D464:D467"/>
    <mergeCell ref="E464:E467"/>
    <mergeCell ref="F464:F467"/>
    <mergeCell ref="G464:G467"/>
    <mergeCell ref="H464:H467"/>
    <mergeCell ref="F472:F475"/>
    <mergeCell ref="G472:G475"/>
    <mergeCell ref="C468:C471"/>
    <mergeCell ref="D468:D471"/>
    <mergeCell ref="E468:E471"/>
    <mergeCell ref="F468:F471"/>
    <mergeCell ref="G468:G471"/>
    <mergeCell ref="H468:H471"/>
    <mergeCell ref="C472:C475"/>
    <mergeCell ref="H472:H475"/>
    <mergeCell ref="D472:D475"/>
    <mergeCell ref="E472:E475"/>
    <mergeCell ref="F460:F461"/>
    <mergeCell ref="G460:G461"/>
    <mergeCell ref="C457:C459"/>
    <mergeCell ref="D457:D459"/>
    <mergeCell ref="E457:E459"/>
    <mergeCell ref="F457:F459"/>
    <mergeCell ref="G457:G459"/>
    <mergeCell ref="H457:H459"/>
    <mergeCell ref="C460:C461"/>
    <mergeCell ref="H460:H461"/>
    <mergeCell ref="D460:D461"/>
    <mergeCell ref="E460:E461"/>
    <mergeCell ref="D462:D463"/>
    <mergeCell ref="E462:E463"/>
    <mergeCell ref="F462:F463"/>
    <mergeCell ref="G462:G463"/>
    <mergeCell ref="H462:H463"/>
    <mergeCell ref="C462:C463"/>
    <mergeCell ref="H418:H421"/>
    <mergeCell ref="C422:C424"/>
    <mergeCell ref="D422:D424"/>
    <mergeCell ref="E422:E424"/>
    <mergeCell ref="F422:F424"/>
    <mergeCell ref="G422:G424"/>
    <mergeCell ref="H422:H424"/>
    <mergeCell ref="C425:C427"/>
    <mergeCell ref="H425:H427"/>
    <mergeCell ref="C430:C431"/>
    <mergeCell ref="C432:C433"/>
    <mergeCell ref="D432:D433"/>
    <mergeCell ref="E432:E433"/>
    <mergeCell ref="F432:F433"/>
    <mergeCell ref="G432:G433"/>
    <mergeCell ref="H432:H433"/>
    <mergeCell ref="D503:D507"/>
    <mergeCell ref="E503:E507"/>
    <mergeCell ref="H503:H507"/>
    <mergeCell ref="D447:D450"/>
    <mergeCell ref="E447:E450"/>
    <mergeCell ref="D451:D452"/>
    <mergeCell ref="E451:E452"/>
    <mergeCell ref="F451:F452"/>
    <mergeCell ref="G451:G452"/>
    <mergeCell ref="H451:H452"/>
    <mergeCell ref="C451:C452"/>
    <mergeCell ref="C453:C456"/>
    <mergeCell ref="D453:D456"/>
    <mergeCell ref="E453:E456"/>
    <mergeCell ref="F453:F456"/>
    <mergeCell ref="G453:G456"/>
    <mergeCell ref="D492:D494"/>
    <mergeCell ref="E492:E494"/>
    <mergeCell ref="F492:F494"/>
    <mergeCell ref="G492:G494"/>
    <mergeCell ref="H492:H494"/>
    <mergeCell ref="C492:C494"/>
    <mergeCell ref="C495:C498"/>
    <mergeCell ref="D495:D498"/>
    <mergeCell ref="E495:E498"/>
    <mergeCell ref="F495:F498"/>
    <mergeCell ref="G495:G498"/>
    <mergeCell ref="H495:H498"/>
    <mergeCell ref="F409:F411"/>
    <mergeCell ref="G409:G411"/>
    <mergeCell ref="F412:F414"/>
    <mergeCell ref="G412:G414"/>
    <mergeCell ref="H412:H414"/>
    <mergeCell ref="F415:F417"/>
    <mergeCell ref="G415:G417"/>
    <mergeCell ref="H415:H417"/>
    <mergeCell ref="C409:C411"/>
    <mergeCell ref="H409:H411"/>
    <mergeCell ref="D409:D411"/>
    <mergeCell ref="E409:E411"/>
    <mergeCell ref="C412:C414"/>
    <mergeCell ref="D412:D414"/>
    <mergeCell ref="E412:E414"/>
    <mergeCell ref="D415:D417"/>
    <mergeCell ref="E415:E417"/>
    <mergeCell ref="C415:C417"/>
    <mergeCell ref="C441:C442"/>
    <mergeCell ref="D441:D442"/>
    <mergeCell ref="E441:E442"/>
    <mergeCell ref="F441:F442"/>
    <mergeCell ref="G441:G442"/>
    <mergeCell ref="H441:H442"/>
    <mergeCell ref="L444:L446"/>
    <mergeCell ref="F447:F450"/>
    <mergeCell ref="G447:G450"/>
    <mergeCell ref="L447:L450"/>
    <mergeCell ref="L451:L452"/>
    <mergeCell ref="L453:L456"/>
    <mergeCell ref="L457:L459"/>
    <mergeCell ref="C444:C446"/>
    <mergeCell ref="D444:D446"/>
    <mergeCell ref="E444:E446"/>
    <mergeCell ref="F444:F446"/>
    <mergeCell ref="G444:G446"/>
    <mergeCell ref="H444:H446"/>
    <mergeCell ref="C447:C450"/>
    <mergeCell ref="H447:H450"/>
    <mergeCell ref="H453:H456"/>
    <mergeCell ref="F436:F438"/>
    <mergeCell ref="G436:G438"/>
    <mergeCell ref="C434:C435"/>
    <mergeCell ref="D434:D435"/>
    <mergeCell ref="E434:E435"/>
    <mergeCell ref="F434:F435"/>
    <mergeCell ref="G434:G435"/>
    <mergeCell ref="H434:H435"/>
    <mergeCell ref="C436:C438"/>
    <mergeCell ref="H436:H438"/>
    <mergeCell ref="D436:D438"/>
    <mergeCell ref="E436:E438"/>
    <mergeCell ref="D439:D440"/>
    <mergeCell ref="E439:E440"/>
    <mergeCell ref="F439:F440"/>
    <mergeCell ref="G439:G440"/>
    <mergeCell ref="H439:H440"/>
    <mergeCell ref="C439:C440"/>
    <mergeCell ref="C402:C405"/>
    <mergeCell ref="D402:D405"/>
    <mergeCell ref="E402:E405"/>
    <mergeCell ref="F402:F405"/>
    <mergeCell ref="G402:G405"/>
    <mergeCell ref="H402:H405"/>
    <mergeCell ref="F425:F427"/>
    <mergeCell ref="G425:G427"/>
    <mergeCell ref="F428:F429"/>
    <mergeCell ref="G428:G429"/>
    <mergeCell ref="H428:H429"/>
    <mergeCell ref="F430:F431"/>
    <mergeCell ref="G430:G431"/>
    <mergeCell ref="H430:H431"/>
    <mergeCell ref="D425:D427"/>
    <mergeCell ref="E425:E427"/>
    <mergeCell ref="C428:C429"/>
    <mergeCell ref="D428:D429"/>
    <mergeCell ref="E428:E429"/>
    <mergeCell ref="D430:D431"/>
    <mergeCell ref="E430:E431"/>
    <mergeCell ref="C406:C408"/>
    <mergeCell ref="D406:D408"/>
    <mergeCell ref="E406:E408"/>
    <mergeCell ref="F406:F408"/>
    <mergeCell ref="G406:G408"/>
    <mergeCell ref="H406:H408"/>
    <mergeCell ref="C418:C421"/>
    <mergeCell ref="D418:D421"/>
    <mergeCell ref="E418:E421"/>
    <mergeCell ref="F418:F421"/>
    <mergeCell ref="G418:G421"/>
    <mergeCell ref="C380:C382"/>
    <mergeCell ref="C383:C386"/>
    <mergeCell ref="D383:D386"/>
    <mergeCell ref="E383:E386"/>
    <mergeCell ref="F383:F386"/>
    <mergeCell ref="G383:G386"/>
    <mergeCell ref="H383:H386"/>
    <mergeCell ref="F392:F395"/>
    <mergeCell ref="G392:G395"/>
    <mergeCell ref="F396:F398"/>
    <mergeCell ref="G396:G398"/>
    <mergeCell ref="H396:H398"/>
    <mergeCell ref="F399:F401"/>
    <mergeCell ref="G399:G401"/>
    <mergeCell ref="H399:H401"/>
    <mergeCell ref="C387:C391"/>
    <mergeCell ref="D387:D391"/>
    <mergeCell ref="E387:E391"/>
    <mergeCell ref="F387:F391"/>
    <mergeCell ref="G387:G391"/>
    <mergeCell ref="H387:H391"/>
    <mergeCell ref="C392:C395"/>
    <mergeCell ref="H392:H395"/>
    <mergeCell ref="D392:D395"/>
    <mergeCell ref="E392:E395"/>
    <mergeCell ref="C396:C398"/>
    <mergeCell ref="D396:D398"/>
    <mergeCell ref="E396:E398"/>
    <mergeCell ref="D399:D401"/>
    <mergeCell ref="E399:E401"/>
    <mergeCell ref="C399:C401"/>
    <mergeCell ref="L367:L369"/>
    <mergeCell ref="L370:L372"/>
    <mergeCell ref="L373:L376"/>
    <mergeCell ref="L377:L379"/>
    <mergeCell ref="L380:L382"/>
    <mergeCell ref="L383:L386"/>
    <mergeCell ref="L387:L391"/>
    <mergeCell ref="L392:L395"/>
    <mergeCell ref="D364:D366"/>
    <mergeCell ref="E364:E366"/>
    <mergeCell ref="F364:F366"/>
    <mergeCell ref="G364:G366"/>
    <mergeCell ref="H364:H366"/>
    <mergeCell ref="L364:L366"/>
    <mergeCell ref="D367:D370"/>
    <mergeCell ref="D380:D382"/>
    <mergeCell ref="E380:E382"/>
    <mergeCell ref="F380:F382"/>
    <mergeCell ref="G380:G382"/>
    <mergeCell ref="D373:D376"/>
    <mergeCell ref="D377:D379"/>
    <mergeCell ref="E377:E379"/>
    <mergeCell ref="F377:F379"/>
    <mergeCell ref="G377:G379"/>
    <mergeCell ref="H377:H379"/>
    <mergeCell ref="H380:H382"/>
    <mergeCell ref="G367:G370"/>
    <mergeCell ref="H367:H370"/>
    <mergeCell ref="G371:G372"/>
    <mergeCell ref="H371:H372"/>
    <mergeCell ref="G373:G376"/>
    <mergeCell ref="H373:H376"/>
    <mergeCell ref="L348:L350"/>
    <mergeCell ref="C351:C354"/>
    <mergeCell ref="D351:D354"/>
    <mergeCell ref="E351:E354"/>
    <mergeCell ref="F351:F354"/>
    <mergeCell ref="G351:G354"/>
    <mergeCell ref="H351:H354"/>
    <mergeCell ref="L351:L354"/>
    <mergeCell ref="C355:C359"/>
    <mergeCell ref="D355:D359"/>
    <mergeCell ref="E355:E359"/>
    <mergeCell ref="F355:F359"/>
    <mergeCell ref="G355:G359"/>
    <mergeCell ref="H355:H359"/>
    <mergeCell ref="L355:L359"/>
    <mergeCell ref="C360:C363"/>
    <mergeCell ref="D360:D363"/>
    <mergeCell ref="E360:E363"/>
    <mergeCell ref="F360:F363"/>
    <mergeCell ref="G360:G363"/>
    <mergeCell ref="H360:H363"/>
    <mergeCell ref="L360:L363"/>
    <mergeCell ref="E367:E370"/>
    <mergeCell ref="F367:F370"/>
    <mergeCell ref="D371:D372"/>
    <mergeCell ref="E371:E372"/>
    <mergeCell ref="F371:F372"/>
    <mergeCell ref="E373:E376"/>
    <mergeCell ref="F373:F376"/>
    <mergeCell ref="C348:C350"/>
    <mergeCell ref="D348:D350"/>
    <mergeCell ref="E348:E350"/>
    <mergeCell ref="F348:F350"/>
    <mergeCell ref="G348:G350"/>
    <mergeCell ref="H348:H350"/>
    <mergeCell ref="C281:C283"/>
    <mergeCell ref="D281:D283"/>
    <mergeCell ref="E281:E283"/>
    <mergeCell ref="F281:F283"/>
    <mergeCell ref="G281:G283"/>
    <mergeCell ref="H281:H283"/>
    <mergeCell ref="D287:D290"/>
    <mergeCell ref="E287:E290"/>
    <mergeCell ref="C296:C299"/>
    <mergeCell ref="D296:D299"/>
    <mergeCell ref="E296:E299"/>
    <mergeCell ref="F296:F299"/>
    <mergeCell ref="G296:G299"/>
    <mergeCell ref="H296:H299"/>
    <mergeCell ref="C284:C286"/>
    <mergeCell ref="D284:D286"/>
    <mergeCell ref="E284:E286"/>
    <mergeCell ref="F284:F286"/>
    <mergeCell ref="G284:G286"/>
    <mergeCell ref="H284:H286"/>
    <mergeCell ref="C287:C290"/>
    <mergeCell ref="D262:D265"/>
    <mergeCell ref="E262:E265"/>
    <mergeCell ref="C266:C267"/>
    <mergeCell ref="D266:D267"/>
    <mergeCell ref="E266:E267"/>
    <mergeCell ref="F266:F267"/>
    <mergeCell ref="G266:G267"/>
    <mergeCell ref="F271:F274"/>
    <mergeCell ref="G271:G274"/>
    <mergeCell ref="F275:F278"/>
    <mergeCell ref="G275:G278"/>
    <mergeCell ref="H275:H278"/>
    <mergeCell ref="F279:F280"/>
    <mergeCell ref="G279:G280"/>
    <mergeCell ref="H279:H280"/>
    <mergeCell ref="C268:C270"/>
    <mergeCell ref="D268:D270"/>
    <mergeCell ref="E268:E270"/>
    <mergeCell ref="F268:F270"/>
    <mergeCell ref="G268:G270"/>
    <mergeCell ref="H268:H270"/>
    <mergeCell ref="C271:C274"/>
    <mergeCell ref="H271:H274"/>
    <mergeCell ref="C279:C280"/>
    <mergeCell ref="D271:D274"/>
    <mergeCell ref="E271:E274"/>
    <mergeCell ref="C275:C278"/>
    <mergeCell ref="D275:D278"/>
    <mergeCell ref="E275:E278"/>
    <mergeCell ref="D279:D280"/>
    <mergeCell ref="E279:E280"/>
    <mergeCell ref="C252:C254"/>
    <mergeCell ref="D252:D254"/>
    <mergeCell ref="E252:E254"/>
    <mergeCell ref="F252:F254"/>
    <mergeCell ref="G252:G254"/>
    <mergeCell ref="H252:H254"/>
    <mergeCell ref="L252:L254"/>
    <mergeCell ref="C255:C257"/>
    <mergeCell ref="D255:D257"/>
    <mergeCell ref="E255:E257"/>
    <mergeCell ref="F255:F257"/>
    <mergeCell ref="G255:G257"/>
    <mergeCell ref="H255:H257"/>
    <mergeCell ref="L255:L257"/>
    <mergeCell ref="C258:C259"/>
    <mergeCell ref="D258:D259"/>
    <mergeCell ref="E258:E259"/>
    <mergeCell ref="F258:F259"/>
    <mergeCell ref="G258:G259"/>
    <mergeCell ref="H258:H259"/>
    <mergeCell ref="L258:L259"/>
    <mergeCell ref="C245:C246"/>
    <mergeCell ref="D245:D246"/>
    <mergeCell ref="E245:E246"/>
    <mergeCell ref="F245:F246"/>
    <mergeCell ref="G245:G246"/>
    <mergeCell ref="H245:H246"/>
    <mergeCell ref="L245:L246"/>
    <mergeCell ref="C247:C248"/>
    <mergeCell ref="D247:D248"/>
    <mergeCell ref="E247:E248"/>
    <mergeCell ref="F247:F248"/>
    <mergeCell ref="G247:G248"/>
    <mergeCell ref="H247:H248"/>
    <mergeCell ref="L247:L248"/>
    <mergeCell ref="C249:C251"/>
    <mergeCell ref="D249:D251"/>
    <mergeCell ref="E249:E251"/>
    <mergeCell ref="F249:F251"/>
    <mergeCell ref="G249:G251"/>
    <mergeCell ref="H249:H251"/>
    <mergeCell ref="L249:L251"/>
    <mergeCell ref="L148:L151"/>
    <mergeCell ref="L152:L153"/>
    <mergeCell ref="C154:C155"/>
    <mergeCell ref="D154:D155"/>
    <mergeCell ref="E154:E155"/>
    <mergeCell ref="F154:F155"/>
    <mergeCell ref="G154:G155"/>
    <mergeCell ref="H154:H155"/>
    <mergeCell ref="L154:L155"/>
    <mergeCell ref="C148:C151"/>
    <mergeCell ref="C152:C153"/>
    <mergeCell ref="D152:D153"/>
    <mergeCell ref="E152:E153"/>
    <mergeCell ref="F152:F153"/>
    <mergeCell ref="G152:G153"/>
    <mergeCell ref="H152:H153"/>
    <mergeCell ref="D225:D229"/>
    <mergeCell ref="E225:E229"/>
    <mergeCell ref="E217:E220"/>
    <mergeCell ref="F217:F220"/>
    <mergeCell ref="G217:G220"/>
    <mergeCell ref="H217:H220"/>
    <mergeCell ref="L217:L220"/>
    <mergeCell ref="D148:D151"/>
    <mergeCell ref="E148:E151"/>
    <mergeCell ref="F148:F151"/>
    <mergeCell ref="G148:G151"/>
    <mergeCell ref="H148:H151"/>
    <mergeCell ref="C208:C211"/>
    <mergeCell ref="D208:D211"/>
    <mergeCell ref="E208:E211"/>
    <mergeCell ref="F208:F211"/>
    <mergeCell ref="B18:K18"/>
    <mergeCell ref="D142:D143"/>
    <mergeCell ref="E142:E143"/>
    <mergeCell ref="F142:F143"/>
    <mergeCell ref="G142:G143"/>
    <mergeCell ref="H142:H143"/>
    <mergeCell ref="L142:L143"/>
    <mergeCell ref="C142:C143"/>
    <mergeCell ref="D144:D145"/>
    <mergeCell ref="E144:E145"/>
    <mergeCell ref="F144:F145"/>
    <mergeCell ref="G144:G145"/>
    <mergeCell ref="H144:H145"/>
    <mergeCell ref="L144:L145"/>
    <mergeCell ref="C144:C145"/>
    <mergeCell ref="D146:D147"/>
    <mergeCell ref="E146:E147"/>
    <mergeCell ref="F146:F147"/>
    <mergeCell ref="G146:G147"/>
    <mergeCell ref="H146:H147"/>
    <mergeCell ref="L146:L147"/>
    <mergeCell ref="C146:C147"/>
    <mergeCell ref="C242:C244"/>
    <mergeCell ref="D242:D244"/>
    <mergeCell ref="E242:E244"/>
    <mergeCell ref="F242:F244"/>
    <mergeCell ref="G242:G244"/>
    <mergeCell ref="H242:H244"/>
    <mergeCell ref="L242:L244"/>
    <mergeCell ref="H266:H267"/>
    <mergeCell ref="L266:L267"/>
    <mergeCell ref="C180:C184"/>
    <mergeCell ref="D180:D184"/>
    <mergeCell ref="E180:E184"/>
    <mergeCell ref="F180:F184"/>
    <mergeCell ref="G180:G184"/>
    <mergeCell ref="H180:H184"/>
    <mergeCell ref="L180:L184"/>
    <mergeCell ref="C185:C188"/>
    <mergeCell ref="D185:D188"/>
    <mergeCell ref="E185:E188"/>
    <mergeCell ref="F185:F188"/>
    <mergeCell ref="G185:G188"/>
    <mergeCell ref="H185:H188"/>
    <mergeCell ref="L185:L188"/>
    <mergeCell ref="C214:C216"/>
    <mergeCell ref="D214:D216"/>
    <mergeCell ref="E214:E216"/>
    <mergeCell ref="F214:F216"/>
    <mergeCell ref="G214:G216"/>
    <mergeCell ref="H214:H216"/>
    <mergeCell ref="L214:L216"/>
    <mergeCell ref="C217:C220"/>
    <mergeCell ref="D217:D220"/>
    <mergeCell ref="F221:F224"/>
    <mergeCell ref="G221:G224"/>
    <mergeCell ref="H221:H224"/>
    <mergeCell ref="H225:H229"/>
    <mergeCell ref="C237:C238"/>
    <mergeCell ref="D237:D238"/>
    <mergeCell ref="E237:E238"/>
    <mergeCell ref="F237:F238"/>
    <mergeCell ref="G237:G238"/>
    <mergeCell ref="H237:H238"/>
    <mergeCell ref="L237:L238"/>
    <mergeCell ref="C240:C241"/>
    <mergeCell ref="D240:D241"/>
    <mergeCell ref="E240:E241"/>
    <mergeCell ref="F240:F241"/>
    <mergeCell ref="G240:G241"/>
    <mergeCell ref="H240:H241"/>
    <mergeCell ref="L240:L241"/>
    <mergeCell ref="C225:C229"/>
    <mergeCell ref="C230:C232"/>
    <mergeCell ref="D230:D232"/>
    <mergeCell ref="E230:E232"/>
    <mergeCell ref="C233:C235"/>
    <mergeCell ref="D233:D235"/>
    <mergeCell ref="E233:E235"/>
    <mergeCell ref="G208:G211"/>
    <mergeCell ref="H208:H211"/>
    <mergeCell ref="L208:L211"/>
    <mergeCell ref="C212:C213"/>
    <mergeCell ref="D212:D213"/>
    <mergeCell ref="E212:E213"/>
    <mergeCell ref="F212:F213"/>
    <mergeCell ref="G212:G213"/>
    <mergeCell ref="H212:H213"/>
    <mergeCell ref="L212:L213"/>
    <mergeCell ref="F262:F265"/>
    <mergeCell ref="G262:G265"/>
    <mergeCell ref="L260:L261"/>
    <mergeCell ref="L262:L265"/>
    <mergeCell ref="D260:D261"/>
    <mergeCell ref="E260:E261"/>
    <mergeCell ref="F260:F261"/>
    <mergeCell ref="G260:G261"/>
    <mergeCell ref="H260:H261"/>
    <mergeCell ref="C262:C265"/>
    <mergeCell ref="H262:H265"/>
    <mergeCell ref="F225:F229"/>
    <mergeCell ref="G225:G229"/>
    <mergeCell ref="F230:F232"/>
    <mergeCell ref="G230:G232"/>
    <mergeCell ref="H230:H232"/>
    <mergeCell ref="F233:F235"/>
    <mergeCell ref="G233:G235"/>
    <mergeCell ref="H233:H235"/>
    <mergeCell ref="C221:C224"/>
    <mergeCell ref="D221:D224"/>
    <mergeCell ref="E221:E224"/>
    <mergeCell ref="C198:C200"/>
    <mergeCell ref="D198:D200"/>
    <mergeCell ref="E198:E200"/>
    <mergeCell ref="F198:F200"/>
    <mergeCell ref="G198:G200"/>
    <mergeCell ref="H198:H200"/>
    <mergeCell ref="L198:L200"/>
    <mergeCell ref="C201:C204"/>
    <mergeCell ref="D201:D204"/>
    <mergeCell ref="E201:E204"/>
    <mergeCell ref="F201:F204"/>
    <mergeCell ref="G201:G204"/>
    <mergeCell ref="H201:H204"/>
    <mergeCell ref="L201:L204"/>
    <mergeCell ref="C205:C207"/>
    <mergeCell ref="D205:D207"/>
    <mergeCell ref="E205:E207"/>
    <mergeCell ref="F205:F207"/>
    <mergeCell ref="G205:G207"/>
    <mergeCell ref="H205:H207"/>
    <mergeCell ref="L205:L207"/>
    <mergeCell ref="C189:C192"/>
    <mergeCell ref="D189:D192"/>
    <mergeCell ref="E189:E192"/>
    <mergeCell ref="F189:F192"/>
    <mergeCell ref="G189:G192"/>
    <mergeCell ref="H189:H192"/>
    <mergeCell ref="L189:L192"/>
    <mergeCell ref="C193:C195"/>
    <mergeCell ref="D193:D195"/>
    <mergeCell ref="E193:E195"/>
    <mergeCell ref="F193:F195"/>
    <mergeCell ref="G193:G195"/>
    <mergeCell ref="H193:H195"/>
    <mergeCell ref="L193:L195"/>
    <mergeCell ref="C196:C197"/>
    <mergeCell ref="D196:D197"/>
    <mergeCell ref="E196:E197"/>
    <mergeCell ref="F196:F197"/>
    <mergeCell ref="G196:G197"/>
    <mergeCell ref="H196:H197"/>
    <mergeCell ref="L196:L197"/>
    <mergeCell ref="C169:C172"/>
    <mergeCell ref="D169:D172"/>
    <mergeCell ref="E169:E172"/>
    <mergeCell ref="F169:F172"/>
    <mergeCell ref="G169:G172"/>
    <mergeCell ref="H169:H172"/>
    <mergeCell ref="L169:L172"/>
    <mergeCell ref="C173:C175"/>
    <mergeCell ref="D173:D175"/>
    <mergeCell ref="E173:E175"/>
    <mergeCell ref="F173:F175"/>
    <mergeCell ref="G173:G175"/>
    <mergeCell ref="H173:H175"/>
    <mergeCell ref="L173:L175"/>
    <mergeCell ref="C176:C179"/>
    <mergeCell ref="D176:D179"/>
    <mergeCell ref="E176:E179"/>
    <mergeCell ref="F176:F179"/>
    <mergeCell ref="G176:G179"/>
    <mergeCell ref="H176:H179"/>
    <mergeCell ref="L176:L179"/>
    <mergeCell ref="C157:C159"/>
    <mergeCell ref="D157:D159"/>
    <mergeCell ref="E157:E159"/>
    <mergeCell ref="F157:F159"/>
    <mergeCell ref="G157:G159"/>
    <mergeCell ref="H157:H159"/>
    <mergeCell ref="L157:L159"/>
    <mergeCell ref="C160:C163"/>
    <mergeCell ref="D160:D163"/>
    <mergeCell ref="E160:E163"/>
    <mergeCell ref="F160:F163"/>
    <mergeCell ref="G160:G163"/>
    <mergeCell ref="H160:H163"/>
    <mergeCell ref="L160:L163"/>
    <mergeCell ref="C164:C168"/>
    <mergeCell ref="D164:D168"/>
    <mergeCell ref="E164:E168"/>
    <mergeCell ref="F164:F168"/>
    <mergeCell ref="G164:G168"/>
    <mergeCell ref="H164:H168"/>
    <mergeCell ref="L164:L168"/>
    <mergeCell ref="D755:D758"/>
    <mergeCell ref="E755:E758"/>
    <mergeCell ref="F755:F758"/>
    <mergeCell ref="G755:G758"/>
    <mergeCell ref="H755:H758"/>
    <mergeCell ref="C755:C758"/>
    <mergeCell ref="C759:C763"/>
    <mergeCell ref="D759:D763"/>
    <mergeCell ref="E759:E763"/>
    <mergeCell ref="F759:F763"/>
    <mergeCell ref="G759:G763"/>
    <mergeCell ref="H759:H763"/>
    <mergeCell ref="F796:F798"/>
    <mergeCell ref="G796:G798"/>
    <mergeCell ref="C791:C795"/>
    <mergeCell ref="D791:D795"/>
    <mergeCell ref="E791:E795"/>
    <mergeCell ref="F791:F795"/>
    <mergeCell ref="G791:G795"/>
    <mergeCell ref="H791:H795"/>
    <mergeCell ref="C796:C798"/>
    <mergeCell ref="H796:H798"/>
    <mergeCell ref="G784:G786"/>
    <mergeCell ref="H784:H786"/>
    <mergeCell ref="C771:C775"/>
    <mergeCell ref="D771:D775"/>
    <mergeCell ref="E771:E775"/>
    <mergeCell ref="F771:F775"/>
    <mergeCell ref="G771:G775"/>
    <mergeCell ref="H771:H775"/>
    <mergeCell ref="C776:C779"/>
    <mergeCell ref="H776:H779"/>
    <mergeCell ref="D726:D727"/>
    <mergeCell ref="E726:E727"/>
    <mergeCell ref="F726:F727"/>
    <mergeCell ref="G726:G727"/>
    <mergeCell ref="H726:H727"/>
    <mergeCell ref="C726:C727"/>
    <mergeCell ref="C728:C731"/>
    <mergeCell ref="D728:D731"/>
    <mergeCell ref="E728:E731"/>
    <mergeCell ref="F728:F731"/>
    <mergeCell ref="G728:G731"/>
    <mergeCell ref="H728:H731"/>
    <mergeCell ref="F752:F754"/>
    <mergeCell ref="G752:G754"/>
    <mergeCell ref="C748:C751"/>
    <mergeCell ref="D748:D751"/>
    <mergeCell ref="E748:E751"/>
    <mergeCell ref="F748:F751"/>
    <mergeCell ref="G748:G751"/>
    <mergeCell ref="H748:H751"/>
    <mergeCell ref="C752:C754"/>
    <mergeCell ref="H752:H754"/>
    <mergeCell ref="D752:D754"/>
    <mergeCell ref="E752:E754"/>
    <mergeCell ref="C720:C721"/>
    <mergeCell ref="D720:D721"/>
    <mergeCell ref="E720:E721"/>
    <mergeCell ref="F720:F721"/>
    <mergeCell ref="G720:G721"/>
    <mergeCell ref="H720:H721"/>
    <mergeCell ref="F724:F725"/>
    <mergeCell ref="G724:G725"/>
    <mergeCell ref="C722:C723"/>
    <mergeCell ref="D722:D723"/>
    <mergeCell ref="E722:E723"/>
    <mergeCell ref="F722:F723"/>
    <mergeCell ref="G722:G723"/>
    <mergeCell ref="H722:H723"/>
    <mergeCell ref="C724:C725"/>
    <mergeCell ref="H724:H725"/>
    <mergeCell ref="D724:D725"/>
    <mergeCell ref="E724:E725"/>
    <mergeCell ref="F716:F717"/>
    <mergeCell ref="G716:G717"/>
    <mergeCell ref="C713:C715"/>
    <mergeCell ref="D713:D715"/>
    <mergeCell ref="E713:E715"/>
    <mergeCell ref="F713:F715"/>
    <mergeCell ref="G713:G715"/>
    <mergeCell ref="H713:H715"/>
    <mergeCell ref="C716:C717"/>
    <mergeCell ref="H716:H717"/>
    <mergeCell ref="D716:D717"/>
    <mergeCell ref="E716:E717"/>
    <mergeCell ref="D718:D719"/>
    <mergeCell ref="E718:E719"/>
    <mergeCell ref="F718:F719"/>
    <mergeCell ref="G718:G719"/>
    <mergeCell ref="H718:H719"/>
    <mergeCell ref="C718:C719"/>
    <mergeCell ref="C784:C786"/>
    <mergeCell ref="C787:C790"/>
    <mergeCell ref="D787:D790"/>
    <mergeCell ref="E787:E790"/>
    <mergeCell ref="F787:F790"/>
    <mergeCell ref="G787:G790"/>
    <mergeCell ref="H787:H790"/>
    <mergeCell ref="D776:D779"/>
    <mergeCell ref="E776:E779"/>
    <mergeCell ref="C780:C783"/>
    <mergeCell ref="D780:D783"/>
    <mergeCell ref="E780:E783"/>
    <mergeCell ref="D784:D786"/>
    <mergeCell ref="E784:E786"/>
    <mergeCell ref="D799:D801"/>
    <mergeCell ref="E799:E801"/>
    <mergeCell ref="F799:F801"/>
    <mergeCell ref="G799:G801"/>
    <mergeCell ref="H799:H801"/>
    <mergeCell ref="C799:C801"/>
    <mergeCell ref="C803:C805"/>
    <mergeCell ref="D803:D805"/>
    <mergeCell ref="E803:E805"/>
    <mergeCell ref="F803:F805"/>
    <mergeCell ref="G803:G805"/>
    <mergeCell ref="H803:H805"/>
    <mergeCell ref="F808:F811"/>
    <mergeCell ref="G808:G811"/>
    <mergeCell ref="C806:C807"/>
    <mergeCell ref="D806:D807"/>
    <mergeCell ref="E806:E807"/>
    <mergeCell ref="F806:F807"/>
    <mergeCell ref="G806:G807"/>
    <mergeCell ref="H806:H807"/>
    <mergeCell ref="C808:C811"/>
    <mergeCell ref="H808:H811"/>
    <mergeCell ref="D808:D811"/>
    <mergeCell ref="E808:E811"/>
    <mergeCell ref="D515:D519"/>
    <mergeCell ref="E515:E519"/>
    <mergeCell ref="F515:F519"/>
    <mergeCell ref="G515:G519"/>
    <mergeCell ref="H515:H519"/>
    <mergeCell ref="C515:C519"/>
    <mergeCell ref="C520:C523"/>
    <mergeCell ref="D520:D523"/>
    <mergeCell ref="E520:E523"/>
    <mergeCell ref="F520:F523"/>
    <mergeCell ref="G520:G523"/>
    <mergeCell ref="H520:H523"/>
    <mergeCell ref="D767:D770"/>
    <mergeCell ref="E767:E770"/>
    <mergeCell ref="H767:H770"/>
    <mergeCell ref="D796:D798"/>
    <mergeCell ref="E796:E798"/>
    <mergeCell ref="F767:F770"/>
    <mergeCell ref="G767:G770"/>
    <mergeCell ref="C764:C766"/>
    <mergeCell ref="D764:D766"/>
    <mergeCell ref="E764:E766"/>
    <mergeCell ref="F764:F766"/>
    <mergeCell ref="G764:G766"/>
    <mergeCell ref="H764:H766"/>
    <mergeCell ref="C767:C770"/>
    <mergeCell ref="F776:F779"/>
    <mergeCell ref="G776:G779"/>
    <mergeCell ref="F780:F783"/>
    <mergeCell ref="G780:G783"/>
    <mergeCell ref="H780:H783"/>
    <mergeCell ref="F784:F786"/>
    <mergeCell ref="F503:F507"/>
    <mergeCell ref="G503:G507"/>
    <mergeCell ref="C499:C502"/>
    <mergeCell ref="D499:D502"/>
    <mergeCell ref="E499:E502"/>
    <mergeCell ref="F499:F502"/>
    <mergeCell ref="G499:G502"/>
    <mergeCell ref="H499:H502"/>
    <mergeCell ref="C503:C507"/>
    <mergeCell ref="F512:F514"/>
    <mergeCell ref="G512:G514"/>
    <mergeCell ref="C508:C511"/>
    <mergeCell ref="D508:D511"/>
    <mergeCell ref="E508:E511"/>
    <mergeCell ref="F508:F511"/>
    <mergeCell ref="G508:G511"/>
    <mergeCell ref="H508:H511"/>
    <mergeCell ref="C512:C514"/>
    <mergeCell ref="H512:H514"/>
    <mergeCell ref="D512:D514"/>
    <mergeCell ref="E512:E514"/>
    <mergeCell ref="D706:D709"/>
    <mergeCell ref="E706:E709"/>
    <mergeCell ref="F706:F709"/>
    <mergeCell ref="G706:G709"/>
    <mergeCell ref="H706:H709"/>
    <mergeCell ref="C706:C709"/>
    <mergeCell ref="C711:C712"/>
    <mergeCell ref="D711:D712"/>
    <mergeCell ref="E711:E712"/>
    <mergeCell ref="F711:F712"/>
    <mergeCell ref="G711:G712"/>
    <mergeCell ref="H711:H712"/>
    <mergeCell ref="D643:D646"/>
    <mergeCell ref="E643:E646"/>
    <mergeCell ref="D647:D651"/>
    <mergeCell ref="E647:E651"/>
    <mergeCell ref="F647:F651"/>
    <mergeCell ref="G647:G651"/>
    <mergeCell ref="H647:H651"/>
    <mergeCell ref="C647:C651"/>
    <mergeCell ref="C684:C686"/>
    <mergeCell ref="D684:D686"/>
    <mergeCell ref="E684:E686"/>
    <mergeCell ref="F684:F686"/>
    <mergeCell ref="G684:G686"/>
    <mergeCell ref="H684:H686"/>
    <mergeCell ref="C698:C699"/>
    <mergeCell ref="D698:D699"/>
    <mergeCell ref="E698:E699"/>
    <mergeCell ref="F698:F699"/>
    <mergeCell ref="G698:G699"/>
    <mergeCell ref="H698:H699"/>
    <mergeCell ref="F703:F705"/>
    <mergeCell ref="G703:G705"/>
    <mergeCell ref="C700:C702"/>
    <mergeCell ref="D700:D702"/>
    <mergeCell ref="E700:E702"/>
    <mergeCell ref="F700:F702"/>
    <mergeCell ref="G700:G702"/>
    <mergeCell ref="H700:H702"/>
    <mergeCell ref="C703:C705"/>
    <mergeCell ref="H703:H705"/>
    <mergeCell ref="D703:D705"/>
    <mergeCell ref="E703:E705"/>
    <mergeCell ref="F689:F693"/>
    <mergeCell ref="G689:G693"/>
    <mergeCell ref="C687:C688"/>
    <mergeCell ref="D687:D688"/>
    <mergeCell ref="E687:E688"/>
    <mergeCell ref="F687:F688"/>
    <mergeCell ref="G687:G688"/>
    <mergeCell ref="H687:H688"/>
    <mergeCell ref="C689:C693"/>
    <mergeCell ref="H689:H693"/>
    <mergeCell ref="D689:D693"/>
    <mergeCell ref="E689:E693"/>
    <mergeCell ref="D694:D697"/>
    <mergeCell ref="E694:E697"/>
    <mergeCell ref="F694:F697"/>
    <mergeCell ref="G694:G697"/>
    <mergeCell ref="H694:H697"/>
    <mergeCell ref="C694:C697"/>
    <mergeCell ref="G636:G638"/>
    <mergeCell ref="H636:H638"/>
    <mergeCell ref="D633:D634"/>
    <mergeCell ref="E633:E634"/>
    <mergeCell ref="H633:H634"/>
    <mergeCell ref="C636:C638"/>
    <mergeCell ref="D636:D638"/>
    <mergeCell ref="E636:E638"/>
    <mergeCell ref="F636:F638"/>
    <mergeCell ref="F643:F646"/>
    <mergeCell ref="G643:G646"/>
    <mergeCell ref="C639:C642"/>
    <mergeCell ref="D639:D642"/>
    <mergeCell ref="E639:E642"/>
    <mergeCell ref="F639:F642"/>
    <mergeCell ref="G639:G642"/>
    <mergeCell ref="H639:H642"/>
    <mergeCell ref="C643:C646"/>
    <mergeCell ref="H643:H646"/>
    <mergeCell ref="F633:F634"/>
    <mergeCell ref="G633:G634"/>
    <mergeCell ref="L633:L634"/>
    <mergeCell ref="C630:C632"/>
    <mergeCell ref="D630:D632"/>
    <mergeCell ref="E630:E632"/>
    <mergeCell ref="F630:F632"/>
    <mergeCell ref="G630:G632"/>
    <mergeCell ref="H630:H632"/>
    <mergeCell ref="C633:C634"/>
    <mergeCell ref="D572:D577"/>
    <mergeCell ref="E572:E577"/>
    <mergeCell ref="D578:D581"/>
    <mergeCell ref="E578:E581"/>
    <mergeCell ref="F578:F581"/>
    <mergeCell ref="G578:G581"/>
    <mergeCell ref="H578:H581"/>
    <mergeCell ref="C578:C581"/>
    <mergeCell ref="C582:C587"/>
    <mergeCell ref="D582:D587"/>
    <mergeCell ref="E582:E587"/>
    <mergeCell ref="F582:F587"/>
    <mergeCell ref="G582:G587"/>
    <mergeCell ref="H582:H587"/>
    <mergeCell ref="F624:F625"/>
    <mergeCell ref="G624:G625"/>
    <mergeCell ref="L624:L625"/>
    <mergeCell ref="L626:L627"/>
    <mergeCell ref="L628:L629"/>
    <mergeCell ref="L630:L632"/>
    <mergeCell ref="C622:C623"/>
    <mergeCell ref="D622:D623"/>
    <mergeCell ref="E622:E623"/>
    <mergeCell ref="F622:F623"/>
    <mergeCell ref="G622:G623"/>
    <mergeCell ref="H622:H623"/>
    <mergeCell ref="C624:C625"/>
    <mergeCell ref="H624:H625"/>
    <mergeCell ref="D624:D625"/>
    <mergeCell ref="E624:E625"/>
    <mergeCell ref="D626:D627"/>
    <mergeCell ref="E626:E627"/>
    <mergeCell ref="F626:F627"/>
    <mergeCell ref="G626:G627"/>
    <mergeCell ref="H626:H627"/>
    <mergeCell ref="C626:C627"/>
    <mergeCell ref="C628:C629"/>
    <mergeCell ref="D628:D629"/>
    <mergeCell ref="E628:E629"/>
    <mergeCell ref="F628:F629"/>
    <mergeCell ref="G628:G629"/>
    <mergeCell ref="H628:H629"/>
    <mergeCell ref="C599:C603"/>
    <mergeCell ref="D599:D603"/>
    <mergeCell ref="E599:E603"/>
    <mergeCell ref="F599:F603"/>
    <mergeCell ref="G599:G603"/>
    <mergeCell ref="H599:H603"/>
    <mergeCell ref="F608:F615"/>
    <mergeCell ref="G608:G615"/>
    <mergeCell ref="L620:L621"/>
    <mergeCell ref="L622:L623"/>
    <mergeCell ref="C604:C607"/>
    <mergeCell ref="D604:D607"/>
    <mergeCell ref="E604:E607"/>
    <mergeCell ref="F604:F607"/>
    <mergeCell ref="G604:G607"/>
    <mergeCell ref="H604:H607"/>
    <mergeCell ref="C608:C615"/>
    <mergeCell ref="H608:H615"/>
    <mergeCell ref="D608:D615"/>
    <mergeCell ref="E608:E615"/>
    <mergeCell ref="D616:D619"/>
    <mergeCell ref="E616:E619"/>
    <mergeCell ref="F616:F619"/>
    <mergeCell ref="G616:G619"/>
    <mergeCell ref="H616:H619"/>
    <mergeCell ref="C616:C619"/>
    <mergeCell ref="C620:C621"/>
    <mergeCell ref="D620:D621"/>
    <mergeCell ref="E620:E621"/>
    <mergeCell ref="F620:F621"/>
    <mergeCell ref="G620:G621"/>
    <mergeCell ref="H620:H621"/>
    <mergeCell ref="F591:F594"/>
    <mergeCell ref="G591:G594"/>
    <mergeCell ref="C588:C590"/>
    <mergeCell ref="D588:D590"/>
    <mergeCell ref="E588:E590"/>
    <mergeCell ref="F588:F590"/>
    <mergeCell ref="G588:G590"/>
    <mergeCell ref="H588:H590"/>
    <mergeCell ref="C591:C594"/>
    <mergeCell ref="H591:H594"/>
    <mergeCell ref="D591:D594"/>
    <mergeCell ref="E591:E594"/>
    <mergeCell ref="D595:D598"/>
    <mergeCell ref="E595:E598"/>
    <mergeCell ref="F595:F598"/>
    <mergeCell ref="G595:G598"/>
    <mergeCell ref="H595:H598"/>
    <mergeCell ref="C595:C598"/>
  </mergeCells>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showGridLines="0" workbookViewId="0">
      <pane xSplit="8" ySplit="4" topLeftCell="I5" activePane="bottomRight" state="frozen"/>
      <selection pane="topRight" activeCell="I1" sqref="I1"/>
      <selection pane="bottomLeft" activeCell="A5" sqref="A5"/>
      <selection pane="bottomRight" activeCell="I5" sqref="I5"/>
    </sheetView>
  </sheetViews>
  <sheetFormatPr defaultColWidth="11.1640625" defaultRowHeight="15" customHeight="1"/>
  <cols>
    <col min="1" max="1" width="4.6640625" customWidth="1"/>
    <col min="2" max="2" width="11" customWidth="1"/>
    <col min="3" max="3" width="9.6640625" customWidth="1"/>
    <col min="4" max="4" width="17.33203125" customWidth="1"/>
    <col min="5" max="5" width="9.5" customWidth="1"/>
    <col min="6" max="6" width="5.1640625" customWidth="1"/>
    <col min="7" max="7" width="5.6640625" customWidth="1"/>
    <col min="8" max="8" width="9.1640625" customWidth="1"/>
    <col min="9" max="39" width="3.33203125" customWidth="1"/>
    <col min="40" max="42" width="4.5" customWidth="1"/>
    <col min="43" max="43" width="17.5" customWidth="1"/>
  </cols>
  <sheetData>
    <row r="1" spans="1:43" ht="21" customHeight="1">
      <c r="A1" s="101"/>
      <c r="B1" s="523" t="s">
        <v>251</v>
      </c>
      <c r="C1" s="524">
        <v>45627</v>
      </c>
      <c r="E1" s="525"/>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7"/>
      <c r="AO1" s="527"/>
      <c r="AP1" s="527"/>
      <c r="AQ1" s="527"/>
    </row>
    <row r="2" spans="1:43" ht="15.75" customHeight="1">
      <c r="A2" s="101"/>
      <c r="B2" s="526"/>
      <c r="C2" s="528">
        <f>COUNTA(C5:C50)</f>
        <v>31</v>
      </c>
      <c r="D2" s="528">
        <f>COUNTA(D5:D50)</f>
        <v>32</v>
      </c>
      <c r="E2" s="525"/>
      <c r="F2" s="526"/>
      <c r="G2" s="526"/>
      <c r="H2" s="526"/>
      <c r="I2" s="526"/>
      <c r="J2" s="526"/>
      <c r="K2" s="526"/>
      <c r="L2" s="526"/>
      <c r="M2" s="526"/>
      <c r="N2" s="526"/>
      <c r="O2" s="526"/>
      <c r="P2" s="526"/>
      <c r="Q2" s="526"/>
      <c r="R2" s="526"/>
      <c r="S2" s="526"/>
      <c r="T2" s="526"/>
      <c r="U2" s="526"/>
      <c r="V2" s="526"/>
      <c r="W2" s="526"/>
      <c r="X2" s="526"/>
      <c r="Y2" s="526"/>
      <c r="Z2" s="526"/>
      <c r="AA2" s="526"/>
      <c r="AB2" s="526"/>
      <c r="AC2" s="526"/>
      <c r="AD2" s="526"/>
      <c r="AE2" s="526"/>
      <c r="AF2" s="526"/>
      <c r="AG2" s="526"/>
      <c r="AH2" s="526"/>
      <c r="AI2" s="526"/>
      <c r="AJ2" s="526"/>
      <c r="AK2" s="526"/>
      <c r="AL2" s="526"/>
      <c r="AM2" s="526"/>
      <c r="AN2" s="527"/>
      <c r="AO2" s="527"/>
      <c r="AP2" s="527"/>
      <c r="AQ2" s="527"/>
    </row>
    <row r="3" spans="1:43" ht="15.75" customHeight="1">
      <c r="A3" s="1630" t="s">
        <v>252</v>
      </c>
      <c r="B3" s="1628" t="s">
        <v>253</v>
      </c>
      <c r="C3" s="1628" t="s">
        <v>254</v>
      </c>
      <c r="D3" s="1628" t="s">
        <v>255</v>
      </c>
      <c r="E3" s="1631" t="s">
        <v>12</v>
      </c>
      <c r="F3" s="1628" t="s">
        <v>146</v>
      </c>
      <c r="G3" s="1628" t="s">
        <v>256</v>
      </c>
      <c r="H3" s="1628" t="s">
        <v>257</v>
      </c>
      <c r="I3" s="529">
        <f>+C1</f>
        <v>45627</v>
      </c>
      <c r="J3" s="529">
        <f t="shared" ref="J3:AM3" si="0">+I3+1</f>
        <v>45628</v>
      </c>
      <c r="K3" s="529">
        <f t="shared" si="0"/>
        <v>45629</v>
      </c>
      <c r="L3" s="529">
        <f t="shared" si="0"/>
        <v>45630</v>
      </c>
      <c r="M3" s="529">
        <f t="shared" si="0"/>
        <v>45631</v>
      </c>
      <c r="N3" s="529">
        <f t="shared" si="0"/>
        <v>45632</v>
      </c>
      <c r="O3" s="529">
        <f t="shared" si="0"/>
        <v>45633</v>
      </c>
      <c r="P3" s="529">
        <f t="shared" si="0"/>
        <v>45634</v>
      </c>
      <c r="Q3" s="529">
        <f t="shared" si="0"/>
        <v>45635</v>
      </c>
      <c r="R3" s="529">
        <f t="shared" si="0"/>
        <v>45636</v>
      </c>
      <c r="S3" s="529">
        <f t="shared" si="0"/>
        <v>45637</v>
      </c>
      <c r="T3" s="529">
        <f t="shared" si="0"/>
        <v>45638</v>
      </c>
      <c r="U3" s="529">
        <f t="shared" si="0"/>
        <v>45639</v>
      </c>
      <c r="V3" s="529">
        <f t="shared" si="0"/>
        <v>45640</v>
      </c>
      <c r="W3" s="529">
        <f t="shared" si="0"/>
        <v>45641</v>
      </c>
      <c r="X3" s="529">
        <f t="shared" si="0"/>
        <v>45642</v>
      </c>
      <c r="Y3" s="529">
        <f t="shared" si="0"/>
        <v>45643</v>
      </c>
      <c r="Z3" s="529">
        <f t="shared" si="0"/>
        <v>45644</v>
      </c>
      <c r="AA3" s="529">
        <f t="shared" si="0"/>
        <v>45645</v>
      </c>
      <c r="AB3" s="529">
        <f t="shared" si="0"/>
        <v>45646</v>
      </c>
      <c r="AC3" s="529">
        <f t="shared" si="0"/>
        <v>45647</v>
      </c>
      <c r="AD3" s="529">
        <f t="shared" si="0"/>
        <v>45648</v>
      </c>
      <c r="AE3" s="529">
        <f t="shared" si="0"/>
        <v>45649</v>
      </c>
      <c r="AF3" s="529">
        <f t="shared" si="0"/>
        <v>45650</v>
      </c>
      <c r="AG3" s="529">
        <f t="shared" si="0"/>
        <v>45651</v>
      </c>
      <c r="AH3" s="529">
        <f t="shared" si="0"/>
        <v>45652</v>
      </c>
      <c r="AI3" s="529">
        <f t="shared" si="0"/>
        <v>45653</v>
      </c>
      <c r="AJ3" s="529">
        <f t="shared" si="0"/>
        <v>45654</v>
      </c>
      <c r="AK3" s="529">
        <f t="shared" si="0"/>
        <v>45655</v>
      </c>
      <c r="AL3" s="529">
        <f t="shared" si="0"/>
        <v>45656</v>
      </c>
      <c r="AM3" s="529">
        <f t="shared" si="0"/>
        <v>45657</v>
      </c>
      <c r="AN3" s="1629" t="s">
        <v>258</v>
      </c>
      <c r="AO3" s="530"/>
      <c r="AP3" s="530"/>
      <c r="AQ3" s="530"/>
    </row>
    <row r="4" spans="1:43" ht="15.75" customHeight="1">
      <c r="A4" s="1539"/>
      <c r="B4" s="1539"/>
      <c r="C4" s="1539"/>
      <c r="D4" s="1539"/>
      <c r="E4" s="1539"/>
      <c r="F4" s="1539"/>
      <c r="G4" s="1538"/>
      <c r="H4" s="1539"/>
      <c r="I4" s="531" t="str">
        <f t="shared" ref="I4:AM4" si="1">+IF(WEEKDAY(I3)=1, "CN", "T"&amp;WEEKDAY(I3))</f>
        <v>CN</v>
      </c>
      <c r="J4" s="531" t="str">
        <f t="shared" si="1"/>
        <v>T2</v>
      </c>
      <c r="K4" s="531" t="str">
        <f t="shared" si="1"/>
        <v>T3</v>
      </c>
      <c r="L4" s="531" t="str">
        <f t="shared" si="1"/>
        <v>T4</v>
      </c>
      <c r="M4" s="531" t="str">
        <f t="shared" si="1"/>
        <v>T5</v>
      </c>
      <c r="N4" s="531" t="str">
        <f t="shared" si="1"/>
        <v>T6</v>
      </c>
      <c r="O4" s="531" t="str">
        <f t="shared" si="1"/>
        <v>T7</v>
      </c>
      <c r="P4" s="531" t="str">
        <f t="shared" si="1"/>
        <v>CN</v>
      </c>
      <c r="Q4" s="531" t="str">
        <f t="shared" si="1"/>
        <v>T2</v>
      </c>
      <c r="R4" s="531" t="str">
        <f t="shared" si="1"/>
        <v>T3</v>
      </c>
      <c r="S4" s="531" t="str">
        <f t="shared" si="1"/>
        <v>T4</v>
      </c>
      <c r="T4" s="531" t="str">
        <f t="shared" si="1"/>
        <v>T5</v>
      </c>
      <c r="U4" s="531" t="str">
        <f t="shared" si="1"/>
        <v>T6</v>
      </c>
      <c r="V4" s="531" t="str">
        <f t="shared" si="1"/>
        <v>T7</v>
      </c>
      <c r="W4" s="531" t="str">
        <f t="shared" si="1"/>
        <v>CN</v>
      </c>
      <c r="X4" s="531" t="str">
        <f t="shared" si="1"/>
        <v>T2</v>
      </c>
      <c r="Y4" s="531" t="str">
        <f t="shared" si="1"/>
        <v>T3</v>
      </c>
      <c r="Z4" s="531" t="str">
        <f t="shared" si="1"/>
        <v>T4</v>
      </c>
      <c r="AA4" s="531" t="str">
        <f t="shared" si="1"/>
        <v>T5</v>
      </c>
      <c r="AB4" s="531" t="str">
        <f t="shared" si="1"/>
        <v>T6</v>
      </c>
      <c r="AC4" s="531" t="str">
        <f t="shared" si="1"/>
        <v>T7</v>
      </c>
      <c r="AD4" s="531" t="str">
        <f t="shared" si="1"/>
        <v>CN</v>
      </c>
      <c r="AE4" s="531" t="str">
        <f t="shared" si="1"/>
        <v>T2</v>
      </c>
      <c r="AF4" s="531" t="str">
        <f t="shared" si="1"/>
        <v>T3</v>
      </c>
      <c r="AG4" s="531" t="str">
        <f t="shared" si="1"/>
        <v>T4</v>
      </c>
      <c r="AH4" s="531" t="str">
        <f t="shared" si="1"/>
        <v>T5</v>
      </c>
      <c r="AI4" s="531" t="str">
        <f t="shared" si="1"/>
        <v>T6</v>
      </c>
      <c r="AJ4" s="531" t="str">
        <f t="shared" si="1"/>
        <v>T7</v>
      </c>
      <c r="AK4" s="531" t="str">
        <f t="shared" si="1"/>
        <v>CN</v>
      </c>
      <c r="AL4" s="531" t="str">
        <f t="shared" si="1"/>
        <v>T2</v>
      </c>
      <c r="AM4" s="531" t="str">
        <f t="shared" si="1"/>
        <v>T3</v>
      </c>
      <c r="AN4" s="1539"/>
      <c r="AO4" s="530"/>
      <c r="AP4" s="530"/>
      <c r="AQ4" s="530"/>
    </row>
    <row r="5" spans="1:43" ht="15.75" customHeight="1">
      <c r="A5" s="532">
        <f t="shared" ref="A5:A12" si="2">+ROW()-4</f>
        <v>1</v>
      </c>
      <c r="B5" s="533" t="s">
        <v>259</v>
      </c>
      <c r="C5" s="534"/>
      <c r="D5" s="534" t="s">
        <v>260</v>
      </c>
      <c r="E5" s="535">
        <v>969387616</v>
      </c>
      <c r="F5" s="536"/>
      <c r="G5" s="537"/>
      <c r="H5" s="534"/>
      <c r="I5" s="538" t="s">
        <v>261</v>
      </c>
      <c r="J5" s="538" t="s">
        <v>262</v>
      </c>
      <c r="K5" s="538" t="s">
        <v>262</v>
      </c>
      <c r="L5" s="538" t="s">
        <v>262</v>
      </c>
      <c r="M5" s="538" t="s">
        <v>262</v>
      </c>
      <c r="N5" s="538" t="s">
        <v>262</v>
      </c>
      <c r="O5" s="538" t="s">
        <v>262</v>
      </c>
      <c r="P5" s="538" t="s">
        <v>261</v>
      </c>
      <c r="Q5" s="538" t="s">
        <v>262</v>
      </c>
      <c r="R5" s="538" t="s">
        <v>262</v>
      </c>
      <c r="S5" s="538" t="s">
        <v>262</v>
      </c>
      <c r="T5" s="538" t="s">
        <v>262</v>
      </c>
      <c r="U5" s="538" t="s">
        <v>262</v>
      </c>
      <c r="V5" s="538" t="s">
        <v>262</v>
      </c>
      <c r="W5" s="538" t="s">
        <v>261</v>
      </c>
      <c r="X5" s="538" t="s">
        <v>262</v>
      </c>
      <c r="Y5" s="538" t="s">
        <v>262</v>
      </c>
      <c r="Z5" s="538" t="s">
        <v>262</v>
      </c>
      <c r="AA5" s="538" t="s">
        <v>262</v>
      </c>
      <c r="AB5" s="538" t="s">
        <v>262</v>
      </c>
      <c r="AC5" s="538" t="s">
        <v>262</v>
      </c>
      <c r="AD5" s="538" t="s">
        <v>261</v>
      </c>
      <c r="AE5" s="538" t="s">
        <v>262</v>
      </c>
      <c r="AF5" s="538" t="s">
        <v>262</v>
      </c>
      <c r="AG5" s="538" t="s">
        <v>262</v>
      </c>
      <c r="AH5" s="538" t="s">
        <v>262</v>
      </c>
      <c r="AI5" s="538" t="s">
        <v>262</v>
      </c>
      <c r="AJ5" s="538" t="s">
        <v>261</v>
      </c>
      <c r="AK5" s="538" t="s">
        <v>261</v>
      </c>
      <c r="AL5" s="538" t="s">
        <v>262</v>
      </c>
      <c r="AM5" s="538" t="s">
        <v>262</v>
      </c>
      <c r="AN5" s="539">
        <f t="shared" ref="AN5:AN12" si="3">COUNTA(I5:AM5)-COUNTIF(I5:AM5,$AP$8)-COUNTIF(I5:AM5,$AP$9)-COUNTIF(I5:AM5,$AP$10)-COUNTIF(I5:AM5,$AP$18)/2</f>
        <v>25</v>
      </c>
      <c r="AO5" s="540"/>
    </row>
    <row r="6" spans="1:43" ht="15.75" customHeight="1">
      <c r="A6" s="532">
        <f t="shared" si="2"/>
        <v>2</v>
      </c>
      <c r="B6" s="533" t="s">
        <v>263</v>
      </c>
      <c r="C6" s="534"/>
      <c r="D6" s="534" t="s">
        <v>218</v>
      </c>
      <c r="E6" s="535">
        <v>915008283</v>
      </c>
      <c r="F6" s="536"/>
      <c r="G6" s="537"/>
      <c r="H6" s="534"/>
      <c r="I6" s="538" t="s">
        <v>261</v>
      </c>
      <c r="J6" s="538" t="s">
        <v>262</v>
      </c>
      <c r="K6" s="538" t="s">
        <v>262</v>
      </c>
      <c r="L6" s="538" t="s">
        <v>262</v>
      </c>
      <c r="M6" s="538" t="s">
        <v>262</v>
      </c>
      <c r="N6" s="538" t="s">
        <v>262</v>
      </c>
      <c r="O6" s="538" t="s">
        <v>262</v>
      </c>
      <c r="P6" s="538" t="s">
        <v>261</v>
      </c>
      <c r="Q6" s="538" t="s">
        <v>262</v>
      </c>
      <c r="R6" s="538" t="s">
        <v>262</v>
      </c>
      <c r="S6" s="538" t="s">
        <v>262</v>
      </c>
      <c r="T6" s="538" t="s">
        <v>262</v>
      </c>
      <c r="U6" s="538" t="s">
        <v>262</v>
      </c>
      <c r="V6" s="538" t="s">
        <v>262</v>
      </c>
      <c r="W6" s="538" t="s">
        <v>261</v>
      </c>
      <c r="X6" s="538" t="s">
        <v>262</v>
      </c>
      <c r="Y6" s="538" t="s">
        <v>262</v>
      </c>
      <c r="Z6" s="538" t="s">
        <v>262</v>
      </c>
      <c r="AA6" s="538" t="s">
        <v>262</v>
      </c>
      <c r="AB6" s="538" t="s">
        <v>262</v>
      </c>
      <c r="AC6" s="538" t="s">
        <v>262</v>
      </c>
      <c r="AD6" s="538" t="s">
        <v>261</v>
      </c>
      <c r="AE6" s="538" t="s">
        <v>262</v>
      </c>
      <c r="AF6" s="538" t="s">
        <v>262</v>
      </c>
      <c r="AG6" s="538" t="s">
        <v>262</v>
      </c>
      <c r="AH6" s="538" t="s">
        <v>262</v>
      </c>
      <c r="AI6" s="538" t="s">
        <v>262</v>
      </c>
      <c r="AJ6" s="538" t="s">
        <v>262</v>
      </c>
      <c r="AK6" s="538" t="s">
        <v>261</v>
      </c>
      <c r="AL6" s="538" t="s">
        <v>262</v>
      </c>
      <c r="AM6" s="538" t="s">
        <v>262</v>
      </c>
      <c r="AN6" s="539">
        <f t="shared" si="3"/>
        <v>26</v>
      </c>
      <c r="AO6" s="540"/>
    </row>
    <row r="7" spans="1:43" ht="15.75" customHeight="1">
      <c r="A7" s="532">
        <f t="shared" si="2"/>
        <v>3</v>
      </c>
      <c r="B7" s="533" t="s">
        <v>259</v>
      </c>
      <c r="C7" s="534"/>
      <c r="D7" s="534" t="s">
        <v>264</v>
      </c>
      <c r="E7" s="535">
        <v>827264994</v>
      </c>
      <c r="F7" s="536"/>
      <c r="G7" s="537"/>
      <c r="H7" s="534"/>
      <c r="I7" s="538" t="s">
        <v>261</v>
      </c>
      <c r="J7" s="538" t="s">
        <v>262</v>
      </c>
      <c r="K7" s="538" t="s">
        <v>262</v>
      </c>
      <c r="L7" s="538" t="s">
        <v>262</v>
      </c>
      <c r="M7" s="538" t="s">
        <v>262</v>
      </c>
      <c r="N7" s="538" t="s">
        <v>262</v>
      </c>
      <c r="O7" s="538" t="s">
        <v>262</v>
      </c>
      <c r="P7" s="538" t="s">
        <v>261</v>
      </c>
      <c r="Q7" s="538" t="s">
        <v>262</v>
      </c>
      <c r="R7" s="538" t="s">
        <v>262</v>
      </c>
      <c r="S7" s="538" t="s">
        <v>262</v>
      </c>
      <c r="T7" s="538" t="s">
        <v>262</v>
      </c>
      <c r="U7" s="538" t="s">
        <v>262</v>
      </c>
      <c r="V7" s="538" t="s">
        <v>262</v>
      </c>
      <c r="W7" s="538" t="s">
        <v>261</v>
      </c>
      <c r="X7" s="538" t="s">
        <v>262</v>
      </c>
      <c r="Y7" s="538" t="s">
        <v>262</v>
      </c>
      <c r="Z7" s="538" t="s">
        <v>262</v>
      </c>
      <c r="AA7" s="538" t="s">
        <v>262</v>
      </c>
      <c r="AB7" s="538" t="s">
        <v>262</v>
      </c>
      <c r="AC7" s="538" t="s">
        <v>262</v>
      </c>
      <c r="AD7" s="538" t="s">
        <v>261</v>
      </c>
      <c r="AE7" s="538" t="s">
        <v>262</v>
      </c>
      <c r="AF7" s="538" t="s">
        <v>262</v>
      </c>
      <c r="AG7" s="538" t="s">
        <v>262</v>
      </c>
      <c r="AH7" s="538" t="s">
        <v>262</v>
      </c>
      <c r="AI7" s="538" t="s">
        <v>262</v>
      </c>
      <c r="AJ7" s="538" t="s">
        <v>261</v>
      </c>
      <c r="AK7" s="538" t="s">
        <v>261</v>
      </c>
      <c r="AL7" s="538" t="s">
        <v>261</v>
      </c>
      <c r="AM7" s="538" t="s">
        <v>261</v>
      </c>
      <c r="AN7" s="539">
        <f t="shared" si="3"/>
        <v>23</v>
      </c>
      <c r="AO7" s="540"/>
    </row>
    <row r="8" spans="1:43" ht="15.75" customHeight="1">
      <c r="A8" s="532">
        <f t="shared" si="2"/>
        <v>4</v>
      </c>
      <c r="B8" s="533" t="s">
        <v>259</v>
      </c>
      <c r="C8" s="534"/>
      <c r="D8" s="534" t="s">
        <v>265</v>
      </c>
      <c r="E8" s="535">
        <v>972264311</v>
      </c>
      <c r="F8" s="536"/>
      <c r="G8" s="537"/>
      <c r="H8" s="534"/>
      <c r="I8" s="538"/>
      <c r="J8" s="538"/>
      <c r="K8" s="538"/>
      <c r="L8" s="538" t="s">
        <v>262</v>
      </c>
      <c r="M8" s="538" t="s">
        <v>262</v>
      </c>
      <c r="N8" s="538" t="s">
        <v>262</v>
      </c>
      <c r="O8" s="538" t="s">
        <v>262</v>
      </c>
      <c r="P8" s="538" t="s">
        <v>261</v>
      </c>
      <c r="Q8" s="538" t="s">
        <v>262</v>
      </c>
      <c r="R8" s="538" t="s">
        <v>262</v>
      </c>
      <c r="S8" s="538" t="s">
        <v>262</v>
      </c>
      <c r="T8" s="538" t="s">
        <v>262</v>
      </c>
      <c r="U8" s="538" t="s">
        <v>262</v>
      </c>
      <c r="V8" s="538" t="s">
        <v>262</v>
      </c>
      <c r="W8" s="538" t="s">
        <v>261</v>
      </c>
      <c r="X8" s="538" t="s">
        <v>262</v>
      </c>
      <c r="Y8" s="538" t="s">
        <v>262</v>
      </c>
      <c r="Z8" s="538" t="s">
        <v>262</v>
      </c>
      <c r="AA8" s="538" t="s">
        <v>262</v>
      </c>
      <c r="AB8" s="538" t="s">
        <v>262</v>
      </c>
      <c r="AC8" s="538" t="s">
        <v>262</v>
      </c>
      <c r="AD8" s="538" t="s">
        <v>261</v>
      </c>
      <c r="AE8" s="538" t="s">
        <v>262</v>
      </c>
      <c r="AF8" s="538" t="s">
        <v>262</v>
      </c>
      <c r="AG8" s="538" t="s">
        <v>262</v>
      </c>
      <c r="AH8" s="538" t="s">
        <v>262</v>
      </c>
      <c r="AI8" s="538" t="s">
        <v>262</v>
      </c>
      <c r="AJ8" s="538" t="s">
        <v>262</v>
      </c>
      <c r="AK8" s="538" t="s">
        <v>261</v>
      </c>
      <c r="AL8" s="538" t="s">
        <v>262</v>
      </c>
      <c r="AM8" s="538" t="s">
        <v>262</v>
      </c>
      <c r="AN8" s="539">
        <f t="shared" si="3"/>
        <v>24</v>
      </c>
      <c r="AO8" s="540"/>
      <c r="AP8" s="541" t="s">
        <v>261</v>
      </c>
      <c r="AQ8" s="542" t="s">
        <v>266</v>
      </c>
    </row>
    <row r="9" spans="1:43" ht="15.75" customHeight="1">
      <c r="A9" s="532">
        <f t="shared" si="2"/>
        <v>5</v>
      </c>
      <c r="B9" s="543" t="s">
        <v>267</v>
      </c>
      <c r="C9" s="544" t="s">
        <v>268</v>
      </c>
      <c r="D9" s="544" t="s">
        <v>269</v>
      </c>
      <c r="E9" s="545">
        <v>387151811</v>
      </c>
      <c r="F9" s="546">
        <v>1.9</v>
      </c>
      <c r="G9" s="544"/>
      <c r="H9" s="544" t="s">
        <v>270</v>
      </c>
      <c r="I9" s="538" t="s">
        <v>261</v>
      </c>
      <c r="J9" s="547" t="s">
        <v>271</v>
      </c>
      <c r="K9" s="538" t="s">
        <v>262</v>
      </c>
      <c r="L9" s="538" t="s">
        <v>262</v>
      </c>
      <c r="M9" s="538" t="s">
        <v>262</v>
      </c>
      <c r="N9" s="538" t="s">
        <v>262</v>
      </c>
      <c r="O9" s="538" t="s">
        <v>262</v>
      </c>
      <c r="P9" s="538" t="s">
        <v>262</v>
      </c>
      <c r="Q9" s="538" t="s">
        <v>262</v>
      </c>
      <c r="R9" s="538" t="s">
        <v>262</v>
      </c>
      <c r="S9" s="538" t="s">
        <v>262</v>
      </c>
      <c r="T9" s="538" t="s">
        <v>262</v>
      </c>
      <c r="U9" s="538" t="s">
        <v>262</v>
      </c>
      <c r="V9" s="538" t="s">
        <v>261</v>
      </c>
      <c r="W9" s="538" t="s">
        <v>262</v>
      </c>
      <c r="X9" s="538" t="s">
        <v>262</v>
      </c>
      <c r="Y9" s="538" t="s">
        <v>262</v>
      </c>
      <c r="Z9" s="538" t="s">
        <v>262</v>
      </c>
      <c r="AA9" s="538" t="s">
        <v>262</v>
      </c>
      <c r="AB9" s="538" t="s">
        <v>262</v>
      </c>
      <c r="AC9" s="538" t="s">
        <v>262</v>
      </c>
      <c r="AD9" s="538" t="s">
        <v>262</v>
      </c>
      <c r="AE9" s="538" t="s">
        <v>262</v>
      </c>
      <c r="AF9" s="538" t="s">
        <v>262</v>
      </c>
      <c r="AG9" s="538" t="s">
        <v>262</v>
      </c>
      <c r="AH9" s="538" t="s">
        <v>262</v>
      </c>
      <c r="AI9" s="538" t="s">
        <v>262</v>
      </c>
      <c r="AJ9" s="538" t="s">
        <v>262</v>
      </c>
      <c r="AK9" s="538" t="s">
        <v>262</v>
      </c>
      <c r="AL9" s="538" t="s">
        <v>262</v>
      </c>
      <c r="AM9" s="538" t="s">
        <v>262</v>
      </c>
      <c r="AN9" s="539">
        <f t="shared" si="3"/>
        <v>28.5</v>
      </c>
      <c r="AO9" s="540"/>
      <c r="AP9" s="548" t="s">
        <v>272</v>
      </c>
      <c r="AQ9" s="542" t="s">
        <v>273</v>
      </c>
    </row>
    <row r="10" spans="1:43" ht="15.75" customHeight="1">
      <c r="A10" s="532">
        <f t="shared" si="2"/>
        <v>6</v>
      </c>
      <c r="B10" s="543" t="s">
        <v>267</v>
      </c>
      <c r="C10" s="544" t="s">
        <v>274</v>
      </c>
      <c r="D10" s="544" t="s">
        <v>275</v>
      </c>
      <c r="E10" s="545">
        <v>978286576</v>
      </c>
      <c r="F10" s="546">
        <v>3.5</v>
      </c>
      <c r="G10" s="544"/>
      <c r="H10" s="544" t="s">
        <v>276</v>
      </c>
      <c r="I10" s="538" t="s">
        <v>262</v>
      </c>
      <c r="J10" s="538" t="s">
        <v>262</v>
      </c>
      <c r="K10" s="538" t="s">
        <v>262</v>
      </c>
      <c r="L10" s="538" t="s">
        <v>262</v>
      </c>
      <c r="M10" s="538" t="s">
        <v>262</v>
      </c>
      <c r="N10" s="538" t="s">
        <v>262</v>
      </c>
      <c r="O10" s="538" t="s">
        <v>262</v>
      </c>
      <c r="P10" s="538" t="s">
        <v>262</v>
      </c>
      <c r="Q10" s="538" t="s">
        <v>262</v>
      </c>
      <c r="R10" s="538" t="s">
        <v>262</v>
      </c>
      <c r="S10" s="538" t="s">
        <v>262</v>
      </c>
      <c r="T10" s="538" t="s">
        <v>262</v>
      </c>
      <c r="U10" s="538" t="s">
        <v>262</v>
      </c>
      <c r="V10" s="538" t="s">
        <v>262</v>
      </c>
      <c r="W10" s="538" t="s">
        <v>261</v>
      </c>
      <c r="X10" s="538" t="s">
        <v>262</v>
      </c>
      <c r="Y10" s="538" t="s">
        <v>262</v>
      </c>
      <c r="Z10" s="538" t="s">
        <v>262</v>
      </c>
      <c r="AA10" s="538" t="s">
        <v>262</v>
      </c>
      <c r="AB10" s="538" t="s">
        <v>262</v>
      </c>
      <c r="AC10" s="538" t="s">
        <v>262</v>
      </c>
      <c r="AD10" s="538" t="s">
        <v>262</v>
      </c>
      <c r="AE10" s="538" t="s">
        <v>262</v>
      </c>
      <c r="AF10" s="538" t="s">
        <v>262</v>
      </c>
      <c r="AG10" s="538" t="s">
        <v>262</v>
      </c>
      <c r="AH10" s="538" t="s">
        <v>262</v>
      </c>
      <c r="AI10" s="538" t="s">
        <v>262</v>
      </c>
      <c r="AJ10" s="538" t="s">
        <v>262</v>
      </c>
      <c r="AK10" s="538" t="s">
        <v>262</v>
      </c>
      <c r="AL10" s="538" t="s">
        <v>262</v>
      </c>
      <c r="AM10" s="538" t="s">
        <v>262</v>
      </c>
      <c r="AN10" s="539">
        <f t="shared" si="3"/>
        <v>30</v>
      </c>
      <c r="AO10" s="540"/>
      <c r="AP10" s="549" t="s">
        <v>277</v>
      </c>
      <c r="AQ10" s="542" t="s">
        <v>278</v>
      </c>
    </row>
    <row r="11" spans="1:43" ht="15.75" customHeight="1">
      <c r="A11" s="532">
        <f t="shared" si="2"/>
        <v>7</v>
      </c>
      <c r="B11" s="550" t="s">
        <v>279</v>
      </c>
      <c r="C11" s="551" t="s">
        <v>134</v>
      </c>
      <c r="D11" s="551" t="s">
        <v>158</v>
      </c>
      <c r="E11" s="552">
        <v>886884883</v>
      </c>
      <c r="F11" s="553">
        <v>2.5</v>
      </c>
      <c r="G11" s="551"/>
      <c r="H11" s="551" t="s">
        <v>280</v>
      </c>
      <c r="I11" s="538" t="s">
        <v>261</v>
      </c>
      <c r="J11" s="538" t="s">
        <v>262</v>
      </c>
      <c r="K11" s="538" t="s">
        <v>262</v>
      </c>
      <c r="L11" s="538" t="s">
        <v>262</v>
      </c>
      <c r="M11" s="538" t="s">
        <v>262</v>
      </c>
      <c r="N11" s="538" t="s">
        <v>262</v>
      </c>
      <c r="O11" s="538" t="s">
        <v>262</v>
      </c>
      <c r="P11" s="538" t="s">
        <v>261</v>
      </c>
      <c r="Q11" s="538" t="s">
        <v>262</v>
      </c>
      <c r="R11" s="538" t="s">
        <v>262</v>
      </c>
      <c r="S11" s="538" t="s">
        <v>262</v>
      </c>
      <c r="T11" s="538" t="s">
        <v>262</v>
      </c>
      <c r="U11" s="538" t="s">
        <v>262</v>
      </c>
      <c r="V11" s="538" t="s">
        <v>262</v>
      </c>
      <c r="W11" s="538" t="s">
        <v>261</v>
      </c>
      <c r="X11" s="538" t="s">
        <v>262</v>
      </c>
      <c r="Y11" s="538" t="s">
        <v>262</v>
      </c>
      <c r="Z11" s="538" t="s">
        <v>262</v>
      </c>
      <c r="AA11" s="538" t="s">
        <v>262</v>
      </c>
      <c r="AB11" s="538" t="s">
        <v>262</v>
      </c>
      <c r="AC11" s="538" t="s">
        <v>262</v>
      </c>
      <c r="AD11" s="538" t="s">
        <v>261</v>
      </c>
      <c r="AE11" s="538" t="s">
        <v>262</v>
      </c>
      <c r="AF11" s="538" t="s">
        <v>262</v>
      </c>
      <c r="AG11" s="538" t="s">
        <v>262</v>
      </c>
      <c r="AH11" s="538" t="s">
        <v>262</v>
      </c>
      <c r="AI11" s="538" t="s">
        <v>262</v>
      </c>
      <c r="AJ11" s="538" t="s">
        <v>262</v>
      </c>
      <c r="AK11" s="538" t="s">
        <v>261</v>
      </c>
      <c r="AL11" s="538" t="s">
        <v>262</v>
      </c>
      <c r="AM11" s="538" t="s">
        <v>262</v>
      </c>
      <c r="AN11" s="539">
        <f t="shared" si="3"/>
        <v>26</v>
      </c>
      <c r="AO11" s="540"/>
      <c r="AP11" s="65" t="s">
        <v>262</v>
      </c>
      <c r="AQ11" s="542" t="s">
        <v>281</v>
      </c>
    </row>
    <row r="12" spans="1:43" ht="15.75" customHeight="1">
      <c r="A12" s="532">
        <f t="shared" si="2"/>
        <v>8</v>
      </c>
      <c r="B12" s="554" t="s">
        <v>279</v>
      </c>
      <c r="C12" s="551" t="s">
        <v>163</v>
      </c>
      <c r="D12" s="555" t="s">
        <v>164</v>
      </c>
      <c r="E12" s="556">
        <v>966353312</v>
      </c>
      <c r="F12" s="553">
        <v>3.5</v>
      </c>
      <c r="G12" s="551"/>
      <c r="H12" s="551" t="s">
        <v>280</v>
      </c>
      <c r="I12" s="538" t="s">
        <v>261</v>
      </c>
      <c r="J12" s="538" t="s">
        <v>262</v>
      </c>
      <c r="K12" s="538" t="s">
        <v>262</v>
      </c>
      <c r="L12" s="538" t="s">
        <v>262</v>
      </c>
      <c r="M12" s="538" t="s">
        <v>261</v>
      </c>
      <c r="N12" s="538" t="s">
        <v>261</v>
      </c>
      <c r="O12" s="538" t="s">
        <v>262</v>
      </c>
      <c r="P12" s="538" t="s">
        <v>261</v>
      </c>
      <c r="Q12" s="538" t="s">
        <v>262</v>
      </c>
      <c r="R12" s="538" t="s">
        <v>262</v>
      </c>
      <c r="S12" s="538" t="s">
        <v>261</v>
      </c>
      <c r="T12" s="538" t="s">
        <v>262</v>
      </c>
      <c r="U12" s="538" t="s">
        <v>262</v>
      </c>
      <c r="V12" s="538" t="s">
        <v>261</v>
      </c>
      <c r="W12" s="538" t="s">
        <v>261</v>
      </c>
      <c r="X12" s="538" t="s">
        <v>262</v>
      </c>
      <c r="Y12" s="538" t="s">
        <v>262</v>
      </c>
      <c r="Z12" s="538" t="s">
        <v>262</v>
      </c>
      <c r="AA12" s="538" t="s">
        <v>262</v>
      </c>
      <c r="AB12" s="538" t="s">
        <v>262</v>
      </c>
      <c r="AC12" s="538" t="s">
        <v>262</v>
      </c>
      <c r="AD12" s="538" t="s">
        <v>261</v>
      </c>
      <c r="AE12" s="538" t="s">
        <v>262</v>
      </c>
      <c r="AF12" s="538" t="s">
        <v>262</v>
      </c>
      <c r="AG12" s="538" t="s">
        <v>261</v>
      </c>
      <c r="AH12" s="538" t="s">
        <v>261</v>
      </c>
      <c r="AI12" s="538" t="s">
        <v>262</v>
      </c>
      <c r="AJ12" s="538" t="s">
        <v>262</v>
      </c>
      <c r="AK12" s="538" t="s">
        <v>261</v>
      </c>
      <c r="AL12" s="538" t="s">
        <v>262</v>
      </c>
      <c r="AM12" s="538" t="s">
        <v>262</v>
      </c>
      <c r="AN12" s="539">
        <f t="shared" si="3"/>
        <v>20</v>
      </c>
      <c r="AO12" s="540"/>
      <c r="AP12" s="557" t="s">
        <v>282</v>
      </c>
      <c r="AQ12" s="542" t="s">
        <v>283</v>
      </c>
    </row>
    <row r="13" spans="1:43" ht="15.75" customHeight="1">
      <c r="A13" s="532">
        <v>11</v>
      </c>
      <c r="B13" s="554" t="s">
        <v>279</v>
      </c>
      <c r="C13" s="260" t="s">
        <v>153</v>
      </c>
      <c r="D13" s="260" t="s">
        <v>284</v>
      </c>
      <c r="E13" s="558">
        <v>913500445</v>
      </c>
      <c r="F13" s="553">
        <v>2.5</v>
      </c>
      <c r="G13" s="551"/>
      <c r="H13" s="551" t="s">
        <v>280</v>
      </c>
      <c r="I13" s="538"/>
      <c r="J13" s="538"/>
      <c r="K13" s="538"/>
      <c r="L13" s="538"/>
      <c r="M13" s="538"/>
      <c r="N13" s="538"/>
      <c r="O13" s="538"/>
      <c r="P13" s="538"/>
      <c r="Q13" s="538"/>
      <c r="R13" s="538"/>
      <c r="S13" s="538"/>
      <c r="T13" s="538"/>
      <c r="U13" s="538"/>
      <c r="V13" s="538"/>
      <c r="W13" s="538"/>
      <c r="X13" s="538"/>
      <c r="Y13" s="538" t="s">
        <v>262</v>
      </c>
      <c r="Z13" s="538" t="s">
        <v>262</v>
      </c>
      <c r="AA13" s="538" t="s">
        <v>262</v>
      </c>
      <c r="AB13" s="538" t="s">
        <v>262</v>
      </c>
      <c r="AC13" s="538" t="s">
        <v>262</v>
      </c>
      <c r="AD13" s="538" t="s">
        <v>261</v>
      </c>
      <c r="AE13" s="538" t="s">
        <v>262</v>
      </c>
      <c r="AF13" s="538" t="s">
        <v>262</v>
      </c>
      <c r="AG13" s="538" t="s">
        <v>262</v>
      </c>
      <c r="AH13" s="538" t="s">
        <v>262</v>
      </c>
      <c r="AI13" s="538" t="s">
        <v>262</v>
      </c>
      <c r="AJ13" s="538" t="s">
        <v>262</v>
      </c>
      <c r="AK13" s="538" t="s">
        <v>261</v>
      </c>
      <c r="AL13" s="538" t="s">
        <v>262</v>
      </c>
      <c r="AM13" s="538" t="s">
        <v>262</v>
      </c>
      <c r="AN13" s="539"/>
      <c r="AO13" s="540"/>
      <c r="AP13" s="557" t="s">
        <v>285</v>
      </c>
      <c r="AQ13" s="542" t="s">
        <v>286</v>
      </c>
    </row>
    <row r="14" spans="1:43" ht="15.75" customHeight="1">
      <c r="A14" s="122">
        <f t="shared" ref="A14:A50" si="4">+ROW()-4</f>
        <v>10</v>
      </c>
      <c r="B14" s="260" t="s">
        <v>287</v>
      </c>
      <c r="C14" s="260"/>
      <c r="D14" s="260" t="s">
        <v>288</v>
      </c>
      <c r="E14" s="558">
        <v>971929815</v>
      </c>
      <c r="F14" s="260"/>
      <c r="G14" s="260"/>
      <c r="H14" s="260" t="s">
        <v>280</v>
      </c>
      <c r="I14" s="538" t="s">
        <v>261</v>
      </c>
      <c r="J14" s="538" t="s">
        <v>262</v>
      </c>
      <c r="K14" s="538" t="s">
        <v>262</v>
      </c>
      <c r="L14" s="538" t="s">
        <v>262</v>
      </c>
      <c r="M14" s="538" t="s">
        <v>262</v>
      </c>
      <c r="N14" s="538" t="s">
        <v>262</v>
      </c>
      <c r="O14" s="538" t="s">
        <v>262</v>
      </c>
      <c r="P14" s="538" t="s">
        <v>261</v>
      </c>
      <c r="Q14" s="538" t="s">
        <v>262</v>
      </c>
      <c r="R14" s="538" t="s">
        <v>262</v>
      </c>
      <c r="S14" s="538" t="s">
        <v>262</v>
      </c>
      <c r="T14" s="538" t="s">
        <v>262</v>
      </c>
      <c r="U14" s="538" t="s">
        <v>262</v>
      </c>
      <c r="V14" s="538" t="s">
        <v>262</v>
      </c>
      <c r="W14" s="538" t="s">
        <v>261</v>
      </c>
      <c r="X14" s="538" t="s">
        <v>262</v>
      </c>
      <c r="Y14" s="538" t="s">
        <v>262</v>
      </c>
      <c r="Z14" s="538" t="s">
        <v>262</v>
      </c>
      <c r="AA14" s="538" t="s">
        <v>262</v>
      </c>
      <c r="AB14" s="538" t="s">
        <v>262</v>
      </c>
      <c r="AC14" s="538" t="s">
        <v>262</v>
      </c>
      <c r="AD14" s="538" t="s">
        <v>261</v>
      </c>
      <c r="AE14" s="538" t="s">
        <v>262</v>
      </c>
      <c r="AF14" s="538" t="s">
        <v>262</v>
      </c>
      <c r="AG14" s="538" t="s">
        <v>262</v>
      </c>
      <c r="AH14" s="538" t="s">
        <v>262</v>
      </c>
      <c r="AI14" s="538" t="s">
        <v>262</v>
      </c>
      <c r="AJ14" s="538" t="s">
        <v>262</v>
      </c>
      <c r="AK14" s="538" t="s">
        <v>261</v>
      </c>
      <c r="AL14" s="538" t="s">
        <v>262</v>
      </c>
      <c r="AM14" s="538" t="s">
        <v>262</v>
      </c>
      <c r="AN14" s="539">
        <f t="shared" ref="AN14:AN31" si="5">COUNTA(I14:AM14)-COUNTIF(I14:AM14,$AP$8)-COUNTIF(I14:AM14,$AP$9)-COUNTIF(I14:AM14,$AP$10)-COUNTIF(I14:AM14,$AP$18)/2</f>
        <v>26</v>
      </c>
      <c r="AO14" s="540"/>
      <c r="AP14" s="557" t="s">
        <v>289</v>
      </c>
      <c r="AQ14" s="542" t="s">
        <v>290</v>
      </c>
    </row>
    <row r="15" spans="1:43" ht="15.75" customHeight="1">
      <c r="A15" s="122">
        <f t="shared" si="4"/>
        <v>11</v>
      </c>
      <c r="B15" s="260" t="s">
        <v>287</v>
      </c>
      <c r="C15" s="260"/>
      <c r="D15" s="551" t="s">
        <v>291</v>
      </c>
      <c r="E15" s="559">
        <v>333479454</v>
      </c>
      <c r="F15" s="553"/>
      <c r="G15" s="553"/>
      <c r="H15" s="260" t="s">
        <v>280</v>
      </c>
      <c r="I15" s="538"/>
      <c r="J15" s="538"/>
      <c r="K15" s="538"/>
      <c r="L15" s="538"/>
      <c r="M15" s="538"/>
      <c r="N15" s="560"/>
      <c r="O15" s="560"/>
      <c r="P15" s="538"/>
      <c r="Q15" s="561" t="s">
        <v>262</v>
      </c>
      <c r="R15" s="561" t="s">
        <v>262</v>
      </c>
      <c r="S15" s="538" t="s">
        <v>262</v>
      </c>
      <c r="T15" s="538" t="s">
        <v>262</v>
      </c>
      <c r="U15" s="538" t="s">
        <v>262</v>
      </c>
      <c r="V15" s="538" t="s">
        <v>262</v>
      </c>
      <c r="W15" s="538" t="s">
        <v>261</v>
      </c>
      <c r="X15" s="538" t="s">
        <v>262</v>
      </c>
      <c r="Y15" s="538" t="s">
        <v>262</v>
      </c>
      <c r="Z15" s="538" t="s">
        <v>262</v>
      </c>
      <c r="AA15" s="538" t="s">
        <v>262</v>
      </c>
      <c r="AB15" s="538" t="s">
        <v>262</v>
      </c>
      <c r="AC15" s="538" t="s">
        <v>262</v>
      </c>
      <c r="AD15" s="538" t="s">
        <v>261</v>
      </c>
      <c r="AE15" s="538" t="s">
        <v>262</v>
      </c>
      <c r="AF15" s="538" t="s">
        <v>262</v>
      </c>
      <c r="AG15" s="538" t="s">
        <v>262</v>
      </c>
      <c r="AH15" s="538" t="s">
        <v>262</v>
      </c>
      <c r="AI15" s="538" t="s">
        <v>262</v>
      </c>
      <c r="AJ15" s="538" t="s">
        <v>262</v>
      </c>
      <c r="AK15" s="538" t="s">
        <v>261</v>
      </c>
      <c r="AL15" s="538" t="s">
        <v>262</v>
      </c>
      <c r="AM15" s="538" t="s">
        <v>262</v>
      </c>
      <c r="AN15" s="539">
        <f t="shared" si="5"/>
        <v>20</v>
      </c>
      <c r="AO15" s="540"/>
      <c r="AP15" s="557" t="s">
        <v>292</v>
      </c>
      <c r="AQ15" s="542" t="s">
        <v>293</v>
      </c>
    </row>
    <row r="16" spans="1:43" ht="15.75" customHeight="1">
      <c r="A16" s="532">
        <f t="shared" si="4"/>
        <v>12</v>
      </c>
      <c r="B16" s="562" t="s">
        <v>279</v>
      </c>
      <c r="C16" s="480" t="s">
        <v>16</v>
      </c>
      <c r="D16" s="563" t="s">
        <v>216</v>
      </c>
      <c r="E16" s="481">
        <v>326522825</v>
      </c>
      <c r="F16" s="564">
        <v>5.5</v>
      </c>
      <c r="G16" s="564">
        <v>370</v>
      </c>
      <c r="H16" s="480" t="s">
        <v>256</v>
      </c>
      <c r="I16" s="538" t="s">
        <v>261</v>
      </c>
      <c r="J16" s="538" t="s">
        <v>294</v>
      </c>
      <c r="K16" s="538" t="s">
        <v>262</v>
      </c>
      <c r="L16" s="538" t="s">
        <v>282</v>
      </c>
      <c r="M16" s="538" t="s">
        <v>282</v>
      </c>
      <c r="N16" s="560" t="s">
        <v>282</v>
      </c>
      <c r="O16" s="560" t="s">
        <v>282</v>
      </c>
      <c r="P16" s="538" t="s">
        <v>261</v>
      </c>
      <c r="Q16" s="561" t="s">
        <v>295</v>
      </c>
      <c r="R16" s="547" t="s">
        <v>296</v>
      </c>
      <c r="S16" s="560" t="s">
        <v>282</v>
      </c>
      <c r="T16" s="538" t="s">
        <v>282</v>
      </c>
      <c r="U16" s="538" t="s">
        <v>282</v>
      </c>
      <c r="V16" s="560" t="s">
        <v>296</v>
      </c>
      <c r="W16" s="538" t="s">
        <v>261</v>
      </c>
      <c r="X16" s="538" t="s">
        <v>296</v>
      </c>
      <c r="Y16" s="538" t="s">
        <v>262</v>
      </c>
      <c r="Z16" s="560" t="s">
        <v>262</v>
      </c>
      <c r="AA16" s="560" t="s">
        <v>295</v>
      </c>
      <c r="AB16" s="538" t="s">
        <v>282</v>
      </c>
      <c r="AC16" s="560" t="s">
        <v>262</v>
      </c>
      <c r="AD16" s="538" t="s">
        <v>261</v>
      </c>
      <c r="AE16" s="538" t="s">
        <v>296</v>
      </c>
      <c r="AF16" s="538" t="s">
        <v>282</v>
      </c>
      <c r="AG16" s="538" t="s">
        <v>282</v>
      </c>
      <c r="AH16" s="560" t="s">
        <v>282</v>
      </c>
      <c r="AI16" s="538" t="s">
        <v>282</v>
      </c>
      <c r="AJ16" s="538" t="s">
        <v>282</v>
      </c>
      <c r="AK16" s="560" t="s">
        <v>282</v>
      </c>
      <c r="AL16" s="538" t="s">
        <v>262</v>
      </c>
      <c r="AM16" s="538" t="s">
        <v>262</v>
      </c>
      <c r="AN16" s="539">
        <f t="shared" si="5"/>
        <v>27</v>
      </c>
      <c r="AO16" s="540"/>
      <c r="AP16" s="557" t="s">
        <v>297</v>
      </c>
      <c r="AQ16" s="542" t="s">
        <v>298</v>
      </c>
    </row>
    <row r="17" spans="1:43" ht="15.75" customHeight="1">
      <c r="A17" s="532">
        <f t="shared" si="4"/>
        <v>13</v>
      </c>
      <c r="B17" s="562" t="s">
        <v>279</v>
      </c>
      <c r="C17" s="480" t="s">
        <v>41</v>
      </c>
      <c r="D17" s="563" t="s">
        <v>299</v>
      </c>
      <c r="E17" s="481">
        <v>964343887</v>
      </c>
      <c r="F17" s="564">
        <v>6.5</v>
      </c>
      <c r="G17" s="564">
        <v>440</v>
      </c>
      <c r="H17" s="480" t="s">
        <v>256</v>
      </c>
      <c r="I17" s="538" t="s">
        <v>261</v>
      </c>
      <c r="J17" s="538" t="s">
        <v>262</v>
      </c>
      <c r="K17" s="538" t="s">
        <v>282</v>
      </c>
      <c r="L17" s="538" t="s">
        <v>282</v>
      </c>
      <c r="M17" s="565" t="s">
        <v>300</v>
      </c>
      <c r="N17" s="560" t="s">
        <v>282</v>
      </c>
      <c r="O17" s="560" t="s">
        <v>282</v>
      </c>
      <c r="P17" s="538" t="s">
        <v>261</v>
      </c>
      <c r="Q17" s="561" t="s">
        <v>262</v>
      </c>
      <c r="R17" s="547" t="s">
        <v>301</v>
      </c>
      <c r="S17" s="560" t="s">
        <v>282</v>
      </c>
      <c r="T17" s="538" t="s">
        <v>282</v>
      </c>
      <c r="U17" s="538" t="s">
        <v>282</v>
      </c>
      <c r="V17" s="560" t="s">
        <v>282</v>
      </c>
      <c r="W17" s="538" t="s">
        <v>261</v>
      </c>
      <c r="X17" s="538" t="s">
        <v>282</v>
      </c>
      <c r="Y17" s="538" t="s">
        <v>282</v>
      </c>
      <c r="Z17" s="560" t="s">
        <v>282</v>
      </c>
      <c r="AA17" s="560" t="s">
        <v>282</v>
      </c>
      <c r="AB17" s="538" t="s">
        <v>282</v>
      </c>
      <c r="AC17" s="560" t="s">
        <v>302</v>
      </c>
      <c r="AD17" s="560" t="s">
        <v>282</v>
      </c>
      <c r="AE17" s="538" t="s">
        <v>262</v>
      </c>
      <c r="AF17" s="538" t="s">
        <v>282</v>
      </c>
      <c r="AG17" s="538" t="s">
        <v>282</v>
      </c>
      <c r="AH17" s="560" t="s">
        <v>282</v>
      </c>
      <c r="AI17" s="538" t="s">
        <v>262</v>
      </c>
      <c r="AJ17" s="538" t="s">
        <v>282</v>
      </c>
      <c r="AK17" s="538" t="s">
        <v>282</v>
      </c>
      <c r="AL17" s="538" t="s">
        <v>262</v>
      </c>
      <c r="AM17" s="538" t="s">
        <v>262</v>
      </c>
      <c r="AN17" s="539">
        <f t="shared" si="5"/>
        <v>28</v>
      </c>
      <c r="AO17" s="540"/>
      <c r="AP17" s="297" t="s">
        <v>303</v>
      </c>
      <c r="AQ17" s="542" t="s">
        <v>304</v>
      </c>
    </row>
    <row r="18" spans="1:43" ht="15.75" customHeight="1">
      <c r="A18" s="532">
        <f t="shared" si="4"/>
        <v>14</v>
      </c>
      <c r="B18" s="562" t="s">
        <v>279</v>
      </c>
      <c r="C18" s="480" t="s">
        <v>30</v>
      </c>
      <c r="D18" s="563" t="s">
        <v>74</v>
      </c>
      <c r="E18" s="481">
        <v>923453896</v>
      </c>
      <c r="F18" s="564">
        <v>6.5</v>
      </c>
      <c r="G18" s="564">
        <v>440</v>
      </c>
      <c r="H18" s="480" t="s">
        <v>256</v>
      </c>
      <c r="I18" s="547" t="s">
        <v>262</v>
      </c>
      <c r="J18" s="538" t="s">
        <v>294</v>
      </c>
      <c r="K18" s="538" t="s">
        <v>282</v>
      </c>
      <c r="L18" s="538" t="s">
        <v>282</v>
      </c>
      <c r="M18" s="538" t="s">
        <v>282</v>
      </c>
      <c r="N18" s="560" t="s">
        <v>282</v>
      </c>
      <c r="O18" s="560" t="s">
        <v>305</v>
      </c>
      <c r="P18" s="547" t="s">
        <v>301</v>
      </c>
      <c r="Q18" s="561" t="s">
        <v>296</v>
      </c>
      <c r="R18" s="547" t="s">
        <v>282</v>
      </c>
      <c r="S18" s="560" t="s">
        <v>282</v>
      </c>
      <c r="T18" s="538" t="s">
        <v>282</v>
      </c>
      <c r="U18" s="538" t="s">
        <v>282</v>
      </c>
      <c r="V18" s="560" t="s">
        <v>306</v>
      </c>
      <c r="W18" s="560" t="s">
        <v>306</v>
      </c>
      <c r="X18" s="538" t="s">
        <v>262</v>
      </c>
      <c r="Y18" s="538" t="s">
        <v>261</v>
      </c>
      <c r="Z18" s="560" t="s">
        <v>261</v>
      </c>
      <c r="AA18" s="560" t="s">
        <v>261</v>
      </c>
      <c r="AB18" s="538" t="s">
        <v>302</v>
      </c>
      <c r="AC18" s="560" t="s">
        <v>282</v>
      </c>
      <c r="AD18" s="538" t="s">
        <v>261</v>
      </c>
      <c r="AE18" s="538" t="s">
        <v>262</v>
      </c>
      <c r="AF18" s="538" t="s">
        <v>306</v>
      </c>
      <c r="AG18" s="538" t="s">
        <v>282</v>
      </c>
      <c r="AH18" s="560" t="s">
        <v>307</v>
      </c>
      <c r="AI18" s="538" t="s">
        <v>308</v>
      </c>
      <c r="AJ18" s="538" t="s">
        <v>308</v>
      </c>
      <c r="AK18" s="560" t="s">
        <v>262</v>
      </c>
      <c r="AL18" s="538" t="s">
        <v>262</v>
      </c>
      <c r="AM18" s="538" t="s">
        <v>262</v>
      </c>
      <c r="AN18" s="539">
        <f t="shared" si="5"/>
        <v>27</v>
      </c>
      <c r="AO18" s="540"/>
      <c r="AP18" s="82" t="s">
        <v>271</v>
      </c>
      <c r="AQ18" s="100" t="s">
        <v>309</v>
      </c>
    </row>
    <row r="19" spans="1:43" ht="15.75" customHeight="1">
      <c r="A19" s="532">
        <f t="shared" si="4"/>
        <v>15</v>
      </c>
      <c r="B19" s="562" t="s">
        <v>279</v>
      </c>
      <c r="C19" s="480" t="s">
        <v>36</v>
      </c>
      <c r="D19" s="563" t="s">
        <v>37</v>
      </c>
      <c r="E19" s="481">
        <v>967884730</v>
      </c>
      <c r="F19" s="564">
        <v>6.5</v>
      </c>
      <c r="G19" s="564">
        <v>440</v>
      </c>
      <c r="H19" s="480" t="s">
        <v>256</v>
      </c>
      <c r="I19" s="538" t="s">
        <v>261</v>
      </c>
      <c r="J19" s="538" t="s">
        <v>262</v>
      </c>
      <c r="K19" s="538" t="s">
        <v>282</v>
      </c>
      <c r="L19" s="538" t="s">
        <v>282</v>
      </c>
      <c r="M19" s="538" t="s">
        <v>282</v>
      </c>
      <c r="N19" s="560" t="s">
        <v>282</v>
      </c>
      <c r="O19" s="560" t="s">
        <v>282</v>
      </c>
      <c r="P19" s="538" t="s">
        <v>261</v>
      </c>
      <c r="Q19" s="561" t="s">
        <v>296</v>
      </c>
      <c r="R19" s="547" t="s">
        <v>282</v>
      </c>
      <c r="S19" s="560" t="s">
        <v>282</v>
      </c>
      <c r="T19" s="538" t="s">
        <v>282</v>
      </c>
      <c r="U19" s="538" t="s">
        <v>282</v>
      </c>
      <c r="V19" s="566" t="s">
        <v>261</v>
      </c>
      <c r="W19" s="566" t="s">
        <v>261</v>
      </c>
      <c r="X19" s="538" t="s">
        <v>262</v>
      </c>
      <c r="Y19" s="538" t="s">
        <v>282</v>
      </c>
      <c r="Z19" s="560" t="s">
        <v>282</v>
      </c>
      <c r="AA19" s="560" t="s">
        <v>282</v>
      </c>
      <c r="AB19" s="538" t="s">
        <v>262</v>
      </c>
      <c r="AC19" s="560" t="s">
        <v>302</v>
      </c>
      <c r="AD19" s="560" t="s">
        <v>282</v>
      </c>
      <c r="AE19" s="538" t="s">
        <v>262</v>
      </c>
      <c r="AF19" s="538" t="s">
        <v>282</v>
      </c>
      <c r="AG19" s="538" t="s">
        <v>282</v>
      </c>
      <c r="AH19" s="560" t="s">
        <v>282</v>
      </c>
      <c r="AI19" s="538" t="s">
        <v>282</v>
      </c>
      <c r="AJ19" s="538" t="s">
        <v>262</v>
      </c>
      <c r="AK19" s="560" t="s">
        <v>262</v>
      </c>
      <c r="AL19" s="560" t="s">
        <v>262</v>
      </c>
      <c r="AM19" s="560" t="s">
        <v>262</v>
      </c>
      <c r="AN19" s="539">
        <f t="shared" si="5"/>
        <v>27</v>
      </c>
      <c r="AO19" s="540"/>
    </row>
    <row r="20" spans="1:43" ht="15.75" customHeight="1">
      <c r="A20" s="532">
        <f t="shared" si="4"/>
        <v>16</v>
      </c>
      <c r="B20" s="562" t="s">
        <v>279</v>
      </c>
      <c r="C20" s="480" t="s">
        <v>49</v>
      </c>
      <c r="D20" s="563" t="s">
        <v>50</v>
      </c>
      <c r="E20" s="481">
        <v>949502669</v>
      </c>
      <c r="F20" s="564">
        <v>6.5</v>
      </c>
      <c r="G20" s="564">
        <v>440</v>
      </c>
      <c r="H20" s="480" t="s">
        <v>256</v>
      </c>
      <c r="I20" s="538" t="s">
        <v>261</v>
      </c>
      <c r="J20" s="538" t="s">
        <v>262</v>
      </c>
      <c r="K20" s="538" t="s">
        <v>282</v>
      </c>
      <c r="L20" s="538" t="s">
        <v>282</v>
      </c>
      <c r="M20" s="538" t="s">
        <v>296</v>
      </c>
      <c r="N20" s="560" t="s">
        <v>282</v>
      </c>
      <c r="O20" s="560" t="s">
        <v>282</v>
      </c>
      <c r="P20" s="538" t="s">
        <v>261</v>
      </c>
      <c r="Q20" s="561" t="s">
        <v>282</v>
      </c>
      <c r="R20" s="547" t="s">
        <v>282</v>
      </c>
      <c r="S20" s="560" t="s">
        <v>282</v>
      </c>
      <c r="T20" s="538" t="s">
        <v>308</v>
      </c>
      <c r="U20" s="538" t="s">
        <v>308</v>
      </c>
      <c r="V20" s="560" t="s">
        <v>282</v>
      </c>
      <c r="W20" s="538" t="s">
        <v>261</v>
      </c>
      <c r="X20" s="538" t="s">
        <v>282</v>
      </c>
      <c r="Y20" s="538" t="s">
        <v>282</v>
      </c>
      <c r="Z20" s="560" t="s">
        <v>282</v>
      </c>
      <c r="AA20" s="560" t="s">
        <v>282</v>
      </c>
      <c r="AB20" s="538" t="s">
        <v>262</v>
      </c>
      <c r="AC20" s="560" t="s">
        <v>302</v>
      </c>
      <c r="AD20" s="560" t="s">
        <v>282</v>
      </c>
      <c r="AE20" s="538" t="s">
        <v>261</v>
      </c>
      <c r="AF20" s="538" t="s">
        <v>282</v>
      </c>
      <c r="AG20" s="538" t="s">
        <v>282</v>
      </c>
      <c r="AH20" s="538" t="s">
        <v>261</v>
      </c>
      <c r="AI20" s="538" t="s">
        <v>262</v>
      </c>
      <c r="AJ20" s="538" t="s">
        <v>282</v>
      </c>
      <c r="AK20" s="560" t="s">
        <v>282</v>
      </c>
      <c r="AL20" s="538" t="s">
        <v>282</v>
      </c>
      <c r="AM20" s="538" t="s">
        <v>262</v>
      </c>
      <c r="AN20" s="539">
        <f t="shared" si="5"/>
        <v>26</v>
      </c>
      <c r="AO20" s="540"/>
    </row>
    <row r="21" spans="1:43" ht="15.75" customHeight="1">
      <c r="A21" s="532">
        <f t="shared" si="4"/>
        <v>17</v>
      </c>
      <c r="B21" s="562" t="s">
        <v>279</v>
      </c>
      <c r="C21" s="480" t="s">
        <v>19</v>
      </c>
      <c r="D21" s="563" t="s">
        <v>31</v>
      </c>
      <c r="E21" s="481">
        <v>971106882</v>
      </c>
      <c r="F21" s="564">
        <v>8</v>
      </c>
      <c r="G21" s="564">
        <v>700</v>
      </c>
      <c r="H21" s="480" t="s">
        <v>256</v>
      </c>
      <c r="I21" s="560" t="s">
        <v>305</v>
      </c>
      <c r="J21" s="538" t="s">
        <v>262</v>
      </c>
      <c r="K21" s="538" t="s">
        <v>262</v>
      </c>
      <c r="L21" s="538" t="s">
        <v>282</v>
      </c>
      <c r="M21" s="538" t="s">
        <v>282</v>
      </c>
      <c r="N21" s="560" t="s">
        <v>282</v>
      </c>
      <c r="O21" s="560" t="s">
        <v>295</v>
      </c>
      <c r="P21" s="538" t="s">
        <v>261</v>
      </c>
      <c r="Q21" s="561" t="s">
        <v>262</v>
      </c>
      <c r="R21" s="547" t="s">
        <v>308</v>
      </c>
      <c r="S21" s="560" t="s">
        <v>282</v>
      </c>
      <c r="T21" s="567" t="s">
        <v>310</v>
      </c>
      <c r="U21" s="538" t="s">
        <v>310</v>
      </c>
      <c r="V21" s="560" t="s">
        <v>282</v>
      </c>
      <c r="W21" s="538" t="s">
        <v>261</v>
      </c>
      <c r="X21" s="538" t="s">
        <v>311</v>
      </c>
      <c r="Y21" s="538" t="s">
        <v>282</v>
      </c>
      <c r="Z21" s="560" t="s">
        <v>282</v>
      </c>
      <c r="AA21" s="560" t="s">
        <v>312</v>
      </c>
      <c r="AB21" s="538" t="s">
        <v>282</v>
      </c>
      <c r="AC21" s="560" t="s">
        <v>261</v>
      </c>
      <c r="AD21" s="560" t="s">
        <v>302</v>
      </c>
      <c r="AE21" s="538" t="s">
        <v>282</v>
      </c>
      <c r="AF21" s="538" t="s">
        <v>282</v>
      </c>
      <c r="AG21" s="538" t="s">
        <v>282</v>
      </c>
      <c r="AH21" s="560" t="s">
        <v>282</v>
      </c>
      <c r="AI21" s="538" t="s">
        <v>282</v>
      </c>
      <c r="AJ21" s="538" t="s">
        <v>282</v>
      </c>
      <c r="AK21" s="560" t="s">
        <v>282</v>
      </c>
      <c r="AL21" s="538" t="s">
        <v>262</v>
      </c>
      <c r="AM21" s="538" t="s">
        <v>313</v>
      </c>
      <c r="AN21" s="539">
        <f t="shared" si="5"/>
        <v>28</v>
      </c>
      <c r="AO21" s="540"/>
    </row>
    <row r="22" spans="1:43" ht="15.75" customHeight="1">
      <c r="A22" s="532">
        <f t="shared" si="4"/>
        <v>18</v>
      </c>
      <c r="B22" s="562" t="s">
        <v>279</v>
      </c>
      <c r="C22" s="480" t="s">
        <v>117</v>
      </c>
      <c r="D22" s="563" t="s">
        <v>15</v>
      </c>
      <c r="E22" s="481">
        <v>961571433</v>
      </c>
      <c r="F22" s="564">
        <v>8</v>
      </c>
      <c r="G22" s="564">
        <v>700</v>
      </c>
      <c r="H22" s="480" t="s">
        <v>256</v>
      </c>
      <c r="I22" s="538" t="s">
        <v>261</v>
      </c>
      <c r="J22" s="538" t="s">
        <v>262</v>
      </c>
      <c r="K22" s="538" t="s">
        <v>262</v>
      </c>
      <c r="L22" s="538" t="s">
        <v>282</v>
      </c>
      <c r="M22" s="538" t="s">
        <v>282</v>
      </c>
      <c r="N22" s="560" t="s">
        <v>282</v>
      </c>
      <c r="O22" s="560" t="s">
        <v>282</v>
      </c>
      <c r="P22" s="538" t="s">
        <v>261</v>
      </c>
      <c r="Q22" s="561" t="s">
        <v>262</v>
      </c>
      <c r="R22" s="547" t="s">
        <v>282</v>
      </c>
      <c r="S22" s="560" t="s">
        <v>282</v>
      </c>
      <c r="T22" s="538" t="s">
        <v>310</v>
      </c>
      <c r="U22" s="538" t="s">
        <v>310</v>
      </c>
      <c r="V22" s="560" t="s">
        <v>282</v>
      </c>
      <c r="W22" s="568" t="s">
        <v>261</v>
      </c>
      <c r="X22" s="538" t="s">
        <v>262</v>
      </c>
      <c r="Y22" s="538" t="s">
        <v>282</v>
      </c>
      <c r="Z22" s="560" t="s">
        <v>282</v>
      </c>
      <c r="AA22" s="560" t="s">
        <v>282</v>
      </c>
      <c r="AB22" s="538" t="s">
        <v>314</v>
      </c>
      <c r="AC22" s="560" t="s">
        <v>314</v>
      </c>
      <c r="AD22" s="560" t="s">
        <v>261</v>
      </c>
      <c r="AE22" s="538" t="s">
        <v>262</v>
      </c>
      <c r="AF22" s="538" t="s">
        <v>282</v>
      </c>
      <c r="AG22" s="538" t="s">
        <v>282</v>
      </c>
      <c r="AH22" s="560" t="s">
        <v>282</v>
      </c>
      <c r="AI22" s="538" t="s">
        <v>282</v>
      </c>
      <c r="AJ22" s="538" t="s">
        <v>282</v>
      </c>
      <c r="AK22" s="560" t="s">
        <v>262</v>
      </c>
      <c r="AL22" s="538" t="s">
        <v>262</v>
      </c>
      <c r="AM22" s="538" t="s">
        <v>262</v>
      </c>
      <c r="AN22" s="539">
        <f t="shared" si="5"/>
        <v>27</v>
      </c>
      <c r="AO22" s="540"/>
      <c r="AP22" s="540"/>
      <c r="AQ22" s="540"/>
    </row>
    <row r="23" spans="1:43" ht="15.75" customHeight="1">
      <c r="A23" s="532">
        <f t="shared" si="4"/>
        <v>19</v>
      </c>
      <c r="B23" s="562" t="s">
        <v>279</v>
      </c>
      <c r="C23" s="480" t="s">
        <v>110</v>
      </c>
      <c r="D23" s="563" t="s">
        <v>111</v>
      </c>
      <c r="E23" s="569">
        <v>981636699</v>
      </c>
      <c r="F23" s="564">
        <v>8</v>
      </c>
      <c r="G23" s="564">
        <v>700</v>
      </c>
      <c r="H23" s="570"/>
      <c r="I23" s="538" t="s">
        <v>261</v>
      </c>
      <c r="J23" s="538" t="s">
        <v>262</v>
      </c>
      <c r="K23" s="538" t="s">
        <v>262</v>
      </c>
      <c r="L23" s="538" t="s">
        <v>282</v>
      </c>
      <c r="M23" s="538" t="s">
        <v>301</v>
      </c>
      <c r="N23" s="560" t="s">
        <v>282</v>
      </c>
      <c r="O23" s="560" t="s">
        <v>282</v>
      </c>
      <c r="P23" s="547" t="s">
        <v>301</v>
      </c>
      <c r="Q23" s="561" t="s">
        <v>262</v>
      </c>
      <c r="R23" s="547" t="s">
        <v>289</v>
      </c>
      <c r="S23" s="560" t="s">
        <v>289</v>
      </c>
      <c r="T23" s="538" t="s">
        <v>308</v>
      </c>
      <c r="U23" s="538" t="s">
        <v>282</v>
      </c>
      <c r="V23" s="568" t="s">
        <v>261</v>
      </c>
      <c r="W23" s="568" t="s">
        <v>261</v>
      </c>
      <c r="X23" s="538" t="s">
        <v>262</v>
      </c>
      <c r="Y23" s="538" t="s">
        <v>262</v>
      </c>
      <c r="Z23" s="560" t="s">
        <v>282</v>
      </c>
      <c r="AA23" s="560" t="s">
        <v>282</v>
      </c>
      <c r="AB23" s="538" t="s">
        <v>262</v>
      </c>
      <c r="AC23" s="560" t="s">
        <v>315</v>
      </c>
      <c r="AD23" s="560" t="s">
        <v>315</v>
      </c>
      <c r="AE23" s="538" t="s">
        <v>315</v>
      </c>
      <c r="AF23" s="538" t="s">
        <v>315</v>
      </c>
      <c r="AG23" s="538" t="s">
        <v>315</v>
      </c>
      <c r="AH23" s="538" t="s">
        <v>261</v>
      </c>
      <c r="AI23" s="538" t="s">
        <v>261</v>
      </c>
      <c r="AJ23" s="538" t="s">
        <v>261</v>
      </c>
      <c r="AK23" s="560" t="s">
        <v>261</v>
      </c>
      <c r="AL23" s="538" t="s">
        <v>261</v>
      </c>
      <c r="AM23" s="538" t="s">
        <v>261</v>
      </c>
      <c r="AN23" s="539">
        <f t="shared" si="5"/>
        <v>22</v>
      </c>
      <c r="AO23" s="540"/>
    </row>
    <row r="24" spans="1:43" ht="15.75" customHeight="1">
      <c r="A24" s="532">
        <f t="shared" si="4"/>
        <v>20</v>
      </c>
      <c r="B24" s="562" t="s">
        <v>279</v>
      </c>
      <c r="C24" s="480"/>
      <c r="D24" s="563" t="s">
        <v>316</v>
      </c>
      <c r="E24" s="481">
        <v>776874999</v>
      </c>
      <c r="F24" s="564">
        <v>8</v>
      </c>
      <c r="G24" s="564"/>
      <c r="H24" s="570"/>
      <c r="I24" s="538"/>
      <c r="J24" s="538"/>
      <c r="K24" s="538"/>
      <c r="L24" s="538"/>
      <c r="M24" s="538"/>
      <c r="N24" s="560"/>
      <c r="O24" s="560"/>
      <c r="P24" s="538"/>
      <c r="Q24" s="561"/>
      <c r="R24" s="547"/>
      <c r="S24" s="560"/>
      <c r="T24" s="538"/>
      <c r="U24" s="538" t="s">
        <v>317</v>
      </c>
      <c r="V24" s="560" t="s">
        <v>262</v>
      </c>
      <c r="W24" s="568" t="s">
        <v>261</v>
      </c>
      <c r="X24" s="538" t="s">
        <v>262</v>
      </c>
      <c r="Y24" s="538" t="s">
        <v>282</v>
      </c>
      <c r="Z24" s="560" t="s">
        <v>282</v>
      </c>
      <c r="AA24" s="560" t="s">
        <v>282</v>
      </c>
      <c r="AB24" s="538" t="s">
        <v>262</v>
      </c>
      <c r="AC24" s="560" t="s">
        <v>315</v>
      </c>
      <c r="AD24" s="560" t="s">
        <v>315</v>
      </c>
      <c r="AE24" s="538" t="s">
        <v>315</v>
      </c>
      <c r="AF24" s="538" t="s">
        <v>315</v>
      </c>
      <c r="AG24" s="538" t="s">
        <v>315</v>
      </c>
      <c r="AH24" s="560" t="s">
        <v>261</v>
      </c>
      <c r="AI24" s="538" t="s">
        <v>261</v>
      </c>
      <c r="AJ24" s="538" t="s">
        <v>261</v>
      </c>
      <c r="AK24" s="560" t="s">
        <v>261</v>
      </c>
      <c r="AL24" s="571" t="s">
        <v>261</v>
      </c>
      <c r="AM24" s="571" t="s">
        <v>261</v>
      </c>
      <c r="AN24" s="539">
        <f t="shared" si="5"/>
        <v>12</v>
      </c>
      <c r="AO24" s="540"/>
      <c r="AP24" s="540"/>
      <c r="AQ24" s="540"/>
    </row>
    <row r="25" spans="1:43" ht="15.75" customHeight="1">
      <c r="A25" s="532">
        <f t="shared" si="4"/>
        <v>21</v>
      </c>
      <c r="B25" s="562" t="s">
        <v>279</v>
      </c>
      <c r="C25" s="570" t="s">
        <v>318</v>
      </c>
      <c r="D25" s="572" t="s">
        <v>241</v>
      </c>
      <c r="E25" s="573">
        <v>969820625</v>
      </c>
      <c r="F25" s="574">
        <v>8</v>
      </c>
      <c r="G25" s="480">
        <v>730</v>
      </c>
      <c r="H25" s="570"/>
      <c r="I25" s="575"/>
      <c r="J25" s="567"/>
      <c r="K25" s="567"/>
      <c r="L25" s="567"/>
      <c r="M25" s="567" t="s">
        <v>319</v>
      </c>
      <c r="N25" s="560" t="s">
        <v>282</v>
      </c>
      <c r="O25" s="576" t="s">
        <v>282</v>
      </c>
      <c r="P25" s="538" t="s">
        <v>261</v>
      </c>
      <c r="Q25" s="577" t="s">
        <v>301</v>
      </c>
      <c r="R25" s="578" t="s">
        <v>261</v>
      </c>
      <c r="S25" s="576" t="s">
        <v>282</v>
      </c>
      <c r="T25" s="567" t="s">
        <v>308</v>
      </c>
      <c r="U25" s="538" t="s">
        <v>310</v>
      </c>
      <c r="V25" s="560" t="s">
        <v>310</v>
      </c>
      <c r="W25" s="560" t="s">
        <v>282</v>
      </c>
      <c r="X25" s="567" t="s">
        <v>282</v>
      </c>
      <c r="Y25" s="567" t="s">
        <v>262</v>
      </c>
      <c r="Z25" s="576" t="s">
        <v>282</v>
      </c>
      <c r="AA25" s="576" t="s">
        <v>282</v>
      </c>
      <c r="AB25" s="567" t="s">
        <v>302</v>
      </c>
      <c r="AC25" s="576" t="s">
        <v>282</v>
      </c>
      <c r="AD25" s="538" t="s">
        <v>261</v>
      </c>
      <c r="AE25" s="567" t="s">
        <v>262</v>
      </c>
      <c r="AF25" s="567" t="s">
        <v>262</v>
      </c>
      <c r="AG25" s="567" t="s">
        <v>282</v>
      </c>
      <c r="AH25" s="576" t="s">
        <v>282</v>
      </c>
      <c r="AI25" s="567" t="s">
        <v>320</v>
      </c>
      <c r="AJ25" s="567" t="s">
        <v>320</v>
      </c>
      <c r="AK25" s="576" t="s">
        <v>262</v>
      </c>
      <c r="AL25" s="576" t="s">
        <v>262</v>
      </c>
      <c r="AM25" s="576" t="s">
        <v>262</v>
      </c>
      <c r="AN25" s="539">
        <f t="shared" si="5"/>
        <v>24</v>
      </c>
      <c r="AO25" s="540"/>
      <c r="AP25" s="540"/>
      <c r="AQ25" s="540"/>
    </row>
    <row r="26" spans="1:43" ht="15.75" customHeight="1">
      <c r="A26" s="532">
        <f t="shared" si="4"/>
        <v>22</v>
      </c>
      <c r="B26" s="562" t="s">
        <v>279</v>
      </c>
      <c r="C26" s="480"/>
      <c r="D26" s="563" t="s">
        <v>321</v>
      </c>
      <c r="E26" s="579">
        <v>989852112</v>
      </c>
      <c r="F26" s="574">
        <v>8</v>
      </c>
      <c r="G26" s="564"/>
      <c r="H26" s="570"/>
      <c r="I26" s="575"/>
      <c r="J26" s="538"/>
      <c r="K26" s="538"/>
      <c r="L26" s="538"/>
      <c r="M26" s="538"/>
      <c r="N26" s="560"/>
      <c r="O26" s="560"/>
      <c r="P26" s="538"/>
      <c r="Q26" s="538"/>
      <c r="R26" s="538"/>
      <c r="S26" s="538"/>
      <c r="T26" s="538"/>
      <c r="U26" s="538"/>
      <c r="V26" s="538"/>
      <c r="W26" s="538"/>
      <c r="X26" s="538"/>
      <c r="Y26" s="538"/>
      <c r="Z26" s="560" t="s">
        <v>262</v>
      </c>
      <c r="AA26" s="580" t="s">
        <v>261</v>
      </c>
      <c r="AB26" s="538" t="s">
        <v>261</v>
      </c>
      <c r="AC26" s="560" t="s">
        <v>261</v>
      </c>
      <c r="AD26" s="561" t="s">
        <v>315</v>
      </c>
      <c r="AE26" s="547" t="s">
        <v>315</v>
      </c>
      <c r="AF26" s="547" t="s">
        <v>315</v>
      </c>
      <c r="AG26" s="547" t="s">
        <v>315</v>
      </c>
      <c r="AH26" s="561" t="s">
        <v>315</v>
      </c>
      <c r="AI26" s="538" t="s">
        <v>282</v>
      </c>
      <c r="AJ26" s="538" t="s">
        <v>262</v>
      </c>
      <c r="AK26" s="560" t="s">
        <v>262</v>
      </c>
      <c r="AL26" s="538" t="s">
        <v>262</v>
      </c>
      <c r="AM26" s="538" t="s">
        <v>262</v>
      </c>
      <c r="AN26" s="539">
        <f t="shared" si="5"/>
        <v>11</v>
      </c>
      <c r="AO26" s="540"/>
      <c r="AP26" s="540"/>
      <c r="AQ26" s="540"/>
    </row>
    <row r="27" spans="1:43" ht="15.75" customHeight="1">
      <c r="A27" s="532">
        <f t="shared" si="4"/>
        <v>23</v>
      </c>
      <c r="B27" s="562" t="s">
        <v>279</v>
      </c>
      <c r="C27" s="480" t="s">
        <v>14</v>
      </c>
      <c r="D27" s="563" t="s">
        <v>322</v>
      </c>
      <c r="E27" s="581">
        <v>989118712</v>
      </c>
      <c r="F27" s="582">
        <v>8</v>
      </c>
      <c r="G27" s="480">
        <v>700</v>
      </c>
      <c r="H27" s="570"/>
      <c r="I27" s="575"/>
      <c r="J27" s="567"/>
      <c r="K27" s="567"/>
      <c r="L27" s="567"/>
      <c r="M27" s="567"/>
      <c r="N27" s="567"/>
      <c r="O27" s="567"/>
      <c r="P27" s="567"/>
      <c r="Q27" s="577"/>
      <c r="R27" s="578" t="s">
        <v>282</v>
      </c>
      <c r="S27" s="576" t="s">
        <v>282</v>
      </c>
      <c r="T27" s="538" t="s">
        <v>282</v>
      </c>
      <c r="U27" s="538" t="s">
        <v>282</v>
      </c>
      <c r="V27" s="560" t="s">
        <v>310</v>
      </c>
      <c r="W27" s="560" t="s">
        <v>310</v>
      </c>
      <c r="X27" s="567" t="s">
        <v>261</v>
      </c>
      <c r="Y27" s="567" t="s">
        <v>261</v>
      </c>
      <c r="Z27" s="576" t="s">
        <v>261</v>
      </c>
      <c r="AA27" s="576" t="s">
        <v>282</v>
      </c>
      <c r="AB27" s="567" t="s">
        <v>282</v>
      </c>
      <c r="AC27" s="576" t="s">
        <v>282</v>
      </c>
      <c r="AD27" s="561" t="s">
        <v>315</v>
      </c>
      <c r="AE27" s="547" t="s">
        <v>315</v>
      </c>
      <c r="AF27" s="547" t="s">
        <v>315</v>
      </c>
      <c r="AG27" s="547" t="s">
        <v>315</v>
      </c>
      <c r="AH27" s="561" t="s">
        <v>315</v>
      </c>
      <c r="AI27" s="567" t="s">
        <v>282</v>
      </c>
      <c r="AJ27" s="567" t="s">
        <v>282</v>
      </c>
      <c r="AK27" s="560" t="s">
        <v>262</v>
      </c>
      <c r="AL27" s="567" t="s">
        <v>262</v>
      </c>
      <c r="AM27" s="567" t="s">
        <v>262</v>
      </c>
      <c r="AN27" s="539">
        <f t="shared" si="5"/>
        <v>19</v>
      </c>
      <c r="AO27" s="540"/>
      <c r="AP27" s="540"/>
      <c r="AQ27" s="540"/>
    </row>
    <row r="28" spans="1:43" ht="15.75" customHeight="1">
      <c r="A28" s="532">
        <f t="shared" si="4"/>
        <v>24</v>
      </c>
      <c r="B28" s="562" t="s">
        <v>279</v>
      </c>
      <c r="C28" s="570" t="s">
        <v>323</v>
      </c>
      <c r="D28" s="563" t="s">
        <v>324</v>
      </c>
      <c r="E28" s="481">
        <v>974072826</v>
      </c>
      <c r="F28" s="564">
        <v>8</v>
      </c>
      <c r="G28" s="564">
        <v>730</v>
      </c>
      <c r="H28" s="570"/>
      <c r="I28" s="547" t="s">
        <v>262</v>
      </c>
      <c r="J28" s="538" t="s">
        <v>262</v>
      </c>
      <c r="K28" s="538" t="s">
        <v>262</v>
      </c>
      <c r="L28" s="538" t="s">
        <v>282</v>
      </c>
      <c r="M28" s="538" t="s">
        <v>282</v>
      </c>
      <c r="N28" s="560" t="s">
        <v>282</v>
      </c>
      <c r="O28" s="560" t="s">
        <v>308</v>
      </c>
      <c r="P28" s="538" t="s">
        <v>261</v>
      </c>
      <c r="Q28" s="561" t="s">
        <v>262</v>
      </c>
      <c r="R28" s="547" t="s">
        <v>282</v>
      </c>
      <c r="S28" s="560" t="s">
        <v>308</v>
      </c>
      <c r="T28" s="538" t="s">
        <v>282</v>
      </c>
      <c r="U28" s="538" t="s">
        <v>282</v>
      </c>
      <c r="V28" s="560" t="s">
        <v>310</v>
      </c>
      <c r="W28" s="560" t="s">
        <v>310</v>
      </c>
      <c r="X28" s="538" t="s">
        <v>262</v>
      </c>
      <c r="Y28" s="538" t="s">
        <v>262</v>
      </c>
      <c r="Z28" s="560" t="s">
        <v>282</v>
      </c>
      <c r="AA28" s="560" t="s">
        <v>282</v>
      </c>
      <c r="AB28" s="538" t="s">
        <v>282</v>
      </c>
      <c r="AC28" s="538" t="s">
        <v>262</v>
      </c>
      <c r="AD28" s="560" t="s">
        <v>282</v>
      </c>
      <c r="AE28" s="538" t="s">
        <v>282</v>
      </c>
      <c r="AF28" s="538" t="s">
        <v>282</v>
      </c>
      <c r="AG28" s="538" t="s">
        <v>282</v>
      </c>
      <c r="AH28" s="560" t="s">
        <v>325</v>
      </c>
      <c r="AI28" s="538" t="s">
        <v>325</v>
      </c>
      <c r="AJ28" s="538" t="s">
        <v>325</v>
      </c>
      <c r="AK28" s="560" t="s">
        <v>325</v>
      </c>
      <c r="AL28" s="560" t="s">
        <v>325</v>
      </c>
      <c r="AM28" s="560" t="s">
        <v>325</v>
      </c>
      <c r="AN28" s="539">
        <f t="shared" si="5"/>
        <v>30</v>
      </c>
      <c r="AO28" s="540"/>
    </row>
    <row r="29" spans="1:43" ht="15.75" customHeight="1">
      <c r="A29" s="532">
        <f t="shared" si="4"/>
        <v>25</v>
      </c>
      <c r="B29" s="562" t="s">
        <v>279</v>
      </c>
      <c r="C29" s="480"/>
      <c r="D29" s="563" t="s">
        <v>326</v>
      </c>
      <c r="E29" s="481">
        <v>379427150</v>
      </c>
      <c r="F29" s="564">
        <v>8</v>
      </c>
      <c r="G29" s="564"/>
      <c r="H29" s="570"/>
      <c r="I29" s="538"/>
      <c r="J29" s="538"/>
      <c r="K29" s="538"/>
      <c r="L29" s="538"/>
      <c r="M29" s="538"/>
      <c r="N29" s="560"/>
      <c r="O29" s="560"/>
      <c r="P29" s="538"/>
      <c r="Q29" s="561"/>
      <c r="R29" s="547"/>
      <c r="S29" s="560"/>
      <c r="T29" s="538"/>
      <c r="U29" s="538"/>
      <c r="V29" s="560"/>
      <c r="W29" s="560"/>
      <c r="X29" s="538"/>
      <c r="Y29" s="538"/>
      <c r="Z29" s="583"/>
      <c r="AA29" s="583"/>
      <c r="AB29" s="583"/>
      <c r="AC29" s="583"/>
      <c r="AD29" s="538"/>
      <c r="AE29" s="538"/>
      <c r="AF29" s="538"/>
      <c r="AG29" s="538" t="s">
        <v>262</v>
      </c>
      <c r="AH29" s="560" t="s">
        <v>325</v>
      </c>
      <c r="AI29" s="538" t="s">
        <v>325</v>
      </c>
      <c r="AJ29" s="538" t="s">
        <v>325</v>
      </c>
      <c r="AK29" s="560" t="s">
        <v>325</v>
      </c>
      <c r="AL29" s="560" t="s">
        <v>325</v>
      </c>
      <c r="AM29" s="560" t="s">
        <v>325</v>
      </c>
      <c r="AN29" s="539">
        <f t="shared" si="5"/>
        <v>7</v>
      </c>
      <c r="AO29" s="540"/>
      <c r="AP29" s="540"/>
      <c r="AQ29" s="540"/>
    </row>
    <row r="30" spans="1:43" ht="15.75" customHeight="1">
      <c r="A30" s="532">
        <f t="shared" si="4"/>
        <v>26</v>
      </c>
      <c r="B30" s="562" t="s">
        <v>279</v>
      </c>
      <c r="C30" s="480" t="s">
        <v>63</v>
      </c>
      <c r="D30" s="563" t="s">
        <v>20</v>
      </c>
      <c r="E30" s="481">
        <v>974392325</v>
      </c>
      <c r="F30" s="564">
        <v>15</v>
      </c>
      <c r="G30" s="564">
        <v>650</v>
      </c>
      <c r="H30" s="570"/>
      <c r="I30" s="538" t="s">
        <v>262</v>
      </c>
      <c r="J30" s="538" t="s">
        <v>262</v>
      </c>
      <c r="K30" s="538" t="s">
        <v>262</v>
      </c>
      <c r="L30" s="538" t="s">
        <v>282</v>
      </c>
      <c r="M30" s="538" t="s">
        <v>308</v>
      </c>
      <c r="N30" s="560" t="s">
        <v>282</v>
      </c>
      <c r="O30" s="560" t="s">
        <v>262</v>
      </c>
      <c r="P30" s="538" t="s">
        <v>261</v>
      </c>
      <c r="Q30" s="561" t="s">
        <v>262</v>
      </c>
      <c r="R30" s="547" t="s">
        <v>282</v>
      </c>
      <c r="S30" s="560" t="s">
        <v>327</v>
      </c>
      <c r="T30" s="538" t="s">
        <v>282</v>
      </c>
      <c r="U30" s="538" t="s">
        <v>310</v>
      </c>
      <c r="V30" s="560" t="s">
        <v>310</v>
      </c>
      <c r="W30" s="560" t="s">
        <v>282</v>
      </c>
      <c r="X30" s="538" t="s">
        <v>282</v>
      </c>
      <c r="Y30" s="538" t="s">
        <v>282</v>
      </c>
      <c r="Z30" s="560" t="s">
        <v>261</v>
      </c>
      <c r="AA30" s="560" t="s">
        <v>261</v>
      </c>
      <c r="AB30" s="538" t="s">
        <v>261</v>
      </c>
      <c r="AC30" s="580" t="s">
        <v>261</v>
      </c>
      <c r="AD30" s="560" t="s">
        <v>261</v>
      </c>
      <c r="AE30" s="538" t="s">
        <v>262</v>
      </c>
      <c r="AF30" s="538" t="s">
        <v>282</v>
      </c>
      <c r="AG30" s="538" t="s">
        <v>314</v>
      </c>
      <c r="AH30" s="560" t="s">
        <v>314</v>
      </c>
      <c r="AI30" s="538" t="s">
        <v>282</v>
      </c>
      <c r="AJ30" s="538" t="s">
        <v>282</v>
      </c>
      <c r="AK30" s="560" t="s">
        <v>262</v>
      </c>
      <c r="AL30" s="538" t="s">
        <v>262</v>
      </c>
      <c r="AM30" s="538" t="s">
        <v>262</v>
      </c>
      <c r="AN30" s="539">
        <f t="shared" si="5"/>
        <v>25</v>
      </c>
      <c r="AO30" s="540"/>
      <c r="AP30" s="540"/>
      <c r="AQ30" s="540"/>
    </row>
    <row r="31" spans="1:43" ht="15.75" customHeight="1">
      <c r="A31" s="532">
        <f t="shared" si="4"/>
        <v>27</v>
      </c>
      <c r="B31" s="562" t="s">
        <v>279</v>
      </c>
      <c r="C31" s="480"/>
      <c r="D31" s="563" t="s">
        <v>246</v>
      </c>
      <c r="E31" s="481">
        <v>974172336</v>
      </c>
      <c r="F31" s="564"/>
      <c r="G31" s="564"/>
      <c r="H31" s="570"/>
      <c r="I31" s="538"/>
      <c r="J31" s="538"/>
      <c r="K31" s="538"/>
      <c r="L31" s="538"/>
      <c r="M31" s="538"/>
      <c r="N31" s="560"/>
      <c r="O31" s="560"/>
      <c r="P31" s="538"/>
      <c r="Q31" s="561"/>
      <c r="R31" s="547"/>
      <c r="S31" s="560" t="s">
        <v>328</v>
      </c>
      <c r="T31" s="538" t="s">
        <v>262</v>
      </c>
      <c r="U31" s="538" t="s">
        <v>317</v>
      </c>
      <c r="V31" s="560" t="s">
        <v>282</v>
      </c>
      <c r="W31" s="560" t="s">
        <v>262</v>
      </c>
      <c r="X31" s="538" t="s">
        <v>262</v>
      </c>
      <c r="Y31" s="538" t="s">
        <v>311</v>
      </c>
      <c r="Z31" s="584" t="s">
        <v>261</v>
      </c>
      <c r="AA31" s="584" t="s">
        <v>261</v>
      </c>
      <c r="AB31" s="584" t="s">
        <v>261</v>
      </c>
      <c r="AC31" s="584" t="s">
        <v>261</v>
      </c>
      <c r="AD31" s="560" t="s">
        <v>262</v>
      </c>
      <c r="AE31" s="538" t="s">
        <v>262</v>
      </c>
      <c r="AF31" s="538" t="s">
        <v>282</v>
      </c>
      <c r="AG31" s="538" t="s">
        <v>282</v>
      </c>
      <c r="AH31" s="560" t="s">
        <v>282</v>
      </c>
      <c r="AI31" s="538" t="s">
        <v>282</v>
      </c>
      <c r="AJ31" s="538" t="s">
        <v>282</v>
      </c>
      <c r="AK31" s="560" t="s">
        <v>282</v>
      </c>
      <c r="AL31" s="560" t="s">
        <v>282</v>
      </c>
      <c r="AM31" s="560" t="s">
        <v>262</v>
      </c>
      <c r="AN31" s="539">
        <f t="shared" si="5"/>
        <v>17</v>
      </c>
      <c r="AO31" s="540"/>
      <c r="AP31" s="540"/>
      <c r="AQ31" s="540"/>
    </row>
    <row r="32" spans="1:43" ht="15.75" customHeight="1">
      <c r="A32" s="532">
        <f t="shared" si="4"/>
        <v>28</v>
      </c>
      <c r="B32" s="585" t="s">
        <v>329</v>
      </c>
      <c r="C32" s="586"/>
      <c r="D32" s="587" t="s">
        <v>330</v>
      </c>
      <c r="E32" s="588">
        <v>971162102</v>
      </c>
      <c r="F32" s="589"/>
      <c r="G32" s="590"/>
      <c r="H32" s="587" t="s">
        <v>331</v>
      </c>
      <c r="I32" s="575"/>
      <c r="J32" s="538"/>
      <c r="K32" s="538"/>
      <c r="L32" s="538"/>
      <c r="M32" s="538"/>
      <c r="N32" s="560" t="s">
        <v>262</v>
      </c>
      <c r="O32" s="560" t="s">
        <v>262</v>
      </c>
      <c r="P32" s="538"/>
      <c r="Q32" s="538"/>
      <c r="R32" s="538"/>
      <c r="S32" s="538"/>
      <c r="T32" s="538"/>
      <c r="U32" s="538"/>
      <c r="V32" s="538"/>
      <c r="W32" s="538"/>
      <c r="X32" s="538"/>
      <c r="Y32" s="538"/>
      <c r="Z32" s="538"/>
      <c r="AA32" s="538"/>
      <c r="AB32" s="538"/>
      <c r="AC32" s="538"/>
      <c r="AD32" s="538"/>
      <c r="AE32" s="538"/>
      <c r="AF32" s="538"/>
      <c r="AG32" s="538"/>
      <c r="AH32" s="538"/>
      <c r="AI32" s="538"/>
      <c r="AJ32" s="538"/>
      <c r="AK32" s="560"/>
      <c r="AL32" s="538"/>
      <c r="AM32" s="538"/>
      <c r="AN32" s="539"/>
      <c r="AO32" s="540"/>
      <c r="AP32" s="540"/>
      <c r="AQ32" s="540"/>
    </row>
    <row r="33" spans="1:43" ht="15.75" customHeight="1">
      <c r="A33" s="532">
        <f t="shared" si="4"/>
        <v>29</v>
      </c>
      <c r="B33" s="585" t="s">
        <v>332</v>
      </c>
      <c r="C33" s="586"/>
      <c r="D33" s="587" t="s">
        <v>333</v>
      </c>
      <c r="E33" s="588">
        <v>989789208</v>
      </c>
      <c r="F33" s="589"/>
      <c r="G33" s="590"/>
      <c r="H33" s="587" t="s">
        <v>334</v>
      </c>
      <c r="I33" s="575"/>
      <c r="J33" s="538"/>
      <c r="K33" s="538"/>
      <c r="L33" s="538" t="s">
        <v>262</v>
      </c>
      <c r="M33" s="538"/>
      <c r="N33" s="560"/>
      <c r="O33" s="560"/>
      <c r="P33" s="538"/>
      <c r="Q33" s="538"/>
      <c r="R33" s="538"/>
      <c r="S33" s="538"/>
      <c r="T33" s="538"/>
      <c r="U33" s="538"/>
      <c r="V33" s="538"/>
      <c r="W33" s="538"/>
      <c r="X33" s="538"/>
      <c r="Y33" s="538"/>
      <c r="Z33" s="538"/>
      <c r="AA33" s="538"/>
      <c r="AB33" s="538"/>
      <c r="AC33" s="538"/>
      <c r="AD33" s="538"/>
      <c r="AE33" s="538"/>
      <c r="AF33" s="538"/>
      <c r="AG33" s="538"/>
      <c r="AH33" s="538"/>
      <c r="AI33" s="538"/>
      <c r="AJ33" s="538"/>
      <c r="AK33" s="538"/>
      <c r="AL33" s="538"/>
      <c r="AM33" s="538"/>
      <c r="AN33" s="539"/>
      <c r="AO33" s="540"/>
      <c r="AP33" s="540"/>
      <c r="AQ33" s="540"/>
    </row>
    <row r="34" spans="1:43" ht="15.75" customHeight="1">
      <c r="A34" s="532">
        <f t="shared" si="4"/>
        <v>30</v>
      </c>
      <c r="B34" s="585" t="s">
        <v>332</v>
      </c>
      <c r="C34" s="586"/>
      <c r="D34" s="587" t="s">
        <v>335</v>
      </c>
      <c r="E34" s="588">
        <v>917078878</v>
      </c>
      <c r="F34" s="589"/>
      <c r="G34" s="587"/>
      <c r="H34" s="587" t="s">
        <v>336</v>
      </c>
      <c r="I34" s="575"/>
      <c r="J34" s="538"/>
      <c r="K34" s="538"/>
      <c r="L34" s="538"/>
      <c r="M34" s="538"/>
      <c r="N34" s="538"/>
      <c r="O34" s="538"/>
      <c r="P34" s="538"/>
      <c r="Q34" s="538"/>
      <c r="R34" s="538"/>
      <c r="S34" s="538"/>
      <c r="T34" s="538" t="s">
        <v>262</v>
      </c>
      <c r="U34" s="538"/>
      <c r="V34" s="538"/>
      <c r="W34" s="538"/>
      <c r="X34" s="538"/>
      <c r="Y34" s="538"/>
      <c r="Z34" s="538"/>
      <c r="AA34" s="538"/>
      <c r="AB34" s="538"/>
      <c r="AC34" s="538"/>
      <c r="AD34" s="538"/>
      <c r="AE34" s="538"/>
      <c r="AF34" s="538"/>
      <c r="AG34" s="538"/>
      <c r="AH34" s="538"/>
      <c r="AI34" s="538"/>
      <c r="AJ34" s="538"/>
      <c r="AK34" s="538"/>
      <c r="AL34" s="538"/>
      <c r="AM34" s="538"/>
      <c r="AN34" s="539"/>
      <c r="AO34" s="540"/>
      <c r="AP34" s="540"/>
      <c r="AQ34" s="540"/>
    </row>
    <row r="35" spans="1:43" ht="15.75" customHeight="1">
      <c r="A35" s="532">
        <f t="shared" si="4"/>
        <v>31</v>
      </c>
      <c r="B35" s="591" t="s">
        <v>279</v>
      </c>
      <c r="C35" s="16"/>
      <c r="D35" s="592" t="s">
        <v>337</v>
      </c>
      <c r="E35" s="593">
        <v>966030118</v>
      </c>
      <c r="F35" s="594"/>
      <c r="G35" s="591"/>
      <c r="H35" s="591" t="s">
        <v>331</v>
      </c>
      <c r="I35" s="538"/>
      <c r="J35" s="538"/>
      <c r="K35" s="538"/>
      <c r="L35" s="538"/>
      <c r="M35" s="538"/>
      <c r="N35" s="538"/>
      <c r="O35" s="538" t="s">
        <v>296</v>
      </c>
      <c r="P35" s="538" t="s">
        <v>262</v>
      </c>
      <c r="Q35" s="538" t="s">
        <v>262</v>
      </c>
      <c r="R35" s="538" t="s">
        <v>262</v>
      </c>
      <c r="S35" s="583" t="s">
        <v>277</v>
      </c>
      <c r="T35" s="538"/>
      <c r="U35" s="538"/>
      <c r="V35" s="538"/>
      <c r="W35" s="538"/>
      <c r="X35" s="538"/>
      <c r="Y35" s="538"/>
      <c r="Z35" s="538"/>
      <c r="AA35" s="538"/>
      <c r="AB35" s="538"/>
      <c r="AC35" s="538"/>
      <c r="AD35" s="538"/>
      <c r="AE35" s="538"/>
      <c r="AF35" s="538"/>
      <c r="AG35" s="538"/>
      <c r="AH35" s="538"/>
      <c r="AI35" s="538"/>
      <c r="AJ35" s="538"/>
      <c r="AK35" s="538"/>
      <c r="AL35" s="538"/>
      <c r="AM35" s="538"/>
      <c r="AN35" s="539">
        <f>COUNTA(I35:AM35)-COUNTIF(I35:AM35,$AP$8)-COUNTIF(I35:AM35,$AP$9)-COUNTIF(I35:AM35,$AP$10)-COUNTIF(I35:AM35,$AP$18)/2</f>
        <v>4</v>
      </c>
      <c r="AO35" s="540"/>
    </row>
    <row r="36" spans="1:43" ht="15.75" customHeight="1">
      <c r="A36" s="532">
        <f t="shared" si="4"/>
        <v>32</v>
      </c>
      <c r="B36" s="586" t="s">
        <v>279</v>
      </c>
      <c r="C36" s="16"/>
      <c r="D36" s="592" t="s">
        <v>154</v>
      </c>
      <c r="E36" s="593">
        <v>398232148</v>
      </c>
      <c r="F36" s="594">
        <v>1.5</v>
      </c>
      <c r="G36" s="591"/>
      <c r="H36" s="591" t="s">
        <v>280</v>
      </c>
      <c r="I36" s="538" t="s">
        <v>261</v>
      </c>
      <c r="J36" s="538" t="s">
        <v>262</v>
      </c>
      <c r="K36" s="538" t="s">
        <v>262</v>
      </c>
      <c r="L36" s="538" t="s">
        <v>262</v>
      </c>
      <c r="M36" s="538" t="s">
        <v>262</v>
      </c>
      <c r="N36" s="538" t="s">
        <v>262</v>
      </c>
      <c r="O36" s="538" t="s">
        <v>261</v>
      </c>
      <c r="P36" s="538" t="s">
        <v>261</v>
      </c>
      <c r="Q36" s="538" t="s">
        <v>262</v>
      </c>
      <c r="R36" s="538" t="s">
        <v>271</v>
      </c>
      <c r="S36" s="538" t="s">
        <v>271</v>
      </c>
      <c r="T36" s="538" t="s">
        <v>277</v>
      </c>
      <c r="U36" s="538"/>
      <c r="V36" s="538"/>
      <c r="W36" s="538"/>
      <c r="X36" s="538"/>
      <c r="Y36" s="538"/>
      <c r="Z36" s="538"/>
      <c r="AA36" s="538"/>
      <c r="AB36" s="538"/>
      <c r="AC36" s="538"/>
      <c r="AD36" s="538"/>
      <c r="AE36" s="538"/>
      <c r="AF36" s="538"/>
      <c r="AG36" s="538"/>
      <c r="AH36" s="538"/>
      <c r="AI36" s="538"/>
      <c r="AJ36" s="538"/>
      <c r="AK36" s="538"/>
      <c r="AL36" s="538"/>
      <c r="AM36" s="538"/>
      <c r="AN36" s="539">
        <f>COUNTA(I36:AM36)-COUNTIF(I36:AM36,$AP$8)-COUNTIF(I36:AM36,$AP$9)-COUNTIF(I36:AM36,$AP$10)-COUNTIF(I36:AM36,$AP$18)/2</f>
        <v>7</v>
      </c>
      <c r="AO36" s="540"/>
    </row>
    <row r="37" spans="1:43" ht="15.75" customHeight="1">
      <c r="A37" s="532">
        <f t="shared" si="4"/>
        <v>33</v>
      </c>
      <c r="B37" s="585"/>
      <c r="C37" s="595" t="s">
        <v>338</v>
      </c>
      <c r="D37" s="587"/>
      <c r="E37" s="588"/>
      <c r="F37" s="589">
        <v>8</v>
      </c>
      <c r="G37" s="587">
        <v>730</v>
      </c>
      <c r="H37" s="587"/>
      <c r="I37" s="575"/>
      <c r="J37" s="538"/>
      <c r="K37" s="538"/>
      <c r="L37" s="538"/>
      <c r="M37" s="538"/>
      <c r="N37" s="538"/>
      <c r="O37" s="538"/>
      <c r="P37" s="538"/>
      <c r="Q37" s="538"/>
      <c r="R37" s="538"/>
      <c r="S37" s="538"/>
      <c r="T37" s="538"/>
      <c r="U37" s="538"/>
      <c r="V37" s="538"/>
      <c r="W37" s="538"/>
      <c r="X37" s="538"/>
      <c r="Y37" s="538"/>
      <c r="Z37" s="538"/>
      <c r="AA37" s="538"/>
      <c r="AB37" s="538"/>
      <c r="AC37" s="538"/>
      <c r="AD37" s="538"/>
      <c r="AE37" s="538"/>
      <c r="AF37" s="538"/>
      <c r="AG37" s="538"/>
      <c r="AH37" s="538"/>
      <c r="AI37" s="538"/>
      <c r="AJ37" s="538"/>
      <c r="AK37" s="538"/>
      <c r="AL37" s="538"/>
      <c r="AM37" s="538"/>
      <c r="AN37" s="539"/>
      <c r="AO37" s="540"/>
      <c r="AP37" s="540"/>
      <c r="AQ37" s="540"/>
    </row>
    <row r="38" spans="1:43" ht="15.75" customHeight="1">
      <c r="A38" s="532">
        <f t="shared" si="4"/>
        <v>34</v>
      </c>
      <c r="B38" s="585"/>
      <c r="C38" s="595" t="s">
        <v>339</v>
      </c>
      <c r="D38" s="587"/>
      <c r="E38" s="588"/>
      <c r="F38" s="589">
        <v>8</v>
      </c>
      <c r="G38" s="587">
        <v>730</v>
      </c>
      <c r="H38" s="587"/>
      <c r="I38" s="575"/>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8"/>
      <c r="AH38" s="538"/>
      <c r="AI38" s="538"/>
      <c r="AJ38" s="538"/>
      <c r="AK38" s="538"/>
      <c r="AL38" s="538"/>
      <c r="AM38" s="538"/>
      <c r="AN38" s="539"/>
      <c r="AO38" s="540"/>
      <c r="AP38" s="540"/>
      <c r="AQ38" s="540"/>
    </row>
    <row r="39" spans="1:43" ht="15.75" customHeight="1">
      <c r="A39" s="532">
        <f t="shared" si="4"/>
        <v>35</v>
      </c>
      <c r="B39" s="585"/>
      <c r="C39" s="595" t="s">
        <v>340</v>
      </c>
      <c r="D39" s="587"/>
      <c r="E39" s="588"/>
      <c r="F39" s="589" t="s">
        <v>341</v>
      </c>
      <c r="G39" s="587">
        <v>650</v>
      </c>
      <c r="H39" s="587"/>
      <c r="I39" s="575"/>
      <c r="J39" s="538"/>
      <c r="K39" s="538"/>
      <c r="L39" s="538"/>
      <c r="M39" s="538"/>
      <c r="N39" s="538"/>
      <c r="O39" s="538"/>
      <c r="P39" s="538"/>
      <c r="Q39" s="538"/>
      <c r="R39" s="538"/>
      <c r="S39" s="538"/>
      <c r="T39" s="538"/>
      <c r="U39" s="538"/>
      <c r="V39" s="538"/>
      <c r="W39" s="538"/>
      <c r="X39" s="538"/>
      <c r="Y39" s="538"/>
      <c r="Z39" s="538"/>
      <c r="AA39" s="538"/>
      <c r="AB39" s="538"/>
      <c r="AC39" s="538"/>
      <c r="AD39" s="538"/>
      <c r="AE39" s="538"/>
      <c r="AF39" s="538"/>
      <c r="AG39" s="538"/>
      <c r="AH39" s="538"/>
      <c r="AI39" s="538"/>
      <c r="AJ39" s="538"/>
      <c r="AK39" s="538"/>
      <c r="AL39" s="538"/>
      <c r="AM39" s="538"/>
      <c r="AN39" s="539"/>
      <c r="AO39" s="540"/>
      <c r="AP39" s="540"/>
      <c r="AQ39" s="540"/>
    </row>
    <row r="40" spans="1:43" ht="15.75" customHeight="1">
      <c r="A40" s="532">
        <f t="shared" si="4"/>
        <v>36</v>
      </c>
      <c r="B40" s="585"/>
      <c r="C40" s="595" t="s">
        <v>342</v>
      </c>
      <c r="D40" s="587"/>
      <c r="E40" s="588"/>
      <c r="F40" s="589" t="s">
        <v>341</v>
      </c>
      <c r="G40" s="587">
        <v>650</v>
      </c>
      <c r="H40" s="587"/>
      <c r="I40" s="575"/>
      <c r="J40" s="538"/>
      <c r="K40" s="538"/>
      <c r="L40" s="538"/>
      <c r="M40" s="538"/>
      <c r="N40" s="538"/>
      <c r="O40" s="538"/>
      <c r="P40" s="538"/>
      <c r="Q40" s="538"/>
      <c r="R40" s="538"/>
      <c r="S40" s="538"/>
      <c r="T40" s="538"/>
      <c r="U40" s="538"/>
      <c r="V40" s="538"/>
      <c r="W40" s="538"/>
      <c r="X40" s="538"/>
      <c r="Y40" s="538"/>
      <c r="Z40" s="538"/>
      <c r="AA40" s="538"/>
      <c r="AB40" s="538"/>
      <c r="AC40" s="538"/>
      <c r="AD40" s="538"/>
      <c r="AE40" s="538"/>
      <c r="AF40" s="538"/>
      <c r="AG40" s="538"/>
      <c r="AH40" s="538"/>
      <c r="AI40" s="538"/>
      <c r="AJ40" s="538"/>
      <c r="AK40" s="538"/>
      <c r="AL40" s="538"/>
      <c r="AM40" s="538"/>
      <c r="AN40" s="539"/>
      <c r="AO40" s="540"/>
      <c r="AP40" s="540"/>
      <c r="AQ40" s="540"/>
    </row>
    <row r="41" spans="1:43" ht="15.75" customHeight="1">
      <c r="A41" s="532">
        <f t="shared" si="4"/>
        <v>37</v>
      </c>
      <c r="B41" s="585"/>
      <c r="C41" s="595" t="s">
        <v>343</v>
      </c>
      <c r="D41" s="587"/>
      <c r="E41" s="588"/>
      <c r="F41" s="589" t="s">
        <v>341</v>
      </c>
      <c r="G41" s="587">
        <v>650</v>
      </c>
      <c r="H41" s="587"/>
      <c r="I41" s="575"/>
      <c r="J41" s="538"/>
      <c r="K41" s="538"/>
      <c r="L41" s="538"/>
      <c r="M41" s="538"/>
      <c r="N41" s="538"/>
      <c r="O41" s="538"/>
      <c r="P41" s="538"/>
      <c r="Q41" s="538"/>
      <c r="R41" s="538"/>
      <c r="S41" s="538"/>
      <c r="T41" s="538"/>
      <c r="U41" s="538">
        <v>6</v>
      </c>
      <c r="V41" s="538"/>
      <c r="W41" s="538"/>
      <c r="X41" s="538"/>
      <c r="Y41" s="538"/>
      <c r="Z41" s="538"/>
      <c r="AA41" s="538"/>
      <c r="AB41" s="538"/>
      <c r="AC41" s="538"/>
      <c r="AD41" s="538"/>
      <c r="AE41" s="538"/>
      <c r="AF41" s="538"/>
      <c r="AG41" s="538"/>
      <c r="AH41" s="538"/>
      <c r="AI41" s="538"/>
      <c r="AJ41" s="538"/>
      <c r="AK41" s="538"/>
      <c r="AL41" s="538"/>
      <c r="AM41" s="538"/>
      <c r="AN41" s="539"/>
      <c r="AO41" s="540"/>
      <c r="AP41" s="540"/>
      <c r="AQ41" s="540"/>
    </row>
    <row r="42" spans="1:43" ht="15.75" customHeight="1">
      <c r="A42" s="532">
        <f t="shared" si="4"/>
        <v>38</v>
      </c>
      <c r="B42" s="585"/>
      <c r="C42" s="586" t="s">
        <v>344</v>
      </c>
      <c r="D42" s="587"/>
      <c r="E42" s="588"/>
      <c r="F42" s="589">
        <v>2.5</v>
      </c>
      <c r="G42" s="587"/>
      <c r="H42" s="587"/>
      <c r="I42" s="575"/>
      <c r="J42" s="538"/>
      <c r="K42" s="538"/>
      <c r="L42" s="538"/>
      <c r="M42" s="538"/>
      <c r="N42" s="538"/>
      <c r="O42" s="538"/>
      <c r="P42" s="538"/>
      <c r="Q42" s="538"/>
      <c r="R42" s="538"/>
      <c r="S42" s="538"/>
      <c r="T42" s="538"/>
      <c r="U42" s="538"/>
      <c r="V42" s="538"/>
      <c r="W42" s="538"/>
      <c r="X42" s="538"/>
      <c r="Y42" s="538"/>
      <c r="Z42" s="538"/>
      <c r="AA42" s="538"/>
      <c r="AB42" s="538"/>
      <c r="AC42" s="538"/>
      <c r="AD42" s="538"/>
      <c r="AE42" s="538"/>
      <c r="AF42" s="538"/>
      <c r="AG42" s="538"/>
      <c r="AH42" s="538"/>
      <c r="AI42" s="538"/>
      <c r="AJ42" s="538"/>
      <c r="AK42" s="538"/>
      <c r="AL42" s="538"/>
      <c r="AM42" s="538"/>
      <c r="AN42" s="539"/>
      <c r="AO42" s="540"/>
      <c r="AP42" s="540"/>
      <c r="AQ42" s="540"/>
    </row>
    <row r="43" spans="1:43" ht="15.75" customHeight="1">
      <c r="A43" s="532">
        <f t="shared" si="4"/>
        <v>39</v>
      </c>
      <c r="B43" s="585"/>
      <c r="C43" s="586" t="s">
        <v>345</v>
      </c>
      <c r="D43" s="587"/>
      <c r="E43" s="588"/>
      <c r="F43" s="589">
        <v>2.5</v>
      </c>
      <c r="G43" s="587"/>
      <c r="H43" s="587"/>
      <c r="I43" s="575"/>
      <c r="J43" s="538"/>
      <c r="K43" s="538"/>
      <c r="L43" s="538"/>
      <c r="M43" s="538"/>
      <c r="N43" s="538"/>
      <c r="O43" s="538"/>
      <c r="P43" s="538"/>
      <c r="Q43" s="538"/>
      <c r="R43" s="538"/>
      <c r="S43" s="538"/>
      <c r="T43" s="538"/>
      <c r="U43" s="538"/>
      <c r="V43" s="538"/>
      <c r="W43" s="538"/>
      <c r="X43" s="538"/>
      <c r="Y43" s="538"/>
      <c r="Z43" s="538"/>
      <c r="AA43" s="538"/>
      <c r="AB43" s="538"/>
      <c r="AC43" s="538"/>
      <c r="AD43" s="538"/>
      <c r="AE43" s="538"/>
      <c r="AF43" s="538"/>
      <c r="AG43" s="538"/>
      <c r="AH43" s="538"/>
      <c r="AI43" s="538"/>
      <c r="AJ43" s="538"/>
      <c r="AK43" s="538"/>
      <c r="AL43" s="538"/>
      <c r="AM43" s="538"/>
      <c r="AN43" s="539"/>
      <c r="AO43" s="540"/>
      <c r="AP43" s="540"/>
      <c r="AQ43" s="540"/>
    </row>
    <row r="44" spans="1:43" ht="15.75" customHeight="1">
      <c r="A44" s="532">
        <f t="shared" si="4"/>
        <v>40</v>
      </c>
      <c r="B44" s="585"/>
      <c r="C44" s="586" t="s">
        <v>169</v>
      </c>
      <c r="D44" s="587"/>
      <c r="E44" s="588"/>
      <c r="F44" s="589">
        <v>1.5</v>
      </c>
      <c r="G44" s="587"/>
      <c r="H44" s="587" t="s">
        <v>346</v>
      </c>
      <c r="I44" s="575"/>
      <c r="J44" s="538"/>
      <c r="K44" s="538"/>
      <c r="L44" s="538"/>
      <c r="M44" s="538"/>
      <c r="N44" s="538"/>
      <c r="O44" s="538"/>
      <c r="P44" s="538"/>
      <c r="Q44" s="538"/>
      <c r="R44" s="538"/>
      <c r="S44" s="538"/>
      <c r="T44" s="538"/>
      <c r="U44" s="538"/>
      <c r="V44" s="538"/>
      <c r="W44" s="538"/>
      <c r="X44" s="538"/>
      <c r="Y44" s="538"/>
      <c r="Z44" s="538"/>
      <c r="AA44" s="538"/>
      <c r="AB44" s="538"/>
      <c r="AC44" s="538"/>
      <c r="AD44" s="538"/>
      <c r="AE44" s="538"/>
      <c r="AF44" s="538"/>
      <c r="AG44" s="538"/>
      <c r="AH44" s="538"/>
      <c r="AI44" s="538"/>
      <c r="AJ44" s="538"/>
      <c r="AK44" s="538"/>
      <c r="AL44" s="538"/>
      <c r="AM44" s="538"/>
      <c r="AN44" s="539"/>
      <c r="AO44" s="540"/>
      <c r="AP44" s="540"/>
      <c r="AQ44" s="540"/>
    </row>
    <row r="45" spans="1:43" ht="15.75" customHeight="1">
      <c r="A45" s="532">
        <f t="shared" si="4"/>
        <v>41</v>
      </c>
      <c r="B45" s="585"/>
      <c r="C45" s="586" t="s">
        <v>174</v>
      </c>
      <c r="D45" s="587"/>
      <c r="E45" s="588"/>
      <c r="F45" s="589">
        <v>1.5</v>
      </c>
      <c r="G45" s="587"/>
      <c r="H45" s="587"/>
      <c r="I45" s="575"/>
      <c r="J45" s="567"/>
      <c r="K45" s="567"/>
      <c r="L45" s="567"/>
      <c r="M45" s="567"/>
      <c r="N45" s="567"/>
      <c r="O45" s="567"/>
      <c r="P45" s="567"/>
      <c r="Q45" s="567"/>
      <c r="R45" s="567"/>
      <c r="S45" s="567"/>
      <c r="T45" s="567"/>
      <c r="U45" s="567"/>
      <c r="V45" s="567"/>
      <c r="W45" s="567"/>
      <c r="X45" s="567"/>
      <c r="Y45" s="567"/>
      <c r="Z45" s="567"/>
      <c r="AA45" s="567"/>
      <c r="AB45" s="567"/>
      <c r="AC45" s="567"/>
      <c r="AD45" s="567"/>
      <c r="AE45" s="567"/>
      <c r="AF45" s="567"/>
      <c r="AG45" s="567"/>
      <c r="AH45" s="567"/>
      <c r="AI45" s="567"/>
      <c r="AJ45" s="567"/>
      <c r="AK45" s="567"/>
      <c r="AL45" s="567"/>
      <c r="AM45" s="567"/>
      <c r="AN45" s="539"/>
      <c r="AO45" s="540"/>
      <c r="AP45" s="540"/>
      <c r="AQ45" s="540"/>
    </row>
    <row r="46" spans="1:43" ht="15.75" customHeight="1">
      <c r="A46" s="532">
        <f t="shared" si="4"/>
        <v>42</v>
      </c>
      <c r="B46" s="585"/>
      <c r="C46" s="586" t="s">
        <v>177</v>
      </c>
      <c r="D46" s="587"/>
      <c r="E46" s="588"/>
      <c r="F46" s="589">
        <v>1.5</v>
      </c>
      <c r="G46" s="587"/>
      <c r="H46" s="587"/>
      <c r="I46" s="575"/>
      <c r="J46" s="567"/>
      <c r="K46" s="567"/>
      <c r="L46" s="567"/>
      <c r="M46" s="567"/>
      <c r="N46" s="567"/>
      <c r="O46" s="567"/>
      <c r="P46" s="567"/>
      <c r="Q46" s="567"/>
      <c r="R46" s="567"/>
      <c r="S46" s="567"/>
      <c r="T46" s="567"/>
      <c r="U46" s="567"/>
      <c r="V46" s="567"/>
      <c r="W46" s="567"/>
      <c r="X46" s="567"/>
      <c r="Y46" s="567"/>
      <c r="Z46" s="567"/>
      <c r="AA46" s="567"/>
      <c r="AB46" s="567"/>
      <c r="AC46" s="567"/>
      <c r="AD46" s="567"/>
      <c r="AE46" s="567"/>
      <c r="AF46" s="567"/>
      <c r="AG46" s="567"/>
      <c r="AH46" s="567"/>
      <c r="AI46" s="567"/>
      <c r="AJ46" s="567"/>
      <c r="AK46" s="567"/>
      <c r="AL46" s="567"/>
      <c r="AM46" s="567"/>
      <c r="AN46" s="539"/>
      <c r="AO46" s="540"/>
      <c r="AP46" s="540"/>
      <c r="AQ46" s="540"/>
    </row>
    <row r="47" spans="1:43" ht="15.75" customHeight="1">
      <c r="A47" s="532">
        <f t="shared" si="4"/>
        <v>43</v>
      </c>
      <c r="B47" s="585"/>
      <c r="C47" s="586" t="s">
        <v>181</v>
      </c>
      <c r="D47" s="587"/>
      <c r="E47" s="596"/>
      <c r="F47" s="589">
        <v>1.5</v>
      </c>
      <c r="G47" s="587"/>
      <c r="H47" s="587"/>
      <c r="I47" s="575"/>
      <c r="J47" s="567"/>
      <c r="K47" s="567"/>
      <c r="L47" s="567"/>
      <c r="M47" s="567"/>
      <c r="N47" s="567"/>
      <c r="O47" s="567"/>
      <c r="P47" s="567"/>
      <c r="Q47" s="567"/>
      <c r="R47" s="567"/>
      <c r="S47" s="567"/>
      <c r="T47" s="567"/>
      <c r="U47" s="567"/>
      <c r="V47" s="567"/>
      <c r="W47" s="567"/>
      <c r="X47" s="567"/>
      <c r="Y47" s="567"/>
      <c r="Z47" s="567"/>
      <c r="AA47" s="567"/>
      <c r="AB47" s="567"/>
      <c r="AC47" s="567"/>
      <c r="AD47" s="567"/>
      <c r="AE47" s="567"/>
      <c r="AF47" s="567"/>
      <c r="AG47" s="567"/>
      <c r="AH47" s="567"/>
      <c r="AI47" s="567"/>
      <c r="AJ47" s="567"/>
      <c r="AK47" s="567"/>
      <c r="AL47" s="567"/>
      <c r="AM47" s="567"/>
      <c r="AN47" s="539"/>
      <c r="AO47" s="540"/>
      <c r="AP47" s="540"/>
      <c r="AQ47" s="540"/>
    </row>
    <row r="48" spans="1:43" ht="15.75" customHeight="1">
      <c r="A48" s="532">
        <f t="shared" si="4"/>
        <v>44</v>
      </c>
      <c r="B48" s="597"/>
      <c r="C48" s="557" t="s">
        <v>347</v>
      </c>
      <c r="D48" s="587"/>
      <c r="E48" s="596"/>
      <c r="F48" s="598">
        <v>2.5</v>
      </c>
      <c r="G48" s="587"/>
      <c r="H48" s="587" t="s">
        <v>348</v>
      </c>
      <c r="I48" s="575"/>
      <c r="J48" s="567"/>
      <c r="K48" s="567"/>
      <c r="L48" s="567"/>
      <c r="M48" s="567"/>
      <c r="N48" s="567"/>
      <c r="O48" s="567"/>
      <c r="P48" s="567"/>
      <c r="Q48" s="567"/>
      <c r="R48" s="567"/>
      <c r="S48" s="567"/>
      <c r="T48" s="567"/>
      <c r="U48" s="567"/>
      <c r="V48" s="567"/>
      <c r="W48" s="567"/>
      <c r="X48" s="567"/>
      <c r="Y48" s="567"/>
      <c r="Z48" s="567"/>
      <c r="AA48" s="567"/>
      <c r="AB48" s="567"/>
      <c r="AC48" s="567"/>
      <c r="AD48" s="567"/>
      <c r="AE48" s="567"/>
      <c r="AF48" s="567"/>
      <c r="AG48" s="567"/>
      <c r="AH48" s="567"/>
      <c r="AI48" s="567"/>
      <c r="AJ48" s="567"/>
      <c r="AK48" s="567"/>
      <c r="AL48" s="567"/>
      <c r="AM48" s="567"/>
      <c r="AN48" s="539"/>
      <c r="AO48" s="540"/>
      <c r="AP48" s="540"/>
      <c r="AQ48" s="540"/>
    </row>
    <row r="49" spans="1:43" ht="15.75" customHeight="1">
      <c r="A49" s="532">
        <f t="shared" si="4"/>
        <v>45</v>
      </c>
      <c r="B49" s="597"/>
      <c r="C49" s="557" t="s">
        <v>349</v>
      </c>
      <c r="D49" s="587"/>
      <c r="E49" s="596"/>
      <c r="F49" s="598">
        <v>2.5</v>
      </c>
      <c r="G49" s="587"/>
      <c r="H49" s="587" t="s">
        <v>348</v>
      </c>
      <c r="I49" s="575"/>
      <c r="J49" s="567"/>
      <c r="K49" s="567"/>
      <c r="L49" s="567"/>
      <c r="M49" s="567"/>
      <c r="O49" s="567"/>
      <c r="P49" s="567"/>
      <c r="Q49" s="567"/>
      <c r="R49" s="567"/>
      <c r="S49" s="567"/>
      <c r="T49" s="567"/>
      <c r="U49" s="567"/>
      <c r="V49" s="567"/>
      <c r="W49" s="567"/>
      <c r="X49" s="567"/>
      <c r="Y49" s="567"/>
      <c r="Z49" s="567"/>
      <c r="AA49" s="567"/>
      <c r="AB49" s="567"/>
      <c r="AC49" s="567"/>
      <c r="AD49" s="567"/>
      <c r="AE49" s="567"/>
      <c r="AF49" s="567"/>
      <c r="AG49" s="567"/>
      <c r="AH49" s="567"/>
      <c r="AI49" s="567"/>
      <c r="AJ49" s="567"/>
      <c r="AK49" s="567"/>
      <c r="AL49" s="567"/>
      <c r="AM49" s="567"/>
      <c r="AN49" s="539"/>
      <c r="AO49" s="540"/>
      <c r="AP49" s="540"/>
      <c r="AQ49" s="540"/>
    </row>
    <row r="50" spans="1:43" ht="15.75" customHeight="1">
      <c r="A50" s="532">
        <f t="shared" si="4"/>
        <v>46</v>
      </c>
      <c r="B50" s="597"/>
      <c r="C50" s="557" t="s">
        <v>350</v>
      </c>
      <c r="D50" s="587"/>
      <c r="E50" s="596"/>
      <c r="F50" s="598">
        <v>2.5</v>
      </c>
      <c r="G50" s="587"/>
      <c r="H50" s="587" t="s">
        <v>348</v>
      </c>
      <c r="I50" s="575"/>
      <c r="J50" s="567"/>
      <c r="K50" s="567"/>
      <c r="L50" s="567"/>
      <c r="M50" s="567"/>
      <c r="N50" s="567"/>
      <c r="O50" s="567"/>
      <c r="P50" s="567"/>
      <c r="Q50" s="567"/>
      <c r="R50" s="567"/>
      <c r="S50" s="567"/>
      <c r="T50" s="567"/>
      <c r="U50" s="567"/>
      <c r="V50" s="567"/>
      <c r="W50" s="567"/>
      <c r="X50" s="567"/>
      <c r="Y50" s="567"/>
      <c r="Z50" s="567"/>
      <c r="AA50" s="567"/>
      <c r="AB50" s="567"/>
      <c r="AC50" s="567"/>
      <c r="AD50" s="567"/>
      <c r="AE50" s="567"/>
      <c r="AF50" s="567"/>
      <c r="AG50" s="567"/>
      <c r="AH50" s="567"/>
      <c r="AI50" s="567"/>
      <c r="AJ50" s="567"/>
      <c r="AK50" s="567"/>
      <c r="AL50" s="567"/>
      <c r="AM50" s="567"/>
      <c r="AN50" s="539"/>
      <c r="AO50" s="540"/>
      <c r="AP50" s="540"/>
      <c r="AQ50" s="540"/>
    </row>
    <row r="51" spans="1:43" ht="15.75" customHeight="1">
      <c r="A51" s="101"/>
      <c r="B51" s="526"/>
      <c r="C51" s="526"/>
      <c r="D51" s="526"/>
      <c r="E51" s="525"/>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c r="AK51" s="526"/>
      <c r="AL51" s="526"/>
      <c r="AM51" s="526"/>
      <c r="AN51" s="527"/>
      <c r="AO51" s="527"/>
      <c r="AP51" s="527"/>
      <c r="AQ51" s="527"/>
    </row>
    <row r="52" spans="1:43" ht="15.75" customHeight="1">
      <c r="A52" s="101"/>
      <c r="B52" s="526"/>
      <c r="C52" s="526"/>
      <c r="D52" s="526"/>
      <c r="E52" s="525"/>
      <c r="F52" s="526"/>
      <c r="G52" s="526"/>
      <c r="H52" s="526"/>
      <c r="I52" s="526"/>
      <c r="J52" s="526"/>
      <c r="K52" s="526"/>
      <c r="L52" s="526"/>
      <c r="M52" s="526"/>
      <c r="N52" s="526"/>
      <c r="O52" s="526"/>
      <c r="P52" s="526"/>
      <c r="Q52" s="526"/>
      <c r="R52" s="526"/>
      <c r="S52" s="526"/>
      <c r="T52" s="526"/>
      <c r="U52" s="526"/>
      <c r="V52" s="526"/>
      <c r="W52" s="526"/>
      <c r="X52" s="526"/>
      <c r="Y52" s="527"/>
      <c r="Z52" s="526"/>
      <c r="AA52" s="526"/>
      <c r="AB52" s="526"/>
      <c r="AC52" s="526"/>
      <c r="AD52" s="526"/>
      <c r="AE52" s="526"/>
      <c r="AF52" s="526"/>
      <c r="AG52" s="526"/>
      <c r="AH52" s="526"/>
      <c r="AI52" s="526"/>
      <c r="AJ52" s="526"/>
      <c r="AK52" s="526"/>
      <c r="AL52" s="526"/>
      <c r="AM52" s="526"/>
      <c r="AN52" s="527"/>
      <c r="AO52" s="527"/>
      <c r="AP52" s="527"/>
      <c r="AQ52" s="527"/>
    </row>
    <row r="53" spans="1:43" ht="15.75" customHeight="1">
      <c r="E53" s="525"/>
      <c r="F53" s="526"/>
      <c r="G53" s="526"/>
      <c r="H53" s="526"/>
      <c r="I53" s="526"/>
      <c r="J53" s="526"/>
      <c r="K53" s="526"/>
      <c r="L53" s="526"/>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7"/>
      <c r="AO53" s="527"/>
      <c r="AP53" s="527"/>
      <c r="AQ53" s="527"/>
    </row>
    <row r="54" spans="1:43" ht="15.75" customHeight="1">
      <c r="E54" s="525"/>
      <c r="F54" s="525"/>
      <c r="G54" s="525"/>
      <c r="H54" s="526"/>
      <c r="I54" s="526"/>
      <c r="J54" s="526"/>
      <c r="K54" s="526"/>
      <c r="L54" s="526"/>
      <c r="M54" s="526"/>
      <c r="N54" s="526"/>
      <c r="O54" s="526"/>
      <c r="P54" s="526"/>
      <c r="Q54" s="526"/>
      <c r="R54" s="526"/>
      <c r="S54" s="526"/>
      <c r="T54" s="526"/>
      <c r="U54" s="526"/>
      <c r="V54" s="526"/>
      <c r="W54" s="526"/>
      <c r="X54" s="526"/>
      <c r="Y54" s="526"/>
      <c r="Z54" s="526"/>
      <c r="AA54" s="526"/>
      <c r="AB54" s="526"/>
      <c r="AC54" s="526"/>
      <c r="AD54" s="526"/>
      <c r="AE54" s="526"/>
      <c r="AF54" s="526"/>
      <c r="AG54" s="526"/>
      <c r="AH54" s="526"/>
      <c r="AI54" s="526"/>
      <c r="AJ54" s="526"/>
      <c r="AK54" s="526"/>
      <c r="AL54" s="526"/>
      <c r="AM54" s="526"/>
      <c r="AN54" s="527"/>
      <c r="AO54" s="527"/>
      <c r="AP54" s="527"/>
      <c r="AQ54" s="527"/>
    </row>
    <row r="55" spans="1:43" ht="15.75" customHeight="1">
      <c r="E55" s="525"/>
      <c r="F55" s="525"/>
      <c r="G55" s="525"/>
      <c r="H55" s="526"/>
      <c r="I55" s="526"/>
      <c r="J55" s="526"/>
      <c r="K55" s="526"/>
      <c r="L55" s="526"/>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c r="AK55" s="526"/>
      <c r="AL55" s="526"/>
      <c r="AM55" s="526"/>
      <c r="AN55" s="527"/>
      <c r="AO55" s="527"/>
      <c r="AP55" s="527"/>
      <c r="AQ55" s="527"/>
    </row>
    <row r="56" spans="1:43" ht="15.75" customHeight="1">
      <c r="E56" s="525"/>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7"/>
      <c r="AO56" s="527"/>
      <c r="AP56" s="527"/>
      <c r="AQ56" s="527"/>
    </row>
    <row r="57" spans="1:43" ht="15.75" customHeight="1">
      <c r="E57" s="525"/>
      <c r="F57" s="526"/>
      <c r="G57" s="526"/>
      <c r="H57" s="526"/>
      <c r="I57" s="526"/>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7"/>
      <c r="AO57" s="527"/>
      <c r="AP57" s="527"/>
      <c r="AQ57" s="527"/>
    </row>
    <row r="58" spans="1:43" ht="15.75" customHeight="1">
      <c r="E58" s="525"/>
      <c r="F58" s="526"/>
      <c r="G58" s="526"/>
      <c r="H58" s="526"/>
      <c r="I58" s="526"/>
      <c r="J58" s="526"/>
      <c r="K58" s="526"/>
      <c r="L58" s="526"/>
      <c r="M58" s="526"/>
      <c r="N58" s="526"/>
      <c r="O58" s="526"/>
      <c r="P58" s="526"/>
      <c r="Q58" s="526"/>
      <c r="R58" s="526"/>
      <c r="S58" s="526"/>
      <c r="T58" s="526"/>
      <c r="U58" s="526"/>
      <c r="V58" s="526"/>
      <c r="W58" s="526"/>
      <c r="X58" s="526"/>
      <c r="Y58" s="526"/>
      <c r="Z58" s="526"/>
      <c r="AA58" s="526"/>
      <c r="AB58" s="526"/>
      <c r="AC58" s="526"/>
      <c r="AD58" s="526"/>
      <c r="AE58" s="526"/>
      <c r="AF58" s="526"/>
      <c r="AG58" s="526"/>
      <c r="AH58" s="526"/>
      <c r="AI58" s="526"/>
      <c r="AJ58" s="526"/>
      <c r="AK58" s="526"/>
      <c r="AL58" s="526"/>
      <c r="AM58" s="526"/>
      <c r="AN58" s="527"/>
      <c r="AO58" s="527"/>
      <c r="AP58" s="527"/>
      <c r="AQ58" s="527"/>
    </row>
    <row r="59" spans="1:43" ht="15.75" customHeight="1">
      <c r="E59" s="525"/>
      <c r="F59" s="526"/>
      <c r="G59" s="526"/>
      <c r="H59" s="526"/>
      <c r="I59" s="526"/>
      <c r="J59" s="526"/>
      <c r="K59" s="526"/>
      <c r="L59" s="526"/>
      <c r="M59" s="526"/>
      <c r="N59" s="526"/>
      <c r="O59" s="526"/>
      <c r="P59" s="526"/>
      <c r="Q59" s="526"/>
      <c r="R59" s="526"/>
      <c r="S59" s="526"/>
      <c r="T59" s="526"/>
      <c r="U59" s="526"/>
      <c r="V59" s="526"/>
      <c r="W59" s="526"/>
      <c r="X59" s="526"/>
      <c r="Y59" s="526"/>
      <c r="Z59" s="526"/>
      <c r="AA59" s="526"/>
      <c r="AB59" s="526"/>
      <c r="AC59" s="526"/>
      <c r="AD59" s="526"/>
      <c r="AE59" s="526"/>
      <c r="AF59" s="526"/>
      <c r="AG59" s="526"/>
      <c r="AH59" s="526"/>
      <c r="AI59" s="526"/>
      <c r="AJ59" s="526"/>
      <c r="AK59" s="526"/>
      <c r="AL59" s="526"/>
      <c r="AM59" s="526"/>
      <c r="AN59" s="527"/>
      <c r="AO59" s="527"/>
      <c r="AP59" s="527"/>
      <c r="AQ59" s="527"/>
    </row>
    <row r="60" spans="1:43" ht="15.75" customHeight="1">
      <c r="E60" s="525"/>
      <c r="F60" s="526"/>
      <c r="G60" s="526"/>
      <c r="H60" s="526"/>
      <c r="I60" s="526"/>
      <c r="J60" s="526"/>
      <c r="K60" s="526"/>
      <c r="L60" s="526"/>
      <c r="M60" s="526"/>
      <c r="N60" s="526"/>
      <c r="O60" s="526"/>
      <c r="P60" s="526"/>
      <c r="Q60" s="526"/>
      <c r="R60" s="526"/>
      <c r="S60" s="526"/>
      <c r="T60" s="526"/>
      <c r="U60" s="526"/>
      <c r="V60" s="526"/>
      <c r="W60" s="526"/>
      <c r="X60" s="526"/>
      <c r="Y60" s="526"/>
      <c r="Z60" s="526"/>
      <c r="AA60" s="526"/>
      <c r="AB60" s="526"/>
      <c r="AC60" s="526"/>
      <c r="AD60" s="526"/>
      <c r="AE60" s="526"/>
      <c r="AF60" s="526"/>
      <c r="AG60" s="526"/>
      <c r="AH60" s="526"/>
      <c r="AI60" s="526"/>
      <c r="AJ60" s="526"/>
      <c r="AK60" s="526"/>
      <c r="AL60" s="526"/>
      <c r="AM60" s="526"/>
      <c r="AN60" s="527"/>
      <c r="AO60" s="527"/>
      <c r="AP60" s="527"/>
      <c r="AQ60" s="527"/>
    </row>
    <row r="61" spans="1:43" ht="15.75" customHeight="1">
      <c r="E61" s="525"/>
      <c r="F61" s="526"/>
      <c r="G61" s="526"/>
      <c r="H61" s="526"/>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c r="AK61" s="526"/>
      <c r="AL61" s="526"/>
      <c r="AM61" s="526"/>
      <c r="AN61" s="527"/>
      <c r="AO61" s="527"/>
      <c r="AP61" s="527"/>
      <c r="AQ61" s="527"/>
    </row>
    <row r="62" spans="1:43" ht="15.75" customHeight="1">
      <c r="E62" s="525"/>
      <c r="F62" s="526"/>
      <c r="G62" s="526"/>
      <c r="H62" s="526"/>
      <c r="I62" s="526"/>
      <c r="J62" s="526"/>
      <c r="K62" s="526"/>
      <c r="L62" s="526"/>
      <c r="M62" s="526"/>
      <c r="N62" s="526"/>
      <c r="O62" s="526"/>
      <c r="P62" s="526"/>
      <c r="Q62" s="526"/>
      <c r="R62" s="526"/>
      <c r="S62" s="526"/>
      <c r="T62" s="526"/>
      <c r="U62" s="526"/>
      <c r="V62" s="526"/>
      <c r="W62" s="526"/>
      <c r="X62" s="526"/>
      <c r="Y62" s="526"/>
      <c r="Z62" s="526"/>
      <c r="AA62" s="526"/>
      <c r="AB62" s="526"/>
      <c r="AC62" s="526"/>
      <c r="AD62" s="526"/>
      <c r="AE62" s="526"/>
      <c r="AF62" s="526"/>
      <c r="AG62" s="526"/>
      <c r="AH62" s="526"/>
      <c r="AI62" s="526"/>
      <c r="AJ62" s="526"/>
      <c r="AK62" s="526"/>
      <c r="AL62" s="526"/>
      <c r="AM62" s="526"/>
      <c r="AN62" s="527"/>
      <c r="AO62" s="527"/>
      <c r="AP62" s="527"/>
      <c r="AQ62" s="527"/>
    </row>
    <row r="63" spans="1:43" ht="15.75" customHeight="1">
      <c r="E63" s="525"/>
      <c r="F63" s="526"/>
      <c r="G63" s="526"/>
      <c r="H63" s="526"/>
      <c r="I63" s="526"/>
      <c r="J63" s="526"/>
      <c r="K63" s="526"/>
      <c r="L63" s="526"/>
      <c r="M63" s="526"/>
      <c r="N63" s="526"/>
      <c r="O63" s="526"/>
      <c r="P63" s="526"/>
      <c r="Q63" s="526"/>
      <c r="R63" s="526"/>
      <c r="S63" s="526"/>
      <c r="T63" s="526"/>
      <c r="U63" s="526"/>
      <c r="V63" s="526"/>
      <c r="W63" s="526"/>
      <c r="X63" s="526"/>
      <c r="Y63" s="526"/>
      <c r="Z63" s="526"/>
      <c r="AA63" s="526"/>
      <c r="AB63" s="526"/>
      <c r="AC63" s="526"/>
      <c r="AD63" s="526"/>
      <c r="AE63" s="526"/>
      <c r="AF63" s="526"/>
      <c r="AG63" s="526"/>
      <c r="AH63" s="526"/>
      <c r="AI63" s="526"/>
      <c r="AJ63" s="526"/>
      <c r="AK63" s="526"/>
      <c r="AL63" s="526"/>
      <c r="AM63" s="526"/>
      <c r="AN63" s="527"/>
      <c r="AO63" s="527"/>
      <c r="AP63" s="527"/>
      <c r="AQ63" s="527"/>
    </row>
    <row r="64" spans="1:43" ht="15.75" customHeight="1">
      <c r="E64" s="525"/>
      <c r="F64" s="526"/>
      <c r="G64" s="526"/>
      <c r="H64" s="526"/>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c r="AK64" s="526"/>
      <c r="AL64" s="526"/>
      <c r="AM64" s="526"/>
      <c r="AN64" s="527"/>
      <c r="AO64" s="527"/>
      <c r="AP64" s="527"/>
      <c r="AQ64" s="527"/>
    </row>
    <row r="65" spans="1:43" ht="15.75" customHeight="1">
      <c r="D65" s="101"/>
      <c r="E65" s="101"/>
      <c r="F65" s="526"/>
      <c r="G65" s="526"/>
      <c r="H65" s="526"/>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c r="AK65" s="526"/>
      <c r="AL65" s="526"/>
      <c r="AM65" s="526"/>
      <c r="AN65" s="527"/>
      <c r="AO65" s="527"/>
      <c r="AP65" s="527"/>
      <c r="AQ65" s="527"/>
    </row>
    <row r="66" spans="1:43" ht="15.75" customHeight="1">
      <c r="A66" s="101"/>
      <c r="B66" s="101"/>
      <c r="C66" s="101"/>
      <c r="D66" s="101"/>
      <c r="E66" s="101"/>
      <c r="F66" s="526"/>
      <c r="G66" s="526"/>
      <c r="H66" s="526"/>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7"/>
      <c r="AO66" s="527"/>
      <c r="AP66" s="527"/>
      <c r="AQ66" s="527"/>
    </row>
    <row r="67" spans="1:43" ht="15.75" customHeight="1">
      <c r="A67" s="101"/>
      <c r="B67" s="101"/>
      <c r="C67" s="101"/>
      <c r="D67" s="101"/>
      <c r="E67" s="101"/>
      <c r="F67" s="526"/>
      <c r="G67" s="526"/>
      <c r="H67" s="526"/>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7"/>
      <c r="AO67" s="527"/>
      <c r="AP67" s="527"/>
      <c r="AQ67" s="527"/>
    </row>
    <row r="68" spans="1:43" ht="15.75" customHeight="1">
      <c r="A68" s="101"/>
      <c r="B68" s="101"/>
      <c r="C68" s="101"/>
      <c r="D68" s="101"/>
      <c r="E68" s="101"/>
      <c r="F68" s="526"/>
      <c r="G68" s="526"/>
      <c r="H68" s="526"/>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7"/>
      <c r="AO68" s="527"/>
      <c r="AP68" s="527"/>
      <c r="AQ68" s="527"/>
    </row>
    <row r="69" spans="1:43" ht="15.75" customHeight="1">
      <c r="A69" s="101"/>
      <c r="B69" s="101"/>
      <c r="C69" s="101"/>
      <c r="D69" s="101"/>
      <c r="E69" s="101"/>
      <c r="F69" s="526"/>
      <c r="G69" s="526"/>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c r="AK69" s="526"/>
      <c r="AL69" s="526"/>
      <c r="AM69" s="526"/>
      <c r="AN69" s="527"/>
      <c r="AO69" s="527"/>
      <c r="AP69" s="527"/>
      <c r="AQ69" s="527"/>
    </row>
    <row r="70" spans="1:43" ht="15.75" customHeight="1">
      <c r="A70" s="101"/>
      <c r="B70" s="101"/>
      <c r="C70" s="101"/>
      <c r="D70" s="101"/>
      <c r="E70" s="101"/>
      <c r="F70" s="526"/>
      <c r="G70" s="526"/>
      <c r="H70" s="526"/>
      <c r="I70" s="526"/>
      <c r="J70" s="526"/>
      <c r="K70" s="526"/>
      <c r="L70" s="526"/>
      <c r="M70" s="526"/>
      <c r="N70" s="526"/>
      <c r="O70" s="526"/>
      <c r="P70" s="526"/>
      <c r="Q70" s="526"/>
      <c r="R70" s="526"/>
      <c r="S70" s="526"/>
      <c r="T70" s="526"/>
      <c r="U70" s="526"/>
      <c r="V70" s="526"/>
      <c r="W70" s="526"/>
      <c r="X70" s="526"/>
      <c r="Y70" s="526"/>
      <c r="Z70" s="526"/>
      <c r="AA70" s="526"/>
      <c r="AB70" s="526"/>
      <c r="AC70" s="526"/>
      <c r="AD70" s="526"/>
      <c r="AE70" s="526"/>
      <c r="AF70" s="526"/>
      <c r="AG70" s="526"/>
      <c r="AH70" s="526"/>
      <c r="AI70" s="526"/>
      <c r="AJ70" s="526"/>
      <c r="AK70" s="526"/>
      <c r="AL70" s="526"/>
      <c r="AM70" s="526"/>
      <c r="AN70" s="527"/>
      <c r="AO70" s="527"/>
      <c r="AP70" s="527"/>
      <c r="AQ70" s="527"/>
    </row>
    <row r="71" spans="1:43" ht="15.75" customHeight="1">
      <c r="A71" s="101"/>
      <c r="B71" s="101"/>
      <c r="C71" s="101"/>
      <c r="D71" s="101"/>
      <c r="E71" s="101"/>
      <c r="F71" s="526"/>
      <c r="G71" s="526"/>
      <c r="H71" s="526"/>
      <c r="I71" s="526"/>
      <c r="J71" s="526"/>
      <c r="K71" s="526"/>
      <c r="L71" s="526"/>
      <c r="M71" s="526"/>
      <c r="N71" s="526"/>
      <c r="O71" s="526"/>
      <c r="P71" s="526"/>
      <c r="Q71" s="526"/>
      <c r="R71" s="526"/>
      <c r="S71" s="526"/>
      <c r="T71" s="526"/>
      <c r="U71" s="526"/>
      <c r="V71" s="526"/>
      <c r="W71" s="526"/>
      <c r="X71" s="526"/>
      <c r="Y71" s="526"/>
      <c r="Z71" s="526"/>
      <c r="AA71" s="526"/>
      <c r="AB71" s="526"/>
      <c r="AC71" s="526"/>
      <c r="AD71" s="526"/>
      <c r="AE71" s="526"/>
      <c r="AF71" s="526"/>
      <c r="AG71" s="526"/>
      <c r="AH71" s="526"/>
      <c r="AI71" s="526"/>
      <c r="AJ71" s="526"/>
      <c r="AK71" s="526"/>
      <c r="AL71" s="526"/>
      <c r="AM71" s="526"/>
      <c r="AN71" s="527"/>
      <c r="AO71" s="527"/>
      <c r="AP71" s="527"/>
      <c r="AQ71" s="527"/>
    </row>
    <row r="72" spans="1:43" ht="15.75" customHeight="1">
      <c r="A72" s="101"/>
      <c r="B72" s="101"/>
      <c r="C72" s="101"/>
      <c r="D72" s="101"/>
      <c r="E72" s="101"/>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c r="AK72" s="526"/>
      <c r="AL72" s="526"/>
      <c r="AM72" s="526"/>
      <c r="AN72" s="527"/>
      <c r="AO72" s="527"/>
      <c r="AP72" s="527"/>
      <c r="AQ72" s="527"/>
    </row>
    <row r="73" spans="1:43" ht="15.75" customHeight="1">
      <c r="A73" s="101"/>
      <c r="B73" s="526"/>
      <c r="C73" s="526"/>
      <c r="D73" s="526"/>
      <c r="E73" s="525"/>
      <c r="F73" s="526"/>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c r="AM73" s="526"/>
      <c r="AN73" s="527"/>
      <c r="AO73" s="527"/>
      <c r="AP73" s="527"/>
      <c r="AQ73" s="527"/>
    </row>
    <row r="74" spans="1:43" ht="15.75" customHeight="1">
      <c r="A74" s="101"/>
      <c r="B74" s="526"/>
      <c r="C74" s="526"/>
      <c r="D74" s="526"/>
      <c r="E74" s="525"/>
      <c r="F74" s="526"/>
      <c r="G74" s="526"/>
      <c r="H74" s="526"/>
      <c r="I74" s="526"/>
      <c r="J74" s="526"/>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7"/>
      <c r="AO74" s="527"/>
      <c r="AP74" s="527"/>
      <c r="AQ74" s="527"/>
    </row>
    <row r="75" spans="1:43" ht="15.75" customHeight="1">
      <c r="A75" s="101"/>
      <c r="B75" s="526"/>
      <c r="C75" s="526"/>
      <c r="D75" s="526"/>
      <c r="E75" s="525"/>
      <c r="F75" s="526"/>
      <c r="G75" s="526"/>
      <c r="H75" s="526"/>
      <c r="I75" s="526"/>
      <c r="J75" s="526"/>
      <c r="K75" s="526"/>
      <c r="L75" s="526"/>
      <c r="M75" s="526"/>
      <c r="N75" s="526"/>
      <c r="O75" s="526"/>
      <c r="P75" s="526"/>
      <c r="Q75" s="526"/>
      <c r="R75" s="526"/>
      <c r="S75" s="526"/>
      <c r="T75" s="526"/>
      <c r="U75" s="526"/>
      <c r="V75" s="526"/>
      <c r="W75" s="526"/>
      <c r="X75" s="526"/>
      <c r="Y75" s="526"/>
      <c r="Z75" s="526"/>
      <c r="AA75" s="526"/>
      <c r="AB75" s="526"/>
      <c r="AC75" s="526"/>
      <c r="AD75" s="526"/>
      <c r="AE75" s="526"/>
      <c r="AF75" s="526"/>
      <c r="AG75" s="526"/>
      <c r="AH75" s="526"/>
      <c r="AI75" s="526"/>
      <c r="AJ75" s="526"/>
      <c r="AK75" s="526"/>
      <c r="AL75" s="526"/>
      <c r="AM75" s="526"/>
      <c r="AN75" s="527"/>
      <c r="AO75" s="527"/>
      <c r="AP75" s="527"/>
      <c r="AQ75" s="527"/>
    </row>
    <row r="76" spans="1:43" ht="15.75" customHeight="1">
      <c r="A76" s="101"/>
      <c r="B76" s="526"/>
      <c r="C76" s="526"/>
      <c r="D76" s="526"/>
      <c r="E76" s="525"/>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7"/>
      <c r="AO76" s="527"/>
      <c r="AP76" s="527"/>
      <c r="AQ76" s="527"/>
    </row>
    <row r="77" spans="1:43" ht="15.75" customHeight="1">
      <c r="A77" s="101"/>
      <c r="B77" s="526"/>
      <c r="C77" s="526"/>
      <c r="D77" s="526"/>
      <c r="E77" s="525"/>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c r="AM77" s="526"/>
      <c r="AN77" s="527"/>
      <c r="AO77" s="527"/>
      <c r="AP77" s="527"/>
      <c r="AQ77" s="527"/>
    </row>
    <row r="78" spans="1:43" ht="15.75" customHeight="1">
      <c r="A78" s="101"/>
      <c r="B78" s="526"/>
      <c r="C78" s="526"/>
      <c r="D78" s="526"/>
      <c r="E78" s="525"/>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7"/>
      <c r="AO78" s="527"/>
      <c r="AP78" s="527"/>
      <c r="AQ78" s="527"/>
    </row>
    <row r="79" spans="1:43" ht="15.75" customHeight="1">
      <c r="A79" s="101"/>
      <c r="B79" s="526"/>
      <c r="C79" s="526"/>
      <c r="D79" s="526"/>
      <c r="E79" s="525"/>
      <c r="F79" s="526"/>
      <c r="G79" s="526"/>
      <c r="H79" s="526"/>
      <c r="I79" s="526"/>
      <c r="J79" s="526"/>
      <c r="K79" s="526"/>
      <c r="L79" s="526"/>
      <c r="M79" s="526"/>
      <c r="N79" s="526"/>
      <c r="O79" s="526"/>
      <c r="P79" s="526"/>
      <c r="Q79" s="526"/>
      <c r="R79" s="526"/>
      <c r="S79" s="526"/>
      <c r="T79" s="526"/>
      <c r="U79" s="526"/>
      <c r="V79" s="526"/>
      <c r="W79" s="526"/>
      <c r="X79" s="526"/>
      <c r="Y79" s="526"/>
      <c r="Z79" s="526"/>
      <c r="AA79" s="526"/>
      <c r="AB79" s="526"/>
      <c r="AC79" s="526"/>
      <c r="AD79" s="526"/>
      <c r="AE79" s="526"/>
      <c r="AF79" s="526"/>
      <c r="AG79" s="526"/>
      <c r="AH79" s="526"/>
      <c r="AI79" s="526"/>
      <c r="AJ79" s="526"/>
      <c r="AK79" s="526"/>
      <c r="AL79" s="526"/>
      <c r="AM79" s="526"/>
      <c r="AN79" s="527"/>
      <c r="AO79" s="527"/>
      <c r="AP79" s="527"/>
      <c r="AQ79" s="527"/>
    </row>
    <row r="80" spans="1:43" ht="15.75" customHeight="1">
      <c r="A80" s="101"/>
      <c r="B80" s="526"/>
      <c r="C80" s="526"/>
      <c r="D80" s="526"/>
      <c r="E80" s="525"/>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7"/>
      <c r="AO80" s="527"/>
      <c r="AP80" s="527"/>
      <c r="AQ80" s="527"/>
    </row>
    <row r="81" spans="1:43" ht="15.75" customHeight="1">
      <c r="A81" s="101"/>
      <c r="B81" s="526"/>
      <c r="C81" s="526"/>
      <c r="D81" s="526"/>
      <c r="E81" s="525"/>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c r="AK81" s="526"/>
      <c r="AL81" s="526"/>
      <c r="AM81" s="526"/>
      <c r="AN81" s="527"/>
      <c r="AO81" s="527"/>
      <c r="AP81" s="527"/>
      <c r="AQ81" s="527"/>
    </row>
    <row r="82" spans="1:43" ht="15.75" customHeight="1">
      <c r="A82" s="101"/>
      <c r="B82" s="526"/>
      <c r="C82" s="526"/>
      <c r="D82" s="526"/>
      <c r="E82" s="525"/>
      <c r="F82" s="526"/>
      <c r="G82" s="526"/>
      <c r="H82" s="526"/>
      <c r="I82" s="526"/>
      <c r="J82" s="526"/>
      <c r="K82" s="526"/>
      <c r="L82" s="526"/>
      <c r="M82" s="526"/>
      <c r="N82" s="526"/>
      <c r="O82" s="526"/>
      <c r="P82" s="526"/>
      <c r="Q82" s="526"/>
      <c r="R82" s="526"/>
      <c r="S82" s="526"/>
      <c r="T82" s="526"/>
      <c r="U82" s="526"/>
      <c r="V82" s="526"/>
      <c r="W82" s="526"/>
      <c r="X82" s="526"/>
      <c r="Y82" s="526"/>
      <c r="Z82" s="526"/>
      <c r="AA82" s="526"/>
      <c r="AB82" s="526"/>
      <c r="AC82" s="526"/>
      <c r="AD82" s="526"/>
      <c r="AE82" s="526"/>
      <c r="AF82" s="526"/>
      <c r="AG82" s="526"/>
      <c r="AH82" s="526"/>
      <c r="AI82" s="526"/>
      <c r="AJ82" s="526"/>
      <c r="AK82" s="526"/>
      <c r="AL82" s="526"/>
      <c r="AM82" s="526"/>
      <c r="AN82" s="527"/>
      <c r="AO82" s="527"/>
      <c r="AP82" s="527"/>
      <c r="AQ82" s="527"/>
    </row>
    <row r="83" spans="1:43" ht="15.75" customHeight="1">
      <c r="A83" s="101"/>
      <c r="B83" s="526"/>
      <c r="C83" s="526"/>
      <c r="D83" s="526"/>
      <c r="E83" s="525"/>
      <c r="F83" s="526"/>
      <c r="G83" s="526"/>
      <c r="H83" s="526"/>
      <c r="I83" s="526"/>
      <c r="J83" s="526"/>
      <c r="K83" s="526"/>
      <c r="L83" s="526"/>
      <c r="M83" s="526"/>
      <c r="N83" s="526"/>
      <c r="O83" s="526"/>
      <c r="P83" s="526"/>
      <c r="Q83" s="526"/>
      <c r="R83" s="526"/>
      <c r="S83" s="526"/>
      <c r="T83" s="526"/>
      <c r="U83" s="526"/>
      <c r="V83" s="526"/>
      <c r="W83" s="526"/>
      <c r="X83" s="526"/>
      <c r="Y83" s="526"/>
      <c r="Z83" s="526"/>
      <c r="AA83" s="526"/>
      <c r="AB83" s="526"/>
      <c r="AC83" s="526"/>
      <c r="AD83" s="526"/>
      <c r="AE83" s="526"/>
      <c r="AF83" s="526"/>
      <c r="AG83" s="526"/>
      <c r="AH83" s="526"/>
      <c r="AI83" s="526"/>
      <c r="AJ83" s="526"/>
      <c r="AK83" s="526"/>
      <c r="AL83" s="526"/>
      <c r="AM83" s="526"/>
      <c r="AN83" s="527"/>
      <c r="AO83" s="527"/>
      <c r="AP83" s="527"/>
      <c r="AQ83" s="527"/>
    </row>
    <row r="84" spans="1:43" ht="15.75" customHeight="1">
      <c r="A84" s="101"/>
      <c r="B84" s="526"/>
      <c r="C84" s="526"/>
      <c r="D84" s="526"/>
      <c r="E84" s="525"/>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c r="AK84" s="526"/>
      <c r="AL84" s="526"/>
      <c r="AM84" s="526"/>
      <c r="AN84" s="527"/>
      <c r="AO84" s="527"/>
      <c r="AP84" s="527"/>
      <c r="AQ84" s="527"/>
    </row>
    <row r="85" spans="1:43" ht="15.75" customHeight="1">
      <c r="A85" s="101"/>
      <c r="B85" s="526"/>
      <c r="C85" s="526"/>
      <c r="D85" s="526"/>
      <c r="E85" s="525"/>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c r="AK85" s="526"/>
      <c r="AL85" s="526"/>
      <c r="AM85" s="526"/>
      <c r="AN85" s="527"/>
      <c r="AO85" s="527"/>
      <c r="AP85" s="527"/>
      <c r="AQ85" s="527"/>
    </row>
    <row r="86" spans="1:43" ht="15.75" customHeight="1">
      <c r="A86" s="101"/>
      <c r="B86" s="526"/>
      <c r="C86" s="526"/>
      <c r="D86" s="526"/>
      <c r="E86" s="525"/>
      <c r="F86" s="526"/>
      <c r="G86" s="526"/>
      <c r="H86" s="526"/>
      <c r="I86" s="526"/>
      <c r="J86" s="526"/>
      <c r="K86" s="526"/>
      <c r="L86" s="526"/>
      <c r="M86" s="526"/>
      <c r="N86" s="526"/>
      <c r="O86" s="526"/>
      <c r="P86" s="526"/>
      <c r="Q86" s="526"/>
      <c r="R86" s="526"/>
      <c r="S86" s="526"/>
      <c r="T86" s="526"/>
      <c r="U86" s="526"/>
      <c r="V86" s="526"/>
      <c r="W86" s="526"/>
      <c r="X86" s="526"/>
      <c r="Y86" s="526"/>
      <c r="Z86" s="526"/>
      <c r="AA86" s="526"/>
      <c r="AB86" s="526"/>
      <c r="AC86" s="526"/>
      <c r="AD86" s="526"/>
      <c r="AE86" s="526"/>
      <c r="AF86" s="526"/>
      <c r="AG86" s="526"/>
      <c r="AH86" s="526"/>
      <c r="AI86" s="526"/>
      <c r="AJ86" s="526"/>
      <c r="AK86" s="526"/>
      <c r="AL86" s="526"/>
      <c r="AM86" s="526"/>
      <c r="AN86" s="527"/>
      <c r="AO86" s="527"/>
      <c r="AP86" s="527"/>
      <c r="AQ86" s="527"/>
    </row>
    <row r="87" spans="1:43" ht="15.75" customHeight="1">
      <c r="A87" s="101"/>
      <c r="B87" s="526"/>
      <c r="C87" s="526"/>
      <c r="D87" s="526"/>
      <c r="E87" s="525"/>
      <c r="F87" s="526"/>
      <c r="G87" s="526"/>
      <c r="H87" s="526"/>
      <c r="I87" s="526"/>
      <c r="J87" s="526"/>
      <c r="K87" s="526"/>
      <c r="L87" s="526"/>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c r="AM87" s="526"/>
      <c r="AN87" s="527"/>
      <c r="AO87" s="527"/>
      <c r="AP87" s="527"/>
      <c r="AQ87" s="527"/>
    </row>
    <row r="88" spans="1:43" ht="15.75" customHeight="1">
      <c r="A88" s="101"/>
      <c r="B88" s="526"/>
      <c r="C88" s="526"/>
      <c r="D88" s="526"/>
      <c r="E88" s="525"/>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c r="AK88" s="526"/>
      <c r="AL88" s="526"/>
      <c r="AM88" s="526"/>
      <c r="AN88" s="527"/>
      <c r="AO88" s="527"/>
      <c r="AP88" s="527"/>
      <c r="AQ88" s="527"/>
    </row>
    <row r="89" spans="1:43" ht="15.75" customHeight="1">
      <c r="A89" s="101"/>
      <c r="B89" s="526"/>
      <c r="C89" s="526"/>
      <c r="D89" s="526"/>
      <c r="E89" s="525"/>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c r="AK89" s="526"/>
      <c r="AL89" s="526"/>
      <c r="AM89" s="526"/>
      <c r="AN89" s="527"/>
      <c r="AO89" s="527"/>
      <c r="AP89" s="527"/>
      <c r="AQ89" s="527"/>
    </row>
    <row r="90" spans="1:43" ht="15.75" customHeight="1">
      <c r="A90" s="101"/>
      <c r="B90" s="526"/>
      <c r="C90" s="526"/>
      <c r="D90" s="526"/>
      <c r="E90" s="525"/>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7"/>
      <c r="AO90" s="527"/>
      <c r="AP90" s="527"/>
      <c r="AQ90" s="527"/>
    </row>
    <row r="91" spans="1:43" ht="15.75" customHeight="1">
      <c r="A91" s="101"/>
      <c r="B91" s="526"/>
      <c r="C91" s="526"/>
      <c r="D91" s="526"/>
      <c r="E91" s="525"/>
      <c r="F91" s="526"/>
      <c r="G91" s="526"/>
      <c r="H91" s="526"/>
      <c r="I91" s="526"/>
      <c r="J91" s="526"/>
      <c r="K91" s="526"/>
      <c r="L91" s="526"/>
      <c r="M91" s="526"/>
      <c r="N91" s="526"/>
      <c r="O91" s="526"/>
      <c r="P91" s="526"/>
      <c r="Q91" s="526"/>
      <c r="R91" s="526"/>
      <c r="S91" s="526"/>
      <c r="T91" s="526"/>
      <c r="U91" s="526"/>
      <c r="V91" s="526"/>
      <c r="W91" s="526"/>
      <c r="X91" s="526"/>
      <c r="Y91" s="526"/>
      <c r="Z91" s="526"/>
      <c r="AA91" s="526"/>
      <c r="AB91" s="526"/>
      <c r="AC91" s="526"/>
      <c r="AD91" s="526"/>
      <c r="AE91" s="526"/>
      <c r="AF91" s="526"/>
      <c r="AG91" s="526"/>
      <c r="AH91" s="526"/>
      <c r="AI91" s="526"/>
      <c r="AJ91" s="526"/>
      <c r="AK91" s="526"/>
      <c r="AL91" s="526"/>
      <c r="AM91" s="526"/>
      <c r="AN91" s="527"/>
      <c r="AO91" s="527"/>
      <c r="AP91" s="527"/>
      <c r="AQ91" s="527"/>
    </row>
    <row r="92" spans="1:43" ht="15.75" customHeight="1">
      <c r="A92" s="101"/>
      <c r="B92" s="526"/>
      <c r="C92" s="526"/>
      <c r="D92" s="526"/>
      <c r="E92" s="525"/>
      <c r="F92" s="526"/>
      <c r="G92" s="526"/>
      <c r="H92" s="526"/>
      <c r="I92" s="526"/>
      <c r="J92" s="526"/>
      <c r="K92" s="526"/>
      <c r="L92" s="526"/>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c r="AM92" s="526"/>
      <c r="AN92" s="527"/>
      <c r="AO92" s="527"/>
      <c r="AP92" s="527"/>
      <c r="AQ92" s="527"/>
    </row>
    <row r="93" spans="1:43" ht="15.75" customHeight="1">
      <c r="A93" s="101"/>
      <c r="B93" s="526"/>
      <c r="C93" s="526"/>
      <c r="D93" s="526"/>
      <c r="E93" s="525"/>
      <c r="F93" s="526"/>
      <c r="G93" s="526"/>
      <c r="H93" s="526"/>
      <c r="I93" s="526"/>
      <c r="J93" s="526"/>
      <c r="K93" s="526"/>
      <c r="L93" s="526"/>
      <c r="M93" s="526"/>
      <c r="N93" s="526"/>
      <c r="O93" s="526"/>
      <c r="P93" s="526"/>
      <c r="Q93" s="526"/>
      <c r="R93" s="526"/>
      <c r="S93" s="526"/>
      <c r="T93" s="526"/>
      <c r="U93" s="526"/>
      <c r="V93" s="526"/>
      <c r="W93" s="526"/>
      <c r="X93" s="526"/>
      <c r="Y93" s="526"/>
      <c r="Z93" s="526"/>
      <c r="AA93" s="526"/>
      <c r="AB93" s="526"/>
      <c r="AC93" s="526"/>
      <c r="AD93" s="526"/>
      <c r="AE93" s="526"/>
      <c r="AF93" s="526"/>
      <c r="AG93" s="526"/>
      <c r="AH93" s="526"/>
      <c r="AI93" s="526"/>
      <c r="AJ93" s="526"/>
      <c r="AK93" s="526"/>
      <c r="AL93" s="526"/>
      <c r="AM93" s="526"/>
      <c r="AN93" s="527"/>
      <c r="AO93" s="527"/>
      <c r="AP93" s="527"/>
      <c r="AQ93" s="527"/>
    </row>
    <row r="94" spans="1:43" ht="15.75" customHeight="1">
      <c r="A94" s="101"/>
      <c r="B94" s="526"/>
      <c r="C94" s="526"/>
      <c r="D94" s="526"/>
      <c r="E94" s="525"/>
      <c r="F94" s="526"/>
      <c r="G94" s="526"/>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c r="AJ94" s="526"/>
      <c r="AK94" s="526"/>
      <c r="AL94" s="526"/>
      <c r="AM94" s="526"/>
      <c r="AN94" s="527"/>
      <c r="AO94" s="527"/>
      <c r="AP94" s="527"/>
      <c r="AQ94" s="527"/>
    </row>
    <row r="95" spans="1:43" ht="15.75" customHeight="1">
      <c r="A95" s="101"/>
      <c r="B95" s="526"/>
      <c r="C95" s="526"/>
      <c r="D95" s="526"/>
      <c r="E95" s="525"/>
      <c r="F95" s="526"/>
      <c r="G95" s="526"/>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7"/>
      <c r="AO95" s="527"/>
      <c r="AP95" s="527"/>
      <c r="AQ95" s="527"/>
    </row>
    <row r="96" spans="1:43" ht="15.75" customHeight="1">
      <c r="A96" s="101"/>
      <c r="B96" s="526"/>
      <c r="C96" s="526"/>
      <c r="D96" s="526"/>
      <c r="E96" s="525"/>
      <c r="F96" s="526"/>
      <c r="G96" s="526"/>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c r="AM96" s="526"/>
      <c r="AN96" s="527"/>
      <c r="AO96" s="527"/>
      <c r="AP96" s="527"/>
      <c r="AQ96" s="527"/>
    </row>
    <row r="97" spans="1:43" ht="15.75" customHeight="1">
      <c r="A97" s="101"/>
      <c r="B97" s="526"/>
      <c r="C97" s="526"/>
      <c r="D97" s="526"/>
      <c r="E97" s="525"/>
      <c r="F97" s="526"/>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7"/>
      <c r="AO97" s="527"/>
      <c r="AP97" s="527"/>
      <c r="AQ97" s="527"/>
    </row>
    <row r="98" spans="1:43" ht="15.75" customHeight="1">
      <c r="A98" s="101"/>
      <c r="B98" s="526"/>
      <c r="C98" s="526"/>
      <c r="D98" s="526"/>
      <c r="E98" s="525"/>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7"/>
      <c r="AO98" s="527"/>
      <c r="AP98" s="527"/>
      <c r="AQ98" s="527"/>
    </row>
    <row r="99" spans="1:43" ht="15.75" customHeight="1">
      <c r="A99" s="101"/>
      <c r="B99" s="526"/>
      <c r="C99" s="526"/>
      <c r="D99" s="526"/>
      <c r="E99" s="525"/>
      <c r="F99" s="526"/>
      <c r="G99" s="526"/>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7"/>
      <c r="AO99" s="527"/>
      <c r="AP99" s="527"/>
      <c r="AQ99" s="527"/>
    </row>
    <row r="100" spans="1:43" ht="15.75" customHeight="1">
      <c r="A100" s="101"/>
      <c r="B100" s="526"/>
      <c r="C100" s="526"/>
      <c r="D100" s="526"/>
      <c r="E100" s="525"/>
      <c r="F100" s="526"/>
      <c r="G100" s="526"/>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7"/>
      <c r="AO100" s="527"/>
      <c r="AP100" s="527"/>
      <c r="AQ100" s="527"/>
    </row>
    <row r="101" spans="1:43" ht="15.75" customHeight="1">
      <c r="A101" s="101"/>
      <c r="B101" s="526"/>
      <c r="C101" s="526"/>
      <c r="D101" s="526"/>
      <c r="E101" s="525"/>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7"/>
      <c r="AO101" s="527"/>
      <c r="AP101" s="527"/>
      <c r="AQ101" s="527"/>
    </row>
    <row r="102" spans="1:43" ht="15.75" customHeight="1">
      <c r="A102" s="101"/>
      <c r="B102" s="526"/>
      <c r="C102" s="526"/>
      <c r="D102" s="526"/>
      <c r="E102" s="525"/>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7"/>
      <c r="AO102" s="527"/>
      <c r="AP102" s="527"/>
      <c r="AQ102" s="527"/>
    </row>
    <row r="103" spans="1:43" ht="15.75" customHeight="1">
      <c r="A103" s="101"/>
      <c r="B103" s="526"/>
      <c r="C103" s="526"/>
      <c r="D103" s="526"/>
      <c r="E103" s="525"/>
      <c r="F103" s="526"/>
      <c r="G103" s="526"/>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7"/>
      <c r="AO103" s="527"/>
      <c r="AP103" s="527"/>
      <c r="AQ103" s="527"/>
    </row>
    <row r="104" spans="1:43" ht="15.75" customHeight="1">
      <c r="A104" s="101"/>
      <c r="B104" s="526"/>
      <c r="C104" s="526"/>
      <c r="D104" s="526"/>
      <c r="E104" s="525"/>
      <c r="F104" s="526"/>
      <c r="G104" s="526"/>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7"/>
      <c r="AO104" s="527"/>
      <c r="AP104" s="527"/>
      <c r="AQ104" s="527"/>
    </row>
    <row r="105" spans="1:43" ht="15.75" customHeight="1">
      <c r="A105" s="101"/>
      <c r="B105" s="526"/>
      <c r="C105" s="526"/>
      <c r="D105" s="526"/>
      <c r="E105" s="525"/>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7"/>
      <c r="AO105" s="527"/>
      <c r="AP105" s="527"/>
      <c r="AQ105" s="527"/>
    </row>
    <row r="106" spans="1:43" ht="15.75" customHeight="1">
      <c r="A106" s="101"/>
      <c r="B106" s="526"/>
      <c r="C106" s="526"/>
      <c r="D106" s="526"/>
      <c r="E106" s="525"/>
      <c r="F106" s="526"/>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7"/>
      <c r="AO106" s="527"/>
      <c r="AP106" s="527"/>
      <c r="AQ106" s="527"/>
    </row>
    <row r="107" spans="1:43" ht="15.75" customHeight="1">
      <c r="A107" s="101"/>
      <c r="B107" s="526"/>
      <c r="C107" s="526"/>
      <c r="D107" s="526"/>
      <c r="E107" s="525"/>
      <c r="F107" s="526"/>
      <c r="G107" s="526"/>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7"/>
      <c r="AO107" s="527"/>
      <c r="AP107" s="527"/>
      <c r="AQ107" s="527"/>
    </row>
    <row r="108" spans="1:43" ht="15.75" customHeight="1">
      <c r="A108" s="101"/>
      <c r="B108" s="526"/>
      <c r="C108" s="526"/>
      <c r="D108" s="526"/>
      <c r="E108" s="525"/>
      <c r="F108" s="526"/>
      <c r="G108" s="526"/>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7"/>
      <c r="AO108" s="527"/>
      <c r="AP108" s="527"/>
      <c r="AQ108" s="527"/>
    </row>
    <row r="109" spans="1:43" ht="15.75" customHeight="1">
      <c r="A109" s="101"/>
      <c r="B109" s="526"/>
      <c r="C109" s="526"/>
      <c r="D109" s="526"/>
      <c r="E109" s="525"/>
      <c r="F109" s="526"/>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7"/>
      <c r="AO109" s="527"/>
      <c r="AP109" s="527"/>
      <c r="AQ109" s="527"/>
    </row>
    <row r="110" spans="1:43" ht="15.75" customHeight="1">
      <c r="A110" s="101"/>
      <c r="B110" s="526"/>
      <c r="C110" s="526"/>
      <c r="D110" s="526"/>
      <c r="E110" s="525"/>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7"/>
      <c r="AO110" s="527"/>
      <c r="AP110" s="527"/>
      <c r="AQ110" s="527"/>
    </row>
    <row r="111" spans="1:43" ht="15.75" customHeight="1">
      <c r="A111" s="101"/>
      <c r="B111" s="526"/>
      <c r="C111" s="526"/>
      <c r="D111" s="526"/>
      <c r="E111" s="525"/>
      <c r="F111" s="526"/>
      <c r="G111" s="526"/>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7"/>
      <c r="AO111" s="527"/>
      <c r="AP111" s="527"/>
      <c r="AQ111" s="527"/>
    </row>
    <row r="112" spans="1:43" ht="15.75" customHeight="1">
      <c r="A112" s="101"/>
      <c r="B112" s="526"/>
      <c r="C112" s="526"/>
      <c r="D112" s="526"/>
      <c r="E112" s="525"/>
      <c r="F112" s="526"/>
      <c r="G112" s="526"/>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7"/>
      <c r="AO112" s="527"/>
      <c r="AP112" s="527"/>
      <c r="AQ112" s="527"/>
    </row>
    <row r="113" spans="1:43" ht="15.75" customHeight="1">
      <c r="A113" s="101"/>
      <c r="B113" s="526"/>
      <c r="C113" s="526"/>
      <c r="D113" s="526"/>
      <c r="E113" s="525"/>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7"/>
      <c r="AO113" s="527"/>
      <c r="AP113" s="527"/>
      <c r="AQ113" s="527"/>
    </row>
    <row r="114" spans="1:43" ht="15.75" customHeight="1">
      <c r="A114" s="101"/>
      <c r="B114" s="526"/>
      <c r="C114" s="526"/>
      <c r="D114" s="526"/>
      <c r="E114" s="525"/>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7"/>
      <c r="AO114" s="527"/>
      <c r="AP114" s="527"/>
      <c r="AQ114" s="527"/>
    </row>
    <row r="115" spans="1:43" ht="15.75" customHeight="1">
      <c r="A115" s="101"/>
      <c r="B115" s="526"/>
      <c r="C115" s="526"/>
      <c r="D115" s="526"/>
      <c r="E115" s="525"/>
      <c r="F115" s="526"/>
      <c r="G115" s="526"/>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7"/>
      <c r="AO115" s="527"/>
      <c r="AP115" s="527"/>
      <c r="AQ115" s="527"/>
    </row>
    <row r="116" spans="1:43" ht="15.75" customHeight="1">
      <c r="A116" s="101"/>
      <c r="B116" s="526"/>
      <c r="C116" s="526"/>
      <c r="D116" s="526"/>
      <c r="E116" s="525"/>
      <c r="F116" s="526"/>
      <c r="G116" s="526"/>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7"/>
      <c r="AO116" s="527"/>
      <c r="AP116" s="527"/>
      <c r="AQ116" s="527"/>
    </row>
    <row r="117" spans="1:43" ht="15.75" customHeight="1">
      <c r="A117" s="101"/>
      <c r="B117" s="526"/>
      <c r="C117" s="526"/>
      <c r="D117" s="526"/>
      <c r="E117" s="525"/>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7"/>
      <c r="AO117" s="527"/>
      <c r="AP117" s="527"/>
      <c r="AQ117" s="527"/>
    </row>
    <row r="118" spans="1:43" ht="15.75" customHeight="1">
      <c r="A118" s="101"/>
      <c r="B118" s="526"/>
      <c r="C118" s="526"/>
      <c r="D118" s="526"/>
      <c r="E118" s="525"/>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7"/>
      <c r="AO118" s="527"/>
      <c r="AP118" s="527"/>
      <c r="AQ118" s="527"/>
    </row>
    <row r="119" spans="1:43" ht="15.75" customHeight="1">
      <c r="A119" s="101"/>
      <c r="B119" s="526"/>
      <c r="C119" s="526"/>
      <c r="D119" s="526"/>
      <c r="E119" s="525"/>
      <c r="F119" s="526"/>
      <c r="G119" s="526"/>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7"/>
      <c r="AO119" s="527"/>
      <c r="AP119" s="527"/>
      <c r="AQ119" s="527"/>
    </row>
    <row r="120" spans="1:43" ht="15.75" customHeight="1">
      <c r="A120" s="101"/>
      <c r="B120" s="526"/>
      <c r="C120" s="526"/>
      <c r="D120" s="526"/>
      <c r="E120" s="525"/>
      <c r="F120" s="526"/>
      <c r="G120" s="526"/>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7"/>
      <c r="AO120" s="527"/>
      <c r="AP120" s="527"/>
      <c r="AQ120" s="527"/>
    </row>
    <row r="121" spans="1:43" ht="15.75" customHeight="1">
      <c r="A121" s="101"/>
      <c r="B121" s="526"/>
      <c r="C121" s="526"/>
      <c r="D121" s="526"/>
      <c r="E121" s="525"/>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7"/>
      <c r="AO121" s="527"/>
      <c r="AP121" s="527"/>
      <c r="AQ121" s="527"/>
    </row>
    <row r="122" spans="1:43" ht="15.75" customHeight="1">
      <c r="A122" s="101"/>
      <c r="B122" s="526"/>
      <c r="C122" s="526"/>
      <c r="D122" s="526"/>
      <c r="E122" s="525"/>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7"/>
      <c r="AO122" s="527"/>
      <c r="AP122" s="527"/>
      <c r="AQ122" s="527"/>
    </row>
    <row r="123" spans="1:43" ht="15.75" customHeight="1">
      <c r="A123" s="101"/>
      <c r="B123" s="526"/>
      <c r="C123" s="526"/>
      <c r="D123" s="526"/>
      <c r="E123" s="525"/>
      <c r="F123" s="526"/>
      <c r="G123" s="526"/>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7"/>
      <c r="AO123" s="527"/>
      <c r="AP123" s="527"/>
      <c r="AQ123" s="527"/>
    </row>
    <row r="124" spans="1:43" ht="15.75" customHeight="1">
      <c r="A124" s="101"/>
      <c r="B124" s="526"/>
      <c r="C124" s="526"/>
      <c r="D124" s="526"/>
      <c r="E124" s="525"/>
      <c r="F124" s="526"/>
      <c r="G124" s="526"/>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7"/>
      <c r="AO124" s="527"/>
      <c r="AP124" s="527"/>
      <c r="AQ124" s="527"/>
    </row>
    <row r="125" spans="1:43" ht="15.75" customHeight="1">
      <c r="A125" s="101"/>
      <c r="B125" s="526"/>
      <c r="C125" s="526"/>
      <c r="D125" s="526"/>
      <c r="E125" s="525"/>
      <c r="F125" s="526"/>
      <c r="G125" s="526"/>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7"/>
      <c r="AO125" s="527"/>
      <c r="AP125" s="527"/>
      <c r="AQ125" s="527"/>
    </row>
    <row r="126" spans="1:43" ht="15.75" customHeight="1">
      <c r="A126" s="101"/>
      <c r="B126" s="526"/>
      <c r="C126" s="526"/>
      <c r="D126" s="526"/>
      <c r="E126" s="525"/>
      <c r="F126" s="526"/>
      <c r="G126" s="526"/>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7"/>
      <c r="AO126" s="527"/>
      <c r="AP126" s="527"/>
      <c r="AQ126" s="527"/>
    </row>
    <row r="127" spans="1:43" ht="15.75" customHeight="1">
      <c r="A127" s="101"/>
      <c r="B127" s="526"/>
      <c r="C127" s="526"/>
      <c r="D127" s="526"/>
      <c r="E127" s="525"/>
      <c r="F127" s="526"/>
      <c r="G127" s="526"/>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7"/>
      <c r="AO127" s="527"/>
      <c r="AP127" s="527"/>
      <c r="AQ127" s="527"/>
    </row>
    <row r="128" spans="1:43" ht="15.75" customHeight="1">
      <c r="A128" s="101"/>
      <c r="B128" s="526"/>
      <c r="C128" s="526"/>
      <c r="D128" s="526"/>
      <c r="E128" s="525"/>
      <c r="F128" s="526"/>
      <c r="G128" s="526"/>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7"/>
      <c r="AO128" s="527"/>
      <c r="AP128" s="527"/>
      <c r="AQ128" s="527"/>
    </row>
    <row r="129" spans="1:43" ht="15.75" customHeight="1">
      <c r="A129" s="101"/>
      <c r="B129" s="526"/>
      <c r="C129" s="526"/>
      <c r="D129" s="526"/>
      <c r="E129" s="525"/>
      <c r="F129" s="526"/>
      <c r="G129" s="526"/>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7"/>
      <c r="AO129" s="527"/>
      <c r="AP129" s="527"/>
      <c r="AQ129" s="527"/>
    </row>
    <row r="130" spans="1:43" ht="15.75" customHeight="1">
      <c r="A130" s="101"/>
      <c r="B130" s="526"/>
      <c r="C130" s="526"/>
      <c r="D130" s="526"/>
      <c r="E130" s="525"/>
      <c r="F130" s="526"/>
      <c r="G130" s="526"/>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7"/>
      <c r="AO130" s="527"/>
      <c r="AP130" s="527"/>
      <c r="AQ130" s="527"/>
    </row>
    <row r="131" spans="1:43" ht="15.75" customHeight="1">
      <c r="A131" s="101"/>
      <c r="B131" s="526"/>
      <c r="C131" s="526"/>
      <c r="D131" s="526"/>
      <c r="E131" s="525"/>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7"/>
      <c r="AO131" s="527"/>
      <c r="AP131" s="527"/>
      <c r="AQ131" s="527"/>
    </row>
    <row r="132" spans="1:43" ht="15.75" customHeight="1">
      <c r="A132" s="101"/>
      <c r="B132" s="526"/>
      <c r="C132" s="526"/>
      <c r="D132" s="526"/>
      <c r="E132" s="525"/>
      <c r="F132" s="526"/>
      <c r="G132" s="526"/>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7"/>
      <c r="AO132" s="527"/>
      <c r="AP132" s="527"/>
      <c r="AQ132" s="527"/>
    </row>
    <row r="133" spans="1:43" ht="15.75" customHeight="1">
      <c r="A133" s="101"/>
      <c r="B133" s="526"/>
      <c r="C133" s="526"/>
      <c r="D133" s="526"/>
      <c r="E133" s="525"/>
      <c r="F133" s="526"/>
      <c r="G133" s="526"/>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7"/>
      <c r="AO133" s="527"/>
      <c r="AP133" s="527"/>
      <c r="AQ133" s="527"/>
    </row>
    <row r="134" spans="1:43" ht="15.75" customHeight="1">
      <c r="A134" s="101"/>
      <c r="B134" s="526"/>
      <c r="C134" s="526"/>
      <c r="D134" s="526"/>
      <c r="E134" s="525"/>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7"/>
      <c r="AO134" s="527"/>
      <c r="AP134" s="527"/>
      <c r="AQ134" s="527"/>
    </row>
    <row r="135" spans="1:43" ht="15.75" customHeight="1">
      <c r="A135" s="101"/>
      <c r="B135" s="526"/>
      <c r="C135" s="526"/>
      <c r="D135" s="526"/>
      <c r="E135" s="525"/>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7"/>
      <c r="AO135" s="527"/>
      <c r="AP135" s="527"/>
      <c r="AQ135" s="527"/>
    </row>
    <row r="136" spans="1:43" ht="15.75" customHeight="1">
      <c r="A136" s="101"/>
      <c r="B136" s="526"/>
      <c r="C136" s="526"/>
      <c r="D136" s="526"/>
      <c r="E136" s="525"/>
      <c r="F136" s="526"/>
      <c r="G136" s="526"/>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7"/>
      <c r="AO136" s="527"/>
      <c r="AP136" s="527"/>
      <c r="AQ136" s="527"/>
    </row>
    <row r="137" spans="1:43" ht="15.75" customHeight="1">
      <c r="A137" s="101"/>
      <c r="B137" s="526"/>
      <c r="C137" s="526"/>
      <c r="D137" s="526"/>
      <c r="E137" s="525"/>
      <c r="F137" s="526"/>
      <c r="G137" s="526"/>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7"/>
      <c r="AO137" s="527"/>
      <c r="AP137" s="527"/>
      <c r="AQ137" s="527"/>
    </row>
    <row r="138" spans="1:43" ht="15.75" customHeight="1">
      <c r="A138" s="101"/>
      <c r="B138" s="526"/>
      <c r="C138" s="526"/>
      <c r="D138" s="526"/>
      <c r="E138" s="525"/>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7"/>
      <c r="AO138" s="527"/>
      <c r="AP138" s="527"/>
      <c r="AQ138" s="527"/>
    </row>
    <row r="139" spans="1:43" ht="15.75" customHeight="1">
      <c r="A139" s="101"/>
      <c r="B139" s="526"/>
      <c r="C139" s="526"/>
      <c r="D139" s="526"/>
      <c r="E139" s="525"/>
      <c r="F139" s="526"/>
      <c r="G139" s="526"/>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7"/>
      <c r="AO139" s="527"/>
      <c r="AP139" s="527"/>
      <c r="AQ139" s="527"/>
    </row>
    <row r="140" spans="1:43" ht="15.75" customHeight="1">
      <c r="A140" s="101"/>
      <c r="B140" s="526"/>
      <c r="C140" s="526"/>
      <c r="D140" s="526"/>
      <c r="E140" s="525"/>
      <c r="F140" s="526"/>
      <c r="G140" s="526"/>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7"/>
      <c r="AO140" s="527"/>
      <c r="AP140" s="527"/>
      <c r="AQ140" s="527"/>
    </row>
    <row r="141" spans="1:43" ht="15.75" customHeight="1">
      <c r="A141" s="101"/>
      <c r="B141" s="526"/>
      <c r="C141" s="526"/>
      <c r="D141" s="526"/>
      <c r="E141" s="525"/>
      <c r="F141" s="526"/>
      <c r="G141" s="526"/>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7"/>
      <c r="AO141" s="527"/>
      <c r="AP141" s="527"/>
      <c r="AQ141" s="527"/>
    </row>
    <row r="142" spans="1:43" ht="15.75" customHeight="1">
      <c r="A142" s="101"/>
      <c r="B142" s="526"/>
      <c r="C142" s="526"/>
      <c r="D142" s="526"/>
      <c r="E142" s="525"/>
      <c r="F142" s="526"/>
      <c r="G142" s="526"/>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7"/>
      <c r="AO142" s="527"/>
      <c r="AP142" s="527"/>
      <c r="AQ142" s="527"/>
    </row>
    <row r="143" spans="1:43" ht="15.75" customHeight="1">
      <c r="A143" s="101"/>
      <c r="B143" s="526"/>
      <c r="C143" s="526"/>
      <c r="D143" s="526"/>
      <c r="E143" s="525"/>
      <c r="F143" s="526"/>
      <c r="G143" s="526"/>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7"/>
      <c r="AO143" s="527"/>
      <c r="AP143" s="527"/>
      <c r="AQ143" s="527"/>
    </row>
    <row r="144" spans="1:43" ht="15.75" customHeight="1">
      <c r="A144" s="101"/>
      <c r="B144" s="526"/>
      <c r="C144" s="526"/>
      <c r="D144" s="526"/>
      <c r="E144" s="525"/>
      <c r="F144" s="526"/>
      <c r="G144" s="526"/>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7"/>
      <c r="AO144" s="527"/>
      <c r="AP144" s="527"/>
      <c r="AQ144" s="527"/>
    </row>
    <row r="145" spans="1:43" ht="15.75" customHeight="1">
      <c r="A145" s="101"/>
      <c r="B145" s="526"/>
      <c r="C145" s="526"/>
      <c r="D145" s="526"/>
      <c r="E145" s="525"/>
      <c r="F145" s="526"/>
      <c r="G145" s="526"/>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7"/>
      <c r="AO145" s="527"/>
      <c r="AP145" s="527"/>
      <c r="AQ145" s="527"/>
    </row>
    <row r="146" spans="1:43" ht="15.75" customHeight="1">
      <c r="A146" s="101"/>
      <c r="B146" s="526"/>
      <c r="C146" s="526"/>
      <c r="D146" s="526"/>
      <c r="E146" s="525"/>
      <c r="F146" s="526"/>
      <c r="G146" s="526"/>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7"/>
      <c r="AO146" s="527"/>
      <c r="AP146" s="527"/>
      <c r="AQ146" s="527"/>
    </row>
    <row r="147" spans="1:43" ht="15.75" customHeight="1">
      <c r="A147" s="101"/>
      <c r="B147" s="526"/>
      <c r="C147" s="526"/>
      <c r="D147" s="526"/>
      <c r="E147" s="525"/>
      <c r="F147" s="526"/>
      <c r="G147" s="526"/>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7"/>
      <c r="AO147" s="527"/>
      <c r="AP147" s="527"/>
      <c r="AQ147" s="527"/>
    </row>
    <row r="148" spans="1:43" ht="15.75" customHeight="1">
      <c r="A148" s="101"/>
      <c r="B148" s="526"/>
      <c r="C148" s="526"/>
      <c r="D148" s="526"/>
      <c r="E148" s="525"/>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7"/>
      <c r="AO148" s="527"/>
      <c r="AP148" s="527"/>
      <c r="AQ148" s="527"/>
    </row>
    <row r="149" spans="1:43" ht="15.75" customHeight="1">
      <c r="A149" s="101"/>
      <c r="B149" s="526"/>
      <c r="C149" s="526"/>
      <c r="D149" s="526"/>
      <c r="E149" s="525"/>
      <c r="F149" s="526"/>
      <c r="G149" s="526"/>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7"/>
      <c r="AO149" s="527"/>
      <c r="AP149" s="527"/>
      <c r="AQ149" s="527"/>
    </row>
    <row r="150" spans="1:43" ht="15.75" customHeight="1">
      <c r="A150" s="101"/>
      <c r="B150" s="526"/>
      <c r="C150" s="526"/>
      <c r="D150" s="526"/>
      <c r="E150" s="525"/>
      <c r="F150" s="526"/>
      <c r="G150" s="526"/>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7"/>
      <c r="AO150" s="527"/>
      <c r="AP150" s="527"/>
      <c r="AQ150" s="527"/>
    </row>
    <row r="151" spans="1:43" ht="15.75" customHeight="1">
      <c r="A151" s="101"/>
      <c r="B151" s="526"/>
      <c r="C151" s="526"/>
      <c r="D151" s="526"/>
      <c r="E151" s="525"/>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7"/>
      <c r="AO151" s="527"/>
      <c r="AP151" s="527"/>
      <c r="AQ151" s="527"/>
    </row>
    <row r="152" spans="1:43" ht="15.75" customHeight="1">
      <c r="A152" s="101"/>
      <c r="B152" s="526"/>
      <c r="C152" s="526"/>
      <c r="D152" s="526"/>
      <c r="E152" s="525"/>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7"/>
      <c r="AO152" s="527"/>
      <c r="AP152" s="527"/>
      <c r="AQ152" s="527"/>
    </row>
    <row r="153" spans="1:43" ht="15.75" customHeight="1">
      <c r="A153" s="101"/>
      <c r="B153" s="526"/>
      <c r="C153" s="526"/>
      <c r="D153" s="526"/>
      <c r="E153" s="525"/>
      <c r="F153" s="526"/>
      <c r="G153" s="526"/>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7"/>
      <c r="AO153" s="527"/>
      <c r="AP153" s="527"/>
      <c r="AQ153" s="527"/>
    </row>
    <row r="154" spans="1:43" ht="15.75" customHeight="1">
      <c r="A154" s="101"/>
      <c r="B154" s="526"/>
      <c r="C154" s="526"/>
      <c r="D154" s="526"/>
      <c r="E154" s="525"/>
      <c r="F154" s="526"/>
      <c r="G154" s="526"/>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7"/>
      <c r="AO154" s="527"/>
      <c r="AP154" s="527"/>
      <c r="AQ154" s="527"/>
    </row>
    <row r="155" spans="1:43" ht="15.75" customHeight="1">
      <c r="A155" s="101"/>
      <c r="B155" s="526"/>
      <c r="C155" s="526"/>
      <c r="D155" s="526"/>
      <c r="E155" s="525"/>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7"/>
      <c r="AO155" s="527"/>
      <c r="AP155" s="527"/>
      <c r="AQ155" s="527"/>
    </row>
    <row r="156" spans="1:43" ht="15.75" customHeight="1">
      <c r="A156" s="101"/>
      <c r="B156" s="526"/>
      <c r="C156" s="526"/>
      <c r="D156" s="526"/>
      <c r="E156" s="525"/>
      <c r="F156" s="526"/>
      <c r="G156" s="526"/>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7"/>
      <c r="AO156" s="527"/>
      <c r="AP156" s="527"/>
      <c r="AQ156" s="527"/>
    </row>
    <row r="157" spans="1:43" ht="15.75" customHeight="1">
      <c r="A157" s="101"/>
      <c r="B157" s="526"/>
      <c r="C157" s="526"/>
      <c r="D157" s="526"/>
      <c r="E157" s="525"/>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7"/>
      <c r="AO157" s="527"/>
      <c r="AP157" s="527"/>
      <c r="AQ157" s="527"/>
    </row>
    <row r="158" spans="1:43" ht="15.75" customHeight="1">
      <c r="A158" s="101"/>
      <c r="B158" s="526"/>
      <c r="C158" s="526"/>
      <c r="D158" s="526"/>
      <c r="E158" s="525"/>
      <c r="F158" s="526"/>
      <c r="G158" s="526"/>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7"/>
      <c r="AO158" s="527"/>
      <c r="AP158" s="527"/>
      <c r="AQ158" s="527"/>
    </row>
    <row r="159" spans="1:43" ht="15.75" customHeight="1">
      <c r="A159" s="101"/>
      <c r="B159" s="526"/>
      <c r="C159" s="526"/>
      <c r="D159" s="526"/>
      <c r="E159" s="525"/>
      <c r="F159" s="526"/>
      <c r="G159" s="526"/>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7"/>
      <c r="AO159" s="527"/>
      <c r="AP159" s="527"/>
      <c r="AQ159" s="527"/>
    </row>
    <row r="160" spans="1:43" ht="15.75" customHeight="1">
      <c r="A160" s="101"/>
      <c r="B160" s="526"/>
      <c r="C160" s="526"/>
      <c r="D160" s="526"/>
      <c r="E160" s="525"/>
      <c r="F160" s="526"/>
      <c r="G160" s="526"/>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7"/>
      <c r="AO160" s="527"/>
      <c r="AP160" s="527"/>
      <c r="AQ160" s="527"/>
    </row>
    <row r="161" spans="1:43" ht="15.75" customHeight="1">
      <c r="A161" s="101"/>
      <c r="B161" s="526"/>
      <c r="C161" s="526"/>
      <c r="D161" s="526"/>
      <c r="E161" s="525"/>
      <c r="F161" s="526"/>
      <c r="G161" s="526"/>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7"/>
      <c r="AO161" s="527"/>
      <c r="AP161" s="527"/>
      <c r="AQ161" s="527"/>
    </row>
    <row r="162" spans="1:43" ht="15.75" customHeight="1">
      <c r="A162" s="101"/>
      <c r="B162" s="526"/>
      <c r="C162" s="526"/>
      <c r="D162" s="526"/>
      <c r="E162" s="525"/>
      <c r="F162" s="526"/>
      <c r="G162" s="526"/>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7"/>
      <c r="AO162" s="527"/>
      <c r="AP162" s="527"/>
      <c r="AQ162" s="527"/>
    </row>
    <row r="163" spans="1:43" ht="15.75" customHeight="1">
      <c r="A163" s="101"/>
      <c r="B163" s="526"/>
      <c r="C163" s="526"/>
      <c r="D163" s="526"/>
      <c r="E163" s="525"/>
      <c r="F163" s="526"/>
      <c r="G163" s="526"/>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7"/>
      <c r="AO163" s="527"/>
      <c r="AP163" s="527"/>
      <c r="AQ163" s="527"/>
    </row>
    <row r="164" spans="1:43" ht="15.75" customHeight="1">
      <c r="A164" s="101"/>
      <c r="B164" s="526"/>
      <c r="C164" s="526"/>
      <c r="D164" s="526"/>
      <c r="E164" s="525"/>
      <c r="F164" s="526"/>
      <c r="G164" s="526"/>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7"/>
      <c r="AO164" s="527"/>
      <c r="AP164" s="527"/>
      <c r="AQ164" s="527"/>
    </row>
    <row r="165" spans="1:43" ht="15.75" customHeight="1">
      <c r="A165" s="101"/>
      <c r="B165" s="526"/>
      <c r="C165" s="526"/>
      <c r="D165" s="526"/>
      <c r="E165" s="525"/>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7"/>
      <c r="AO165" s="527"/>
      <c r="AP165" s="527"/>
      <c r="AQ165" s="527"/>
    </row>
    <row r="166" spans="1:43" ht="15.75" customHeight="1">
      <c r="A166" s="101"/>
      <c r="B166" s="526"/>
      <c r="C166" s="526"/>
      <c r="D166" s="526"/>
      <c r="E166" s="525"/>
      <c r="F166" s="526"/>
      <c r="G166" s="526"/>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7"/>
      <c r="AO166" s="527"/>
      <c r="AP166" s="527"/>
      <c r="AQ166" s="527"/>
    </row>
    <row r="167" spans="1:43" ht="15.75" customHeight="1">
      <c r="A167" s="101"/>
      <c r="B167" s="526"/>
      <c r="C167" s="526"/>
      <c r="D167" s="526"/>
      <c r="E167" s="525"/>
      <c r="F167" s="526"/>
      <c r="G167" s="526"/>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7"/>
      <c r="AO167" s="527"/>
      <c r="AP167" s="527"/>
      <c r="AQ167" s="527"/>
    </row>
    <row r="168" spans="1:43" ht="15.75" customHeight="1">
      <c r="A168" s="101"/>
      <c r="B168" s="526"/>
      <c r="C168" s="526"/>
      <c r="D168" s="526"/>
      <c r="E168" s="525"/>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7"/>
      <c r="AO168" s="527"/>
      <c r="AP168" s="527"/>
      <c r="AQ168" s="527"/>
    </row>
    <row r="169" spans="1:43" ht="15.75" customHeight="1">
      <c r="A169" s="101"/>
      <c r="B169" s="526"/>
      <c r="C169" s="526"/>
      <c r="D169" s="526"/>
      <c r="E169" s="525"/>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7"/>
      <c r="AO169" s="527"/>
      <c r="AP169" s="527"/>
      <c r="AQ169" s="527"/>
    </row>
    <row r="170" spans="1:43" ht="15.75" customHeight="1">
      <c r="A170" s="101"/>
      <c r="B170" s="526"/>
      <c r="C170" s="526"/>
      <c r="D170" s="526"/>
      <c r="E170" s="525"/>
      <c r="F170" s="526"/>
      <c r="G170" s="526"/>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7"/>
      <c r="AO170" s="527"/>
      <c r="AP170" s="527"/>
      <c r="AQ170" s="527"/>
    </row>
    <row r="171" spans="1:43" ht="15.75" customHeight="1">
      <c r="A171" s="101"/>
      <c r="B171" s="526"/>
      <c r="C171" s="526"/>
      <c r="D171" s="526"/>
      <c r="E171" s="525"/>
      <c r="F171" s="526"/>
      <c r="G171" s="526"/>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7"/>
      <c r="AO171" s="527"/>
      <c r="AP171" s="527"/>
      <c r="AQ171" s="527"/>
    </row>
    <row r="172" spans="1:43" ht="15.75" customHeight="1">
      <c r="A172" s="101"/>
      <c r="B172" s="526"/>
      <c r="C172" s="526"/>
      <c r="D172" s="526"/>
      <c r="E172" s="525"/>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7"/>
      <c r="AO172" s="527"/>
      <c r="AP172" s="527"/>
      <c r="AQ172" s="527"/>
    </row>
    <row r="173" spans="1:43" ht="15.75" customHeight="1">
      <c r="A173" s="101"/>
      <c r="B173" s="526"/>
      <c r="C173" s="526"/>
      <c r="D173" s="526"/>
      <c r="E173" s="525"/>
      <c r="F173" s="526"/>
      <c r="G173" s="526"/>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7"/>
      <c r="AO173" s="527"/>
      <c r="AP173" s="527"/>
      <c r="AQ173" s="527"/>
    </row>
    <row r="174" spans="1:43" ht="15.75" customHeight="1">
      <c r="A174" s="101"/>
      <c r="B174" s="526"/>
      <c r="C174" s="526"/>
      <c r="D174" s="526"/>
      <c r="E174" s="525"/>
      <c r="F174" s="526"/>
      <c r="G174" s="526"/>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7"/>
      <c r="AO174" s="527"/>
      <c r="AP174" s="527"/>
      <c r="AQ174" s="527"/>
    </row>
    <row r="175" spans="1:43" ht="15.75" customHeight="1">
      <c r="A175" s="101"/>
      <c r="B175" s="526"/>
      <c r="C175" s="526"/>
      <c r="D175" s="526"/>
      <c r="E175" s="525"/>
      <c r="F175" s="526"/>
      <c r="G175" s="526"/>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7"/>
      <c r="AO175" s="527"/>
      <c r="AP175" s="527"/>
      <c r="AQ175" s="527"/>
    </row>
    <row r="176" spans="1:43" ht="15.75" customHeight="1">
      <c r="A176" s="101"/>
      <c r="B176" s="526"/>
      <c r="C176" s="526"/>
      <c r="D176" s="526"/>
      <c r="E176" s="525"/>
      <c r="F176" s="526"/>
      <c r="G176" s="526"/>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7"/>
      <c r="AO176" s="527"/>
      <c r="AP176" s="527"/>
      <c r="AQ176" s="527"/>
    </row>
    <row r="177" spans="1:43" ht="15.75" customHeight="1">
      <c r="A177" s="101"/>
      <c r="B177" s="526"/>
      <c r="C177" s="526"/>
      <c r="D177" s="526"/>
      <c r="E177" s="525"/>
      <c r="F177" s="526"/>
      <c r="G177" s="526"/>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7"/>
      <c r="AO177" s="527"/>
      <c r="AP177" s="527"/>
      <c r="AQ177" s="527"/>
    </row>
    <row r="178" spans="1:43" ht="15.75" customHeight="1">
      <c r="A178" s="101"/>
      <c r="B178" s="526"/>
      <c r="C178" s="526"/>
      <c r="D178" s="526"/>
      <c r="E178" s="525"/>
      <c r="F178" s="526"/>
      <c r="G178" s="526"/>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7"/>
      <c r="AO178" s="527"/>
      <c r="AP178" s="527"/>
      <c r="AQ178" s="527"/>
    </row>
    <row r="179" spans="1:43" ht="15.75" customHeight="1">
      <c r="A179" s="101"/>
      <c r="B179" s="526"/>
      <c r="C179" s="526"/>
      <c r="D179" s="526"/>
      <c r="E179" s="525"/>
      <c r="F179" s="526"/>
      <c r="G179" s="526"/>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7"/>
      <c r="AO179" s="527"/>
      <c r="AP179" s="527"/>
      <c r="AQ179" s="527"/>
    </row>
    <row r="180" spans="1:43" ht="15.75" customHeight="1">
      <c r="A180" s="101"/>
      <c r="B180" s="526"/>
      <c r="C180" s="526"/>
      <c r="D180" s="526"/>
      <c r="E180" s="525"/>
      <c r="F180" s="526"/>
      <c r="G180" s="526"/>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7"/>
      <c r="AO180" s="527"/>
      <c r="AP180" s="527"/>
      <c r="AQ180" s="527"/>
    </row>
    <row r="181" spans="1:43" ht="15.75" customHeight="1">
      <c r="A181" s="101"/>
      <c r="B181" s="526"/>
      <c r="C181" s="526"/>
      <c r="D181" s="526"/>
      <c r="E181" s="525"/>
      <c r="F181" s="526"/>
      <c r="G181" s="526"/>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7"/>
      <c r="AO181" s="527"/>
      <c r="AP181" s="527"/>
      <c r="AQ181" s="527"/>
    </row>
    <row r="182" spans="1:43" ht="15.75" customHeight="1">
      <c r="A182" s="101"/>
      <c r="B182" s="526"/>
      <c r="C182" s="526"/>
      <c r="D182" s="526"/>
      <c r="E182" s="525"/>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7"/>
      <c r="AO182" s="527"/>
      <c r="AP182" s="527"/>
      <c r="AQ182" s="527"/>
    </row>
    <row r="183" spans="1:43" ht="15.75" customHeight="1">
      <c r="A183" s="101"/>
      <c r="B183" s="526"/>
      <c r="C183" s="526"/>
      <c r="D183" s="526"/>
      <c r="E183" s="525"/>
      <c r="F183" s="526"/>
      <c r="G183" s="526"/>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7"/>
      <c r="AO183" s="527"/>
      <c r="AP183" s="527"/>
      <c r="AQ183" s="527"/>
    </row>
    <row r="184" spans="1:43" ht="15.75" customHeight="1">
      <c r="A184" s="101"/>
      <c r="B184" s="526"/>
      <c r="C184" s="526"/>
      <c r="D184" s="526"/>
      <c r="E184" s="525"/>
      <c r="F184" s="526"/>
      <c r="G184" s="526"/>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7"/>
      <c r="AO184" s="527"/>
      <c r="AP184" s="527"/>
      <c r="AQ184" s="527"/>
    </row>
    <row r="185" spans="1:43" ht="15.75" customHeight="1">
      <c r="A185" s="101"/>
      <c r="B185" s="526"/>
      <c r="C185" s="526"/>
      <c r="D185" s="526"/>
      <c r="E185" s="525"/>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7"/>
      <c r="AO185" s="527"/>
      <c r="AP185" s="527"/>
      <c r="AQ185" s="527"/>
    </row>
    <row r="186" spans="1:43" ht="15.75" customHeight="1">
      <c r="A186" s="101"/>
      <c r="B186" s="526"/>
      <c r="C186" s="526"/>
      <c r="D186" s="526"/>
      <c r="E186" s="525"/>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7"/>
      <c r="AO186" s="527"/>
      <c r="AP186" s="527"/>
      <c r="AQ186" s="527"/>
    </row>
    <row r="187" spans="1:43" ht="15.75" customHeight="1">
      <c r="A187" s="101"/>
      <c r="B187" s="526"/>
      <c r="C187" s="526"/>
      <c r="D187" s="526"/>
      <c r="E187" s="525"/>
      <c r="F187" s="526"/>
      <c r="G187" s="526"/>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7"/>
      <c r="AO187" s="527"/>
      <c r="AP187" s="527"/>
      <c r="AQ187" s="527"/>
    </row>
    <row r="188" spans="1:43" ht="15.75" customHeight="1">
      <c r="A188" s="101"/>
      <c r="B188" s="526"/>
      <c r="C188" s="526"/>
      <c r="D188" s="526"/>
      <c r="E188" s="525"/>
      <c r="F188" s="526"/>
      <c r="G188" s="526"/>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7"/>
      <c r="AO188" s="527"/>
      <c r="AP188" s="527"/>
      <c r="AQ188" s="527"/>
    </row>
    <row r="189" spans="1:43" ht="15.75" customHeight="1">
      <c r="A189" s="101"/>
      <c r="B189" s="526"/>
      <c r="C189" s="526"/>
      <c r="D189" s="526"/>
      <c r="E189" s="525"/>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7"/>
      <c r="AO189" s="527"/>
      <c r="AP189" s="527"/>
      <c r="AQ189" s="527"/>
    </row>
    <row r="190" spans="1:43" ht="15.75" customHeight="1">
      <c r="A190" s="101"/>
      <c r="B190" s="526"/>
      <c r="C190" s="526"/>
      <c r="D190" s="526"/>
      <c r="E190" s="525"/>
      <c r="F190" s="526"/>
      <c r="G190" s="526"/>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7"/>
      <c r="AO190" s="527"/>
      <c r="AP190" s="527"/>
      <c r="AQ190" s="527"/>
    </row>
    <row r="191" spans="1:43" ht="15.75" customHeight="1">
      <c r="A191" s="101"/>
      <c r="B191" s="526"/>
      <c r="C191" s="526"/>
      <c r="D191" s="526"/>
      <c r="E191" s="525"/>
      <c r="F191" s="526"/>
      <c r="G191" s="526"/>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7"/>
      <c r="AO191" s="527"/>
      <c r="AP191" s="527"/>
      <c r="AQ191" s="527"/>
    </row>
    <row r="192" spans="1:43" ht="15.75" customHeight="1">
      <c r="A192" s="101"/>
      <c r="B192" s="526"/>
      <c r="C192" s="526"/>
      <c r="D192" s="526"/>
      <c r="E192" s="525"/>
      <c r="F192" s="526"/>
      <c r="G192" s="526"/>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7"/>
      <c r="AO192" s="527"/>
      <c r="AP192" s="527"/>
      <c r="AQ192" s="527"/>
    </row>
    <row r="193" spans="1:43" ht="15.75" customHeight="1">
      <c r="A193" s="101"/>
      <c r="B193" s="526"/>
      <c r="C193" s="526"/>
      <c r="D193" s="526"/>
      <c r="E193" s="525"/>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7"/>
      <c r="AO193" s="527"/>
      <c r="AP193" s="527"/>
      <c r="AQ193" s="527"/>
    </row>
    <row r="194" spans="1:43" ht="15.75" customHeight="1">
      <c r="A194" s="101"/>
      <c r="B194" s="526"/>
      <c r="C194" s="526"/>
      <c r="D194" s="526"/>
      <c r="E194" s="525"/>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7"/>
      <c r="AO194" s="527"/>
      <c r="AP194" s="527"/>
      <c r="AQ194" s="527"/>
    </row>
    <row r="195" spans="1:43" ht="15.75" customHeight="1">
      <c r="A195" s="101"/>
      <c r="B195" s="526"/>
      <c r="C195" s="526"/>
      <c r="D195" s="526"/>
      <c r="E195" s="525"/>
      <c r="F195" s="526"/>
      <c r="G195" s="526"/>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7"/>
      <c r="AO195" s="527"/>
      <c r="AP195" s="527"/>
      <c r="AQ195" s="527"/>
    </row>
    <row r="196" spans="1:43" ht="15.75" customHeight="1">
      <c r="A196" s="101"/>
      <c r="B196" s="526"/>
      <c r="C196" s="526"/>
      <c r="D196" s="526"/>
      <c r="E196" s="525"/>
      <c r="F196" s="526"/>
      <c r="G196" s="526"/>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7"/>
      <c r="AO196" s="527"/>
      <c r="AP196" s="527"/>
      <c r="AQ196" s="527"/>
    </row>
    <row r="197" spans="1:43" ht="15.75" customHeight="1">
      <c r="A197" s="101"/>
      <c r="B197" s="526"/>
      <c r="C197" s="526"/>
      <c r="D197" s="526"/>
      <c r="E197" s="525"/>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7"/>
      <c r="AO197" s="527"/>
      <c r="AP197" s="527"/>
      <c r="AQ197" s="527"/>
    </row>
    <row r="198" spans="1:43" ht="15.75" customHeight="1">
      <c r="A198" s="101"/>
      <c r="B198" s="526"/>
      <c r="C198" s="526"/>
      <c r="D198" s="526"/>
      <c r="E198" s="525"/>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7"/>
      <c r="AO198" s="527"/>
      <c r="AP198" s="527"/>
      <c r="AQ198" s="527"/>
    </row>
    <row r="199" spans="1:43" ht="15.75" customHeight="1">
      <c r="A199" s="101"/>
      <c r="B199" s="526"/>
      <c r="C199" s="526"/>
      <c r="D199" s="526"/>
      <c r="E199" s="525"/>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7"/>
      <c r="AO199" s="527"/>
      <c r="AP199" s="527"/>
      <c r="AQ199" s="527"/>
    </row>
    <row r="200" spans="1:43" ht="15.75" customHeight="1">
      <c r="A200" s="101"/>
      <c r="B200" s="526"/>
      <c r="C200" s="526"/>
      <c r="D200" s="526"/>
      <c r="E200" s="525"/>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7"/>
      <c r="AO200" s="527"/>
      <c r="AP200" s="527"/>
      <c r="AQ200" s="527"/>
    </row>
    <row r="201" spans="1:43" ht="15.75" customHeight="1">
      <c r="A201" s="101"/>
      <c r="B201" s="526"/>
      <c r="C201" s="526"/>
      <c r="D201" s="526"/>
      <c r="E201" s="525"/>
      <c r="F201" s="526"/>
      <c r="G201" s="526"/>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7"/>
      <c r="AO201" s="527"/>
      <c r="AP201" s="527"/>
      <c r="AQ201" s="527"/>
    </row>
    <row r="202" spans="1:43" ht="15.75" customHeight="1">
      <c r="A202" s="101"/>
      <c r="B202" s="526"/>
      <c r="C202" s="526"/>
      <c r="D202" s="526"/>
      <c r="E202" s="525"/>
      <c r="F202" s="526"/>
      <c r="G202" s="526"/>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7"/>
      <c r="AO202" s="527"/>
      <c r="AP202" s="527"/>
      <c r="AQ202" s="527"/>
    </row>
    <row r="203" spans="1:43" ht="15.75" customHeight="1">
      <c r="A203" s="101"/>
      <c r="B203" s="526"/>
      <c r="C203" s="526"/>
      <c r="D203" s="526"/>
      <c r="E203" s="525"/>
      <c r="F203" s="526"/>
      <c r="G203" s="526"/>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7"/>
      <c r="AO203" s="527"/>
      <c r="AP203" s="527"/>
      <c r="AQ203" s="527"/>
    </row>
    <row r="204" spans="1:43" ht="15.75" customHeight="1">
      <c r="A204" s="101"/>
      <c r="B204" s="526"/>
      <c r="C204" s="526"/>
      <c r="D204" s="526"/>
      <c r="E204" s="525"/>
      <c r="F204" s="526"/>
      <c r="G204" s="526"/>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7"/>
      <c r="AO204" s="527"/>
      <c r="AP204" s="527"/>
      <c r="AQ204" s="527"/>
    </row>
    <row r="205" spans="1:43" ht="15.75" customHeight="1">
      <c r="A205" s="101"/>
      <c r="B205" s="526"/>
      <c r="C205" s="526"/>
      <c r="D205" s="526"/>
      <c r="E205" s="525"/>
      <c r="F205" s="526"/>
      <c r="G205" s="526"/>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7"/>
      <c r="AO205" s="527"/>
      <c r="AP205" s="527"/>
      <c r="AQ205" s="527"/>
    </row>
    <row r="206" spans="1:43" ht="15.75" customHeight="1">
      <c r="A206" s="101"/>
      <c r="B206" s="526"/>
      <c r="C206" s="526"/>
      <c r="D206" s="526"/>
      <c r="E206" s="525"/>
      <c r="F206" s="526"/>
      <c r="G206" s="526"/>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7"/>
      <c r="AO206" s="527"/>
      <c r="AP206" s="527"/>
      <c r="AQ206" s="527"/>
    </row>
    <row r="207" spans="1:43" ht="15.75" customHeight="1">
      <c r="A207" s="101"/>
      <c r="B207" s="526"/>
      <c r="C207" s="526"/>
      <c r="D207" s="526"/>
      <c r="E207" s="525"/>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7"/>
      <c r="AO207" s="527"/>
      <c r="AP207" s="527"/>
      <c r="AQ207" s="527"/>
    </row>
    <row r="208" spans="1:43" ht="15.75" customHeight="1">
      <c r="A208" s="101"/>
      <c r="B208" s="526"/>
      <c r="C208" s="526"/>
      <c r="D208" s="526"/>
      <c r="E208" s="525"/>
      <c r="F208" s="526"/>
      <c r="G208" s="526"/>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7"/>
      <c r="AO208" s="527"/>
      <c r="AP208" s="527"/>
      <c r="AQ208" s="527"/>
    </row>
    <row r="209" spans="1:43" ht="15.75" customHeight="1">
      <c r="A209" s="101"/>
      <c r="B209" s="526"/>
      <c r="C209" s="526"/>
      <c r="D209" s="526"/>
      <c r="E209" s="525"/>
      <c r="F209" s="526"/>
      <c r="G209" s="526"/>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7"/>
      <c r="AO209" s="527"/>
      <c r="AP209" s="527"/>
      <c r="AQ209" s="527"/>
    </row>
    <row r="210" spans="1:43" ht="15.75" customHeight="1">
      <c r="A210" s="101"/>
      <c r="B210" s="526"/>
      <c r="C210" s="526"/>
      <c r="D210" s="526"/>
      <c r="E210" s="525"/>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7"/>
      <c r="AO210" s="527"/>
      <c r="AP210" s="527"/>
      <c r="AQ210" s="527"/>
    </row>
    <row r="211" spans="1:43" ht="15.75" customHeight="1">
      <c r="A211" s="101"/>
      <c r="B211" s="526"/>
      <c r="C211" s="526"/>
      <c r="D211" s="526"/>
      <c r="E211" s="525"/>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7"/>
      <c r="AO211" s="527"/>
      <c r="AP211" s="527"/>
      <c r="AQ211" s="527"/>
    </row>
    <row r="212" spans="1:43" ht="15.75" customHeight="1">
      <c r="A212" s="101"/>
      <c r="B212" s="526"/>
      <c r="C212" s="526"/>
      <c r="D212" s="526"/>
      <c r="E212" s="525"/>
      <c r="F212" s="526"/>
      <c r="G212" s="526"/>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7"/>
      <c r="AO212" s="527"/>
      <c r="AP212" s="527"/>
      <c r="AQ212" s="527"/>
    </row>
    <row r="213" spans="1:43" ht="15.75" customHeight="1">
      <c r="A213" s="101"/>
      <c r="B213" s="526"/>
      <c r="C213" s="526"/>
      <c r="D213" s="526"/>
      <c r="E213" s="525"/>
      <c r="F213" s="526"/>
      <c r="G213" s="526"/>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7"/>
      <c r="AO213" s="527"/>
      <c r="AP213" s="527"/>
      <c r="AQ213" s="527"/>
    </row>
    <row r="214" spans="1:43" ht="15.75" customHeight="1">
      <c r="A214" s="101"/>
      <c r="B214" s="526"/>
      <c r="C214" s="526"/>
      <c r="D214" s="526"/>
      <c r="E214" s="525"/>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7"/>
      <c r="AO214" s="527"/>
      <c r="AP214" s="527"/>
      <c r="AQ214" s="527"/>
    </row>
    <row r="215" spans="1:43" ht="15.75" customHeight="1">
      <c r="A215" s="101"/>
      <c r="B215" s="526"/>
      <c r="C215" s="526"/>
      <c r="D215" s="526"/>
      <c r="E215" s="525"/>
      <c r="F215" s="526"/>
      <c r="G215" s="526"/>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7"/>
      <c r="AO215" s="527"/>
      <c r="AP215" s="527"/>
      <c r="AQ215" s="527"/>
    </row>
    <row r="216" spans="1:43" ht="15.75" customHeight="1">
      <c r="A216" s="101"/>
      <c r="B216" s="526"/>
      <c r="C216" s="526"/>
      <c r="D216" s="526"/>
      <c r="E216" s="525"/>
      <c r="F216" s="526"/>
      <c r="G216" s="526"/>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7"/>
      <c r="AO216" s="527"/>
      <c r="AP216" s="527"/>
      <c r="AQ216" s="527"/>
    </row>
    <row r="217" spans="1:43" ht="15.75" customHeight="1">
      <c r="A217" s="101"/>
      <c r="B217" s="526"/>
      <c r="C217" s="526"/>
      <c r="D217" s="526"/>
      <c r="E217" s="525"/>
      <c r="F217" s="526"/>
      <c r="G217" s="526"/>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7"/>
      <c r="AO217" s="527"/>
      <c r="AP217" s="527"/>
      <c r="AQ217" s="527"/>
    </row>
    <row r="218" spans="1:43" ht="15.75" customHeight="1">
      <c r="A218" s="101"/>
      <c r="B218" s="526"/>
      <c r="C218" s="526"/>
      <c r="D218" s="526"/>
      <c r="E218" s="525"/>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7"/>
      <c r="AO218" s="527"/>
      <c r="AP218" s="527"/>
      <c r="AQ218" s="527"/>
    </row>
    <row r="219" spans="1:43" ht="15.75" customHeight="1">
      <c r="A219" s="101"/>
      <c r="B219" s="526"/>
      <c r="C219" s="526"/>
      <c r="D219" s="526"/>
      <c r="E219" s="525"/>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7"/>
      <c r="AO219" s="527"/>
      <c r="AP219" s="527"/>
      <c r="AQ219" s="527"/>
    </row>
    <row r="220" spans="1:43" ht="15.75" customHeight="1">
      <c r="A220" s="101"/>
      <c r="B220" s="526"/>
      <c r="C220" s="526"/>
      <c r="D220" s="526"/>
      <c r="E220" s="525"/>
      <c r="F220" s="526"/>
      <c r="G220" s="526"/>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7"/>
      <c r="AO220" s="527"/>
      <c r="AP220" s="527"/>
      <c r="AQ220" s="527"/>
    </row>
    <row r="221" spans="1:43" ht="15.75" customHeight="1">
      <c r="A221" s="101"/>
      <c r="B221" s="526"/>
      <c r="C221" s="526"/>
      <c r="D221" s="526"/>
      <c r="E221" s="525"/>
      <c r="F221" s="526"/>
      <c r="G221" s="526"/>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7"/>
      <c r="AO221" s="527"/>
      <c r="AP221" s="527"/>
      <c r="AQ221" s="527"/>
    </row>
    <row r="222" spans="1:43" ht="15.75" customHeight="1">
      <c r="A222" s="101"/>
      <c r="B222" s="526"/>
      <c r="C222" s="526"/>
      <c r="D222" s="526"/>
      <c r="E222" s="525"/>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7"/>
      <c r="AO222" s="527"/>
      <c r="AP222" s="527"/>
      <c r="AQ222" s="527"/>
    </row>
    <row r="223" spans="1:43" ht="15.75" customHeight="1">
      <c r="A223" s="101"/>
      <c r="B223" s="526"/>
      <c r="C223" s="526"/>
      <c r="D223" s="526"/>
      <c r="E223" s="525"/>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7"/>
      <c r="AO223" s="527"/>
      <c r="AP223" s="527"/>
      <c r="AQ223" s="527"/>
    </row>
    <row r="224" spans="1:43" ht="15.75" customHeight="1">
      <c r="A224" s="101"/>
      <c r="B224" s="526"/>
      <c r="C224" s="526"/>
      <c r="D224" s="526"/>
      <c r="E224" s="525"/>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7"/>
      <c r="AO224" s="527"/>
      <c r="AP224" s="527"/>
      <c r="AQ224" s="527"/>
    </row>
    <row r="225" spans="1:43" ht="15.75" customHeight="1">
      <c r="A225" s="101"/>
      <c r="B225" s="526"/>
      <c r="C225" s="526"/>
      <c r="D225" s="526"/>
      <c r="E225" s="525"/>
      <c r="F225" s="526"/>
      <c r="G225" s="526"/>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7"/>
      <c r="AO225" s="527"/>
      <c r="AP225" s="527"/>
      <c r="AQ225" s="527"/>
    </row>
    <row r="226" spans="1:43" ht="15.75" customHeight="1">
      <c r="A226" s="101"/>
      <c r="B226" s="526"/>
      <c r="C226" s="526"/>
      <c r="D226" s="526"/>
      <c r="E226" s="525"/>
      <c r="F226" s="526"/>
      <c r="G226" s="526"/>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7"/>
      <c r="AO226" s="527"/>
      <c r="AP226" s="527"/>
      <c r="AQ226" s="527"/>
    </row>
    <row r="227" spans="1:43" ht="15.75" customHeight="1">
      <c r="A227" s="101"/>
      <c r="B227" s="526"/>
      <c r="C227" s="526"/>
      <c r="D227" s="526"/>
      <c r="E227" s="525"/>
      <c r="F227" s="526"/>
      <c r="G227" s="526"/>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7"/>
      <c r="AO227" s="527"/>
      <c r="AP227" s="527"/>
      <c r="AQ227" s="527"/>
    </row>
    <row r="228" spans="1:43" ht="15.75" customHeight="1">
      <c r="A228" s="101"/>
      <c r="B228" s="526"/>
      <c r="C228" s="526"/>
      <c r="D228" s="526"/>
      <c r="E228" s="525"/>
      <c r="F228" s="526"/>
      <c r="G228" s="526"/>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7"/>
      <c r="AO228" s="527"/>
      <c r="AP228" s="527"/>
      <c r="AQ228" s="527"/>
    </row>
    <row r="229" spans="1:43" ht="15.75" customHeight="1">
      <c r="A229" s="101"/>
      <c r="B229" s="526"/>
      <c r="C229" s="526"/>
      <c r="D229" s="526"/>
      <c r="E229" s="525"/>
      <c r="F229" s="526"/>
      <c r="G229" s="526"/>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7"/>
      <c r="AO229" s="527"/>
      <c r="AP229" s="527"/>
      <c r="AQ229" s="527"/>
    </row>
    <row r="230" spans="1:43" ht="15.75" customHeight="1">
      <c r="A230" s="101"/>
      <c r="B230" s="526"/>
      <c r="C230" s="526"/>
      <c r="D230" s="526"/>
      <c r="E230" s="525"/>
      <c r="F230" s="526"/>
      <c r="G230" s="526"/>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7"/>
      <c r="AO230" s="527"/>
      <c r="AP230" s="527"/>
      <c r="AQ230" s="527"/>
    </row>
    <row r="231" spans="1:43" ht="15.75" customHeight="1">
      <c r="A231" s="101"/>
      <c r="B231" s="526"/>
      <c r="C231" s="526"/>
      <c r="D231" s="526"/>
      <c r="E231" s="525"/>
      <c r="F231" s="526"/>
      <c r="G231" s="526"/>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7"/>
      <c r="AO231" s="527"/>
      <c r="AP231" s="527"/>
      <c r="AQ231" s="527"/>
    </row>
    <row r="232" spans="1:43" ht="15.75" customHeight="1">
      <c r="A232" s="101"/>
      <c r="B232" s="526"/>
      <c r="C232" s="526"/>
      <c r="D232" s="526"/>
      <c r="E232" s="525"/>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7"/>
      <c r="AO232" s="527"/>
      <c r="AP232" s="527"/>
      <c r="AQ232" s="527"/>
    </row>
    <row r="233" spans="1:43" ht="15.75" customHeight="1">
      <c r="A233" s="101"/>
      <c r="B233" s="526"/>
      <c r="C233" s="526"/>
      <c r="D233" s="526"/>
      <c r="E233" s="525"/>
      <c r="F233" s="526"/>
      <c r="G233" s="526"/>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7"/>
      <c r="AO233" s="527"/>
      <c r="AP233" s="527"/>
      <c r="AQ233" s="527"/>
    </row>
    <row r="234" spans="1:43" ht="15.75" customHeight="1">
      <c r="A234" s="101"/>
      <c r="B234" s="526"/>
      <c r="C234" s="526"/>
      <c r="D234" s="526"/>
      <c r="E234" s="525"/>
      <c r="F234" s="526"/>
      <c r="G234" s="526"/>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7"/>
      <c r="AO234" s="527"/>
      <c r="AP234" s="527"/>
      <c r="AQ234" s="527"/>
    </row>
    <row r="235" spans="1:43" ht="15.75" customHeight="1">
      <c r="A235" s="101"/>
      <c r="B235" s="526"/>
      <c r="C235" s="526"/>
      <c r="D235" s="526"/>
      <c r="E235" s="525"/>
      <c r="F235" s="526"/>
      <c r="G235" s="526"/>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7"/>
      <c r="AO235" s="527"/>
      <c r="AP235" s="527"/>
      <c r="AQ235" s="527"/>
    </row>
    <row r="236" spans="1:43" ht="15.75" customHeight="1">
      <c r="A236" s="101"/>
      <c r="B236" s="526"/>
      <c r="C236" s="526"/>
      <c r="D236" s="526"/>
      <c r="E236" s="525"/>
      <c r="F236" s="526"/>
      <c r="G236" s="526"/>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7"/>
      <c r="AO236" s="527"/>
      <c r="AP236" s="527"/>
      <c r="AQ236" s="527"/>
    </row>
    <row r="237" spans="1:43" ht="15.75" customHeight="1">
      <c r="A237" s="101"/>
      <c r="B237" s="526"/>
      <c r="C237" s="526"/>
      <c r="D237" s="526"/>
      <c r="E237" s="525"/>
      <c r="F237" s="526"/>
      <c r="G237" s="526"/>
      <c r="H237" s="526"/>
      <c r="I237" s="526"/>
      <c r="J237" s="526"/>
      <c r="K237" s="526"/>
      <c r="L237" s="526"/>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7"/>
      <c r="AO237" s="527"/>
      <c r="AP237" s="527"/>
      <c r="AQ237" s="527"/>
    </row>
    <row r="238" spans="1:43" ht="15.75" customHeight="1">
      <c r="A238" s="101"/>
      <c r="B238" s="526"/>
      <c r="C238" s="526"/>
      <c r="D238" s="526"/>
      <c r="E238" s="525"/>
      <c r="F238" s="526"/>
      <c r="G238" s="526"/>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7"/>
      <c r="AO238" s="527"/>
      <c r="AP238" s="527"/>
      <c r="AQ238" s="527"/>
    </row>
    <row r="239" spans="1:43" ht="15.75" customHeight="1">
      <c r="A239" s="101"/>
      <c r="B239" s="526"/>
      <c r="C239" s="526"/>
      <c r="D239" s="526"/>
      <c r="E239" s="525"/>
      <c r="F239" s="526"/>
      <c r="G239" s="526"/>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7"/>
      <c r="AO239" s="527"/>
      <c r="AP239" s="527"/>
      <c r="AQ239" s="527"/>
    </row>
    <row r="240" spans="1:43" ht="15.75" customHeight="1">
      <c r="A240" s="101"/>
      <c r="B240" s="526"/>
      <c r="C240" s="526"/>
      <c r="D240" s="526"/>
      <c r="E240" s="525"/>
      <c r="F240" s="526"/>
      <c r="G240" s="526"/>
      <c r="H240" s="526"/>
      <c r="I240" s="526"/>
      <c r="J240" s="526"/>
      <c r="K240" s="526"/>
      <c r="L240" s="526"/>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7"/>
      <c r="AO240" s="527"/>
      <c r="AP240" s="527"/>
      <c r="AQ240" s="527"/>
    </row>
    <row r="241" spans="1:43" ht="15.75" customHeight="1">
      <c r="A241" s="101"/>
      <c r="B241" s="526"/>
      <c r="C241" s="526"/>
      <c r="D241" s="526"/>
      <c r="E241" s="525"/>
      <c r="F241" s="526"/>
      <c r="G241" s="526"/>
      <c r="H241" s="526"/>
      <c r="I241" s="526"/>
      <c r="J241" s="526"/>
      <c r="K241" s="526"/>
      <c r="L241" s="526"/>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7"/>
      <c r="AO241" s="527"/>
      <c r="AP241" s="527"/>
      <c r="AQ241" s="527"/>
    </row>
    <row r="242" spans="1:43" ht="15.75" customHeight="1">
      <c r="A242" s="101"/>
      <c r="B242" s="526"/>
      <c r="C242" s="526"/>
      <c r="D242" s="526"/>
      <c r="E242" s="525"/>
      <c r="F242" s="526"/>
      <c r="G242" s="526"/>
      <c r="H242" s="526"/>
      <c r="I242" s="526"/>
      <c r="J242" s="526"/>
      <c r="K242" s="526"/>
      <c r="L242" s="526"/>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7"/>
      <c r="AO242" s="527"/>
      <c r="AP242" s="527"/>
      <c r="AQ242" s="527"/>
    </row>
    <row r="243" spans="1:43" ht="15.75" customHeight="1">
      <c r="A243" s="101"/>
      <c r="B243" s="526"/>
      <c r="C243" s="526"/>
      <c r="D243" s="526"/>
      <c r="E243" s="525"/>
      <c r="F243" s="526"/>
      <c r="G243" s="526"/>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7"/>
      <c r="AO243" s="527"/>
      <c r="AP243" s="527"/>
      <c r="AQ243" s="527"/>
    </row>
    <row r="244" spans="1:43" ht="15.75" customHeight="1">
      <c r="A244" s="101"/>
      <c r="B244" s="526"/>
      <c r="C244" s="526"/>
      <c r="D244" s="526"/>
      <c r="E244" s="525"/>
      <c r="F244" s="526"/>
      <c r="G244" s="526"/>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7"/>
      <c r="AO244" s="527"/>
      <c r="AP244" s="527"/>
      <c r="AQ244" s="527"/>
    </row>
    <row r="245" spans="1:43" ht="15.75" customHeight="1">
      <c r="A245" s="101"/>
      <c r="B245" s="526"/>
      <c r="C245" s="526"/>
      <c r="D245" s="526"/>
      <c r="E245" s="525"/>
      <c r="F245" s="526"/>
      <c r="G245" s="526"/>
      <c r="H245" s="526"/>
      <c r="I245" s="526"/>
      <c r="J245" s="526"/>
      <c r="K245" s="526"/>
      <c r="L245" s="526"/>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7"/>
      <c r="AO245" s="527"/>
      <c r="AP245" s="527"/>
      <c r="AQ245" s="527"/>
    </row>
    <row r="246" spans="1:43" ht="15.75" customHeight="1">
      <c r="A246" s="101"/>
      <c r="B246" s="526"/>
      <c r="C246" s="526"/>
      <c r="D246" s="526"/>
      <c r="E246" s="525"/>
      <c r="F246" s="526"/>
      <c r="G246" s="526"/>
      <c r="H246" s="526"/>
      <c r="I246" s="526"/>
      <c r="J246" s="526"/>
      <c r="K246" s="526"/>
      <c r="L246" s="526"/>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7"/>
      <c r="AO246" s="527"/>
      <c r="AP246" s="527"/>
      <c r="AQ246" s="527"/>
    </row>
    <row r="247" spans="1:43" ht="15.75" customHeight="1">
      <c r="A247" s="101"/>
      <c r="B247" s="526"/>
      <c r="C247" s="526"/>
      <c r="D247" s="526"/>
      <c r="E247" s="525"/>
      <c r="F247" s="526"/>
      <c r="G247" s="526"/>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7"/>
      <c r="AO247" s="527"/>
      <c r="AP247" s="527"/>
      <c r="AQ247" s="527"/>
    </row>
    <row r="248" spans="1:43" ht="15.75" customHeight="1">
      <c r="A248" s="101"/>
      <c r="B248" s="526"/>
      <c r="C248" s="526"/>
      <c r="D248" s="526"/>
      <c r="E248" s="525"/>
      <c r="F248" s="526"/>
      <c r="G248" s="526"/>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7"/>
      <c r="AO248" s="527"/>
      <c r="AP248" s="527"/>
      <c r="AQ248" s="527"/>
    </row>
    <row r="249" spans="1:43" ht="15.75" customHeight="1">
      <c r="A249" s="101"/>
      <c r="B249" s="526"/>
      <c r="C249" s="526"/>
      <c r="D249" s="526"/>
      <c r="E249" s="525"/>
      <c r="F249" s="526"/>
      <c r="G249" s="526"/>
      <c r="H249" s="526"/>
      <c r="I249" s="526"/>
      <c r="J249" s="526"/>
      <c r="K249" s="526"/>
      <c r="L249" s="526"/>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7"/>
      <c r="AO249" s="527"/>
      <c r="AP249" s="527"/>
      <c r="AQ249" s="527"/>
    </row>
    <row r="250" spans="1:43" ht="15.75" customHeight="1">
      <c r="A250" s="101"/>
      <c r="B250" s="526"/>
      <c r="C250" s="526"/>
      <c r="D250" s="526"/>
      <c r="E250" s="525"/>
      <c r="F250" s="526"/>
      <c r="G250" s="526"/>
      <c r="H250" s="526"/>
      <c r="I250" s="526"/>
      <c r="J250" s="526"/>
      <c r="K250" s="526"/>
      <c r="L250" s="526"/>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7"/>
      <c r="AO250" s="527"/>
      <c r="AP250" s="527"/>
      <c r="AQ250" s="527"/>
    </row>
    <row r="251" spans="1:43" ht="15.75" customHeight="1"/>
    <row r="252" spans="1:43" ht="15.75" customHeight="1"/>
    <row r="253" spans="1:43" ht="15.75" customHeight="1"/>
    <row r="254" spans="1:43" ht="15.75" customHeight="1"/>
    <row r="255" spans="1:43" ht="15.75" customHeight="1"/>
    <row r="256" spans="1:4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3:H4"/>
    <mergeCell ref="AN3:AN4"/>
    <mergeCell ref="A3:A4"/>
    <mergeCell ref="B3:B4"/>
    <mergeCell ref="C3:C4"/>
    <mergeCell ref="D3:D4"/>
    <mergeCell ref="E3:E4"/>
    <mergeCell ref="F3:F4"/>
    <mergeCell ref="G3:G4"/>
  </mergeCells>
  <conditionalFormatting sqref="I5:AO50 AP8:AQ10 AP22:AQ27 AP29:AQ34 AP37:AQ50">
    <cfRule type="expression" dxfId="60" priority="1">
      <formula>I5="OF"</formula>
    </cfRule>
    <cfRule type="expression" dxfId="59" priority="2">
      <formula>I5="ĐC"</formula>
    </cfRule>
    <cfRule type="expression" dxfId="58" priority="3">
      <formula>I5="O"</formula>
    </cfRule>
    <cfRule type="expression" dxfId="57" priority="4">
      <formula>I5="T"</formula>
    </cfRule>
  </conditionalFormatting>
  <hyperlinks>
    <hyperlink ref="M17" r:id="rId1"/>
  </hyperlinks>
  <pageMargins left="0.7" right="0.7" top="0.75" bottom="0.75" header="0" footer="0"/>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1000"/>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ColWidth="11.1640625" defaultRowHeight="15" customHeight="1"/>
  <cols>
    <col min="1" max="1" width="8.08203125" customWidth="1"/>
    <col min="2" max="2" width="18.08203125" customWidth="1"/>
    <col min="3" max="3" width="14.08203125" hidden="1" customWidth="1"/>
    <col min="4" max="8" width="8.33203125" customWidth="1"/>
    <col min="9" max="13" width="6.33203125" customWidth="1"/>
    <col min="14" max="14" width="11.6640625" customWidth="1"/>
    <col min="15" max="15" width="15.6640625" customWidth="1"/>
    <col min="16" max="16" width="11.5" customWidth="1"/>
    <col min="17" max="17" width="6.6640625" customWidth="1"/>
    <col min="18" max="21" width="9" customWidth="1"/>
    <col min="22" max="25" width="8.5" customWidth="1"/>
  </cols>
  <sheetData>
    <row r="1" spans="1:25" ht="59.25" customHeight="1">
      <c r="A1" s="599" t="s">
        <v>351</v>
      </c>
      <c r="B1" s="1" t="s">
        <v>1</v>
      </c>
      <c r="C1" s="2" t="s">
        <v>352</v>
      </c>
      <c r="D1" s="2" t="s">
        <v>2</v>
      </c>
      <c r="E1" s="2" t="s">
        <v>3</v>
      </c>
      <c r="F1" s="2" t="s">
        <v>4</v>
      </c>
      <c r="G1" s="2" t="s">
        <v>353</v>
      </c>
      <c r="H1" s="2" t="s">
        <v>5</v>
      </c>
      <c r="I1" s="1" t="s">
        <v>6</v>
      </c>
      <c r="J1" s="1" t="s">
        <v>7</v>
      </c>
      <c r="K1" s="1" t="s">
        <v>8</v>
      </c>
      <c r="L1" s="1" t="s">
        <v>353</v>
      </c>
      <c r="M1" s="1" t="s">
        <v>9</v>
      </c>
      <c r="N1" s="1" t="s">
        <v>10</v>
      </c>
      <c r="O1" s="1" t="s">
        <v>11</v>
      </c>
      <c r="P1" s="3" t="s">
        <v>12</v>
      </c>
      <c r="Q1" s="600" t="s">
        <v>23</v>
      </c>
      <c r="R1" s="4"/>
      <c r="S1" s="4"/>
      <c r="T1" s="4"/>
      <c r="U1" s="4"/>
      <c r="V1" s="4"/>
      <c r="W1" s="4"/>
      <c r="X1" s="4"/>
      <c r="Y1" s="4"/>
    </row>
    <row r="2" spans="1:25" ht="15" customHeight="1">
      <c r="A2" s="601">
        <v>45622</v>
      </c>
      <c r="B2" s="599" t="s">
        <v>354</v>
      </c>
      <c r="C2" s="20" t="str">
        <f t="shared" ref="C2:C74" si="0">RIGHT(B2,2)</f>
        <v>TN</v>
      </c>
      <c r="D2" s="602"/>
      <c r="E2" s="602">
        <v>15000</v>
      </c>
      <c r="F2" s="602">
        <f>310000</f>
        <v>310000</v>
      </c>
      <c r="G2" s="602"/>
      <c r="H2" s="602">
        <f t="shared" ref="H2:H74" si="1">F2+E2+D2</f>
        <v>325000</v>
      </c>
      <c r="I2" s="603">
        <f t="shared" ref="I2:I33" si="2">ROUNDUP(D2/500,0)</f>
        <v>0</v>
      </c>
      <c r="J2" s="603">
        <f t="shared" ref="J2:J33" si="3">ROUNDUP(E2/500,0)</f>
        <v>30</v>
      </c>
      <c r="K2" s="603">
        <f t="shared" ref="K2:K33" si="4">ROUNDUP(F2/500,0)</f>
        <v>620</v>
      </c>
      <c r="L2" s="73"/>
      <c r="M2" s="73">
        <f t="shared" ref="M2:M74" si="5">K2+J2+I2</f>
        <v>650</v>
      </c>
      <c r="N2" s="604" t="s">
        <v>14</v>
      </c>
      <c r="O2" s="604" t="s">
        <v>37</v>
      </c>
      <c r="P2" s="187">
        <v>967884730</v>
      </c>
      <c r="Q2" s="605"/>
      <c r="R2" s="605"/>
      <c r="S2" s="605"/>
      <c r="T2" s="605"/>
      <c r="U2" s="605"/>
      <c r="V2" s="605"/>
      <c r="W2" s="605"/>
      <c r="X2" s="605"/>
      <c r="Y2" s="605"/>
    </row>
    <row r="3" spans="1:25" ht="15" customHeight="1">
      <c r="A3" s="601">
        <v>45622</v>
      </c>
      <c r="B3" s="599" t="s">
        <v>354</v>
      </c>
      <c r="C3" s="20" t="str">
        <f t="shared" si="0"/>
        <v>TN</v>
      </c>
      <c r="D3" s="602">
        <v>5000</v>
      </c>
      <c r="E3" s="602">
        <v>30000</v>
      </c>
      <c r="F3" s="602"/>
      <c r="G3" s="602"/>
      <c r="H3" s="602">
        <f t="shared" si="1"/>
        <v>35000</v>
      </c>
      <c r="I3" s="603">
        <f t="shared" si="2"/>
        <v>10</v>
      </c>
      <c r="J3" s="603">
        <f t="shared" si="3"/>
        <v>60</v>
      </c>
      <c r="K3" s="603">
        <f t="shared" si="4"/>
        <v>0</v>
      </c>
      <c r="L3" s="73"/>
      <c r="M3" s="73">
        <f t="shared" si="5"/>
        <v>70</v>
      </c>
      <c r="N3" s="1637" t="s">
        <v>110</v>
      </c>
      <c r="O3" s="1637" t="s">
        <v>111</v>
      </c>
      <c r="P3" s="1638">
        <v>981636699</v>
      </c>
      <c r="Q3" s="605"/>
      <c r="R3" s="605"/>
      <c r="S3" s="605"/>
      <c r="T3" s="605"/>
      <c r="U3" s="605"/>
      <c r="V3" s="605"/>
      <c r="W3" s="605"/>
      <c r="X3" s="605"/>
      <c r="Y3" s="605"/>
    </row>
    <row r="4" spans="1:25" ht="15" hidden="1" customHeight="1">
      <c r="A4" s="601">
        <v>45622</v>
      </c>
      <c r="B4" s="599" t="s">
        <v>351</v>
      </c>
      <c r="C4" s="20" t="str">
        <f t="shared" si="0"/>
        <v>TN</v>
      </c>
      <c r="D4" s="602">
        <v>45000</v>
      </c>
      <c r="E4" s="602"/>
      <c r="F4" s="602"/>
      <c r="G4" s="602"/>
      <c r="H4" s="602">
        <f t="shared" si="1"/>
        <v>45000</v>
      </c>
      <c r="I4" s="603">
        <f t="shared" si="2"/>
        <v>90</v>
      </c>
      <c r="J4" s="603">
        <f t="shared" si="3"/>
        <v>0</v>
      </c>
      <c r="K4" s="603">
        <f t="shared" si="4"/>
        <v>0</v>
      </c>
      <c r="L4" s="73"/>
      <c r="M4" s="73">
        <f t="shared" si="5"/>
        <v>90</v>
      </c>
      <c r="N4" s="1538"/>
      <c r="O4" s="1538"/>
      <c r="P4" s="1538"/>
      <c r="Q4" s="605"/>
      <c r="R4" s="605"/>
      <c r="S4" s="605"/>
      <c r="T4" s="605"/>
      <c r="U4" s="605"/>
      <c r="V4" s="605"/>
      <c r="W4" s="605"/>
      <c r="X4" s="605"/>
      <c r="Y4" s="605"/>
    </row>
    <row r="5" spans="1:25" ht="15" customHeight="1">
      <c r="A5" s="601">
        <v>45622</v>
      </c>
      <c r="B5" s="599" t="s">
        <v>355</v>
      </c>
      <c r="C5" s="20" t="str">
        <f t="shared" si="0"/>
        <v>TN</v>
      </c>
      <c r="D5" s="602">
        <v>12500</v>
      </c>
      <c r="E5" s="602"/>
      <c r="F5" s="602">
        <v>53500</v>
      </c>
      <c r="G5" s="602"/>
      <c r="H5" s="602">
        <f t="shared" si="1"/>
        <v>66000</v>
      </c>
      <c r="I5" s="603">
        <f t="shared" si="2"/>
        <v>25</v>
      </c>
      <c r="J5" s="603">
        <f t="shared" si="3"/>
        <v>0</v>
      </c>
      <c r="K5" s="603">
        <f t="shared" si="4"/>
        <v>107</v>
      </c>
      <c r="L5" s="73"/>
      <c r="M5" s="73">
        <f t="shared" si="5"/>
        <v>132</v>
      </c>
      <c r="N5" s="1538"/>
      <c r="O5" s="1538"/>
      <c r="P5" s="1538"/>
      <c r="Q5" s="605" t="s">
        <v>356</v>
      </c>
      <c r="R5" s="605"/>
      <c r="S5" s="605"/>
      <c r="T5" s="605"/>
      <c r="U5" s="605"/>
      <c r="V5" s="605"/>
      <c r="W5" s="605"/>
      <c r="X5" s="605"/>
      <c r="Y5" s="605"/>
    </row>
    <row r="6" spans="1:25" ht="15" customHeight="1">
      <c r="A6" s="601">
        <v>45622</v>
      </c>
      <c r="B6" s="599" t="s">
        <v>357</v>
      </c>
      <c r="C6" s="20" t="str">
        <f t="shared" si="0"/>
        <v>BK</v>
      </c>
      <c r="D6" s="602">
        <v>41500</v>
      </c>
      <c r="E6" s="602"/>
      <c r="F6" s="602"/>
      <c r="G6" s="602"/>
      <c r="H6" s="602">
        <f t="shared" si="1"/>
        <v>41500</v>
      </c>
      <c r="I6" s="603">
        <f t="shared" si="2"/>
        <v>83</v>
      </c>
      <c r="J6" s="603">
        <f t="shared" si="3"/>
        <v>0</v>
      </c>
      <c r="K6" s="603">
        <f t="shared" si="4"/>
        <v>0</v>
      </c>
      <c r="L6" s="73"/>
      <c r="M6" s="73">
        <f t="shared" si="5"/>
        <v>83</v>
      </c>
      <c r="N6" s="1538"/>
      <c r="O6" s="1538"/>
      <c r="P6" s="1538"/>
      <c r="Q6" s="605"/>
      <c r="R6" s="605"/>
      <c r="S6" s="605"/>
      <c r="T6" s="605"/>
      <c r="U6" s="605"/>
      <c r="V6" s="605"/>
      <c r="W6" s="605"/>
      <c r="X6" s="605"/>
      <c r="Y6" s="605"/>
    </row>
    <row r="7" spans="1:25" ht="15" customHeight="1">
      <c r="A7" s="601">
        <v>45622</v>
      </c>
      <c r="B7" s="599" t="s">
        <v>358</v>
      </c>
      <c r="C7" s="20" t="str">
        <f t="shared" si="0"/>
        <v>CB</v>
      </c>
      <c r="D7" s="602">
        <v>2500</v>
      </c>
      <c r="E7" s="602">
        <v>87500</v>
      </c>
      <c r="F7" s="602"/>
      <c r="G7" s="602"/>
      <c r="H7" s="602">
        <f t="shared" si="1"/>
        <v>90000</v>
      </c>
      <c r="I7" s="603">
        <f t="shared" si="2"/>
        <v>5</v>
      </c>
      <c r="J7" s="603">
        <f t="shared" si="3"/>
        <v>175</v>
      </c>
      <c r="K7" s="603">
        <f t="shared" si="4"/>
        <v>0</v>
      </c>
      <c r="L7" s="73"/>
      <c r="M7" s="73">
        <f t="shared" si="5"/>
        <v>180</v>
      </c>
      <c r="N7" s="1538"/>
      <c r="O7" s="1538"/>
      <c r="P7" s="1538"/>
      <c r="Q7" s="605"/>
      <c r="R7" s="605"/>
      <c r="S7" s="605"/>
      <c r="T7" s="605"/>
      <c r="U7" s="605"/>
      <c r="V7" s="605"/>
      <c r="W7" s="605"/>
      <c r="X7" s="605"/>
      <c r="Y7" s="605"/>
    </row>
    <row r="8" spans="1:25" ht="15" customHeight="1">
      <c r="A8" s="601">
        <v>45622</v>
      </c>
      <c r="B8" s="599" t="s">
        <v>359</v>
      </c>
      <c r="C8" s="20" t="str">
        <f t="shared" si="0"/>
        <v>CB</v>
      </c>
      <c r="D8" s="602">
        <v>5500</v>
      </c>
      <c r="E8" s="602">
        <v>60000</v>
      </c>
      <c r="F8" s="602"/>
      <c r="G8" s="602"/>
      <c r="H8" s="602">
        <f t="shared" si="1"/>
        <v>65500</v>
      </c>
      <c r="I8" s="603">
        <f t="shared" si="2"/>
        <v>11</v>
      </c>
      <c r="J8" s="603">
        <f t="shared" si="3"/>
        <v>120</v>
      </c>
      <c r="K8" s="603">
        <f t="shared" si="4"/>
        <v>0</v>
      </c>
      <c r="L8" s="73"/>
      <c r="M8" s="73">
        <f t="shared" si="5"/>
        <v>131</v>
      </c>
      <c r="N8" s="1539"/>
      <c r="O8" s="1539"/>
      <c r="P8" s="1539"/>
      <c r="Q8" s="605"/>
      <c r="R8" s="605"/>
      <c r="S8" s="605"/>
      <c r="T8" s="605"/>
      <c r="U8" s="605"/>
      <c r="V8" s="605"/>
      <c r="W8" s="605"/>
      <c r="X8" s="605"/>
      <c r="Y8" s="605"/>
    </row>
    <row r="9" spans="1:25" ht="15" customHeight="1">
      <c r="A9" s="64">
        <v>45622</v>
      </c>
      <c r="B9" s="28" t="s">
        <v>360</v>
      </c>
      <c r="C9" s="7" t="str">
        <f t="shared" si="0"/>
        <v>NT</v>
      </c>
      <c r="D9" s="7">
        <v>200000</v>
      </c>
      <c r="E9" s="7"/>
      <c r="F9" s="7"/>
      <c r="G9" s="7"/>
      <c r="H9" s="7">
        <f t="shared" si="1"/>
        <v>200000</v>
      </c>
      <c r="I9" s="8">
        <f t="shared" si="2"/>
        <v>400</v>
      </c>
      <c r="J9" s="8">
        <f t="shared" si="3"/>
        <v>0</v>
      </c>
      <c r="K9" s="8">
        <f t="shared" si="4"/>
        <v>0</v>
      </c>
      <c r="L9" s="9"/>
      <c r="M9" s="9">
        <f t="shared" si="5"/>
        <v>400</v>
      </c>
      <c r="N9" s="11" t="s">
        <v>41</v>
      </c>
      <c r="O9" s="11" t="s">
        <v>324</v>
      </c>
      <c r="P9" s="607">
        <v>974072826</v>
      </c>
    </row>
    <row r="10" spans="1:25" ht="15" customHeight="1">
      <c r="A10" s="64">
        <v>45623</v>
      </c>
      <c r="B10" s="28" t="s">
        <v>361</v>
      </c>
      <c r="C10" s="14" t="str">
        <f t="shared" si="0"/>
        <v>ST</v>
      </c>
      <c r="D10" s="7"/>
      <c r="E10" s="7">
        <v>110000</v>
      </c>
      <c r="F10" s="7"/>
      <c r="G10" s="7"/>
      <c r="H10" s="7">
        <f t="shared" si="1"/>
        <v>110000</v>
      </c>
      <c r="I10" s="8">
        <f t="shared" si="2"/>
        <v>0</v>
      </c>
      <c r="J10" s="8">
        <f t="shared" si="3"/>
        <v>220</v>
      </c>
      <c r="K10" s="8">
        <f t="shared" si="4"/>
        <v>0</v>
      </c>
      <c r="L10" s="9"/>
      <c r="M10" s="9">
        <f t="shared" si="5"/>
        <v>220</v>
      </c>
      <c r="N10" s="1545" t="s">
        <v>14</v>
      </c>
      <c r="O10" s="1545" t="s">
        <v>37</v>
      </c>
      <c r="P10" s="1553">
        <v>967884730</v>
      </c>
    </row>
    <row r="11" spans="1:25" ht="15" customHeight="1">
      <c r="A11" s="64">
        <v>45623</v>
      </c>
      <c r="B11" s="28" t="s">
        <v>362</v>
      </c>
      <c r="C11" s="14" t="str">
        <f t="shared" si="0"/>
        <v>ST</v>
      </c>
      <c r="D11" s="7">
        <v>8000</v>
      </c>
      <c r="E11" s="7">
        <v>137000</v>
      </c>
      <c r="F11" s="7"/>
      <c r="G11" s="7"/>
      <c r="H11" s="7">
        <f t="shared" si="1"/>
        <v>145000</v>
      </c>
      <c r="I11" s="8">
        <f t="shared" si="2"/>
        <v>16</v>
      </c>
      <c r="J11" s="8">
        <f t="shared" si="3"/>
        <v>274</v>
      </c>
      <c r="K11" s="8">
        <f t="shared" si="4"/>
        <v>0</v>
      </c>
      <c r="L11" s="9"/>
      <c r="M11" s="9">
        <f t="shared" si="5"/>
        <v>290</v>
      </c>
      <c r="N11" s="1539"/>
      <c r="O11" s="1539"/>
      <c r="P11" s="1539"/>
    </row>
    <row r="12" spans="1:25" ht="15" customHeight="1">
      <c r="A12" s="64">
        <v>45623</v>
      </c>
      <c r="B12" s="28" t="s">
        <v>363</v>
      </c>
      <c r="C12" s="14" t="str">
        <f t="shared" si="0"/>
        <v>ND</v>
      </c>
      <c r="D12" s="7">
        <v>28500</v>
      </c>
      <c r="E12" s="7"/>
      <c r="F12" s="7"/>
      <c r="G12" s="7"/>
      <c r="H12" s="7">
        <f t="shared" si="1"/>
        <v>28500</v>
      </c>
      <c r="I12" s="8">
        <f t="shared" si="2"/>
        <v>57</v>
      </c>
      <c r="J12" s="8">
        <f t="shared" si="3"/>
        <v>0</v>
      </c>
      <c r="K12" s="8">
        <f t="shared" si="4"/>
        <v>0</v>
      </c>
      <c r="L12" s="9"/>
      <c r="M12" s="9">
        <f t="shared" si="5"/>
        <v>57</v>
      </c>
      <c r="N12" s="1545" t="s">
        <v>49</v>
      </c>
      <c r="O12" s="1545" t="s">
        <v>50</v>
      </c>
      <c r="P12" s="1553">
        <v>949502669</v>
      </c>
    </row>
    <row r="13" spans="1:25" ht="15" customHeight="1">
      <c r="A13" s="64">
        <v>45623</v>
      </c>
      <c r="B13" s="28" t="s">
        <v>364</v>
      </c>
      <c r="C13" s="14" t="str">
        <f t="shared" si="0"/>
        <v>ND</v>
      </c>
      <c r="D13" s="7">
        <v>19000</v>
      </c>
      <c r="E13" s="7"/>
      <c r="F13" s="7"/>
      <c r="G13" s="7"/>
      <c r="H13" s="7">
        <f t="shared" si="1"/>
        <v>19000</v>
      </c>
      <c r="I13" s="8">
        <f t="shared" si="2"/>
        <v>38</v>
      </c>
      <c r="J13" s="8">
        <f t="shared" si="3"/>
        <v>0</v>
      </c>
      <c r="K13" s="8">
        <f t="shared" si="4"/>
        <v>0</v>
      </c>
      <c r="L13" s="9"/>
      <c r="M13" s="9">
        <f t="shared" si="5"/>
        <v>38</v>
      </c>
      <c r="N13" s="1538"/>
      <c r="O13" s="1538"/>
      <c r="P13" s="1538"/>
    </row>
    <row r="14" spans="1:25" ht="15" customHeight="1">
      <c r="A14" s="64">
        <v>45623</v>
      </c>
      <c r="B14" s="28" t="s">
        <v>365</v>
      </c>
      <c r="C14" s="14" t="str">
        <f t="shared" si="0"/>
        <v>ND</v>
      </c>
      <c r="D14" s="7"/>
      <c r="E14" s="7">
        <v>150000</v>
      </c>
      <c r="F14" s="7"/>
      <c r="G14" s="7"/>
      <c r="H14" s="7">
        <f t="shared" si="1"/>
        <v>150000</v>
      </c>
      <c r="I14" s="8">
        <f t="shared" si="2"/>
        <v>0</v>
      </c>
      <c r="J14" s="8">
        <f t="shared" si="3"/>
        <v>300</v>
      </c>
      <c r="K14" s="8">
        <f t="shared" si="4"/>
        <v>0</v>
      </c>
      <c r="L14" s="9"/>
      <c r="M14" s="9">
        <f t="shared" si="5"/>
        <v>300</v>
      </c>
      <c r="N14" s="1539"/>
      <c r="O14" s="1539"/>
      <c r="P14" s="1539"/>
    </row>
    <row r="15" spans="1:25" ht="15" customHeight="1">
      <c r="A15" s="64">
        <v>45623</v>
      </c>
      <c r="B15" s="28" t="s">
        <v>365</v>
      </c>
      <c r="C15" s="14" t="str">
        <f t="shared" si="0"/>
        <v>ND</v>
      </c>
      <c r="D15" s="7"/>
      <c r="E15" s="7">
        <f>407600-E14</f>
        <v>257600</v>
      </c>
      <c r="F15" s="7">
        <v>52500</v>
      </c>
      <c r="G15" s="7"/>
      <c r="H15" s="7">
        <f t="shared" si="1"/>
        <v>310100</v>
      </c>
      <c r="I15" s="8">
        <f t="shared" si="2"/>
        <v>0</v>
      </c>
      <c r="J15" s="8">
        <f t="shared" si="3"/>
        <v>516</v>
      </c>
      <c r="K15" s="8">
        <f t="shared" si="4"/>
        <v>105</v>
      </c>
      <c r="L15" s="9"/>
      <c r="M15" s="9">
        <f t="shared" si="5"/>
        <v>621</v>
      </c>
      <c r="N15" s="11" t="s">
        <v>117</v>
      </c>
      <c r="O15" s="11" t="s">
        <v>15</v>
      </c>
      <c r="P15" s="608">
        <v>961571433</v>
      </c>
    </row>
    <row r="16" spans="1:25" ht="15" customHeight="1">
      <c r="A16" s="64">
        <v>45623</v>
      </c>
      <c r="B16" s="28" t="s">
        <v>59</v>
      </c>
      <c r="C16" s="14" t="str">
        <f t="shared" si="0"/>
        <v>BN</v>
      </c>
      <c r="D16" s="7">
        <v>6500</v>
      </c>
      <c r="E16" s="7">
        <v>287000</v>
      </c>
      <c r="F16" s="7"/>
      <c r="G16" s="7"/>
      <c r="H16" s="7">
        <f t="shared" si="1"/>
        <v>293500</v>
      </c>
      <c r="I16" s="8">
        <f t="shared" si="2"/>
        <v>13</v>
      </c>
      <c r="J16" s="8">
        <f t="shared" si="3"/>
        <v>574</v>
      </c>
      <c r="K16" s="8">
        <f t="shared" si="4"/>
        <v>0</v>
      </c>
      <c r="L16" s="9"/>
      <c r="M16" s="9">
        <f t="shared" si="5"/>
        <v>587</v>
      </c>
      <c r="N16" s="8" t="s">
        <v>63</v>
      </c>
      <c r="O16" s="8" t="s">
        <v>20</v>
      </c>
      <c r="P16" s="609">
        <v>974392325</v>
      </c>
    </row>
    <row r="17" spans="1:18" ht="15" customHeight="1">
      <c r="A17" s="64">
        <v>45623</v>
      </c>
      <c r="B17" s="610" t="s">
        <v>366</v>
      </c>
      <c r="C17" s="14" t="str">
        <f t="shared" si="0"/>
        <v>BG</v>
      </c>
      <c r="D17" s="602">
        <v>20000</v>
      </c>
      <c r="E17" s="602">
        <v>67500</v>
      </c>
      <c r="F17" s="611"/>
      <c r="G17" s="7"/>
      <c r="H17" s="7">
        <f t="shared" si="1"/>
        <v>87500</v>
      </c>
      <c r="I17" s="8">
        <f t="shared" si="2"/>
        <v>40</v>
      </c>
      <c r="J17" s="8">
        <f t="shared" si="3"/>
        <v>135</v>
      </c>
      <c r="K17" s="8">
        <f t="shared" si="4"/>
        <v>0</v>
      </c>
      <c r="L17" s="9"/>
      <c r="M17" s="9">
        <f t="shared" si="5"/>
        <v>175</v>
      </c>
      <c r="N17" s="1639" t="s">
        <v>36</v>
      </c>
      <c r="O17" s="1548" t="s">
        <v>324</v>
      </c>
      <c r="P17" s="1547">
        <v>974072826</v>
      </c>
    </row>
    <row r="18" spans="1:18" ht="15" customHeight="1">
      <c r="A18" s="64">
        <v>45623</v>
      </c>
      <c r="B18" s="28" t="s">
        <v>367</v>
      </c>
      <c r="C18" s="14" t="str">
        <f t="shared" si="0"/>
        <v>BG</v>
      </c>
      <c r="D18" s="7"/>
      <c r="E18" s="7">
        <v>69000</v>
      </c>
      <c r="F18" s="7"/>
      <c r="G18" s="7"/>
      <c r="H18" s="7">
        <f t="shared" si="1"/>
        <v>69000</v>
      </c>
      <c r="I18" s="8">
        <f t="shared" si="2"/>
        <v>0</v>
      </c>
      <c r="J18" s="8">
        <f t="shared" si="3"/>
        <v>138</v>
      </c>
      <c r="K18" s="8">
        <f t="shared" si="4"/>
        <v>0</v>
      </c>
      <c r="L18" s="9"/>
      <c r="M18" s="9">
        <f t="shared" si="5"/>
        <v>138</v>
      </c>
      <c r="N18" s="1538"/>
      <c r="O18" s="1538"/>
      <c r="P18" s="1538"/>
    </row>
    <row r="19" spans="1:18" ht="15" customHeight="1">
      <c r="A19" s="64">
        <v>45623</v>
      </c>
      <c r="B19" s="28" t="s">
        <v>368</v>
      </c>
      <c r="C19" s="14" t="str">
        <f t="shared" si="0"/>
        <v>BN</v>
      </c>
      <c r="D19" s="7"/>
      <c r="E19" s="7">
        <v>52100</v>
      </c>
      <c r="F19" s="7"/>
      <c r="G19" s="7"/>
      <c r="H19" s="7">
        <f t="shared" si="1"/>
        <v>52100</v>
      </c>
      <c r="I19" s="8">
        <f t="shared" si="2"/>
        <v>0</v>
      </c>
      <c r="J19" s="8">
        <f t="shared" si="3"/>
        <v>105</v>
      </c>
      <c r="K19" s="8">
        <f t="shared" si="4"/>
        <v>0</v>
      </c>
      <c r="L19" s="9"/>
      <c r="M19" s="9">
        <f t="shared" si="5"/>
        <v>105</v>
      </c>
      <c r="N19" s="1539"/>
      <c r="O19" s="1539"/>
      <c r="P19" s="1539"/>
    </row>
    <row r="20" spans="1:18" ht="15.75" customHeight="1">
      <c r="A20" s="64">
        <v>45624</v>
      </c>
      <c r="B20" s="28" t="s">
        <v>369</v>
      </c>
      <c r="C20" s="14" t="str">
        <f t="shared" si="0"/>
        <v>HG</v>
      </c>
      <c r="D20" s="7">
        <v>54400</v>
      </c>
      <c r="E20" s="7"/>
      <c r="F20" s="7"/>
      <c r="G20" s="7"/>
      <c r="H20" s="7">
        <f t="shared" si="1"/>
        <v>54400</v>
      </c>
      <c r="I20" s="8">
        <f t="shared" si="2"/>
        <v>109</v>
      </c>
      <c r="J20" s="8">
        <f t="shared" si="3"/>
        <v>0</v>
      </c>
      <c r="K20" s="8">
        <f t="shared" si="4"/>
        <v>0</v>
      </c>
      <c r="L20" s="9"/>
      <c r="M20" s="9">
        <f t="shared" si="5"/>
        <v>109</v>
      </c>
      <c r="N20" s="1548" t="s">
        <v>63</v>
      </c>
      <c r="O20" s="1548" t="s">
        <v>20</v>
      </c>
      <c r="P20" s="1547">
        <v>974392325</v>
      </c>
      <c r="Q20" s="526"/>
      <c r="R20" s="526"/>
    </row>
    <row r="21" spans="1:18" ht="15.75" customHeight="1">
      <c r="A21" s="64">
        <v>45624</v>
      </c>
      <c r="B21" s="28" t="s">
        <v>21</v>
      </c>
      <c r="C21" s="14" t="str">
        <f t="shared" si="0"/>
        <v>VP</v>
      </c>
      <c r="D21" s="7"/>
      <c r="E21" s="7">
        <v>85000</v>
      </c>
      <c r="F21" s="7"/>
      <c r="G21" s="7"/>
      <c r="H21" s="7">
        <f t="shared" si="1"/>
        <v>85000</v>
      </c>
      <c r="I21" s="8">
        <f t="shared" si="2"/>
        <v>0</v>
      </c>
      <c r="J21" s="8">
        <f t="shared" si="3"/>
        <v>170</v>
      </c>
      <c r="K21" s="8">
        <f t="shared" si="4"/>
        <v>0</v>
      </c>
      <c r="L21" s="9"/>
      <c r="M21" s="9">
        <f t="shared" si="5"/>
        <v>170</v>
      </c>
      <c r="N21" s="1538"/>
      <c r="O21" s="1538"/>
      <c r="P21" s="1538"/>
    </row>
    <row r="22" spans="1:18" ht="15.75" customHeight="1">
      <c r="A22" s="64">
        <v>45624</v>
      </c>
      <c r="B22" s="28" t="s">
        <v>370</v>
      </c>
      <c r="C22" s="14" t="str">
        <f t="shared" si="0"/>
        <v>TQ</v>
      </c>
      <c r="D22" s="7">
        <v>9800</v>
      </c>
      <c r="E22" s="7">
        <v>80000</v>
      </c>
      <c r="F22" s="7"/>
      <c r="G22" s="7"/>
      <c r="H22" s="7">
        <f t="shared" si="1"/>
        <v>89800</v>
      </c>
      <c r="I22" s="8">
        <f t="shared" si="2"/>
        <v>20</v>
      </c>
      <c r="J22" s="8">
        <f t="shared" si="3"/>
        <v>160</v>
      </c>
      <c r="K22" s="8">
        <f t="shared" si="4"/>
        <v>0</v>
      </c>
      <c r="L22" s="9"/>
      <c r="M22" s="9">
        <f t="shared" si="5"/>
        <v>180</v>
      </c>
      <c r="N22" s="1539"/>
      <c r="O22" s="1539"/>
      <c r="P22" s="1539"/>
    </row>
    <row r="23" spans="1:18" ht="15.75" customHeight="1">
      <c r="A23" s="64">
        <v>45624</v>
      </c>
      <c r="B23" s="28" t="s">
        <v>371</v>
      </c>
      <c r="C23" s="14" t="str">
        <f t="shared" si="0"/>
        <v>ri</v>
      </c>
      <c r="D23" s="7">
        <v>27500</v>
      </c>
      <c r="E23" s="7">
        <v>73500</v>
      </c>
      <c r="F23" s="7"/>
      <c r="G23" s="7"/>
      <c r="H23" s="7">
        <f t="shared" si="1"/>
        <v>101000</v>
      </c>
      <c r="I23" s="8">
        <f t="shared" si="2"/>
        <v>55</v>
      </c>
      <c r="J23" s="8">
        <f t="shared" si="3"/>
        <v>147</v>
      </c>
      <c r="K23" s="8">
        <f t="shared" si="4"/>
        <v>0</v>
      </c>
      <c r="L23" s="9"/>
      <c r="M23" s="9">
        <f t="shared" si="5"/>
        <v>202</v>
      </c>
      <c r="N23" s="1632" t="s">
        <v>41</v>
      </c>
      <c r="O23" s="1632" t="s">
        <v>17</v>
      </c>
      <c r="P23" s="1633">
        <v>964343887</v>
      </c>
      <c r="Q23" s="526"/>
      <c r="R23" s="526"/>
    </row>
    <row r="24" spans="1:18" ht="15.75" customHeight="1">
      <c r="A24" s="64">
        <v>45624</v>
      </c>
      <c r="B24" s="28" t="s">
        <v>139</v>
      </c>
      <c r="C24" s="14" t="str">
        <f t="shared" si="0"/>
        <v>uế</v>
      </c>
      <c r="D24" s="7">
        <v>10000</v>
      </c>
      <c r="E24" s="7">
        <v>55000</v>
      </c>
      <c r="F24" s="7"/>
      <c r="G24" s="7"/>
      <c r="H24" s="7">
        <f t="shared" si="1"/>
        <v>65000</v>
      </c>
      <c r="I24" s="8">
        <f t="shared" si="2"/>
        <v>20</v>
      </c>
      <c r="J24" s="8">
        <f t="shared" si="3"/>
        <v>110</v>
      </c>
      <c r="K24" s="8">
        <f t="shared" si="4"/>
        <v>0</v>
      </c>
      <c r="L24" s="9"/>
      <c r="M24" s="9">
        <f t="shared" si="5"/>
        <v>130</v>
      </c>
      <c r="N24" s="1538"/>
      <c r="O24" s="1538"/>
      <c r="P24" s="1538"/>
    </row>
    <row r="25" spans="1:18" ht="15.75" customHeight="1">
      <c r="A25" s="64">
        <v>45624</v>
      </c>
      <c r="B25" s="28" t="s">
        <v>372</v>
      </c>
      <c r="C25" s="14" t="str">
        <f t="shared" si="0"/>
        <v xml:space="preserve">h </v>
      </c>
      <c r="D25" s="7"/>
      <c r="E25" s="7">
        <v>60300</v>
      </c>
      <c r="F25" s="7"/>
      <c r="G25" s="7"/>
      <c r="H25" s="7">
        <f t="shared" si="1"/>
        <v>60300</v>
      </c>
      <c r="I25" s="8">
        <f t="shared" si="2"/>
        <v>0</v>
      </c>
      <c r="J25" s="8">
        <f t="shared" si="3"/>
        <v>121</v>
      </c>
      <c r="K25" s="8">
        <f t="shared" si="4"/>
        <v>0</v>
      </c>
      <c r="L25" s="9"/>
      <c r="M25" s="9">
        <f t="shared" si="5"/>
        <v>121</v>
      </c>
      <c r="N25" s="1539"/>
      <c r="O25" s="1539"/>
      <c r="P25" s="1539"/>
    </row>
    <row r="26" spans="1:18" ht="14.25" customHeight="1">
      <c r="A26" s="64">
        <v>45624</v>
      </c>
      <c r="B26" s="28" t="s">
        <v>373</v>
      </c>
      <c r="C26" s="14" t="str">
        <f t="shared" si="0"/>
        <v>BK</v>
      </c>
      <c r="D26" s="7"/>
      <c r="E26" s="7">
        <v>25000</v>
      </c>
      <c r="F26" s="7"/>
      <c r="G26" s="7"/>
      <c r="H26" s="7">
        <f t="shared" si="1"/>
        <v>25000</v>
      </c>
      <c r="I26" s="8">
        <f t="shared" si="2"/>
        <v>0</v>
      </c>
      <c r="J26" s="8">
        <f t="shared" si="3"/>
        <v>50</v>
      </c>
      <c r="K26" s="8">
        <f t="shared" si="4"/>
        <v>0</v>
      </c>
      <c r="L26" s="9"/>
      <c r="M26" s="9">
        <f t="shared" si="5"/>
        <v>50</v>
      </c>
      <c r="N26" s="1545" t="s">
        <v>110</v>
      </c>
      <c r="O26" s="1545" t="s">
        <v>111</v>
      </c>
      <c r="P26" s="1549">
        <v>981636699</v>
      </c>
      <c r="Q26" s="526"/>
      <c r="R26" s="526"/>
    </row>
    <row r="27" spans="1:18" ht="14.25" customHeight="1">
      <c r="A27" s="64">
        <v>45624</v>
      </c>
      <c r="B27" s="28" t="s">
        <v>374</v>
      </c>
      <c r="C27" s="14" t="str">
        <f t="shared" si="0"/>
        <v>TN</v>
      </c>
      <c r="D27" s="7">
        <v>4400</v>
      </c>
      <c r="E27" s="7">
        <v>57500</v>
      </c>
      <c r="F27" s="7"/>
      <c r="G27" s="7"/>
      <c r="H27" s="7">
        <f t="shared" si="1"/>
        <v>61900</v>
      </c>
      <c r="I27" s="8">
        <f t="shared" si="2"/>
        <v>9</v>
      </c>
      <c r="J27" s="8">
        <f t="shared" si="3"/>
        <v>115</v>
      </c>
      <c r="K27" s="8">
        <f t="shared" si="4"/>
        <v>0</v>
      </c>
      <c r="L27" s="9"/>
      <c r="M27" s="9">
        <f t="shared" si="5"/>
        <v>124</v>
      </c>
      <c r="N27" s="1538"/>
      <c r="O27" s="1538"/>
      <c r="P27" s="1538"/>
    </row>
    <row r="28" spans="1:18" ht="14.25" customHeight="1">
      <c r="A28" s="64">
        <v>45624</v>
      </c>
      <c r="B28" s="610" t="s">
        <v>375</v>
      </c>
      <c r="C28" s="14" t="str">
        <f t="shared" si="0"/>
        <v>CB</v>
      </c>
      <c r="D28" s="7">
        <v>8200</v>
      </c>
      <c r="E28" s="7">
        <v>85500</v>
      </c>
      <c r="F28" s="7"/>
      <c r="G28" s="7"/>
      <c r="H28" s="7">
        <f t="shared" si="1"/>
        <v>93700</v>
      </c>
      <c r="I28" s="8">
        <f t="shared" si="2"/>
        <v>17</v>
      </c>
      <c r="J28" s="8">
        <f t="shared" si="3"/>
        <v>171</v>
      </c>
      <c r="K28" s="8">
        <f t="shared" si="4"/>
        <v>0</v>
      </c>
      <c r="L28" s="9"/>
      <c r="M28" s="9">
        <f t="shared" si="5"/>
        <v>188</v>
      </c>
      <c r="N28" s="1539"/>
      <c r="O28" s="1539"/>
      <c r="P28" s="1539"/>
    </row>
    <row r="29" spans="1:18" ht="15.75" customHeight="1">
      <c r="A29" s="64">
        <v>45624</v>
      </c>
      <c r="B29" s="28" t="s">
        <v>354</v>
      </c>
      <c r="C29" s="14" t="str">
        <f t="shared" si="0"/>
        <v>TN</v>
      </c>
      <c r="D29" s="7"/>
      <c r="E29" s="7">
        <v>33100</v>
      </c>
      <c r="F29" s="7">
        <f>307500 +2000</f>
        <v>309500</v>
      </c>
      <c r="G29" s="7"/>
      <c r="H29" s="7">
        <f t="shared" si="1"/>
        <v>342600</v>
      </c>
      <c r="I29" s="8">
        <f t="shared" si="2"/>
        <v>0</v>
      </c>
      <c r="J29" s="8">
        <f t="shared" si="3"/>
        <v>67</v>
      </c>
      <c r="K29" s="8">
        <f t="shared" si="4"/>
        <v>619</v>
      </c>
      <c r="L29" s="9"/>
      <c r="M29" s="9">
        <f t="shared" si="5"/>
        <v>686</v>
      </c>
      <c r="N29" s="613" t="s">
        <v>19</v>
      </c>
      <c r="O29" s="613" t="s">
        <v>31</v>
      </c>
      <c r="P29" s="607">
        <v>971106882</v>
      </c>
      <c r="Q29" s="54" t="s">
        <v>23</v>
      </c>
      <c r="R29" s="526" t="s">
        <v>376</v>
      </c>
    </row>
    <row r="30" spans="1:18" ht="15.75" customHeight="1">
      <c r="A30" s="5">
        <v>45624</v>
      </c>
      <c r="B30" s="28" t="s">
        <v>71</v>
      </c>
      <c r="C30" s="14" t="str">
        <f t="shared" si="0"/>
        <v>HP</v>
      </c>
      <c r="D30" s="7">
        <f>89100+3000</f>
        <v>92100</v>
      </c>
      <c r="E30" s="7"/>
      <c r="F30" s="7"/>
      <c r="G30" s="7"/>
      <c r="H30" s="7">
        <f t="shared" si="1"/>
        <v>92100</v>
      </c>
      <c r="I30" s="8">
        <f t="shared" si="2"/>
        <v>185</v>
      </c>
      <c r="J30" s="8">
        <f t="shared" si="3"/>
        <v>0</v>
      </c>
      <c r="K30" s="8">
        <f t="shared" si="4"/>
        <v>0</v>
      </c>
      <c r="L30" s="9"/>
      <c r="M30" s="9">
        <f t="shared" si="5"/>
        <v>185</v>
      </c>
      <c r="N30" s="1632" t="s">
        <v>14</v>
      </c>
      <c r="O30" s="1632" t="s">
        <v>37</v>
      </c>
      <c r="P30" s="1633">
        <v>967884730</v>
      </c>
      <c r="Q30" s="54" t="s">
        <v>23</v>
      </c>
    </row>
    <row r="31" spans="1:18" ht="15.75" customHeight="1">
      <c r="A31" s="5">
        <v>45624</v>
      </c>
      <c r="B31" s="28" t="s">
        <v>85</v>
      </c>
      <c r="C31" s="14" t="str">
        <f t="shared" si="0"/>
        <v>HP</v>
      </c>
      <c r="D31" s="7">
        <v>14700</v>
      </c>
      <c r="E31" s="7">
        <v>185000</v>
      </c>
      <c r="F31" s="7"/>
      <c r="G31" s="7"/>
      <c r="H31" s="7">
        <f t="shared" si="1"/>
        <v>199700</v>
      </c>
      <c r="I31" s="8">
        <f t="shared" si="2"/>
        <v>30</v>
      </c>
      <c r="J31" s="8">
        <f t="shared" si="3"/>
        <v>370</v>
      </c>
      <c r="K31" s="8">
        <f t="shared" si="4"/>
        <v>0</v>
      </c>
      <c r="L31" s="9"/>
      <c r="M31" s="9">
        <f t="shared" si="5"/>
        <v>400</v>
      </c>
      <c r="N31" s="1538"/>
      <c r="O31" s="1538"/>
      <c r="P31" s="1538"/>
    </row>
    <row r="32" spans="1:18" ht="15.75" customHeight="1">
      <c r="A32" s="5">
        <v>45624</v>
      </c>
      <c r="B32" s="28" t="s">
        <v>47</v>
      </c>
      <c r="C32" s="14" t="str">
        <f t="shared" si="0"/>
        <v>HD</v>
      </c>
      <c r="D32" s="7">
        <v>11400</v>
      </c>
      <c r="E32" s="7">
        <v>22500</v>
      </c>
      <c r="F32" s="7"/>
      <c r="G32" s="7"/>
      <c r="H32" s="7">
        <f t="shared" si="1"/>
        <v>33900</v>
      </c>
      <c r="I32" s="8">
        <f t="shared" si="2"/>
        <v>23</v>
      </c>
      <c r="J32" s="8">
        <f t="shared" si="3"/>
        <v>45</v>
      </c>
      <c r="K32" s="8">
        <f t="shared" si="4"/>
        <v>0</v>
      </c>
      <c r="L32" s="9"/>
      <c r="M32" s="9">
        <f t="shared" si="5"/>
        <v>68</v>
      </c>
      <c r="N32" s="1539"/>
      <c r="O32" s="1539"/>
      <c r="P32" s="1539"/>
    </row>
    <row r="33" spans="1:16" ht="15.75" customHeight="1">
      <c r="A33" s="5">
        <v>45624</v>
      </c>
      <c r="B33" s="28" t="s">
        <v>47</v>
      </c>
      <c r="C33" s="614" t="str">
        <f t="shared" si="0"/>
        <v>HD</v>
      </c>
      <c r="D33" s="7"/>
      <c r="E33" s="7">
        <v>160000</v>
      </c>
      <c r="F33" s="7"/>
      <c r="G33" s="7"/>
      <c r="H33" s="7">
        <f t="shared" si="1"/>
        <v>160000</v>
      </c>
      <c r="I33" s="8">
        <f t="shared" si="2"/>
        <v>0</v>
      </c>
      <c r="J33" s="8">
        <f t="shared" si="3"/>
        <v>320</v>
      </c>
      <c r="K33" s="8">
        <f t="shared" si="4"/>
        <v>0</v>
      </c>
      <c r="L33" s="9"/>
      <c r="M33" s="9">
        <f t="shared" si="5"/>
        <v>320</v>
      </c>
      <c r="N33" s="612" t="s">
        <v>16</v>
      </c>
      <c r="O33" s="52" t="s">
        <v>324</v>
      </c>
      <c r="P33" s="53">
        <v>974072826</v>
      </c>
    </row>
    <row r="34" spans="1:16" ht="15.75" customHeight="1">
      <c r="A34" s="5">
        <v>45625</v>
      </c>
      <c r="B34" s="28" t="s">
        <v>83</v>
      </c>
      <c r="C34" s="14" t="str">
        <f t="shared" si="0"/>
        <v>NB</v>
      </c>
      <c r="D34" s="7"/>
      <c r="E34" s="7"/>
      <c r="F34" s="7">
        <v>150000</v>
      </c>
      <c r="G34" s="7"/>
      <c r="H34" s="7">
        <f t="shared" si="1"/>
        <v>150000</v>
      </c>
      <c r="I34" s="8">
        <f t="shared" ref="I34:I65" si="6">ROUNDUP(D34/500,0)</f>
        <v>0</v>
      </c>
      <c r="J34" s="8">
        <f t="shared" ref="J34:J65" si="7">ROUNDUP(E34/500,0)</f>
        <v>0</v>
      </c>
      <c r="K34" s="8">
        <f t="shared" ref="K34:K65" si="8">ROUNDUP(F34/500,0)</f>
        <v>300</v>
      </c>
      <c r="L34" s="9"/>
      <c r="M34" s="9">
        <f t="shared" si="5"/>
        <v>300</v>
      </c>
      <c r="N34" s="613" t="s">
        <v>30</v>
      </c>
      <c r="O34" s="613" t="s">
        <v>31</v>
      </c>
      <c r="P34" s="607">
        <v>971106882</v>
      </c>
    </row>
    <row r="35" spans="1:16" ht="15.75" customHeight="1">
      <c r="A35" s="5">
        <v>45625</v>
      </c>
      <c r="B35" s="28" t="s">
        <v>83</v>
      </c>
      <c r="C35" s="14" t="str">
        <f t="shared" si="0"/>
        <v>NB</v>
      </c>
      <c r="D35" s="7">
        <v>43500</v>
      </c>
      <c r="E35" s="7"/>
      <c r="G35" s="69"/>
      <c r="H35" s="7">
        <f t="shared" si="1"/>
        <v>43500</v>
      </c>
      <c r="I35" s="8">
        <f t="shared" si="6"/>
        <v>87</v>
      </c>
      <c r="J35" s="8">
        <f t="shared" si="7"/>
        <v>0</v>
      </c>
      <c r="K35" s="8">
        <f t="shared" si="8"/>
        <v>0</v>
      </c>
      <c r="L35" s="9"/>
      <c r="M35" s="9">
        <f t="shared" si="5"/>
        <v>87</v>
      </c>
      <c r="N35" s="1545" t="s">
        <v>117</v>
      </c>
      <c r="O35" s="1545" t="s">
        <v>74</v>
      </c>
      <c r="P35" s="1598">
        <v>923453896</v>
      </c>
    </row>
    <row r="36" spans="1:16" ht="15.75" customHeight="1">
      <c r="A36" s="5">
        <v>45625</v>
      </c>
      <c r="B36" s="28" t="s">
        <v>81</v>
      </c>
      <c r="C36" s="14" t="str">
        <f t="shared" si="0"/>
        <v>TH</v>
      </c>
      <c r="D36" s="7">
        <v>12000</v>
      </c>
      <c r="E36" s="7">
        <v>162500</v>
      </c>
      <c r="F36" s="7"/>
      <c r="G36" s="7"/>
      <c r="H36" s="7">
        <f t="shared" si="1"/>
        <v>174500</v>
      </c>
      <c r="I36" s="8">
        <f t="shared" si="6"/>
        <v>24</v>
      </c>
      <c r="J36" s="8">
        <f t="shared" si="7"/>
        <v>325</v>
      </c>
      <c r="K36" s="8">
        <f t="shared" si="8"/>
        <v>0</v>
      </c>
      <c r="L36" s="9"/>
      <c r="M36" s="9">
        <f t="shared" si="5"/>
        <v>349</v>
      </c>
      <c r="N36" s="1539"/>
      <c r="O36" s="1539"/>
      <c r="P36" s="1539"/>
    </row>
    <row r="37" spans="1:16" ht="15.75" customHeight="1">
      <c r="A37" s="5">
        <v>45626</v>
      </c>
      <c r="B37" s="28" t="s">
        <v>377</v>
      </c>
      <c r="C37" s="14" t="str">
        <f t="shared" si="0"/>
        <v>ST</v>
      </c>
      <c r="D37" s="602">
        <v>169500</v>
      </c>
      <c r="E37" s="602"/>
      <c r="F37" s="7"/>
      <c r="G37" s="7"/>
      <c r="H37" s="7">
        <f t="shared" si="1"/>
        <v>169500</v>
      </c>
      <c r="I37" s="8">
        <f t="shared" si="6"/>
        <v>339</v>
      </c>
      <c r="J37" s="8">
        <f t="shared" si="7"/>
        <v>0</v>
      </c>
      <c r="K37" s="8">
        <f t="shared" si="8"/>
        <v>0</v>
      </c>
      <c r="L37" s="9"/>
      <c r="M37" s="9">
        <f t="shared" si="5"/>
        <v>339</v>
      </c>
      <c r="N37" s="1545" t="s">
        <v>117</v>
      </c>
      <c r="O37" s="1545" t="s">
        <v>74</v>
      </c>
      <c r="P37" s="1598">
        <v>923453896</v>
      </c>
    </row>
    <row r="38" spans="1:16" ht="15.75" customHeight="1">
      <c r="A38" s="5">
        <v>45626</v>
      </c>
      <c r="B38" s="28" t="s">
        <v>378</v>
      </c>
      <c r="C38" s="14" t="str">
        <f t="shared" si="0"/>
        <v>PT</v>
      </c>
      <c r="D38" s="602">
        <v>64500</v>
      </c>
      <c r="E38" s="602"/>
      <c r="F38" s="7"/>
      <c r="G38" s="7"/>
      <c r="H38" s="7">
        <f t="shared" si="1"/>
        <v>64500</v>
      </c>
      <c r="I38" s="8">
        <f t="shared" si="6"/>
        <v>129</v>
      </c>
      <c r="J38" s="8">
        <f t="shared" si="7"/>
        <v>0</v>
      </c>
      <c r="K38" s="8">
        <f t="shared" si="8"/>
        <v>0</v>
      </c>
      <c r="L38" s="9"/>
      <c r="M38" s="9">
        <f t="shared" si="5"/>
        <v>129</v>
      </c>
      <c r="N38" s="1539"/>
      <c r="O38" s="1539"/>
      <c r="P38" s="1539"/>
    </row>
    <row r="39" spans="1:16" ht="15.75" customHeight="1">
      <c r="A39" s="5">
        <v>45629</v>
      </c>
      <c r="B39" s="28" t="s">
        <v>71</v>
      </c>
      <c r="C39" s="14" t="str">
        <f t="shared" si="0"/>
        <v>HP</v>
      </c>
      <c r="D39" s="602">
        <v>64100</v>
      </c>
      <c r="E39" s="602"/>
      <c r="F39" s="7"/>
      <c r="G39" s="7"/>
      <c r="H39" s="7">
        <f t="shared" si="1"/>
        <v>64100</v>
      </c>
      <c r="I39" s="8">
        <f t="shared" si="6"/>
        <v>129</v>
      </c>
      <c r="J39" s="8">
        <f t="shared" si="7"/>
        <v>0</v>
      </c>
      <c r="K39" s="8">
        <f t="shared" si="8"/>
        <v>0</v>
      </c>
      <c r="L39" s="9"/>
      <c r="M39" s="9">
        <f t="shared" si="5"/>
        <v>129</v>
      </c>
      <c r="N39" s="1545" t="s">
        <v>41</v>
      </c>
      <c r="O39" s="1545" t="s">
        <v>17</v>
      </c>
      <c r="P39" s="1553">
        <v>964343887</v>
      </c>
    </row>
    <row r="40" spans="1:16" ht="15.75" customHeight="1">
      <c r="A40" s="5">
        <v>45629</v>
      </c>
      <c r="B40" s="28" t="s">
        <v>72</v>
      </c>
      <c r="C40" s="14" t="str">
        <f t="shared" si="0"/>
        <v>HD</v>
      </c>
      <c r="D40" s="602">
        <v>92800</v>
      </c>
      <c r="E40" s="602"/>
      <c r="F40" s="7"/>
      <c r="G40" s="7"/>
      <c r="H40" s="7">
        <f t="shared" si="1"/>
        <v>92800</v>
      </c>
      <c r="I40" s="8">
        <f t="shared" si="6"/>
        <v>186</v>
      </c>
      <c r="J40" s="8">
        <f t="shared" si="7"/>
        <v>0</v>
      </c>
      <c r="K40" s="8">
        <f t="shared" si="8"/>
        <v>0</v>
      </c>
      <c r="L40" s="9"/>
      <c r="M40" s="9">
        <f t="shared" si="5"/>
        <v>186</v>
      </c>
      <c r="N40" s="1538"/>
      <c r="O40" s="1538"/>
      <c r="P40" s="1538"/>
    </row>
    <row r="41" spans="1:16" ht="15.75" customHeight="1">
      <c r="A41" s="5">
        <v>45629</v>
      </c>
      <c r="B41" s="28" t="s">
        <v>21</v>
      </c>
      <c r="C41" s="614" t="str">
        <f t="shared" si="0"/>
        <v>VP</v>
      </c>
      <c r="D41" s="602">
        <v>86400</v>
      </c>
      <c r="E41" s="602"/>
      <c r="F41" s="7"/>
      <c r="G41" s="7"/>
      <c r="H41" s="7">
        <f t="shared" si="1"/>
        <v>86400</v>
      </c>
      <c r="I41" s="8">
        <f t="shared" si="6"/>
        <v>173</v>
      </c>
      <c r="J41" s="8">
        <f t="shared" si="7"/>
        <v>0</v>
      </c>
      <c r="K41" s="8">
        <f t="shared" si="8"/>
        <v>0</v>
      </c>
      <c r="L41" s="9"/>
      <c r="M41" s="9">
        <f t="shared" si="5"/>
        <v>173</v>
      </c>
      <c r="N41" s="1632" t="s">
        <v>30</v>
      </c>
      <c r="O41" s="1545" t="s">
        <v>74</v>
      </c>
      <c r="P41" s="1598">
        <v>923453896</v>
      </c>
    </row>
    <row r="42" spans="1:16" ht="15.75" customHeight="1">
      <c r="A42" s="5">
        <v>45629</v>
      </c>
      <c r="B42" s="28" t="s">
        <v>24</v>
      </c>
      <c r="C42" s="614" t="str">
        <f t="shared" si="0"/>
        <v>VP</v>
      </c>
      <c r="D42" s="602">
        <v>67300</v>
      </c>
      <c r="E42" s="602"/>
      <c r="F42" s="7"/>
      <c r="G42" s="7"/>
      <c r="H42" s="7">
        <f t="shared" si="1"/>
        <v>67300</v>
      </c>
      <c r="I42" s="8">
        <f t="shared" si="6"/>
        <v>135</v>
      </c>
      <c r="J42" s="8">
        <f t="shared" si="7"/>
        <v>0</v>
      </c>
      <c r="K42" s="8">
        <f t="shared" si="8"/>
        <v>0</v>
      </c>
      <c r="L42" s="9"/>
      <c r="M42" s="9">
        <f t="shared" si="5"/>
        <v>135</v>
      </c>
      <c r="N42" s="1538"/>
      <c r="O42" s="1538"/>
      <c r="P42" s="1538"/>
    </row>
    <row r="43" spans="1:16" ht="15.75" customHeight="1">
      <c r="A43" s="5">
        <v>45629</v>
      </c>
      <c r="B43" s="28" t="s">
        <v>379</v>
      </c>
      <c r="C43" s="614" t="str">
        <f t="shared" si="0"/>
        <v>Tổ</v>
      </c>
      <c r="D43" s="602">
        <v>49500</v>
      </c>
      <c r="E43" s="602"/>
      <c r="F43" s="7"/>
      <c r="G43" s="7"/>
      <c r="H43" s="7">
        <f t="shared" si="1"/>
        <v>49500</v>
      </c>
      <c r="I43" s="8">
        <f t="shared" si="6"/>
        <v>99</v>
      </c>
      <c r="J43" s="8">
        <f t="shared" si="7"/>
        <v>0</v>
      </c>
      <c r="K43" s="8">
        <f t="shared" si="8"/>
        <v>0</v>
      </c>
      <c r="L43" s="9"/>
      <c r="M43" s="9">
        <f t="shared" si="5"/>
        <v>99</v>
      </c>
      <c r="N43" s="1539"/>
      <c r="O43" s="1539"/>
      <c r="P43" s="1539"/>
    </row>
    <row r="44" spans="1:16" ht="15.75" customHeight="1">
      <c r="A44" s="5">
        <v>45629</v>
      </c>
      <c r="B44" s="28" t="s">
        <v>380</v>
      </c>
      <c r="C44" s="14" t="str">
        <f t="shared" si="0"/>
        <v>NĐ</v>
      </c>
      <c r="D44" s="602">
        <v>46900</v>
      </c>
      <c r="E44" s="602"/>
      <c r="F44" s="7"/>
      <c r="G44" s="7"/>
      <c r="H44" s="7">
        <f t="shared" si="1"/>
        <v>46900</v>
      </c>
      <c r="I44" s="8">
        <f t="shared" si="6"/>
        <v>94</v>
      </c>
      <c r="J44" s="8">
        <f t="shared" si="7"/>
        <v>0</v>
      </c>
      <c r="K44" s="8">
        <f t="shared" si="8"/>
        <v>0</v>
      </c>
      <c r="L44" s="9"/>
      <c r="M44" s="9">
        <f t="shared" si="5"/>
        <v>94</v>
      </c>
      <c r="N44" s="1632" t="s">
        <v>36</v>
      </c>
      <c r="O44" s="1632" t="s">
        <v>37</v>
      </c>
      <c r="P44" s="1633">
        <v>967884730</v>
      </c>
    </row>
    <row r="45" spans="1:16" ht="15.75" customHeight="1">
      <c r="A45" s="5">
        <v>45629</v>
      </c>
      <c r="B45" s="28" t="s">
        <v>381</v>
      </c>
      <c r="C45" s="14" t="str">
        <f t="shared" si="0"/>
        <v>TB</v>
      </c>
      <c r="D45" s="602">
        <v>41200</v>
      </c>
      <c r="E45" s="602"/>
      <c r="F45" s="7"/>
      <c r="G45" s="7"/>
      <c r="H45" s="7">
        <f t="shared" si="1"/>
        <v>41200</v>
      </c>
      <c r="I45" s="8">
        <f t="shared" si="6"/>
        <v>83</v>
      </c>
      <c r="J45" s="8">
        <f t="shared" si="7"/>
        <v>0</v>
      </c>
      <c r="K45" s="8">
        <f t="shared" si="8"/>
        <v>0</v>
      </c>
      <c r="L45" s="9"/>
      <c r="M45" s="9">
        <f t="shared" si="5"/>
        <v>83</v>
      </c>
      <c r="N45" s="1538"/>
      <c r="O45" s="1538"/>
      <c r="P45" s="1538"/>
    </row>
    <row r="46" spans="1:16" ht="15.75" customHeight="1">
      <c r="A46" s="5">
        <v>45629</v>
      </c>
      <c r="B46" s="28" t="s">
        <v>136</v>
      </c>
      <c r="C46" s="14" t="str">
        <f t="shared" si="0"/>
        <v>TB</v>
      </c>
      <c r="D46" s="602">
        <v>118500</v>
      </c>
      <c r="E46" s="602"/>
      <c r="F46" s="7"/>
      <c r="G46" s="7"/>
      <c r="H46" s="7">
        <f t="shared" si="1"/>
        <v>118500</v>
      </c>
      <c r="I46" s="8">
        <f t="shared" si="6"/>
        <v>237</v>
      </c>
      <c r="J46" s="8">
        <f t="shared" si="7"/>
        <v>0</v>
      </c>
      <c r="K46" s="8">
        <f t="shared" si="8"/>
        <v>0</v>
      </c>
      <c r="L46" s="9"/>
      <c r="M46" s="9">
        <f t="shared" si="5"/>
        <v>237</v>
      </c>
      <c r="N46" s="1539"/>
      <c r="O46" s="1539"/>
      <c r="P46" s="1539"/>
    </row>
    <row r="47" spans="1:16" ht="15.75" customHeight="1">
      <c r="A47" s="5">
        <v>45629</v>
      </c>
      <c r="B47" s="28" t="s">
        <v>382</v>
      </c>
      <c r="C47" s="14" t="str">
        <f t="shared" si="0"/>
        <v>NT</v>
      </c>
      <c r="D47" s="7">
        <v>200000</v>
      </c>
      <c r="E47" s="7"/>
      <c r="F47" s="7"/>
      <c r="G47" s="7"/>
      <c r="H47" s="7">
        <f t="shared" si="1"/>
        <v>200000</v>
      </c>
      <c r="I47" s="8">
        <f t="shared" si="6"/>
        <v>400</v>
      </c>
      <c r="J47" s="8">
        <f t="shared" si="7"/>
        <v>0</v>
      </c>
      <c r="K47" s="8">
        <f t="shared" si="8"/>
        <v>0</v>
      </c>
      <c r="L47" s="9"/>
      <c r="M47" s="9">
        <f t="shared" si="5"/>
        <v>400</v>
      </c>
      <c r="N47" s="613" t="s">
        <v>49</v>
      </c>
      <c r="O47" s="613" t="s">
        <v>50</v>
      </c>
      <c r="P47" s="607">
        <v>949502669</v>
      </c>
    </row>
    <row r="48" spans="1:16" ht="15.75" customHeight="1">
      <c r="A48" s="5">
        <v>45630</v>
      </c>
      <c r="B48" s="28" t="s">
        <v>39</v>
      </c>
      <c r="C48" s="14" t="str">
        <f t="shared" si="0"/>
        <v>LC</v>
      </c>
      <c r="D48" s="7">
        <v>69700</v>
      </c>
      <c r="E48" s="7"/>
      <c r="F48" s="7"/>
      <c r="G48" s="7"/>
      <c r="H48" s="7">
        <f t="shared" si="1"/>
        <v>69700</v>
      </c>
      <c r="I48" s="8">
        <f t="shared" si="6"/>
        <v>140</v>
      </c>
      <c r="J48" s="8">
        <f t="shared" si="7"/>
        <v>0</v>
      </c>
      <c r="K48" s="8">
        <f t="shared" si="8"/>
        <v>0</v>
      </c>
      <c r="L48" s="9"/>
      <c r="M48" s="9">
        <f t="shared" si="5"/>
        <v>140</v>
      </c>
      <c r="N48" s="1545" t="s">
        <v>41</v>
      </c>
      <c r="O48" s="1545" t="s">
        <v>17</v>
      </c>
      <c r="P48" s="1549">
        <v>964343887</v>
      </c>
    </row>
    <row r="49" spans="1:17" ht="15.75" customHeight="1">
      <c r="A49" s="5">
        <v>45630</v>
      </c>
      <c r="B49" s="28" t="s">
        <v>38</v>
      </c>
      <c r="C49" s="14" t="str">
        <f t="shared" si="0"/>
        <v>LC</v>
      </c>
      <c r="D49" s="7">
        <v>98300</v>
      </c>
      <c r="E49" s="7"/>
      <c r="F49" s="7"/>
      <c r="G49" s="7"/>
      <c r="H49" s="7">
        <f t="shared" si="1"/>
        <v>98300</v>
      </c>
      <c r="I49" s="8">
        <f t="shared" si="6"/>
        <v>197</v>
      </c>
      <c r="J49" s="8">
        <f t="shared" si="7"/>
        <v>0</v>
      </c>
      <c r="K49" s="8">
        <f t="shared" si="8"/>
        <v>0</v>
      </c>
      <c r="L49" s="9"/>
      <c r="M49" s="9">
        <f t="shared" si="5"/>
        <v>197</v>
      </c>
      <c r="N49" s="1538"/>
      <c r="O49" s="1538"/>
      <c r="P49" s="1538"/>
    </row>
    <row r="50" spans="1:17" ht="15.75" customHeight="1">
      <c r="A50" s="5">
        <v>45630</v>
      </c>
      <c r="B50" s="28" t="s">
        <v>128</v>
      </c>
      <c r="C50" s="14" t="str">
        <f t="shared" si="0"/>
        <v>YB</v>
      </c>
      <c r="D50" s="7">
        <v>26000</v>
      </c>
      <c r="E50" s="7"/>
      <c r="F50" s="7"/>
      <c r="G50" s="7"/>
      <c r="H50" s="7">
        <f t="shared" si="1"/>
        <v>26000</v>
      </c>
      <c r="I50" s="8">
        <f t="shared" si="6"/>
        <v>52</v>
      </c>
      <c r="J50" s="8">
        <f t="shared" si="7"/>
        <v>0</v>
      </c>
      <c r="K50" s="8">
        <f t="shared" si="8"/>
        <v>0</v>
      </c>
      <c r="L50" s="9"/>
      <c r="M50" s="9">
        <f t="shared" si="5"/>
        <v>52</v>
      </c>
      <c r="N50" s="1539"/>
      <c r="O50" s="1539"/>
      <c r="P50" s="1539"/>
    </row>
    <row r="51" spans="1:17" ht="15.75" customHeight="1">
      <c r="A51" s="5">
        <v>45630</v>
      </c>
      <c r="B51" s="28" t="s">
        <v>27</v>
      </c>
      <c r="C51" s="614" t="str">
        <f t="shared" si="0"/>
        <v>YB</v>
      </c>
      <c r="D51" s="7">
        <v>27400</v>
      </c>
      <c r="E51" s="7"/>
      <c r="F51" s="7"/>
      <c r="G51" s="7"/>
      <c r="H51" s="7">
        <f t="shared" si="1"/>
        <v>27400</v>
      </c>
      <c r="I51" s="8">
        <f t="shared" si="6"/>
        <v>55</v>
      </c>
      <c r="J51" s="8">
        <f t="shared" si="7"/>
        <v>0</v>
      </c>
      <c r="K51" s="8">
        <f t="shared" si="8"/>
        <v>0</v>
      </c>
      <c r="L51" s="9"/>
      <c r="M51" s="9">
        <f t="shared" si="5"/>
        <v>55</v>
      </c>
      <c r="N51" s="1545" t="s">
        <v>323</v>
      </c>
      <c r="O51" s="1545" t="s">
        <v>324</v>
      </c>
      <c r="P51" s="1549">
        <v>974072826</v>
      </c>
    </row>
    <row r="52" spans="1:17" ht="15.75" customHeight="1">
      <c r="A52" s="5">
        <v>45630</v>
      </c>
      <c r="B52" s="28" t="s">
        <v>129</v>
      </c>
      <c r="C52" s="614" t="str">
        <f t="shared" si="0"/>
        <v>YB</v>
      </c>
      <c r="D52" s="7">
        <v>66800</v>
      </c>
      <c r="E52" s="7"/>
      <c r="F52" s="7"/>
      <c r="G52" s="7"/>
      <c r="H52" s="7">
        <f t="shared" si="1"/>
        <v>66800</v>
      </c>
      <c r="I52" s="8">
        <f t="shared" si="6"/>
        <v>134</v>
      </c>
      <c r="J52" s="8">
        <f t="shared" si="7"/>
        <v>0</v>
      </c>
      <c r="K52" s="8">
        <f t="shared" si="8"/>
        <v>0</v>
      </c>
      <c r="L52" s="9"/>
      <c r="M52" s="9">
        <f t="shared" si="5"/>
        <v>134</v>
      </c>
      <c r="N52" s="1538"/>
      <c r="O52" s="1538"/>
      <c r="P52" s="1538"/>
    </row>
    <row r="53" spans="1:17" ht="15.75" customHeight="1">
      <c r="A53" s="5">
        <v>45630</v>
      </c>
      <c r="B53" s="28" t="s">
        <v>383</v>
      </c>
      <c r="C53" s="614" t="str">
        <f t="shared" si="0"/>
        <v>PT</v>
      </c>
      <c r="D53" s="7">
        <v>7900</v>
      </c>
      <c r="E53" s="7">
        <v>196000</v>
      </c>
      <c r="F53" s="7"/>
      <c r="G53" s="7"/>
      <c r="H53" s="7">
        <f t="shared" si="1"/>
        <v>203900</v>
      </c>
      <c r="I53" s="8">
        <f t="shared" si="6"/>
        <v>16</v>
      </c>
      <c r="J53" s="8">
        <f t="shared" si="7"/>
        <v>392</v>
      </c>
      <c r="K53" s="8">
        <f t="shared" si="8"/>
        <v>0</v>
      </c>
      <c r="L53" s="9"/>
      <c r="M53" s="9">
        <f t="shared" si="5"/>
        <v>408</v>
      </c>
      <c r="N53" s="1538"/>
      <c r="O53" s="1538"/>
      <c r="P53" s="1538"/>
    </row>
    <row r="54" spans="1:17" ht="15.75" customHeight="1">
      <c r="A54" s="5">
        <v>45630</v>
      </c>
      <c r="B54" s="615" t="s">
        <v>384</v>
      </c>
      <c r="C54" s="614" t="str">
        <f t="shared" si="0"/>
        <v>VT</v>
      </c>
      <c r="D54" s="7">
        <v>64900</v>
      </c>
      <c r="E54" s="7"/>
      <c r="F54" s="7"/>
      <c r="G54" s="7"/>
      <c r="H54" s="7">
        <f t="shared" si="1"/>
        <v>64900</v>
      </c>
      <c r="I54" s="8">
        <f t="shared" si="6"/>
        <v>130</v>
      </c>
      <c r="J54" s="8">
        <f t="shared" si="7"/>
        <v>0</v>
      </c>
      <c r="K54" s="8">
        <f t="shared" si="8"/>
        <v>0</v>
      </c>
      <c r="L54" s="9"/>
      <c r="M54" s="9">
        <f t="shared" si="5"/>
        <v>130</v>
      </c>
      <c r="N54" s="1539"/>
      <c r="O54" s="1539"/>
      <c r="P54" s="1539"/>
    </row>
    <row r="55" spans="1:17" ht="15.75" customHeight="1">
      <c r="A55" s="5">
        <v>45630</v>
      </c>
      <c r="B55" s="28" t="s">
        <v>29</v>
      </c>
      <c r="C55" s="14" t="str">
        <f t="shared" si="0"/>
        <v>VT</v>
      </c>
      <c r="D55" s="7">
        <v>49000</v>
      </c>
      <c r="E55" s="7"/>
      <c r="F55" s="7"/>
      <c r="G55" s="7"/>
      <c r="H55" s="7">
        <f t="shared" si="1"/>
        <v>49000</v>
      </c>
      <c r="I55" s="8">
        <f t="shared" si="6"/>
        <v>98</v>
      </c>
      <c r="J55" s="8">
        <f t="shared" si="7"/>
        <v>0</v>
      </c>
      <c r="K55" s="8">
        <f t="shared" si="8"/>
        <v>0</v>
      </c>
      <c r="L55" s="9"/>
      <c r="M55" s="9">
        <f t="shared" si="5"/>
        <v>98</v>
      </c>
      <c r="N55" s="1545" t="s">
        <v>117</v>
      </c>
      <c r="O55" s="1545" t="s">
        <v>15</v>
      </c>
      <c r="P55" s="1549">
        <v>961571433</v>
      </c>
    </row>
    <row r="56" spans="1:17" ht="15.75" customHeight="1">
      <c r="A56" s="5">
        <v>45630</v>
      </c>
      <c r="B56" s="28" t="s">
        <v>385</v>
      </c>
      <c r="C56" s="14" t="str">
        <f t="shared" si="0"/>
        <v>LT</v>
      </c>
      <c r="D56" s="7">
        <v>68800</v>
      </c>
      <c r="E56" s="7"/>
      <c r="F56" s="7"/>
      <c r="G56" s="7"/>
      <c r="H56" s="7">
        <f t="shared" si="1"/>
        <v>68800</v>
      </c>
      <c r="I56" s="8">
        <f t="shared" si="6"/>
        <v>138</v>
      </c>
      <c r="J56" s="8">
        <f t="shared" si="7"/>
        <v>0</v>
      </c>
      <c r="K56" s="8">
        <f t="shared" si="8"/>
        <v>0</v>
      </c>
      <c r="L56" s="9"/>
      <c r="M56" s="9">
        <f t="shared" si="5"/>
        <v>138</v>
      </c>
      <c r="N56" s="1538"/>
      <c r="O56" s="1538"/>
      <c r="P56" s="1538"/>
    </row>
    <row r="57" spans="1:17" ht="15.75" customHeight="1">
      <c r="A57" s="5">
        <v>45630</v>
      </c>
      <c r="B57" s="28" t="s">
        <v>386</v>
      </c>
      <c r="C57" s="14" t="str">
        <f t="shared" si="0"/>
        <v>VP</v>
      </c>
      <c r="D57" s="7">
        <v>2000</v>
      </c>
      <c r="E57" s="7">
        <v>100000</v>
      </c>
      <c r="F57" s="7"/>
      <c r="G57" s="7"/>
      <c r="H57" s="7">
        <f t="shared" si="1"/>
        <v>102000</v>
      </c>
      <c r="I57" s="8">
        <f t="shared" si="6"/>
        <v>4</v>
      </c>
      <c r="J57" s="8">
        <f t="shared" si="7"/>
        <v>200</v>
      </c>
      <c r="K57" s="8">
        <f t="shared" si="8"/>
        <v>0</v>
      </c>
      <c r="L57" s="9"/>
      <c r="M57" s="9">
        <f t="shared" si="5"/>
        <v>204</v>
      </c>
      <c r="N57" s="1538"/>
      <c r="O57" s="1538"/>
      <c r="P57" s="1538"/>
    </row>
    <row r="58" spans="1:17" ht="15.75" customHeight="1">
      <c r="A58" s="5">
        <v>45630</v>
      </c>
      <c r="B58" s="28" t="s">
        <v>387</v>
      </c>
      <c r="C58" s="14" t="str">
        <f t="shared" si="0"/>
        <v>VY</v>
      </c>
      <c r="D58" s="7">
        <v>8300</v>
      </c>
      <c r="E58" s="7">
        <v>127000</v>
      </c>
      <c r="F58" s="7"/>
      <c r="G58" s="7"/>
      <c r="H58" s="7">
        <f t="shared" si="1"/>
        <v>135300</v>
      </c>
      <c r="I58" s="8">
        <f t="shared" si="6"/>
        <v>17</v>
      </c>
      <c r="J58" s="8">
        <f t="shared" si="7"/>
        <v>254</v>
      </c>
      <c r="K58" s="8">
        <f t="shared" si="8"/>
        <v>0</v>
      </c>
      <c r="L58" s="9"/>
      <c r="M58" s="9">
        <f t="shared" si="5"/>
        <v>271</v>
      </c>
      <c r="N58" s="1539"/>
      <c r="O58" s="1539"/>
      <c r="P58" s="1539"/>
    </row>
    <row r="59" spans="1:17" ht="15.75" customHeight="1">
      <c r="A59" s="5">
        <v>45630</v>
      </c>
      <c r="B59" s="28" t="s">
        <v>388</v>
      </c>
      <c r="C59" s="614" t="str">
        <f t="shared" si="0"/>
        <v>HG</v>
      </c>
      <c r="D59" s="7">
        <v>5000</v>
      </c>
      <c r="E59" s="7">
        <v>135000</v>
      </c>
      <c r="F59" s="7"/>
      <c r="G59" s="7"/>
      <c r="H59" s="7">
        <f t="shared" si="1"/>
        <v>140000</v>
      </c>
      <c r="I59" s="8">
        <f t="shared" si="6"/>
        <v>10</v>
      </c>
      <c r="J59" s="8">
        <f t="shared" si="7"/>
        <v>270</v>
      </c>
      <c r="K59" s="8">
        <f t="shared" si="8"/>
        <v>0</v>
      </c>
      <c r="L59" s="9"/>
      <c r="M59" s="9">
        <f t="shared" si="5"/>
        <v>280</v>
      </c>
      <c r="N59" s="11" t="s">
        <v>16</v>
      </c>
      <c r="O59" s="11" t="s">
        <v>216</v>
      </c>
      <c r="P59" s="12">
        <v>326522825</v>
      </c>
    </row>
    <row r="60" spans="1:17" ht="15.75" customHeight="1">
      <c r="A60" s="5">
        <v>45630</v>
      </c>
      <c r="B60" s="28" t="s">
        <v>59</v>
      </c>
      <c r="C60" s="14" t="str">
        <f t="shared" si="0"/>
        <v>BN</v>
      </c>
      <c r="D60" s="7">
        <v>11500</v>
      </c>
      <c r="E60" s="7">
        <v>177000</v>
      </c>
      <c r="F60" s="7"/>
      <c r="G60" s="7"/>
      <c r="H60" s="7">
        <f t="shared" si="1"/>
        <v>188500</v>
      </c>
      <c r="I60" s="8">
        <f t="shared" si="6"/>
        <v>23</v>
      </c>
      <c r="J60" s="8">
        <f t="shared" si="7"/>
        <v>354</v>
      </c>
      <c r="K60" s="8">
        <f t="shared" si="8"/>
        <v>0</v>
      </c>
      <c r="L60" s="9"/>
      <c r="M60" s="9">
        <f t="shared" si="5"/>
        <v>377</v>
      </c>
      <c r="N60" s="1545" t="s">
        <v>63</v>
      </c>
      <c r="O60" s="1545" t="s">
        <v>20</v>
      </c>
      <c r="P60" s="1549">
        <v>974392325</v>
      </c>
    </row>
    <row r="61" spans="1:17" ht="15.75" customHeight="1">
      <c r="A61" s="5">
        <v>45630</v>
      </c>
      <c r="B61" s="28" t="s">
        <v>58</v>
      </c>
      <c r="C61" s="14" t="str">
        <f t="shared" si="0"/>
        <v>BN</v>
      </c>
      <c r="D61" s="7">
        <v>37600</v>
      </c>
      <c r="E61" s="7"/>
      <c r="F61" s="7"/>
      <c r="G61" s="7"/>
      <c r="H61" s="7">
        <f t="shared" si="1"/>
        <v>37600</v>
      </c>
      <c r="I61" s="8">
        <f t="shared" si="6"/>
        <v>76</v>
      </c>
      <c r="J61" s="8">
        <f t="shared" si="7"/>
        <v>0</v>
      </c>
      <c r="K61" s="8">
        <f t="shared" si="8"/>
        <v>0</v>
      </c>
      <c r="L61" s="9"/>
      <c r="M61" s="9">
        <f t="shared" si="5"/>
        <v>76</v>
      </c>
      <c r="N61" s="1538"/>
      <c r="O61" s="1538"/>
      <c r="P61" s="1538"/>
    </row>
    <row r="62" spans="1:17" ht="15.75" customHeight="1">
      <c r="A62" s="5">
        <v>45630</v>
      </c>
      <c r="B62" s="28" t="s">
        <v>368</v>
      </c>
      <c r="C62" s="14" t="str">
        <f t="shared" si="0"/>
        <v>BN</v>
      </c>
      <c r="D62" s="7">
        <v>53700</v>
      </c>
      <c r="E62" s="7"/>
      <c r="F62" s="7"/>
      <c r="G62" s="7"/>
      <c r="H62" s="7">
        <f t="shared" si="1"/>
        <v>53700</v>
      </c>
      <c r="I62" s="8">
        <f t="shared" si="6"/>
        <v>108</v>
      </c>
      <c r="J62" s="8">
        <f t="shared" si="7"/>
        <v>0</v>
      </c>
      <c r="K62" s="8">
        <f t="shared" si="8"/>
        <v>0</v>
      </c>
      <c r="L62" s="9"/>
      <c r="M62" s="9">
        <f t="shared" si="5"/>
        <v>108</v>
      </c>
      <c r="N62" s="1538"/>
      <c r="O62" s="1538"/>
      <c r="P62" s="1538"/>
    </row>
    <row r="63" spans="1:17" ht="15.75" customHeight="1">
      <c r="A63" s="5">
        <v>45630</v>
      </c>
      <c r="B63" s="28" t="s">
        <v>56</v>
      </c>
      <c r="C63" s="14" t="str">
        <f t="shared" si="0"/>
        <v>BG</v>
      </c>
      <c r="D63" s="7">
        <v>25000</v>
      </c>
      <c r="E63" s="7"/>
      <c r="F63" s="7"/>
      <c r="G63" s="7"/>
      <c r="H63" s="7">
        <f t="shared" si="1"/>
        <v>25000</v>
      </c>
      <c r="I63" s="8">
        <f t="shared" si="6"/>
        <v>50</v>
      </c>
      <c r="J63" s="8">
        <f t="shared" si="7"/>
        <v>0</v>
      </c>
      <c r="K63" s="8">
        <f t="shared" si="8"/>
        <v>0</v>
      </c>
      <c r="L63" s="9"/>
      <c r="M63" s="9">
        <f t="shared" si="5"/>
        <v>50</v>
      </c>
      <c r="N63" s="1539"/>
      <c r="O63" s="1539"/>
      <c r="P63" s="1539"/>
      <c r="Q63" s="528"/>
    </row>
    <row r="64" spans="1:17" ht="15.75" customHeight="1">
      <c r="A64" s="5">
        <v>45630</v>
      </c>
      <c r="B64" s="28" t="s">
        <v>56</v>
      </c>
      <c r="C64" s="614" t="str">
        <f t="shared" si="0"/>
        <v>BG</v>
      </c>
      <c r="D64" s="7">
        <v>44500</v>
      </c>
      <c r="E64" s="7"/>
      <c r="F64" s="7"/>
      <c r="G64" s="7"/>
      <c r="H64" s="7">
        <f t="shared" si="1"/>
        <v>44500</v>
      </c>
      <c r="I64" s="8">
        <f t="shared" si="6"/>
        <v>89</v>
      </c>
      <c r="J64" s="8">
        <f t="shared" si="7"/>
        <v>0</v>
      </c>
      <c r="K64" s="8">
        <f t="shared" si="8"/>
        <v>0</v>
      </c>
      <c r="L64" s="9"/>
      <c r="M64" s="9">
        <f t="shared" si="5"/>
        <v>89</v>
      </c>
      <c r="N64" s="1545" t="s">
        <v>163</v>
      </c>
      <c r="O64" s="1545" t="s">
        <v>111</v>
      </c>
      <c r="P64" s="1549">
        <v>981636699</v>
      </c>
    </row>
    <row r="65" spans="1:17" ht="15.75" customHeight="1">
      <c r="A65" s="5">
        <v>45630</v>
      </c>
      <c r="B65" s="28" t="s">
        <v>55</v>
      </c>
      <c r="C65" s="614" t="str">
        <f t="shared" si="0"/>
        <v>BG</v>
      </c>
      <c r="D65" s="7">
        <v>79000</v>
      </c>
      <c r="E65" s="7"/>
      <c r="F65" s="7"/>
      <c r="G65" s="7"/>
      <c r="H65" s="7">
        <f t="shared" si="1"/>
        <v>79000</v>
      </c>
      <c r="I65" s="8">
        <f t="shared" si="6"/>
        <v>158</v>
      </c>
      <c r="J65" s="8">
        <f t="shared" si="7"/>
        <v>0</v>
      </c>
      <c r="K65" s="8">
        <f t="shared" si="8"/>
        <v>0</v>
      </c>
      <c r="L65" s="9"/>
      <c r="M65" s="9">
        <f t="shared" si="5"/>
        <v>158</v>
      </c>
      <c r="N65" s="1539"/>
      <c r="O65" s="1539"/>
      <c r="P65" s="1539"/>
    </row>
    <row r="66" spans="1:17" ht="15.75" customHeight="1">
      <c r="A66" s="5">
        <v>45630</v>
      </c>
      <c r="B66" s="616" t="s">
        <v>389</v>
      </c>
      <c r="C66" s="14" t="str">
        <f t="shared" si="0"/>
        <v>QO</v>
      </c>
      <c r="D66" s="7"/>
      <c r="E66" s="7"/>
      <c r="F66" s="7">
        <v>200000</v>
      </c>
      <c r="G66" s="7"/>
      <c r="H66" s="7">
        <f t="shared" si="1"/>
        <v>200000</v>
      </c>
      <c r="I66" s="8">
        <f t="shared" ref="I66:I97" si="9">ROUNDUP(D66/500,0)</f>
        <v>0</v>
      </c>
      <c r="J66" s="8">
        <f t="shared" ref="J66:J97" si="10">ROUNDUP(E66/500,0)</f>
        <v>0</v>
      </c>
      <c r="K66" s="8">
        <f t="shared" ref="K66:K97" si="11">ROUNDUP(F66/500,0)</f>
        <v>400</v>
      </c>
      <c r="L66" s="9"/>
      <c r="M66" s="9">
        <f t="shared" si="5"/>
        <v>400</v>
      </c>
      <c r="N66" s="11" t="s">
        <v>30</v>
      </c>
      <c r="O66" s="11" t="s">
        <v>74</v>
      </c>
      <c r="P66" s="12">
        <v>923453896</v>
      </c>
    </row>
    <row r="67" spans="1:17" ht="15.75" customHeight="1">
      <c r="A67" s="5">
        <v>45631</v>
      </c>
      <c r="B67" s="28" t="s">
        <v>390</v>
      </c>
      <c r="C67" s="14" t="str">
        <f t="shared" si="0"/>
        <v>QN</v>
      </c>
      <c r="D67" s="7">
        <v>92500</v>
      </c>
      <c r="E67" s="7"/>
      <c r="F67" s="7"/>
      <c r="G67" s="7"/>
      <c r="H67" s="7">
        <f t="shared" si="1"/>
        <v>92500</v>
      </c>
      <c r="I67" s="8">
        <f t="shared" si="9"/>
        <v>185</v>
      </c>
      <c r="J67" s="8">
        <f t="shared" si="10"/>
        <v>0</v>
      </c>
      <c r="K67" s="8">
        <f t="shared" si="11"/>
        <v>0</v>
      </c>
      <c r="L67" s="9"/>
      <c r="M67" s="9">
        <f t="shared" si="5"/>
        <v>185</v>
      </c>
      <c r="N67" s="1545" t="s">
        <v>19</v>
      </c>
      <c r="O67" s="1545" t="s">
        <v>31</v>
      </c>
      <c r="P67" s="1553">
        <v>971106882</v>
      </c>
    </row>
    <row r="68" spans="1:17" ht="15.75" customHeight="1">
      <c r="A68" s="5">
        <v>45631</v>
      </c>
      <c r="B68" s="28" t="s">
        <v>391</v>
      </c>
      <c r="C68" s="14" t="str">
        <f t="shared" si="0"/>
        <v>QN</v>
      </c>
      <c r="D68" s="7">
        <f>25000+34800</f>
        <v>59800</v>
      </c>
      <c r="E68" s="7">
        <v>165000</v>
      </c>
      <c r="F68" s="7"/>
      <c r="G68" s="7"/>
      <c r="H68" s="7">
        <f t="shared" si="1"/>
        <v>224800</v>
      </c>
      <c r="I68" s="8">
        <f t="shared" si="9"/>
        <v>120</v>
      </c>
      <c r="J68" s="8">
        <f t="shared" si="10"/>
        <v>330</v>
      </c>
      <c r="K68" s="8">
        <f t="shared" si="11"/>
        <v>0</v>
      </c>
      <c r="L68" s="9"/>
      <c r="M68" s="9">
        <f t="shared" si="5"/>
        <v>450</v>
      </c>
      <c r="N68" s="1538"/>
      <c r="O68" s="1538"/>
      <c r="P68" s="1538"/>
      <c r="Q68" s="617" t="s">
        <v>23</v>
      </c>
    </row>
    <row r="69" spans="1:17" ht="15.75" customHeight="1">
      <c r="A69" s="5">
        <v>45631</v>
      </c>
      <c r="B69" s="28" t="s">
        <v>392</v>
      </c>
      <c r="C69" s="14" t="str">
        <f t="shared" si="0"/>
        <v>NB</v>
      </c>
      <c r="D69" s="7">
        <v>45000</v>
      </c>
      <c r="E69" s="7"/>
      <c r="F69" s="7"/>
      <c r="G69" s="7"/>
      <c r="H69" s="7">
        <f t="shared" si="1"/>
        <v>45000</v>
      </c>
      <c r="I69" s="8">
        <f t="shared" si="9"/>
        <v>90</v>
      </c>
      <c r="J69" s="8">
        <f t="shared" si="10"/>
        <v>0</v>
      </c>
      <c r="K69" s="8">
        <f t="shared" si="11"/>
        <v>0</v>
      </c>
      <c r="L69" s="9"/>
      <c r="M69" s="9">
        <f t="shared" si="5"/>
        <v>90</v>
      </c>
      <c r="N69" s="1545" t="s">
        <v>36</v>
      </c>
      <c r="O69" s="1545" t="s">
        <v>37</v>
      </c>
      <c r="P69" s="1553">
        <v>967884730</v>
      </c>
    </row>
    <row r="70" spans="1:17" ht="15.75" customHeight="1">
      <c r="A70" s="5">
        <v>45631</v>
      </c>
      <c r="B70" s="28" t="s">
        <v>393</v>
      </c>
      <c r="C70" s="14" t="str">
        <f t="shared" si="0"/>
        <v>NB</v>
      </c>
      <c r="D70" s="7">
        <v>31200</v>
      </c>
      <c r="E70" s="602"/>
      <c r="F70" s="7"/>
      <c r="G70" s="7"/>
      <c r="H70" s="7">
        <f t="shared" si="1"/>
        <v>31200</v>
      </c>
      <c r="I70" s="8">
        <f t="shared" si="9"/>
        <v>63</v>
      </c>
      <c r="J70" s="8">
        <f t="shared" si="10"/>
        <v>0</v>
      </c>
      <c r="K70" s="8">
        <f t="shared" si="11"/>
        <v>0</v>
      </c>
      <c r="L70" s="9"/>
      <c r="M70" s="9">
        <f t="shared" si="5"/>
        <v>63</v>
      </c>
      <c r="N70" s="1538"/>
      <c r="O70" s="1538"/>
      <c r="P70" s="1538"/>
    </row>
    <row r="71" spans="1:17" ht="15.75" customHeight="1">
      <c r="A71" s="5">
        <v>45631</v>
      </c>
      <c r="B71" s="28" t="s">
        <v>92</v>
      </c>
      <c r="C71" s="14" t="str">
        <f t="shared" si="0"/>
        <v>TH</v>
      </c>
      <c r="D71" s="7">
        <v>51000</v>
      </c>
      <c r="E71" s="7"/>
      <c r="F71" s="7"/>
      <c r="G71" s="7"/>
      <c r="H71" s="7">
        <f t="shared" si="1"/>
        <v>51000</v>
      </c>
      <c r="I71" s="8">
        <f t="shared" si="9"/>
        <v>102</v>
      </c>
      <c r="J71" s="8">
        <f t="shared" si="10"/>
        <v>0</v>
      </c>
      <c r="K71" s="8">
        <f t="shared" si="11"/>
        <v>0</v>
      </c>
      <c r="L71" s="9">
        <f>ROUNDUP(G70/500,0)</f>
        <v>0</v>
      </c>
      <c r="M71" s="9">
        <f t="shared" si="5"/>
        <v>102</v>
      </c>
      <c r="N71" s="1538"/>
      <c r="O71" s="1538"/>
      <c r="P71" s="1538"/>
    </row>
    <row r="72" spans="1:17" ht="15" customHeight="1">
      <c r="A72" s="5">
        <v>45631</v>
      </c>
      <c r="B72" s="28" t="s">
        <v>394</v>
      </c>
      <c r="C72" s="14" t="str">
        <f t="shared" si="0"/>
        <v>TH</v>
      </c>
      <c r="D72" s="7">
        <v>68500</v>
      </c>
      <c r="E72" s="7"/>
      <c r="F72" s="7"/>
      <c r="G72" s="7"/>
      <c r="H72" s="7">
        <f t="shared" si="1"/>
        <v>68500</v>
      </c>
      <c r="I72" s="8">
        <f t="shared" si="9"/>
        <v>137</v>
      </c>
      <c r="J72" s="8">
        <f t="shared" si="10"/>
        <v>0</v>
      </c>
      <c r="K72" s="8">
        <f t="shared" si="11"/>
        <v>0</v>
      </c>
      <c r="L72" s="9">
        <f>ROUNDUP(G71/500,0)</f>
        <v>0</v>
      </c>
      <c r="M72" s="9">
        <f t="shared" si="5"/>
        <v>137</v>
      </c>
      <c r="N72" s="1539"/>
      <c r="O72" s="1539"/>
      <c r="P72" s="1539"/>
    </row>
    <row r="73" spans="1:17" ht="15.75" customHeight="1">
      <c r="A73" s="5">
        <v>45631</v>
      </c>
      <c r="B73" s="28" t="s">
        <v>26</v>
      </c>
      <c r="C73" s="14" t="str">
        <f t="shared" si="0"/>
        <v>YB</v>
      </c>
      <c r="D73" s="7">
        <v>12100</v>
      </c>
      <c r="E73" s="7">
        <v>92500</v>
      </c>
      <c r="F73" s="7"/>
      <c r="G73" s="7"/>
      <c r="H73" s="7">
        <f t="shared" si="1"/>
        <v>104600</v>
      </c>
      <c r="I73" s="8">
        <f t="shared" si="9"/>
        <v>25</v>
      </c>
      <c r="J73" s="8">
        <f t="shared" si="10"/>
        <v>185</v>
      </c>
      <c r="K73" s="8">
        <f t="shared" si="11"/>
        <v>0</v>
      </c>
      <c r="L73" s="9">
        <f>ROUNDUP(G72/500,0)</f>
        <v>0</v>
      </c>
      <c r="M73" s="9">
        <f t="shared" si="5"/>
        <v>210</v>
      </c>
      <c r="N73" s="1545" t="s">
        <v>30</v>
      </c>
      <c r="O73" s="1545" t="s">
        <v>74</v>
      </c>
      <c r="P73" s="1545">
        <v>923453896</v>
      </c>
    </row>
    <row r="74" spans="1:17" ht="15.75" customHeight="1">
      <c r="A74" s="5">
        <v>45631</v>
      </c>
      <c r="B74" s="28" t="s">
        <v>32</v>
      </c>
      <c r="C74" s="14" t="str">
        <f t="shared" si="0"/>
        <v>PT</v>
      </c>
      <c r="D74" s="7"/>
      <c r="E74" s="7">
        <v>84500</v>
      </c>
      <c r="F74" s="7"/>
      <c r="G74" s="7"/>
      <c r="H74" s="7">
        <f t="shared" si="1"/>
        <v>84500</v>
      </c>
      <c r="I74" s="8">
        <f t="shared" si="9"/>
        <v>0</v>
      </c>
      <c r="J74" s="8">
        <f t="shared" si="10"/>
        <v>169</v>
      </c>
      <c r="K74" s="8">
        <f t="shared" si="11"/>
        <v>0</v>
      </c>
      <c r="L74" s="9">
        <f>ROUNDUP(G73/500,0)</f>
        <v>0</v>
      </c>
      <c r="M74" s="9">
        <f t="shared" si="5"/>
        <v>169</v>
      </c>
      <c r="N74" s="1539"/>
      <c r="O74" s="1539"/>
      <c r="P74" s="1539"/>
    </row>
    <row r="75" spans="1:17" ht="15.75" customHeight="1">
      <c r="A75" s="5">
        <v>45632</v>
      </c>
      <c r="B75" s="28" t="s">
        <v>395</v>
      </c>
      <c r="C75" s="14"/>
      <c r="D75" s="7"/>
      <c r="E75" s="7"/>
      <c r="F75" s="7"/>
      <c r="G75" s="7">
        <v>125000</v>
      </c>
      <c r="H75" s="7">
        <f t="shared" ref="H75:H184" si="12">F75+E75+D75+G75</f>
        <v>125000</v>
      </c>
      <c r="I75" s="8">
        <f t="shared" si="9"/>
        <v>0</v>
      </c>
      <c r="J75" s="8">
        <f t="shared" si="10"/>
        <v>0</v>
      </c>
      <c r="K75" s="8">
        <f t="shared" si="11"/>
        <v>0</v>
      </c>
      <c r="L75" s="8">
        <f t="shared" ref="L75:L106" si="13">ROUNDUP(G75/500,0)</f>
        <v>250</v>
      </c>
      <c r="M75" s="9">
        <f t="shared" ref="M75:M89" si="14">K75+J75+I75+L75</f>
        <v>250</v>
      </c>
      <c r="N75" s="1624" t="s">
        <v>36</v>
      </c>
      <c r="O75" s="1624" t="s">
        <v>37</v>
      </c>
      <c r="P75" s="1634">
        <v>967884730</v>
      </c>
      <c r="Q75" s="526"/>
    </row>
    <row r="76" spans="1:17" ht="15.75" customHeight="1">
      <c r="A76" s="5">
        <v>45632</v>
      </c>
      <c r="B76" s="610" t="s">
        <v>396</v>
      </c>
      <c r="C76" s="20"/>
      <c r="D76" s="602"/>
      <c r="E76" s="602"/>
      <c r="F76" s="602"/>
      <c r="G76" s="7">
        <v>40000</v>
      </c>
      <c r="H76" s="7">
        <f t="shared" si="12"/>
        <v>40000</v>
      </c>
      <c r="I76" s="8">
        <f t="shared" si="9"/>
        <v>0</v>
      </c>
      <c r="J76" s="8">
        <f t="shared" si="10"/>
        <v>0</v>
      </c>
      <c r="K76" s="8">
        <f t="shared" si="11"/>
        <v>0</v>
      </c>
      <c r="L76" s="8">
        <f t="shared" si="13"/>
        <v>80</v>
      </c>
      <c r="M76" s="9">
        <f t="shared" si="14"/>
        <v>80</v>
      </c>
      <c r="N76" s="1539"/>
      <c r="O76" s="1539"/>
      <c r="P76" s="1539"/>
    </row>
    <row r="77" spans="1:17" ht="15.75" customHeight="1">
      <c r="A77" s="5">
        <v>45632</v>
      </c>
      <c r="B77" s="28" t="s">
        <v>395</v>
      </c>
      <c r="C77" s="14"/>
      <c r="D77" s="7">
        <v>13000</v>
      </c>
      <c r="E77" s="7">
        <f>70000+205000</f>
        <v>275000</v>
      </c>
      <c r="F77" s="7"/>
      <c r="G77" s="7"/>
      <c r="H77" s="7">
        <f t="shared" si="12"/>
        <v>288000</v>
      </c>
      <c r="I77" s="8">
        <f t="shared" si="9"/>
        <v>26</v>
      </c>
      <c r="J77" s="8">
        <f t="shared" si="10"/>
        <v>550</v>
      </c>
      <c r="K77" s="8">
        <f t="shared" si="11"/>
        <v>0</v>
      </c>
      <c r="L77" s="8">
        <f t="shared" si="13"/>
        <v>0</v>
      </c>
      <c r="M77" s="9">
        <f t="shared" si="14"/>
        <v>576</v>
      </c>
      <c r="N77" s="1624" t="s">
        <v>110</v>
      </c>
      <c r="O77" s="1624" t="s">
        <v>111</v>
      </c>
      <c r="P77" s="1634">
        <v>981636699</v>
      </c>
      <c r="Q77" s="526"/>
    </row>
    <row r="78" spans="1:17" ht="15.75" customHeight="1">
      <c r="A78" s="5">
        <v>45632</v>
      </c>
      <c r="B78" s="28" t="s">
        <v>397</v>
      </c>
      <c r="C78" s="14"/>
      <c r="D78" s="7">
        <v>54500</v>
      </c>
      <c r="E78" s="7"/>
      <c r="F78" s="7"/>
      <c r="G78" s="7"/>
      <c r="H78" s="7">
        <f t="shared" si="12"/>
        <v>54500</v>
      </c>
      <c r="I78" s="8">
        <f t="shared" si="9"/>
        <v>109</v>
      </c>
      <c r="J78" s="8">
        <f t="shared" si="10"/>
        <v>0</v>
      </c>
      <c r="K78" s="8">
        <f t="shared" si="11"/>
        <v>0</v>
      </c>
      <c r="L78" s="8">
        <f t="shared" si="13"/>
        <v>0</v>
      </c>
      <c r="M78" s="9">
        <f t="shared" si="14"/>
        <v>109</v>
      </c>
      <c r="N78" s="1539"/>
      <c r="O78" s="1539"/>
      <c r="P78" s="1539"/>
    </row>
    <row r="79" spans="1:17" ht="15.75" customHeight="1">
      <c r="A79" s="5">
        <v>45632</v>
      </c>
      <c r="B79" s="28" t="s">
        <v>116</v>
      </c>
      <c r="C79" s="614"/>
      <c r="D79" s="7">
        <v>3000</v>
      </c>
      <c r="E79" s="7">
        <v>260000</v>
      </c>
      <c r="F79" s="7"/>
      <c r="G79" s="7"/>
      <c r="H79" s="7">
        <f t="shared" si="12"/>
        <v>263000</v>
      </c>
      <c r="I79" s="8">
        <f t="shared" si="9"/>
        <v>6</v>
      </c>
      <c r="J79" s="8">
        <f t="shared" si="10"/>
        <v>520</v>
      </c>
      <c r="K79" s="8">
        <f t="shared" si="11"/>
        <v>0</v>
      </c>
      <c r="L79" s="8">
        <f t="shared" si="13"/>
        <v>0</v>
      </c>
      <c r="M79" s="9">
        <f t="shared" si="14"/>
        <v>526</v>
      </c>
      <c r="N79" s="254" t="s">
        <v>323</v>
      </c>
      <c r="O79" s="254" t="s">
        <v>324</v>
      </c>
      <c r="P79" s="618">
        <v>974072826</v>
      </c>
      <c r="Q79" s="617" t="s">
        <v>23</v>
      </c>
    </row>
    <row r="80" spans="1:17" ht="15.75" customHeight="1">
      <c r="A80" s="5">
        <v>45632</v>
      </c>
      <c r="B80" s="28" t="s">
        <v>48</v>
      </c>
      <c r="C80" s="614"/>
      <c r="D80" s="7">
        <v>8700</v>
      </c>
      <c r="E80" s="7">
        <f>295000</f>
        <v>295000</v>
      </c>
      <c r="F80" s="7"/>
      <c r="G80" s="7"/>
      <c r="H80" s="7">
        <f t="shared" si="12"/>
        <v>303700</v>
      </c>
      <c r="I80" s="8">
        <f t="shared" si="9"/>
        <v>18</v>
      </c>
      <c r="J80" s="8">
        <f t="shared" si="10"/>
        <v>590</v>
      </c>
      <c r="K80" s="8">
        <f t="shared" si="11"/>
        <v>0</v>
      </c>
      <c r="L80" s="8">
        <f t="shared" si="13"/>
        <v>0</v>
      </c>
      <c r="M80" s="9">
        <f t="shared" si="14"/>
        <v>608</v>
      </c>
      <c r="N80" s="604" t="s">
        <v>318</v>
      </c>
      <c r="O80" s="156" t="s">
        <v>241</v>
      </c>
      <c r="P80" s="158">
        <v>969820625</v>
      </c>
      <c r="Q80" s="526"/>
    </row>
    <row r="81" spans="1:25" ht="15.75" customHeight="1">
      <c r="A81" s="5">
        <v>45632</v>
      </c>
      <c r="B81" s="28" t="s">
        <v>377</v>
      </c>
      <c r="C81" s="14"/>
      <c r="D81" s="7">
        <v>5000</v>
      </c>
      <c r="E81" s="7">
        <v>282000</v>
      </c>
      <c r="F81" s="7"/>
      <c r="G81" s="7"/>
      <c r="H81" s="7">
        <f t="shared" si="12"/>
        <v>287000</v>
      </c>
      <c r="I81" s="8">
        <f t="shared" si="9"/>
        <v>10</v>
      </c>
      <c r="J81" s="8">
        <f t="shared" si="10"/>
        <v>564</v>
      </c>
      <c r="K81" s="8">
        <f t="shared" si="11"/>
        <v>0</v>
      </c>
      <c r="L81" s="8">
        <f t="shared" si="13"/>
        <v>0</v>
      </c>
      <c r="M81" s="9">
        <f t="shared" si="14"/>
        <v>574</v>
      </c>
      <c r="N81" s="1624" t="s">
        <v>19</v>
      </c>
      <c r="O81" s="1624" t="s">
        <v>31</v>
      </c>
      <c r="P81" s="1634">
        <v>971106882</v>
      </c>
      <c r="Q81" s="526"/>
    </row>
    <row r="82" spans="1:25" ht="15.75" customHeight="1">
      <c r="A82" s="5">
        <v>45632</v>
      </c>
      <c r="B82" s="28" t="s">
        <v>398</v>
      </c>
      <c r="C82" s="14"/>
      <c r="D82" s="7"/>
      <c r="E82" s="7">
        <v>50000</v>
      </c>
      <c r="F82" s="7"/>
      <c r="G82" s="7"/>
      <c r="H82" s="7">
        <f t="shared" si="12"/>
        <v>50000</v>
      </c>
      <c r="I82" s="8">
        <f t="shared" si="9"/>
        <v>0</v>
      </c>
      <c r="J82" s="8">
        <f t="shared" si="10"/>
        <v>100</v>
      </c>
      <c r="K82" s="8">
        <f t="shared" si="11"/>
        <v>0</v>
      </c>
      <c r="L82" s="8">
        <f t="shared" si="13"/>
        <v>0</v>
      </c>
      <c r="M82" s="9">
        <f t="shared" si="14"/>
        <v>100</v>
      </c>
      <c r="N82" s="1539"/>
      <c r="O82" s="1539"/>
      <c r="P82" s="1539"/>
    </row>
    <row r="83" spans="1:25" ht="15.75" customHeight="1">
      <c r="A83" s="5">
        <v>45632</v>
      </c>
      <c r="B83" s="28" t="s">
        <v>398</v>
      </c>
      <c r="C83" s="14"/>
      <c r="D83" s="7"/>
      <c r="E83" s="7">
        <v>60000</v>
      </c>
      <c r="F83" s="7"/>
      <c r="G83" s="7"/>
      <c r="H83" s="7">
        <f t="shared" si="12"/>
        <v>60000</v>
      </c>
      <c r="I83" s="8">
        <f t="shared" si="9"/>
        <v>0</v>
      </c>
      <c r="J83" s="8">
        <f t="shared" si="10"/>
        <v>120</v>
      </c>
      <c r="K83" s="8">
        <f t="shared" si="11"/>
        <v>0</v>
      </c>
      <c r="L83" s="8">
        <f t="shared" si="13"/>
        <v>0</v>
      </c>
      <c r="M83" s="9">
        <f t="shared" si="14"/>
        <v>120</v>
      </c>
      <c r="N83" s="1624" t="s">
        <v>16</v>
      </c>
      <c r="O83" s="1624" t="s">
        <v>216</v>
      </c>
      <c r="P83" s="1634">
        <v>326522825</v>
      </c>
    </row>
    <row r="84" spans="1:25" ht="15.75" customHeight="1">
      <c r="A84" s="5">
        <v>45632</v>
      </c>
      <c r="B84" s="28" t="s">
        <v>354</v>
      </c>
      <c r="C84" s="14"/>
      <c r="D84" s="7"/>
      <c r="E84" s="7">
        <v>57500</v>
      </c>
      <c r="F84" s="7">
        <v>67500</v>
      </c>
      <c r="G84" s="7"/>
      <c r="H84" s="7">
        <f t="shared" si="12"/>
        <v>125000</v>
      </c>
      <c r="I84" s="8">
        <f t="shared" si="9"/>
        <v>0</v>
      </c>
      <c r="J84" s="8">
        <f t="shared" si="10"/>
        <v>115</v>
      </c>
      <c r="K84" s="8">
        <f t="shared" si="11"/>
        <v>135</v>
      </c>
      <c r="L84" s="8">
        <f t="shared" si="13"/>
        <v>0</v>
      </c>
      <c r="M84" s="9">
        <f t="shared" si="14"/>
        <v>250</v>
      </c>
      <c r="N84" s="1539"/>
      <c r="O84" s="1539"/>
      <c r="P84" s="1539"/>
      <c r="Q84" s="526"/>
    </row>
    <row r="85" spans="1:25" ht="15.75" customHeight="1">
      <c r="A85" s="5">
        <v>45632</v>
      </c>
      <c r="B85" s="28" t="s">
        <v>354</v>
      </c>
      <c r="C85" s="14"/>
      <c r="D85" s="7">
        <v>9000</v>
      </c>
      <c r="E85" s="7"/>
      <c r="F85" s="7">
        <f>412500-F84</f>
        <v>345000</v>
      </c>
      <c r="G85" s="7"/>
      <c r="H85" s="7">
        <f t="shared" si="12"/>
        <v>354000</v>
      </c>
      <c r="I85" s="8">
        <f t="shared" si="9"/>
        <v>18</v>
      </c>
      <c r="J85" s="8">
        <f t="shared" si="10"/>
        <v>0</v>
      </c>
      <c r="K85" s="8">
        <f t="shared" si="11"/>
        <v>690</v>
      </c>
      <c r="L85" s="8">
        <f t="shared" si="13"/>
        <v>0</v>
      </c>
      <c r="M85" s="9">
        <f t="shared" si="14"/>
        <v>708</v>
      </c>
      <c r="N85" s="604" t="s">
        <v>117</v>
      </c>
      <c r="O85" s="604" t="s">
        <v>15</v>
      </c>
      <c r="P85" s="619">
        <v>961571433</v>
      </c>
      <c r="Q85" s="526"/>
      <c r="R85" s="526"/>
      <c r="S85" s="526"/>
    </row>
    <row r="86" spans="1:25" ht="15.75" customHeight="1">
      <c r="A86" s="5">
        <v>45632</v>
      </c>
      <c r="B86" s="28" t="s">
        <v>399</v>
      </c>
      <c r="C86" s="14"/>
      <c r="D86" s="7">
        <f>5200+20000</f>
        <v>25200</v>
      </c>
      <c r="E86" s="7">
        <v>300000</v>
      </c>
      <c r="F86" s="7"/>
      <c r="G86" s="7"/>
      <c r="H86" s="7">
        <f t="shared" si="12"/>
        <v>325200</v>
      </c>
      <c r="I86" s="8">
        <f t="shared" si="9"/>
        <v>51</v>
      </c>
      <c r="J86" s="8">
        <f t="shared" si="10"/>
        <v>600</v>
      </c>
      <c r="K86" s="8">
        <f t="shared" si="11"/>
        <v>0</v>
      </c>
      <c r="L86" s="8">
        <f t="shared" si="13"/>
        <v>0</v>
      </c>
      <c r="M86" s="9">
        <f t="shared" si="14"/>
        <v>651</v>
      </c>
      <c r="N86" s="604" t="s">
        <v>63</v>
      </c>
      <c r="O86" s="604" t="s">
        <v>20</v>
      </c>
      <c r="P86" s="619">
        <v>974392325</v>
      </c>
      <c r="Q86" s="528" t="s">
        <v>400</v>
      </c>
      <c r="R86" s="528"/>
    </row>
    <row r="87" spans="1:25" ht="15.75" customHeight="1">
      <c r="A87" s="5">
        <v>45632</v>
      </c>
      <c r="B87" s="28" t="s">
        <v>399</v>
      </c>
      <c r="C87" s="14"/>
      <c r="D87" s="7"/>
      <c r="E87" s="7">
        <v>150000</v>
      </c>
      <c r="F87" s="22">
        <v>53000</v>
      </c>
      <c r="G87" s="7"/>
      <c r="H87" s="7">
        <f t="shared" si="12"/>
        <v>203000</v>
      </c>
      <c r="I87" s="8">
        <f t="shared" si="9"/>
        <v>0</v>
      </c>
      <c r="J87" s="8">
        <f t="shared" si="10"/>
        <v>300</v>
      </c>
      <c r="K87" s="8">
        <f t="shared" si="11"/>
        <v>106</v>
      </c>
      <c r="L87" s="8">
        <f t="shared" si="13"/>
        <v>0</v>
      </c>
      <c r="M87" s="9">
        <f t="shared" si="14"/>
        <v>406</v>
      </c>
      <c r="N87" s="604" t="s">
        <v>41</v>
      </c>
      <c r="O87" s="604" t="s">
        <v>17</v>
      </c>
      <c r="P87" s="619">
        <v>964343887</v>
      </c>
      <c r="Q87" s="526" t="s">
        <v>401</v>
      </c>
    </row>
    <row r="88" spans="1:25" ht="15.75" customHeight="1">
      <c r="A88" s="5">
        <v>45632</v>
      </c>
      <c r="B88" s="28" t="s">
        <v>402</v>
      </c>
      <c r="C88" s="14"/>
      <c r="D88" s="7">
        <f>54400</f>
        <v>54400</v>
      </c>
      <c r="E88" s="7"/>
      <c r="F88" s="7"/>
      <c r="G88" s="7"/>
      <c r="H88" s="7">
        <f t="shared" si="12"/>
        <v>54400</v>
      </c>
      <c r="I88" s="8">
        <f t="shared" si="9"/>
        <v>109</v>
      </c>
      <c r="J88" s="8">
        <f t="shared" si="10"/>
        <v>0</v>
      </c>
      <c r="K88" s="8">
        <f t="shared" si="11"/>
        <v>0</v>
      </c>
      <c r="L88" s="8">
        <f t="shared" si="13"/>
        <v>0</v>
      </c>
      <c r="M88" s="9">
        <f t="shared" si="14"/>
        <v>109</v>
      </c>
      <c r="N88" s="1624" t="s">
        <v>49</v>
      </c>
      <c r="O88" s="1624" t="s">
        <v>50</v>
      </c>
      <c r="P88" s="1634">
        <v>949502669</v>
      </c>
      <c r="Q88" s="526"/>
    </row>
    <row r="89" spans="1:25" ht="15.75" customHeight="1">
      <c r="A89" s="5">
        <v>45632</v>
      </c>
      <c r="B89" s="610" t="s">
        <v>396</v>
      </c>
      <c r="C89" s="20"/>
      <c r="D89" s="602">
        <f>11000+2000</f>
        <v>13000</v>
      </c>
      <c r="E89" s="602">
        <f>120000+40000</f>
        <v>160000</v>
      </c>
      <c r="F89" s="602"/>
      <c r="G89" s="602"/>
      <c r="H89" s="7">
        <f t="shared" si="12"/>
        <v>173000</v>
      </c>
      <c r="I89" s="8">
        <f t="shared" si="9"/>
        <v>26</v>
      </c>
      <c r="J89" s="8">
        <f t="shared" si="10"/>
        <v>320</v>
      </c>
      <c r="K89" s="8">
        <f t="shared" si="11"/>
        <v>0</v>
      </c>
      <c r="L89" s="8">
        <f t="shared" si="13"/>
        <v>0</v>
      </c>
      <c r="M89" s="9">
        <f t="shared" si="14"/>
        <v>346</v>
      </c>
      <c r="N89" s="1539"/>
      <c r="O89" s="1539"/>
      <c r="P89" s="1539"/>
      <c r="Q89" s="617" t="s">
        <v>23</v>
      </c>
    </row>
    <row r="90" spans="1:25" ht="15.75" customHeight="1">
      <c r="A90" s="620">
        <v>45633</v>
      </c>
      <c r="B90" s="28" t="s">
        <v>403</v>
      </c>
      <c r="C90" s="14"/>
      <c r="D90" s="7">
        <v>19400</v>
      </c>
      <c r="E90" s="7">
        <v>62500</v>
      </c>
      <c r="F90" s="7"/>
      <c r="G90" s="7"/>
      <c r="H90" s="7">
        <f t="shared" si="12"/>
        <v>81900</v>
      </c>
      <c r="I90" s="8">
        <f t="shared" si="9"/>
        <v>39</v>
      </c>
      <c r="J90" s="8">
        <f t="shared" si="10"/>
        <v>125</v>
      </c>
      <c r="K90" s="8">
        <f t="shared" si="11"/>
        <v>0</v>
      </c>
      <c r="L90" s="8">
        <f t="shared" si="13"/>
        <v>0</v>
      </c>
      <c r="M90" s="9">
        <f>K90+J90+I90</f>
        <v>164</v>
      </c>
      <c r="N90" s="1624" t="s">
        <v>36</v>
      </c>
      <c r="O90" s="1624" t="s">
        <v>37</v>
      </c>
      <c r="P90" s="1634">
        <v>967884730</v>
      </c>
    </row>
    <row r="91" spans="1:25" ht="15.75" customHeight="1">
      <c r="A91" s="620">
        <v>45633</v>
      </c>
      <c r="B91" s="28" t="s">
        <v>81</v>
      </c>
      <c r="C91" s="14"/>
      <c r="D91" s="7"/>
      <c r="E91" s="7">
        <v>137500</v>
      </c>
      <c r="F91" s="7"/>
      <c r="G91" s="7">
        <v>22000</v>
      </c>
      <c r="H91" s="7">
        <f t="shared" si="12"/>
        <v>159500</v>
      </c>
      <c r="I91" s="8">
        <f t="shared" si="9"/>
        <v>0</v>
      </c>
      <c r="J91" s="8">
        <f t="shared" si="10"/>
        <v>275</v>
      </c>
      <c r="K91" s="8">
        <f t="shared" si="11"/>
        <v>0</v>
      </c>
      <c r="L91" s="8">
        <f t="shared" si="13"/>
        <v>44</v>
      </c>
      <c r="M91" s="9">
        <f t="shared" ref="M91:M184" si="15">K91+J91+I91+L91</f>
        <v>319</v>
      </c>
      <c r="N91" s="1539"/>
      <c r="O91" s="1539"/>
      <c r="P91" s="1539"/>
    </row>
    <row r="92" spans="1:25" ht="15.75" customHeight="1">
      <c r="A92" s="5">
        <v>45635</v>
      </c>
      <c r="B92" s="28" t="s">
        <v>389</v>
      </c>
      <c r="C92" s="14"/>
      <c r="D92" s="7"/>
      <c r="E92" s="7"/>
      <c r="F92" s="7">
        <v>150000</v>
      </c>
      <c r="G92" s="7"/>
      <c r="H92" s="7">
        <f t="shared" si="12"/>
        <v>150000</v>
      </c>
      <c r="I92" s="8">
        <f t="shared" si="9"/>
        <v>0</v>
      </c>
      <c r="J92" s="8">
        <f t="shared" si="10"/>
        <v>0</v>
      </c>
      <c r="K92" s="8">
        <f t="shared" si="11"/>
        <v>300</v>
      </c>
      <c r="L92" s="8">
        <f t="shared" si="13"/>
        <v>0</v>
      </c>
      <c r="M92" s="9">
        <f t="shared" si="15"/>
        <v>300</v>
      </c>
      <c r="N92" s="11" t="s">
        <v>49</v>
      </c>
      <c r="O92" s="11" t="s">
        <v>50</v>
      </c>
      <c r="P92" s="11">
        <v>949502669</v>
      </c>
    </row>
    <row r="93" spans="1:25" ht="15.75" customHeight="1">
      <c r="A93" s="5">
        <v>45636</v>
      </c>
      <c r="B93" s="34" t="s">
        <v>354</v>
      </c>
      <c r="C93" s="14"/>
      <c r="D93" s="7">
        <v>24700</v>
      </c>
      <c r="E93" s="7"/>
      <c r="F93" s="7">
        <v>312500</v>
      </c>
      <c r="G93" s="7"/>
      <c r="H93" s="7">
        <f t="shared" si="12"/>
        <v>337200</v>
      </c>
      <c r="I93" s="8">
        <f t="shared" si="9"/>
        <v>50</v>
      </c>
      <c r="J93" s="8">
        <f t="shared" si="10"/>
        <v>0</v>
      </c>
      <c r="K93" s="8">
        <f t="shared" si="11"/>
        <v>625</v>
      </c>
      <c r="L93" s="8">
        <f t="shared" si="13"/>
        <v>0</v>
      </c>
      <c r="M93" s="9">
        <f t="shared" si="15"/>
        <v>675</v>
      </c>
      <c r="N93" s="11" t="s">
        <v>117</v>
      </c>
      <c r="O93" s="11" t="s">
        <v>15</v>
      </c>
      <c r="P93" s="12">
        <v>961571433</v>
      </c>
      <c r="Q93" s="37"/>
      <c r="R93" s="37"/>
      <c r="S93" s="37"/>
      <c r="T93" s="37"/>
      <c r="U93" s="37"/>
      <c r="V93" s="37"/>
      <c r="W93" s="37"/>
      <c r="X93" s="37"/>
      <c r="Y93" s="37"/>
    </row>
    <row r="94" spans="1:25" ht="15.75" customHeight="1">
      <c r="A94" s="5">
        <v>45636</v>
      </c>
      <c r="B94" s="34" t="s">
        <v>354</v>
      </c>
      <c r="C94" s="14"/>
      <c r="D94" s="7"/>
      <c r="E94" s="7">
        <v>47500</v>
      </c>
      <c r="F94" s="7"/>
      <c r="G94" s="7"/>
      <c r="H94" s="7">
        <f t="shared" si="12"/>
        <v>47500</v>
      </c>
      <c r="I94" s="8">
        <f t="shared" si="9"/>
        <v>0</v>
      </c>
      <c r="J94" s="8">
        <f t="shared" si="10"/>
        <v>95</v>
      </c>
      <c r="K94" s="8">
        <f t="shared" si="11"/>
        <v>0</v>
      </c>
      <c r="L94" s="8">
        <f t="shared" si="13"/>
        <v>0</v>
      </c>
      <c r="M94" s="9">
        <f t="shared" si="15"/>
        <v>95</v>
      </c>
      <c r="N94" s="1545" t="s">
        <v>36</v>
      </c>
      <c r="O94" s="1545" t="s">
        <v>37</v>
      </c>
      <c r="P94" s="1549">
        <v>967884730</v>
      </c>
      <c r="Q94" s="37"/>
      <c r="R94" s="37"/>
      <c r="S94" s="37"/>
      <c r="T94" s="37"/>
      <c r="U94" s="37"/>
      <c r="V94" s="37"/>
      <c r="W94" s="37"/>
      <c r="X94" s="37"/>
      <c r="Y94" s="37"/>
    </row>
    <row r="95" spans="1:25" ht="15.75" customHeight="1">
      <c r="A95" s="5">
        <v>45636</v>
      </c>
      <c r="B95" s="34" t="s">
        <v>374</v>
      </c>
      <c r="C95" s="14"/>
      <c r="D95" s="7">
        <f>63900+1000</f>
        <v>64900</v>
      </c>
      <c r="E95" s="7"/>
      <c r="F95" s="7"/>
      <c r="G95" s="7"/>
      <c r="H95" s="7">
        <f t="shared" si="12"/>
        <v>64900</v>
      </c>
      <c r="I95" s="8">
        <f t="shared" si="9"/>
        <v>130</v>
      </c>
      <c r="J95" s="8">
        <f t="shared" si="10"/>
        <v>0</v>
      </c>
      <c r="K95" s="8">
        <f t="shared" si="11"/>
        <v>0</v>
      </c>
      <c r="L95" s="8">
        <f t="shared" si="13"/>
        <v>0</v>
      </c>
      <c r="M95" s="9">
        <f t="shared" si="15"/>
        <v>130</v>
      </c>
      <c r="N95" s="1538"/>
      <c r="O95" s="1538"/>
      <c r="P95" s="1538"/>
      <c r="Q95" s="600" t="s">
        <v>23</v>
      </c>
      <c r="R95" s="37"/>
      <c r="S95" s="37"/>
      <c r="T95" s="37"/>
      <c r="U95" s="37"/>
      <c r="V95" s="37"/>
      <c r="W95" s="37"/>
      <c r="X95" s="37"/>
      <c r="Y95" s="37"/>
    </row>
    <row r="96" spans="1:25" ht="15.75" customHeight="1">
      <c r="A96" s="5">
        <v>45636</v>
      </c>
      <c r="B96" s="34" t="s">
        <v>355</v>
      </c>
      <c r="C96" s="14"/>
      <c r="D96" s="7"/>
      <c r="E96" s="7">
        <v>7500</v>
      </c>
      <c r="F96" s="7">
        <v>57000</v>
      </c>
      <c r="G96" s="7"/>
      <c r="H96" s="7">
        <f t="shared" si="12"/>
        <v>64500</v>
      </c>
      <c r="I96" s="8">
        <f t="shared" si="9"/>
        <v>0</v>
      </c>
      <c r="J96" s="8">
        <f t="shared" si="10"/>
        <v>15</v>
      </c>
      <c r="K96" s="8">
        <f t="shared" si="11"/>
        <v>114</v>
      </c>
      <c r="L96" s="8">
        <f t="shared" si="13"/>
        <v>0</v>
      </c>
      <c r="M96" s="9">
        <f t="shared" si="15"/>
        <v>129</v>
      </c>
      <c r="N96" s="1538"/>
      <c r="O96" s="1538"/>
      <c r="P96" s="1538"/>
      <c r="Q96" s="37"/>
      <c r="R96" s="37"/>
      <c r="S96" s="37"/>
      <c r="T96" s="37"/>
      <c r="U96" s="37"/>
      <c r="V96" s="37"/>
      <c r="W96" s="37"/>
      <c r="X96" s="37"/>
      <c r="Y96" s="37"/>
    </row>
    <row r="97" spans="1:25" ht="15.75" hidden="1" customHeight="1">
      <c r="A97" s="5">
        <v>45636</v>
      </c>
      <c r="B97" s="34" t="s">
        <v>351</v>
      </c>
      <c r="C97" s="14"/>
      <c r="D97" s="7">
        <v>48500</v>
      </c>
      <c r="E97" s="7"/>
      <c r="F97" s="7"/>
      <c r="G97" s="7"/>
      <c r="H97" s="7">
        <f t="shared" si="12"/>
        <v>48500</v>
      </c>
      <c r="I97" s="8">
        <f t="shared" si="9"/>
        <v>97</v>
      </c>
      <c r="J97" s="8">
        <f t="shared" si="10"/>
        <v>0</v>
      </c>
      <c r="K97" s="8">
        <f t="shared" si="11"/>
        <v>0</v>
      </c>
      <c r="L97" s="8">
        <f t="shared" si="13"/>
        <v>0</v>
      </c>
      <c r="M97" s="9">
        <f t="shared" si="15"/>
        <v>97</v>
      </c>
      <c r="N97" s="1539"/>
      <c r="O97" s="1539"/>
      <c r="P97" s="1539"/>
      <c r="Q97" s="37"/>
      <c r="R97" s="37"/>
      <c r="S97" s="37"/>
      <c r="T97" s="37"/>
      <c r="U97" s="37"/>
      <c r="V97" s="37"/>
      <c r="W97" s="37"/>
      <c r="X97" s="37"/>
      <c r="Y97" s="37"/>
    </row>
    <row r="98" spans="1:25" ht="15.75" customHeight="1">
      <c r="A98" s="5">
        <v>45636</v>
      </c>
      <c r="B98" s="28" t="s">
        <v>114</v>
      </c>
      <c r="C98" s="14"/>
      <c r="D98" s="7">
        <v>1000</v>
      </c>
      <c r="E98" s="7">
        <v>87500</v>
      </c>
      <c r="F98" s="7"/>
      <c r="G98" s="7"/>
      <c r="H98" s="7">
        <f t="shared" si="12"/>
        <v>88500</v>
      </c>
      <c r="I98" s="8">
        <f t="shared" ref="I98:I129" si="16">ROUNDUP(D98/500,0)</f>
        <v>2</v>
      </c>
      <c r="J98" s="8">
        <f t="shared" ref="J98:J129" si="17">ROUNDUP(E98/500,0)</f>
        <v>175</v>
      </c>
      <c r="K98" s="8">
        <f t="shared" ref="K98:K129" si="18">ROUNDUP(F98/500,0)</f>
        <v>0</v>
      </c>
      <c r="L98" s="8">
        <f t="shared" si="13"/>
        <v>0</v>
      </c>
      <c r="M98" s="9">
        <f t="shared" si="15"/>
        <v>177</v>
      </c>
      <c r="N98" s="1545" t="s">
        <v>323</v>
      </c>
      <c r="O98" s="1545" t="s">
        <v>324</v>
      </c>
      <c r="P98" s="1549">
        <v>974072826</v>
      </c>
      <c r="Q98" s="526"/>
    </row>
    <row r="99" spans="1:25" ht="15.75" customHeight="1">
      <c r="A99" s="5">
        <v>45636</v>
      </c>
      <c r="B99" s="34" t="s">
        <v>116</v>
      </c>
      <c r="C99" s="14"/>
      <c r="D99" s="7">
        <v>12000</v>
      </c>
      <c r="E99" s="7">
        <v>260000</v>
      </c>
      <c r="F99" s="7"/>
      <c r="G99" s="7"/>
      <c r="H99" s="7">
        <f t="shared" si="12"/>
        <v>272000</v>
      </c>
      <c r="I99" s="8">
        <f t="shared" si="16"/>
        <v>24</v>
      </c>
      <c r="J99" s="8">
        <f t="shared" si="17"/>
        <v>520</v>
      </c>
      <c r="K99" s="8">
        <f t="shared" si="18"/>
        <v>0</v>
      </c>
      <c r="L99" s="8">
        <f t="shared" si="13"/>
        <v>0</v>
      </c>
      <c r="M99" s="9">
        <f t="shared" si="15"/>
        <v>544</v>
      </c>
      <c r="N99" s="1539"/>
      <c r="O99" s="1539"/>
      <c r="P99" s="1539"/>
      <c r="Q99" s="37"/>
      <c r="R99" s="37"/>
      <c r="S99" s="37"/>
      <c r="T99" s="37"/>
      <c r="U99" s="37"/>
      <c r="V99" s="37"/>
      <c r="W99" s="37"/>
      <c r="X99" s="37"/>
      <c r="Y99" s="37"/>
    </row>
    <row r="100" spans="1:25" ht="15.75" customHeight="1">
      <c r="A100" s="5">
        <v>45636</v>
      </c>
      <c r="B100" s="34" t="s">
        <v>404</v>
      </c>
      <c r="C100" s="14"/>
      <c r="D100" s="7">
        <v>7700</v>
      </c>
      <c r="E100" s="7">
        <v>90900</v>
      </c>
      <c r="F100" s="7"/>
      <c r="G100" s="7"/>
      <c r="H100" s="7">
        <f t="shared" si="12"/>
        <v>98600</v>
      </c>
      <c r="I100" s="8">
        <f t="shared" si="16"/>
        <v>16</v>
      </c>
      <c r="J100" s="8">
        <f t="shared" si="17"/>
        <v>182</v>
      </c>
      <c r="K100" s="8">
        <f t="shared" si="18"/>
        <v>0</v>
      </c>
      <c r="L100" s="8">
        <f t="shared" si="13"/>
        <v>0</v>
      </c>
      <c r="M100" s="9">
        <f t="shared" si="15"/>
        <v>198</v>
      </c>
      <c r="N100" s="1545" t="s">
        <v>30</v>
      </c>
      <c r="O100" s="1545" t="s">
        <v>74</v>
      </c>
      <c r="P100" s="1549">
        <v>923453896</v>
      </c>
      <c r="Q100" s="37"/>
      <c r="R100" s="37"/>
      <c r="S100" s="37"/>
      <c r="T100" s="37"/>
      <c r="U100" s="37"/>
      <c r="V100" s="37"/>
      <c r="W100" s="37"/>
      <c r="X100" s="37"/>
      <c r="Y100" s="37"/>
    </row>
    <row r="101" spans="1:25" ht="15.75" customHeight="1">
      <c r="A101" s="5">
        <v>45636</v>
      </c>
      <c r="B101" s="34" t="s">
        <v>405</v>
      </c>
      <c r="C101" s="14"/>
      <c r="D101" s="7">
        <f>6300+5000</f>
        <v>11300</v>
      </c>
      <c r="E101" s="7">
        <v>105000</v>
      </c>
      <c r="F101" s="7"/>
      <c r="G101" s="7"/>
      <c r="H101" s="7">
        <f t="shared" si="12"/>
        <v>116300</v>
      </c>
      <c r="I101" s="8">
        <f t="shared" si="16"/>
        <v>23</v>
      </c>
      <c r="J101" s="8">
        <f t="shared" si="17"/>
        <v>210</v>
      </c>
      <c r="K101" s="8">
        <f t="shared" si="18"/>
        <v>0</v>
      </c>
      <c r="L101" s="8">
        <f t="shared" si="13"/>
        <v>0</v>
      </c>
      <c r="M101" s="9">
        <f t="shared" si="15"/>
        <v>233</v>
      </c>
      <c r="N101" s="1539"/>
      <c r="O101" s="1539"/>
      <c r="P101" s="1539"/>
      <c r="Q101" s="600" t="s">
        <v>23</v>
      </c>
      <c r="R101" s="37"/>
      <c r="S101" s="37"/>
      <c r="T101" s="37"/>
      <c r="U101" s="37"/>
      <c r="V101" s="37"/>
      <c r="W101" s="37"/>
      <c r="X101" s="37"/>
      <c r="Y101" s="37"/>
    </row>
    <row r="102" spans="1:25" ht="15.75" customHeight="1">
      <c r="A102" s="5">
        <v>45636</v>
      </c>
      <c r="B102" s="34" t="s">
        <v>119</v>
      </c>
      <c r="C102" s="7"/>
      <c r="D102" s="7">
        <v>34100</v>
      </c>
      <c r="E102" s="7"/>
      <c r="F102" s="7"/>
      <c r="G102" s="7"/>
      <c r="H102" s="7">
        <f t="shared" si="12"/>
        <v>34100</v>
      </c>
      <c r="I102" s="8">
        <f t="shared" si="16"/>
        <v>69</v>
      </c>
      <c r="J102" s="8">
        <f t="shared" si="17"/>
        <v>0</v>
      </c>
      <c r="K102" s="8">
        <f t="shared" si="18"/>
        <v>0</v>
      </c>
      <c r="L102" s="8">
        <f t="shared" si="13"/>
        <v>0</v>
      </c>
      <c r="M102" s="9">
        <f t="shared" si="15"/>
        <v>69</v>
      </c>
      <c r="N102" s="1545" t="s">
        <v>14</v>
      </c>
      <c r="O102" s="1545" t="s">
        <v>322</v>
      </c>
      <c r="P102" s="1549">
        <v>776373999</v>
      </c>
      <c r="Q102" s="37"/>
      <c r="R102" s="37"/>
      <c r="S102" s="37"/>
      <c r="T102" s="37"/>
      <c r="U102" s="37"/>
      <c r="V102" s="37"/>
      <c r="W102" s="37"/>
      <c r="X102" s="37"/>
      <c r="Y102" s="37"/>
    </row>
    <row r="103" spans="1:25" ht="15.75" customHeight="1">
      <c r="A103" s="5">
        <v>45636</v>
      </c>
      <c r="B103" s="34" t="s">
        <v>406</v>
      </c>
      <c r="C103" s="7"/>
      <c r="D103" s="7">
        <v>24700</v>
      </c>
      <c r="E103" s="7">
        <v>166500</v>
      </c>
      <c r="F103" s="7"/>
      <c r="G103" s="7"/>
      <c r="H103" s="7">
        <f t="shared" si="12"/>
        <v>191200</v>
      </c>
      <c r="I103" s="8">
        <f t="shared" si="16"/>
        <v>50</v>
      </c>
      <c r="J103" s="8">
        <f t="shared" si="17"/>
        <v>333</v>
      </c>
      <c r="K103" s="8">
        <f t="shared" si="18"/>
        <v>0</v>
      </c>
      <c r="L103" s="8">
        <f t="shared" si="13"/>
        <v>0</v>
      </c>
      <c r="M103" s="9">
        <f t="shared" si="15"/>
        <v>383</v>
      </c>
      <c r="N103" s="1538"/>
      <c r="O103" s="1538"/>
      <c r="P103" s="1538"/>
      <c r="Q103" s="37"/>
      <c r="R103" s="37"/>
      <c r="S103" s="37"/>
      <c r="T103" s="37"/>
      <c r="U103" s="37"/>
      <c r="V103" s="37"/>
      <c r="W103" s="37"/>
      <c r="X103" s="37"/>
      <c r="Y103" s="37"/>
    </row>
    <row r="104" spans="1:25" ht="15.75" customHeight="1">
      <c r="A104" s="5">
        <v>45636</v>
      </c>
      <c r="B104" s="34" t="s">
        <v>407</v>
      </c>
      <c r="C104" s="7"/>
      <c r="D104" s="7">
        <v>10000</v>
      </c>
      <c r="E104" s="7">
        <v>95000</v>
      </c>
      <c r="F104" s="7"/>
      <c r="G104" s="7"/>
      <c r="H104" s="7">
        <f t="shared" si="12"/>
        <v>105000</v>
      </c>
      <c r="I104" s="8">
        <f t="shared" si="16"/>
        <v>20</v>
      </c>
      <c r="J104" s="8">
        <f t="shared" si="17"/>
        <v>190</v>
      </c>
      <c r="K104" s="8">
        <f t="shared" si="18"/>
        <v>0</v>
      </c>
      <c r="L104" s="8">
        <f t="shared" si="13"/>
        <v>0</v>
      </c>
      <c r="M104" s="9">
        <f t="shared" si="15"/>
        <v>210</v>
      </c>
      <c r="N104" s="1538"/>
      <c r="O104" s="1538"/>
      <c r="P104" s="1538"/>
      <c r="Q104" s="37"/>
      <c r="R104" s="37"/>
      <c r="S104" s="37"/>
      <c r="T104" s="37"/>
      <c r="U104" s="37"/>
      <c r="V104" s="37"/>
      <c r="W104" s="37"/>
      <c r="X104" s="37"/>
      <c r="Y104" s="37"/>
    </row>
    <row r="105" spans="1:25" ht="15.75" customHeight="1">
      <c r="A105" s="5">
        <v>45636</v>
      </c>
      <c r="B105" s="34" t="s">
        <v>408</v>
      </c>
      <c r="C105" s="7"/>
      <c r="D105" s="47">
        <v>5000</v>
      </c>
      <c r="E105" s="7"/>
      <c r="F105" s="7"/>
      <c r="G105" s="7"/>
      <c r="H105" s="7">
        <f t="shared" si="12"/>
        <v>5000</v>
      </c>
      <c r="I105" s="8">
        <f t="shared" si="16"/>
        <v>10</v>
      </c>
      <c r="J105" s="8">
        <f t="shared" si="17"/>
        <v>0</v>
      </c>
      <c r="K105" s="8">
        <f t="shared" si="18"/>
        <v>0</v>
      </c>
      <c r="L105" s="8">
        <f t="shared" si="13"/>
        <v>0</v>
      </c>
      <c r="M105" s="9">
        <f t="shared" si="15"/>
        <v>10</v>
      </c>
      <c r="N105" s="1539"/>
      <c r="O105" s="1539"/>
      <c r="P105" s="1539"/>
      <c r="Q105" s="600" t="s">
        <v>23</v>
      </c>
      <c r="R105" s="37"/>
      <c r="S105" s="37"/>
      <c r="T105" s="37"/>
      <c r="U105" s="37"/>
      <c r="V105" s="37"/>
      <c r="W105" s="37"/>
      <c r="X105" s="37"/>
      <c r="Y105" s="37"/>
    </row>
    <row r="106" spans="1:25" ht="15.75" customHeight="1">
      <c r="A106" s="5">
        <v>45636</v>
      </c>
      <c r="B106" s="34" t="s">
        <v>409</v>
      </c>
      <c r="C106" s="14"/>
      <c r="D106" s="7">
        <v>300000</v>
      </c>
      <c r="E106" s="7"/>
      <c r="F106" s="7"/>
      <c r="G106" s="7"/>
      <c r="H106" s="7">
        <f t="shared" si="12"/>
        <v>300000</v>
      </c>
      <c r="I106" s="8">
        <f t="shared" si="16"/>
        <v>600</v>
      </c>
      <c r="J106" s="8">
        <f t="shared" si="17"/>
        <v>0</v>
      </c>
      <c r="K106" s="8">
        <f t="shared" si="18"/>
        <v>0</v>
      </c>
      <c r="L106" s="8">
        <f t="shared" si="13"/>
        <v>0</v>
      </c>
      <c r="M106" s="9">
        <f t="shared" si="15"/>
        <v>600</v>
      </c>
      <c r="N106" s="11" t="s">
        <v>63</v>
      </c>
      <c r="O106" s="11" t="s">
        <v>20</v>
      </c>
      <c r="P106" s="12">
        <v>974392325</v>
      </c>
      <c r="Q106" s="37"/>
      <c r="R106" s="37"/>
      <c r="S106" s="37"/>
      <c r="T106" s="37"/>
      <c r="U106" s="37"/>
      <c r="V106" s="37"/>
      <c r="W106" s="37"/>
      <c r="X106" s="37"/>
      <c r="Y106" s="37"/>
    </row>
    <row r="107" spans="1:25" ht="30" customHeight="1">
      <c r="A107" s="5">
        <v>45637</v>
      </c>
      <c r="B107" s="34" t="s">
        <v>386</v>
      </c>
      <c r="C107" s="14"/>
      <c r="D107" s="7">
        <v>2100</v>
      </c>
      <c r="E107" s="7">
        <f>220*500</f>
        <v>110000</v>
      </c>
      <c r="F107" s="7"/>
      <c r="G107" s="7"/>
      <c r="H107" s="7">
        <f t="shared" si="12"/>
        <v>112100</v>
      </c>
      <c r="I107" s="8">
        <f t="shared" si="16"/>
        <v>5</v>
      </c>
      <c r="J107" s="8">
        <f t="shared" si="17"/>
        <v>220</v>
      </c>
      <c r="K107" s="8">
        <f t="shared" si="18"/>
        <v>0</v>
      </c>
      <c r="L107" s="8">
        <f t="shared" ref="L107:L138" si="19">ROUNDUP(G107/500,0)</f>
        <v>0</v>
      </c>
      <c r="M107" s="9">
        <f t="shared" si="15"/>
        <v>225</v>
      </c>
      <c r="N107" s="1624" t="s">
        <v>49</v>
      </c>
      <c r="O107" s="1624" t="s">
        <v>50</v>
      </c>
      <c r="P107" s="1634">
        <v>949502669</v>
      </c>
      <c r="Q107" s="37"/>
      <c r="R107" s="37"/>
      <c r="S107" s="37"/>
      <c r="T107" s="37"/>
      <c r="U107" s="37"/>
      <c r="V107" s="71"/>
      <c r="W107" s="37"/>
      <c r="X107" s="37"/>
      <c r="Y107" s="37"/>
    </row>
    <row r="108" spans="1:25" ht="15.75" customHeight="1">
      <c r="A108" s="5">
        <v>45637</v>
      </c>
      <c r="B108" s="34" t="s">
        <v>32</v>
      </c>
      <c r="C108" s="14"/>
      <c r="D108" s="7"/>
      <c r="E108" s="7">
        <f>219*500</f>
        <v>109500</v>
      </c>
      <c r="F108" s="7"/>
      <c r="G108" s="7"/>
      <c r="H108" s="7">
        <f t="shared" si="12"/>
        <v>109500</v>
      </c>
      <c r="I108" s="8">
        <f t="shared" si="16"/>
        <v>0</v>
      </c>
      <c r="J108" s="8">
        <f t="shared" si="17"/>
        <v>219</v>
      </c>
      <c r="K108" s="8">
        <f t="shared" si="18"/>
        <v>0</v>
      </c>
      <c r="L108" s="8">
        <f t="shared" si="19"/>
        <v>0</v>
      </c>
      <c r="M108" s="9">
        <f t="shared" si="15"/>
        <v>219</v>
      </c>
      <c r="N108" s="1539"/>
      <c r="O108" s="1539"/>
      <c r="P108" s="1539"/>
      <c r="Q108" s="37"/>
      <c r="R108" s="37"/>
      <c r="S108" s="37"/>
      <c r="T108" s="37"/>
      <c r="U108" s="37"/>
      <c r="V108" s="37"/>
      <c r="W108" s="37"/>
      <c r="X108" s="37"/>
      <c r="Y108" s="37"/>
    </row>
    <row r="109" spans="1:25" ht="15.75" customHeight="1">
      <c r="A109" s="5">
        <v>45637</v>
      </c>
      <c r="B109" s="34" t="s">
        <v>387</v>
      </c>
      <c r="C109" s="14"/>
      <c r="D109" s="7">
        <v>9100</v>
      </c>
      <c r="E109" s="7">
        <v>1000</v>
      </c>
      <c r="F109" s="7"/>
      <c r="G109" s="7"/>
      <c r="H109" s="7">
        <f t="shared" si="12"/>
        <v>10100</v>
      </c>
      <c r="I109" s="8">
        <f t="shared" si="16"/>
        <v>19</v>
      </c>
      <c r="J109" s="8">
        <f t="shared" si="17"/>
        <v>2</v>
      </c>
      <c r="K109" s="8">
        <f t="shared" si="18"/>
        <v>0</v>
      </c>
      <c r="L109" s="8">
        <f t="shared" si="19"/>
        <v>0</v>
      </c>
      <c r="M109" s="9">
        <f t="shared" si="15"/>
        <v>21</v>
      </c>
      <c r="N109" s="1545" t="s">
        <v>16</v>
      </c>
      <c r="O109" s="1545" t="s">
        <v>216</v>
      </c>
      <c r="P109" s="1549">
        <v>326522825</v>
      </c>
      <c r="Q109" s="600" t="s">
        <v>23</v>
      </c>
      <c r="R109" s="37"/>
      <c r="S109" s="37"/>
      <c r="T109" s="37"/>
      <c r="U109" s="37"/>
      <c r="V109" s="37"/>
      <c r="W109" s="37"/>
      <c r="X109" s="37"/>
      <c r="Y109" s="37"/>
    </row>
    <row r="110" spans="1:25" ht="15.75" customHeight="1">
      <c r="A110" s="5">
        <v>45637</v>
      </c>
      <c r="B110" s="34" t="s">
        <v>385</v>
      </c>
      <c r="C110" s="14"/>
      <c r="D110" s="7">
        <v>3300</v>
      </c>
      <c r="E110" s="7">
        <v>62500</v>
      </c>
      <c r="F110" s="7"/>
      <c r="G110" s="7"/>
      <c r="H110" s="7">
        <f t="shared" si="12"/>
        <v>65800</v>
      </c>
      <c r="I110" s="8">
        <f t="shared" si="16"/>
        <v>7</v>
      </c>
      <c r="J110" s="8">
        <f t="shared" si="17"/>
        <v>125</v>
      </c>
      <c r="K110" s="8">
        <f t="shared" si="18"/>
        <v>0</v>
      </c>
      <c r="L110" s="8">
        <f t="shared" si="19"/>
        <v>0</v>
      </c>
      <c r="M110" s="9">
        <f t="shared" si="15"/>
        <v>132</v>
      </c>
      <c r="N110" s="1538"/>
      <c r="O110" s="1538"/>
      <c r="P110" s="1538"/>
      <c r="Q110" s="37"/>
      <c r="R110" s="37"/>
      <c r="S110" s="37"/>
      <c r="T110" s="37"/>
      <c r="U110" s="37"/>
      <c r="V110" s="37"/>
      <c r="W110" s="71"/>
      <c r="X110" s="37"/>
      <c r="Y110" s="37"/>
    </row>
    <row r="111" spans="1:25" ht="15.75" customHeight="1">
      <c r="A111" s="5">
        <v>45637</v>
      </c>
      <c r="B111" s="34" t="s">
        <v>29</v>
      </c>
      <c r="C111" s="14"/>
      <c r="D111" s="7">
        <v>4300</v>
      </c>
      <c r="E111" s="7">
        <v>57500</v>
      </c>
      <c r="F111" s="7"/>
      <c r="G111" s="7"/>
      <c r="H111" s="7">
        <f t="shared" si="12"/>
        <v>61800</v>
      </c>
      <c r="I111" s="8">
        <f t="shared" si="16"/>
        <v>9</v>
      </c>
      <c r="J111" s="8">
        <f t="shared" si="17"/>
        <v>115</v>
      </c>
      <c r="K111" s="8">
        <f t="shared" si="18"/>
        <v>0</v>
      </c>
      <c r="L111" s="8">
        <f t="shared" si="19"/>
        <v>0</v>
      </c>
      <c r="M111" s="9">
        <f t="shared" si="15"/>
        <v>124</v>
      </c>
      <c r="N111" s="1539"/>
      <c r="O111" s="1539"/>
      <c r="P111" s="1539"/>
      <c r="Q111" s="37"/>
      <c r="R111" s="37"/>
      <c r="S111" s="37"/>
      <c r="T111" s="37"/>
      <c r="U111" s="37"/>
      <c r="V111" s="37"/>
      <c r="W111" s="37"/>
      <c r="X111" s="37"/>
      <c r="Y111" s="37"/>
    </row>
    <row r="112" spans="1:25" ht="15.75" customHeight="1">
      <c r="A112" s="5">
        <v>45637</v>
      </c>
      <c r="B112" s="34" t="s">
        <v>365</v>
      </c>
      <c r="C112" s="14"/>
      <c r="D112" s="7">
        <f>2000+5000</f>
        <v>7000</v>
      </c>
      <c r="E112" s="7">
        <v>355000</v>
      </c>
      <c r="F112" s="7"/>
      <c r="G112" s="7"/>
      <c r="H112" s="7">
        <f t="shared" si="12"/>
        <v>362000</v>
      </c>
      <c r="I112" s="8">
        <f t="shared" si="16"/>
        <v>14</v>
      </c>
      <c r="J112" s="8">
        <f t="shared" si="17"/>
        <v>710</v>
      </c>
      <c r="K112" s="8">
        <f t="shared" si="18"/>
        <v>0</v>
      </c>
      <c r="L112" s="8">
        <f t="shared" si="19"/>
        <v>0</v>
      </c>
      <c r="M112" s="9">
        <f t="shared" si="15"/>
        <v>724</v>
      </c>
      <c r="N112" s="11" t="s">
        <v>19</v>
      </c>
      <c r="O112" s="11" t="s">
        <v>31</v>
      </c>
      <c r="P112" s="12">
        <v>971106882</v>
      </c>
      <c r="Q112" s="600" t="s">
        <v>23</v>
      </c>
      <c r="R112" s="37"/>
      <c r="S112" s="37"/>
      <c r="T112" s="37"/>
      <c r="U112" s="37"/>
      <c r="V112" s="37"/>
      <c r="W112" s="37"/>
      <c r="X112" s="37"/>
      <c r="Y112" s="37"/>
    </row>
    <row r="113" spans="1:25" ht="15.75" customHeight="1">
      <c r="A113" s="5">
        <v>45637</v>
      </c>
      <c r="B113" s="34" t="s">
        <v>26</v>
      </c>
      <c r="C113" s="14"/>
      <c r="D113" s="7">
        <v>15000</v>
      </c>
      <c r="E113" s="7">
        <v>100000</v>
      </c>
      <c r="F113" s="7"/>
      <c r="G113" s="7"/>
      <c r="H113" s="7">
        <f t="shared" si="12"/>
        <v>115000</v>
      </c>
      <c r="I113" s="8">
        <f t="shared" si="16"/>
        <v>30</v>
      </c>
      <c r="J113" s="8">
        <f t="shared" si="17"/>
        <v>200</v>
      </c>
      <c r="K113" s="8">
        <f t="shared" si="18"/>
        <v>0</v>
      </c>
      <c r="L113" s="8">
        <f t="shared" si="19"/>
        <v>0</v>
      </c>
      <c r="M113" s="9">
        <f t="shared" si="15"/>
        <v>230</v>
      </c>
      <c r="N113" s="1545" t="s">
        <v>117</v>
      </c>
      <c r="O113" s="1545" t="s">
        <v>15</v>
      </c>
      <c r="P113" s="1549">
        <v>961571433</v>
      </c>
      <c r="Q113" s="37"/>
      <c r="R113" s="37"/>
      <c r="S113" s="37"/>
      <c r="T113" s="37"/>
      <c r="U113" s="37"/>
      <c r="V113" s="37"/>
      <c r="W113" s="37"/>
      <c r="X113" s="37"/>
      <c r="Y113" s="37"/>
    </row>
    <row r="114" spans="1:25" ht="15.75" customHeight="1">
      <c r="A114" s="5">
        <v>45637</v>
      </c>
      <c r="B114" s="34" t="s">
        <v>129</v>
      </c>
      <c r="C114" s="14"/>
      <c r="D114" s="7">
        <f>2000+6700</f>
        <v>8700</v>
      </c>
      <c r="E114" s="7">
        <v>89500</v>
      </c>
      <c r="F114" s="7"/>
      <c r="G114" s="7"/>
      <c r="H114" s="7">
        <f t="shared" si="12"/>
        <v>98200</v>
      </c>
      <c r="I114" s="8">
        <f t="shared" si="16"/>
        <v>18</v>
      </c>
      <c r="J114" s="8">
        <f t="shared" si="17"/>
        <v>179</v>
      </c>
      <c r="K114" s="8">
        <f t="shared" si="18"/>
        <v>0</v>
      </c>
      <c r="L114" s="8">
        <f t="shared" si="19"/>
        <v>0</v>
      </c>
      <c r="M114" s="9">
        <f t="shared" si="15"/>
        <v>197</v>
      </c>
      <c r="N114" s="1538"/>
      <c r="O114" s="1538"/>
      <c r="P114" s="1538"/>
      <c r="Q114" s="600" t="s">
        <v>23</v>
      </c>
      <c r="R114" s="37"/>
      <c r="S114" s="37"/>
      <c r="T114" s="37"/>
      <c r="U114" s="37"/>
      <c r="V114" s="37"/>
      <c r="W114" s="37"/>
      <c r="X114" s="37"/>
      <c r="Y114" s="37"/>
    </row>
    <row r="115" spans="1:25" ht="15.75" customHeight="1">
      <c r="A115" s="5">
        <v>45637</v>
      </c>
      <c r="B115" s="34" t="s">
        <v>38</v>
      </c>
      <c r="C115" s="14"/>
      <c r="D115" s="7">
        <v>25800</v>
      </c>
      <c r="E115" s="7"/>
      <c r="F115" s="7"/>
      <c r="G115" s="7"/>
      <c r="H115" s="7">
        <f t="shared" si="12"/>
        <v>25800</v>
      </c>
      <c r="I115" s="8">
        <f t="shared" si="16"/>
        <v>52</v>
      </c>
      <c r="J115" s="8">
        <f t="shared" si="17"/>
        <v>0</v>
      </c>
      <c r="K115" s="8">
        <f t="shared" si="18"/>
        <v>0</v>
      </c>
      <c r="L115" s="8">
        <f t="shared" si="19"/>
        <v>0</v>
      </c>
      <c r="M115" s="9">
        <f t="shared" si="15"/>
        <v>52</v>
      </c>
      <c r="N115" s="1538"/>
      <c r="O115" s="1538"/>
      <c r="P115" s="1538"/>
      <c r="Q115" s="37"/>
      <c r="R115" s="37"/>
      <c r="S115" s="37"/>
      <c r="T115" s="37"/>
      <c r="U115" s="37"/>
      <c r="V115" s="37"/>
      <c r="W115" s="37"/>
      <c r="X115" s="37"/>
      <c r="Y115" s="37"/>
    </row>
    <row r="116" spans="1:25" ht="15.75" customHeight="1">
      <c r="A116" s="5">
        <v>45637</v>
      </c>
      <c r="B116" s="34" t="s">
        <v>39</v>
      </c>
      <c r="C116" s="14"/>
      <c r="D116" s="7">
        <v>6100</v>
      </c>
      <c r="E116" s="7">
        <v>62500</v>
      </c>
      <c r="F116" s="7"/>
      <c r="G116" s="7"/>
      <c r="H116" s="7">
        <f t="shared" si="12"/>
        <v>68600</v>
      </c>
      <c r="I116" s="8">
        <f t="shared" si="16"/>
        <v>13</v>
      </c>
      <c r="J116" s="8">
        <f t="shared" si="17"/>
        <v>125</v>
      </c>
      <c r="K116" s="8">
        <f t="shared" si="18"/>
        <v>0</v>
      </c>
      <c r="L116" s="8">
        <f t="shared" si="19"/>
        <v>0</v>
      </c>
      <c r="M116" s="9">
        <f t="shared" si="15"/>
        <v>138</v>
      </c>
      <c r="N116" s="1539"/>
      <c r="O116" s="1539"/>
      <c r="P116" s="1539"/>
      <c r="Q116" s="37"/>
      <c r="R116" s="37"/>
      <c r="S116" s="37"/>
      <c r="T116" s="37"/>
      <c r="U116" s="37"/>
      <c r="V116" s="37"/>
      <c r="W116" s="37"/>
      <c r="X116" s="37"/>
      <c r="Y116" s="37"/>
    </row>
    <row r="117" spans="1:25" ht="15.75" customHeight="1">
      <c r="A117" s="5">
        <v>45637</v>
      </c>
      <c r="B117" s="34" t="s">
        <v>410</v>
      </c>
      <c r="C117" s="14"/>
      <c r="D117" s="7">
        <v>7100</v>
      </c>
      <c r="E117" s="7">
        <v>85000</v>
      </c>
      <c r="F117" s="7"/>
      <c r="G117" s="7"/>
      <c r="H117" s="7">
        <f t="shared" si="12"/>
        <v>92100</v>
      </c>
      <c r="I117" s="8">
        <f t="shared" si="16"/>
        <v>15</v>
      </c>
      <c r="J117" s="8">
        <f t="shared" si="17"/>
        <v>170</v>
      </c>
      <c r="K117" s="8">
        <f t="shared" si="18"/>
        <v>0</v>
      </c>
      <c r="L117" s="8">
        <f t="shared" si="19"/>
        <v>0</v>
      </c>
      <c r="M117" s="9">
        <f t="shared" si="15"/>
        <v>185</v>
      </c>
      <c r="N117" s="1545" t="s">
        <v>318</v>
      </c>
      <c r="O117" s="1545" t="s">
        <v>241</v>
      </c>
      <c r="P117" s="1545">
        <v>969820625</v>
      </c>
      <c r="Q117" s="37"/>
      <c r="R117" s="37"/>
      <c r="S117" s="37"/>
      <c r="T117" s="37"/>
      <c r="U117" s="37"/>
      <c r="V117" s="37"/>
      <c r="W117" s="37"/>
      <c r="X117" s="37"/>
      <c r="Y117" s="37"/>
    </row>
    <row r="118" spans="1:25" ht="15.75" customHeight="1">
      <c r="A118" s="5">
        <v>45637</v>
      </c>
      <c r="B118" s="34" t="s">
        <v>81</v>
      </c>
      <c r="C118" s="14"/>
      <c r="D118" s="7">
        <v>3000</v>
      </c>
      <c r="E118" s="7">
        <v>87500</v>
      </c>
      <c r="F118" s="7"/>
      <c r="G118" s="7"/>
      <c r="H118" s="7">
        <f t="shared" si="12"/>
        <v>90500</v>
      </c>
      <c r="I118" s="8">
        <f t="shared" si="16"/>
        <v>6</v>
      </c>
      <c r="J118" s="8">
        <f t="shared" si="17"/>
        <v>175</v>
      </c>
      <c r="K118" s="8">
        <f t="shared" si="18"/>
        <v>0</v>
      </c>
      <c r="L118" s="8">
        <f t="shared" si="19"/>
        <v>0</v>
      </c>
      <c r="M118" s="9">
        <f t="shared" si="15"/>
        <v>181</v>
      </c>
      <c r="N118" s="1538"/>
      <c r="O118" s="1538"/>
      <c r="P118" s="1538"/>
      <c r="Q118" s="600" t="s">
        <v>23</v>
      </c>
      <c r="R118" s="37"/>
      <c r="S118" s="37"/>
      <c r="T118" s="37"/>
      <c r="U118" s="37"/>
      <c r="V118" s="37"/>
      <c r="W118" s="37"/>
      <c r="X118" s="37"/>
      <c r="Y118" s="37"/>
    </row>
    <row r="119" spans="1:25" ht="15.75" customHeight="1">
      <c r="A119" s="5">
        <v>45637</v>
      </c>
      <c r="B119" s="34" t="s">
        <v>411</v>
      </c>
      <c r="C119" s="14"/>
      <c r="D119" s="7"/>
      <c r="E119" s="7">
        <v>177500</v>
      </c>
      <c r="F119" s="7"/>
      <c r="G119" s="7"/>
      <c r="H119" s="7">
        <f t="shared" si="12"/>
        <v>177500</v>
      </c>
      <c r="I119" s="8">
        <f t="shared" si="16"/>
        <v>0</v>
      </c>
      <c r="J119" s="8">
        <f t="shared" si="17"/>
        <v>355</v>
      </c>
      <c r="K119" s="8">
        <f t="shared" si="18"/>
        <v>0</v>
      </c>
      <c r="L119" s="8">
        <f t="shared" si="19"/>
        <v>0</v>
      </c>
      <c r="M119" s="9">
        <f t="shared" si="15"/>
        <v>355</v>
      </c>
      <c r="N119" s="1539"/>
      <c r="O119" s="1539"/>
      <c r="P119" s="1539"/>
      <c r="Q119" s="37"/>
      <c r="R119" s="37"/>
      <c r="S119" s="37"/>
      <c r="T119" s="37"/>
      <c r="U119" s="37"/>
      <c r="V119" s="37"/>
      <c r="W119" s="37"/>
      <c r="X119" s="37"/>
      <c r="Y119" s="37"/>
    </row>
    <row r="120" spans="1:25" ht="15.75" customHeight="1">
      <c r="A120" s="5">
        <v>45637</v>
      </c>
      <c r="B120" s="34" t="s">
        <v>411</v>
      </c>
      <c r="C120" s="14"/>
      <c r="D120" s="7">
        <v>17000</v>
      </c>
      <c r="E120" s="7"/>
      <c r="F120" s="7"/>
      <c r="G120" s="7"/>
      <c r="H120" s="7">
        <f t="shared" si="12"/>
        <v>17000</v>
      </c>
      <c r="I120" s="8">
        <f t="shared" si="16"/>
        <v>34</v>
      </c>
      <c r="J120" s="8">
        <f t="shared" si="17"/>
        <v>0</v>
      </c>
      <c r="K120" s="8">
        <f t="shared" si="18"/>
        <v>0</v>
      </c>
      <c r="L120" s="8">
        <f t="shared" si="19"/>
        <v>0</v>
      </c>
      <c r="M120" s="9">
        <f t="shared" si="15"/>
        <v>34</v>
      </c>
      <c r="N120" s="1545" t="s">
        <v>41</v>
      </c>
      <c r="O120" s="1545" t="s">
        <v>17</v>
      </c>
      <c r="P120" s="1549">
        <v>964343887</v>
      </c>
      <c r="Q120" s="37"/>
      <c r="R120" s="37"/>
      <c r="S120" s="37"/>
      <c r="T120" s="37"/>
      <c r="U120" s="37"/>
      <c r="V120" s="37"/>
      <c r="W120" s="37"/>
      <c r="X120" s="37"/>
      <c r="Y120" s="37"/>
    </row>
    <row r="121" spans="1:25" ht="15.75" customHeight="1">
      <c r="A121" s="5">
        <v>45637</v>
      </c>
      <c r="B121" s="34" t="s">
        <v>403</v>
      </c>
      <c r="C121" s="14"/>
      <c r="D121" s="7">
        <f>1000+10000</f>
        <v>11000</v>
      </c>
      <c r="E121" s="7">
        <v>85000</v>
      </c>
      <c r="F121" s="7"/>
      <c r="G121" s="7"/>
      <c r="H121" s="7">
        <f t="shared" si="12"/>
        <v>96000</v>
      </c>
      <c r="I121" s="8">
        <f t="shared" si="16"/>
        <v>22</v>
      </c>
      <c r="J121" s="8">
        <f t="shared" si="17"/>
        <v>170</v>
      </c>
      <c r="K121" s="8">
        <f t="shared" si="18"/>
        <v>0</v>
      </c>
      <c r="L121" s="8">
        <f t="shared" si="19"/>
        <v>0</v>
      </c>
      <c r="M121" s="9">
        <f t="shared" si="15"/>
        <v>192</v>
      </c>
      <c r="N121" s="1538"/>
      <c r="O121" s="1538"/>
      <c r="P121" s="1538"/>
      <c r="Q121" s="600" t="s">
        <v>23</v>
      </c>
      <c r="R121" s="37"/>
      <c r="S121" s="37"/>
      <c r="T121" s="37"/>
      <c r="U121" s="37"/>
      <c r="V121" s="37"/>
      <c r="W121" s="37"/>
      <c r="X121" s="37"/>
      <c r="Y121" s="37"/>
    </row>
    <row r="122" spans="1:25" ht="15.75" customHeight="1">
      <c r="A122" s="5">
        <v>45637</v>
      </c>
      <c r="B122" s="34" t="s">
        <v>412</v>
      </c>
      <c r="C122" s="14"/>
      <c r="D122" s="7">
        <f>3200+500</f>
        <v>3700</v>
      </c>
      <c r="E122" s="7">
        <v>60000</v>
      </c>
      <c r="F122" s="7"/>
      <c r="G122" s="7"/>
      <c r="H122" s="7">
        <f t="shared" si="12"/>
        <v>63700</v>
      </c>
      <c r="I122" s="8">
        <f t="shared" si="16"/>
        <v>8</v>
      </c>
      <c r="J122" s="8">
        <f t="shared" si="17"/>
        <v>120</v>
      </c>
      <c r="K122" s="8">
        <f t="shared" si="18"/>
        <v>0</v>
      </c>
      <c r="L122" s="8">
        <f t="shared" si="19"/>
        <v>0</v>
      </c>
      <c r="M122" s="9">
        <f t="shared" si="15"/>
        <v>128</v>
      </c>
      <c r="N122" s="1539"/>
      <c r="O122" s="1539"/>
      <c r="P122" s="1539"/>
      <c r="Q122" s="600"/>
      <c r="R122" s="37"/>
      <c r="S122" s="37"/>
      <c r="T122" s="37"/>
      <c r="U122" s="37"/>
      <c r="V122" s="37"/>
      <c r="W122" s="37"/>
      <c r="X122" s="37"/>
      <c r="Y122" s="37"/>
    </row>
    <row r="123" spans="1:25" ht="15.75" customHeight="1">
      <c r="A123" s="5">
        <v>45637</v>
      </c>
      <c r="B123" s="34" t="s">
        <v>412</v>
      </c>
      <c r="C123" s="14"/>
      <c r="D123" s="7"/>
      <c r="E123" s="7">
        <v>60000</v>
      </c>
      <c r="F123" s="7"/>
      <c r="G123" s="7"/>
      <c r="H123" s="7">
        <f t="shared" si="12"/>
        <v>60000</v>
      </c>
      <c r="I123" s="8">
        <f t="shared" si="16"/>
        <v>0</v>
      </c>
      <c r="J123" s="8">
        <f t="shared" si="17"/>
        <v>120</v>
      </c>
      <c r="K123" s="8">
        <f t="shared" si="18"/>
        <v>0</v>
      </c>
      <c r="L123" s="8">
        <f t="shared" si="19"/>
        <v>0</v>
      </c>
      <c r="M123" s="9">
        <f t="shared" si="15"/>
        <v>120</v>
      </c>
      <c r="N123" s="1545" t="s">
        <v>30</v>
      </c>
      <c r="O123" s="1545" t="s">
        <v>74</v>
      </c>
      <c r="P123" s="1549">
        <v>923453896</v>
      </c>
      <c r="Q123" s="37"/>
      <c r="R123" s="37"/>
      <c r="S123" s="37"/>
      <c r="T123" s="37"/>
      <c r="U123" s="37"/>
      <c r="V123" s="37"/>
      <c r="W123" s="37"/>
      <c r="X123" s="37"/>
      <c r="Y123" s="37"/>
    </row>
    <row r="124" spans="1:25" ht="15.75" customHeight="1">
      <c r="A124" s="5">
        <v>45637</v>
      </c>
      <c r="B124" s="34" t="s">
        <v>413</v>
      </c>
      <c r="C124" s="14"/>
      <c r="D124" s="7">
        <v>10000</v>
      </c>
      <c r="E124" s="7"/>
      <c r="F124" s="7"/>
      <c r="G124" s="7"/>
      <c r="H124" s="7">
        <f t="shared" si="12"/>
        <v>10000</v>
      </c>
      <c r="I124" s="8">
        <f t="shared" si="16"/>
        <v>20</v>
      </c>
      <c r="J124" s="8">
        <f t="shared" si="17"/>
        <v>0</v>
      </c>
      <c r="K124" s="8">
        <f t="shared" si="18"/>
        <v>0</v>
      </c>
      <c r="L124" s="8">
        <f t="shared" si="19"/>
        <v>0</v>
      </c>
      <c r="M124" s="9">
        <f t="shared" si="15"/>
        <v>20</v>
      </c>
      <c r="N124" s="1538"/>
      <c r="O124" s="1538"/>
      <c r="P124" s="1538"/>
      <c r="Q124" s="37"/>
      <c r="R124" s="37"/>
      <c r="S124" s="37"/>
      <c r="T124" s="37"/>
      <c r="U124" s="37"/>
      <c r="V124" s="37"/>
      <c r="W124" s="37"/>
      <c r="X124" s="37"/>
      <c r="Y124" s="37"/>
    </row>
    <row r="125" spans="1:25" ht="15.75" customHeight="1">
      <c r="A125" s="5">
        <v>45637</v>
      </c>
      <c r="B125" s="34" t="s">
        <v>414</v>
      </c>
      <c r="C125" s="14"/>
      <c r="D125" s="7"/>
      <c r="E125" s="7">
        <v>24000</v>
      </c>
      <c r="F125" s="7"/>
      <c r="G125" s="7"/>
      <c r="H125" s="7">
        <f t="shared" si="12"/>
        <v>24000</v>
      </c>
      <c r="I125" s="8">
        <f t="shared" si="16"/>
        <v>0</v>
      </c>
      <c r="J125" s="8">
        <f t="shared" si="17"/>
        <v>48</v>
      </c>
      <c r="K125" s="8">
        <f t="shared" si="18"/>
        <v>0</v>
      </c>
      <c r="L125" s="8">
        <f t="shared" si="19"/>
        <v>0</v>
      </c>
      <c r="M125" s="9">
        <f t="shared" si="15"/>
        <v>48</v>
      </c>
      <c r="N125" s="1538"/>
      <c r="O125" s="1538"/>
      <c r="P125" s="1538"/>
      <c r="Q125" s="37"/>
      <c r="R125" s="37"/>
      <c r="S125" s="37"/>
      <c r="T125" s="37"/>
      <c r="U125" s="37"/>
      <c r="V125" s="37"/>
      <c r="W125" s="37"/>
      <c r="X125" s="37"/>
      <c r="Y125" s="37"/>
    </row>
    <row r="126" spans="1:25" ht="15.75" customHeight="1">
      <c r="A126" s="5">
        <v>45637</v>
      </c>
      <c r="B126" s="34" t="s">
        <v>82</v>
      </c>
      <c r="C126" s="14"/>
      <c r="D126" s="7">
        <v>4600</v>
      </c>
      <c r="E126" s="7">
        <v>60000</v>
      </c>
      <c r="F126" s="7"/>
      <c r="G126" s="7"/>
      <c r="H126" s="7">
        <f t="shared" si="12"/>
        <v>64600</v>
      </c>
      <c r="I126" s="8">
        <f t="shared" si="16"/>
        <v>10</v>
      </c>
      <c r="J126" s="8">
        <f t="shared" si="17"/>
        <v>120</v>
      </c>
      <c r="K126" s="8">
        <f t="shared" si="18"/>
        <v>0</v>
      </c>
      <c r="L126" s="8">
        <f t="shared" si="19"/>
        <v>0</v>
      </c>
      <c r="M126" s="9">
        <f t="shared" si="15"/>
        <v>130</v>
      </c>
      <c r="N126" s="1538"/>
      <c r="O126" s="1538"/>
      <c r="P126" s="1538"/>
      <c r="Q126" s="37"/>
      <c r="R126" s="37"/>
      <c r="S126" s="37"/>
      <c r="T126" s="37"/>
      <c r="U126" s="37"/>
      <c r="V126" s="37"/>
      <c r="W126" s="37"/>
      <c r="X126" s="37"/>
      <c r="Y126" s="37"/>
    </row>
    <row r="127" spans="1:25" ht="15.75" customHeight="1">
      <c r="A127" s="5">
        <v>45637</v>
      </c>
      <c r="B127" s="34" t="s">
        <v>136</v>
      </c>
      <c r="C127" s="14"/>
      <c r="D127" s="7">
        <v>16000</v>
      </c>
      <c r="E127" s="7"/>
      <c r="F127" s="7"/>
      <c r="G127" s="7"/>
      <c r="H127" s="7">
        <f t="shared" si="12"/>
        <v>16000</v>
      </c>
      <c r="I127" s="8">
        <f t="shared" si="16"/>
        <v>32</v>
      </c>
      <c r="J127" s="8">
        <f t="shared" si="17"/>
        <v>0</v>
      </c>
      <c r="K127" s="8">
        <f t="shared" si="18"/>
        <v>0</v>
      </c>
      <c r="L127" s="8">
        <f t="shared" si="19"/>
        <v>0</v>
      </c>
      <c r="M127" s="9">
        <f t="shared" si="15"/>
        <v>32</v>
      </c>
      <c r="N127" s="1539"/>
      <c r="O127" s="1539"/>
      <c r="P127" s="1539"/>
      <c r="Q127" s="37"/>
      <c r="R127" s="37"/>
      <c r="S127" s="37"/>
      <c r="T127" s="37"/>
      <c r="U127" s="37"/>
      <c r="V127" s="37"/>
      <c r="W127" s="37"/>
      <c r="X127" s="37"/>
      <c r="Y127" s="37"/>
    </row>
    <row r="128" spans="1:25" ht="15.75" customHeight="1">
      <c r="A128" s="8" t="s">
        <v>415</v>
      </c>
      <c r="B128" s="34" t="s">
        <v>409</v>
      </c>
      <c r="C128" s="14"/>
      <c r="D128" s="7">
        <v>300000</v>
      </c>
      <c r="E128" s="7"/>
      <c r="F128" s="7"/>
      <c r="G128" s="7"/>
      <c r="H128" s="7">
        <f t="shared" si="12"/>
        <v>300000</v>
      </c>
      <c r="I128" s="8">
        <f t="shared" si="16"/>
        <v>600</v>
      </c>
      <c r="J128" s="8">
        <f t="shared" si="17"/>
        <v>0</v>
      </c>
      <c r="K128" s="8">
        <f t="shared" si="18"/>
        <v>0</v>
      </c>
      <c r="L128" s="8">
        <f t="shared" si="19"/>
        <v>0</v>
      </c>
      <c r="M128" s="9">
        <f t="shared" si="15"/>
        <v>600</v>
      </c>
      <c r="N128" s="11" t="s">
        <v>63</v>
      </c>
      <c r="O128" s="11" t="s">
        <v>20</v>
      </c>
      <c r="P128" s="12">
        <v>974392325</v>
      </c>
      <c r="Q128" s="37"/>
      <c r="R128" s="37"/>
      <c r="S128" s="37"/>
      <c r="T128" s="37"/>
      <c r="U128" s="37"/>
      <c r="V128" s="37"/>
      <c r="W128" s="37"/>
      <c r="X128" s="37"/>
      <c r="Y128" s="37"/>
    </row>
    <row r="129" spans="1:25" ht="15.75" customHeight="1">
      <c r="A129" s="5">
        <v>45638</v>
      </c>
      <c r="B129" s="34" t="s">
        <v>416</v>
      </c>
      <c r="C129" s="7"/>
      <c r="D129" s="7">
        <v>4800</v>
      </c>
      <c r="E129" s="7">
        <v>36000</v>
      </c>
      <c r="F129" s="7"/>
      <c r="G129" s="7"/>
      <c r="H129" s="7">
        <f t="shared" si="12"/>
        <v>40800</v>
      </c>
      <c r="I129" s="8">
        <f t="shared" si="16"/>
        <v>10</v>
      </c>
      <c r="J129" s="8">
        <f t="shared" si="17"/>
        <v>72</v>
      </c>
      <c r="K129" s="8">
        <f t="shared" si="18"/>
        <v>0</v>
      </c>
      <c r="L129" s="8">
        <f t="shared" si="19"/>
        <v>0</v>
      </c>
      <c r="M129" s="9">
        <f t="shared" si="15"/>
        <v>82</v>
      </c>
      <c r="N129" s="1545" t="s">
        <v>36</v>
      </c>
      <c r="O129" s="1545" t="s">
        <v>37</v>
      </c>
      <c r="P129" s="1549">
        <v>967884730</v>
      </c>
      <c r="Q129" s="37"/>
      <c r="R129" s="37"/>
      <c r="S129" s="37"/>
      <c r="T129" s="37"/>
      <c r="U129" s="37"/>
      <c r="V129" s="37"/>
      <c r="W129" s="37"/>
      <c r="X129" s="37"/>
      <c r="Y129" s="37"/>
    </row>
    <row r="130" spans="1:25" ht="15.75" customHeight="1">
      <c r="A130" s="5">
        <v>45638</v>
      </c>
      <c r="B130" s="34" t="s">
        <v>417</v>
      </c>
      <c r="C130" s="7"/>
      <c r="D130" s="7">
        <v>7000</v>
      </c>
      <c r="E130" s="7">
        <v>90000</v>
      </c>
      <c r="F130" s="7"/>
      <c r="G130" s="7"/>
      <c r="H130" s="7">
        <f t="shared" si="12"/>
        <v>97000</v>
      </c>
      <c r="I130" s="8">
        <f t="shared" ref="I130:I161" si="20">ROUNDUP(D130/500,0)</f>
        <v>14</v>
      </c>
      <c r="J130" s="8">
        <f t="shared" ref="J130:J161" si="21">ROUNDUP(E130/500,0)</f>
        <v>180</v>
      </c>
      <c r="K130" s="8">
        <f t="shared" ref="K130:K161" si="22">ROUNDUP(F130/500,0)</f>
        <v>0</v>
      </c>
      <c r="L130" s="8">
        <f t="shared" si="19"/>
        <v>0</v>
      </c>
      <c r="M130" s="9">
        <f t="shared" si="15"/>
        <v>194</v>
      </c>
      <c r="N130" s="1538"/>
      <c r="O130" s="1538"/>
      <c r="P130" s="1538"/>
      <c r="Q130" s="37"/>
      <c r="R130" s="37"/>
      <c r="S130" s="37"/>
      <c r="T130" s="37"/>
      <c r="U130" s="37"/>
      <c r="V130" s="37"/>
      <c r="W130" s="37"/>
      <c r="X130" s="37"/>
      <c r="Y130" s="37"/>
    </row>
    <row r="131" spans="1:25" ht="15.75" customHeight="1">
      <c r="A131" s="5">
        <v>45638</v>
      </c>
      <c r="B131" s="34" t="s">
        <v>418</v>
      </c>
      <c r="C131" s="7"/>
      <c r="D131" s="7">
        <v>52000</v>
      </c>
      <c r="E131" s="7"/>
      <c r="F131" s="7"/>
      <c r="G131" s="7"/>
      <c r="H131" s="7">
        <f t="shared" si="12"/>
        <v>52000</v>
      </c>
      <c r="I131" s="8">
        <f t="shared" si="20"/>
        <v>104</v>
      </c>
      <c r="J131" s="8">
        <f t="shared" si="21"/>
        <v>0</v>
      </c>
      <c r="K131" s="8">
        <f t="shared" si="22"/>
        <v>0</v>
      </c>
      <c r="L131" s="8">
        <f t="shared" si="19"/>
        <v>0</v>
      </c>
      <c r="M131" s="9">
        <f t="shared" si="15"/>
        <v>104</v>
      </c>
      <c r="N131" s="1539"/>
      <c r="O131" s="1539"/>
      <c r="P131" s="1539"/>
      <c r="Q131" s="37"/>
      <c r="R131" s="37"/>
      <c r="S131" s="37"/>
      <c r="T131" s="37"/>
      <c r="U131" s="37"/>
      <c r="V131" s="37"/>
      <c r="W131" s="37"/>
      <c r="X131" s="37"/>
      <c r="Y131" s="37"/>
    </row>
    <row r="132" spans="1:25" ht="15.75" customHeight="1">
      <c r="A132" s="5">
        <v>45638</v>
      </c>
      <c r="B132" s="34" t="s">
        <v>419</v>
      </c>
      <c r="C132" s="7"/>
      <c r="D132" s="7"/>
      <c r="E132" s="7">
        <v>65000</v>
      </c>
      <c r="F132" s="7"/>
      <c r="G132" s="7"/>
      <c r="H132" s="7">
        <f t="shared" si="12"/>
        <v>65000</v>
      </c>
      <c r="I132" s="8">
        <f t="shared" si="20"/>
        <v>0</v>
      </c>
      <c r="J132" s="8">
        <f t="shared" si="21"/>
        <v>130</v>
      </c>
      <c r="K132" s="8">
        <f t="shared" si="22"/>
        <v>0</v>
      </c>
      <c r="L132" s="8">
        <f t="shared" si="19"/>
        <v>0</v>
      </c>
      <c r="M132" s="9">
        <f t="shared" si="15"/>
        <v>130</v>
      </c>
      <c r="N132" s="1545" t="s">
        <v>323</v>
      </c>
      <c r="O132" s="1545" t="s">
        <v>324</v>
      </c>
      <c r="P132" s="1549">
        <v>974072826</v>
      </c>
      <c r="Q132" s="37"/>
      <c r="R132" s="37"/>
      <c r="S132" s="37"/>
      <c r="T132" s="37"/>
      <c r="U132" s="37"/>
      <c r="V132" s="37"/>
      <c r="W132" s="37"/>
      <c r="X132" s="37"/>
      <c r="Y132" s="37"/>
    </row>
    <row r="133" spans="1:25" ht="15.75" customHeight="1">
      <c r="A133" s="5">
        <v>45638</v>
      </c>
      <c r="B133" s="34" t="s">
        <v>420</v>
      </c>
      <c r="C133" s="7"/>
      <c r="D133" s="7">
        <v>5100</v>
      </c>
      <c r="E133" s="7">
        <v>145000</v>
      </c>
      <c r="F133" s="7"/>
      <c r="G133" s="7"/>
      <c r="H133" s="7">
        <f t="shared" si="12"/>
        <v>150100</v>
      </c>
      <c r="I133" s="8">
        <f t="shared" si="20"/>
        <v>11</v>
      </c>
      <c r="J133" s="8">
        <f t="shared" si="21"/>
        <v>290</v>
      </c>
      <c r="K133" s="8">
        <f t="shared" si="22"/>
        <v>0</v>
      </c>
      <c r="L133" s="8">
        <f t="shared" si="19"/>
        <v>0</v>
      </c>
      <c r="M133" s="9">
        <f t="shared" si="15"/>
        <v>301</v>
      </c>
      <c r="N133" s="1538"/>
      <c r="O133" s="1538"/>
      <c r="P133" s="1538"/>
      <c r="Q133" s="37"/>
      <c r="R133" s="37"/>
      <c r="S133" s="37"/>
      <c r="T133" s="37"/>
      <c r="U133" s="37"/>
      <c r="V133" s="37"/>
      <c r="W133" s="37"/>
      <c r="X133" s="37"/>
      <c r="Y133" s="37"/>
    </row>
    <row r="134" spans="1:25" ht="15.75" customHeight="1">
      <c r="A134" s="5">
        <v>45638</v>
      </c>
      <c r="B134" s="34" t="s">
        <v>421</v>
      </c>
      <c r="C134" s="7"/>
      <c r="D134" s="7"/>
      <c r="E134" s="7">
        <v>64500</v>
      </c>
      <c r="F134" s="7"/>
      <c r="G134" s="7"/>
      <c r="H134" s="7">
        <f t="shared" si="12"/>
        <v>64500</v>
      </c>
      <c r="I134" s="8">
        <f t="shared" si="20"/>
        <v>0</v>
      </c>
      <c r="J134" s="8">
        <f t="shared" si="21"/>
        <v>129</v>
      </c>
      <c r="K134" s="8">
        <f t="shared" si="22"/>
        <v>0</v>
      </c>
      <c r="L134" s="8">
        <f t="shared" si="19"/>
        <v>0</v>
      </c>
      <c r="M134" s="9">
        <f t="shared" si="15"/>
        <v>129</v>
      </c>
      <c r="N134" s="1539"/>
      <c r="O134" s="1539"/>
      <c r="P134" s="1539"/>
      <c r="Q134" s="37"/>
      <c r="R134" s="37"/>
      <c r="S134" s="37"/>
      <c r="T134" s="37"/>
      <c r="U134" s="37"/>
      <c r="V134" s="37"/>
      <c r="W134" s="37"/>
      <c r="X134" s="37"/>
      <c r="Y134" s="37"/>
    </row>
    <row r="135" spans="1:25" ht="15.75" customHeight="1">
      <c r="A135" s="5">
        <v>45638</v>
      </c>
      <c r="B135" s="34" t="s">
        <v>422</v>
      </c>
      <c r="C135" s="7"/>
      <c r="D135" s="7">
        <v>3900</v>
      </c>
      <c r="E135" s="7">
        <v>171000</v>
      </c>
      <c r="F135" s="7"/>
      <c r="G135" s="7"/>
      <c r="H135" s="7">
        <f t="shared" si="12"/>
        <v>174900</v>
      </c>
      <c r="I135" s="8">
        <f t="shared" si="20"/>
        <v>8</v>
      </c>
      <c r="J135" s="8">
        <f t="shared" si="21"/>
        <v>342</v>
      </c>
      <c r="K135" s="8">
        <f t="shared" si="22"/>
        <v>0</v>
      </c>
      <c r="L135" s="8">
        <f t="shared" si="19"/>
        <v>0</v>
      </c>
      <c r="M135" s="9">
        <f t="shared" si="15"/>
        <v>350</v>
      </c>
      <c r="N135" s="1545" t="s">
        <v>14</v>
      </c>
      <c r="O135" s="1545" t="s">
        <v>322</v>
      </c>
      <c r="P135" s="1545">
        <v>989118712</v>
      </c>
      <c r="Q135" s="37"/>
      <c r="R135" s="37"/>
      <c r="S135" s="37"/>
      <c r="T135" s="37"/>
      <c r="U135" s="37"/>
      <c r="V135" s="37"/>
      <c r="W135" s="37"/>
      <c r="X135" s="37"/>
      <c r="Y135" s="37"/>
    </row>
    <row r="136" spans="1:25" ht="15.75" customHeight="1">
      <c r="A136" s="5">
        <v>45638</v>
      </c>
      <c r="B136" s="34" t="s">
        <v>423</v>
      </c>
      <c r="C136" s="7"/>
      <c r="D136" s="7"/>
      <c r="E136" s="7">
        <v>26000</v>
      </c>
      <c r="F136" s="7"/>
      <c r="G136" s="7"/>
      <c r="H136" s="7">
        <f t="shared" si="12"/>
        <v>26000</v>
      </c>
      <c r="I136" s="8">
        <f t="shared" si="20"/>
        <v>0</v>
      </c>
      <c r="J136" s="8">
        <f t="shared" si="21"/>
        <v>52</v>
      </c>
      <c r="K136" s="8">
        <f t="shared" si="22"/>
        <v>0</v>
      </c>
      <c r="L136" s="8">
        <f t="shared" si="19"/>
        <v>0</v>
      </c>
      <c r="M136" s="9">
        <f t="shared" si="15"/>
        <v>52</v>
      </c>
      <c r="N136" s="1538"/>
      <c r="O136" s="1538"/>
      <c r="P136" s="1538"/>
      <c r="Q136" s="37"/>
      <c r="R136" s="37"/>
      <c r="S136" s="37"/>
      <c r="T136" s="37"/>
      <c r="U136" s="37"/>
      <c r="V136" s="37"/>
      <c r="W136" s="37"/>
      <c r="X136" s="37"/>
      <c r="Y136" s="37"/>
    </row>
    <row r="137" spans="1:25" ht="15.75" customHeight="1">
      <c r="A137" s="5">
        <v>45638</v>
      </c>
      <c r="B137" s="34" t="s">
        <v>424</v>
      </c>
      <c r="C137" s="7"/>
      <c r="D137" s="7"/>
      <c r="E137" s="7">
        <v>60000</v>
      </c>
      <c r="F137" s="7"/>
      <c r="G137" s="7"/>
      <c r="H137" s="7">
        <f t="shared" si="12"/>
        <v>60000</v>
      </c>
      <c r="I137" s="8">
        <f t="shared" si="20"/>
        <v>0</v>
      </c>
      <c r="J137" s="8">
        <f t="shared" si="21"/>
        <v>120</v>
      </c>
      <c r="K137" s="8">
        <f t="shared" si="22"/>
        <v>0</v>
      </c>
      <c r="L137" s="8">
        <f t="shared" si="19"/>
        <v>0</v>
      </c>
      <c r="M137" s="9">
        <f t="shared" si="15"/>
        <v>120</v>
      </c>
      <c r="N137" s="1538"/>
      <c r="O137" s="1538"/>
      <c r="P137" s="1538"/>
      <c r="Q137" s="37"/>
      <c r="R137" s="37"/>
      <c r="S137" s="37"/>
      <c r="T137" s="37"/>
      <c r="U137" s="37"/>
      <c r="V137" s="37"/>
      <c r="W137" s="37"/>
      <c r="X137" s="37"/>
      <c r="Y137" s="37"/>
    </row>
    <row r="138" spans="1:25" ht="15.75" customHeight="1">
      <c r="A138" s="5">
        <v>45638</v>
      </c>
      <c r="B138" s="34" t="s">
        <v>425</v>
      </c>
      <c r="C138" s="7"/>
      <c r="D138" s="7"/>
      <c r="E138" s="7">
        <v>33700</v>
      </c>
      <c r="F138" s="7"/>
      <c r="G138" s="7"/>
      <c r="H138" s="7">
        <f t="shared" si="12"/>
        <v>33700</v>
      </c>
      <c r="I138" s="8">
        <f t="shared" si="20"/>
        <v>0</v>
      </c>
      <c r="J138" s="8">
        <f t="shared" si="21"/>
        <v>68</v>
      </c>
      <c r="K138" s="8">
        <f t="shared" si="22"/>
        <v>0</v>
      </c>
      <c r="L138" s="8">
        <f t="shared" si="19"/>
        <v>0</v>
      </c>
      <c r="M138" s="9">
        <f t="shared" si="15"/>
        <v>68</v>
      </c>
      <c r="N138" s="1538"/>
      <c r="O138" s="1538"/>
      <c r="P138" s="1538"/>
      <c r="Q138" s="37"/>
      <c r="R138" s="37"/>
      <c r="S138" s="37"/>
      <c r="T138" s="37"/>
      <c r="U138" s="37"/>
      <c r="V138" s="37"/>
      <c r="W138" s="37"/>
      <c r="X138" s="37"/>
      <c r="Y138" s="37"/>
    </row>
    <row r="139" spans="1:25" ht="15.75" customHeight="1">
      <c r="A139" s="5">
        <v>45638</v>
      </c>
      <c r="B139" s="34" t="s">
        <v>426</v>
      </c>
      <c r="C139" s="7"/>
      <c r="D139" s="7"/>
      <c r="E139" s="7">
        <v>36400</v>
      </c>
      <c r="F139" s="7"/>
      <c r="G139" s="7"/>
      <c r="H139" s="7">
        <f t="shared" si="12"/>
        <v>36400</v>
      </c>
      <c r="I139" s="8">
        <f t="shared" si="20"/>
        <v>0</v>
      </c>
      <c r="J139" s="8">
        <f t="shared" si="21"/>
        <v>73</v>
      </c>
      <c r="K139" s="8">
        <f t="shared" si="22"/>
        <v>0</v>
      </c>
      <c r="L139" s="8">
        <f t="shared" ref="L139:L170" si="23">ROUNDUP(G139/500,0)</f>
        <v>0</v>
      </c>
      <c r="M139" s="9">
        <f t="shared" si="15"/>
        <v>73</v>
      </c>
      <c r="N139" s="1539"/>
      <c r="O139" s="1539"/>
      <c r="P139" s="1539"/>
      <c r="Q139" s="37"/>
      <c r="R139" s="37"/>
      <c r="S139" s="37"/>
      <c r="T139" s="37"/>
      <c r="U139" s="37"/>
      <c r="V139" s="37"/>
      <c r="W139" s="37"/>
      <c r="X139" s="37"/>
      <c r="Y139" s="37"/>
    </row>
    <row r="140" spans="1:25" ht="15.75" customHeight="1">
      <c r="A140" s="5">
        <v>45639</v>
      </c>
      <c r="B140" s="34" t="s">
        <v>427</v>
      </c>
      <c r="C140" s="7"/>
      <c r="D140" s="7">
        <v>6600</v>
      </c>
      <c r="E140" s="7">
        <f>415000-E141</f>
        <v>330000</v>
      </c>
      <c r="F140" s="7"/>
      <c r="G140" s="7"/>
      <c r="H140" s="7">
        <f t="shared" si="12"/>
        <v>336600</v>
      </c>
      <c r="I140" s="8">
        <f t="shared" si="20"/>
        <v>14</v>
      </c>
      <c r="J140" s="8">
        <f t="shared" si="21"/>
        <v>660</v>
      </c>
      <c r="K140" s="8">
        <f t="shared" si="22"/>
        <v>0</v>
      </c>
      <c r="L140" s="8">
        <f t="shared" si="23"/>
        <v>0</v>
      </c>
      <c r="M140" s="9">
        <f t="shared" si="15"/>
        <v>674</v>
      </c>
      <c r="N140" s="11" t="s">
        <v>323</v>
      </c>
      <c r="O140" s="11" t="s">
        <v>324</v>
      </c>
      <c r="P140" s="12">
        <v>974072826</v>
      </c>
      <c r="Q140" s="37"/>
      <c r="R140" s="37"/>
      <c r="S140" s="37"/>
      <c r="T140" s="37"/>
      <c r="U140" s="37"/>
      <c r="V140" s="37"/>
      <c r="W140" s="37"/>
      <c r="X140" s="37"/>
      <c r="Y140" s="37"/>
    </row>
    <row r="141" spans="1:25" ht="15.75" customHeight="1">
      <c r="A141" s="13">
        <v>45639</v>
      </c>
      <c r="B141" s="34" t="s">
        <v>427</v>
      </c>
      <c r="C141" s="14"/>
      <c r="D141" s="14"/>
      <c r="E141" s="14">
        <f>170*500</f>
        <v>85000</v>
      </c>
      <c r="F141" s="14"/>
      <c r="G141" s="14"/>
      <c r="H141" s="14">
        <f t="shared" si="12"/>
        <v>85000</v>
      </c>
      <c r="I141" s="15">
        <f t="shared" si="20"/>
        <v>0</v>
      </c>
      <c r="J141" s="15">
        <f t="shared" si="21"/>
        <v>170</v>
      </c>
      <c r="K141" s="15">
        <f t="shared" si="22"/>
        <v>0</v>
      </c>
      <c r="L141" s="15">
        <f t="shared" si="23"/>
        <v>0</v>
      </c>
      <c r="M141" s="16">
        <f t="shared" si="15"/>
        <v>170</v>
      </c>
      <c r="N141" s="1545" t="s">
        <v>30</v>
      </c>
      <c r="O141" s="1545" t="s">
        <v>74</v>
      </c>
      <c r="P141" s="1549">
        <v>923453896</v>
      </c>
      <c r="Q141" s="33"/>
      <c r="R141" s="33"/>
      <c r="S141" s="33"/>
      <c r="T141" s="33"/>
      <c r="U141" s="33"/>
      <c r="V141" s="33"/>
      <c r="W141" s="33"/>
      <c r="X141" s="33"/>
      <c r="Y141" s="33"/>
    </row>
    <row r="142" spans="1:25" ht="15.75" customHeight="1">
      <c r="A142" s="13">
        <v>45639</v>
      </c>
      <c r="B142" s="34" t="s">
        <v>428</v>
      </c>
      <c r="C142" s="14"/>
      <c r="D142" s="14">
        <v>5000</v>
      </c>
      <c r="E142" s="14">
        <v>31500</v>
      </c>
      <c r="F142" s="14"/>
      <c r="G142" s="14"/>
      <c r="H142" s="14">
        <f t="shared" si="12"/>
        <v>36500</v>
      </c>
      <c r="I142" s="15">
        <f t="shared" si="20"/>
        <v>10</v>
      </c>
      <c r="J142" s="15">
        <f t="shared" si="21"/>
        <v>63</v>
      </c>
      <c r="K142" s="15">
        <f t="shared" si="22"/>
        <v>0</v>
      </c>
      <c r="L142" s="15">
        <f t="shared" si="23"/>
        <v>0</v>
      </c>
      <c r="M142" s="16">
        <f t="shared" si="15"/>
        <v>73</v>
      </c>
      <c r="N142" s="1538"/>
      <c r="O142" s="1538"/>
      <c r="P142" s="1538"/>
      <c r="Q142" s="33"/>
      <c r="R142" s="33"/>
      <c r="S142" s="33"/>
      <c r="T142" s="33"/>
      <c r="U142" s="33"/>
      <c r="V142" s="33"/>
      <c r="W142" s="33"/>
      <c r="X142" s="33"/>
      <c r="Y142" s="33"/>
    </row>
    <row r="143" spans="1:25" ht="15.75" customHeight="1">
      <c r="A143" s="13">
        <v>45639</v>
      </c>
      <c r="B143" s="34" t="s">
        <v>429</v>
      </c>
      <c r="C143" s="14"/>
      <c r="D143" s="14">
        <v>85100</v>
      </c>
      <c r="E143" s="14">
        <v>10000</v>
      </c>
      <c r="F143" s="14"/>
      <c r="G143" s="14"/>
      <c r="H143" s="14">
        <f t="shared" si="12"/>
        <v>95100</v>
      </c>
      <c r="I143" s="15">
        <f t="shared" si="20"/>
        <v>171</v>
      </c>
      <c r="J143" s="15">
        <f t="shared" si="21"/>
        <v>20</v>
      </c>
      <c r="K143" s="15">
        <f t="shared" si="22"/>
        <v>0</v>
      </c>
      <c r="L143" s="15">
        <f t="shared" si="23"/>
        <v>0</v>
      </c>
      <c r="M143" s="16">
        <f t="shared" si="15"/>
        <v>191</v>
      </c>
      <c r="N143" s="1538"/>
      <c r="O143" s="1538"/>
      <c r="P143" s="1538"/>
      <c r="Q143" s="621" t="s">
        <v>23</v>
      </c>
      <c r="R143" s="33"/>
      <c r="S143" s="33"/>
      <c r="T143" s="33"/>
      <c r="U143" s="33"/>
      <c r="V143" s="33"/>
      <c r="W143" s="33"/>
      <c r="X143" s="33"/>
      <c r="Y143" s="33"/>
    </row>
    <row r="144" spans="1:25" ht="15.75" customHeight="1">
      <c r="A144" s="13">
        <v>45639</v>
      </c>
      <c r="B144" s="34" t="s">
        <v>430</v>
      </c>
      <c r="C144" s="14"/>
      <c r="D144" s="14">
        <v>1000</v>
      </c>
      <c r="E144" s="14"/>
      <c r="F144" s="14"/>
      <c r="G144" s="14"/>
      <c r="H144" s="14">
        <f t="shared" si="12"/>
        <v>1000</v>
      </c>
      <c r="I144" s="15">
        <f t="shared" si="20"/>
        <v>2</v>
      </c>
      <c r="J144" s="15">
        <f t="shared" si="21"/>
        <v>0</v>
      </c>
      <c r="K144" s="15">
        <f t="shared" si="22"/>
        <v>0</v>
      </c>
      <c r="L144" s="15">
        <f t="shared" si="23"/>
        <v>0</v>
      </c>
      <c r="M144" s="16">
        <f t="shared" si="15"/>
        <v>2</v>
      </c>
      <c r="N144" s="1538"/>
      <c r="O144" s="1538"/>
      <c r="P144" s="1538"/>
      <c r="Q144" s="621" t="s">
        <v>23</v>
      </c>
      <c r="R144" s="33"/>
      <c r="S144" s="33"/>
      <c r="T144" s="33"/>
      <c r="U144" s="33"/>
      <c r="V144" s="33"/>
      <c r="W144" s="33"/>
      <c r="X144" s="33"/>
      <c r="Y144" s="33"/>
    </row>
    <row r="145" spans="1:25" ht="15.75" customHeight="1">
      <c r="A145" s="13">
        <v>45639</v>
      </c>
      <c r="B145" s="34" t="s">
        <v>431</v>
      </c>
      <c r="C145" s="14"/>
      <c r="D145" s="14">
        <v>1000</v>
      </c>
      <c r="E145" s="14"/>
      <c r="F145" s="14"/>
      <c r="G145" s="14"/>
      <c r="H145" s="14">
        <f t="shared" si="12"/>
        <v>1000</v>
      </c>
      <c r="I145" s="15">
        <f t="shared" si="20"/>
        <v>2</v>
      </c>
      <c r="J145" s="15">
        <f t="shared" si="21"/>
        <v>0</v>
      </c>
      <c r="K145" s="15">
        <f t="shared" si="22"/>
        <v>0</v>
      </c>
      <c r="L145" s="15">
        <f t="shared" si="23"/>
        <v>0</v>
      </c>
      <c r="M145" s="16">
        <f t="shared" si="15"/>
        <v>2</v>
      </c>
      <c r="N145" s="1539"/>
      <c r="O145" s="1539"/>
      <c r="P145" s="1539"/>
      <c r="Q145" s="621" t="s">
        <v>23</v>
      </c>
      <c r="R145" s="33"/>
      <c r="S145" s="33"/>
      <c r="T145" s="33"/>
      <c r="U145" s="33"/>
      <c r="V145" s="33"/>
      <c r="W145" s="33"/>
      <c r="X145" s="33"/>
      <c r="Y145" s="33"/>
    </row>
    <row r="146" spans="1:25" ht="15.75" customHeight="1">
      <c r="A146" s="5">
        <v>45639</v>
      </c>
      <c r="B146" s="34" t="s">
        <v>432</v>
      </c>
      <c r="C146" s="7"/>
      <c r="D146" s="7">
        <v>31500</v>
      </c>
      <c r="E146" s="7">
        <v>115000</v>
      </c>
      <c r="F146" s="7"/>
      <c r="G146" s="7"/>
      <c r="H146" s="7">
        <f t="shared" si="12"/>
        <v>146500</v>
      </c>
      <c r="I146" s="8">
        <f t="shared" si="20"/>
        <v>63</v>
      </c>
      <c r="J146" s="8">
        <f t="shared" si="21"/>
        <v>230</v>
      </c>
      <c r="K146" s="8">
        <f t="shared" si="22"/>
        <v>0</v>
      </c>
      <c r="L146" s="8">
        <f t="shared" si="23"/>
        <v>0</v>
      </c>
      <c r="M146" s="9">
        <f t="shared" si="15"/>
        <v>293</v>
      </c>
      <c r="N146" s="1545" t="s">
        <v>16</v>
      </c>
      <c r="O146" s="1545" t="s">
        <v>216</v>
      </c>
      <c r="P146" s="1549">
        <v>326522825</v>
      </c>
      <c r="Q146" s="37"/>
      <c r="R146" s="37"/>
      <c r="S146" s="37"/>
      <c r="T146" s="37"/>
      <c r="U146" s="37"/>
      <c r="V146" s="37"/>
      <c r="W146" s="37"/>
      <c r="X146" s="37"/>
      <c r="Y146" s="37"/>
    </row>
    <row r="147" spans="1:25" ht="15.75" customHeight="1">
      <c r="A147" s="5">
        <v>45639</v>
      </c>
      <c r="B147" s="34" t="s">
        <v>433</v>
      </c>
      <c r="C147" s="7"/>
      <c r="D147" s="7">
        <v>1000</v>
      </c>
      <c r="E147" s="7"/>
      <c r="F147" s="7"/>
      <c r="G147" s="7"/>
      <c r="H147" s="7">
        <f t="shared" si="12"/>
        <v>1000</v>
      </c>
      <c r="I147" s="8">
        <f t="shared" si="20"/>
        <v>2</v>
      </c>
      <c r="J147" s="8">
        <f t="shared" si="21"/>
        <v>0</v>
      </c>
      <c r="K147" s="8">
        <f t="shared" si="22"/>
        <v>0</v>
      </c>
      <c r="L147" s="8">
        <f t="shared" si="23"/>
        <v>0</v>
      </c>
      <c r="M147" s="9">
        <f t="shared" si="15"/>
        <v>2</v>
      </c>
      <c r="N147" s="1539"/>
      <c r="O147" s="1539"/>
      <c r="P147" s="1539"/>
      <c r="Q147" s="621" t="s">
        <v>23</v>
      </c>
      <c r="R147" s="37"/>
      <c r="S147" s="37"/>
      <c r="T147" s="37"/>
      <c r="U147" s="37"/>
      <c r="V147" s="37"/>
      <c r="W147" s="37"/>
      <c r="X147" s="37"/>
      <c r="Y147" s="37"/>
    </row>
    <row r="148" spans="1:25" ht="15.75" customHeight="1">
      <c r="A148" s="5">
        <v>45639</v>
      </c>
      <c r="B148" s="34" t="s">
        <v>116</v>
      </c>
      <c r="C148" s="7"/>
      <c r="D148" s="7"/>
      <c r="E148" s="7">
        <v>150000</v>
      </c>
      <c r="F148" s="7"/>
      <c r="G148" s="7"/>
      <c r="H148" s="7">
        <f t="shared" si="12"/>
        <v>150000</v>
      </c>
      <c r="I148" s="8">
        <f t="shared" si="20"/>
        <v>0</v>
      </c>
      <c r="J148" s="8">
        <f t="shared" si="21"/>
        <v>300</v>
      </c>
      <c r="K148" s="8">
        <f t="shared" si="22"/>
        <v>0</v>
      </c>
      <c r="L148" s="8">
        <f t="shared" si="23"/>
        <v>0</v>
      </c>
      <c r="M148" s="9">
        <f t="shared" si="15"/>
        <v>300</v>
      </c>
      <c r="N148" s="1545" t="s">
        <v>41</v>
      </c>
      <c r="O148" s="1545" t="s">
        <v>17</v>
      </c>
      <c r="P148" s="1549">
        <v>964343887</v>
      </c>
      <c r="Q148" s="37" t="s">
        <v>434</v>
      </c>
      <c r="R148" s="37"/>
      <c r="S148" s="37"/>
      <c r="T148" s="37"/>
      <c r="U148" s="37"/>
      <c r="V148" s="37"/>
      <c r="W148" s="37"/>
      <c r="X148" s="37"/>
      <c r="Y148" s="37"/>
    </row>
    <row r="149" spans="1:25" ht="15.75" customHeight="1">
      <c r="A149" s="5">
        <v>45639</v>
      </c>
      <c r="B149" s="615" t="s">
        <v>85</v>
      </c>
      <c r="C149" s="7"/>
      <c r="D149" s="7"/>
      <c r="E149" s="7">
        <v>25000</v>
      </c>
      <c r="F149" s="7"/>
      <c r="G149" s="7"/>
      <c r="H149" s="7">
        <f t="shared" si="12"/>
        <v>25000</v>
      </c>
      <c r="I149" s="8">
        <f t="shared" si="20"/>
        <v>0</v>
      </c>
      <c r="J149" s="8">
        <f t="shared" si="21"/>
        <v>50</v>
      </c>
      <c r="K149" s="8">
        <f t="shared" si="22"/>
        <v>0</v>
      </c>
      <c r="L149" s="8">
        <f t="shared" si="23"/>
        <v>0</v>
      </c>
      <c r="M149" s="9">
        <f t="shared" si="15"/>
        <v>50</v>
      </c>
      <c r="N149" s="1539"/>
      <c r="O149" s="1539"/>
      <c r="P149" s="1539"/>
      <c r="Q149" s="37"/>
      <c r="R149" s="37"/>
      <c r="S149" s="37"/>
      <c r="T149" s="37"/>
      <c r="U149" s="37"/>
      <c r="V149" s="37"/>
      <c r="W149" s="37"/>
      <c r="X149" s="37"/>
      <c r="Y149" s="37"/>
    </row>
    <row r="150" spans="1:25" ht="15.75" customHeight="1">
      <c r="A150" s="5">
        <v>45639</v>
      </c>
      <c r="B150" s="34" t="s">
        <v>83</v>
      </c>
      <c r="C150" s="7"/>
      <c r="D150" s="7"/>
      <c r="E150" s="7">
        <v>215900</v>
      </c>
      <c r="F150" s="7"/>
      <c r="G150" s="7"/>
      <c r="H150" s="7">
        <f t="shared" si="12"/>
        <v>215900</v>
      </c>
      <c r="I150" s="8">
        <f t="shared" si="20"/>
        <v>0</v>
      </c>
      <c r="J150" s="8">
        <f t="shared" si="21"/>
        <v>432</v>
      </c>
      <c r="K150" s="8">
        <f t="shared" si="22"/>
        <v>0</v>
      </c>
      <c r="L150" s="8">
        <f t="shared" si="23"/>
        <v>0</v>
      </c>
      <c r="M150" s="9">
        <f t="shared" si="15"/>
        <v>432</v>
      </c>
      <c r="N150" s="1545" t="s">
        <v>110</v>
      </c>
      <c r="O150" s="1545" t="s">
        <v>246</v>
      </c>
      <c r="P150" s="1549">
        <v>981636699</v>
      </c>
      <c r="Q150" s="37"/>
      <c r="R150" s="37"/>
      <c r="S150" s="37"/>
      <c r="T150" s="37"/>
      <c r="U150" s="37"/>
      <c r="V150" s="37"/>
      <c r="W150" s="37"/>
      <c r="X150" s="37"/>
      <c r="Y150" s="37"/>
    </row>
    <row r="151" spans="1:25" ht="15.75" customHeight="1">
      <c r="A151" s="5">
        <v>45639</v>
      </c>
      <c r="B151" s="34" t="s">
        <v>435</v>
      </c>
      <c r="C151" s="7"/>
      <c r="D151" s="7">
        <v>21700</v>
      </c>
      <c r="E151" s="7">
        <v>60000</v>
      </c>
      <c r="F151" s="7"/>
      <c r="G151" s="7"/>
      <c r="H151" s="7">
        <f t="shared" si="12"/>
        <v>81700</v>
      </c>
      <c r="I151" s="8">
        <f t="shared" si="20"/>
        <v>44</v>
      </c>
      <c r="J151" s="8">
        <f t="shared" si="21"/>
        <v>120</v>
      </c>
      <c r="K151" s="8">
        <f t="shared" si="22"/>
        <v>0</v>
      </c>
      <c r="L151" s="8">
        <f t="shared" si="23"/>
        <v>0</v>
      </c>
      <c r="M151" s="9">
        <f t="shared" si="15"/>
        <v>164</v>
      </c>
      <c r="N151" s="1539"/>
      <c r="O151" s="1539"/>
      <c r="P151" s="1539"/>
      <c r="Q151" s="55"/>
      <c r="R151" s="37"/>
      <c r="S151" s="37"/>
      <c r="T151" s="37"/>
      <c r="U151" s="37"/>
      <c r="V151" s="37"/>
      <c r="W151" s="37"/>
      <c r="X151" s="37"/>
      <c r="Y151" s="37"/>
    </row>
    <row r="152" spans="1:25" ht="15.75" customHeight="1">
      <c r="A152" s="5">
        <v>45639</v>
      </c>
      <c r="B152" s="34" t="s">
        <v>389</v>
      </c>
      <c r="C152" s="7"/>
      <c r="D152" s="7"/>
      <c r="E152" s="7"/>
      <c r="F152" s="7">
        <v>150000</v>
      </c>
      <c r="G152" s="7"/>
      <c r="H152" s="7">
        <f t="shared" si="12"/>
        <v>150000</v>
      </c>
      <c r="I152" s="8">
        <f t="shared" si="20"/>
        <v>0</v>
      </c>
      <c r="J152" s="8">
        <f t="shared" si="21"/>
        <v>0</v>
      </c>
      <c r="K152" s="8">
        <f t="shared" si="22"/>
        <v>300</v>
      </c>
      <c r="L152" s="8">
        <f t="shared" si="23"/>
        <v>0</v>
      </c>
      <c r="M152" s="9">
        <f t="shared" si="15"/>
        <v>300</v>
      </c>
      <c r="N152" s="11" t="s">
        <v>49</v>
      </c>
      <c r="O152" s="11" t="s">
        <v>50</v>
      </c>
      <c r="P152" s="12">
        <v>949502669</v>
      </c>
      <c r="Q152" s="37"/>
      <c r="R152" s="37"/>
      <c r="S152" s="37"/>
      <c r="T152" s="37"/>
      <c r="U152" s="37"/>
      <c r="V152" s="37"/>
      <c r="W152" s="37"/>
      <c r="X152" s="37"/>
      <c r="Y152" s="37"/>
    </row>
    <row r="153" spans="1:25" ht="15.75" customHeight="1">
      <c r="A153" s="5">
        <v>45640</v>
      </c>
      <c r="B153" s="34" t="s">
        <v>409</v>
      </c>
      <c r="C153" s="7"/>
      <c r="D153" s="7">
        <v>300000</v>
      </c>
      <c r="E153" s="7"/>
      <c r="F153" s="7"/>
      <c r="G153" s="7"/>
      <c r="H153" s="7">
        <f t="shared" si="12"/>
        <v>300000</v>
      </c>
      <c r="I153" s="8">
        <f t="shared" si="20"/>
        <v>600</v>
      </c>
      <c r="J153" s="8">
        <f t="shared" si="21"/>
        <v>0</v>
      </c>
      <c r="K153" s="8">
        <f t="shared" si="22"/>
        <v>0</v>
      </c>
      <c r="L153" s="8">
        <f t="shared" si="23"/>
        <v>0</v>
      </c>
      <c r="M153" s="9">
        <f t="shared" si="15"/>
        <v>600</v>
      </c>
      <c r="N153" s="613" t="s">
        <v>117</v>
      </c>
      <c r="O153" s="622" t="s">
        <v>15</v>
      </c>
      <c r="P153" s="607">
        <v>961571433</v>
      </c>
      <c r="Q153" s="37"/>
      <c r="R153" s="37"/>
      <c r="S153" s="37"/>
      <c r="T153" s="37"/>
      <c r="U153" s="37"/>
      <c r="V153" s="37"/>
      <c r="W153" s="37"/>
      <c r="X153" s="37"/>
      <c r="Y153" s="37"/>
    </row>
    <row r="154" spans="1:25" ht="15.75" customHeight="1">
      <c r="A154" s="5">
        <v>45640</v>
      </c>
      <c r="B154" s="623" t="s">
        <v>409</v>
      </c>
      <c r="C154" s="7"/>
      <c r="D154" s="7">
        <v>300000</v>
      </c>
      <c r="E154" s="7"/>
      <c r="F154" s="7"/>
      <c r="G154" s="7"/>
      <c r="H154" s="7">
        <f t="shared" si="12"/>
        <v>300000</v>
      </c>
      <c r="I154" s="8">
        <f t="shared" si="20"/>
        <v>600</v>
      </c>
      <c r="J154" s="8">
        <f t="shared" si="21"/>
        <v>0</v>
      </c>
      <c r="K154" s="8">
        <f t="shared" si="22"/>
        <v>0</v>
      </c>
      <c r="L154" s="8">
        <f t="shared" si="23"/>
        <v>0</v>
      </c>
      <c r="M154" s="9">
        <f t="shared" si="15"/>
        <v>600</v>
      </c>
      <c r="N154" s="613" t="s">
        <v>19</v>
      </c>
      <c r="O154" s="622" t="s">
        <v>31</v>
      </c>
      <c r="P154" s="607">
        <v>971106882</v>
      </c>
      <c r="Q154" s="37"/>
      <c r="R154" s="37"/>
      <c r="S154" s="37"/>
      <c r="T154" s="37"/>
      <c r="U154" s="37"/>
      <c r="V154" s="37"/>
      <c r="W154" s="37"/>
      <c r="X154" s="37"/>
      <c r="Y154" s="37"/>
    </row>
    <row r="155" spans="1:25" ht="15.75" customHeight="1">
      <c r="A155" s="5">
        <v>45641</v>
      </c>
      <c r="B155" s="38" t="s">
        <v>409</v>
      </c>
      <c r="C155" s="7"/>
      <c r="D155" s="7">
        <v>300000</v>
      </c>
      <c r="E155" s="7"/>
      <c r="F155" s="7"/>
      <c r="G155" s="7"/>
      <c r="H155" s="7">
        <f t="shared" si="12"/>
        <v>300000</v>
      </c>
      <c r="I155" s="8">
        <f t="shared" si="20"/>
        <v>600</v>
      </c>
      <c r="J155" s="8">
        <f t="shared" si="21"/>
        <v>0</v>
      </c>
      <c r="K155" s="8">
        <f t="shared" si="22"/>
        <v>0</v>
      </c>
      <c r="L155" s="8">
        <f t="shared" si="23"/>
        <v>0</v>
      </c>
      <c r="M155" s="9">
        <f t="shared" si="15"/>
        <v>600</v>
      </c>
      <c r="N155" s="11" t="s">
        <v>318</v>
      </c>
      <c r="O155" s="156" t="s">
        <v>241</v>
      </c>
      <c r="P155" s="204">
        <v>969820625</v>
      </c>
      <c r="Q155" s="37"/>
      <c r="R155" s="37"/>
      <c r="S155" s="37"/>
      <c r="T155" s="37"/>
      <c r="U155" s="37"/>
      <c r="V155" s="37"/>
      <c r="W155" s="37"/>
      <c r="X155" s="37"/>
      <c r="Y155" s="37"/>
    </row>
    <row r="156" spans="1:25" ht="15.75" customHeight="1">
      <c r="A156" s="5">
        <v>45641</v>
      </c>
      <c r="B156" s="38" t="s">
        <v>409</v>
      </c>
      <c r="C156" s="7"/>
      <c r="D156" s="7">
        <v>300000</v>
      </c>
      <c r="E156" s="7"/>
      <c r="F156" s="7"/>
      <c r="G156" s="7"/>
      <c r="H156" s="7">
        <f t="shared" si="12"/>
        <v>300000</v>
      </c>
      <c r="I156" s="8">
        <f t="shared" si="20"/>
        <v>600</v>
      </c>
      <c r="J156" s="8">
        <f t="shared" si="21"/>
        <v>0</v>
      </c>
      <c r="K156" s="8">
        <f t="shared" si="22"/>
        <v>0</v>
      </c>
      <c r="L156" s="8">
        <f t="shared" si="23"/>
        <v>0</v>
      </c>
      <c r="M156" s="9">
        <f t="shared" si="15"/>
        <v>600</v>
      </c>
      <c r="N156" s="613" t="s">
        <v>63</v>
      </c>
      <c r="O156" s="622" t="s">
        <v>20</v>
      </c>
      <c r="P156" s="607">
        <v>974392325</v>
      </c>
      <c r="Q156" s="37"/>
      <c r="R156" s="37"/>
      <c r="S156" s="37"/>
      <c r="T156" s="37"/>
      <c r="U156" s="37"/>
      <c r="V156" s="37"/>
      <c r="W156" s="37"/>
      <c r="X156" s="37"/>
      <c r="Y156" s="37"/>
    </row>
    <row r="157" spans="1:25" ht="15.75" customHeight="1">
      <c r="A157" s="5">
        <v>45642</v>
      </c>
      <c r="B157" s="624" t="s">
        <v>389</v>
      </c>
      <c r="C157" s="14"/>
      <c r="D157" s="7"/>
      <c r="E157" s="7"/>
      <c r="F157" s="7">
        <v>200000</v>
      </c>
      <c r="G157" s="7"/>
      <c r="H157" s="7">
        <f t="shared" si="12"/>
        <v>200000</v>
      </c>
      <c r="I157" s="8">
        <f t="shared" si="20"/>
        <v>0</v>
      </c>
      <c r="J157" s="8">
        <f t="shared" si="21"/>
        <v>0</v>
      </c>
      <c r="K157" s="8">
        <f t="shared" si="22"/>
        <v>400</v>
      </c>
      <c r="L157" s="8">
        <f t="shared" si="23"/>
        <v>0</v>
      </c>
      <c r="M157" s="9">
        <f t="shared" si="15"/>
        <v>400</v>
      </c>
      <c r="N157" s="11" t="s">
        <v>49</v>
      </c>
      <c r="O157" s="11" t="s">
        <v>50</v>
      </c>
      <c r="P157" s="12">
        <v>949502669</v>
      </c>
      <c r="Q157" s="37"/>
      <c r="R157" s="37"/>
      <c r="S157" s="37"/>
      <c r="T157" s="37"/>
      <c r="U157" s="37"/>
      <c r="V157" s="37"/>
      <c r="W157" s="37"/>
      <c r="X157" s="37"/>
      <c r="Y157" s="37"/>
    </row>
    <row r="158" spans="1:25" ht="15.75" customHeight="1">
      <c r="A158" s="5">
        <v>45642</v>
      </c>
      <c r="B158" s="65" t="s">
        <v>409</v>
      </c>
      <c r="C158" s="14"/>
      <c r="D158" s="7">
        <v>300000</v>
      </c>
      <c r="E158" s="7"/>
      <c r="F158" s="7"/>
      <c r="G158" s="7"/>
      <c r="H158" s="7">
        <f t="shared" si="12"/>
        <v>300000</v>
      </c>
      <c r="I158" s="8">
        <f t="shared" si="20"/>
        <v>600</v>
      </c>
      <c r="J158" s="8">
        <f t="shared" si="21"/>
        <v>0</v>
      </c>
      <c r="K158" s="8">
        <f t="shared" si="22"/>
        <v>0</v>
      </c>
      <c r="L158" s="8">
        <f t="shared" si="23"/>
        <v>0</v>
      </c>
      <c r="M158" s="9">
        <f t="shared" si="15"/>
        <v>600</v>
      </c>
      <c r="N158" s="11" t="s">
        <v>63</v>
      </c>
      <c r="O158" s="9" t="s">
        <v>20</v>
      </c>
      <c r="P158" s="607">
        <v>974392325</v>
      </c>
      <c r="Q158" s="37"/>
      <c r="R158" s="37"/>
      <c r="S158" s="37"/>
      <c r="T158" s="37"/>
      <c r="U158" s="37"/>
      <c r="V158" s="37"/>
      <c r="W158" s="37"/>
      <c r="X158" s="37"/>
      <c r="Y158" s="37"/>
    </row>
    <row r="159" spans="1:25" ht="15.75" customHeight="1">
      <c r="A159" s="5">
        <v>45642</v>
      </c>
      <c r="B159" s="625" t="s">
        <v>406</v>
      </c>
      <c r="C159" s="14"/>
      <c r="D159" s="7">
        <v>12500</v>
      </c>
      <c r="E159" s="7">
        <v>215000</v>
      </c>
      <c r="F159" s="7"/>
      <c r="G159" s="7"/>
      <c r="H159" s="7">
        <f t="shared" si="12"/>
        <v>227500</v>
      </c>
      <c r="I159" s="8">
        <f t="shared" si="20"/>
        <v>25</v>
      </c>
      <c r="J159" s="8">
        <f t="shared" si="21"/>
        <v>430</v>
      </c>
      <c r="K159" s="8">
        <f t="shared" si="22"/>
        <v>0</v>
      </c>
      <c r="L159" s="8">
        <f t="shared" si="23"/>
        <v>0</v>
      </c>
      <c r="M159" s="9">
        <f t="shared" si="15"/>
        <v>455</v>
      </c>
      <c r="N159" s="11" t="s">
        <v>41</v>
      </c>
      <c r="O159" s="11" t="s">
        <v>17</v>
      </c>
      <c r="P159" s="626">
        <v>964343887</v>
      </c>
      <c r="Q159" s="37"/>
      <c r="R159" s="37"/>
      <c r="S159" s="37"/>
      <c r="T159" s="37"/>
      <c r="U159" s="37"/>
      <c r="V159" s="37"/>
      <c r="W159" s="37"/>
      <c r="X159" s="37"/>
      <c r="Y159" s="37"/>
    </row>
    <row r="160" spans="1:25" ht="15.75" customHeight="1">
      <c r="A160" s="13">
        <v>45643</v>
      </c>
      <c r="B160" s="38" t="s">
        <v>436</v>
      </c>
      <c r="C160" s="14"/>
      <c r="D160" s="14"/>
      <c r="E160" s="14"/>
      <c r="F160" s="14">
        <v>300000</v>
      </c>
      <c r="G160" s="14"/>
      <c r="H160" s="14">
        <f t="shared" si="12"/>
        <v>300000</v>
      </c>
      <c r="I160" s="15">
        <f t="shared" si="20"/>
        <v>0</v>
      </c>
      <c r="J160" s="15">
        <f t="shared" si="21"/>
        <v>0</v>
      </c>
      <c r="K160" s="15">
        <f t="shared" si="22"/>
        <v>600</v>
      </c>
      <c r="L160" s="15">
        <f t="shared" si="23"/>
        <v>0</v>
      </c>
      <c r="M160" s="16">
        <f t="shared" si="15"/>
        <v>600</v>
      </c>
      <c r="N160" s="10" t="s">
        <v>14</v>
      </c>
      <c r="O160" s="10" t="s">
        <v>316</v>
      </c>
      <c r="P160" s="36">
        <v>776874999</v>
      </c>
      <c r="Q160" s="33"/>
      <c r="R160" s="33"/>
      <c r="S160" s="33"/>
      <c r="T160" s="33"/>
      <c r="U160" s="33"/>
      <c r="V160" s="33"/>
      <c r="W160" s="33"/>
      <c r="X160" s="33"/>
      <c r="Y160" s="33"/>
    </row>
    <row r="161" spans="1:25" ht="15.75" customHeight="1">
      <c r="A161" s="13">
        <v>45643</v>
      </c>
      <c r="B161" s="38" t="s">
        <v>436</v>
      </c>
      <c r="C161" s="14"/>
      <c r="D161" s="14">
        <v>7500</v>
      </c>
      <c r="E161" s="14">
        <v>47500</v>
      </c>
      <c r="F161" s="14">
        <v>62500</v>
      </c>
      <c r="G161" s="14"/>
      <c r="H161" s="14">
        <f t="shared" si="12"/>
        <v>117500</v>
      </c>
      <c r="I161" s="15">
        <f t="shared" si="20"/>
        <v>15</v>
      </c>
      <c r="J161" s="15">
        <f t="shared" si="21"/>
        <v>95</v>
      </c>
      <c r="K161" s="15">
        <f t="shared" si="22"/>
        <v>125</v>
      </c>
      <c r="L161" s="15">
        <f t="shared" si="23"/>
        <v>0</v>
      </c>
      <c r="M161" s="16">
        <f t="shared" si="15"/>
        <v>235</v>
      </c>
      <c r="N161" s="1546" t="s">
        <v>117</v>
      </c>
      <c r="O161" s="1546" t="s">
        <v>15</v>
      </c>
      <c r="P161" s="1564">
        <v>961571433</v>
      </c>
      <c r="Q161" s="33"/>
      <c r="R161" s="33"/>
      <c r="S161" s="33"/>
      <c r="T161" s="33"/>
      <c r="U161" s="33"/>
      <c r="V161" s="33"/>
      <c r="W161" s="33"/>
      <c r="X161" s="33"/>
      <c r="Y161" s="33"/>
    </row>
    <row r="162" spans="1:25" ht="15.75" hidden="1" customHeight="1">
      <c r="A162" s="13">
        <v>45643</v>
      </c>
      <c r="B162" s="624" t="s">
        <v>351</v>
      </c>
      <c r="C162" s="20"/>
      <c r="D162" s="20">
        <v>4400</v>
      </c>
      <c r="E162" s="20">
        <v>55000</v>
      </c>
      <c r="F162" s="14"/>
      <c r="G162" s="14"/>
      <c r="H162" s="14">
        <f t="shared" si="12"/>
        <v>59400</v>
      </c>
      <c r="I162" s="15">
        <f t="shared" ref="I162:I184" si="24">ROUNDUP(D162/500,0)</f>
        <v>9</v>
      </c>
      <c r="J162" s="15">
        <f t="shared" ref="J162:J184" si="25">ROUNDUP(E162/500,0)</f>
        <v>110</v>
      </c>
      <c r="K162" s="15">
        <f t="shared" ref="K162:K184" si="26">ROUNDUP(F162/500,0)</f>
        <v>0</v>
      </c>
      <c r="L162" s="15">
        <f t="shared" si="23"/>
        <v>0</v>
      </c>
      <c r="M162" s="16">
        <f t="shared" si="15"/>
        <v>119</v>
      </c>
      <c r="N162" s="1538"/>
      <c r="O162" s="1538"/>
      <c r="P162" s="1538"/>
      <c r="Q162" s="33"/>
      <c r="R162" s="33"/>
      <c r="S162" s="33"/>
      <c r="T162" s="33"/>
      <c r="U162" s="33"/>
      <c r="V162" s="33"/>
      <c r="W162" s="33"/>
      <c r="X162" s="33"/>
      <c r="Y162" s="33"/>
    </row>
    <row r="163" spans="1:25" ht="15.75" customHeight="1">
      <c r="A163" s="13">
        <v>45643</v>
      </c>
      <c r="B163" s="38" t="s">
        <v>355</v>
      </c>
      <c r="C163" s="20"/>
      <c r="D163" s="20">
        <v>17500</v>
      </c>
      <c r="E163" s="20"/>
      <c r="F163" s="14">
        <v>53500</v>
      </c>
      <c r="G163" s="14"/>
      <c r="H163" s="14">
        <f t="shared" si="12"/>
        <v>71000</v>
      </c>
      <c r="I163" s="15">
        <f t="shared" si="24"/>
        <v>35</v>
      </c>
      <c r="J163" s="15">
        <f t="shared" si="25"/>
        <v>0</v>
      </c>
      <c r="K163" s="15">
        <f t="shared" si="26"/>
        <v>107</v>
      </c>
      <c r="L163" s="15">
        <f t="shared" si="23"/>
        <v>0</v>
      </c>
      <c r="M163" s="16">
        <f t="shared" si="15"/>
        <v>142</v>
      </c>
      <c r="N163" s="1538"/>
      <c r="O163" s="1538"/>
      <c r="P163" s="1538"/>
      <c r="Q163" s="33"/>
      <c r="R163" s="33"/>
      <c r="S163" s="33"/>
      <c r="T163" s="33"/>
      <c r="U163" s="33"/>
      <c r="V163" s="33"/>
      <c r="W163" s="33"/>
      <c r="X163" s="33"/>
      <c r="Y163" s="33"/>
    </row>
    <row r="164" spans="1:25" ht="15.75" customHeight="1">
      <c r="A164" s="13">
        <v>45643</v>
      </c>
      <c r="B164" s="38" t="s">
        <v>374</v>
      </c>
      <c r="C164" s="14"/>
      <c r="D164" s="14">
        <v>8000</v>
      </c>
      <c r="E164" s="14">
        <v>55000</v>
      </c>
      <c r="F164" s="14"/>
      <c r="G164" s="14"/>
      <c r="H164" s="14">
        <f t="shared" si="12"/>
        <v>63000</v>
      </c>
      <c r="I164" s="15">
        <f t="shared" si="24"/>
        <v>16</v>
      </c>
      <c r="J164" s="15">
        <f t="shared" si="25"/>
        <v>110</v>
      </c>
      <c r="K164" s="15">
        <f t="shared" si="26"/>
        <v>0</v>
      </c>
      <c r="L164" s="15">
        <f t="shared" si="23"/>
        <v>0</v>
      </c>
      <c r="M164" s="16">
        <f t="shared" si="15"/>
        <v>126</v>
      </c>
      <c r="N164" s="1539"/>
      <c r="O164" s="1539"/>
      <c r="P164" s="1539"/>
      <c r="Q164" s="33"/>
      <c r="R164" s="33"/>
      <c r="S164" s="33"/>
      <c r="T164" s="33"/>
      <c r="U164" s="33"/>
      <c r="V164" s="33"/>
      <c r="W164" s="33"/>
      <c r="X164" s="33"/>
      <c r="Y164" s="33"/>
    </row>
    <row r="165" spans="1:25" ht="15.75" customHeight="1">
      <c r="A165" s="13">
        <v>45643</v>
      </c>
      <c r="B165" s="38" t="s">
        <v>26</v>
      </c>
      <c r="C165" s="20"/>
      <c r="D165" s="20"/>
      <c r="E165" s="20">
        <v>142000</v>
      </c>
      <c r="F165" s="14"/>
      <c r="G165" s="14"/>
      <c r="H165" s="14">
        <f t="shared" si="12"/>
        <v>142000</v>
      </c>
      <c r="I165" s="15">
        <f t="shared" si="24"/>
        <v>0</v>
      </c>
      <c r="J165" s="15">
        <f t="shared" si="25"/>
        <v>284</v>
      </c>
      <c r="K165" s="15">
        <f t="shared" si="26"/>
        <v>0</v>
      </c>
      <c r="L165" s="15">
        <f t="shared" si="23"/>
        <v>0</v>
      </c>
      <c r="M165" s="16">
        <f t="shared" si="15"/>
        <v>284</v>
      </c>
      <c r="N165" s="1546" t="s">
        <v>49</v>
      </c>
      <c r="O165" s="1546" t="s">
        <v>50</v>
      </c>
      <c r="P165" s="1564">
        <v>949502669</v>
      </c>
      <c r="Q165" s="33"/>
      <c r="R165" s="33"/>
      <c r="S165" s="33"/>
      <c r="T165" s="33"/>
      <c r="U165" s="627"/>
      <c r="V165" s="33"/>
      <c r="W165" s="33"/>
      <c r="X165" s="33"/>
      <c r="Y165" s="33"/>
    </row>
    <row r="166" spans="1:25" ht="15.75" customHeight="1">
      <c r="A166" s="13">
        <v>45643</v>
      </c>
      <c r="B166" s="38" t="s">
        <v>52</v>
      </c>
      <c r="C166" s="20"/>
      <c r="D166" s="20"/>
      <c r="E166" s="20">
        <v>57500</v>
      </c>
      <c r="F166" s="14"/>
      <c r="G166" s="14"/>
      <c r="H166" s="14">
        <f t="shared" si="12"/>
        <v>57500</v>
      </c>
      <c r="I166" s="15">
        <f t="shared" si="24"/>
        <v>0</v>
      </c>
      <c r="J166" s="15">
        <f t="shared" si="25"/>
        <v>115</v>
      </c>
      <c r="K166" s="15">
        <f t="shared" si="26"/>
        <v>0</v>
      </c>
      <c r="L166" s="15">
        <f t="shared" si="23"/>
        <v>0</v>
      </c>
      <c r="M166" s="16">
        <f t="shared" si="15"/>
        <v>115</v>
      </c>
      <c r="N166" s="1539"/>
      <c r="O166" s="1539"/>
      <c r="P166" s="1539"/>
      <c r="Q166" s="33"/>
      <c r="R166" s="33"/>
      <c r="S166" s="33"/>
      <c r="T166" s="33"/>
      <c r="U166" s="33"/>
      <c r="V166" s="33"/>
      <c r="W166" s="33"/>
      <c r="X166" s="33"/>
      <c r="Y166" s="33"/>
    </row>
    <row r="167" spans="1:25" ht="15.75" customHeight="1">
      <c r="A167" s="13">
        <v>45643</v>
      </c>
      <c r="B167" s="624" t="s">
        <v>38</v>
      </c>
      <c r="C167" s="14"/>
      <c r="D167" s="14">
        <v>12200</v>
      </c>
      <c r="E167" s="14">
        <v>121000</v>
      </c>
      <c r="F167" s="14"/>
      <c r="G167" s="14"/>
      <c r="H167" s="14">
        <f t="shared" si="12"/>
        <v>133200</v>
      </c>
      <c r="I167" s="15">
        <f t="shared" si="24"/>
        <v>25</v>
      </c>
      <c r="J167" s="15">
        <f t="shared" si="25"/>
        <v>242</v>
      </c>
      <c r="K167" s="15">
        <f t="shared" si="26"/>
        <v>0</v>
      </c>
      <c r="L167" s="15">
        <f t="shared" si="23"/>
        <v>0</v>
      </c>
      <c r="M167" s="16">
        <f t="shared" si="15"/>
        <v>267</v>
      </c>
      <c r="N167" s="1546" t="s">
        <v>36</v>
      </c>
      <c r="O167" s="1546" t="s">
        <v>37</v>
      </c>
      <c r="P167" s="1564">
        <v>967884730</v>
      </c>
      <c r="Q167" s="33"/>
      <c r="R167" s="33"/>
      <c r="S167" s="33"/>
      <c r="T167" s="33"/>
      <c r="U167" s="33"/>
      <c r="V167" s="33"/>
      <c r="W167" s="33"/>
      <c r="X167" s="33"/>
      <c r="Y167" s="33"/>
    </row>
    <row r="168" spans="1:25" ht="15.75" customHeight="1">
      <c r="A168" s="13">
        <v>45643</v>
      </c>
      <c r="B168" s="38" t="s">
        <v>39</v>
      </c>
      <c r="C168" s="14"/>
      <c r="D168" s="14">
        <v>10100</v>
      </c>
      <c r="E168" s="14">
        <v>60500</v>
      </c>
      <c r="F168" s="14"/>
      <c r="G168" s="14"/>
      <c r="H168" s="14">
        <f t="shared" si="12"/>
        <v>70600</v>
      </c>
      <c r="I168" s="15">
        <f t="shared" si="24"/>
        <v>21</v>
      </c>
      <c r="J168" s="15">
        <f t="shared" si="25"/>
        <v>121</v>
      </c>
      <c r="K168" s="15">
        <f t="shared" si="26"/>
        <v>0</v>
      </c>
      <c r="L168" s="15">
        <f t="shared" si="23"/>
        <v>0</v>
      </c>
      <c r="M168" s="16">
        <f t="shared" si="15"/>
        <v>142</v>
      </c>
      <c r="N168" s="1539"/>
      <c r="O168" s="1539"/>
      <c r="P168" s="1539"/>
      <c r="Q168" s="33"/>
      <c r="R168" s="33"/>
      <c r="S168" s="33"/>
      <c r="T168" s="33"/>
      <c r="U168" s="33"/>
      <c r="V168" s="33"/>
      <c r="W168" s="33"/>
      <c r="X168" s="33"/>
      <c r="Y168" s="33"/>
    </row>
    <row r="169" spans="1:25" ht="15.75" customHeight="1">
      <c r="A169" s="13">
        <v>45643</v>
      </c>
      <c r="B169" s="623" t="s">
        <v>437</v>
      </c>
      <c r="C169" s="14"/>
      <c r="D169" s="14"/>
      <c r="E169" s="14"/>
      <c r="F169" s="14">
        <v>300000</v>
      </c>
      <c r="G169" s="14"/>
      <c r="H169" s="14">
        <f t="shared" si="12"/>
        <v>300000</v>
      </c>
      <c r="I169" s="15">
        <f t="shared" si="24"/>
        <v>0</v>
      </c>
      <c r="J169" s="15">
        <f t="shared" si="25"/>
        <v>0</v>
      </c>
      <c r="K169" s="15">
        <f t="shared" si="26"/>
        <v>600</v>
      </c>
      <c r="L169" s="15">
        <f t="shared" si="23"/>
        <v>0</v>
      </c>
      <c r="M169" s="16">
        <f t="shared" si="15"/>
        <v>600</v>
      </c>
      <c r="N169" s="591" t="s">
        <v>19</v>
      </c>
      <c r="O169" s="628" t="s">
        <v>31</v>
      </c>
      <c r="P169" s="43">
        <v>971106882</v>
      </c>
      <c r="Q169" s="33"/>
      <c r="R169" s="33"/>
      <c r="S169" s="33"/>
      <c r="T169" s="33"/>
      <c r="U169" s="33"/>
      <c r="V169" s="33"/>
      <c r="W169" s="33"/>
      <c r="X169" s="33"/>
      <c r="Y169" s="33"/>
    </row>
    <row r="170" spans="1:25" ht="15.75" customHeight="1">
      <c r="A170" s="5">
        <v>45643</v>
      </c>
      <c r="B170" s="623" t="s">
        <v>409</v>
      </c>
      <c r="C170" s="14"/>
      <c r="D170" s="7">
        <v>253500</v>
      </c>
      <c r="E170" s="7"/>
      <c r="F170" s="7"/>
      <c r="G170" s="7"/>
      <c r="H170" s="7">
        <f t="shared" si="12"/>
        <v>253500</v>
      </c>
      <c r="I170" s="8">
        <f t="shared" si="24"/>
        <v>507</v>
      </c>
      <c r="J170" s="8">
        <f t="shared" si="25"/>
        <v>0</v>
      </c>
      <c r="K170" s="8">
        <f t="shared" si="26"/>
        <v>0</v>
      </c>
      <c r="L170" s="8">
        <f t="shared" si="23"/>
        <v>0</v>
      </c>
      <c r="M170" s="9">
        <f t="shared" si="15"/>
        <v>507</v>
      </c>
      <c r="N170" s="613" t="s">
        <v>19</v>
      </c>
      <c r="O170" s="622" t="s">
        <v>31</v>
      </c>
      <c r="P170" s="607">
        <v>971106882</v>
      </c>
      <c r="Q170" s="37"/>
      <c r="R170" s="37"/>
      <c r="S170" s="37"/>
      <c r="T170" s="37"/>
      <c r="U170" s="37"/>
      <c r="V170" s="37"/>
      <c r="W170" s="37"/>
      <c r="X170" s="37"/>
      <c r="Y170" s="37"/>
    </row>
    <row r="171" spans="1:25" ht="15.75" customHeight="1">
      <c r="A171" s="5">
        <v>45644</v>
      </c>
      <c r="B171" s="38" t="s">
        <v>426</v>
      </c>
      <c r="C171" s="7"/>
      <c r="D171" s="7">
        <v>37400</v>
      </c>
      <c r="E171" s="7"/>
      <c r="F171" s="7"/>
      <c r="G171" s="7"/>
      <c r="H171" s="7">
        <f t="shared" si="12"/>
        <v>37400</v>
      </c>
      <c r="I171" s="8">
        <f t="shared" si="24"/>
        <v>75</v>
      </c>
      <c r="J171" s="8">
        <f t="shared" si="25"/>
        <v>0</v>
      </c>
      <c r="K171" s="8">
        <f t="shared" si="26"/>
        <v>0</v>
      </c>
      <c r="L171" s="8">
        <f t="shared" ref="L171:L184" si="27">ROUNDUP(G171/500,0)</f>
        <v>0</v>
      </c>
      <c r="M171" s="9">
        <f t="shared" si="15"/>
        <v>75</v>
      </c>
      <c r="N171" s="1548" t="s">
        <v>110</v>
      </c>
      <c r="O171" s="1548" t="s">
        <v>111</v>
      </c>
      <c r="P171" s="1554">
        <v>981636699</v>
      </c>
      <c r="Q171" s="37"/>
      <c r="R171" s="37"/>
      <c r="S171" s="37"/>
      <c r="T171" s="37"/>
      <c r="U171" s="37"/>
      <c r="V171" s="37"/>
      <c r="W171" s="37"/>
      <c r="X171" s="37"/>
      <c r="Y171" s="37"/>
    </row>
    <row r="172" spans="1:25" ht="15.75" customHeight="1">
      <c r="A172" s="5">
        <v>45644</v>
      </c>
      <c r="B172" s="38" t="s">
        <v>387</v>
      </c>
      <c r="C172" s="7"/>
      <c r="D172" s="7">
        <f>62100+1000</f>
        <v>63100</v>
      </c>
      <c r="E172" s="7">
        <v>127000</v>
      </c>
      <c r="F172" s="7"/>
      <c r="G172" s="7"/>
      <c r="H172" s="7">
        <f t="shared" si="12"/>
        <v>190100</v>
      </c>
      <c r="I172" s="8">
        <f t="shared" si="24"/>
        <v>127</v>
      </c>
      <c r="J172" s="8">
        <f t="shared" si="25"/>
        <v>254</v>
      </c>
      <c r="K172" s="8">
        <f t="shared" si="26"/>
        <v>0</v>
      </c>
      <c r="L172" s="8">
        <f t="shared" si="27"/>
        <v>0</v>
      </c>
      <c r="M172" s="9">
        <f t="shared" si="15"/>
        <v>381</v>
      </c>
      <c r="N172" s="1538"/>
      <c r="O172" s="1538"/>
      <c r="P172" s="1538"/>
      <c r="Q172" s="629" t="s">
        <v>23</v>
      </c>
      <c r="R172" s="37"/>
      <c r="S172" s="37"/>
      <c r="T172" s="37"/>
      <c r="U172" s="37"/>
      <c r="V172" s="37"/>
      <c r="W172" s="37"/>
      <c r="X172" s="37"/>
      <c r="Y172" s="37"/>
    </row>
    <row r="173" spans="1:25" ht="15.75" customHeight="1">
      <c r="A173" s="5">
        <v>45644</v>
      </c>
      <c r="B173" s="38" t="s">
        <v>24</v>
      </c>
      <c r="C173" s="7"/>
      <c r="D173" s="7">
        <v>15100</v>
      </c>
      <c r="E173" s="7">
        <v>57500</v>
      </c>
      <c r="F173" s="7"/>
      <c r="G173" s="7"/>
      <c r="H173" s="7">
        <f t="shared" si="12"/>
        <v>72600</v>
      </c>
      <c r="I173" s="8">
        <f t="shared" si="24"/>
        <v>31</v>
      </c>
      <c r="J173" s="8">
        <f t="shared" si="25"/>
        <v>115</v>
      </c>
      <c r="K173" s="8">
        <f t="shared" si="26"/>
        <v>0</v>
      </c>
      <c r="L173" s="8">
        <f t="shared" si="27"/>
        <v>0</v>
      </c>
      <c r="M173" s="9">
        <f t="shared" si="15"/>
        <v>146</v>
      </c>
      <c r="N173" s="1539"/>
      <c r="O173" s="1539"/>
      <c r="P173" s="1539"/>
      <c r="Q173" s="37" t="s">
        <v>438</v>
      </c>
      <c r="R173" s="629" t="s">
        <v>23</v>
      </c>
      <c r="S173" s="37"/>
      <c r="T173" s="37"/>
      <c r="U173" s="37"/>
      <c r="V173" s="37"/>
      <c r="W173" s="37"/>
      <c r="X173" s="37"/>
      <c r="Y173" s="37"/>
    </row>
    <row r="174" spans="1:25" ht="15.75" customHeight="1">
      <c r="A174" s="5">
        <v>45644</v>
      </c>
      <c r="B174" s="623" t="s">
        <v>25</v>
      </c>
      <c r="C174" s="7"/>
      <c r="D174" s="7">
        <v>22500</v>
      </c>
      <c r="E174" s="7">
        <v>120000</v>
      </c>
      <c r="F174" s="7"/>
      <c r="G174" s="7"/>
      <c r="H174" s="7">
        <f t="shared" si="12"/>
        <v>142500</v>
      </c>
      <c r="I174" s="8">
        <f t="shared" si="24"/>
        <v>45</v>
      </c>
      <c r="J174" s="8">
        <f t="shared" si="25"/>
        <v>240</v>
      </c>
      <c r="K174" s="8">
        <f t="shared" si="26"/>
        <v>0</v>
      </c>
      <c r="L174" s="8">
        <f t="shared" si="27"/>
        <v>0</v>
      </c>
      <c r="M174" s="9">
        <f t="shared" si="15"/>
        <v>285</v>
      </c>
      <c r="N174" s="1548" t="s">
        <v>41</v>
      </c>
      <c r="O174" s="1548" t="s">
        <v>17</v>
      </c>
      <c r="P174" s="1554">
        <v>964343887</v>
      </c>
      <c r="Q174" s="37" t="s">
        <v>438</v>
      </c>
      <c r="R174" s="629" t="s">
        <v>23</v>
      </c>
      <c r="S174" s="37"/>
      <c r="T174" s="37"/>
      <c r="U174" s="37"/>
      <c r="V174" s="37"/>
      <c r="W174" s="37"/>
      <c r="X174" s="37"/>
      <c r="Y174" s="37"/>
    </row>
    <row r="175" spans="1:25" ht="15.75" customHeight="1">
      <c r="A175" s="5">
        <v>45644</v>
      </c>
      <c r="B175" s="623" t="s">
        <v>29</v>
      </c>
      <c r="C175" s="7"/>
      <c r="D175" s="7">
        <v>4500</v>
      </c>
      <c r="E175" s="7">
        <v>55000</v>
      </c>
      <c r="F175" s="7"/>
      <c r="G175" s="7"/>
      <c r="H175" s="7">
        <f t="shared" si="12"/>
        <v>59500</v>
      </c>
      <c r="I175" s="8">
        <f t="shared" si="24"/>
        <v>9</v>
      </c>
      <c r="J175" s="8">
        <f t="shared" si="25"/>
        <v>110</v>
      </c>
      <c r="K175" s="8">
        <f t="shared" si="26"/>
        <v>0</v>
      </c>
      <c r="L175" s="8">
        <f t="shared" si="27"/>
        <v>0</v>
      </c>
      <c r="M175" s="9">
        <f t="shared" si="15"/>
        <v>119</v>
      </c>
      <c r="N175" s="1539"/>
      <c r="O175" s="1539"/>
      <c r="P175" s="1539"/>
      <c r="Q175" s="37"/>
      <c r="R175" s="37"/>
      <c r="S175" s="37"/>
      <c r="T175" s="37"/>
      <c r="U175" s="37"/>
      <c r="V175" s="37"/>
      <c r="W175" s="37"/>
      <c r="X175" s="37"/>
      <c r="Y175" s="37"/>
    </row>
    <row r="176" spans="1:25" ht="15.75" customHeight="1">
      <c r="A176" s="5">
        <v>45644</v>
      </c>
      <c r="B176" s="38" t="s">
        <v>439</v>
      </c>
      <c r="C176" s="7"/>
      <c r="D176" s="7">
        <v>26300</v>
      </c>
      <c r="E176" s="7">
        <v>145000</v>
      </c>
      <c r="F176" s="7"/>
      <c r="G176" s="7"/>
      <c r="H176" s="7">
        <f t="shared" si="12"/>
        <v>171300</v>
      </c>
      <c r="I176" s="8">
        <f t="shared" si="24"/>
        <v>53</v>
      </c>
      <c r="J176" s="8">
        <f t="shared" si="25"/>
        <v>290</v>
      </c>
      <c r="K176" s="8">
        <f t="shared" si="26"/>
        <v>0</v>
      </c>
      <c r="L176" s="8">
        <f t="shared" si="27"/>
        <v>0</v>
      </c>
      <c r="M176" s="9">
        <f t="shared" si="15"/>
        <v>343</v>
      </c>
      <c r="N176" s="1548" t="s">
        <v>14</v>
      </c>
      <c r="O176" s="1548" t="s">
        <v>316</v>
      </c>
      <c r="P176" s="1554">
        <v>776874999</v>
      </c>
      <c r="Q176" s="37"/>
      <c r="R176" s="37"/>
      <c r="S176" s="37"/>
      <c r="T176" s="37"/>
      <c r="U176" s="37"/>
      <c r="V176" s="37"/>
      <c r="W176" s="37"/>
      <c r="X176" s="37"/>
      <c r="Y176" s="37"/>
    </row>
    <row r="177" spans="1:25" ht="15.75" customHeight="1">
      <c r="A177" s="5">
        <v>45644</v>
      </c>
      <c r="B177" s="38" t="s">
        <v>440</v>
      </c>
      <c r="C177" s="7"/>
      <c r="D177" s="7">
        <v>16800</v>
      </c>
      <c r="E177" s="7">
        <v>55000</v>
      </c>
      <c r="F177" s="7"/>
      <c r="G177" s="7"/>
      <c r="H177" s="7">
        <f t="shared" si="12"/>
        <v>71800</v>
      </c>
      <c r="I177" s="8">
        <f t="shared" si="24"/>
        <v>34</v>
      </c>
      <c r="J177" s="8">
        <f t="shared" si="25"/>
        <v>110</v>
      </c>
      <c r="K177" s="8">
        <f t="shared" si="26"/>
        <v>0</v>
      </c>
      <c r="L177" s="8">
        <f t="shared" si="27"/>
        <v>0</v>
      </c>
      <c r="M177" s="9">
        <f t="shared" si="15"/>
        <v>144</v>
      </c>
      <c r="N177" s="1538"/>
      <c r="O177" s="1538"/>
      <c r="P177" s="1538"/>
      <c r="Q177" s="37"/>
      <c r="R177" s="37"/>
      <c r="S177" s="37"/>
      <c r="T177" s="37"/>
      <c r="U177" s="37"/>
      <c r="V177" s="37"/>
      <c r="W177" s="37"/>
      <c r="X177" s="37"/>
      <c r="Y177" s="37"/>
    </row>
    <row r="178" spans="1:25" ht="15.75" customHeight="1">
      <c r="A178" s="5">
        <v>45644</v>
      </c>
      <c r="B178" s="38" t="s">
        <v>55</v>
      </c>
      <c r="C178" s="7"/>
      <c r="D178" s="7">
        <v>18500</v>
      </c>
      <c r="E178" s="7">
        <v>65000</v>
      </c>
      <c r="F178" s="7"/>
      <c r="G178" s="7"/>
      <c r="H178" s="7">
        <f t="shared" si="12"/>
        <v>83500</v>
      </c>
      <c r="I178" s="8">
        <f t="shared" si="24"/>
        <v>37</v>
      </c>
      <c r="J178" s="8">
        <f t="shared" si="25"/>
        <v>130</v>
      </c>
      <c r="K178" s="8">
        <f t="shared" si="26"/>
        <v>0</v>
      </c>
      <c r="L178" s="8">
        <f t="shared" si="27"/>
        <v>0</v>
      </c>
      <c r="M178" s="9">
        <f t="shared" si="15"/>
        <v>167</v>
      </c>
      <c r="N178" s="1539"/>
      <c r="O178" s="1539"/>
      <c r="P178" s="1539"/>
      <c r="Q178" s="37"/>
      <c r="R178" s="37"/>
      <c r="S178" s="37"/>
      <c r="T178" s="37"/>
      <c r="U178" s="37"/>
      <c r="V178" s="37"/>
      <c r="W178" s="37"/>
      <c r="X178" s="37"/>
      <c r="Y178" s="37"/>
    </row>
    <row r="179" spans="1:25" ht="13.5" customHeight="1">
      <c r="A179" s="5">
        <v>45644</v>
      </c>
      <c r="B179" s="38" t="s">
        <v>441</v>
      </c>
      <c r="C179" s="7"/>
      <c r="D179" s="7">
        <v>69500</v>
      </c>
      <c r="E179" s="7">
        <v>165000</v>
      </c>
      <c r="F179" s="7"/>
      <c r="G179" s="7"/>
      <c r="H179" s="7">
        <f t="shared" si="12"/>
        <v>234500</v>
      </c>
      <c r="I179" s="8">
        <f t="shared" si="24"/>
        <v>139</v>
      </c>
      <c r="J179" s="8">
        <f t="shared" si="25"/>
        <v>330</v>
      </c>
      <c r="K179" s="8">
        <f t="shared" si="26"/>
        <v>0</v>
      </c>
      <c r="L179" s="8">
        <f t="shared" si="27"/>
        <v>0</v>
      </c>
      <c r="M179" s="9">
        <f t="shared" si="15"/>
        <v>469</v>
      </c>
      <c r="N179" s="1548" t="s">
        <v>318</v>
      </c>
      <c r="O179" s="1548" t="s">
        <v>241</v>
      </c>
      <c r="P179" s="1548">
        <v>969820625</v>
      </c>
      <c r="Q179" s="37"/>
      <c r="R179" s="37"/>
      <c r="S179" s="37"/>
      <c r="T179" s="37"/>
      <c r="U179" s="37"/>
      <c r="V179" s="37"/>
      <c r="W179" s="37"/>
      <c r="X179" s="37"/>
      <c r="Y179" s="37"/>
    </row>
    <row r="180" spans="1:25" ht="15.75" customHeight="1">
      <c r="A180" s="5">
        <v>45644</v>
      </c>
      <c r="B180" s="38" t="s">
        <v>56</v>
      </c>
      <c r="C180" s="7"/>
      <c r="D180" s="7">
        <v>79800</v>
      </c>
      <c r="E180" s="7"/>
      <c r="F180" s="7"/>
      <c r="G180" s="66"/>
      <c r="H180" s="7">
        <f t="shared" si="12"/>
        <v>79800</v>
      </c>
      <c r="I180" s="8">
        <f t="shared" si="24"/>
        <v>160</v>
      </c>
      <c r="J180" s="8">
        <f t="shared" si="25"/>
        <v>0</v>
      </c>
      <c r="K180" s="8">
        <f t="shared" si="26"/>
        <v>0</v>
      </c>
      <c r="L180" s="8">
        <f t="shared" si="27"/>
        <v>0</v>
      </c>
      <c r="M180" s="9">
        <f t="shared" si="15"/>
        <v>160</v>
      </c>
      <c r="N180" s="1539"/>
      <c r="O180" s="1539"/>
      <c r="P180" s="1539"/>
      <c r="Q180" s="37"/>
      <c r="R180" s="37"/>
      <c r="S180" s="37"/>
      <c r="T180" s="37"/>
      <c r="U180" s="37"/>
      <c r="V180" s="37"/>
      <c r="W180" s="37"/>
      <c r="X180" s="37"/>
      <c r="Y180" s="37"/>
    </row>
    <row r="181" spans="1:25" ht="15.75" customHeight="1">
      <c r="A181" s="5">
        <v>45644</v>
      </c>
      <c r="B181" s="38" t="s">
        <v>366</v>
      </c>
      <c r="C181" s="7"/>
      <c r="D181" s="7">
        <v>35200</v>
      </c>
      <c r="E181" s="7">
        <v>90000</v>
      </c>
      <c r="F181" s="7"/>
      <c r="G181" s="7"/>
      <c r="H181" s="7">
        <f t="shared" si="12"/>
        <v>125200</v>
      </c>
      <c r="I181" s="8">
        <f t="shared" si="24"/>
        <v>71</v>
      </c>
      <c r="J181" s="8">
        <f t="shared" si="25"/>
        <v>180</v>
      </c>
      <c r="K181" s="8">
        <f t="shared" si="26"/>
        <v>0</v>
      </c>
      <c r="L181" s="8">
        <f t="shared" si="27"/>
        <v>0</v>
      </c>
      <c r="M181" s="9">
        <f t="shared" si="15"/>
        <v>251</v>
      </c>
      <c r="N181" s="1545" t="s">
        <v>117</v>
      </c>
      <c r="O181" s="1545" t="s">
        <v>15</v>
      </c>
      <c r="P181" s="1553">
        <v>961571433</v>
      </c>
      <c r="Q181" s="37"/>
      <c r="R181" s="37"/>
      <c r="S181" s="37"/>
      <c r="T181" s="37"/>
      <c r="U181" s="37"/>
      <c r="V181" s="37"/>
      <c r="W181" s="37"/>
      <c r="X181" s="37"/>
      <c r="Y181" s="37"/>
    </row>
    <row r="182" spans="1:25" ht="15.75" customHeight="1">
      <c r="A182" s="5">
        <v>45644</v>
      </c>
      <c r="B182" s="38" t="s">
        <v>442</v>
      </c>
      <c r="C182" s="7"/>
      <c r="D182" s="7">
        <v>1500</v>
      </c>
      <c r="E182" s="7">
        <v>45000</v>
      </c>
      <c r="F182" s="7">
        <v>175000</v>
      </c>
      <c r="G182" s="66"/>
      <c r="H182" s="7">
        <f t="shared" si="12"/>
        <v>221500</v>
      </c>
      <c r="I182" s="8">
        <f t="shared" si="24"/>
        <v>3</v>
      </c>
      <c r="J182" s="8">
        <f t="shared" si="25"/>
        <v>90</v>
      </c>
      <c r="K182" s="8">
        <f t="shared" si="26"/>
        <v>350</v>
      </c>
      <c r="L182" s="8">
        <f t="shared" si="27"/>
        <v>0</v>
      </c>
      <c r="M182" s="9">
        <f t="shared" si="15"/>
        <v>443</v>
      </c>
      <c r="N182" s="1539"/>
      <c r="O182" s="1539"/>
      <c r="P182" s="1539"/>
      <c r="Q182" s="37"/>
      <c r="R182" s="37"/>
      <c r="S182" s="37"/>
      <c r="T182" s="37"/>
      <c r="U182" s="37"/>
      <c r="V182" s="37"/>
      <c r="W182" s="37"/>
      <c r="X182" s="37"/>
      <c r="Y182" s="37"/>
    </row>
    <row r="183" spans="1:25" ht="15.75" customHeight="1">
      <c r="A183" s="5">
        <v>45644</v>
      </c>
      <c r="B183" s="623" t="s">
        <v>443</v>
      </c>
      <c r="C183" s="7"/>
      <c r="D183" s="7">
        <v>115900</v>
      </c>
      <c r="E183" s="7">
        <v>150000</v>
      </c>
      <c r="F183" s="7"/>
      <c r="G183" s="66"/>
      <c r="H183" s="7">
        <f t="shared" si="12"/>
        <v>265900</v>
      </c>
      <c r="I183" s="8">
        <f t="shared" si="24"/>
        <v>232</v>
      </c>
      <c r="J183" s="8">
        <f t="shared" si="25"/>
        <v>300</v>
      </c>
      <c r="K183" s="8">
        <f t="shared" si="26"/>
        <v>0</v>
      </c>
      <c r="L183" s="8">
        <f t="shared" si="27"/>
        <v>0</v>
      </c>
      <c r="M183" s="9">
        <f t="shared" si="15"/>
        <v>532</v>
      </c>
      <c r="N183" s="1548" t="s">
        <v>323</v>
      </c>
      <c r="O183" s="1548" t="s">
        <v>324</v>
      </c>
      <c r="P183" s="1554">
        <v>974072826</v>
      </c>
      <c r="Q183" s="37" t="s">
        <v>444</v>
      </c>
      <c r="R183" s="629" t="s">
        <v>23</v>
      </c>
      <c r="S183" s="37"/>
      <c r="T183" s="37"/>
      <c r="U183" s="37"/>
      <c r="V183" s="37"/>
      <c r="W183" s="37"/>
      <c r="X183" s="37"/>
      <c r="Y183" s="37"/>
    </row>
    <row r="184" spans="1:25" ht="15.75" customHeight="1">
      <c r="A184" s="5">
        <v>45644</v>
      </c>
      <c r="B184" s="623" t="s">
        <v>445</v>
      </c>
      <c r="C184" s="7"/>
      <c r="D184" s="7">
        <v>27200</v>
      </c>
      <c r="E184" s="7">
        <v>57500</v>
      </c>
      <c r="F184" s="7"/>
      <c r="G184" s="66"/>
      <c r="H184" s="7">
        <f t="shared" si="12"/>
        <v>84700</v>
      </c>
      <c r="I184" s="8">
        <f t="shared" si="24"/>
        <v>55</v>
      </c>
      <c r="J184" s="8">
        <f t="shared" si="25"/>
        <v>115</v>
      </c>
      <c r="K184" s="8">
        <f t="shared" si="26"/>
        <v>0</v>
      </c>
      <c r="L184" s="8">
        <f t="shared" si="27"/>
        <v>0</v>
      </c>
      <c r="M184" s="9">
        <f t="shared" si="15"/>
        <v>170</v>
      </c>
      <c r="N184" s="1539"/>
      <c r="O184" s="1539"/>
      <c r="P184" s="1539"/>
      <c r="Q184" s="37"/>
      <c r="R184" s="37"/>
      <c r="S184" s="37"/>
      <c r="T184" s="37"/>
      <c r="U184" s="37"/>
      <c r="V184" s="37"/>
      <c r="W184" s="37"/>
      <c r="X184" s="37"/>
      <c r="Y184" s="37"/>
    </row>
    <row r="185" spans="1:25" ht="15.75" customHeight="1">
      <c r="A185" s="5">
        <v>45644</v>
      </c>
      <c r="B185" s="630" t="s">
        <v>389</v>
      </c>
      <c r="C185" s="7"/>
      <c r="D185" s="7"/>
      <c r="E185" s="7"/>
      <c r="F185" s="7">
        <v>150000</v>
      </c>
      <c r="G185" s="66"/>
      <c r="H185" s="7">
        <v>150000</v>
      </c>
      <c r="I185" s="8">
        <v>0</v>
      </c>
      <c r="J185" s="8">
        <v>0</v>
      </c>
      <c r="K185" s="8">
        <v>300</v>
      </c>
      <c r="L185" s="8">
        <v>0</v>
      </c>
      <c r="M185" s="9">
        <v>300</v>
      </c>
      <c r="N185" s="8" t="s">
        <v>16</v>
      </c>
      <c r="O185" s="8" t="s">
        <v>216</v>
      </c>
      <c r="P185" s="60">
        <v>326522825</v>
      </c>
      <c r="Q185" s="37"/>
      <c r="R185" s="37"/>
      <c r="S185" s="37"/>
      <c r="T185" s="37"/>
      <c r="U185" s="37"/>
      <c r="V185" s="37"/>
      <c r="W185" s="37"/>
      <c r="X185" s="37"/>
      <c r="Y185" s="37"/>
    </row>
    <row r="186" spans="1:25" ht="15.75" customHeight="1">
      <c r="A186" s="5">
        <v>45644</v>
      </c>
      <c r="B186" s="38" t="s">
        <v>71</v>
      </c>
      <c r="C186" s="7"/>
      <c r="D186" s="7">
        <v>86300</v>
      </c>
      <c r="E186" s="7"/>
      <c r="F186" s="7"/>
      <c r="G186" s="66"/>
      <c r="H186" s="7">
        <f t="shared" ref="H186:H201" si="28">F186+E186+D186+G186</f>
        <v>86300</v>
      </c>
      <c r="I186" s="8">
        <f t="shared" ref="I186:I217" si="29">ROUNDUP(D186/500,0)</f>
        <v>173</v>
      </c>
      <c r="J186" s="8">
        <f t="shared" ref="J186:J217" si="30">ROUNDUP(E186/500,0)</f>
        <v>0</v>
      </c>
      <c r="K186" s="8">
        <f t="shared" ref="K186:K217" si="31">ROUNDUP(F186/500,0)</f>
        <v>0</v>
      </c>
      <c r="L186" s="8">
        <f t="shared" ref="L186:L217" si="32">ROUNDUP(G186/500,0)</f>
        <v>0</v>
      </c>
      <c r="M186" s="9">
        <f t="shared" ref="M186:M244" si="33">K186+J186+I186+L186</f>
        <v>173</v>
      </c>
      <c r="N186" s="1548" t="s">
        <v>36</v>
      </c>
      <c r="O186" s="1548" t="s">
        <v>37</v>
      </c>
      <c r="P186" s="1554">
        <v>967884730</v>
      </c>
      <c r="Q186" s="37"/>
      <c r="R186" s="37"/>
      <c r="S186" s="37"/>
      <c r="T186" s="37"/>
      <c r="U186" s="37"/>
      <c r="V186" s="37"/>
      <c r="W186" s="37"/>
      <c r="X186" s="37"/>
      <c r="Y186" s="37"/>
    </row>
    <row r="187" spans="1:25" ht="15.75" customHeight="1">
      <c r="A187" s="5">
        <v>45644</v>
      </c>
      <c r="B187" s="38" t="s">
        <v>446</v>
      </c>
      <c r="C187" s="7"/>
      <c r="D187" s="7">
        <v>57100</v>
      </c>
      <c r="E187" s="7">
        <f>290000-E188</f>
        <v>75000</v>
      </c>
      <c r="F187" s="7"/>
      <c r="G187" s="66"/>
      <c r="H187" s="7">
        <f t="shared" si="28"/>
        <v>132100</v>
      </c>
      <c r="I187" s="8">
        <f t="shared" si="29"/>
        <v>115</v>
      </c>
      <c r="J187" s="8">
        <f t="shared" si="30"/>
        <v>150</v>
      </c>
      <c r="K187" s="8">
        <f t="shared" si="31"/>
        <v>0</v>
      </c>
      <c r="L187" s="8">
        <f t="shared" si="32"/>
        <v>0</v>
      </c>
      <c r="M187" s="9">
        <f t="shared" si="33"/>
        <v>265</v>
      </c>
      <c r="N187" s="1539"/>
      <c r="O187" s="1539"/>
      <c r="P187" s="1539"/>
      <c r="Q187" s="629" t="s">
        <v>23</v>
      </c>
      <c r="R187" s="37"/>
      <c r="S187" s="37"/>
      <c r="T187" s="37"/>
      <c r="U187" s="37"/>
      <c r="V187" s="37"/>
      <c r="W187" s="37"/>
      <c r="X187" s="37"/>
      <c r="Y187" s="37"/>
    </row>
    <row r="188" spans="1:25" ht="15.75" customHeight="1">
      <c r="A188" s="5">
        <v>45644</v>
      </c>
      <c r="B188" s="38" t="s">
        <v>446</v>
      </c>
      <c r="C188" s="7"/>
      <c r="D188" s="7"/>
      <c r="E188" s="7">
        <v>215000</v>
      </c>
      <c r="F188" s="7"/>
      <c r="G188" s="66"/>
      <c r="H188" s="7">
        <f t="shared" si="28"/>
        <v>215000</v>
      </c>
      <c r="I188" s="8">
        <f t="shared" si="29"/>
        <v>0</v>
      </c>
      <c r="J188" s="8">
        <f t="shared" si="30"/>
        <v>430</v>
      </c>
      <c r="K188" s="8">
        <f t="shared" si="31"/>
        <v>0</v>
      </c>
      <c r="L188" s="8">
        <f t="shared" si="32"/>
        <v>0</v>
      </c>
      <c r="M188" s="9">
        <f t="shared" si="33"/>
        <v>430</v>
      </c>
      <c r="N188" s="8" t="s">
        <v>49</v>
      </c>
      <c r="O188" s="8" t="s">
        <v>50</v>
      </c>
      <c r="P188" s="60">
        <v>949502669</v>
      </c>
      <c r="Q188" s="37"/>
      <c r="R188" s="37"/>
      <c r="S188" s="37"/>
      <c r="T188" s="37"/>
      <c r="U188" s="37"/>
      <c r="V188" s="37"/>
      <c r="W188" s="37"/>
      <c r="X188" s="37"/>
      <c r="Y188" s="37"/>
    </row>
    <row r="189" spans="1:25" ht="15.75" customHeight="1">
      <c r="A189" s="64">
        <v>45645</v>
      </c>
      <c r="B189" s="623" t="s">
        <v>424</v>
      </c>
      <c r="C189" s="7"/>
      <c r="D189" s="7"/>
      <c r="E189" s="7">
        <v>85000</v>
      </c>
      <c r="F189" s="7"/>
      <c r="G189" s="66"/>
      <c r="H189" s="7">
        <f t="shared" si="28"/>
        <v>85000</v>
      </c>
      <c r="I189" s="8">
        <f t="shared" si="29"/>
        <v>0</v>
      </c>
      <c r="J189" s="8">
        <f t="shared" si="30"/>
        <v>170</v>
      </c>
      <c r="K189" s="8">
        <f t="shared" si="31"/>
        <v>0</v>
      </c>
      <c r="L189" s="8">
        <f t="shared" si="32"/>
        <v>0</v>
      </c>
      <c r="M189" s="9">
        <f t="shared" si="33"/>
        <v>170</v>
      </c>
      <c r="N189" s="1548" t="s">
        <v>323</v>
      </c>
      <c r="O189" s="1548" t="s">
        <v>324</v>
      </c>
      <c r="P189" s="1547">
        <v>974072826</v>
      </c>
      <c r="Q189" s="37"/>
      <c r="R189" s="37"/>
      <c r="S189" s="37"/>
      <c r="T189" s="37"/>
      <c r="U189" s="37"/>
      <c r="V189" s="37"/>
      <c r="W189" s="37"/>
      <c r="X189" s="37"/>
      <c r="Y189" s="37"/>
    </row>
    <row r="190" spans="1:25" ht="15.75" customHeight="1">
      <c r="A190" s="64">
        <v>45645</v>
      </c>
      <c r="B190" s="623" t="s">
        <v>28</v>
      </c>
      <c r="C190" s="7"/>
      <c r="D190" s="7">
        <v>7600</v>
      </c>
      <c r="E190" s="7">
        <v>82500</v>
      </c>
      <c r="F190" s="7"/>
      <c r="G190" s="66"/>
      <c r="H190" s="7">
        <f t="shared" si="28"/>
        <v>90100</v>
      </c>
      <c r="I190" s="8">
        <f t="shared" si="29"/>
        <v>16</v>
      </c>
      <c r="J190" s="8">
        <f t="shared" si="30"/>
        <v>165</v>
      </c>
      <c r="K190" s="8">
        <f t="shared" si="31"/>
        <v>0</v>
      </c>
      <c r="L190" s="8">
        <f t="shared" si="32"/>
        <v>0</v>
      </c>
      <c r="M190" s="9">
        <f t="shared" si="33"/>
        <v>181</v>
      </c>
      <c r="N190" s="1538"/>
      <c r="O190" s="1538"/>
      <c r="P190" s="1538"/>
      <c r="Q190" s="37"/>
      <c r="R190" s="37"/>
      <c r="S190" s="37"/>
      <c r="T190" s="37"/>
      <c r="U190" s="37"/>
      <c r="V190" s="37"/>
      <c r="W190" s="37"/>
      <c r="X190" s="37"/>
      <c r="Y190" s="37"/>
    </row>
    <row r="191" spans="1:25" ht="15.75" customHeight="1">
      <c r="A191" s="64">
        <v>45645</v>
      </c>
      <c r="B191" s="623" t="s">
        <v>447</v>
      </c>
      <c r="C191" s="7"/>
      <c r="D191" s="7"/>
      <c r="E191" s="7">
        <v>31000</v>
      </c>
      <c r="F191" s="7"/>
      <c r="G191" s="66"/>
      <c r="H191" s="7">
        <f t="shared" si="28"/>
        <v>31000</v>
      </c>
      <c r="I191" s="8">
        <f t="shared" si="29"/>
        <v>0</v>
      </c>
      <c r="J191" s="8">
        <f t="shared" si="30"/>
        <v>62</v>
      </c>
      <c r="K191" s="8">
        <f t="shared" si="31"/>
        <v>0</v>
      </c>
      <c r="L191" s="8">
        <f t="shared" si="32"/>
        <v>0</v>
      </c>
      <c r="M191" s="9">
        <f t="shared" si="33"/>
        <v>62</v>
      </c>
      <c r="N191" s="1538"/>
      <c r="O191" s="1538"/>
      <c r="P191" s="1538"/>
      <c r="Q191" s="37"/>
      <c r="R191" s="37"/>
      <c r="S191" s="37"/>
      <c r="T191" s="37"/>
      <c r="U191" s="37"/>
      <c r="V191" s="37"/>
      <c r="W191" s="37"/>
      <c r="X191" s="37"/>
      <c r="Y191" s="37"/>
    </row>
    <row r="192" spans="1:25" ht="15.75" customHeight="1">
      <c r="A192" s="64">
        <v>45645</v>
      </c>
      <c r="B192" s="623" t="s">
        <v>27</v>
      </c>
      <c r="C192" s="7"/>
      <c r="D192" s="7">
        <v>31900</v>
      </c>
      <c r="E192" s="7"/>
      <c r="F192" s="7"/>
      <c r="G192" s="66"/>
      <c r="H192" s="7">
        <f t="shared" si="28"/>
        <v>31900</v>
      </c>
      <c r="I192" s="8">
        <f t="shared" si="29"/>
        <v>64</v>
      </c>
      <c r="J192" s="8">
        <f t="shared" si="30"/>
        <v>0</v>
      </c>
      <c r="K192" s="8">
        <f t="shared" si="31"/>
        <v>0</v>
      </c>
      <c r="L192" s="8">
        <f t="shared" si="32"/>
        <v>0</v>
      </c>
      <c r="M192" s="9">
        <f t="shared" si="33"/>
        <v>64</v>
      </c>
      <c r="N192" s="1538"/>
      <c r="O192" s="1538"/>
      <c r="P192" s="1538"/>
      <c r="Q192" s="37"/>
      <c r="R192" s="37"/>
      <c r="S192" s="37"/>
      <c r="T192" s="37"/>
      <c r="U192" s="37"/>
      <c r="V192" s="37"/>
      <c r="W192" s="37"/>
      <c r="X192" s="37"/>
      <c r="Y192" s="37"/>
    </row>
    <row r="193" spans="1:25" ht="15.75" customHeight="1">
      <c r="A193" s="64">
        <v>45645</v>
      </c>
      <c r="B193" s="623" t="s">
        <v>448</v>
      </c>
      <c r="C193" s="7"/>
      <c r="D193" s="7">
        <v>7600</v>
      </c>
      <c r="E193" s="7">
        <v>117000</v>
      </c>
      <c r="F193" s="7"/>
      <c r="G193" s="66"/>
      <c r="H193" s="7">
        <f t="shared" si="28"/>
        <v>124600</v>
      </c>
      <c r="I193" s="8">
        <f t="shared" si="29"/>
        <v>16</v>
      </c>
      <c r="J193" s="8">
        <f t="shared" si="30"/>
        <v>234</v>
      </c>
      <c r="K193" s="8">
        <f t="shared" si="31"/>
        <v>0</v>
      </c>
      <c r="L193" s="8">
        <f t="shared" si="32"/>
        <v>0</v>
      </c>
      <c r="M193" s="9">
        <f t="shared" si="33"/>
        <v>250</v>
      </c>
      <c r="N193" s="1539"/>
      <c r="O193" s="1539"/>
      <c r="P193" s="1539"/>
      <c r="Q193" s="629" t="s">
        <v>23</v>
      </c>
      <c r="R193" s="37"/>
      <c r="S193" s="37"/>
      <c r="T193" s="37"/>
      <c r="U193" s="37"/>
      <c r="V193" s="37"/>
      <c r="W193" s="37"/>
      <c r="X193" s="37"/>
      <c r="Y193" s="37"/>
    </row>
    <row r="194" spans="1:25" ht="15.75" customHeight="1">
      <c r="A194" s="64">
        <v>45645</v>
      </c>
      <c r="B194" s="623" t="s">
        <v>399</v>
      </c>
      <c r="C194" s="7"/>
      <c r="D194" s="7">
        <v>5000</v>
      </c>
      <c r="E194" s="7">
        <v>200000</v>
      </c>
      <c r="F194" s="7"/>
      <c r="G194" s="66"/>
      <c r="H194" s="7">
        <f t="shared" si="28"/>
        <v>205000</v>
      </c>
      <c r="I194" s="8">
        <f t="shared" si="29"/>
        <v>10</v>
      </c>
      <c r="J194" s="8">
        <f t="shared" si="30"/>
        <v>400</v>
      </c>
      <c r="K194" s="8">
        <f t="shared" si="31"/>
        <v>0</v>
      </c>
      <c r="L194" s="8">
        <f t="shared" si="32"/>
        <v>0</v>
      </c>
      <c r="M194" s="9">
        <f t="shared" si="33"/>
        <v>410</v>
      </c>
      <c r="N194" s="613" t="s">
        <v>30</v>
      </c>
      <c r="O194" s="613" t="s">
        <v>74</v>
      </c>
      <c r="P194" s="607">
        <v>923453896</v>
      </c>
      <c r="Q194" s="37"/>
      <c r="R194" s="37"/>
      <c r="S194" s="37"/>
      <c r="T194" s="37"/>
      <c r="U194" s="37"/>
      <c r="V194" s="37"/>
      <c r="W194" s="37"/>
      <c r="X194" s="37"/>
      <c r="Y194" s="37"/>
    </row>
    <row r="195" spans="1:25" ht="15.75" customHeight="1">
      <c r="A195" s="64">
        <v>45645</v>
      </c>
      <c r="B195" s="623" t="s">
        <v>399</v>
      </c>
      <c r="C195" s="7"/>
      <c r="D195" s="7"/>
      <c r="E195" s="7">
        <v>130000</v>
      </c>
      <c r="F195" s="7">
        <v>53000</v>
      </c>
      <c r="G195" s="66"/>
      <c r="H195" s="7">
        <f t="shared" si="28"/>
        <v>183000</v>
      </c>
      <c r="I195" s="8">
        <f t="shared" si="29"/>
        <v>0</v>
      </c>
      <c r="J195" s="8">
        <f t="shared" si="30"/>
        <v>260</v>
      </c>
      <c r="K195" s="8">
        <f t="shared" si="31"/>
        <v>106</v>
      </c>
      <c r="L195" s="8">
        <f t="shared" si="32"/>
        <v>0</v>
      </c>
      <c r="M195" s="9">
        <f t="shared" si="33"/>
        <v>366</v>
      </c>
      <c r="N195" s="8" t="s">
        <v>41</v>
      </c>
      <c r="O195" s="8" t="s">
        <v>17</v>
      </c>
      <c r="P195" s="609">
        <v>989118712</v>
      </c>
      <c r="Q195" s="37" t="s">
        <v>449</v>
      </c>
      <c r="R195" s="37"/>
      <c r="S195" s="37"/>
      <c r="T195" s="37"/>
      <c r="U195" s="37"/>
      <c r="V195" s="37"/>
      <c r="W195" s="37"/>
      <c r="X195" s="37"/>
      <c r="Y195" s="37"/>
    </row>
    <row r="196" spans="1:25" ht="15.75" customHeight="1">
      <c r="A196" s="64">
        <v>45646</v>
      </c>
      <c r="B196" s="623" t="s">
        <v>85</v>
      </c>
      <c r="C196" s="7"/>
      <c r="D196" s="7">
        <f>100000+250000</f>
        <v>350000</v>
      </c>
      <c r="E196" s="7"/>
      <c r="F196" s="7"/>
      <c r="G196" s="66"/>
      <c r="H196" s="7">
        <f t="shared" si="28"/>
        <v>350000</v>
      </c>
      <c r="I196" s="8">
        <f t="shared" si="29"/>
        <v>700</v>
      </c>
      <c r="J196" s="8">
        <f t="shared" si="30"/>
        <v>0</v>
      </c>
      <c r="K196" s="8">
        <f t="shared" si="31"/>
        <v>0</v>
      </c>
      <c r="L196" s="8">
        <f t="shared" si="32"/>
        <v>0</v>
      </c>
      <c r="M196" s="9">
        <f t="shared" si="33"/>
        <v>700</v>
      </c>
      <c r="N196" s="613" t="s">
        <v>19</v>
      </c>
      <c r="O196" s="613" t="s">
        <v>31</v>
      </c>
      <c r="P196" s="607">
        <v>971106882</v>
      </c>
      <c r="Q196" s="37"/>
      <c r="R196" s="37"/>
      <c r="S196" s="37"/>
      <c r="T196" s="37"/>
      <c r="U196" s="37"/>
      <c r="V196" s="37"/>
      <c r="W196" s="37"/>
      <c r="X196" s="37"/>
      <c r="Y196" s="37"/>
    </row>
    <row r="197" spans="1:25" ht="15.75" customHeight="1">
      <c r="A197" s="64">
        <v>45646</v>
      </c>
      <c r="B197" s="630" t="s">
        <v>85</v>
      </c>
      <c r="C197" s="7"/>
      <c r="D197" s="7">
        <v>30000</v>
      </c>
      <c r="E197" s="7">
        <v>20000</v>
      </c>
      <c r="F197" s="7"/>
      <c r="G197" s="66"/>
      <c r="H197" s="7">
        <f t="shared" si="28"/>
        <v>50000</v>
      </c>
      <c r="I197" s="8">
        <f t="shared" si="29"/>
        <v>60</v>
      </c>
      <c r="J197" s="8">
        <f t="shared" si="30"/>
        <v>40</v>
      </c>
      <c r="K197" s="8">
        <f t="shared" si="31"/>
        <v>0</v>
      </c>
      <c r="L197" s="8">
        <f t="shared" si="32"/>
        <v>0</v>
      </c>
      <c r="M197" s="9">
        <f t="shared" si="33"/>
        <v>100</v>
      </c>
      <c r="N197" s="1632" t="s">
        <v>16</v>
      </c>
      <c r="O197" s="1632" t="s">
        <v>216</v>
      </c>
      <c r="P197" s="1633">
        <v>326522825</v>
      </c>
      <c r="Q197" s="37"/>
      <c r="R197" s="37"/>
      <c r="S197" s="37"/>
      <c r="T197" s="37"/>
      <c r="U197" s="37"/>
      <c r="V197" s="37"/>
      <c r="W197" s="37"/>
      <c r="X197" s="37"/>
      <c r="Y197" s="37"/>
    </row>
    <row r="198" spans="1:25" ht="15.75" customHeight="1">
      <c r="A198" s="64">
        <v>45646</v>
      </c>
      <c r="B198" s="630" t="s">
        <v>86</v>
      </c>
      <c r="C198" s="7"/>
      <c r="D198" s="7">
        <v>76500</v>
      </c>
      <c r="E198" s="7">
        <v>25000</v>
      </c>
      <c r="F198" s="7"/>
      <c r="G198" s="66"/>
      <c r="H198" s="7">
        <f t="shared" si="28"/>
        <v>101500</v>
      </c>
      <c r="I198" s="8">
        <f t="shared" si="29"/>
        <v>153</v>
      </c>
      <c r="J198" s="8">
        <f t="shared" si="30"/>
        <v>50</v>
      </c>
      <c r="K198" s="8">
        <f t="shared" si="31"/>
        <v>0</v>
      </c>
      <c r="L198" s="8">
        <f t="shared" si="32"/>
        <v>0</v>
      </c>
      <c r="M198" s="9">
        <f t="shared" si="33"/>
        <v>203</v>
      </c>
      <c r="N198" s="1539"/>
      <c r="O198" s="1539"/>
      <c r="P198" s="1539"/>
      <c r="Q198" s="37"/>
      <c r="R198" s="37"/>
      <c r="S198" s="37"/>
      <c r="T198" s="37"/>
      <c r="U198" s="37"/>
      <c r="V198" s="37"/>
      <c r="W198" s="37"/>
      <c r="X198" s="37"/>
      <c r="Y198" s="37"/>
    </row>
    <row r="199" spans="1:25" ht="15.75" customHeight="1">
      <c r="A199" s="64">
        <v>45646</v>
      </c>
      <c r="B199" s="630" t="s">
        <v>412</v>
      </c>
      <c r="C199" s="7"/>
      <c r="D199" s="22">
        <v>34700</v>
      </c>
      <c r="E199" s="7">
        <v>10000</v>
      </c>
      <c r="F199" s="7">
        <v>85000</v>
      </c>
      <c r="G199" s="66"/>
      <c r="H199" s="7">
        <f t="shared" si="28"/>
        <v>129700</v>
      </c>
      <c r="I199" s="8">
        <f t="shared" si="29"/>
        <v>70</v>
      </c>
      <c r="J199" s="8">
        <f t="shared" si="30"/>
        <v>20</v>
      </c>
      <c r="K199" s="8">
        <f t="shared" si="31"/>
        <v>170</v>
      </c>
      <c r="L199" s="8">
        <f t="shared" si="32"/>
        <v>0</v>
      </c>
      <c r="M199" s="9">
        <f t="shared" si="33"/>
        <v>260</v>
      </c>
      <c r="N199" s="1548" t="s">
        <v>14</v>
      </c>
      <c r="O199" s="1548" t="s">
        <v>322</v>
      </c>
      <c r="P199" s="1547">
        <v>989118712</v>
      </c>
      <c r="Q199" s="37"/>
      <c r="R199" s="37"/>
      <c r="S199" s="37"/>
      <c r="T199" s="37"/>
      <c r="U199" s="37"/>
      <c r="V199" s="37"/>
      <c r="W199" s="37"/>
      <c r="X199" s="37"/>
      <c r="Y199" s="37"/>
    </row>
    <row r="200" spans="1:25" ht="15.75" customHeight="1">
      <c r="A200" s="64">
        <v>45646</v>
      </c>
      <c r="B200" s="630" t="s">
        <v>413</v>
      </c>
      <c r="C200" s="7"/>
      <c r="D200" s="7">
        <v>5000</v>
      </c>
      <c r="E200" s="7">
        <v>65000</v>
      </c>
      <c r="F200" s="7">
        <v>112000</v>
      </c>
      <c r="G200" s="66"/>
      <c r="H200" s="7">
        <f t="shared" si="28"/>
        <v>182000</v>
      </c>
      <c r="I200" s="8">
        <f t="shared" si="29"/>
        <v>10</v>
      </c>
      <c r="J200" s="8">
        <f t="shared" si="30"/>
        <v>130</v>
      </c>
      <c r="K200" s="8">
        <f t="shared" si="31"/>
        <v>224</v>
      </c>
      <c r="L200" s="8">
        <f t="shared" si="32"/>
        <v>0</v>
      </c>
      <c r="M200" s="9">
        <f t="shared" si="33"/>
        <v>364</v>
      </c>
      <c r="N200" s="1538"/>
      <c r="O200" s="1538"/>
      <c r="P200" s="1538"/>
      <c r="Q200" s="37"/>
      <c r="R200" s="37"/>
      <c r="S200" s="37"/>
      <c r="T200" s="37"/>
      <c r="U200" s="37"/>
      <c r="V200" s="37"/>
      <c r="W200" s="37"/>
      <c r="X200" s="37"/>
      <c r="Y200" s="37"/>
    </row>
    <row r="201" spans="1:25" ht="15.75" customHeight="1">
      <c r="A201" s="64">
        <v>45646</v>
      </c>
      <c r="B201" s="630" t="s">
        <v>397</v>
      </c>
      <c r="C201" s="7"/>
      <c r="D201" s="7">
        <v>36000</v>
      </c>
      <c r="E201" s="7"/>
      <c r="F201" s="7"/>
      <c r="G201" s="66"/>
      <c r="H201" s="7">
        <f t="shared" si="28"/>
        <v>36000</v>
      </c>
      <c r="I201" s="8">
        <f t="shared" si="29"/>
        <v>72</v>
      </c>
      <c r="J201" s="8">
        <f t="shared" si="30"/>
        <v>0</v>
      </c>
      <c r="K201" s="8">
        <f t="shared" si="31"/>
        <v>0</v>
      </c>
      <c r="L201" s="8">
        <f t="shared" si="32"/>
        <v>0</v>
      </c>
      <c r="M201" s="9">
        <f t="shared" si="33"/>
        <v>72</v>
      </c>
      <c r="N201" s="1539"/>
      <c r="O201" s="1539"/>
      <c r="P201" s="1539"/>
      <c r="Q201" s="37"/>
      <c r="R201" s="37"/>
      <c r="S201" s="37"/>
      <c r="T201" s="37"/>
      <c r="U201" s="37"/>
      <c r="V201" s="37"/>
      <c r="W201" s="37"/>
      <c r="X201" s="37"/>
      <c r="Y201" s="37"/>
    </row>
    <row r="202" spans="1:25" ht="15.75" customHeight="1">
      <c r="A202" s="64">
        <v>45646</v>
      </c>
      <c r="B202" s="630" t="s">
        <v>409</v>
      </c>
      <c r="C202" s="7"/>
      <c r="D202" s="7">
        <v>300000</v>
      </c>
      <c r="E202" s="7"/>
      <c r="F202" s="7"/>
      <c r="G202" s="66"/>
      <c r="H202" s="22">
        <v>259000</v>
      </c>
      <c r="I202" s="8">
        <f t="shared" si="29"/>
        <v>600</v>
      </c>
      <c r="J202" s="8">
        <f t="shared" si="30"/>
        <v>0</v>
      </c>
      <c r="K202" s="8">
        <f t="shared" si="31"/>
        <v>0</v>
      </c>
      <c r="L202" s="8">
        <f t="shared" si="32"/>
        <v>0</v>
      </c>
      <c r="M202" s="9">
        <f t="shared" si="33"/>
        <v>600</v>
      </c>
      <c r="N202" s="8" t="s">
        <v>63</v>
      </c>
      <c r="O202" s="613" t="s">
        <v>74</v>
      </c>
      <c r="P202" s="607">
        <v>923453896</v>
      </c>
      <c r="Q202" s="37"/>
      <c r="R202" s="37"/>
      <c r="S202" s="37"/>
      <c r="T202" s="37"/>
      <c r="U202" s="37"/>
      <c r="V202" s="37"/>
      <c r="W202" s="37"/>
      <c r="X202" s="37"/>
      <c r="Y202" s="37"/>
    </row>
    <row r="203" spans="1:25" ht="15.75" customHeight="1">
      <c r="A203" s="64">
        <v>45646</v>
      </c>
      <c r="B203" s="630" t="s">
        <v>409</v>
      </c>
      <c r="C203" s="7"/>
      <c r="D203" s="7">
        <v>300000</v>
      </c>
      <c r="E203" s="7"/>
      <c r="F203" s="7"/>
      <c r="G203" s="66"/>
      <c r="H203" s="7">
        <v>300000</v>
      </c>
      <c r="I203" s="8">
        <f t="shared" si="29"/>
        <v>600</v>
      </c>
      <c r="J203" s="8">
        <f t="shared" si="30"/>
        <v>0</v>
      </c>
      <c r="K203" s="8">
        <f t="shared" si="31"/>
        <v>0</v>
      </c>
      <c r="L203" s="8">
        <f t="shared" si="32"/>
        <v>0</v>
      </c>
      <c r="M203" s="9">
        <f t="shared" si="33"/>
        <v>600</v>
      </c>
      <c r="N203" s="8" t="s">
        <v>318</v>
      </c>
      <c r="O203" s="8" t="s">
        <v>241</v>
      </c>
      <c r="P203" s="609">
        <v>969820625</v>
      </c>
      <c r="Q203" s="37"/>
      <c r="R203" s="37"/>
      <c r="S203" s="37"/>
      <c r="T203" s="37"/>
      <c r="U203" s="37"/>
      <c r="V203" s="37"/>
      <c r="W203" s="37"/>
      <c r="X203" s="37"/>
      <c r="Y203" s="37"/>
    </row>
    <row r="204" spans="1:25" ht="15.75" customHeight="1">
      <c r="A204" s="64">
        <v>45647</v>
      </c>
      <c r="B204" s="630" t="s">
        <v>409</v>
      </c>
      <c r="C204" s="7"/>
      <c r="D204" s="7">
        <v>200000</v>
      </c>
      <c r="E204" s="7"/>
      <c r="F204" s="7"/>
      <c r="G204" s="66"/>
      <c r="H204" s="7">
        <f t="shared" ref="H204:H244" si="34">F204+E204+D204+G204</f>
        <v>200000</v>
      </c>
      <c r="I204" s="8">
        <f t="shared" si="29"/>
        <v>400</v>
      </c>
      <c r="J204" s="8">
        <f t="shared" si="30"/>
        <v>0</v>
      </c>
      <c r="K204" s="8">
        <f t="shared" si="31"/>
        <v>0</v>
      </c>
      <c r="L204" s="8">
        <f t="shared" si="32"/>
        <v>0</v>
      </c>
      <c r="M204" s="9">
        <f t="shared" si="33"/>
        <v>400</v>
      </c>
      <c r="N204" s="8" t="s">
        <v>36</v>
      </c>
      <c r="O204" s="8" t="s">
        <v>37</v>
      </c>
      <c r="P204" s="609">
        <v>967884730</v>
      </c>
      <c r="Q204" s="37"/>
      <c r="R204" s="37"/>
      <c r="S204" s="37"/>
      <c r="T204" s="37"/>
      <c r="U204" s="37"/>
      <c r="V204" s="37"/>
      <c r="W204" s="37"/>
      <c r="X204" s="37"/>
      <c r="Y204" s="37"/>
    </row>
    <row r="205" spans="1:25" ht="15.75" customHeight="1">
      <c r="A205" s="64">
        <v>45647</v>
      </c>
      <c r="B205" s="623" t="s">
        <v>409</v>
      </c>
      <c r="C205" s="7"/>
      <c r="D205" s="7">
        <v>155000</v>
      </c>
      <c r="E205" s="7"/>
      <c r="F205" s="7"/>
      <c r="G205" s="66"/>
      <c r="H205" s="7">
        <f t="shared" si="34"/>
        <v>155000</v>
      </c>
      <c r="I205" s="8">
        <f t="shared" si="29"/>
        <v>310</v>
      </c>
      <c r="J205" s="8">
        <f t="shared" si="30"/>
        <v>0</v>
      </c>
      <c r="K205" s="8">
        <f t="shared" si="31"/>
        <v>0</v>
      </c>
      <c r="L205" s="8">
        <f t="shared" si="32"/>
        <v>0</v>
      </c>
      <c r="M205" s="9">
        <f t="shared" si="33"/>
        <v>310</v>
      </c>
      <c r="N205" s="8" t="s">
        <v>49</v>
      </c>
      <c r="O205" s="8" t="s">
        <v>50</v>
      </c>
      <c r="P205" s="609">
        <v>949502669</v>
      </c>
      <c r="Q205" s="37"/>
      <c r="R205" s="37"/>
      <c r="S205" s="37"/>
      <c r="T205" s="37"/>
      <c r="U205" s="37"/>
      <c r="V205" s="37"/>
      <c r="W205" s="37"/>
      <c r="X205" s="37"/>
      <c r="Y205" s="37"/>
    </row>
    <row r="206" spans="1:25" ht="15.75" customHeight="1">
      <c r="A206" s="64">
        <v>45647</v>
      </c>
      <c r="B206" s="623" t="s">
        <v>409</v>
      </c>
      <c r="C206" s="7"/>
      <c r="D206" s="7">
        <v>200000</v>
      </c>
      <c r="E206" s="7"/>
      <c r="F206" s="7"/>
      <c r="G206" s="66"/>
      <c r="H206" s="7">
        <f t="shared" si="34"/>
        <v>200000</v>
      </c>
      <c r="I206" s="8">
        <f t="shared" si="29"/>
        <v>400</v>
      </c>
      <c r="J206" s="8">
        <f t="shared" si="30"/>
        <v>0</v>
      </c>
      <c r="K206" s="8">
        <f t="shared" si="31"/>
        <v>0</v>
      </c>
      <c r="L206" s="8">
        <f t="shared" si="32"/>
        <v>0</v>
      </c>
      <c r="M206" s="9">
        <f t="shared" si="33"/>
        <v>400</v>
      </c>
      <c r="N206" s="8" t="s">
        <v>41</v>
      </c>
      <c r="O206" s="8" t="s">
        <v>17</v>
      </c>
      <c r="P206" s="609">
        <v>989118712</v>
      </c>
      <c r="Q206" s="37"/>
      <c r="R206" s="37"/>
      <c r="S206" s="37"/>
      <c r="T206" s="37"/>
      <c r="U206" s="37"/>
      <c r="V206" s="37"/>
      <c r="W206" s="37"/>
      <c r="X206" s="37"/>
      <c r="Y206" s="37"/>
    </row>
    <row r="207" spans="1:25" ht="15.75" customHeight="1">
      <c r="A207" s="64">
        <v>45647</v>
      </c>
      <c r="B207" s="623" t="s">
        <v>409</v>
      </c>
      <c r="C207" s="7"/>
      <c r="D207" s="7">
        <v>300000</v>
      </c>
      <c r="E207" s="7"/>
      <c r="F207" s="7"/>
      <c r="G207" s="66"/>
      <c r="H207" s="7">
        <f t="shared" si="34"/>
        <v>300000</v>
      </c>
      <c r="I207" s="8">
        <f t="shared" si="29"/>
        <v>600</v>
      </c>
      <c r="J207" s="8">
        <f t="shared" si="30"/>
        <v>0</v>
      </c>
      <c r="K207" s="8">
        <f t="shared" si="31"/>
        <v>0</v>
      </c>
      <c r="L207" s="8">
        <f t="shared" si="32"/>
        <v>0</v>
      </c>
      <c r="M207" s="9">
        <f t="shared" si="33"/>
        <v>600</v>
      </c>
      <c r="N207" s="8" t="s">
        <v>323</v>
      </c>
      <c r="O207" s="8" t="s">
        <v>324</v>
      </c>
      <c r="P207" s="609">
        <v>974072826</v>
      </c>
      <c r="Q207" s="37"/>
      <c r="R207" s="37"/>
      <c r="S207" s="37"/>
      <c r="T207" s="37"/>
      <c r="U207" s="37"/>
      <c r="V207" s="37"/>
      <c r="W207" s="37"/>
      <c r="X207" s="37"/>
      <c r="Y207" s="37"/>
    </row>
    <row r="208" spans="1:25" ht="15.75" customHeight="1">
      <c r="A208" s="64">
        <v>45647</v>
      </c>
      <c r="B208" s="623" t="s">
        <v>409</v>
      </c>
      <c r="C208" s="7"/>
      <c r="D208" s="7">
        <v>300000</v>
      </c>
      <c r="E208" s="7"/>
      <c r="F208" s="7"/>
      <c r="G208" s="66"/>
      <c r="H208" s="7">
        <f t="shared" si="34"/>
        <v>300000</v>
      </c>
      <c r="I208" s="8">
        <f t="shared" si="29"/>
        <v>600</v>
      </c>
      <c r="J208" s="8">
        <f t="shared" si="30"/>
        <v>0</v>
      </c>
      <c r="K208" s="8">
        <f t="shared" si="31"/>
        <v>0</v>
      </c>
      <c r="L208" s="8">
        <f t="shared" si="32"/>
        <v>0</v>
      </c>
      <c r="M208" s="9">
        <f t="shared" si="33"/>
        <v>600</v>
      </c>
      <c r="N208" s="8" t="s">
        <v>19</v>
      </c>
      <c r="O208" s="8" t="s">
        <v>31</v>
      </c>
      <c r="P208" s="609">
        <v>971106882</v>
      </c>
      <c r="Q208" s="37"/>
      <c r="R208" s="37"/>
      <c r="S208" s="37"/>
      <c r="T208" s="37"/>
      <c r="U208" s="37"/>
      <c r="V208" s="37"/>
      <c r="W208" s="37"/>
      <c r="X208" s="37"/>
      <c r="Y208" s="37"/>
    </row>
    <row r="209" spans="1:25" ht="15.75" customHeight="1">
      <c r="A209" s="64">
        <v>45650</v>
      </c>
      <c r="B209" s="630" t="s">
        <v>395</v>
      </c>
      <c r="C209" s="7"/>
      <c r="D209" s="7">
        <v>15300</v>
      </c>
      <c r="E209" s="7">
        <v>120000</v>
      </c>
      <c r="F209" s="7"/>
      <c r="G209" s="7"/>
      <c r="H209" s="7">
        <f t="shared" si="34"/>
        <v>135300</v>
      </c>
      <c r="I209" s="8">
        <f t="shared" si="29"/>
        <v>31</v>
      </c>
      <c r="J209" s="8">
        <f t="shared" si="30"/>
        <v>240</v>
      </c>
      <c r="K209" s="8">
        <f t="shared" si="31"/>
        <v>0</v>
      </c>
      <c r="L209" s="8">
        <f t="shared" si="32"/>
        <v>0</v>
      </c>
      <c r="M209" s="9">
        <f t="shared" si="33"/>
        <v>271</v>
      </c>
      <c r="N209" s="8" t="s">
        <v>16</v>
      </c>
      <c r="O209" s="8" t="s">
        <v>216</v>
      </c>
      <c r="P209" s="60">
        <v>326522825</v>
      </c>
      <c r="Q209" s="37"/>
      <c r="R209" s="37"/>
      <c r="S209" s="37"/>
      <c r="T209" s="37"/>
      <c r="U209" s="37"/>
      <c r="V209" s="37"/>
      <c r="W209" s="37"/>
      <c r="X209" s="37"/>
      <c r="Y209" s="37"/>
    </row>
    <row r="210" spans="1:25" ht="15.75" customHeight="1">
      <c r="A210" s="64">
        <v>45650</v>
      </c>
      <c r="B210" s="623" t="s">
        <v>395</v>
      </c>
      <c r="C210" s="7"/>
      <c r="D210" s="7"/>
      <c r="E210" s="7"/>
      <c r="F210" s="7"/>
      <c r="G210" s="7">
        <v>350000</v>
      </c>
      <c r="H210" s="7">
        <f t="shared" si="34"/>
        <v>350000</v>
      </c>
      <c r="I210" s="8">
        <f t="shared" si="29"/>
        <v>0</v>
      </c>
      <c r="J210" s="8">
        <f t="shared" si="30"/>
        <v>0</v>
      </c>
      <c r="K210" s="8">
        <f t="shared" si="31"/>
        <v>0</v>
      </c>
      <c r="L210" s="8">
        <f t="shared" si="32"/>
        <v>700</v>
      </c>
      <c r="M210" s="9">
        <f t="shared" si="33"/>
        <v>700</v>
      </c>
      <c r="N210" s="8" t="s">
        <v>19</v>
      </c>
      <c r="O210" s="8" t="s">
        <v>31</v>
      </c>
      <c r="P210" s="60">
        <v>971106882</v>
      </c>
      <c r="Q210" s="37"/>
      <c r="R210" s="37"/>
      <c r="S210" s="37"/>
      <c r="T210" s="37"/>
      <c r="U210" s="37"/>
      <c r="V210" s="37"/>
      <c r="W210" s="37"/>
      <c r="X210" s="37"/>
      <c r="Y210" s="37"/>
    </row>
    <row r="211" spans="1:25" ht="15.75" customHeight="1">
      <c r="A211" s="64">
        <v>45650</v>
      </c>
      <c r="B211" s="630" t="s">
        <v>25</v>
      </c>
      <c r="C211" s="7"/>
      <c r="D211" s="7"/>
      <c r="E211" s="7">
        <v>106400</v>
      </c>
      <c r="F211" s="7"/>
      <c r="G211" s="7"/>
      <c r="H211" s="7">
        <f t="shared" si="34"/>
        <v>106400</v>
      </c>
      <c r="I211" s="8">
        <f t="shared" si="29"/>
        <v>0</v>
      </c>
      <c r="J211" s="8">
        <f t="shared" si="30"/>
        <v>213</v>
      </c>
      <c r="K211" s="8">
        <f t="shared" si="31"/>
        <v>0</v>
      </c>
      <c r="L211" s="8">
        <f t="shared" si="32"/>
        <v>0</v>
      </c>
      <c r="M211" s="9">
        <f t="shared" si="33"/>
        <v>213</v>
      </c>
      <c r="N211" s="1548" t="s">
        <v>36</v>
      </c>
      <c r="O211" s="1548" t="s">
        <v>37</v>
      </c>
      <c r="P211" s="1554">
        <v>967884730</v>
      </c>
      <c r="R211" s="37"/>
      <c r="S211" s="37"/>
      <c r="T211" s="37"/>
      <c r="U211" s="37"/>
      <c r="V211" s="37"/>
      <c r="W211" s="37"/>
      <c r="X211" s="37"/>
      <c r="Y211" s="37"/>
    </row>
    <row r="212" spans="1:25" ht="15.75" customHeight="1">
      <c r="A212" s="64">
        <v>45650</v>
      </c>
      <c r="B212" s="630" t="s">
        <v>38</v>
      </c>
      <c r="C212" s="7"/>
      <c r="D212" s="7">
        <v>6300</v>
      </c>
      <c r="E212" s="7">
        <v>90000</v>
      </c>
      <c r="F212" s="7"/>
      <c r="G212" s="7"/>
      <c r="H212" s="7">
        <f t="shared" si="34"/>
        <v>96300</v>
      </c>
      <c r="I212" s="8">
        <f t="shared" si="29"/>
        <v>13</v>
      </c>
      <c r="J212" s="8">
        <f t="shared" si="30"/>
        <v>180</v>
      </c>
      <c r="K212" s="8">
        <f t="shared" si="31"/>
        <v>0</v>
      </c>
      <c r="L212" s="8">
        <f t="shared" si="32"/>
        <v>0</v>
      </c>
      <c r="M212" s="9">
        <f t="shared" si="33"/>
        <v>193</v>
      </c>
      <c r="N212" s="1539"/>
      <c r="O212" s="1539"/>
      <c r="P212" s="1539"/>
      <c r="Q212" s="37" t="s">
        <v>450</v>
      </c>
      <c r="R212" s="37"/>
      <c r="S212" s="37"/>
      <c r="T212" s="37"/>
      <c r="U212" s="37"/>
      <c r="V212" s="37"/>
      <c r="W212" s="37"/>
      <c r="X212" s="37"/>
      <c r="Y212" s="37"/>
    </row>
    <row r="213" spans="1:25" ht="15.75" customHeight="1">
      <c r="A213" s="64">
        <v>45650</v>
      </c>
      <c r="B213" s="623" t="s">
        <v>106</v>
      </c>
      <c r="C213" s="7"/>
      <c r="D213" s="7">
        <v>3300</v>
      </c>
      <c r="E213" s="7">
        <v>87500</v>
      </c>
      <c r="F213" s="7"/>
      <c r="G213" s="7"/>
      <c r="H213" s="7">
        <f t="shared" si="34"/>
        <v>90800</v>
      </c>
      <c r="I213" s="8">
        <f t="shared" si="29"/>
        <v>7</v>
      </c>
      <c r="J213" s="8">
        <f t="shared" si="30"/>
        <v>175</v>
      </c>
      <c r="K213" s="8">
        <f t="shared" si="31"/>
        <v>0</v>
      </c>
      <c r="L213" s="8">
        <f t="shared" si="32"/>
        <v>0</v>
      </c>
      <c r="M213" s="9">
        <f t="shared" si="33"/>
        <v>182</v>
      </c>
      <c r="N213" s="1548" t="s">
        <v>49</v>
      </c>
      <c r="O213" s="1548" t="s">
        <v>50</v>
      </c>
      <c r="P213" s="1554">
        <v>949502669</v>
      </c>
      <c r="Q213" s="37"/>
      <c r="R213" s="37"/>
      <c r="S213" s="37"/>
      <c r="T213" s="37"/>
      <c r="U213" s="37"/>
      <c r="V213" s="37"/>
      <c r="W213" s="37"/>
      <c r="X213" s="37"/>
      <c r="Y213" s="37"/>
    </row>
    <row r="214" spans="1:25" ht="15.75" customHeight="1">
      <c r="A214" s="64">
        <v>45650</v>
      </c>
      <c r="B214" s="623" t="s">
        <v>451</v>
      </c>
      <c r="C214" s="7"/>
      <c r="D214" s="7">
        <v>6300</v>
      </c>
      <c r="E214" s="7">
        <v>90000</v>
      </c>
      <c r="F214" s="7"/>
      <c r="G214" s="7"/>
      <c r="H214" s="7">
        <f t="shared" si="34"/>
        <v>96300</v>
      </c>
      <c r="I214" s="8">
        <f t="shared" si="29"/>
        <v>13</v>
      </c>
      <c r="J214" s="8">
        <f t="shared" si="30"/>
        <v>180</v>
      </c>
      <c r="K214" s="8">
        <f t="shared" si="31"/>
        <v>0</v>
      </c>
      <c r="L214" s="8">
        <f t="shared" si="32"/>
        <v>0</v>
      </c>
      <c r="M214" s="9">
        <f t="shared" si="33"/>
        <v>193</v>
      </c>
      <c r="N214" s="1539"/>
      <c r="O214" s="1539"/>
      <c r="P214" s="1539"/>
      <c r="Q214" s="37"/>
      <c r="R214" s="37"/>
      <c r="S214" s="37"/>
      <c r="T214" s="37"/>
      <c r="U214" s="37"/>
      <c r="V214" s="37"/>
      <c r="W214" s="37"/>
      <c r="X214" s="37"/>
      <c r="Y214" s="37"/>
    </row>
    <row r="215" spans="1:25" ht="15.75" customHeight="1">
      <c r="A215" s="64">
        <v>45650</v>
      </c>
      <c r="B215" s="630" t="s">
        <v>59</v>
      </c>
      <c r="C215" s="7"/>
      <c r="D215" s="7">
        <v>6400</v>
      </c>
      <c r="E215" s="7">
        <v>222000</v>
      </c>
      <c r="F215" s="7"/>
      <c r="G215" s="7"/>
      <c r="H215" s="7">
        <f t="shared" si="34"/>
        <v>228400</v>
      </c>
      <c r="I215" s="8">
        <f t="shared" si="29"/>
        <v>13</v>
      </c>
      <c r="J215" s="8">
        <f t="shared" si="30"/>
        <v>444</v>
      </c>
      <c r="K215" s="8">
        <f t="shared" si="31"/>
        <v>0</v>
      </c>
      <c r="L215" s="8">
        <f t="shared" si="32"/>
        <v>0</v>
      </c>
      <c r="M215" s="9">
        <f t="shared" si="33"/>
        <v>457</v>
      </c>
      <c r="N215" s="1548" t="s">
        <v>63</v>
      </c>
      <c r="O215" s="1548" t="s">
        <v>20</v>
      </c>
      <c r="P215" s="1554">
        <v>974392325</v>
      </c>
      <c r="Q215" s="37"/>
      <c r="R215" s="37"/>
      <c r="S215" s="37"/>
      <c r="T215" s="37"/>
      <c r="U215" s="37"/>
      <c r="V215" s="37"/>
      <c r="W215" s="37"/>
      <c r="X215" s="37"/>
      <c r="Y215" s="37"/>
    </row>
    <row r="216" spans="1:25" ht="15.75" customHeight="1">
      <c r="A216" s="64">
        <v>45650</v>
      </c>
      <c r="B216" s="630" t="s">
        <v>114</v>
      </c>
      <c r="C216" s="7"/>
      <c r="D216" s="7"/>
      <c r="E216" s="7">
        <v>90000</v>
      </c>
      <c r="F216" s="7"/>
      <c r="G216" s="7"/>
      <c r="H216" s="7">
        <f t="shared" si="34"/>
        <v>90000</v>
      </c>
      <c r="I216" s="8">
        <f t="shared" si="29"/>
        <v>0</v>
      </c>
      <c r="J216" s="8">
        <f t="shared" si="30"/>
        <v>180</v>
      </c>
      <c r="K216" s="8">
        <f t="shared" si="31"/>
        <v>0</v>
      </c>
      <c r="L216" s="8">
        <f t="shared" si="32"/>
        <v>0</v>
      </c>
      <c r="M216" s="9">
        <f t="shared" si="33"/>
        <v>180</v>
      </c>
      <c r="N216" s="1539"/>
      <c r="O216" s="1539"/>
      <c r="P216" s="1539"/>
      <c r="Q216" s="37"/>
      <c r="R216" s="37"/>
      <c r="S216" s="37"/>
      <c r="T216" s="37"/>
      <c r="U216" s="37"/>
      <c r="V216" s="37"/>
      <c r="W216" s="37"/>
      <c r="X216" s="37"/>
      <c r="Y216" s="37"/>
    </row>
    <row r="217" spans="1:25" ht="15.75" customHeight="1">
      <c r="A217" s="64">
        <v>45650</v>
      </c>
      <c r="B217" s="623" t="s">
        <v>405</v>
      </c>
      <c r="C217" s="7"/>
      <c r="D217" s="7">
        <v>84300</v>
      </c>
      <c r="E217" s="7">
        <v>25000</v>
      </c>
      <c r="F217" s="7"/>
      <c r="G217" s="7"/>
      <c r="H217" s="7">
        <f t="shared" si="34"/>
        <v>109300</v>
      </c>
      <c r="I217" s="8">
        <f t="shared" si="29"/>
        <v>169</v>
      </c>
      <c r="J217" s="8">
        <f t="shared" si="30"/>
        <v>50</v>
      </c>
      <c r="K217" s="8">
        <f t="shared" si="31"/>
        <v>0</v>
      </c>
      <c r="L217" s="8">
        <f t="shared" si="32"/>
        <v>0</v>
      </c>
      <c r="M217" s="9">
        <f t="shared" si="33"/>
        <v>219</v>
      </c>
      <c r="N217" s="1548" t="s">
        <v>117</v>
      </c>
      <c r="O217" s="1548" t="s">
        <v>15</v>
      </c>
      <c r="P217" s="1554">
        <v>961571433</v>
      </c>
      <c r="Q217" s="37"/>
      <c r="R217" s="37"/>
      <c r="S217" s="37"/>
      <c r="T217" s="37"/>
      <c r="U217" s="37"/>
      <c r="V217" s="37"/>
      <c r="W217" s="37"/>
      <c r="X217" s="37"/>
      <c r="Y217" s="37"/>
    </row>
    <row r="218" spans="1:25" ht="15.75" customHeight="1">
      <c r="A218" s="64">
        <v>45650</v>
      </c>
      <c r="B218" s="623" t="s">
        <v>406</v>
      </c>
      <c r="C218" s="7"/>
      <c r="D218" s="7">
        <v>6800</v>
      </c>
      <c r="E218" s="7">
        <v>186000</v>
      </c>
      <c r="F218" s="7"/>
      <c r="G218" s="7"/>
      <c r="H218" s="7">
        <f t="shared" si="34"/>
        <v>192800</v>
      </c>
      <c r="I218" s="8">
        <f t="shared" ref="I218:I244" si="35">ROUNDUP(D218/500,0)</f>
        <v>14</v>
      </c>
      <c r="J218" s="8">
        <f t="shared" ref="J218:J244" si="36">ROUNDUP(E218/500,0)</f>
        <v>372</v>
      </c>
      <c r="K218" s="8">
        <f t="shared" ref="K218:K244" si="37">ROUNDUP(F218/500,0)</f>
        <v>0</v>
      </c>
      <c r="L218" s="8">
        <f t="shared" ref="L218:L244" si="38">ROUNDUP(G218/500,0)</f>
        <v>0</v>
      </c>
      <c r="M218" s="9">
        <f t="shared" si="33"/>
        <v>386</v>
      </c>
      <c r="N218" s="1539"/>
      <c r="O218" s="1539"/>
      <c r="P218" s="1539"/>
      <c r="Q218" s="37"/>
      <c r="R218" s="37"/>
      <c r="S218" s="37"/>
      <c r="T218" s="37"/>
      <c r="U218" s="37"/>
      <c r="V218" s="37"/>
      <c r="W218" s="37"/>
      <c r="X218" s="37"/>
      <c r="Y218" s="37"/>
    </row>
    <row r="219" spans="1:25" ht="15.75" customHeight="1">
      <c r="A219" s="64">
        <v>45650</v>
      </c>
      <c r="B219" s="630" t="s">
        <v>452</v>
      </c>
      <c r="C219" s="14"/>
      <c r="D219" s="7">
        <v>11300</v>
      </c>
      <c r="E219" s="7">
        <v>110000</v>
      </c>
      <c r="F219" s="7"/>
      <c r="G219" s="7"/>
      <c r="H219" s="7">
        <f t="shared" si="34"/>
        <v>121300</v>
      </c>
      <c r="I219" s="8">
        <f t="shared" si="35"/>
        <v>23</v>
      </c>
      <c r="J219" s="8">
        <f t="shared" si="36"/>
        <v>220</v>
      </c>
      <c r="K219" s="8">
        <f t="shared" si="37"/>
        <v>0</v>
      </c>
      <c r="L219" s="8">
        <f t="shared" si="38"/>
        <v>0</v>
      </c>
      <c r="M219" s="9">
        <f t="shared" si="33"/>
        <v>243</v>
      </c>
      <c r="N219" s="1548" t="s">
        <v>41</v>
      </c>
      <c r="O219" s="1548" t="s">
        <v>17</v>
      </c>
      <c r="P219" s="1554">
        <v>964343887</v>
      </c>
      <c r="Q219" s="37"/>
      <c r="R219" s="37"/>
      <c r="S219" s="37"/>
      <c r="T219" s="37"/>
      <c r="U219" s="37"/>
      <c r="V219" s="37"/>
      <c r="W219" s="37"/>
      <c r="X219" s="37"/>
      <c r="Y219" s="37"/>
    </row>
    <row r="220" spans="1:25" ht="15.75" customHeight="1">
      <c r="A220" s="64">
        <v>45650</v>
      </c>
      <c r="B220" s="630" t="s">
        <v>453</v>
      </c>
      <c r="C220" s="14"/>
      <c r="D220" s="7"/>
      <c r="E220" s="7">
        <v>100000</v>
      </c>
      <c r="F220" s="7"/>
      <c r="G220" s="7"/>
      <c r="H220" s="7">
        <f t="shared" si="34"/>
        <v>100000</v>
      </c>
      <c r="I220" s="8">
        <f t="shared" si="35"/>
        <v>0</v>
      </c>
      <c r="J220" s="8">
        <f t="shared" si="36"/>
        <v>200</v>
      </c>
      <c r="K220" s="8">
        <f t="shared" si="37"/>
        <v>0</v>
      </c>
      <c r="L220" s="8">
        <f t="shared" si="38"/>
        <v>0</v>
      </c>
      <c r="M220" s="9">
        <f t="shared" si="33"/>
        <v>200</v>
      </c>
      <c r="N220" s="1539"/>
      <c r="O220" s="1539"/>
      <c r="P220" s="1539"/>
      <c r="Q220" s="37"/>
      <c r="R220" s="37"/>
      <c r="S220" s="37"/>
      <c r="T220" s="37"/>
      <c r="U220" s="37"/>
      <c r="V220" s="37"/>
      <c r="W220" s="37"/>
      <c r="X220" s="37"/>
      <c r="Y220" s="37"/>
    </row>
    <row r="221" spans="1:25" ht="15.75" customHeight="1">
      <c r="A221" s="64">
        <v>45650</v>
      </c>
      <c r="B221" s="630" t="s">
        <v>453</v>
      </c>
      <c r="C221" s="14"/>
      <c r="D221" s="7"/>
      <c r="E221" s="7">
        <v>175000</v>
      </c>
      <c r="F221" s="7"/>
      <c r="G221" s="7"/>
      <c r="H221" s="7">
        <f t="shared" si="34"/>
        <v>175000</v>
      </c>
      <c r="I221" s="8">
        <f t="shared" si="35"/>
        <v>0</v>
      </c>
      <c r="J221" s="8">
        <f t="shared" si="36"/>
        <v>350</v>
      </c>
      <c r="K221" s="8">
        <f t="shared" si="37"/>
        <v>0</v>
      </c>
      <c r="L221" s="8">
        <f t="shared" si="38"/>
        <v>0</v>
      </c>
      <c r="M221" s="9">
        <f t="shared" si="33"/>
        <v>350</v>
      </c>
      <c r="N221" s="8" t="s">
        <v>30</v>
      </c>
      <c r="O221" s="8" t="s">
        <v>246</v>
      </c>
      <c r="P221" s="60">
        <v>981636699</v>
      </c>
      <c r="Q221" s="37"/>
      <c r="R221" s="37"/>
      <c r="S221" s="37"/>
      <c r="T221" s="37"/>
      <c r="U221" s="37"/>
      <c r="V221" s="37"/>
      <c r="W221" s="37"/>
      <c r="X221" s="37"/>
      <c r="Y221" s="37"/>
    </row>
    <row r="222" spans="1:25" ht="15.75" customHeight="1">
      <c r="A222" s="631">
        <v>45650</v>
      </c>
      <c r="B222" s="630" t="s">
        <v>29</v>
      </c>
      <c r="C222" s="14"/>
      <c r="D222" s="14">
        <v>4400</v>
      </c>
      <c r="E222" s="14">
        <v>58500</v>
      </c>
      <c r="F222" s="14"/>
      <c r="G222" s="14"/>
      <c r="H222" s="14">
        <f t="shared" si="34"/>
        <v>62900</v>
      </c>
      <c r="I222" s="15">
        <f t="shared" si="35"/>
        <v>9</v>
      </c>
      <c r="J222" s="15">
        <f t="shared" si="36"/>
        <v>117</v>
      </c>
      <c r="K222" s="15">
        <f t="shared" si="37"/>
        <v>0</v>
      </c>
      <c r="L222" s="15">
        <f t="shared" si="38"/>
        <v>0</v>
      </c>
      <c r="M222" s="16">
        <f t="shared" si="33"/>
        <v>126</v>
      </c>
      <c r="N222" s="1546" t="s">
        <v>323</v>
      </c>
      <c r="O222" s="1546" t="s">
        <v>324</v>
      </c>
      <c r="P222" s="1564">
        <v>974072826</v>
      </c>
      <c r="Q222" s="33"/>
      <c r="R222" s="33"/>
      <c r="S222" s="33"/>
      <c r="T222" s="33"/>
      <c r="U222" s="33"/>
      <c r="V222" s="33"/>
      <c r="W222" s="33"/>
      <c r="X222" s="33"/>
      <c r="Y222" s="33"/>
    </row>
    <row r="223" spans="1:25" ht="15.75" customHeight="1">
      <c r="A223" s="631">
        <v>45650</v>
      </c>
      <c r="B223" s="630" t="s">
        <v>21</v>
      </c>
      <c r="C223" s="14"/>
      <c r="D223" s="14">
        <v>10500</v>
      </c>
      <c r="E223" s="14">
        <v>80000</v>
      </c>
      <c r="F223" s="14"/>
      <c r="G223" s="14"/>
      <c r="H223" s="14">
        <f t="shared" si="34"/>
        <v>90500</v>
      </c>
      <c r="I223" s="15">
        <f t="shared" si="35"/>
        <v>21</v>
      </c>
      <c r="J223" s="15">
        <f t="shared" si="36"/>
        <v>160</v>
      </c>
      <c r="K223" s="15">
        <f t="shared" si="37"/>
        <v>0</v>
      </c>
      <c r="L223" s="15">
        <f t="shared" si="38"/>
        <v>0</v>
      </c>
      <c r="M223" s="16">
        <f t="shared" si="33"/>
        <v>181</v>
      </c>
      <c r="N223" s="1538"/>
      <c r="O223" s="1538"/>
      <c r="P223" s="1538"/>
      <c r="Q223" s="33"/>
      <c r="R223" s="33"/>
      <c r="S223" s="33"/>
      <c r="T223" s="33"/>
      <c r="U223" s="33"/>
      <c r="V223" s="33"/>
      <c r="W223" s="33"/>
      <c r="X223" s="33"/>
      <c r="Y223" s="33"/>
    </row>
    <row r="224" spans="1:25" ht="15.75" customHeight="1">
      <c r="A224" s="631">
        <v>45650</v>
      </c>
      <c r="B224" s="630" t="s">
        <v>454</v>
      </c>
      <c r="C224" s="14"/>
      <c r="D224" s="14">
        <v>4300</v>
      </c>
      <c r="E224" s="14">
        <v>190000</v>
      </c>
      <c r="F224" s="14"/>
      <c r="G224" s="14"/>
      <c r="H224" s="14">
        <f t="shared" si="34"/>
        <v>194300</v>
      </c>
      <c r="I224" s="15">
        <f t="shared" si="35"/>
        <v>9</v>
      </c>
      <c r="J224" s="15">
        <f t="shared" si="36"/>
        <v>380</v>
      </c>
      <c r="K224" s="15">
        <f t="shared" si="37"/>
        <v>0</v>
      </c>
      <c r="L224" s="15">
        <f t="shared" si="38"/>
        <v>0</v>
      </c>
      <c r="M224" s="16">
        <f t="shared" si="33"/>
        <v>389</v>
      </c>
      <c r="N224" s="1539"/>
      <c r="O224" s="1539"/>
      <c r="P224" s="1539"/>
      <c r="Q224" s="33"/>
      <c r="R224" s="33"/>
      <c r="S224" s="33"/>
      <c r="T224" s="33"/>
      <c r="U224" s="33"/>
      <c r="V224" s="33"/>
      <c r="W224" s="33"/>
      <c r="X224" s="33"/>
      <c r="Y224" s="33"/>
    </row>
    <row r="225" spans="1:25" ht="15.75" customHeight="1">
      <c r="A225" s="64">
        <v>45651</v>
      </c>
      <c r="B225" s="630" t="s">
        <v>113</v>
      </c>
      <c r="C225" s="7"/>
      <c r="D225" s="7">
        <v>29800</v>
      </c>
      <c r="E225" s="7">
        <v>5000</v>
      </c>
      <c r="F225" s="7"/>
      <c r="G225" s="66"/>
      <c r="H225" s="7">
        <f t="shared" si="34"/>
        <v>34800</v>
      </c>
      <c r="I225" s="8">
        <f t="shared" si="35"/>
        <v>60</v>
      </c>
      <c r="J225" s="8">
        <f t="shared" si="36"/>
        <v>10</v>
      </c>
      <c r="K225" s="8">
        <f t="shared" si="37"/>
        <v>0</v>
      </c>
      <c r="L225" s="8">
        <f t="shared" si="38"/>
        <v>0</v>
      </c>
      <c r="M225" s="9">
        <f t="shared" si="33"/>
        <v>70</v>
      </c>
      <c r="N225" s="1548" t="s">
        <v>117</v>
      </c>
      <c r="O225" s="1548" t="s">
        <v>15</v>
      </c>
      <c r="P225" s="1554">
        <v>961571433</v>
      </c>
      <c r="Q225" s="37"/>
      <c r="R225" s="37"/>
      <c r="S225" s="37"/>
      <c r="T225" s="37"/>
      <c r="U225" s="37"/>
      <c r="V225" s="37"/>
      <c r="W225" s="37"/>
      <c r="X225" s="37"/>
      <c r="Y225" s="37"/>
    </row>
    <row r="226" spans="1:25" ht="15.75" customHeight="1">
      <c r="A226" s="64">
        <v>45651</v>
      </c>
      <c r="B226" s="630" t="s">
        <v>455</v>
      </c>
      <c r="C226" s="7"/>
      <c r="D226" s="632">
        <v>33700</v>
      </c>
      <c r="E226" s="632">
        <v>2500</v>
      </c>
      <c r="F226" s="7"/>
      <c r="G226" s="66"/>
      <c r="H226" s="7">
        <f t="shared" si="34"/>
        <v>36200</v>
      </c>
      <c r="I226" s="8">
        <f t="shared" si="35"/>
        <v>68</v>
      </c>
      <c r="J226" s="8">
        <f t="shared" si="36"/>
        <v>5</v>
      </c>
      <c r="K226" s="8">
        <f t="shared" si="37"/>
        <v>0</v>
      </c>
      <c r="L226" s="8">
        <f t="shared" si="38"/>
        <v>0</v>
      </c>
      <c r="M226" s="9">
        <f t="shared" si="33"/>
        <v>73</v>
      </c>
      <c r="N226" s="1538"/>
      <c r="O226" s="1538"/>
      <c r="P226" s="1538"/>
      <c r="Q226" s="37"/>
      <c r="R226" s="37"/>
      <c r="S226" s="37"/>
      <c r="T226" s="37"/>
      <c r="U226" s="37"/>
      <c r="V226" s="37"/>
      <c r="W226" s="37"/>
      <c r="X226" s="37"/>
      <c r="Y226" s="37"/>
    </row>
    <row r="227" spans="1:25" ht="15.75" customHeight="1">
      <c r="A227" s="64">
        <v>45651</v>
      </c>
      <c r="B227" s="630" t="s">
        <v>456</v>
      </c>
      <c r="C227" s="7"/>
      <c r="D227" s="7">
        <v>64200</v>
      </c>
      <c r="E227" s="7">
        <v>5000</v>
      </c>
      <c r="F227" s="7"/>
      <c r="G227" s="66"/>
      <c r="H227" s="7">
        <f t="shared" si="34"/>
        <v>69200</v>
      </c>
      <c r="I227" s="8">
        <f t="shared" si="35"/>
        <v>129</v>
      </c>
      <c r="J227" s="8">
        <f t="shared" si="36"/>
        <v>10</v>
      </c>
      <c r="K227" s="8">
        <f t="shared" si="37"/>
        <v>0</v>
      </c>
      <c r="L227" s="8">
        <f t="shared" si="38"/>
        <v>0</v>
      </c>
      <c r="M227" s="9">
        <f t="shared" si="33"/>
        <v>139</v>
      </c>
      <c r="N227" s="1538"/>
      <c r="O227" s="1538"/>
      <c r="P227" s="1538"/>
      <c r="Q227" s="37"/>
      <c r="R227" s="37"/>
      <c r="S227" s="37"/>
      <c r="T227" s="37"/>
      <c r="U227" s="37"/>
      <c r="V227" s="37"/>
      <c r="W227" s="37"/>
      <c r="X227" s="37"/>
      <c r="Y227" s="37"/>
    </row>
    <row r="228" spans="1:25" ht="15.75" customHeight="1">
      <c r="A228" s="64">
        <v>45651</v>
      </c>
      <c r="B228" s="630" t="s">
        <v>119</v>
      </c>
      <c r="C228" s="7"/>
      <c r="D228" s="7">
        <v>33600</v>
      </c>
      <c r="E228" s="7">
        <v>2500</v>
      </c>
      <c r="F228" s="7"/>
      <c r="G228" s="66"/>
      <c r="H228" s="7">
        <f t="shared" si="34"/>
        <v>36100</v>
      </c>
      <c r="I228" s="8">
        <f t="shared" si="35"/>
        <v>68</v>
      </c>
      <c r="J228" s="8">
        <f t="shared" si="36"/>
        <v>5</v>
      </c>
      <c r="K228" s="8">
        <f t="shared" si="37"/>
        <v>0</v>
      </c>
      <c r="L228" s="8">
        <f t="shared" si="38"/>
        <v>0</v>
      </c>
      <c r="M228" s="9">
        <f t="shared" si="33"/>
        <v>73</v>
      </c>
      <c r="N228" s="1538"/>
      <c r="O228" s="1538"/>
      <c r="P228" s="1538"/>
      <c r="Q228" s="37"/>
      <c r="R228" s="37"/>
      <c r="S228" s="37"/>
      <c r="T228" s="37"/>
      <c r="U228" s="37"/>
      <c r="V228" s="37"/>
      <c r="W228" s="37"/>
      <c r="X228" s="37"/>
      <c r="Y228" s="37"/>
    </row>
    <row r="229" spans="1:25" ht="15.75" customHeight="1">
      <c r="A229" s="64">
        <v>45651</v>
      </c>
      <c r="B229" s="630" t="s">
        <v>407</v>
      </c>
      <c r="C229" s="7"/>
      <c r="D229" s="7">
        <v>77000</v>
      </c>
      <c r="E229" s="22">
        <v>22000</v>
      </c>
      <c r="F229" s="7"/>
      <c r="G229" s="66"/>
      <c r="H229" s="7">
        <f t="shared" si="34"/>
        <v>99000</v>
      </c>
      <c r="I229" s="8">
        <f t="shared" si="35"/>
        <v>154</v>
      </c>
      <c r="J229" s="8">
        <f t="shared" si="36"/>
        <v>44</v>
      </c>
      <c r="K229" s="8">
        <f t="shared" si="37"/>
        <v>0</v>
      </c>
      <c r="L229" s="8">
        <f t="shared" si="38"/>
        <v>0</v>
      </c>
      <c r="M229" s="9">
        <f t="shared" si="33"/>
        <v>198</v>
      </c>
      <c r="N229" s="1538"/>
      <c r="O229" s="1538"/>
      <c r="P229" s="1538"/>
      <c r="Q229" s="37"/>
      <c r="R229" s="37"/>
      <c r="S229" s="37"/>
      <c r="T229" s="37"/>
      <c r="U229" s="37"/>
      <c r="V229" s="37"/>
      <c r="W229" s="37"/>
      <c r="X229" s="37"/>
      <c r="Y229" s="37"/>
    </row>
    <row r="230" spans="1:25" ht="15.75" customHeight="1">
      <c r="A230" s="64">
        <v>45651</v>
      </c>
      <c r="B230" s="630" t="s">
        <v>457</v>
      </c>
      <c r="C230" s="7"/>
      <c r="D230" s="7">
        <v>77600</v>
      </c>
      <c r="E230" s="7">
        <v>12500</v>
      </c>
      <c r="F230" s="7"/>
      <c r="G230" s="66"/>
      <c r="H230" s="7">
        <f t="shared" si="34"/>
        <v>90100</v>
      </c>
      <c r="I230" s="8">
        <f t="shared" si="35"/>
        <v>156</v>
      </c>
      <c r="J230" s="8">
        <f t="shared" si="36"/>
        <v>25</v>
      </c>
      <c r="K230" s="8">
        <f t="shared" si="37"/>
        <v>0</v>
      </c>
      <c r="L230" s="8">
        <f t="shared" si="38"/>
        <v>0</v>
      </c>
      <c r="M230" s="9">
        <f t="shared" si="33"/>
        <v>181</v>
      </c>
      <c r="N230" s="1539"/>
      <c r="O230" s="1539"/>
      <c r="P230" s="1539"/>
      <c r="Q230" s="37"/>
      <c r="R230" s="37"/>
      <c r="S230" s="37"/>
      <c r="T230" s="37"/>
      <c r="U230" s="37"/>
      <c r="V230" s="37"/>
      <c r="W230" s="37"/>
      <c r="X230" s="37"/>
      <c r="Y230" s="37"/>
    </row>
    <row r="231" spans="1:25" ht="15.75" customHeight="1">
      <c r="A231" s="64">
        <v>45651</v>
      </c>
      <c r="B231" s="630" t="s">
        <v>440</v>
      </c>
      <c r="C231" s="7"/>
      <c r="D231" s="7">
        <v>5800</v>
      </c>
      <c r="E231" s="7">
        <v>65000</v>
      </c>
      <c r="F231" s="7"/>
      <c r="G231" s="66"/>
      <c r="H231" s="7">
        <f t="shared" si="34"/>
        <v>70800</v>
      </c>
      <c r="I231" s="8">
        <f t="shared" si="35"/>
        <v>12</v>
      </c>
      <c r="J231" s="8">
        <f t="shared" si="36"/>
        <v>130</v>
      </c>
      <c r="K231" s="8">
        <f t="shared" si="37"/>
        <v>0</v>
      </c>
      <c r="L231" s="8">
        <f t="shared" si="38"/>
        <v>0</v>
      </c>
      <c r="M231" s="9">
        <f t="shared" si="33"/>
        <v>142</v>
      </c>
      <c r="N231" s="1548" t="s">
        <v>49</v>
      </c>
      <c r="O231" s="1548" t="s">
        <v>50</v>
      </c>
      <c r="P231" s="1554">
        <v>949502669</v>
      </c>
      <c r="Q231" s="37"/>
      <c r="R231" s="37"/>
      <c r="S231" s="37"/>
      <c r="T231" s="37"/>
      <c r="U231" s="37"/>
      <c r="V231" s="37"/>
      <c r="W231" s="37"/>
      <c r="X231" s="37"/>
      <c r="Y231" s="37"/>
    </row>
    <row r="232" spans="1:25" ht="15.75" customHeight="1">
      <c r="A232" s="64">
        <v>45651</v>
      </c>
      <c r="B232" s="630" t="s">
        <v>55</v>
      </c>
      <c r="C232" s="7"/>
      <c r="D232" s="7">
        <v>2500</v>
      </c>
      <c r="E232" s="7">
        <v>105000</v>
      </c>
      <c r="F232" s="7"/>
      <c r="G232" s="66"/>
      <c r="H232" s="7">
        <f t="shared" si="34"/>
        <v>107500</v>
      </c>
      <c r="I232" s="8">
        <f t="shared" si="35"/>
        <v>5</v>
      </c>
      <c r="J232" s="8">
        <f t="shared" si="36"/>
        <v>210</v>
      </c>
      <c r="K232" s="8">
        <f t="shared" si="37"/>
        <v>0</v>
      </c>
      <c r="L232" s="8">
        <f t="shared" si="38"/>
        <v>0</v>
      </c>
      <c r="M232" s="9">
        <f t="shared" si="33"/>
        <v>215</v>
      </c>
      <c r="N232" s="1539"/>
      <c r="O232" s="1539"/>
      <c r="P232" s="1539"/>
      <c r="Q232" s="37"/>
      <c r="R232" s="37"/>
      <c r="S232" s="37"/>
      <c r="T232" s="37"/>
      <c r="U232" s="37"/>
      <c r="V232" s="37"/>
      <c r="W232" s="37"/>
      <c r="X232" s="37"/>
      <c r="Y232" s="37"/>
    </row>
    <row r="233" spans="1:25" ht="15.75" customHeight="1">
      <c r="A233" s="64">
        <v>45651</v>
      </c>
      <c r="B233" s="630" t="s">
        <v>411</v>
      </c>
      <c r="C233" s="7"/>
      <c r="D233" s="7">
        <v>185500</v>
      </c>
      <c r="E233" s="7"/>
      <c r="F233" s="7"/>
      <c r="G233" s="66"/>
      <c r="H233" s="7">
        <f t="shared" si="34"/>
        <v>185500</v>
      </c>
      <c r="I233" s="8">
        <f t="shared" si="35"/>
        <v>371</v>
      </c>
      <c r="J233" s="8">
        <f t="shared" si="36"/>
        <v>0</v>
      </c>
      <c r="K233" s="8">
        <f t="shared" si="37"/>
        <v>0</v>
      </c>
      <c r="L233" s="8">
        <f t="shared" si="38"/>
        <v>0</v>
      </c>
      <c r="M233" s="9">
        <f t="shared" si="33"/>
        <v>371</v>
      </c>
      <c r="N233" s="1548" t="s">
        <v>19</v>
      </c>
      <c r="O233" s="1548" t="s">
        <v>31</v>
      </c>
      <c r="P233" s="1554">
        <v>971106882</v>
      </c>
      <c r="Q233" s="37"/>
      <c r="R233" s="37"/>
      <c r="S233" s="37"/>
      <c r="T233" s="37"/>
      <c r="U233" s="37"/>
      <c r="V233" s="37"/>
      <c r="W233" s="37"/>
      <c r="X233" s="37"/>
      <c r="Y233" s="37"/>
    </row>
    <row r="234" spans="1:25" ht="15.75" customHeight="1">
      <c r="A234" s="64">
        <v>45651</v>
      </c>
      <c r="B234" s="630" t="s">
        <v>92</v>
      </c>
      <c r="C234" s="7"/>
      <c r="D234" s="7">
        <v>46000</v>
      </c>
      <c r="E234" s="7"/>
      <c r="F234" s="7"/>
      <c r="G234" s="66"/>
      <c r="H234" s="7">
        <f t="shared" si="34"/>
        <v>46000</v>
      </c>
      <c r="I234" s="8">
        <f t="shared" si="35"/>
        <v>92</v>
      </c>
      <c r="J234" s="8">
        <f t="shared" si="36"/>
        <v>0</v>
      </c>
      <c r="K234" s="8">
        <f t="shared" si="37"/>
        <v>0</v>
      </c>
      <c r="L234" s="8">
        <f t="shared" si="38"/>
        <v>0</v>
      </c>
      <c r="M234" s="9">
        <f t="shared" si="33"/>
        <v>92</v>
      </c>
      <c r="N234" s="1538"/>
      <c r="O234" s="1538"/>
      <c r="P234" s="1538"/>
      <c r="Q234" s="37"/>
      <c r="R234" s="37"/>
      <c r="S234" s="37"/>
      <c r="T234" s="37"/>
      <c r="U234" s="37"/>
      <c r="V234" s="37"/>
      <c r="W234" s="37"/>
      <c r="X234" s="37"/>
      <c r="Y234" s="37"/>
    </row>
    <row r="235" spans="1:25" ht="15.75" customHeight="1">
      <c r="A235" s="64">
        <v>45651</v>
      </c>
      <c r="B235" s="630" t="s">
        <v>81</v>
      </c>
      <c r="C235" s="7"/>
      <c r="D235" s="7">
        <v>11800</v>
      </c>
      <c r="E235" s="7">
        <v>102500</v>
      </c>
      <c r="F235" s="7"/>
      <c r="G235" s="66"/>
      <c r="H235" s="7">
        <f t="shared" si="34"/>
        <v>114300</v>
      </c>
      <c r="I235" s="8">
        <f t="shared" si="35"/>
        <v>24</v>
      </c>
      <c r="J235" s="8">
        <f t="shared" si="36"/>
        <v>205</v>
      </c>
      <c r="K235" s="8">
        <f t="shared" si="37"/>
        <v>0</v>
      </c>
      <c r="L235" s="8">
        <f t="shared" si="38"/>
        <v>0</v>
      </c>
      <c r="M235" s="9">
        <f t="shared" si="33"/>
        <v>229</v>
      </c>
      <c r="N235" s="1539"/>
      <c r="O235" s="1539"/>
      <c r="P235" s="1539"/>
      <c r="Q235" s="37"/>
      <c r="R235" s="37"/>
      <c r="S235" s="37"/>
      <c r="T235" s="37"/>
      <c r="U235" s="37"/>
      <c r="V235" s="37"/>
      <c r="W235" s="37"/>
      <c r="X235" s="37"/>
      <c r="Y235" s="37"/>
    </row>
    <row r="236" spans="1:25" ht="15.75" customHeight="1">
      <c r="A236" s="64">
        <v>45651</v>
      </c>
      <c r="B236" s="630" t="s">
        <v>387</v>
      </c>
      <c r="C236" s="7"/>
      <c r="D236" s="7">
        <v>13100</v>
      </c>
      <c r="E236" s="7">
        <v>206000</v>
      </c>
      <c r="F236" s="7"/>
      <c r="G236" s="66"/>
      <c r="H236" s="7">
        <f t="shared" si="34"/>
        <v>219100</v>
      </c>
      <c r="I236" s="8">
        <f t="shared" si="35"/>
        <v>27</v>
      </c>
      <c r="J236" s="8">
        <f t="shared" si="36"/>
        <v>412</v>
      </c>
      <c r="K236" s="8">
        <f t="shared" si="37"/>
        <v>0</v>
      </c>
      <c r="L236" s="8">
        <f t="shared" si="38"/>
        <v>0</v>
      </c>
      <c r="M236" s="9">
        <f t="shared" si="33"/>
        <v>439</v>
      </c>
      <c r="N236" s="1548" t="s">
        <v>318</v>
      </c>
      <c r="O236" s="1548" t="s">
        <v>241</v>
      </c>
      <c r="P236" s="1548">
        <v>969820625</v>
      </c>
      <c r="Q236" s="37"/>
      <c r="R236" s="37"/>
      <c r="S236" s="37"/>
      <c r="T236" s="37"/>
      <c r="U236" s="37"/>
      <c r="V236" s="37"/>
      <c r="W236" s="37"/>
      <c r="X236" s="37"/>
      <c r="Y236" s="37"/>
    </row>
    <row r="237" spans="1:25" ht="15.75" customHeight="1">
      <c r="A237" s="64">
        <v>45651</v>
      </c>
      <c r="B237" s="630" t="s">
        <v>129</v>
      </c>
      <c r="C237" s="7"/>
      <c r="D237" s="7">
        <v>1800</v>
      </c>
      <c r="E237" s="7">
        <v>58500</v>
      </c>
      <c r="F237" s="7"/>
      <c r="G237" s="66"/>
      <c r="H237" s="7">
        <f t="shared" si="34"/>
        <v>60300</v>
      </c>
      <c r="I237" s="8">
        <f t="shared" si="35"/>
        <v>4</v>
      </c>
      <c r="J237" s="8">
        <f t="shared" si="36"/>
        <v>117</v>
      </c>
      <c r="K237" s="8">
        <f t="shared" si="37"/>
        <v>0</v>
      </c>
      <c r="L237" s="8">
        <f t="shared" si="38"/>
        <v>0</v>
      </c>
      <c r="M237" s="9">
        <f t="shared" si="33"/>
        <v>121</v>
      </c>
      <c r="N237" s="1538"/>
      <c r="O237" s="1538"/>
      <c r="P237" s="1538"/>
      <c r="Q237" s="37"/>
      <c r="R237" s="37"/>
      <c r="S237" s="37"/>
      <c r="T237" s="37"/>
      <c r="U237" s="37"/>
      <c r="V237" s="37"/>
      <c r="W237" s="37"/>
      <c r="X237" s="37"/>
      <c r="Y237" s="37"/>
    </row>
    <row r="238" spans="1:25" ht="15.75" customHeight="1">
      <c r="A238" s="64">
        <v>45651</v>
      </c>
      <c r="B238" s="630" t="s">
        <v>26</v>
      </c>
      <c r="C238" s="7"/>
      <c r="D238" s="7"/>
      <c r="E238" s="7">
        <v>80000</v>
      </c>
      <c r="F238" s="7"/>
      <c r="G238" s="66"/>
      <c r="H238" s="7">
        <f t="shared" si="34"/>
        <v>80000</v>
      </c>
      <c r="I238" s="8">
        <f t="shared" si="35"/>
        <v>0</v>
      </c>
      <c r="J238" s="8">
        <f t="shared" si="36"/>
        <v>160</v>
      </c>
      <c r="K238" s="8">
        <f t="shared" si="37"/>
        <v>0</v>
      </c>
      <c r="L238" s="8">
        <f t="shared" si="38"/>
        <v>0</v>
      </c>
      <c r="M238" s="9">
        <f t="shared" si="33"/>
        <v>160</v>
      </c>
      <c r="N238" s="1539"/>
      <c r="O238" s="1539"/>
      <c r="P238" s="1539"/>
      <c r="Q238" s="37"/>
      <c r="R238" s="37"/>
      <c r="S238" s="37"/>
      <c r="T238" s="37"/>
      <c r="U238" s="37"/>
      <c r="V238" s="37"/>
      <c r="W238" s="37"/>
      <c r="X238" s="37"/>
      <c r="Y238" s="37"/>
    </row>
    <row r="239" spans="1:25" ht="15.75" customHeight="1">
      <c r="A239" s="64">
        <v>45651</v>
      </c>
      <c r="B239" s="630" t="s">
        <v>26</v>
      </c>
      <c r="C239" s="7"/>
      <c r="D239" s="7"/>
      <c r="E239" s="7">
        <v>13500</v>
      </c>
      <c r="F239" s="7"/>
      <c r="G239" s="66"/>
      <c r="H239" s="7">
        <f t="shared" si="34"/>
        <v>13500</v>
      </c>
      <c r="I239" s="8">
        <f t="shared" si="35"/>
        <v>0</v>
      </c>
      <c r="J239" s="8">
        <f t="shared" si="36"/>
        <v>27</v>
      </c>
      <c r="K239" s="8">
        <f t="shared" si="37"/>
        <v>0</v>
      </c>
      <c r="L239" s="8">
        <f t="shared" si="38"/>
        <v>0</v>
      </c>
      <c r="M239" s="9">
        <f t="shared" si="33"/>
        <v>27</v>
      </c>
      <c r="N239" s="1548" t="s">
        <v>16</v>
      </c>
      <c r="O239" s="1548" t="s">
        <v>216</v>
      </c>
      <c r="P239" s="1554">
        <v>326522825</v>
      </c>
      <c r="Q239" s="37"/>
      <c r="R239" s="37"/>
      <c r="S239" s="37"/>
      <c r="T239" s="37"/>
      <c r="U239" s="37"/>
      <c r="V239" s="37"/>
      <c r="W239" s="37"/>
      <c r="X239" s="37"/>
      <c r="Y239" s="37"/>
    </row>
    <row r="240" spans="1:25" ht="15.75" customHeight="1">
      <c r="A240" s="64">
        <v>45651</v>
      </c>
      <c r="B240" s="630" t="s">
        <v>458</v>
      </c>
      <c r="C240" s="7"/>
      <c r="D240" s="7"/>
      <c r="E240" s="7">
        <v>48100</v>
      </c>
      <c r="F240" s="7"/>
      <c r="G240" s="7"/>
      <c r="H240" s="7">
        <f t="shared" si="34"/>
        <v>48100</v>
      </c>
      <c r="I240" s="8">
        <f t="shared" si="35"/>
        <v>0</v>
      </c>
      <c r="J240" s="8">
        <f t="shared" si="36"/>
        <v>97</v>
      </c>
      <c r="K240" s="8">
        <f t="shared" si="37"/>
        <v>0</v>
      </c>
      <c r="L240" s="8">
        <f t="shared" si="38"/>
        <v>0</v>
      </c>
      <c r="M240" s="9">
        <f t="shared" si="33"/>
        <v>97</v>
      </c>
      <c r="N240" s="1538"/>
      <c r="O240" s="1538"/>
      <c r="P240" s="1538"/>
      <c r="Q240" s="37"/>
      <c r="R240" s="37"/>
      <c r="S240" s="37"/>
      <c r="T240" s="37"/>
      <c r="U240" s="37"/>
      <c r="V240" s="37"/>
      <c r="W240" s="37"/>
      <c r="X240" s="37"/>
      <c r="Y240" s="37"/>
    </row>
    <row r="241" spans="1:25" ht="15.75" customHeight="1">
      <c r="A241" s="64">
        <v>45651</v>
      </c>
      <c r="B241" s="630" t="s">
        <v>128</v>
      </c>
      <c r="C241" s="7"/>
      <c r="D241" s="7"/>
      <c r="E241" s="7">
        <v>25300</v>
      </c>
      <c r="F241" s="7"/>
      <c r="G241" s="66"/>
      <c r="H241" s="7">
        <f t="shared" si="34"/>
        <v>25300</v>
      </c>
      <c r="I241" s="8">
        <f t="shared" si="35"/>
        <v>0</v>
      </c>
      <c r="J241" s="8">
        <f t="shared" si="36"/>
        <v>51</v>
      </c>
      <c r="K241" s="8">
        <f t="shared" si="37"/>
        <v>0</v>
      </c>
      <c r="L241" s="8">
        <f t="shared" si="38"/>
        <v>0</v>
      </c>
      <c r="M241" s="9">
        <f t="shared" si="33"/>
        <v>51</v>
      </c>
      <c r="N241" s="1538"/>
      <c r="O241" s="1538"/>
      <c r="P241" s="1538"/>
      <c r="Q241" s="37"/>
      <c r="R241" s="37"/>
      <c r="S241" s="37"/>
      <c r="T241" s="37"/>
      <c r="U241" s="37"/>
      <c r="V241" s="37"/>
      <c r="W241" s="37"/>
      <c r="X241" s="37"/>
      <c r="Y241" s="37"/>
    </row>
    <row r="242" spans="1:25" ht="15.75" customHeight="1">
      <c r="A242" s="64">
        <v>45651</v>
      </c>
      <c r="B242" s="630" t="s">
        <v>27</v>
      </c>
      <c r="C242" s="7"/>
      <c r="D242" s="7">
        <v>1200</v>
      </c>
      <c r="E242" s="7">
        <v>23500</v>
      </c>
      <c r="F242" s="7"/>
      <c r="G242" s="66"/>
      <c r="H242" s="7">
        <f t="shared" si="34"/>
        <v>24700</v>
      </c>
      <c r="I242" s="8">
        <f t="shared" si="35"/>
        <v>3</v>
      </c>
      <c r="J242" s="8">
        <f t="shared" si="36"/>
        <v>47</v>
      </c>
      <c r="K242" s="8">
        <f t="shared" si="37"/>
        <v>0</v>
      </c>
      <c r="L242" s="8">
        <f t="shared" si="38"/>
        <v>0</v>
      </c>
      <c r="M242" s="9">
        <f t="shared" si="33"/>
        <v>50</v>
      </c>
      <c r="N242" s="1538"/>
      <c r="O242" s="1538"/>
      <c r="P242" s="1538"/>
      <c r="Q242" s="37"/>
      <c r="R242" s="37"/>
      <c r="S242" s="37"/>
      <c r="T242" s="37"/>
      <c r="U242" s="37"/>
      <c r="V242" s="37"/>
      <c r="W242" s="37"/>
      <c r="X242" s="37"/>
      <c r="Y242" s="37"/>
    </row>
    <row r="243" spans="1:25" ht="15.75" customHeight="1">
      <c r="A243" s="64">
        <v>45651</v>
      </c>
      <c r="B243" s="630" t="s">
        <v>39</v>
      </c>
      <c r="C243" s="7"/>
      <c r="D243" s="7">
        <v>4900</v>
      </c>
      <c r="E243" s="7">
        <v>60000</v>
      </c>
      <c r="F243" s="7"/>
      <c r="G243" s="66"/>
      <c r="H243" s="7">
        <f t="shared" si="34"/>
        <v>64900</v>
      </c>
      <c r="I243" s="8">
        <f t="shared" si="35"/>
        <v>10</v>
      </c>
      <c r="J243" s="8">
        <f t="shared" si="36"/>
        <v>120</v>
      </c>
      <c r="K243" s="8">
        <f t="shared" si="37"/>
        <v>0</v>
      </c>
      <c r="L243" s="8">
        <f t="shared" si="38"/>
        <v>0</v>
      </c>
      <c r="M243" s="9">
        <f t="shared" si="33"/>
        <v>130</v>
      </c>
      <c r="N243" s="1539"/>
      <c r="O243" s="1539"/>
      <c r="P243" s="1539"/>
      <c r="Q243" s="37"/>
      <c r="R243" s="37"/>
      <c r="S243" s="37"/>
      <c r="T243" s="37"/>
      <c r="U243" s="37"/>
      <c r="V243" s="37"/>
      <c r="W243" s="37"/>
      <c r="X243" s="37"/>
      <c r="Y243" s="37"/>
    </row>
    <row r="244" spans="1:25" ht="15.75" customHeight="1">
      <c r="A244" s="633">
        <v>45651</v>
      </c>
      <c r="B244" s="634" t="s">
        <v>459</v>
      </c>
      <c r="C244" s="611"/>
      <c r="D244" s="611">
        <v>300000</v>
      </c>
      <c r="E244" s="611"/>
      <c r="F244" s="611"/>
      <c r="G244" s="635"/>
      <c r="H244" s="611">
        <f t="shared" si="34"/>
        <v>300000</v>
      </c>
      <c r="I244" s="636">
        <f t="shared" si="35"/>
        <v>600</v>
      </c>
      <c r="J244" s="636">
        <f t="shared" si="36"/>
        <v>0</v>
      </c>
      <c r="K244" s="636">
        <f t="shared" si="37"/>
        <v>0</v>
      </c>
      <c r="L244" s="636">
        <f t="shared" si="38"/>
        <v>0</v>
      </c>
      <c r="M244" s="637">
        <f t="shared" si="33"/>
        <v>600</v>
      </c>
      <c r="N244" s="636" t="s">
        <v>343</v>
      </c>
      <c r="O244" s="636" t="s">
        <v>74</v>
      </c>
      <c r="P244" s="638">
        <v>923453896</v>
      </c>
      <c r="Q244" s="55"/>
      <c r="R244" s="55"/>
      <c r="S244" s="55"/>
      <c r="T244" s="55"/>
      <c r="U244" s="55"/>
      <c r="V244" s="55"/>
      <c r="W244" s="55"/>
      <c r="X244" s="55"/>
      <c r="Y244" s="55"/>
    </row>
    <row r="245" spans="1:25" ht="15.75" customHeight="1">
      <c r="A245" s="64"/>
      <c r="B245" s="65"/>
      <c r="C245" s="7"/>
      <c r="D245" s="7"/>
      <c r="E245" s="7"/>
      <c r="F245" s="7"/>
      <c r="G245" s="66"/>
      <c r="H245" s="7"/>
      <c r="I245" s="8"/>
      <c r="J245" s="8"/>
      <c r="K245" s="8"/>
      <c r="L245" s="8"/>
      <c r="M245" s="9"/>
      <c r="N245" s="8"/>
      <c r="O245" s="8"/>
      <c r="P245" s="60"/>
      <c r="Q245" s="37"/>
      <c r="R245" s="37"/>
      <c r="S245" s="37"/>
      <c r="T245" s="71"/>
      <c r="U245" s="37"/>
      <c r="V245" s="37"/>
      <c r="W245" s="37"/>
      <c r="X245" s="37"/>
      <c r="Y245" s="37"/>
    </row>
    <row r="246" spans="1:25" ht="15.75" customHeight="1">
      <c r="A246" s="64">
        <v>45652</v>
      </c>
      <c r="B246" s="65" t="s">
        <v>460</v>
      </c>
      <c r="C246" s="7"/>
      <c r="D246" s="7">
        <v>6800</v>
      </c>
      <c r="E246" s="7">
        <v>170000</v>
      </c>
      <c r="F246" s="7">
        <v>50000</v>
      </c>
      <c r="G246" s="66"/>
      <c r="H246" s="7">
        <f t="shared" ref="H246:H273" si="39">F246+E246+D246+G246</f>
        <v>226800</v>
      </c>
      <c r="I246" s="8">
        <f t="shared" ref="I246:I275" si="40">ROUNDUP(D246/500,0)</f>
        <v>14</v>
      </c>
      <c r="J246" s="8">
        <f t="shared" ref="J246:J275" si="41">ROUNDUP(E246/500,0)</f>
        <v>340</v>
      </c>
      <c r="K246" s="8">
        <f t="shared" ref="K246:K275" si="42">ROUNDUP(F246/500,0)</f>
        <v>100</v>
      </c>
      <c r="L246" s="8">
        <f t="shared" ref="L246:L275" si="43">ROUNDUP(G246/500,0)</f>
        <v>0</v>
      </c>
      <c r="M246" s="9">
        <f t="shared" ref="M246:M275" si="44">K246+J246+I246+L246</f>
        <v>454</v>
      </c>
      <c r="N246" s="8" t="s">
        <v>41</v>
      </c>
      <c r="O246" s="8" t="s">
        <v>17</v>
      </c>
      <c r="P246" s="60">
        <v>964343887</v>
      </c>
      <c r="Q246" s="37"/>
      <c r="R246" s="37"/>
      <c r="S246" s="37"/>
      <c r="T246" s="71"/>
      <c r="U246" s="37"/>
      <c r="V246" s="37"/>
      <c r="W246" s="37"/>
      <c r="X246" s="37"/>
      <c r="Y246" s="37"/>
    </row>
    <row r="247" spans="1:25" ht="15.75" customHeight="1">
      <c r="A247" s="64">
        <v>45652</v>
      </c>
      <c r="B247" s="65" t="s">
        <v>460</v>
      </c>
      <c r="C247" s="7"/>
      <c r="D247" s="7"/>
      <c r="E247" s="7">
        <v>365000</v>
      </c>
      <c r="F247" s="7"/>
      <c r="G247" s="66"/>
      <c r="H247" s="7">
        <f t="shared" si="39"/>
        <v>365000</v>
      </c>
      <c r="I247" s="8">
        <f t="shared" si="40"/>
        <v>0</v>
      </c>
      <c r="J247" s="8">
        <f t="shared" si="41"/>
        <v>730</v>
      </c>
      <c r="K247" s="8">
        <f t="shared" si="42"/>
        <v>0</v>
      </c>
      <c r="L247" s="8">
        <f t="shared" si="43"/>
        <v>0</v>
      </c>
      <c r="M247" s="9">
        <f t="shared" si="44"/>
        <v>730</v>
      </c>
      <c r="N247" s="8" t="s">
        <v>338</v>
      </c>
      <c r="O247" s="8" t="s">
        <v>37</v>
      </c>
      <c r="P247" s="60">
        <v>967884730</v>
      </c>
      <c r="Q247" s="37"/>
      <c r="R247" s="37"/>
      <c r="S247" s="37"/>
      <c r="T247" s="37"/>
      <c r="U247" s="37"/>
      <c r="V247" s="37"/>
      <c r="W247" s="37"/>
      <c r="X247" s="37"/>
      <c r="Y247" s="37"/>
    </row>
    <row r="248" spans="1:25" ht="15.75" customHeight="1">
      <c r="A248" s="64">
        <v>45652</v>
      </c>
      <c r="B248" s="65" t="s">
        <v>413</v>
      </c>
      <c r="C248" s="7"/>
      <c r="D248" s="7">
        <v>1400</v>
      </c>
      <c r="E248" s="7">
        <v>200000</v>
      </c>
      <c r="F248" s="7"/>
      <c r="G248" s="66"/>
      <c r="H248" s="7">
        <f t="shared" si="39"/>
        <v>201400</v>
      </c>
      <c r="I248" s="8">
        <f t="shared" si="40"/>
        <v>3</v>
      </c>
      <c r="J248" s="8">
        <f t="shared" si="41"/>
        <v>400</v>
      </c>
      <c r="K248" s="8">
        <f t="shared" si="42"/>
        <v>0</v>
      </c>
      <c r="L248" s="8">
        <f t="shared" si="43"/>
        <v>0</v>
      </c>
      <c r="M248" s="9">
        <f t="shared" si="44"/>
        <v>403</v>
      </c>
      <c r="N248" s="1548" t="s">
        <v>30</v>
      </c>
      <c r="O248" s="1548" t="s">
        <v>246</v>
      </c>
      <c r="P248" s="1554">
        <v>981636699</v>
      </c>
      <c r="Q248" s="37"/>
      <c r="R248" s="37"/>
      <c r="S248" s="37"/>
      <c r="T248" s="37"/>
      <c r="U248" s="37"/>
      <c r="V248" s="37"/>
      <c r="W248" s="37"/>
      <c r="X248" s="37"/>
      <c r="Y248" s="37"/>
    </row>
    <row r="249" spans="1:25" ht="15.75" customHeight="1">
      <c r="A249" s="64">
        <v>45652</v>
      </c>
      <c r="B249" s="65" t="s">
        <v>461</v>
      </c>
      <c r="C249" s="7"/>
      <c r="D249" s="7">
        <v>2000</v>
      </c>
      <c r="E249" s="7"/>
      <c r="F249" s="7"/>
      <c r="G249" s="66"/>
      <c r="H249" s="7">
        <f t="shared" si="39"/>
        <v>2000</v>
      </c>
      <c r="I249" s="8">
        <f t="shared" si="40"/>
        <v>4</v>
      </c>
      <c r="J249" s="8">
        <f t="shared" si="41"/>
        <v>0</v>
      </c>
      <c r="K249" s="8">
        <f t="shared" si="42"/>
        <v>0</v>
      </c>
      <c r="L249" s="8">
        <f t="shared" si="43"/>
        <v>0</v>
      </c>
      <c r="M249" s="9">
        <f t="shared" si="44"/>
        <v>4</v>
      </c>
      <c r="N249" s="1539"/>
      <c r="O249" s="1539"/>
      <c r="P249" s="1539"/>
      <c r="Q249" s="37"/>
      <c r="R249" s="37"/>
      <c r="S249" s="37"/>
      <c r="T249" s="37"/>
      <c r="U249" s="37"/>
      <c r="V249" s="37"/>
      <c r="W249" s="37"/>
      <c r="X249" s="37"/>
      <c r="Y249" s="37"/>
    </row>
    <row r="250" spans="1:25" ht="15.75" customHeight="1">
      <c r="A250" s="64">
        <v>45652</v>
      </c>
      <c r="B250" s="65" t="s">
        <v>413</v>
      </c>
      <c r="C250" s="7"/>
      <c r="D250" s="7"/>
      <c r="E250" s="7">
        <f>215000</f>
        <v>215000</v>
      </c>
      <c r="F250" s="7"/>
      <c r="G250" s="7"/>
      <c r="H250" s="7">
        <f t="shared" si="39"/>
        <v>215000</v>
      </c>
      <c r="I250" s="8">
        <f t="shared" si="40"/>
        <v>0</v>
      </c>
      <c r="J250" s="8">
        <f t="shared" si="41"/>
        <v>430</v>
      </c>
      <c r="K250" s="8">
        <f t="shared" si="42"/>
        <v>0</v>
      </c>
      <c r="L250" s="8">
        <f t="shared" si="43"/>
        <v>0</v>
      </c>
      <c r="M250" s="9">
        <f t="shared" si="44"/>
        <v>430</v>
      </c>
      <c r="N250" s="8" t="s">
        <v>462</v>
      </c>
      <c r="O250" s="8" t="s">
        <v>74</v>
      </c>
      <c r="P250" s="60">
        <v>923453896</v>
      </c>
      <c r="Q250" s="37"/>
      <c r="R250" s="37"/>
      <c r="S250" s="37"/>
      <c r="T250" s="37"/>
      <c r="U250" s="37"/>
      <c r="V250" s="37"/>
      <c r="W250" s="37"/>
      <c r="X250" s="37"/>
      <c r="Y250" s="37"/>
    </row>
    <row r="251" spans="1:25" ht="15.75" customHeight="1">
      <c r="A251" s="64">
        <v>45652</v>
      </c>
      <c r="B251" s="65" t="s">
        <v>413</v>
      </c>
      <c r="C251" s="7"/>
      <c r="D251" s="7"/>
      <c r="E251" s="7"/>
      <c r="F251" s="7"/>
      <c r="G251" s="7">
        <v>50000</v>
      </c>
      <c r="H251" s="7">
        <f t="shared" si="39"/>
        <v>50000</v>
      </c>
      <c r="I251" s="8">
        <f t="shared" si="40"/>
        <v>0</v>
      </c>
      <c r="J251" s="8">
        <f t="shared" si="41"/>
        <v>0</v>
      </c>
      <c r="K251" s="8">
        <f t="shared" si="42"/>
        <v>0</v>
      </c>
      <c r="L251" s="8">
        <f t="shared" si="43"/>
        <v>100</v>
      </c>
      <c r="M251" s="9">
        <f t="shared" si="44"/>
        <v>100</v>
      </c>
      <c r="N251" s="1548" t="s">
        <v>19</v>
      </c>
      <c r="O251" s="1548" t="s">
        <v>31</v>
      </c>
      <c r="P251" s="1554">
        <v>971106882</v>
      </c>
      <c r="Q251" s="37"/>
      <c r="R251" s="37"/>
      <c r="S251" s="37"/>
      <c r="T251" s="37"/>
      <c r="U251" s="37"/>
      <c r="V251" s="37"/>
      <c r="W251" s="37"/>
      <c r="X251" s="37"/>
      <c r="Y251" s="37"/>
    </row>
    <row r="252" spans="1:25" ht="15.75" customHeight="1">
      <c r="A252" s="64">
        <v>45652</v>
      </c>
      <c r="B252" s="65" t="s">
        <v>461</v>
      </c>
      <c r="C252" s="7"/>
      <c r="D252" s="7"/>
      <c r="E252" s="7"/>
      <c r="F252" s="7"/>
      <c r="G252" s="7">
        <v>25000</v>
      </c>
      <c r="H252" s="7">
        <f t="shared" si="39"/>
        <v>25000</v>
      </c>
      <c r="I252" s="8">
        <f t="shared" si="40"/>
        <v>0</v>
      </c>
      <c r="J252" s="8">
        <f t="shared" si="41"/>
        <v>0</v>
      </c>
      <c r="K252" s="8">
        <f t="shared" si="42"/>
        <v>0</v>
      </c>
      <c r="L252" s="8">
        <f t="shared" si="43"/>
        <v>50</v>
      </c>
      <c r="M252" s="9">
        <f t="shared" si="44"/>
        <v>50</v>
      </c>
      <c r="N252" s="1538"/>
      <c r="O252" s="1538"/>
      <c r="P252" s="1538"/>
      <c r="Q252" s="37"/>
      <c r="R252" s="37"/>
      <c r="S252" s="37"/>
      <c r="T252" s="37"/>
      <c r="U252" s="37"/>
      <c r="V252" s="37"/>
      <c r="W252" s="37"/>
      <c r="X252" s="37"/>
      <c r="Y252" s="37"/>
    </row>
    <row r="253" spans="1:25" ht="15.75" customHeight="1">
      <c r="A253" s="64">
        <v>45652</v>
      </c>
      <c r="B253" s="65" t="s">
        <v>83</v>
      </c>
      <c r="C253" s="7"/>
      <c r="D253" s="7"/>
      <c r="E253" s="7"/>
      <c r="F253" s="7"/>
      <c r="G253" s="7">
        <v>40000</v>
      </c>
      <c r="H253" s="7">
        <f t="shared" si="39"/>
        <v>40000</v>
      </c>
      <c r="I253" s="8">
        <f t="shared" si="40"/>
        <v>0</v>
      </c>
      <c r="J253" s="8">
        <f t="shared" si="41"/>
        <v>0</v>
      </c>
      <c r="K253" s="8">
        <f t="shared" si="42"/>
        <v>0</v>
      </c>
      <c r="L253" s="8">
        <f t="shared" si="43"/>
        <v>80</v>
      </c>
      <c r="M253" s="9">
        <f t="shared" si="44"/>
        <v>80</v>
      </c>
      <c r="N253" s="1539"/>
      <c r="O253" s="1539"/>
      <c r="P253" s="1539"/>
      <c r="Q253" s="37"/>
      <c r="R253" s="37"/>
      <c r="S253" s="37"/>
      <c r="T253" s="37"/>
      <c r="U253" s="37"/>
      <c r="V253" s="37"/>
      <c r="W253" s="37"/>
      <c r="X253" s="37"/>
      <c r="Y253" s="37"/>
    </row>
    <row r="254" spans="1:25" ht="15.75" customHeight="1">
      <c r="A254" s="639">
        <v>45653</v>
      </c>
      <c r="B254" s="640" t="s">
        <v>85</v>
      </c>
      <c r="C254" s="641"/>
      <c r="D254" s="641">
        <v>131000</v>
      </c>
      <c r="E254" s="641"/>
      <c r="F254" s="641"/>
      <c r="G254" s="642"/>
      <c r="H254" s="641">
        <f t="shared" si="39"/>
        <v>131000</v>
      </c>
      <c r="I254" s="643">
        <f t="shared" si="40"/>
        <v>262</v>
      </c>
      <c r="J254" s="643">
        <f t="shared" si="41"/>
        <v>0</v>
      </c>
      <c r="K254" s="643">
        <f t="shared" si="42"/>
        <v>0</v>
      </c>
      <c r="L254" s="643">
        <f t="shared" si="43"/>
        <v>0</v>
      </c>
      <c r="M254" s="489">
        <f t="shared" si="44"/>
        <v>262</v>
      </c>
      <c r="N254" s="1635" t="s">
        <v>339</v>
      </c>
      <c r="O254" s="1635" t="s">
        <v>216</v>
      </c>
      <c r="P254" s="1636">
        <v>326522825</v>
      </c>
      <c r="Q254" s="644"/>
      <c r="R254" s="644"/>
      <c r="S254" s="644"/>
      <c r="T254" s="644"/>
      <c r="U254" s="644"/>
      <c r="V254" s="644"/>
      <c r="W254" s="644"/>
      <c r="X254" s="644"/>
      <c r="Y254" s="644"/>
    </row>
    <row r="255" spans="1:25" ht="15.75" customHeight="1">
      <c r="A255" s="639">
        <v>45653</v>
      </c>
      <c r="B255" s="640" t="s">
        <v>71</v>
      </c>
      <c r="C255" s="641"/>
      <c r="D255" s="641">
        <v>61600</v>
      </c>
      <c r="E255" s="641"/>
      <c r="F255" s="641"/>
      <c r="G255" s="642"/>
      <c r="H255" s="641">
        <f t="shared" si="39"/>
        <v>61600</v>
      </c>
      <c r="I255" s="643">
        <f t="shared" si="40"/>
        <v>124</v>
      </c>
      <c r="J255" s="643">
        <f t="shared" si="41"/>
        <v>0</v>
      </c>
      <c r="K255" s="643">
        <f t="shared" si="42"/>
        <v>0</v>
      </c>
      <c r="L255" s="643">
        <f t="shared" si="43"/>
        <v>0</v>
      </c>
      <c r="M255" s="489">
        <f t="shared" si="44"/>
        <v>124</v>
      </c>
      <c r="N255" s="1538"/>
      <c r="O255" s="1538"/>
      <c r="P255" s="1538"/>
      <c r="Q255" s="644" t="s">
        <v>463</v>
      </c>
      <c r="R255" s="644"/>
      <c r="S255" s="644"/>
      <c r="T255" s="644"/>
      <c r="U255" s="644"/>
      <c r="V255" s="644"/>
      <c r="W255" s="644"/>
      <c r="X255" s="644"/>
      <c r="Y255" s="644"/>
    </row>
    <row r="256" spans="1:25" ht="15.75" customHeight="1">
      <c r="A256" s="639">
        <v>45653</v>
      </c>
      <c r="B256" s="640" t="s">
        <v>69</v>
      </c>
      <c r="C256" s="641"/>
      <c r="D256" s="641">
        <v>70100</v>
      </c>
      <c r="E256" s="641"/>
      <c r="F256" s="641"/>
      <c r="G256" s="642"/>
      <c r="H256" s="641">
        <f t="shared" si="39"/>
        <v>70100</v>
      </c>
      <c r="I256" s="643">
        <f t="shared" si="40"/>
        <v>141</v>
      </c>
      <c r="J256" s="643">
        <f t="shared" si="41"/>
        <v>0</v>
      </c>
      <c r="K256" s="643">
        <f t="shared" si="42"/>
        <v>0</v>
      </c>
      <c r="L256" s="643">
        <f t="shared" si="43"/>
        <v>0</v>
      </c>
      <c r="M256" s="489">
        <f t="shared" si="44"/>
        <v>141</v>
      </c>
      <c r="N256" s="1538"/>
      <c r="O256" s="1538"/>
      <c r="P256" s="1538"/>
      <c r="Q256" s="644"/>
      <c r="R256" s="644"/>
      <c r="S256" s="644"/>
      <c r="T256" s="644"/>
      <c r="U256" s="644"/>
      <c r="V256" s="644"/>
      <c r="W256" s="644"/>
      <c r="X256" s="644"/>
      <c r="Y256" s="644"/>
    </row>
    <row r="257" spans="1:25" ht="15.75" customHeight="1">
      <c r="A257" s="639">
        <v>45653</v>
      </c>
      <c r="B257" s="640" t="s">
        <v>86</v>
      </c>
      <c r="C257" s="641"/>
      <c r="D257" s="641"/>
      <c r="E257" s="641">
        <v>100000</v>
      </c>
      <c r="F257" s="641"/>
      <c r="G257" s="642"/>
      <c r="H257" s="641">
        <f t="shared" si="39"/>
        <v>100000</v>
      </c>
      <c r="I257" s="643">
        <f t="shared" si="40"/>
        <v>0</v>
      </c>
      <c r="J257" s="643">
        <f t="shared" si="41"/>
        <v>200</v>
      </c>
      <c r="K257" s="643">
        <f t="shared" si="42"/>
        <v>0</v>
      </c>
      <c r="L257" s="643">
        <f t="shared" si="43"/>
        <v>0</v>
      </c>
      <c r="M257" s="489">
        <f t="shared" si="44"/>
        <v>200</v>
      </c>
      <c r="N257" s="1539"/>
      <c r="O257" s="1539"/>
      <c r="P257" s="1539"/>
      <c r="Q257" s="644"/>
      <c r="R257" s="644"/>
      <c r="S257" s="644"/>
      <c r="T257" s="644"/>
      <c r="U257" s="644"/>
      <c r="V257" s="644"/>
      <c r="W257" s="644"/>
      <c r="X257" s="644"/>
      <c r="Y257" s="644"/>
    </row>
    <row r="258" spans="1:25" ht="15.75" customHeight="1">
      <c r="A258" s="639">
        <v>45653</v>
      </c>
      <c r="B258" s="640" t="s">
        <v>86</v>
      </c>
      <c r="C258" s="641"/>
      <c r="D258" s="641"/>
      <c r="E258" s="641">
        <v>80000</v>
      </c>
      <c r="F258" s="641"/>
      <c r="G258" s="642"/>
      <c r="H258" s="641">
        <f t="shared" si="39"/>
        <v>80000</v>
      </c>
      <c r="I258" s="643">
        <f t="shared" si="40"/>
        <v>0</v>
      </c>
      <c r="J258" s="643">
        <f t="shared" si="41"/>
        <v>160</v>
      </c>
      <c r="K258" s="643">
        <f t="shared" si="42"/>
        <v>0</v>
      </c>
      <c r="L258" s="643">
        <f t="shared" si="43"/>
        <v>0</v>
      </c>
      <c r="M258" s="489">
        <f t="shared" si="44"/>
        <v>160</v>
      </c>
      <c r="N258" s="1635" t="s">
        <v>36</v>
      </c>
      <c r="O258" s="1635" t="s">
        <v>321</v>
      </c>
      <c r="P258" s="1636">
        <v>981636699</v>
      </c>
      <c r="Q258" s="644"/>
      <c r="R258" s="644"/>
      <c r="S258" s="644"/>
      <c r="T258" s="644"/>
      <c r="U258" s="644"/>
      <c r="V258" s="644"/>
      <c r="W258" s="644"/>
      <c r="X258" s="644"/>
      <c r="Y258" s="644"/>
    </row>
    <row r="259" spans="1:25" ht="15.75" customHeight="1">
      <c r="A259" s="639">
        <v>45653</v>
      </c>
      <c r="B259" s="640" t="s">
        <v>47</v>
      </c>
      <c r="C259" s="641"/>
      <c r="D259" s="641">
        <v>4300</v>
      </c>
      <c r="E259" s="641">
        <v>145000</v>
      </c>
      <c r="F259" s="641"/>
      <c r="G259" s="642"/>
      <c r="H259" s="641">
        <f t="shared" si="39"/>
        <v>149300</v>
      </c>
      <c r="I259" s="643">
        <f t="shared" si="40"/>
        <v>9</v>
      </c>
      <c r="J259" s="643">
        <f t="shared" si="41"/>
        <v>290</v>
      </c>
      <c r="K259" s="643">
        <f t="shared" si="42"/>
        <v>0</v>
      </c>
      <c r="L259" s="643">
        <f t="shared" si="43"/>
        <v>0</v>
      </c>
      <c r="M259" s="489">
        <f t="shared" si="44"/>
        <v>299</v>
      </c>
      <c r="N259" s="1539"/>
      <c r="O259" s="1539"/>
      <c r="P259" s="1539"/>
      <c r="Q259" s="644"/>
      <c r="R259" s="644"/>
      <c r="S259" s="644"/>
      <c r="T259" s="644"/>
      <c r="U259" s="645"/>
      <c r="V259" s="644"/>
      <c r="W259" s="644"/>
      <c r="X259" s="644"/>
      <c r="Y259" s="644"/>
    </row>
    <row r="260" spans="1:25" ht="15.75" customHeight="1">
      <c r="A260" s="639">
        <v>45653</v>
      </c>
      <c r="B260" s="640" t="s">
        <v>48</v>
      </c>
      <c r="C260" s="641"/>
      <c r="D260" s="641">
        <v>2500</v>
      </c>
      <c r="E260" s="641">
        <v>320000</v>
      </c>
      <c r="F260" s="641"/>
      <c r="G260" s="642"/>
      <c r="H260" s="641">
        <f t="shared" si="39"/>
        <v>322500</v>
      </c>
      <c r="I260" s="643">
        <f t="shared" si="40"/>
        <v>5</v>
      </c>
      <c r="J260" s="643">
        <f t="shared" si="41"/>
        <v>640</v>
      </c>
      <c r="K260" s="643">
        <f t="shared" si="42"/>
        <v>0</v>
      </c>
      <c r="L260" s="643">
        <f t="shared" si="43"/>
        <v>0</v>
      </c>
      <c r="M260" s="489">
        <f t="shared" si="44"/>
        <v>645</v>
      </c>
      <c r="N260" s="643" t="s">
        <v>63</v>
      </c>
      <c r="O260" s="643" t="s">
        <v>20</v>
      </c>
      <c r="P260" s="646">
        <v>974392325</v>
      </c>
      <c r="Q260" s="644"/>
      <c r="R260" s="644"/>
      <c r="S260" s="644"/>
      <c r="T260" s="644"/>
      <c r="U260" s="644"/>
      <c r="V260" s="644"/>
      <c r="W260" s="644"/>
      <c r="X260" s="644"/>
      <c r="Y260" s="644"/>
    </row>
    <row r="261" spans="1:25" ht="15.75" customHeight="1">
      <c r="A261" s="639">
        <v>45653</v>
      </c>
      <c r="B261" s="640" t="s">
        <v>139</v>
      </c>
      <c r="C261" s="641"/>
      <c r="D261" s="641">
        <v>105500</v>
      </c>
      <c r="E261" s="641">
        <v>105500</v>
      </c>
      <c r="F261" s="641"/>
      <c r="G261" s="642"/>
      <c r="H261" s="641">
        <f t="shared" si="39"/>
        <v>211000</v>
      </c>
      <c r="I261" s="643">
        <f t="shared" si="40"/>
        <v>211</v>
      </c>
      <c r="J261" s="643">
        <f t="shared" si="41"/>
        <v>211</v>
      </c>
      <c r="K261" s="643">
        <f t="shared" si="42"/>
        <v>0</v>
      </c>
      <c r="L261" s="643">
        <f t="shared" si="43"/>
        <v>0</v>
      </c>
      <c r="M261" s="489">
        <f t="shared" si="44"/>
        <v>422</v>
      </c>
      <c r="N261" s="643" t="s">
        <v>30</v>
      </c>
      <c r="O261" s="643" t="s">
        <v>246</v>
      </c>
      <c r="P261" s="646">
        <v>981636699</v>
      </c>
      <c r="Q261" s="644"/>
      <c r="R261" s="644"/>
      <c r="S261" s="644"/>
      <c r="T261" s="644"/>
      <c r="U261" s="644"/>
      <c r="V261" s="644"/>
      <c r="W261" s="644"/>
      <c r="X261" s="644"/>
      <c r="Y261" s="644"/>
    </row>
    <row r="262" spans="1:25" ht="15.75" customHeight="1">
      <c r="A262" s="639">
        <v>45653</v>
      </c>
      <c r="B262" s="640" t="s">
        <v>360</v>
      </c>
      <c r="C262" s="641"/>
      <c r="D262" s="641">
        <v>300000</v>
      </c>
      <c r="E262" s="641"/>
      <c r="F262" s="641"/>
      <c r="G262" s="642"/>
      <c r="H262" s="641">
        <f t="shared" si="39"/>
        <v>300000</v>
      </c>
      <c r="I262" s="643">
        <f t="shared" si="40"/>
        <v>600</v>
      </c>
      <c r="J262" s="643">
        <f t="shared" si="41"/>
        <v>0</v>
      </c>
      <c r="K262" s="643">
        <f t="shared" si="42"/>
        <v>0</v>
      </c>
      <c r="L262" s="643">
        <f t="shared" si="43"/>
        <v>0</v>
      </c>
      <c r="M262" s="489">
        <f t="shared" si="44"/>
        <v>600</v>
      </c>
      <c r="N262" s="643" t="s">
        <v>117</v>
      </c>
      <c r="O262" s="643" t="s">
        <v>15</v>
      </c>
      <c r="P262" s="646">
        <v>961571433</v>
      </c>
      <c r="Q262" s="37"/>
      <c r="R262" s="37"/>
      <c r="S262" s="37"/>
      <c r="T262" s="37"/>
      <c r="U262" s="37"/>
      <c r="V262" s="37"/>
      <c r="W262" s="37"/>
      <c r="X262" s="37"/>
      <c r="Y262" s="37"/>
    </row>
    <row r="263" spans="1:25" ht="15.75" customHeight="1">
      <c r="A263" s="64">
        <v>45654</v>
      </c>
      <c r="B263" s="65" t="s">
        <v>360</v>
      </c>
      <c r="C263" s="7"/>
      <c r="D263" s="7">
        <v>300000</v>
      </c>
      <c r="E263" s="7"/>
      <c r="F263" s="7"/>
      <c r="G263" s="66"/>
      <c r="H263" s="7">
        <f t="shared" si="39"/>
        <v>300000</v>
      </c>
      <c r="I263" s="8">
        <f t="shared" si="40"/>
        <v>600</v>
      </c>
      <c r="J263" s="8">
        <f t="shared" si="41"/>
        <v>0</v>
      </c>
      <c r="K263" s="8">
        <f t="shared" si="42"/>
        <v>0</v>
      </c>
      <c r="L263" s="8">
        <f t="shared" si="43"/>
        <v>0</v>
      </c>
      <c r="M263" s="9">
        <f t="shared" si="44"/>
        <v>600</v>
      </c>
      <c r="N263" s="8" t="s">
        <v>63</v>
      </c>
      <c r="O263" s="8" t="s">
        <v>20</v>
      </c>
      <c r="P263" s="60">
        <v>974392325</v>
      </c>
      <c r="Q263" s="37"/>
      <c r="R263" s="37"/>
      <c r="S263" s="37"/>
      <c r="T263" s="37"/>
      <c r="U263" s="37"/>
      <c r="V263" s="37"/>
      <c r="W263" s="37"/>
      <c r="X263" s="37"/>
      <c r="Y263" s="37"/>
    </row>
    <row r="264" spans="1:25" ht="15.75" customHeight="1">
      <c r="A264" s="64">
        <v>45654</v>
      </c>
      <c r="B264" s="65" t="s">
        <v>360</v>
      </c>
      <c r="C264" s="7"/>
      <c r="D264" s="7">
        <v>300000</v>
      </c>
      <c r="E264" s="7"/>
      <c r="F264" s="7"/>
      <c r="G264" s="66"/>
      <c r="H264" s="7">
        <f t="shared" si="39"/>
        <v>300000</v>
      </c>
      <c r="I264" s="8">
        <f t="shared" si="40"/>
        <v>600</v>
      </c>
      <c r="J264" s="8">
        <f t="shared" si="41"/>
        <v>0</v>
      </c>
      <c r="K264" s="8">
        <f t="shared" si="42"/>
        <v>0</v>
      </c>
      <c r="L264" s="8">
        <f t="shared" si="43"/>
        <v>0</v>
      </c>
      <c r="M264" s="9">
        <f t="shared" si="44"/>
        <v>600</v>
      </c>
      <c r="N264" s="8" t="s">
        <v>110</v>
      </c>
      <c r="O264" s="8" t="s">
        <v>322</v>
      </c>
      <c r="P264" s="60">
        <v>989118712</v>
      </c>
      <c r="Q264" s="37"/>
      <c r="R264" s="37"/>
      <c r="S264" s="37"/>
      <c r="T264" s="37"/>
      <c r="U264" s="37"/>
      <c r="V264" s="37"/>
      <c r="W264" s="37"/>
      <c r="X264" s="37"/>
      <c r="Y264" s="37"/>
    </row>
    <row r="265" spans="1:25" ht="15.75" customHeight="1">
      <c r="A265" s="64">
        <v>45654</v>
      </c>
      <c r="B265" s="65" t="s">
        <v>464</v>
      </c>
      <c r="C265" s="7"/>
      <c r="D265" s="7">
        <v>50000</v>
      </c>
      <c r="E265" s="7"/>
      <c r="F265" s="7"/>
      <c r="G265" s="66"/>
      <c r="H265" s="7">
        <f t="shared" si="39"/>
        <v>50000</v>
      </c>
      <c r="I265" s="8">
        <f t="shared" si="40"/>
        <v>100</v>
      </c>
      <c r="J265" s="8">
        <f t="shared" si="41"/>
        <v>0</v>
      </c>
      <c r="K265" s="8">
        <f t="shared" si="42"/>
        <v>0</v>
      </c>
      <c r="L265" s="8">
        <f t="shared" si="43"/>
        <v>0</v>
      </c>
      <c r="M265" s="9">
        <f t="shared" si="44"/>
        <v>100</v>
      </c>
      <c r="N265" s="1548" t="s">
        <v>49</v>
      </c>
      <c r="O265" s="1548" t="s">
        <v>50</v>
      </c>
      <c r="P265" s="1554">
        <v>949502669</v>
      </c>
      <c r="Q265" s="37"/>
      <c r="R265" s="37"/>
      <c r="S265" s="37"/>
      <c r="T265" s="37"/>
      <c r="U265" s="37"/>
      <c r="V265" s="37"/>
      <c r="W265" s="37"/>
      <c r="X265" s="37"/>
      <c r="Y265" s="37"/>
    </row>
    <row r="266" spans="1:25" ht="15.75" customHeight="1">
      <c r="A266" s="64">
        <v>45654</v>
      </c>
      <c r="B266" s="65" t="s">
        <v>465</v>
      </c>
      <c r="C266" s="7"/>
      <c r="D266" s="7">
        <v>5000</v>
      </c>
      <c r="E266" s="7"/>
      <c r="F266" s="7"/>
      <c r="G266" s="66"/>
      <c r="H266" s="7">
        <f t="shared" si="39"/>
        <v>5000</v>
      </c>
      <c r="I266" s="8">
        <f t="shared" si="40"/>
        <v>10</v>
      </c>
      <c r="J266" s="8">
        <f t="shared" si="41"/>
        <v>0</v>
      </c>
      <c r="K266" s="8">
        <f t="shared" si="42"/>
        <v>0</v>
      </c>
      <c r="L266" s="8">
        <f t="shared" si="43"/>
        <v>0</v>
      </c>
      <c r="M266" s="9">
        <f t="shared" si="44"/>
        <v>10</v>
      </c>
      <c r="N266" s="1538"/>
      <c r="O266" s="1538"/>
      <c r="P266" s="1538"/>
      <c r="Q266" s="37"/>
      <c r="R266" s="37"/>
      <c r="S266" s="37"/>
      <c r="T266" s="37"/>
      <c r="U266" s="37"/>
      <c r="V266" s="37"/>
      <c r="W266" s="37"/>
      <c r="X266" s="37"/>
      <c r="Y266" s="37"/>
    </row>
    <row r="267" spans="1:25" ht="15.75" customHeight="1">
      <c r="A267" s="64">
        <v>45654</v>
      </c>
      <c r="B267" s="65" t="s">
        <v>119</v>
      </c>
      <c r="C267" s="7"/>
      <c r="D267" s="7">
        <v>1000</v>
      </c>
      <c r="E267" s="7"/>
      <c r="F267" s="7"/>
      <c r="G267" s="66"/>
      <c r="H267" s="7">
        <f t="shared" si="39"/>
        <v>1000</v>
      </c>
      <c r="I267" s="8">
        <f t="shared" si="40"/>
        <v>2</v>
      </c>
      <c r="J267" s="8">
        <f t="shared" si="41"/>
        <v>0</v>
      </c>
      <c r="K267" s="8">
        <f t="shared" si="42"/>
        <v>0</v>
      </c>
      <c r="L267" s="8">
        <f t="shared" si="43"/>
        <v>0</v>
      </c>
      <c r="M267" s="9">
        <f t="shared" si="44"/>
        <v>2</v>
      </c>
      <c r="N267" s="1538"/>
      <c r="O267" s="1538"/>
      <c r="P267" s="1538"/>
      <c r="Q267" s="37"/>
      <c r="R267" s="37"/>
      <c r="S267" s="37"/>
      <c r="T267" s="37"/>
      <c r="U267" s="37"/>
      <c r="V267" s="37"/>
      <c r="W267" s="37"/>
      <c r="X267" s="37"/>
      <c r="Y267" s="37"/>
    </row>
    <row r="268" spans="1:25" ht="15.75" customHeight="1">
      <c r="A268" s="64">
        <v>45654</v>
      </c>
      <c r="B268" s="65" t="s">
        <v>404</v>
      </c>
      <c r="C268" s="7"/>
      <c r="D268" s="7">
        <v>1000</v>
      </c>
      <c r="E268" s="7"/>
      <c r="F268" s="7"/>
      <c r="G268" s="66"/>
      <c r="H268" s="7">
        <f t="shared" si="39"/>
        <v>1000</v>
      </c>
      <c r="I268" s="8">
        <f t="shared" si="40"/>
        <v>2</v>
      </c>
      <c r="J268" s="8">
        <f t="shared" si="41"/>
        <v>0</v>
      </c>
      <c r="K268" s="8">
        <f t="shared" si="42"/>
        <v>0</v>
      </c>
      <c r="L268" s="8">
        <f t="shared" si="43"/>
        <v>0</v>
      </c>
      <c r="M268" s="9">
        <f t="shared" si="44"/>
        <v>2</v>
      </c>
      <c r="N268" s="1538"/>
      <c r="O268" s="1538"/>
      <c r="P268" s="1538"/>
      <c r="Q268" s="37"/>
      <c r="R268" s="37"/>
      <c r="S268" s="37"/>
      <c r="T268" s="37"/>
      <c r="U268" s="37"/>
      <c r="V268" s="37"/>
      <c r="W268" s="37"/>
      <c r="X268" s="37"/>
      <c r="Y268" s="37"/>
    </row>
    <row r="269" spans="1:25" ht="15.75" customHeight="1">
      <c r="A269" s="64">
        <v>45654</v>
      </c>
      <c r="B269" s="65" t="s">
        <v>114</v>
      </c>
      <c r="C269" s="7"/>
      <c r="D269" s="7">
        <v>1000</v>
      </c>
      <c r="E269" s="7"/>
      <c r="F269" s="7"/>
      <c r="G269" s="66"/>
      <c r="H269" s="7">
        <f t="shared" si="39"/>
        <v>1000</v>
      </c>
      <c r="I269" s="8">
        <f t="shared" si="40"/>
        <v>2</v>
      </c>
      <c r="J269" s="8">
        <f t="shared" si="41"/>
        <v>0</v>
      </c>
      <c r="K269" s="8">
        <f t="shared" si="42"/>
        <v>0</v>
      </c>
      <c r="L269" s="8">
        <f t="shared" si="43"/>
        <v>0</v>
      </c>
      <c r="M269" s="9">
        <f t="shared" si="44"/>
        <v>2</v>
      </c>
      <c r="N269" s="1538"/>
      <c r="O269" s="1538"/>
      <c r="P269" s="1538"/>
      <c r="Q269" s="37"/>
      <c r="R269" s="37"/>
      <c r="S269" s="37"/>
      <c r="T269" s="37"/>
      <c r="U269" s="37"/>
      <c r="V269" s="37"/>
      <c r="W269" s="37"/>
      <c r="X269" s="37"/>
      <c r="Y269" s="37"/>
    </row>
    <row r="270" spans="1:25" ht="15.75" customHeight="1">
      <c r="A270" s="64">
        <v>45654</v>
      </c>
      <c r="B270" s="65" t="s">
        <v>85</v>
      </c>
      <c r="C270" s="7"/>
      <c r="D270" s="7">
        <v>150000</v>
      </c>
      <c r="E270" s="7"/>
      <c r="F270" s="7"/>
      <c r="G270" s="66"/>
      <c r="H270" s="7">
        <f t="shared" si="39"/>
        <v>150000</v>
      </c>
      <c r="I270" s="8">
        <f t="shared" si="40"/>
        <v>300</v>
      </c>
      <c r="J270" s="8">
        <f t="shared" si="41"/>
        <v>0</v>
      </c>
      <c r="K270" s="8">
        <f t="shared" si="42"/>
        <v>0</v>
      </c>
      <c r="L270" s="8">
        <f t="shared" si="43"/>
        <v>0</v>
      </c>
      <c r="M270" s="9">
        <f t="shared" si="44"/>
        <v>300</v>
      </c>
      <c r="N270" s="1539"/>
      <c r="O270" s="1539"/>
      <c r="P270" s="1539"/>
      <c r="Q270" s="37"/>
      <c r="R270" s="37"/>
      <c r="S270" s="37"/>
      <c r="T270" s="37"/>
      <c r="U270" s="37"/>
      <c r="V270" s="37"/>
      <c r="W270" s="37"/>
      <c r="X270" s="37"/>
      <c r="Y270" s="37"/>
    </row>
    <row r="271" spans="1:25" ht="15.75" customHeight="1">
      <c r="A271" s="64">
        <v>45654</v>
      </c>
      <c r="B271" s="65" t="s">
        <v>106</v>
      </c>
      <c r="C271" s="7"/>
      <c r="D271" s="7"/>
      <c r="E271" s="7">
        <v>75000</v>
      </c>
      <c r="F271" s="7"/>
      <c r="G271" s="66"/>
      <c r="H271" s="7">
        <f t="shared" si="39"/>
        <v>75000</v>
      </c>
      <c r="I271" s="8">
        <f t="shared" si="40"/>
        <v>0</v>
      </c>
      <c r="J271" s="8">
        <f t="shared" si="41"/>
        <v>150</v>
      </c>
      <c r="K271" s="8">
        <f t="shared" si="42"/>
        <v>0</v>
      </c>
      <c r="L271" s="8">
        <f t="shared" si="43"/>
        <v>0</v>
      </c>
      <c r="M271" s="9">
        <f t="shared" si="44"/>
        <v>150</v>
      </c>
      <c r="N271" s="1548" t="s">
        <v>19</v>
      </c>
      <c r="O271" s="1548" t="s">
        <v>31</v>
      </c>
      <c r="P271" s="1554">
        <v>971106882</v>
      </c>
      <c r="Q271" s="37"/>
      <c r="R271" s="37"/>
      <c r="S271" s="37"/>
      <c r="T271" s="37"/>
      <c r="U271" s="37"/>
      <c r="V271" s="37"/>
      <c r="W271" s="37"/>
      <c r="X271" s="37"/>
      <c r="Y271" s="37"/>
    </row>
    <row r="272" spans="1:25" ht="15.75" customHeight="1">
      <c r="A272" s="64">
        <v>45654</v>
      </c>
      <c r="B272" s="65" t="s">
        <v>83</v>
      </c>
      <c r="C272" s="7"/>
      <c r="D272" s="7"/>
      <c r="E272" s="7">
        <v>112500</v>
      </c>
      <c r="F272" s="7"/>
      <c r="G272" s="66"/>
      <c r="H272" s="7">
        <f t="shared" si="39"/>
        <v>112500</v>
      </c>
      <c r="I272" s="8">
        <f t="shared" si="40"/>
        <v>0</v>
      </c>
      <c r="J272" s="8">
        <f t="shared" si="41"/>
        <v>225</v>
      </c>
      <c r="K272" s="8">
        <f t="shared" si="42"/>
        <v>0</v>
      </c>
      <c r="L272" s="8">
        <f t="shared" si="43"/>
        <v>0</v>
      </c>
      <c r="M272" s="9">
        <f t="shared" si="44"/>
        <v>225</v>
      </c>
      <c r="N272" s="1538"/>
      <c r="O272" s="1538"/>
      <c r="P272" s="1538"/>
      <c r="Q272" s="37"/>
      <c r="R272" s="37"/>
      <c r="S272" s="37"/>
      <c r="T272" s="37"/>
      <c r="U272" s="37"/>
      <c r="V272" s="37"/>
      <c r="W272" s="37"/>
      <c r="X272" s="37"/>
      <c r="Y272" s="37"/>
    </row>
    <row r="273" spans="1:25" ht="15.75" customHeight="1">
      <c r="A273" s="64">
        <v>45654</v>
      </c>
      <c r="B273" s="65" t="s">
        <v>81</v>
      </c>
      <c r="C273" s="7"/>
      <c r="D273" s="7"/>
      <c r="E273" s="7">
        <v>75000</v>
      </c>
      <c r="F273" s="7"/>
      <c r="G273" s="66"/>
      <c r="H273" s="7">
        <f t="shared" si="39"/>
        <v>75000</v>
      </c>
      <c r="I273" s="8">
        <f t="shared" si="40"/>
        <v>0</v>
      </c>
      <c r="J273" s="8">
        <f t="shared" si="41"/>
        <v>150</v>
      </c>
      <c r="K273" s="8">
        <f t="shared" si="42"/>
        <v>0</v>
      </c>
      <c r="L273" s="8">
        <f t="shared" si="43"/>
        <v>0</v>
      </c>
      <c r="M273" s="9">
        <f t="shared" si="44"/>
        <v>150</v>
      </c>
      <c r="N273" s="1539"/>
      <c r="O273" s="1539"/>
      <c r="P273" s="1539"/>
      <c r="Q273" s="37"/>
      <c r="R273" s="37"/>
      <c r="S273" s="37"/>
      <c r="T273" s="37"/>
      <c r="U273" s="37"/>
      <c r="V273" s="37"/>
      <c r="W273" s="37"/>
      <c r="X273" s="37"/>
      <c r="Y273" s="37"/>
    </row>
    <row r="274" spans="1:25" ht="15.75" customHeight="1">
      <c r="A274" s="64">
        <v>45655</v>
      </c>
      <c r="B274" s="65" t="s">
        <v>360</v>
      </c>
      <c r="C274" s="7"/>
      <c r="D274" s="7">
        <v>300000</v>
      </c>
      <c r="E274" s="7"/>
      <c r="F274" s="7"/>
      <c r="G274" s="66"/>
      <c r="H274" s="7">
        <v>300000</v>
      </c>
      <c r="I274" s="8">
        <f t="shared" si="40"/>
        <v>600</v>
      </c>
      <c r="J274" s="8">
        <f t="shared" si="41"/>
        <v>0</v>
      </c>
      <c r="K274" s="8">
        <f t="shared" si="42"/>
        <v>0</v>
      </c>
      <c r="L274" s="8">
        <f t="shared" si="43"/>
        <v>0</v>
      </c>
      <c r="M274" s="9">
        <f t="shared" si="44"/>
        <v>600</v>
      </c>
      <c r="N274" s="8" t="s">
        <v>343</v>
      </c>
      <c r="O274" s="8" t="s">
        <v>17</v>
      </c>
      <c r="P274" s="60">
        <v>964343887</v>
      </c>
      <c r="Q274" s="37"/>
      <c r="R274" s="37"/>
      <c r="S274" s="37"/>
      <c r="T274" s="37"/>
      <c r="U274" s="37"/>
      <c r="V274" s="37"/>
      <c r="W274" s="37"/>
      <c r="X274" s="37"/>
      <c r="Y274" s="37"/>
    </row>
    <row r="275" spans="1:25" ht="15.75" customHeight="1">
      <c r="A275" s="64">
        <v>45655</v>
      </c>
      <c r="B275" s="65" t="s">
        <v>360</v>
      </c>
      <c r="C275" s="7"/>
      <c r="D275" s="7">
        <v>300000</v>
      </c>
      <c r="E275" s="7"/>
      <c r="F275" s="7"/>
      <c r="G275" s="66"/>
      <c r="H275" s="7">
        <v>300000</v>
      </c>
      <c r="I275" s="8">
        <f t="shared" si="40"/>
        <v>600</v>
      </c>
      <c r="J275" s="8">
        <f t="shared" si="41"/>
        <v>0</v>
      </c>
      <c r="K275" s="8">
        <f t="shared" si="42"/>
        <v>0</v>
      </c>
      <c r="L275" s="8">
        <f t="shared" si="43"/>
        <v>0</v>
      </c>
      <c r="M275" s="9">
        <f t="shared" si="44"/>
        <v>600</v>
      </c>
      <c r="N275" s="8" t="s">
        <v>339</v>
      </c>
      <c r="O275" s="8" t="s">
        <v>216</v>
      </c>
      <c r="P275" s="60">
        <v>326522825</v>
      </c>
      <c r="Q275" s="37"/>
      <c r="R275" s="37"/>
      <c r="S275" s="37"/>
      <c r="T275" s="37"/>
      <c r="U275" s="37"/>
      <c r="V275" s="37"/>
      <c r="W275" s="37"/>
      <c r="X275" s="37"/>
      <c r="Y275" s="37"/>
    </row>
    <row r="276" spans="1:25" ht="15.75" customHeight="1">
      <c r="A276" s="67"/>
      <c r="B276" s="68"/>
      <c r="C276" s="69"/>
      <c r="D276" s="69"/>
      <c r="E276" s="69"/>
      <c r="F276" s="69"/>
      <c r="G276" s="70"/>
      <c r="H276" s="70"/>
      <c r="I276" s="37"/>
      <c r="J276" s="37"/>
      <c r="K276" s="37"/>
      <c r="L276" s="72"/>
      <c r="M276" s="72"/>
      <c r="N276" s="37"/>
      <c r="O276" s="37"/>
      <c r="P276" s="71"/>
      <c r="Q276" s="37"/>
      <c r="R276" s="37"/>
      <c r="S276" s="37"/>
      <c r="T276" s="37"/>
      <c r="U276" s="37"/>
      <c r="V276" s="37"/>
      <c r="W276" s="37"/>
      <c r="X276" s="37"/>
      <c r="Y276" s="37"/>
    </row>
    <row r="277" spans="1:25" ht="15.75" customHeight="1">
      <c r="A277" s="67"/>
      <c r="B277" s="68"/>
      <c r="C277" s="69"/>
      <c r="D277" s="69"/>
      <c r="E277" s="69"/>
      <c r="F277" s="69"/>
      <c r="G277" s="70"/>
      <c r="H277" s="70"/>
      <c r="I277" s="37"/>
      <c r="J277" s="37"/>
      <c r="K277" s="37"/>
      <c r="L277" s="72"/>
      <c r="M277" s="72"/>
      <c r="N277" s="37"/>
      <c r="O277" s="37"/>
      <c r="P277" s="71"/>
      <c r="Q277" s="37"/>
      <c r="R277" s="37"/>
      <c r="S277" s="37"/>
      <c r="T277" s="37"/>
      <c r="U277" s="37"/>
      <c r="V277" s="37"/>
      <c r="W277" s="37"/>
      <c r="X277" s="37"/>
      <c r="Y277" s="37"/>
    </row>
    <row r="278" spans="1:25" ht="15.75" customHeight="1">
      <c r="A278" s="67"/>
      <c r="B278" s="68"/>
      <c r="C278" s="69"/>
      <c r="D278" s="69"/>
      <c r="E278" s="69"/>
      <c r="F278" s="69"/>
      <c r="G278" s="70"/>
      <c r="H278" s="70"/>
      <c r="I278" s="37"/>
      <c r="J278" s="37"/>
      <c r="K278" s="37"/>
      <c r="L278" s="72"/>
      <c r="M278" s="72"/>
      <c r="N278" s="37"/>
      <c r="O278" s="37"/>
      <c r="P278" s="71"/>
      <c r="Q278" s="37"/>
      <c r="R278" s="37"/>
      <c r="S278" s="37"/>
      <c r="T278" s="37"/>
      <c r="U278" s="37"/>
      <c r="V278" s="37"/>
      <c r="W278" s="37"/>
      <c r="X278" s="37"/>
      <c r="Y278" s="37"/>
    </row>
    <row r="279" spans="1:25" ht="15.75" customHeight="1">
      <c r="A279" s="67"/>
      <c r="B279" s="68"/>
      <c r="C279" s="69"/>
      <c r="D279" s="69"/>
      <c r="E279" s="69"/>
      <c r="F279" s="69"/>
      <c r="G279" s="70"/>
      <c r="H279" s="70"/>
      <c r="I279" s="37"/>
      <c r="J279" s="37"/>
      <c r="K279" s="37"/>
      <c r="L279" s="72"/>
      <c r="M279" s="72"/>
      <c r="N279" s="37"/>
      <c r="O279" s="37"/>
      <c r="P279" s="71"/>
      <c r="Q279" s="37"/>
      <c r="R279" s="37"/>
      <c r="S279" s="37"/>
      <c r="T279" s="37"/>
      <c r="U279" s="37"/>
      <c r="V279" s="37"/>
      <c r="W279" s="37"/>
      <c r="X279" s="37"/>
      <c r="Y279" s="37"/>
    </row>
    <row r="280" spans="1:25" ht="15.75" customHeight="1">
      <c r="A280" s="67"/>
      <c r="B280" s="68"/>
      <c r="C280" s="69"/>
      <c r="D280" s="69"/>
      <c r="E280" s="69"/>
      <c r="F280" s="69"/>
      <c r="G280" s="70"/>
      <c r="H280" s="70"/>
      <c r="I280" s="37"/>
      <c r="J280" s="37"/>
      <c r="K280" s="37"/>
      <c r="L280" s="72"/>
      <c r="M280" s="72"/>
      <c r="N280" s="37"/>
      <c r="O280" s="37"/>
      <c r="P280" s="71"/>
      <c r="Q280" s="37"/>
      <c r="R280" s="37"/>
      <c r="S280" s="37"/>
      <c r="T280" s="37"/>
      <c r="U280" s="37"/>
      <c r="V280" s="37"/>
      <c r="W280" s="37"/>
      <c r="X280" s="37"/>
      <c r="Y280" s="37"/>
    </row>
    <row r="281" spans="1:25" ht="15.75" customHeight="1">
      <c r="A281" s="67"/>
      <c r="B281" s="68"/>
      <c r="C281" s="69"/>
      <c r="D281" s="69"/>
      <c r="E281" s="69"/>
      <c r="F281" s="69"/>
      <c r="G281" s="70"/>
      <c r="H281" s="70"/>
      <c r="I281" s="37"/>
      <c r="J281" s="37"/>
      <c r="K281" s="37"/>
      <c r="L281" s="72"/>
      <c r="M281" s="72"/>
      <c r="N281" s="37"/>
      <c r="O281" s="37"/>
      <c r="P281" s="71"/>
      <c r="Q281" s="37"/>
      <c r="R281" s="37"/>
      <c r="S281" s="37"/>
      <c r="T281" s="37"/>
      <c r="U281" s="37"/>
      <c r="V281" s="37"/>
      <c r="W281" s="37"/>
      <c r="X281" s="37"/>
      <c r="Y281" s="37"/>
    </row>
    <row r="282" spans="1:25" ht="15.75" customHeight="1">
      <c r="A282" s="67"/>
      <c r="B282" s="68"/>
      <c r="C282" s="69"/>
      <c r="D282" s="69"/>
      <c r="E282" s="69"/>
      <c r="F282" s="69"/>
      <c r="G282" s="70"/>
      <c r="H282" s="70"/>
      <c r="I282" s="37"/>
      <c r="J282" s="37"/>
      <c r="K282" s="37"/>
      <c r="L282" s="72"/>
      <c r="M282" s="72"/>
      <c r="N282" s="37"/>
      <c r="O282" s="37"/>
      <c r="P282" s="71"/>
      <c r="Q282" s="37"/>
      <c r="R282" s="37"/>
      <c r="S282" s="37"/>
      <c r="T282" s="37"/>
      <c r="U282" s="37"/>
      <c r="V282" s="37"/>
      <c r="W282" s="37"/>
      <c r="X282" s="37"/>
      <c r="Y282" s="37"/>
    </row>
    <row r="283" spans="1:25" ht="15.75" customHeight="1">
      <c r="A283" s="67"/>
      <c r="B283" s="68"/>
      <c r="C283" s="69"/>
      <c r="D283" s="69"/>
      <c r="E283" s="69"/>
      <c r="F283" s="69"/>
      <c r="G283" s="70"/>
      <c r="H283" s="70"/>
      <c r="I283" s="37"/>
      <c r="J283" s="37"/>
      <c r="K283" s="37"/>
      <c r="L283" s="72"/>
      <c r="M283" s="72"/>
      <c r="N283" s="37"/>
      <c r="O283" s="37"/>
      <c r="P283" s="71"/>
      <c r="Q283" s="37"/>
      <c r="R283" s="37"/>
      <c r="S283" s="37"/>
      <c r="T283" s="37"/>
      <c r="U283" s="37"/>
      <c r="V283" s="37"/>
      <c r="W283" s="37"/>
      <c r="X283" s="37"/>
      <c r="Y283" s="37"/>
    </row>
    <row r="284" spans="1:25" ht="15.75" customHeight="1">
      <c r="A284" s="67"/>
      <c r="B284" s="68"/>
      <c r="C284" s="69"/>
      <c r="D284" s="69"/>
      <c r="E284" s="69"/>
      <c r="F284" s="69"/>
      <c r="G284" s="70"/>
      <c r="H284" s="70"/>
      <c r="I284" s="37"/>
      <c r="J284" s="37"/>
      <c r="K284" s="37"/>
      <c r="L284" s="72"/>
      <c r="M284" s="72"/>
      <c r="N284" s="37"/>
      <c r="O284" s="37"/>
      <c r="P284" s="71"/>
      <c r="Q284" s="37"/>
      <c r="R284" s="37"/>
      <c r="S284" s="37"/>
      <c r="T284" s="37"/>
      <c r="U284" s="37"/>
      <c r="V284" s="37"/>
      <c r="W284" s="37"/>
      <c r="X284" s="37"/>
      <c r="Y284" s="37"/>
    </row>
    <row r="285" spans="1:25" ht="15.75" customHeight="1">
      <c r="A285" s="67"/>
      <c r="B285" s="68"/>
      <c r="C285" s="69"/>
      <c r="D285" s="69"/>
      <c r="E285" s="69"/>
      <c r="F285" s="69"/>
      <c r="G285" s="70"/>
      <c r="H285" s="70"/>
      <c r="I285" s="37"/>
      <c r="J285" s="37"/>
      <c r="K285" s="37"/>
      <c r="L285" s="72"/>
      <c r="M285" s="72"/>
      <c r="N285" s="37"/>
      <c r="O285" s="37"/>
      <c r="P285" s="71"/>
      <c r="Q285" s="37"/>
      <c r="R285" s="37"/>
      <c r="S285" s="37"/>
      <c r="T285" s="37"/>
      <c r="U285" s="37"/>
      <c r="V285" s="37"/>
      <c r="W285" s="37"/>
      <c r="X285" s="37"/>
      <c r="Y285" s="37"/>
    </row>
    <row r="286" spans="1:25" ht="15.75" customHeight="1">
      <c r="A286" s="67"/>
      <c r="B286" s="68"/>
      <c r="C286" s="69"/>
      <c r="D286" s="69"/>
      <c r="E286" s="69"/>
      <c r="F286" s="69"/>
      <c r="G286" s="70"/>
      <c r="H286" s="70"/>
      <c r="I286" s="37"/>
      <c r="J286" s="37"/>
      <c r="K286" s="37"/>
      <c r="L286" s="72"/>
      <c r="M286" s="72"/>
      <c r="N286" s="37"/>
      <c r="O286" s="37"/>
      <c r="P286" s="71"/>
      <c r="Q286" s="37"/>
      <c r="R286" s="37"/>
      <c r="S286" s="37"/>
      <c r="T286" s="37"/>
      <c r="U286" s="37"/>
      <c r="V286" s="37"/>
      <c r="W286" s="37"/>
      <c r="X286" s="37"/>
      <c r="Y286" s="37"/>
    </row>
    <row r="287" spans="1:25" ht="15.75" customHeight="1">
      <c r="A287" s="67"/>
      <c r="B287" s="68"/>
      <c r="C287" s="69"/>
      <c r="D287" s="69"/>
      <c r="E287" s="69"/>
      <c r="F287" s="69"/>
      <c r="G287" s="70"/>
      <c r="H287" s="70"/>
      <c r="I287" s="37"/>
      <c r="J287" s="37"/>
      <c r="K287" s="37"/>
      <c r="L287" s="72"/>
      <c r="M287" s="72"/>
      <c r="N287" s="37"/>
      <c r="O287" s="37"/>
      <c r="P287" s="71"/>
      <c r="Q287" s="37"/>
      <c r="R287" s="37"/>
      <c r="S287" s="37"/>
      <c r="T287" s="37"/>
      <c r="U287" s="37"/>
      <c r="V287" s="37"/>
      <c r="W287" s="37"/>
      <c r="X287" s="37"/>
      <c r="Y287" s="37"/>
    </row>
    <row r="288" spans="1:25" ht="15.75" customHeight="1">
      <c r="A288" s="67"/>
      <c r="B288" s="68"/>
      <c r="C288" s="69"/>
      <c r="D288" s="69"/>
      <c r="E288" s="69"/>
      <c r="F288" s="69"/>
      <c r="G288" s="70"/>
      <c r="H288" s="70"/>
      <c r="I288" s="37"/>
      <c r="J288" s="37"/>
      <c r="K288" s="37"/>
      <c r="L288" s="72"/>
      <c r="M288" s="72"/>
      <c r="N288" s="37"/>
      <c r="O288" s="37"/>
      <c r="P288" s="71"/>
      <c r="Q288" s="37"/>
      <c r="R288" s="37"/>
      <c r="S288" s="37"/>
      <c r="T288" s="37"/>
      <c r="U288" s="37"/>
      <c r="V288" s="37"/>
      <c r="W288" s="37"/>
      <c r="X288" s="37"/>
      <c r="Y288" s="37"/>
    </row>
    <row r="289" spans="1:25" ht="15.75" customHeight="1">
      <c r="A289" s="67"/>
      <c r="B289" s="68"/>
      <c r="C289" s="69"/>
      <c r="D289" s="69"/>
      <c r="E289" s="69"/>
      <c r="F289" s="69"/>
      <c r="G289" s="70"/>
      <c r="H289" s="70"/>
      <c r="I289" s="37"/>
      <c r="J289" s="37"/>
      <c r="K289" s="37"/>
      <c r="L289" s="72"/>
      <c r="M289" s="72"/>
      <c r="N289" s="37"/>
      <c r="O289" s="37"/>
      <c r="P289" s="71"/>
      <c r="Q289" s="37"/>
      <c r="R289" s="37"/>
      <c r="S289" s="37"/>
      <c r="T289" s="37"/>
      <c r="U289" s="37"/>
      <c r="V289" s="37"/>
      <c r="W289" s="37"/>
      <c r="X289" s="37"/>
      <c r="Y289" s="37"/>
    </row>
    <row r="290" spans="1:25" ht="15.75" customHeight="1">
      <c r="A290" s="67"/>
      <c r="B290" s="68"/>
      <c r="C290" s="69"/>
      <c r="D290" s="69"/>
      <c r="E290" s="69"/>
      <c r="F290" s="69"/>
      <c r="G290" s="70"/>
      <c r="H290" s="70"/>
      <c r="I290" s="37"/>
      <c r="J290" s="37"/>
      <c r="K290" s="37"/>
      <c r="L290" s="72"/>
      <c r="M290" s="72"/>
      <c r="N290" s="37"/>
      <c r="O290" s="37"/>
      <c r="P290" s="71"/>
      <c r="Q290" s="37"/>
      <c r="R290" s="37"/>
      <c r="S290" s="37"/>
      <c r="T290" s="37"/>
      <c r="U290" s="37"/>
      <c r="V290" s="37"/>
      <c r="W290" s="37"/>
      <c r="X290" s="37"/>
      <c r="Y290" s="37"/>
    </row>
    <row r="291" spans="1:25" ht="15.75" customHeight="1">
      <c r="A291" s="67"/>
      <c r="B291" s="68"/>
      <c r="C291" s="69"/>
      <c r="D291" s="69"/>
      <c r="E291" s="69"/>
      <c r="F291" s="69"/>
      <c r="G291" s="70"/>
      <c r="H291" s="70"/>
      <c r="I291" s="37"/>
      <c r="J291" s="37"/>
      <c r="K291" s="37"/>
      <c r="L291" s="72"/>
      <c r="M291" s="72"/>
      <c r="N291" s="37"/>
      <c r="O291" s="37"/>
      <c r="P291" s="71"/>
      <c r="Q291" s="37"/>
      <c r="R291" s="37"/>
      <c r="S291" s="37"/>
      <c r="T291" s="37"/>
      <c r="U291" s="37"/>
      <c r="V291" s="37"/>
      <c r="W291" s="37"/>
      <c r="X291" s="37"/>
      <c r="Y291" s="37"/>
    </row>
    <row r="292" spans="1:25" ht="15.75" customHeight="1">
      <c r="A292" s="67"/>
      <c r="B292" s="68"/>
      <c r="C292" s="69"/>
      <c r="D292" s="69"/>
      <c r="E292" s="69"/>
      <c r="F292" s="69"/>
      <c r="G292" s="70"/>
      <c r="H292" s="70"/>
      <c r="I292" s="37"/>
      <c r="J292" s="37"/>
      <c r="K292" s="37"/>
      <c r="L292" s="72"/>
      <c r="M292" s="72"/>
      <c r="N292" s="37"/>
      <c r="O292" s="37"/>
      <c r="P292" s="71"/>
      <c r="Q292" s="37"/>
      <c r="R292" s="37"/>
      <c r="S292" s="37"/>
      <c r="T292" s="37"/>
      <c r="U292" s="37"/>
      <c r="V292" s="37"/>
      <c r="W292" s="37"/>
      <c r="X292" s="37"/>
      <c r="Y292" s="37"/>
    </row>
    <row r="293" spans="1:25" ht="15.75" customHeight="1">
      <c r="A293" s="67"/>
      <c r="B293" s="68"/>
      <c r="C293" s="69"/>
      <c r="D293" s="69"/>
      <c r="E293" s="69"/>
      <c r="F293" s="69"/>
      <c r="G293" s="70"/>
      <c r="H293" s="70"/>
      <c r="I293" s="37"/>
      <c r="J293" s="37"/>
      <c r="K293" s="37"/>
      <c r="L293" s="72"/>
      <c r="M293" s="72"/>
      <c r="N293" s="37"/>
      <c r="O293" s="37"/>
      <c r="P293" s="71"/>
      <c r="Q293" s="37"/>
      <c r="R293" s="37"/>
      <c r="S293" s="37"/>
      <c r="T293" s="37"/>
      <c r="U293" s="37"/>
      <c r="V293" s="37"/>
      <c r="W293" s="37"/>
      <c r="X293" s="37"/>
      <c r="Y293" s="37"/>
    </row>
    <row r="294" spans="1:25" ht="15.75" customHeight="1">
      <c r="A294" s="67"/>
      <c r="B294" s="68"/>
      <c r="C294" s="69"/>
      <c r="D294" s="69"/>
      <c r="E294" s="69"/>
      <c r="F294" s="69"/>
      <c r="G294" s="70"/>
      <c r="H294" s="70"/>
      <c r="I294" s="37"/>
      <c r="J294" s="37"/>
      <c r="K294" s="37"/>
      <c r="L294" s="72"/>
      <c r="M294" s="72"/>
      <c r="N294" s="37"/>
      <c r="O294" s="37"/>
      <c r="P294" s="71"/>
      <c r="Q294" s="37"/>
      <c r="R294" s="37"/>
      <c r="S294" s="37"/>
      <c r="T294" s="37"/>
      <c r="U294" s="37"/>
      <c r="V294" s="37"/>
      <c r="W294" s="37"/>
      <c r="X294" s="37"/>
      <c r="Y294" s="37"/>
    </row>
    <row r="295" spans="1:25" ht="15.75" customHeight="1">
      <c r="A295" s="67"/>
      <c r="B295" s="68"/>
      <c r="C295" s="69"/>
      <c r="D295" s="69"/>
      <c r="E295" s="69"/>
      <c r="F295" s="69"/>
      <c r="G295" s="70"/>
      <c r="H295" s="70"/>
      <c r="I295" s="37"/>
      <c r="J295" s="37"/>
      <c r="K295" s="37"/>
      <c r="L295" s="72"/>
      <c r="M295" s="72"/>
      <c r="N295" s="37"/>
      <c r="O295" s="37"/>
      <c r="P295" s="71"/>
      <c r="Q295" s="37"/>
      <c r="R295" s="37"/>
      <c r="S295" s="37"/>
      <c r="T295" s="37"/>
      <c r="U295" s="37"/>
      <c r="V295" s="37"/>
      <c r="W295" s="37"/>
      <c r="X295" s="37"/>
      <c r="Y295" s="37"/>
    </row>
    <row r="296" spans="1:25" ht="15.75" customHeight="1">
      <c r="A296" s="67"/>
      <c r="B296" s="68"/>
      <c r="C296" s="69"/>
      <c r="D296" s="69"/>
      <c r="E296" s="69"/>
      <c r="F296" s="69"/>
      <c r="G296" s="70"/>
      <c r="H296" s="70"/>
      <c r="I296" s="37"/>
      <c r="J296" s="37"/>
      <c r="K296" s="37"/>
      <c r="L296" s="72"/>
      <c r="M296" s="72"/>
      <c r="N296" s="37"/>
      <c r="O296" s="37"/>
      <c r="P296" s="71"/>
      <c r="Q296" s="37"/>
      <c r="R296" s="37"/>
      <c r="S296" s="37"/>
      <c r="T296" s="37"/>
      <c r="U296" s="37"/>
      <c r="V296" s="37"/>
      <c r="W296" s="37"/>
      <c r="X296" s="37"/>
      <c r="Y296" s="37"/>
    </row>
    <row r="297" spans="1:25" ht="15.75" customHeight="1">
      <c r="A297" s="67"/>
      <c r="B297" s="68"/>
      <c r="C297" s="69"/>
      <c r="D297" s="69"/>
      <c r="E297" s="69"/>
      <c r="F297" s="69"/>
      <c r="G297" s="70"/>
      <c r="H297" s="70"/>
      <c r="I297" s="37"/>
      <c r="J297" s="37"/>
      <c r="K297" s="37"/>
      <c r="L297" s="72"/>
      <c r="M297" s="72"/>
      <c r="N297" s="37"/>
      <c r="O297" s="37"/>
      <c r="P297" s="71"/>
      <c r="Q297" s="37"/>
      <c r="R297" s="37"/>
      <c r="S297" s="37"/>
      <c r="T297" s="37"/>
      <c r="U297" s="37"/>
      <c r="V297" s="37"/>
      <c r="W297" s="37"/>
      <c r="X297" s="37"/>
      <c r="Y297" s="37"/>
    </row>
    <row r="298" spans="1:25" ht="15.75" customHeight="1">
      <c r="A298" s="67"/>
      <c r="B298" s="68"/>
      <c r="C298" s="69"/>
      <c r="D298" s="69"/>
      <c r="E298" s="69"/>
      <c r="F298" s="69"/>
      <c r="G298" s="70"/>
      <c r="H298" s="70"/>
      <c r="I298" s="37"/>
      <c r="J298" s="37"/>
      <c r="K298" s="37"/>
      <c r="L298" s="72"/>
      <c r="M298" s="72"/>
      <c r="N298" s="37"/>
      <c r="O298" s="37"/>
      <c r="P298" s="71"/>
      <c r="Q298" s="37"/>
      <c r="R298" s="37"/>
      <c r="S298" s="37"/>
      <c r="T298" s="37"/>
      <c r="U298" s="37"/>
      <c r="V298" s="37"/>
      <c r="W298" s="37"/>
      <c r="X298" s="37"/>
      <c r="Y298" s="37"/>
    </row>
    <row r="299" spans="1:25" ht="15.75" customHeight="1">
      <c r="A299" s="67"/>
      <c r="B299" s="68"/>
      <c r="C299" s="69"/>
      <c r="D299" s="69"/>
      <c r="E299" s="69"/>
      <c r="F299" s="69"/>
      <c r="G299" s="70"/>
      <c r="H299" s="70"/>
      <c r="I299" s="37"/>
      <c r="J299" s="37"/>
      <c r="K299" s="37"/>
      <c r="L299" s="72"/>
      <c r="M299" s="72"/>
      <c r="N299" s="37"/>
      <c r="O299" s="37"/>
      <c r="P299" s="71"/>
      <c r="Q299" s="37"/>
      <c r="R299" s="37"/>
      <c r="S299" s="37"/>
      <c r="T299" s="37"/>
      <c r="U299" s="37"/>
      <c r="V299" s="37"/>
      <c r="W299" s="37"/>
      <c r="X299" s="37"/>
      <c r="Y299" s="37"/>
    </row>
    <row r="300" spans="1:25" ht="15.75" customHeight="1">
      <c r="A300" s="67"/>
      <c r="B300" s="68"/>
      <c r="C300" s="69"/>
      <c r="D300" s="69"/>
      <c r="E300" s="69"/>
      <c r="F300" s="69"/>
      <c r="G300" s="70"/>
      <c r="H300" s="70"/>
      <c r="I300" s="37"/>
      <c r="J300" s="37"/>
      <c r="K300" s="37"/>
      <c r="L300" s="72"/>
      <c r="M300" s="72"/>
      <c r="N300" s="37"/>
      <c r="O300" s="37"/>
      <c r="P300" s="71"/>
      <c r="Q300" s="37"/>
      <c r="R300" s="37"/>
      <c r="S300" s="37"/>
      <c r="T300" s="37"/>
      <c r="U300" s="37"/>
      <c r="V300" s="37"/>
      <c r="W300" s="37"/>
      <c r="X300" s="37"/>
      <c r="Y300" s="37"/>
    </row>
    <row r="301" spans="1:25" ht="15.75" customHeight="1">
      <c r="A301" s="67"/>
      <c r="B301" s="68"/>
      <c r="C301" s="69"/>
      <c r="D301" s="69"/>
      <c r="E301" s="69"/>
      <c r="F301" s="69"/>
      <c r="G301" s="70"/>
      <c r="H301" s="70"/>
      <c r="I301" s="37"/>
      <c r="J301" s="37"/>
      <c r="K301" s="37"/>
      <c r="L301" s="72"/>
      <c r="M301" s="72"/>
      <c r="N301" s="37"/>
      <c r="O301" s="37"/>
      <c r="P301" s="71"/>
      <c r="Q301" s="37"/>
      <c r="R301" s="37"/>
      <c r="S301" s="37"/>
      <c r="T301" s="37"/>
      <c r="U301" s="37"/>
      <c r="V301" s="37"/>
      <c r="W301" s="37"/>
      <c r="X301" s="37"/>
      <c r="Y301" s="37"/>
    </row>
    <row r="302" spans="1:25" ht="15.75" customHeight="1">
      <c r="A302" s="67"/>
      <c r="B302" s="68"/>
      <c r="C302" s="69"/>
      <c r="D302" s="69"/>
      <c r="E302" s="69"/>
      <c r="F302" s="69"/>
      <c r="G302" s="70"/>
      <c r="H302" s="70"/>
      <c r="I302" s="37"/>
      <c r="J302" s="37"/>
      <c r="K302" s="37"/>
      <c r="L302" s="72"/>
      <c r="M302" s="72"/>
      <c r="N302" s="37"/>
      <c r="O302" s="37"/>
      <c r="P302" s="71"/>
      <c r="Q302" s="37"/>
      <c r="R302" s="37"/>
      <c r="S302" s="37"/>
      <c r="T302" s="37"/>
      <c r="U302" s="37"/>
      <c r="V302" s="37"/>
      <c r="W302" s="37"/>
      <c r="X302" s="37"/>
      <c r="Y302" s="37"/>
    </row>
    <row r="303" spans="1:25" ht="15.75" customHeight="1">
      <c r="A303" s="67"/>
      <c r="B303" s="68"/>
      <c r="C303" s="69"/>
      <c r="D303" s="69"/>
      <c r="E303" s="69"/>
      <c r="F303" s="69"/>
      <c r="G303" s="70"/>
      <c r="H303" s="70"/>
      <c r="I303" s="37"/>
      <c r="J303" s="37"/>
      <c r="K303" s="37"/>
      <c r="L303" s="72"/>
      <c r="M303" s="72"/>
      <c r="N303" s="37"/>
      <c r="O303" s="37"/>
      <c r="P303" s="71"/>
      <c r="Q303" s="37"/>
      <c r="R303" s="37"/>
      <c r="S303" s="37"/>
      <c r="T303" s="37"/>
      <c r="U303" s="37"/>
      <c r="V303" s="37"/>
      <c r="W303" s="37"/>
      <c r="X303" s="37"/>
      <c r="Y303" s="37"/>
    </row>
    <row r="304" spans="1:25" ht="15.75" customHeight="1">
      <c r="A304" s="67"/>
      <c r="B304" s="68"/>
      <c r="C304" s="69"/>
      <c r="D304" s="69"/>
      <c r="E304" s="69"/>
      <c r="F304" s="69"/>
      <c r="G304" s="70"/>
      <c r="H304" s="70"/>
      <c r="I304" s="37"/>
      <c r="J304" s="37"/>
      <c r="K304" s="37"/>
      <c r="L304" s="72"/>
      <c r="M304" s="72"/>
      <c r="N304" s="37"/>
      <c r="O304" s="37"/>
      <c r="P304" s="71"/>
      <c r="Q304" s="37"/>
      <c r="R304" s="37"/>
      <c r="S304" s="37"/>
      <c r="T304" s="37"/>
      <c r="U304" s="37"/>
      <c r="V304" s="37"/>
      <c r="W304" s="37"/>
      <c r="X304" s="37"/>
      <c r="Y304" s="37"/>
    </row>
    <row r="305" spans="1:25" ht="15.75" customHeight="1">
      <c r="A305" s="67"/>
      <c r="B305" s="68"/>
      <c r="C305" s="69"/>
      <c r="D305" s="69"/>
      <c r="E305" s="69"/>
      <c r="F305" s="69"/>
      <c r="G305" s="70"/>
      <c r="H305" s="70"/>
      <c r="I305" s="37"/>
      <c r="J305" s="37"/>
      <c r="K305" s="37"/>
      <c r="L305" s="72"/>
      <c r="M305" s="72"/>
      <c r="N305" s="37"/>
      <c r="O305" s="37"/>
      <c r="P305" s="71"/>
      <c r="Q305" s="37"/>
      <c r="R305" s="37"/>
      <c r="S305" s="37"/>
      <c r="T305" s="37"/>
      <c r="U305" s="37"/>
      <c r="V305" s="37"/>
      <c r="W305" s="37"/>
      <c r="X305" s="37"/>
      <c r="Y305" s="37"/>
    </row>
    <row r="306" spans="1:25" ht="15.75" customHeight="1">
      <c r="A306" s="67"/>
      <c r="B306" s="68"/>
      <c r="C306" s="69"/>
      <c r="D306" s="69"/>
      <c r="E306" s="69"/>
      <c r="F306" s="69"/>
      <c r="G306" s="70"/>
      <c r="H306" s="70"/>
      <c r="I306" s="37"/>
      <c r="J306" s="37"/>
      <c r="K306" s="37"/>
      <c r="L306" s="72"/>
      <c r="M306" s="72"/>
      <c r="N306" s="37"/>
      <c r="O306" s="37"/>
      <c r="P306" s="71"/>
      <c r="Q306" s="37"/>
      <c r="R306" s="37"/>
      <c r="S306" s="37"/>
      <c r="T306" s="37"/>
      <c r="U306" s="37"/>
      <c r="V306" s="37"/>
      <c r="W306" s="37"/>
      <c r="X306" s="37"/>
      <c r="Y306" s="37"/>
    </row>
    <row r="307" spans="1:25" ht="15.75" customHeight="1">
      <c r="A307" s="67"/>
      <c r="B307" s="68"/>
      <c r="C307" s="69"/>
      <c r="D307" s="69"/>
      <c r="E307" s="69"/>
      <c r="F307" s="69"/>
      <c r="G307" s="70"/>
      <c r="H307" s="70"/>
      <c r="I307" s="37"/>
      <c r="J307" s="37"/>
      <c r="K307" s="37"/>
      <c r="L307" s="72"/>
      <c r="M307" s="72"/>
      <c r="N307" s="37"/>
      <c r="O307" s="37"/>
      <c r="P307" s="71"/>
      <c r="Q307" s="37"/>
      <c r="R307" s="37"/>
      <c r="S307" s="37"/>
      <c r="T307" s="37"/>
      <c r="U307" s="37"/>
      <c r="V307" s="37"/>
      <c r="W307" s="37"/>
      <c r="X307" s="37"/>
      <c r="Y307" s="37"/>
    </row>
    <row r="308" spans="1:25" ht="15.75" customHeight="1">
      <c r="A308" s="67"/>
      <c r="B308" s="68"/>
      <c r="C308" s="69"/>
      <c r="D308" s="69"/>
      <c r="E308" s="69"/>
      <c r="F308" s="69"/>
      <c r="G308" s="70"/>
      <c r="H308" s="70"/>
      <c r="I308" s="37"/>
      <c r="J308" s="37"/>
      <c r="K308" s="37"/>
      <c r="L308" s="72"/>
      <c r="M308" s="72"/>
      <c r="N308" s="37"/>
      <c r="O308" s="37"/>
      <c r="P308" s="71"/>
      <c r="Q308" s="37"/>
      <c r="R308" s="37"/>
      <c r="S308" s="37"/>
      <c r="T308" s="37"/>
      <c r="U308" s="37"/>
      <c r="V308" s="37"/>
      <c r="W308" s="37"/>
      <c r="X308" s="37"/>
      <c r="Y308" s="37"/>
    </row>
    <row r="309" spans="1:25" ht="15.75" customHeight="1">
      <c r="A309" s="67"/>
      <c r="B309" s="68"/>
      <c r="C309" s="69"/>
      <c r="D309" s="69"/>
      <c r="E309" s="69"/>
      <c r="F309" s="69"/>
      <c r="G309" s="70"/>
      <c r="H309" s="70"/>
      <c r="I309" s="37"/>
      <c r="J309" s="37"/>
      <c r="K309" s="37"/>
      <c r="L309" s="72"/>
      <c r="M309" s="72"/>
      <c r="N309" s="37"/>
      <c r="O309" s="37"/>
      <c r="P309" s="71"/>
      <c r="Q309" s="37"/>
      <c r="R309" s="37"/>
      <c r="S309" s="37"/>
      <c r="T309" s="37"/>
      <c r="U309" s="37"/>
      <c r="V309" s="37"/>
      <c r="W309" s="37"/>
      <c r="X309" s="37"/>
      <c r="Y309" s="37"/>
    </row>
    <row r="310" spans="1:25" ht="15.75" customHeight="1">
      <c r="A310" s="67"/>
      <c r="B310" s="68"/>
      <c r="C310" s="69"/>
      <c r="D310" s="69"/>
      <c r="E310" s="69"/>
      <c r="F310" s="69"/>
      <c r="G310" s="70"/>
      <c r="H310" s="70"/>
      <c r="I310" s="37"/>
      <c r="J310" s="37"/>
      <c r="K310" s="37"/>
      <c r="L310" s="72"/>
      <c r="M310" s="72"/>
      <c r="N310" s="37"/>
      <c r="O310" s="37"/>
      <c r="P310" s="71"/>
      <c r="Q310" s="37"/>
      <c r="R310" s="37"/>
      <c r="S310" s="37"/>
      <c r="T310" s="37"/>
      <c r="U310" s="37"/>
      <c r="V310" s="37"/>
      <c r="W310" s="37"/>
      <c r="X310" s="37"/>
      <c r="Y310" s="37"/>
    </row>
    <row r="311" spans="1:25" ht="15.75" customHeight="1">
      <c r="A311" s="67"/>
      <c r="B311" s="68"/>
      <c r="C311" s="69"/>
      <c r="D311" s="69"/>
      <c r="E311" s="69"/>
      <c r="F311" s="69"/>
      <c r="G311" s="70"/>
      <c r="H311" s="70"/>
      <c r="I311" s="37"/>
      <c r="J311" s="37"/>
      <c r="K311" s="37"/>
      <c r="L311" s="72"/>
      <c r="M311" s="72"/>
      <c r="N311" s="37"/>
      <c r="O311" s="37"/>
      <c r="P311" s="71"/>
      <c r="Q311" s="37"/>
      <c r="R311" s="37"/>
      <c r="S311" s="37"/>
      <c r="T311" s="37"/>
      <c r="U311" s="37"/>
      <c r="V311" s="37"/>
      <c r="W311" s="37"/>
      <c r="X311" s="37"/>
      <c r="Y311" s="37"/>
    </row>
    <row r="312" spans="1:25" ht="15.75" customHeight="1">
      <c r="A312" s="67"/>
      <c r="B312" s="68"/>
      <c r="C312" s="69"/>
      <c r="D312" s="69"/>
      <c r="E312" s="69"/>
      <c r="F312" s="69"/>
      <c r="G312" s="70"/>
      <c r="H312" s="70"/>
      <c r="I312" s="37"/>
      <c r="J312" s="37"/>
      <c r="K312" s="37"/>
      <c r="L312" s="72"/>
      <c r="M312" s="72"/>
      <c r="N312" s="37"/>
      <c r="O312" s="37"/>
      <c r="P312" s="71"/>
      <c r="Q312" s="37"/>
      <c r="R312" s="37"/>
      <c r="S312" s="37"/>
      <c r="T312" s="37"/>
      <c r="U312" s="37"/>
      <c r="V312" s="37"/>
      <c r="W312" s="37"/>
      <c r="X312" s="37"/>
      <c r="Y312" s="37"/>
    </row>
    <row r="313" spans="1:25" ht="15.75" customHeight="1">
      <c r="A313" s="67"/>
      <c r="B313" s="68"/>
      <c r="C313" s="69"/>
      <c r="D313" s="69"/>
      <c r="E313" s="69"/>
      <c r="F313" s="69"/>
      <c r="G313" s="70"/>
      <c r="H313" s="70"/>
      <c r="I313" s="37"/>
      <c r="J313" s="37"/>
      <c r="K313" s="37"/>
      <c r="L313" s="72"/>
      <c r="M313" s="72"/>
      <c r="N313" s="37"/>
      <c r="O313" s="37"/>
      <c r="P313" s="71"/>
      <c r="Q313" s="37"/>
      <c r="R313" s="37"/>
      <c r="S313" s="37"/>
      <c r="T313" s="37"/>
      <c r="U313" s="37"/>
      <c r="V313" s="37"/>
      <c r="W313" s="37"/>
      <c r="X313" s="37"/>
      <c r="Y313" s="37"/>
    </row>
    <row r="314" spans="1:25" ht="15.75" customHeight="1">
      <c r="A314" s="67"/>
      <c r="B314" s="68"/>
      <c r="C314" s="69"/>
      <c r="D314" s="69"/>
      <c r="E314" s="69"/>
      <c r="F314" s="69"/>
      <c r="G314" s="70"/>
      <c r="H314" s="70"/>
      <c r="I314" s="37"/>
      <c r="J314" s="37"/>
      <c r="K314" s="37"/>
      <c r="L314" s="72"/>
      <c r="M314" s="72"/>
      <c r="N314" s="37"/>
      <c r="O314" s="37"/>
      <c r="P314" s="71"/>
      <c r="Q314" s="37"/>
      <c r="R314" s="37"/>
      <c r="S314" s="37"/>
      <c r="T314" s="37"/>
      <c r="U314" s="37"/>
      <c r="V314" s="37"/>
      <c r="W314" s="37"/>
      <c r="X314" s="37"/>
      <c r="Y314" s="37"/>
    </row>
    <row r="315" spans="1:25" ht="15.75" customHeight="1">
      <c r="A315" s="67"/>
      <c r="B315" s="68"/>
      <c r="C315" s="69"/>
      <c r="D315" s="69"/>
      <c r="E315" s="69"/>
      <c r="F315" s="69"/>
      <c r="G315" s="70"/>
      <c r="H315" s="70"/>
      <c r="I315" s="37"/>
      <c r="J315" s="37"/>
      <c r="K315" s="37"/>
      <c r="L315" s="72"/>
      <c r="M315" s="72"/>
      <c r="N315" s="37"/>
      <c r="O315" s="37"/>
      <c r="P315" s="71"/>
      <c r="Q315" s="37"/>
      <c r="R315" s="37"/>
      <c r="S315" s="37"/>
      <c r="T315" s="37"/>
      <c r="U315" s="37"/>
      <c r="V315" s="37"/>
      <c r="W315" s="37"/>
      <c r="X315" s="37"/>
      <c r="Y315" s="37"/>
    </row>
    <row r="316" spans="1:25" ht="15.75" customHeight="1">
      <c r="A316" s="67"/>
      <c r="B316" s="68"/>
      <c r="C316" s="69"/>
      <c r="D316" s="69"/>
      <c r="E316" s="69"/>
      <c r="F316" s="69"/>
      <c r="G316" s="70"/>
      <c r="H316" s="70"/>
      <c r="I316" s="37"/>
      <c r="J316" s="37"/>
      <c r="K316" s="37"/>
      <c r="L316" s="72"/>
      <c r="M316" s="72"/>
      <c r="N316" s="37"/>
      <c r="O316" s="37"/>
      <c r="P316" s="71"/>
      <c r="Q316" s="37"/>
      <c r="R316" s="37"/>
      <c r="S316" s="37"/>
      <c r="T316" s="37"/>
      <c r="U316" s="37"/>
      <c r="V316" s="37"/>
      <c r="W316" s="37"/>
      <c r="X316" s="37"/>
      <c r="Y316" s="37"/>
    </row>
    <row r="317" spans="1:25" ht="15.75" customHeight="1">
      <c r="A317" s="67"/>
      <c r="B317" s="68"/>
      <c r="C317" s="69"/>
      <c r="D317" s="69"/>
      <c r="E317" s="69"/>
      <c r="F317" s="69"/>
      <c r="G317" s="70"/>
      <c r="H317" s="70"/>
      <c r="I317" s="37"/>
      <c r="J317" s="37"/>
      <c r="K317" s="37"/>
      <c r="L317" s="72"/>
      <c r="M317" s="72"/>
      <c r="N317" s="37"/>
      <c r="O317" s="37"/>
      <c r="P317" s="71"/>
      <c r="Q317" s="37"/>
      <c r="R317" s="37"/>
      <c r="S317" s="37"/>
      <c r="T317" s="37"/>
      <c r="U317" s="37"/>
      <c r="V317" s="37"/>
      <c r="W317" s="37"/>
      <c r="X317" s="37"/>
      <c r="Y317" s="37"/>
    </row>
    <row r="318" spans="1:25" ht="15.75" customHeight="1">
      <c r="A318" s="67"/>
      <c r="B318" s="68"/>
      <c r="C318" s="69"/>
      <c r="D318" s="69"/>
      <c r="E318" s="69"/>
      <c r="F318" s="69"/>
      <c r="G318" s="70"/>
      <c r="H318" s="70"/>
      <c r="I318" s="37"/>
      <c r="J318" s="37"/>
      <c r="K318" s="37"/>
      <c r="L318" s="72"/>
      <c r="M318" s="72"/>
      <c r="N318" s="37"/>
      <c r="O318" s="37"/>
      <c r="P318" s="71"/>
      <c r="Q318" s="37"/>
      <c r="R318" s="37"/>
      <c r="S318" s="37"/>
      <c r="T318" s="37"/>
      <c r="U318" s="37"/>
      <c r="V318" s="37"/>
      <c r="W318" s="37"/>
      <c r="X318" s="37"/>
      <c r="Y318" s="37"/>
    </row>
    <row r="319" spans="1:25" ht="15.75" customHeight="1">
      <c r="A319" s="67"/>
      <c r="B319" s="68"/>
      <c r="C319" s="69"/>
      <c r="D319" s="69"/>
      <c r="E319" s="69"/>
      <c r="F319" s="69"/>
      <c r="G319" s="70"/>
      <c r="H319" s="70"/>
      <c r="I319" s="37"/>
      <c r="J319" s="37"/>
      <c r="K319" s="37"/>
      <c r="L319" s="72"/>
      <c r="M319" s="72"/>
      <c r="N319" s="37"/>
      <c r="O319" s="37"/>
      <c r="P319" s="71"/>
      <c r="Q319" s="37"/>
      <c r="R319" s="37"/>
      <c r="S319" s="37"/>
      <c r="T319" s="37"/>
      <c r="U319" s="37"/>
      <c r="V319" s="37"/>
      <c r="W319" s="37"/>
      <c r="X319" s="37"/>
      <c r="Y319" s="37"/>
    </row>
    <row r="320" spans="1:25" ht="15.75" customHeight="1">
      <c r="A320" s="67"/>
      <c r="B320" s="68"/>
      <c r="C320" s="69"/>
      <c r="D320" s="69"/>
      <c r="E320" s="69"/>
      <c r="F320" s="69"/>
      <c r="G320" s="70"/>
      <c r="H320" s="70"/>
      <c r="I320" s="37"/>
      <c r="J320" s="37"/>
      <c r="K320" s="37"/>
      <c r="L320" s="72"/>
      <c r="M320" s="72"/>
      <c r="N320" s="37"/>
      <c r="O320" s="37"/>
      <c r="P320" s="71"/>
      <c r="Q320" s="37"/>
      <c r="R320" s="37"/>
      <c r="S320" s="37"/>
      <c r="T320" s="37"/>
      <c r="U320" s="37"/>
      <c r="V320" s="37"/>
      <c r="W320" s="37"/>
      <c r="X320" s="37"/>
      <c r="Y320" s="37"/>
    </row>
    <row r="321" spans="1:25" ht="15.75" customHeight="1">
      <c r="A321" s="67"/>
      <c r="B321" s="68"/>
      <c r="C321" s="69"/>
      <c r="D321" s="69"/>
      <c r="E321" s="69"/>
      <c r="F321" s="69"/>
      <c r="G321" s="70"/>
      <c r="H321" s="70"/>
      <c r="I321" s="37"/>
      <c r="J321" s="37"/>
      <c r="K321" s="37"/>
      <c r="L321" s="72"/>
      <c r="M321" s="72"/>
      <c r="N321" s="37"/>
      <c r="O321" s="37"/>
      <c r="P321" s="71"/>
      <c r="Q321" s="37"/>
      <c r="R321" s="37"/>
      <c r="S321" s="37"/>
      <c r="T321" s="37"/>
      <c r="U321" s="37"/>
      <c r="V321" s="37"/>
      <c r="W321" s="37"/>
      <c r="X321" s="37"/>
      <c r="Y321" s="37"/>
    </row>
    <row r="322" spans="1:25" ht="15.75" customHeight="1">
      <c r="A322" s="67"/>
      <c r="B322" s="68"/>
      <c r="C322" s="69"/>
      <c r="D322" s="69"/>
      <c r="E322" s="69"/>
      <c r="F322" s="69"/>
      <c r="G322" s="70"/>
      <c r="H322" s="70"/>
      <c r="I322" s="37"/>
      <c r="J322" s="37"/>
      <c r="K322" s="37"/>
      <c r="L322" s="72"/>
      <c r="M322" s="72"/>
      <c r="N322" s="37"/>
      <c r="O322" s="37"/>
      <c r="P322" s="71"/>
      <c r="Q322" s="37"/>
      <c r="R322" s="37"/>
      <c r="S322" s="37"/>
      <c r="T322" s="37"/>
      <c r="U322" s="37"/>
      <c r="V322" s="37"/>
      <c r="W322" s="37"/>
      <c r="X322" s="37"/>
      <c r="Y322" s="37"/>
    </row>
    <row r="323" spans="1:25" ht="15.75" customHeight="1">
      <c r="A323" s="67"/>
      <c r="B323" s="68"/>
      <c r="C323" s="69"/>
      <c r="D323" s="69"/>
      <c r="E323" s="69"/>
      <c r="F323" s="69"/>
      <c r="G323" s="70"/>
      <c r="H323" s="70"/>
      <c r="I323" s="37"/>
      <c r="J323" s="37"/>
      <c r="K323" s="37"/>
      <c r="L323" s="72"/>
      <c r="M323" s="72"/>
      <c r="N323" s="37"/>
      <c r="O323" s="37"/>
      <c r="P323" s="71"/>
      <c r="Q323" s="37"/>
      <c r="R323" s="37"/>
      <c r="S323" s="37"/>
      <c r="T323" s="37"/>
      <c r="U323" s="37"/>
      <c r="V323" s="37"/>
      <c r="W323" s="37"/>
      <c r="X323" s="37"/>
      <c r="Y323" s="37"/>
    </row>
    <row r="324" spans="1:25" ht="15.75" customHeight="1">
      <c r="A324" s="67"/>
      <c r="B324" s="68"/>
      <c r="C324" s="69"/>
      <c r="D324" s="69"/>
      <c r="E324" s="69"/>
      <c r="F324" s="69"/>
      <c r="G324" s="70"/>
      <c r="H324" s="70"/>
      <c r="I324" s="37"/>
      <c r="J324" s="37"/>
      <c r="K324" s="37"/>
      <c r="L324" s="72"/>
      <c r="M324" s="72"/>
      <c r="N324" s="37"/>
      <c r="O324" s="37"/>
      <c r="P324" s="71"/>
      <c r="Q324" s="37"/>
      <c r="R324" s="37"/>
      <c r="S324" s="37"/>
      <c r="T324" s="37"/>
      <c r="U324" s="37"/>
      <c r="V324" s="37"/>
      <c r="W324" s="37"/>
      <c r="X324" s="37"/>
      <c r="Y324" s="37"/>
    </row>
    <row r="325" spans="1:25" ht="15.75" customHeight="1">
      <c r="A325" s="67"/>
      <c r="B325" s="68"/>
      <c r="C325" s="69"/>
      <c r="D325" s="69"/>
      <c r="E325" s="69"/>
      <c r="F325" s="69"/>
      <c r="G325" s="70"/>
      <c r="H325" s="70"/>
      <c r="I325" s="37"/>
      <c r="J325" s="37"/>
      <c r="K325" s="37"/>
      <c r="L325" s="72"/>
      <c r="M325" s="72"/>
      <c r="N325" s="37"/>
      <c r="O325" s="37"/>
      <c r="P325" s="71"/>
      <c r="Q325" s="37"/>
      <c r="R325" s="37"/>
      <c r="S325" s="37"/>
      <c r="T325" s="37"/>
      <c r="U325" s="37"/>
      <c r="V325" s="37"/>
      <c r="W325" s="37"/>
      <c r="X325" s="37"/>
      <c r="Y325" s="37"/>
    </row>
    <row r="326" spans="1:25" ht="15.75" customHeight="1">
      <c r="A326" s="67"/>
      <c r="B326" s="68"/>
      <c r="C326" s="69"/>
      <c r="D326" s="69"/>
      <c r="E326" s="69"/>
      <c r="F326" s="69"/>
      <c r="G326" s="70"/>
      <c r="H326" s="70"/>
      <c r="I326" s="37"/>
      <c r="J326" s="37"/>
      <c r="K326" s="37"/>
      <c r="L326" s="72"/>
      <c r="M326" s="72"/>
      <c r="N326" s="37"/>
      <c r="O326" s="37"/>
      <c r="P326" s="71"/>
      <c r="Q326" s="37"/>
      <c r="R326" s="37"/>
      <c r="S326" s="37"/>
      <c r="T326" s="37"/>
      <c r="U326" s="37"/>
      <c r="V326" s="37"/>
      <c r="W326" s="37"/>
      <c r="X326" s="37"/>
      <c r="Y326" s="37"/>
    </row>
    <row r="327" spans="1:25" ht="15.75" customHeight="1">
      <c r="A327" s="67"/>
      <c r="B327" s="68"/>
      <c r="C327" s="69"/>
      <c r="D327" s="69"/>
      <c r="E327" s="69"/>
      <c r="F327" s="69"/>
      <c r="G327" s="70"/>
      <c r="H327" s="70"/>
      <c r="I327" s="37"/>
      <c r="J327" s="37"/>
      <c r="K327" s="37"/>
      <c r="L327" s="72"/>
      <c r="M327" s="72"/>
      <c r="N327" s="37"/>
      <c r="O327" s="37"/>
      <c r="P327" s="71"/>
      <c r="Q327" s="37"/>
      <c r="R327" s="37"/>
      <c r="S327" s="37"/>
      <c r="T327" s="37"/>
      <c r="U327" s="37"/>
      <c r="V327" s="37"/>
      <c r="W327" s="37"/>
      <c r="X327" s="37"/>
      <c r="Y327" s="37"/>
    </row>
    <row r="328" spans="1:25" ht="15.75" customHeight="1">
      <c r="A328" s="67"/>
      <c r="B328" s="68"/>
      <c r="C328" s="69"/>
      <c r="D328" s="69"/>
      <c r="E328" s="69"/>
      <c r="F328" s="69"/>
      <c r="G328" s="70"/>
      <c r="H328" s="70"/>
      <c r="I328" s="37"/>
      <c r="J328" s="37"/>
      <c r="K328" s="37"/>
      <c r="L328" s="72"/>
      <c r="M328" s="72"/>
      <c r="N328" s="37"/>
      <c r="O328" s="37"/>
      <c r="P328" s="71"/>
      <c r="Q328" s="37"/>
      <c r="R328" s="37"/>
      <c r="S328" s="37"/>
      <c r="T328" s="37"/>
      <c r="U328" s="37"/>
      <c r="V328" s="37"/>
      <c r="W328" s="37"/>
      <c r="X328" s="37"/>
      <c r="Y328" s="37"/>
    </row>
    <row r="329" spans="1:25" ht="15.75" customHeight="1">
      <c r="A329" s="67"/>
      <c r="B329" s="68"/>
      <c r="C329" s="69"/>
      <c r="D329" s="69"/>
      <c r="E329" s="69"/>
      <c r="F329" s="69"/>
      <c r="G329" s="70"/>
      <c r="H329" s="70"/>
      <c r="I329" s="37"/>
      <c r="J329" s="37"/>
      <c r="K329" s="37"/>
      <c r="L329" s="72"/>
      <c r="M329" s="72"/>
      <c r="N329" s="37"/>
      <c r="O329" s="37"/>
      <c r="P329" s="71"/>
      <c r="Q329" s="37"/>
      <c r="R329" s="37"/>
      <c r="S329" s="37"/>
      <c r="T329" s="37"/>
      <c r="U329" s="37"/>
      <c r="V329" s="37"/>
      <c r="W329" s="37"/>
      <c r="X329" s="37"/>
      <c r="Y329" s="37"/>
    </row>
    <row r="330" spans="1:25" ht="15.75" customHeight="1">
      <c r="A330" s="67"/>
      <c r="B330" s="68"/>
      <c r="C330" s="69"/>
      <c r="D330" s="69"/>
      <c r="E330" s="69"/>
      <c r="F330" s="69"/>
      <c r="G330" s="70"/>
      <c r="H330" s="70"/>
      <c r="I330" s="37"/>
      <c r="J330" s="37"/>
      <c r="K330" s="37"/>
      <c r="L330" s="72"/>
      <c r="M330" s="72"/>
      <c r="N330" s="37"/>
      <c r="O330" s="37"/>
      <c r="P330" s="71"/>
      <c r="Q330" s="37"/>
      <c r="R330" s="37"/>
      <c r="S330" s="37"/>
      <c r="T330" s="37"/>
      <c r="U330" s="37"/>
      <c r="V330" s="37"/>
      <c r="W330" s="37"/>
      <c r="X330" s="37"/>
      <c r="Y330" s="37"/>
    </row>
    <row r="331" spans="1:25" ht="15.75" customHeight="1">
      <c r="A331" s="67"/>
      <c r="B331" s="68"/>
      <c r="C331" s="69"/>
      <c r="D331" s="69"/>
      <c r="E331" s="69"/>
      <c r="F331" s="69"/>
      <c r="G331" s="70"/>
      <c r="H331" s="70"/>
      <c r="I331" s="37"/>
      <c r="J331" s="37"/>
      <c r="K331" s="37"/>
      <c r="L331" s="72"/>
      <c r="M331" s="72"/>
      <c r="N331" s="37"/>
      <c r="O331" s="37"/>
      <c r="P331" s="71"/>
      <c r="Q331" s="37"/>
      <c r="R331" s="37"/>
      <c r="S331" s="37"/>
      <c r="T331" s="37"/>
      <c r="U331" s="37"/>
      <c r="V331" s="37"/>
      <c r="W331" s="37"/>
      <c r="X331" s="37"/>
      <c r="Y331" s="37"/>
    </row>
    <row r="332" spans="1:25" ht="15.75" customHeight="1">
      <c r="A332" s="67"/>
      <c r="B332" s="68"/>
      <c r="C332" s="69"/>
      <c r="D332" s="69"/>
      <c r="E332" s="69"/>
      <c r="F332" s="69"/>
      <c r="G332" s="70"/>
      <c r="H332" s="70"/>
      <c r="I332" s="37"/>
      <c r="J332" s="37"/>
      <c r="K332" s="37"/>
      <c r="L332" s="72"/>
      <c r="M332" s="72"/>
      <c r="N332" s="37"/>
      <c r="O332" s="37"/>
      <c r="P332" s="71"/>
      <c r="Q332" s="37"/>
      <c r="R332" s="37"/>
      <c r="S332" s="37"/>
      <c r="T332" s="37"/>
      <c r="U332" s="37"/>
      <c r="V332" s="37"/>
      <c r="W332" s="37"/>
      <c r="X332" s="37"/>
      <c r="Y332" s="37"/>
    </row>
    <row r="333" spans="1:25" ht="15.75" customHeight="1">
      <c r="A333" s="67"/>
      <c r="B333" s="68"/>
      <c r="C333" s="69"/>
      <c r="D333" s="69"/>
      <c r="E333" s="69"/>
      <c r="F333" s="69"/>
      <c r="G333" s="70"/>
      <c r="H333" s="70"/>
      <c r="I333" s="37"/>
      <c r="J333" s="37"/>
      <c r="K333" s="37"/>
      <c r="L333" s="72"/>
      <c r="M333" s="72"/>
      <c r="N333" s="37"/>
      <c r="O333" s="37"/>
      <c r="P333" s="71"/>
      <c r="Q333" s="37"/>
      <c r="R333" s="37"/>
      <c r="S333" s="37"/>
      <c r="T333" s="37"/>
      <c r="U333" s="37"/>
      <c r="V333" s="37"/>
      <c r="W333" s="37"/>
      <c r="X333" s="37"/>
      <c r="Y333" s="37"/>
    </row>
    <row r="334" spans="1:25" ht="15.75" customHeight="1">
      <c r="A334" s="67"/>
      <c r="B334" s="68"/>
      <c r="C334" s="69"/>
      <c r="D334" s="69"/>
      <c r="E334" s="69"/>
      <c r="F334" s="69"/>
      <c r="G334" s="70"/>
      <c r="H334" s="70"/>
      <c r="I334" s="37"/>
      <c r="J334" s="37"/>
      <c r="K334" s="37"/>
      <c r="L334" s="72"/>
      <c r="M334" s="72"/>
      <c r="N334" s="37"/>
      <c r="O334" s="37"/>
      <c r="P334" s="71"/>
      <c r="Q334" s="37"/>
      <c r="R334" s="37"/>
      <c r="S334" s="37"/>
      <c r="T334" s="37"/>
      <c r="U334" s="37"/>
      <c r="V334" s="37"/>
      <c r="W334" s="37"/>
      <c r="X334" s="37"/>
      <c r="Y334" s="37"/>
    </row>
    <row r="335" spans="1:25" ht="15.75" customHeight="1">
      <c r="A335" s="67"/>
      <c r="B335" s="68"/>
      <c r="C335" s="69"/>
      <c r="D335" s="69"/>
      <c r="E335" s="69"/>
      <c r="F335" s="69"/>
      <c r="G335" s="70"/>
      <c r="H335" s="70"/>
      <c r="I335" s="37"/>
      <c r="J335" s="37"/>
      <c r="K335" s="37"/>
      <c r="L335" s="72"/>
      <c r="M335" s="72"/>
      <c r="N335" s="37"/>
      <c r="O335" s="37"/>
      <c r="P335" s="71"/>
      <c r="Q335" s="37"/>
      <c r="R335" s="37"/>
      <c r="S335" s="37"/>
      <c r="T335" s="37"/>
      <c r="U335" s="37"/>
      <c r="V335" s="37"/>
      <c r="W335" s="37"/>
      <c r="X335" s="37"/>
      <c r="Y335" s="37"/>
    </row>
    <row r="336" spans="1:25" ht="15.75" customHeight="1">
      <c r="A336" s="67"/>
      <c r="B336" s="68"/>
      <c r="C336" s="69"/>
      <c r="D336" s="69"/>
      <c r="E336" s="69"/>
      <c r="F336" s="69"/>
      <c r="G336" s="70"/>
      <c r="H336" s="70"/>
      <c r="I336" s="37"/>
      <c r="J336" s="37"/>
      <c r="K336" s="37"/>
      <c r="L336" s="72"/>
      <c r="M336" s="72"/>
      <c r="N336" s="37"/>
      <c r="O336" s="37"/>
      <c r="P336" s="71"/>
      <c r="Q336" s="37"/>
      <c r="R336" s="37"/>
      <c r="S336" s="37"/>
      <c r="T336" s="37"/>
      <c r="U336" s="37"/>
      <c r="V336" s="37"/>
      <c r="W336" s="37"/>
      <c r="X336" s="37"/>
      <c r="Y336" s="37"/>
    </row>
    <row r="337" spans="1:25" ht="15.75" customHeight="1">
      <c r="A337" s="67"/>
      <c r="B337" s="68"/>
      <c r="C337" s="69"/>
      <c r="D337" s="69"/>
      <c r="E337" s="69"/>
      <c r="F337" s="69"/>
      <c r="G337" s="70"/>
      <c r="H337" s="70"/>
      <c r="I337" s="37"/>
      <c r="J337" s="37"/>
      <c r="K337" s="37"/>
      <c r="L337" s="72"/>
      <c r="M337" s="72"/>
      <c r="N337" s="37"/>
      <c r="O337" s="37"/>
      <c r="P337" s="71"/>
      <c r="Q337" s="37"/>
      <c r="R337" s="37"/>
      <c r="S337" s="37"/>
      <c r="T337" s="37"/>
      <c r="U337" s="37"/>
      <c r="V337" s="37"/>
      <c r="W337" s="37"/>
      <c r="X337" s="37"/>
      <c r="Y337" s="37"/>
    </row>
    <row r="338" spans="1:25" ht="15.75" customHeight="1">
      <c r="A338" s="67"/>
      <c r="B338" s="68"/>
      <c r="C338" s="69"/>
      <c r="D338" s="69"/>
      <c r="E338" s="69"/>
      <c r="F338" s="69"/>
      <c r="G338" s="70"/>
      <c r="H338" s="70"/>
      <c r="I338" s="37"/>
      <c r="J338" s="37"/>
      <c r="K338" s="37"/>
      <c r="L338" s="72"/>
      <c r="M338" s="72"/>
      <c r="N338" s="37"/>
      <c r="O338" s="37"/>
      <c r="P338" s="71"/>
      <c r="Q338" s="37"/>
      <c r="R338" s="37"/>
      <c r="S338" s="37"/>
      <c r="T338" s="37"/>
      <c r="U338" s="37"/>
      <c r="V338" s="37"/>
      <c r="W338" s="37"/>
      <c r="X338" s="37"/>
      <c r="Y338" s="37"/>
    </row>
    <row r="339" spans="1:25" ht="15.75" customHeight="1">
      <c r="A339" s="67"/>
      <c r="B339" s="68"/>
      <c r="C339" s="69"/>
      <c r="D339" s="69"/>
      <c r="E339" s="69"/>
      <c r="F339" s="69"/>
      <c r="G339" s="70"/>
      <c r="H339" s="70"/>
      <c r="I339" s="37"/>
      <c r="J339" s="37"/>
      <c r="K339" s="37"/>
      <c r="L339" s="72"/>
      <c r="M339" s="72"/>
      <c r="N339" s="37"/>
      <c r="O339" s="37"/>
      <c r="P339" s="71"/>
      <c r="Q339" s="37"/>
      <c r="R339" s="37"/>
      <c r="S339" s="37"/>
      <c r="T339" s="37"/>
      <c r="U339" s="37"/>
      <c r="V339" s="37"/>
      <c r="W339" s="37"/>
      <c r="X339" s="37"/>
      <c r="Y339" s="37"/>
    </row>
    <row r="340" spans="1:25" ht="15.75" customHeight="1">
      <c r="A340" s="67"/>
      <c r="B340" s="68"/>
      <c r="C340" s="69"/>
      <c r="D340" s="69"/>
      <c r="E340" s="69"/>
      <c r="F340" s="69"/>
      <c r="G340" s="70"/>
      <c r="H340" s="70"/>
      <c r="I340" s="37"/>
      <c r="J340" s="37"/>
      <c r="K340" s="37"/>
      <c r="L340" s="72"/>
      <c r="M340" s="72"/>
      <c r="N340" s="37"/>
      <c r="O340" s="37"/>
      <c r="P340" s="71"/>
      <c r="Q340" s="37"/>
      <c r="R340" s="37"/>
      <c r="S340" s="37"/>
      <c r="T340" s="37"/>
      <c r="U340" s="37"/>
      <c r="V340" s="37"/>
      <c r="W340" s="37"/>
      <c r="X340" s="37"/>
      <c r="Y340" s="37"/>
    </row>
    <row r="341" spans="1:25" ht="15.75" customHeight="1">
      <c r="A341" s="67"/>
      <c r="B341" s="68"/>
      <c r="C341" s="69"/>
      <c r="D341" s="69"/>
      <c r="E341" s="69"/>
      <c r="F341" s="69"/>
      <c r="G341" s="70"/>
      <c r="H341" s="70"/>
      <c r="I341" s="37"/>
      <c r="J341" s="37"/>
      <c r="K341" s="37"/>
      <c r="L341" s="72"/>
      <c r="M341" s="72"/>
      <c r="N341" s="37"/>
      <c r="O341" s="37"/>
      <c r="P341" s="71"/>
      <c r="Q341" s="37"/>
      <c r="R341" s="37"/>
      <c r="S341" s="37"/>
      <c r="T341" s="37"/>
      <c r="U341" s="37"/>
      <c r="V341" s="37"/>
      <c r="W341" s="37"/>
      <c r="X341" s="37"/>
      <c r="Y341" s="37"/>
    </row>
    <row r="342" spans="1:25" ht="15.75" customHeight="1">
      <c r="A342" s="67"/>
      <c r="B342" s="68"/>
      <c r="C342" s="69"/>
      <c r="D342" s="69"/>
      <c r="E342" s="69"/>
      <c r="F342" s="69"/>
      <c r="G342" s="70"/>
      <c r="H342" s="70"/>
      <c r="I342" s="37"/>
      <c r="J342" s="37"/>
      <c r="K342" s="37"/>
      <c r="L342" s="72"/>
      <c r="M342" s="72"/>
      <c r="N342" s="37"/>
      <c r="O342" s="37"/>
      <c r="P342" s="71"/>
      <c r="Q342" s="37"/>
      <c r="R342" s="37"/>
      <c r="S342" s="37"/>
      <c r="T342" s="37"/>
      <c r="U342" s="37"/>
      <c r="V342" s="37"/>
      <c r="W342" s="37"/>
      <c r="X342" s="37"/>
      <c r="Y342" s="37"/>
    </row>
    <row r="343" spans="1:25" ht="15.75" customHeight="1">
      <c r="A343" s="67"/>
      <c r="B343" s="68"/>
      <c r="C343" s="69"/>
      <c r="D343" s="69"/>
      <c r="E343" s="69"/>
      <c r="F343" s="69"/>
      <c r="G343" s="70"/>
      <c r="H343" s="70"/>
      <c r="I343" s="37"/>
      <c r="J343" s="37"/>
      <c r="K343" s="37"/>
      <c r="L343" s="72"/>
      <c r="M343" s="72"/>
      <c r="N343" s="37"/>
      <c r="O343" s="37"/>
      <c r="P343" s="71"/>
      <c r="Q343" s="37"/>
      <c r="R343" s="37"/>
      <c r="S343" s="37"/>
      <c r="T343" s="37"/>
      <c r="U343" s="37"/>
      <c r="V343" s="37"/>
      <c r="W343" s="37"/>
      <c r="X343" s="37"/>
      <c r="Y343" s="37"/>
    </row>
    <row r="344" spans="1:25" ht="15.75" customHeight="1">
      <c r="A344" s="67"/>
      <c r="B344" s="68"/>
      <c r="C344" s="69"/>
      <c r="D344" s="69"/>
      <c r="E344" s="69"/>
      <c r="F344" s="69"/>
      <c r="G344" s="70"/>
      <c r="H344" s="70"/>
      <c r="I344" s="37"/>
      <c r="J344" s="37"/>
      <c r="K344" s="37"/>
      <c r="L344" s="72"/>
      <c r="M344" s="72"/>
      <c r="N344" s="37"/>
      <c r="O344" s="37"/>
      <c r="P344" s="71"/>
      <c r="Q344" s="37"/>
      <c r="R344" s="37"/>
      <c r="S344" s="37"/>
      <c r="T344" s="37"/>
      <c r="U344" s="37"/>
      <c r="V344" s="37"/>
      <c r="W344" s="37"/>
      <c r="X344" s="37"/>
      <c r="Y344" s="37"/>
    </row>
    <row r="345" spans="1:25" ht="15.75" customHeight="1">
      <c r="A345" s="67"/>
      <c r="B345" s="68"/>
      <c r="C345" s="69"/>
      <c r="D345" s="69"/>
      <c r="E345" s="69"/>
      <c r="F345" s="69"/>
      <c r="G345" s="70"/>
      <c r="H345" s="70"/>
      <c r="I345" s="37"/>
      <c r="J345" s="37"/>
      <c r="K345" s="37"/>
      <c r="L345" s="72"/>
      <c r="M345" s="72"/>
      <c r="N345" s="37"/>
      <c r="O345" s="37"/>
      <c r="P345" s="71"/>
      <c r="Q345" s="37"/>
      <c r="R345" s="37"/>
      <c r="S345" s="37"/>
      <c r="T345" s="37"/>
      <c r="U345" s="37"/>
      <c r="V345" s="37"/>
      <c r="W345" s="37"/>
      <c r="X345" s="37"/>
      <c r="Y345" s="37"/>
    </row>
    <row r="346" spans="1:25" ht="15.75" customHeight="1">
      <c r="A346" s="67"/>
      <c r="B346" s="68"/>
      <c r="C346" s="69"/>
      <c r="D346" s="69"/>
      <c r="E346" s="69"/>
      <c r="F346" s="69"/>
      <c r="G346" s="70"/>
      <c r="H346" s="70"/>
      <c r="I346" s="37"/>
      <c r="J346" s="37"/>
      <c r="K346" s="37"/>
      <c r="L346" s="72"/>
      <c r="M346" s="72"/>
      <c r="N346" s="37"/>
      <c r="O346" s="37"/>
      <c r="P346" s="71"/>
      <c r="Q346" s="37"/>
      <c r="R346" s="37"/>
      <c r="S346" s="37"/>
      <c r="T346" s="37"/>
      <c r="U346" s="37"/>
      <c r="V346" s="37"/>
      <c r="W346" s="37"/>
      <c r="X346" s="37"/>
      <c r="Y346" s="37"/>
    </row>
    <row r="347" spans="1:25" ht="15.75" customHeight="1">
      <c r="A347" s="67"/>
      <c r="B347" s="68"/>
      <c r="C347" s="69"/>
      <c r="D347" s="69"/>
      <c r="E347" s="69"/>
      <c r="F347" s="69"/>
      <c r="G347" s="70"/>
      <c r="H347" s="70"/>
      <c r="I347" s="37"/>
      <c r="J347" s="37"/>
      <c r="K347" s="37"/>
      <c r="L347" s="72"/>
      <c r="M347" s="72"/>
      <c r="N347" s="37"/>
      <c r="O347" s="37"/>
      <c r="P347" s="71"/>
      <c r="Q347" s="37"/>
      <c r="R347" s="37"/>
      <c r="S347" s="37"/>
      <c r="T347" s="37"/>
      <c r="U347" s="37"/>
      <c r="V347" s="37"/>
      <c r="W347" s="37"/>
      <c r="X347" s="37"/>
      <c r="Y347" s="37"/>
    </row>
    <row r="348" spans="1:25" ht="15.75" customHeight="1">
      <c r="A348" s="67"/>
      <c r="B348" s="68"/>
      <c r="C348" s="69"/>
      <c r="D348" s="69"/>
      <c r="E348" s="69"/>
      <c r="F348" s="69"/>
      <c r="G348" s="70"/>
      <c r="H348" s="70"/>
      <c r="I348" s="37"/>
      <c r="J348" s="37"/>
      <c r="K348" s="37"/>
      <c r="L348" s="72"/>
      <c r="M348" s="72"/>
      <c r="N348" s="37"/>
      <c r="O348" s="37"/>
      <c r="P348" s="71"/>
      <c r="Q348" s="37"/>
      <c r="R348" s="37"/>
      <c r="S348" s="37"/>
      <c r="T348" s="37"/>
      <c r="U348" s="37"/>
      <c r="V348" s="37"/>
      <c r="W348" s="37"/>
      <c r="X348" s="37"/>
      <c r="Y348" s="37"/>
    </row>
    <row r="349" spans="1:25" ht="15.75" customHeight="1">
      <c r="A349" s="67"/>
      <c r="B349" s="68"/>
      <c r="C349" s="69"/>
      <c r="D349" s="69"/>
      <c r="E349" s="69"/>
      <c r="F349" s="69"/>
      <c r="G349" s="70"/>
      <c r="H349" s="70"/>
      <c r="I349" s="37"/>
      <c r="J349" s="37"/>
      <c r="K349" s="37"/>
      <c r="L349" s="72"/>
      <c r="M349" s="72"/>
      <c r="N349" s="37"/>
      <c r="O349" s="37"/>
      <c r="P349" s="71"/>
      <c r="Q349" s="37"/>
      <c r="R349" s="37"/>
      <c r="S349" s="37"/>
      <c r="T349" s="37"/>
      <c r="U349" s="37"/>
      <c r="V349" s="37"/>
      <c r="W349" s="37"/>
      <c r="X349" s="37"/>
      <c r="Y349" s="37"/>
    </row>
    <row r="350" spans="1:25" ht="15.75" customHeight="1">
      <c r="A350" s="67"/>
      <c r="B350" s="68"/>
      <c r="C350" s="69"/>
      <c r="D350" s="69"/>
      <c r="E350" s="69"/>
      <c r="F350" s="69"/>
      <c r="G350" s="70"/>
      <c r="H350" s="70"/>
      <c r="I350" s="37"/>
      <c r="J350" s="37"/>
      <c r="K350" s="37"/>
      <c r="L350" s="72"/>
      <c r="M350" s="72"/>
      <c r="N350" s="37"/>
      <c r="O350" s="37"/>
      <c r="P350" s="71"/>
      <c r="Q350" s="37"/>
      <c r="R350" s="37"/>
      <c r="S350" s="37"/>
      <c r="T350" s="37"/>
      <c r="U350" s="37"/>
      <c r="V350" s="37"/>
      <c r="W350" s="37"/>
      <c r="X350" s="37"/>
      <c r="Y350" s="37"/>
    </row>
    <row r="351" spans="1:25" ht="15.75" customHeight="1">
      <c r="A351" s="67"/>
      <c r="B351" s="68"/>
      <c r="C351" s="69"/>
      <c r="D351" s="69"/>
      <c r="E351" s="69"/>
      <c r="F351" s="69"/>
      <c r="G351" s="70"/>
      <c r="H351" s="70"/>
      <c r="I351" s="37"/>
      <c r="J351" s="37"/>
      <c r="K351" s="37"/>
      <c r="L351" s="72"/>
      <c r="M351" s="72"/>
      <c r="N351" s="37"/>
      <c r="O351" s="37"/>
      <c r="P351" s="71"/>
      <c r="Q351" s="37"/>
      <c r="R351" s="37"/>
      <c r="S351" s="37"/>
      <c r="T351" s="37"/>
      <c r="U351" s="37"/>
      <c r="V351" s="37"/>
      <c r="W351" s="37"/>
      <c r="X351" s="37"/>
      <c r="Y351" s="37"/>
    </row>
    <row r="352" spans="1:25" ht="15.75" customHeight="1">
      <c r="A352" s="67"/>
      <c r="B352" s="68"/>
      <c r="C352" s="69"/>
      <c r="D352" s="69"/>
      <c r="E352" s="69"/>
      <c r="F352" s="69"/>
      <c r="G352" s="70"/>
      <c r="H352" s="70"/>
      <c r="I352" s="37"/>
      <c r="J352" s="37"/>
      <c r="K352" s="37"/>
      <c r="L352" s="72"/>
      <c r="M352" s="72"/>
      <c r="N352" s="37"/>
      <c r="O352" s="37"/>
      <c r="P352" s="71"/>
      <c r="Q352" s="37"/>
      <c r="R352" s="37"/>
      <c r="S352" s="37"/>
      <c r="T352" s="37"/>
      <c r="U352" s="37"/>
      <c r="V352" s="37"/>
      <c r="W352" s="37"/>
      <c r="X352" s="37"/>
      <c r="Y352" s="37"/>
    </row>
    <row r="353" spans="1:25" ht="15.75" customHeight="1">
      <c r="A353" s="67"/>
      <c r="B353" s="68"/>
      <c r="C353" s="69"/>
      <c r="D353" s="69"/>
      <c r="E353" s="69"/>
      <c r="F353" s="69"/>
      <c r="G353" s="70"/>
      <c r="H353" s="70"/>
      <c r="I353" s="37"/>
      <c r="J353" s="37"/>
      <c r="K353" s="37"/>
      <c r="L353" s="72"/>
      <c r="M353" s="72"/>
      <c r="N353" s="37"/>
      <c r="O353" s="37"/>
      <c r="P353" s="71"/>
      <c r="Q353" s="37"/>
      <c r="R353" s="37"/>
      <c r="S353" s="37"/>
      <c r="T353" s="37"/>
      <c r="U353" s="37"/>
      <c r="V353" s="37"/>
      <c r="W353" s="37"/>
      <c r="X353" s="37"/>
      <c r="Y353" s="37"/>
    </row>
    <row r="354" spans="1:25" ht="15.75" customHeight="1">
      <c r="A354" s="67"/>
      <c r="B354" s="68"/>
      <c r="C354" s="69"/>
      <c r="D354" s="69"/>
      <c r="E354" s="69"/>
      <c r="F354" s="69"/>
      <c r="G354" s="70"/>
      <c r="H354" s="70"/>
      <c r="I354" s="37"/>
      <c r="J354" s="37"/>
      <c r="K354" s="37"/>
      <c r="L354" s="72"/>
      <c r="M354" s="72"/>
      <c r="N354" s="37"/>
      <c r="O354" s="37"/>
      <c r="P354" s="71"/>
      <c r="Q354" s="37"/>
      <c r="R354" s="37"/>
      <c r="S354" s="37"/>
      <c r="T354" s="37"/>
      <c r="U354" s="37"/>
      <c r="V354" s="37"/>
      <c r="W354" s="37"/>
      <c r="X354" s="37"/>
      <c r="Y354" s="37"/>
    </row>
    <row r="355" spans="1:25" ht="15.75" customHeight="1">
      <c r="A355" s="67"/>
      <c r="B355" s="68"/>
      <c r="C355" s="69"/>
      <c r="D355" s="69"/>
      <c r="E355" s="69"/>
      <c r="F355" s="69"/>
      <c r="G355" s="70"/>
      <c r="H355" s="70"/>
      <c r="I355" s="37"/>
      <c r="J355" s="37"/>
      <c r="K355" s="37"/>
      <c r="L355" s="72"/>
      <c r="M355" s="72"/>
      <c r="N355" s="37"/>
      <c r="O355" s="37"/>
      <c r="P355" s="71"/>
      <c r="Q355" s="37"/>
      <c r="R355" s="37"/>
      <c r="S355" s="37"/>
      <c r="T355" s="37"/>
      <c r="U355" s="37"/>
      <c r="V355" s="37"/>
      <c r="W355" s="37"/>
      <c r="X355" s="37"/>
      <c r="Y355" s="37"/>
    </row>
    <row r="356" spans="1:25" ht="15.75" customHeight="1">
      <c r="A356" s="67"/>
      <c r="B356" s="68"/>
      <c r="C356" s="69"/>
      <c r="D356" s="69"/>
      <c r="E356" s="69"/>
      <c r="F356" s="69"/>
      <c r="G356" s="70"/>
      <c r="H356" s="70"/>
      <c r="I356" s="37"/>
      <c r="J356" s="37"/>
      <c r="K356" s="37"/>
      <c r="L356" s="72"/>
      <c r="M356" s="72"/>
      <c r="N356" s="37"/>
      <c r="O356" s="37"/>
      <c r="P356" s="71"/>
      <c r="Q356" s="37"/>
      <c r="R356" s="37"/>
      <c r="S356" s="37"/>
      <c r="T356" s="37"/>
      <c r="U356" s="37"/>
      <c r="V356" s="37"/>
      <c r="W356" s="37"/>
      <c r="X356" s="37"/>
      <c r="Y356" s="37"/>
    </row>
    <row r="357" spans="1:25" ht="15.75" customHeight="1">
      <c r="A357" s="67"/>
      <c r="B357" s="68"/>
      <c r="C357" s="69"/>
      <c r="D357" s="69"/>
      <c r="E357" s="69"/>
      <c r="F357" s="69"/>
      <c r="G357" s="70"/>
      <c r="H357" s="70"/>
      <c r="I357" s="37"/>
      <c r="J357" s="37"/>
      <c r="K357" s="37"/>
      <c r="L357" s="72"/>
      <c r="M357" s="72"/>
      <c r="N357" s="37"/>
      <c r="O357" s="37"/>
      <c r="P357" s="71"/>
      <c r="Q357" s="37"/>
      <c r="R357" s="37"/>
      <c r="S357" s="37"/>
      <c r="T357" s="37"/>
      <c r="U357" s="37"/>
      <c r="V357" s="37"/>
      <c r="W357" s="37"/>
      <c r="X357" s="37"/>
      <c r="Y357" s="37"/>
    </row>
    <row r="358" spans="1:25" ht="15.75" customHeight="1">
      <c r="A358" s="67"/>
      <c r="B358" s="68"/>
      <c r="C358" s="69"/>
      <c r="D358" s="69"/>
      <c r="E358" s="69"/>
      <c r="F358" s="69"/>
      <c r="G358" s="70"/>
      <c r="H358" s="70"/>
      <c r="I358" s="37"/>
      <c r="J358" s="37"/>
      <c r="K358" s="37"/>
      <c r="L358" s="72"/>
      <c r="M358" s="72"/>
      <c r="N358" s="37"/>
      <c r="O358" s="37"/>
      <c r="P358" s="71"/>
      <c r="Q358" s="37"/>
      <c r="R358" s="37"/>
      <c r="S358" s="37"/>
      <c r="T358" s="37"/>
      <c r="U358" s="37"/>
      <c r="V358" s="37"/>
      <c r="W358" s="37"/>
      <c r="X358" s="37"/>
      <c r="Y358" s="37"/>
    </row>
    <row r="359" spans="1:25" ht="15.75" customHeight="1">
      <c r="A359" s="67"/>
      <c r="B359" s="68"/>
      <c r="C359" s="69"/>
      <c r="D359" s="69"/>
      <c r="E359" s="69"/>
      <c r="F359" s="69"/>
      <c r="G359" s="70"/>
      <c r="H359" s="70"/>
      <c r="I359" s="37"/>
      <c r="J359" s="37"/>
      <c r="K359" s="37"/>
      <c r="L359" s="72"/>
      <c r="M359" s="72"/>
      <c r="N359" s="37"/>
      <c r="O359" s="37"/>
      <c r="P359" s="71"/>
      <c r="Q359" s="37"/>
      <c r="R359" s="37"/>
      <c r="S359" s="37"/>
      <c r="T359" s="37"/>
      <c r="U359" s="37"/>
      <c r="V359" s="37"/>
      <c r="W359" s="37"/>
      <c r="X359" s="37"/>
      <c r="Y359" s="37"/>
    </row>
    <row r="360" spans="1:25" ht="15.75" customHeight="1">
      <c r="A360" s="67"/>
      <c r="B360" s="68"/>
      <c r="C360" s="69"/>
      <c r="D360" s="69"/>
      <c r="E360" s="69"/>
      <c r="F360" s="69"/>
      <c r="G360" s="70"/>
      <c r="H360" s="70"/>
      <c r="I360" s="37"/>
      <c r="J360" s="37"/>
      <c r="K360" s="37"/>
      <c r="L360" s="72"/>
      <c r="M360" s="72"/>
      <c r="N360" s="37"/>
      <c r="O360" s="37"/>
      <c r="P360" s="71"/>
      <c r="Q360" s="37"/>
      <c r="R360" s="37"/>
      <c r="S360" s="37"/>
      <c r="T360" s="37"/>
      <c r="U360" s="37"/>
      <c r="V360" s="37"/>
      <c r="W360" s="37"/>
      <c r="X360" s="37"/>
      <c r="Y360" s="37"/>
    </row>
    <row r="361" spans="1:25" ht="15.75" customHeight="1">
      <c r="A361" s="67"/>
      <c r="B361" s="68"/>
      <c r="C361" s="69"/>
      <c r="D361" s="69"/>
      <c r="E361" s="69"/>
      <c r="F361" s="69"/>
      <c r="G361" s="70"/>
      <c r="H361" s="70"/>
      <c r="I361" s="37"/>
      <c r="J361" s="37"/>
      <c r="K361" s="37"/>
      <c r="L361" s="72"/>
      <c r="M361" s="72"/>
      <c r="N361" s="37"/>
      <c r="O361" s="37"/>
      <c r="P361" s="71"/>
      <c r="Q361" s="37"/>
      <c r="R361" s="37"/>
      <c r="S361" s="37"/>
      <c r="T361" s="37"/>
      <c r="U361" s="37"/>
      <c r="V361" s="37"/>
      <c r="W361" s="37"/>
      <c r="X361" s="37"/>
      <c r="Y361" s="37"/>
    </row>
    <row r="362" spans="1:25" ht="15.75" customHeight="1">
      <c r="A362" s="67"/>
      <c r="B362" s="68"/>
      <c r="C362" s="69"/>
      <c r="D362" s="69"/>
      <c r="E362" s="69"/>
      <c r="F362" s="69"/>
      <c r="G362" s="70"/>
      <c r="H362" s="70"/>
      <c r="I362" s="37"/>
      <c r="J362" s="37"/>
      <c r="K362" s="37"/>
      <c r="L362" s="72"/>
      <c r="M362" s="72"/>
      <c r="N362" s="37"/>
      <c r="O362" s="37"/>
      <c r="P362" s="71"/>
      <c r="Q362" s="37"/>
      <c r="R362" s="37"/>
      <c r="S362" s="37"/>
      <c r="T362" s="37"/>
      <c r="U362" s="37"/>
      <c r="V362" s="37"/>
      <c r="W362" s="37"/>
      <c r="X362" s="37"/>
      <c r="Y362" s="37"/>
    </row>
    <row r="363" spans="1:25" ht="15.75" customHeight="1">
      <c r="A363" s="67"/>
      <c r="B363" s="68"/>
      <c r="C363" s="69"/>
      <c r="D363" s="69"/>
      <c r="E363" s="69"/>
      <c r="F363" s="69"/>
      <c r="G363" s="70"/>
      <c r="H363" s="70"/>
      <c r="I363" s="37"/>
      <c r="J363" s="37"/>
      <c r="K363" s="37"/>
      <c r="L363" s="72"/>
      <c r="M363" s="72"/>
      <c r="N363" s="37"/>
      <c r="O363" s="37"/>
      <c r="P363" s="71"/>
      <c r="Q363" s="37"/>
      <c r="R363" s="37"/>
      <c r="S363" s="37"/>
      <c r="T363" s="37"/>
      <c r="U363" s="37"/>
      <c r="V363" s="37"/>
      <c r="W363" s="37"/>
      <c r="X363" s="37"/>
      <c r="Y363" s="37"/>
    </row>
    <row r="364" spans="1:25" ht="15.75" customHeight="1">
      <c r="A364" s="67"/>
      <c r="B364" s="68"/>
      <c r="C364" s="69"/>
      <c r="D364" s="69"/>
      <c r="E364" s="69"/>
      <c r="F364" s="69"/>
      <c r="G364" s="70"/>
      <c r="H364" s="70"/>
      <c r="I364" s="37"/>
      <c r="J364" s="37"/>
      <c r="K364" s="37"/>
      <c r="L364" s="72"/>
      <c r="M364" s="72"/>
      <c r="N364" s="37"/>
      <c r="O364" s="37"/>
      <c r="P364" s="71"/>
      <c r="Q364" s="37"/>
      <c r="R364" s="37"/>
      <c r="S364" s="37"/>
      <c r="T364" s="37"/>
      <c r="U364" s="37"/>
      <c r="V364" s="37"/>
      <c r="W364" s="37"/>
      <c r="X364" s="37"/>
      <c r="Y364" s="37"/>
    </row>
    <row r="365" spans="1:25" ht="15.75" customHeight="1">
      <c r="A365" s="67"/>
      <c r="B365" s="68"/>
      <c r="C365" s="69"/>
      <c r="D365" s="69"/>
      <c r="E365" s="69"/>
      <c r="F365" s="69"/>
      <c r="G365" s="70"/>
      <c r="H365" s="70"/>
      <c r="I365" s="37"/>
      <c r="J365" s="37"/>
      <c r="K365" s="37"/>
      <c r="L365" s="72"/>
      <c r="M365" s="72"/>
      <c r="N365" s="37"/>
      <c r="O365" s="37"/>
      <c r="P365" s="71"/>
      <c r="Q365" s="37"/>
      <c r="R365" s="37"/>
      <c r="S365" s="37"/>
      <c r="T365" s="37"/>
      <c r="U365" s="37"/>
      <c r="V365" s="37"/>
      <c r="W365" s="37"/>
      <c r="X365" s="37"/>
      <c r="Y365" s="37"/>
    </row>
    <row r="366" spans="1:25" ht="15.75" customHeight="1">
      <c r="A366" s="67"/>
      <c r="B366" s="68"/>
      <c r="C366" s="69"/>
      <c r="D366" s="69"/>
      <c r="E366" s="69"/>
      <c r="F366" s="69"/>
      <c r="G366" s="70"/>
      <c r="H366" s="70"/>
      <c r="I366" s="37"/>
      <c r="J366" s="37"/>
      <c r="K366" s="37"/>
      <c r="L366" s="72"/>
      <c r="M366" s="72"/>
      <c r="N366" s="37"/>
      <c r="O366" s="37"/>
      <c r="P366" s="71"/>
      <c r="Q366" s="37"/>
      <c r="R366" s="37"/>
      <c r="S366" s="37"/>
      <c r="T366" s="37"/>
      <c r="U366" s="37"/>
      <c r="V366" s="37"/>
      <c r="W366" s="37"/>
      <c r="X366" s="37"/>
      <c r="Y366" s="37"/>
    </row>
    <row r="367" spans="1:25" ht="15.75" customHeight="1">
      <c r="A367" s="67"/>
      <c r="B367" s="68"/>
      <c r="C367" s="69"/>
      <c r="D367" s="69"/>
      <c r="E367" s="69"/>
      <c r="F367" s="69"/>
      <c r="G367" s="70"/>
      <c r="H367" s="70"/>
      <c r="I367" s="37"/>
      <c r="J367" s="37"/>
      <c r="K367" s="37"/>
      <c r="L367" s="72"/>
      <c r="M367" s="72"/>
      <c r="N367" s="37"/>
      <c r="O367" s="37"/>
      <c r="P367" s="71"/>
      <c r="Q367" s="37"/>
      <c r="R367" s="37"/>
      <c r="S367" s="37"/>
      <c r="T367" s="37"/>
      <c r="U367" s="37"/>
      <c r="V367" s="37"/>
      <c r="W367" s="37"/>
      <c r="X367" s="37"/>
      <c r="Y367" s="37"/>
    </row>
    <row r="368" spans="1:25" ht="15.75" customHeight="1">
      <c r="A368" s="67"/>
      <c r="B368" s="68"/>
      <c r="C368" s="69"/>
      <c r="D368" s="69"/>
      <c r="E368" s="69"/>
      <c r="F368" s="69"/>
      <c r="G368" s="70"/>
      <c r="H368" s="70"/>
      <c r="I368" s="37"/>
      <c r="J368" s="37"/>
      <c r="K368" s="37"/>
      <c r="L368" s="72"/>
      <c r="M368" s="72"/>
      <c r="N368" s="37"/>
      <c r="O368" s="37"/>
      <c r="P368" s="71"/>
      <c r="Q368" s="37"/>
      <c r="R368" s="37"/>
      <c r="S368" s="37"/>
      <c r="T368" s="37"/>
      <c r="U368" s="37"/>
      <c r="V368" s="37"/>
      <c r="W368" s="37"/>
      <c r="X368" s="37"/>
      <c r="Y368" s="37"/>
    </row>
    <row r="369" spans="1:25" ht="15.75" customHeight="1">
      <c r="A369" s="67"/>
      <c r="B369" s="68"/>
      <c r="C369" s="69"/>
      <c r="D369" s="69"/>
      <c r="E369" s="69"/>
      <c r="F369" s="69"/>
      <c r="G369" s="70"/>
      <c r="H369" s="70"/>
      <c r="I369" s="37"/>
      <c r="J369" s="37"/>
      <c r="K369" s="37"/>
      <c r="L369" s="72"/>
      <c r="M369" s="72"/>
      <c r="N369" s="37"/>
      <c r="O369" s="37"/>
      <c r="P369" s="71"/>
      <c r="Q369" s="37"/>
      <c r="R369" s="37"/>
      <c r="S369" s="37"/>
      <c r="T369" s="37"/>
      <c r="U369" s="37"/>
      <c r="V369" s="37"/>
      <c r="W369" s="37"/>
      <c r="X369" s="37"/>
      <c r="Y369" s="37"/>
    </row>
    <row r="370" spans="1:25" ht="15.75" customHeight="1">
      <c r="A370" s="67"/>
      <c r="B370" s="68"/>
      <c r="C370" s="69"/>
      <c r="D370" s="69"/>
      <c r="E370" s="69"/>
      <c r="F370" s="69"/>
      <c r="G370" s="70"/>
      <c r="H370" s="70"/>
      <c r="I370" s="37"/>
      <c r="J370" s="37"/>
      <c r="K370" s="37"/>
      <c r="L370" s="72"/>
      <c r="M370" s="72"/>
      <c r="N370" s="37"/>
      <c r="O370" s="37"/>
      <c r="P370" s="71"/>
      <c r="Q370" s="37"/>
      <c r="R370" s="37"/>
      <c r="S370" s="37"/>
      <c r="T370" s="37"/>
      <c r="U370" s="37"/>
      <c r="V370" s="37"/>
      <c r="W370" s="37"/>
      <c r="X370" s="37"/>
      <c r="Y370" s="37"/>
    </row>
    <row r="371" spans="1:25" ht="15.75" customHeight="1">
      <c r="A371" s="67"/>
      <c r="B371" s="68"/>
      <c r="C371" s="69"/>
      <c r="D371" s="69"/>
      <c r="E371" s="69"/>
      <c r="F371" s="69"/>
      <c r="G371" s="70"/>
      <c r="H371" s="70"/>
      <c r="I371" s="37"/>
      <c r="J371" s="37"/>
      <c r="K371" s="37"/>
      <c r="L371" s="72"/>
      <c r="M371" s="72"/>
      <c r="N371" s="37"/>
      <c r="O371" s="37"/>
      <c r="P371" s="71"/>
      <c r="Q371" s="37"/>
      <c r="R371" s="37"/>
      <c r="S371" s="37"/>
      <c r="T371" s="37"/>
      <c r="U371" s="37"/>
      <c r="V371" s="37"/>
      <c r="W371" s="37"/>
      <c r="X371" s="37"/>
      <c r="Y371" s="37"/>
    </row>
    <row r="372" spans="1:25" ht="15.75" customHeight="1">
      <c r="A372" s="67"/>
      <c r="B372" s="68"/>
      <c r="C372" s="69"/>
      <c r="D372" s="69"/>
      <c r="E372" s="69"/>
      <c r="F372" s="69"/>
      <c r="G372" s="70"/>
      <c r="H372" s="70"/>
      <c r="I372" s="37"/>
      <c r="J372" s="37"/>
      <c r="K372" s="37"/>
      <c r="L372" s="72"/>
      <c r="M372" s="72"/>
      <c r="N372" s="37"/>
      <c r="O372" s="37"/>
      <c r="P372" s="71"/>
      <c r="Q372" s="37"/>
      <c r="R372" s="37"/>
      <c r="S372" s="37"/>
      <c r="T372" s="37"/>
      <c r="U372" s="37"/>
      <c r="V372" s="37"/>
      <c r="W372" s="37"/>
      <c r="X372" s="37"/>
      <c r="Y372" s="37"/>
    </row>
    <row r="373" spans="1:25" ht="15.75" customHeight="1">
      <c r="A373" s="67"/>
      <c r="B373" s="68"/>
      <c r="C373" s="69"/>
      <c r="D373" s="69"/>
      <c r="E373" s="69"/>
      <c r="F373" s="69"/>
      <c r="G373" s="70"/>
      <c r="H373" s="70"/>
      <c r="I373" s="37"/>
      <c r="J373" s="37"/>
      <c r="K373" s="37"/>
      <c r="L373" s="72"/>
      <c r="M373" s="72"/>
      <c r="N373" s="37"/>
      <c r="O373" s="37"/>
      <c r="P373" s="71"/>
      <c r="Q373" s="37"/>
      <c r="R373" s="37"/>
      <c r="S373" s="37"/>
      <c r="T373" s="37"/>
      <c r="U373" s="37"/>
      <c r="V373" s="37"/>
      <c r="W373" s="37"/>
      <c r="X373" s="37"/>
      <c r="Y373" s="37"/>
    </row>
    <row r="374" spans="1:25" ht="15.75" customHeight="1">
      <c r="A374" s="67"/>
      <c r="B374" s="68"/>
      <c r="C374" s="69"/>
      <c r="D374" s="69"/>
      <c r="E374" s="69"/>
      <c r="F374" s="69"/>
      <c r="G374" s="70"/>
      <c r="H374" s="70"/>
      <c r="I374" s="37"/>
      <c r="J374" s="37"/>
      <c r="K374" s="37"/>
      <c r="L374" s="72"/>
      <c r="M374" s="72"/>
      <c r="N374" s="37"/>
      <c r="O374" s="37"/>
      <c r="P374" s="71"/>
      <c r="Q374" s="37"/>
      <c r="R374" s="37"/>
      <c r="S374" s="37"/>
      <c r="T374" s="37"/>
      <c r="U374" s="37"/>
      <c r="V374" s="37"/>
      <c r="W374" s="37"/>
      <c r="X374" s="37"/>
      <c r="Y374" s="37"/>
    </row>
    <row r="375" spans="1:25" ht="15.75" customHeight="1">
      <c r="A375" s="67"/>
      <c r="B375" s="68"/>
      <c r="C375" s="69"/>
      <c r="D375" s="69"/>
      <c r="E375" s="69"/>
      <c r="F375" s="69"/>
      <c r="G375" s="70"/>
      <c r="H375" s="70"/>
      <c r="I375" s="37"/>
      <c r="J375" s="37"/>
      <c r="K375" s="37"/>
      <c r="L375" s="72"/>
      <c r="M375" s="72"/>
      <c r="N375" s="37"/>
      <c r="O375" s="37"/>
      <c r="P375" s="71"/>
      <c r="Q375" s="37"/>
      <c r="R375" s="37"/>
      <c r="S375" s="37"/>
      <c r="T375" s="37"/>
      <c r="U375" s="37"/>
      <c r="V375" s="37"/>
      <c r="W375" s="37"/>
      <c r="X375" s="37"/>
      <c r="Y375" s="37"/>
    </row>
    <row r="376" spans="1:25" ht="15.75" customHeight="1">
      <c r="A376" s="67"/>
      <c r="B376" s="68"/>
      <c r="C376" s="69"/>
      <c r="D376" s="69"/>
      <c r="E376" s="69"/>
      <c r="F376" s="69"/>
      <c r="G376" s="70"/>
      <c r="H376" s="70"/>
      <c r="I376" s="37"/>
      <c r="J376" s="37"/>
      <c r="K376" s="37"/>
      <c r="L376" s="72"/>
      <c r="M376" s="72"/>
      <c r="N376" s="37"/>
      <c r="O376" s="37"/>
      <c r="P376" s="71"/>
      <c r="Q376" s="37"/>
      <c r="R376" s="37"/>
      <c r="S376" s="37"/>
      <c r="T376" s="37"/>
      <c r="U376" s="37"/>
      <c r="V376" s="37"/>
      <c r="W376" s="37"/>
      <c r="X376" s="37"/>
      <c r="Y376" s="37"/>
    </row>
    <row r="377" spans="1:25" ht="15.75" customHeight="1">
      <c r="A377" s="67"/>
      <c r="B377" s="68"/>
      <c r="C377" s="69"/>
      <c r="D377" s="69"/>
      <c r="E377" s="69"/>
      <c r="F377" s="69"/>
      <c r="G377" s="70"/>
      <c r="H377" s="70"/>
      <c r="I377" s="37"/>
      <c r="J377" s="37"/>
      <c r="K377" s="37"/>
      <c r="L377" s="72"/>
      <c r="M377" s="72"/>
      <c r="N377" s="37"/>
      <c r="O377" s="37"/>
      <c r="P377" s="71"/>
      <c r="Q377" s="37"/>
      <c r="R377" s="37"/>
      <c r="S377" s="37"/>
      <c r="T377" s="37"/>
      <c r="U377" s="37"/>
      <c r="V377" s="37"/>
      <c r="W377" s="37"/>
      <c r="X377" s="37"/>
      <c r="Y377" s="37"/>
    </row>
    <row r="378" spans="1:25" ht="15.75" customHeight="1">
      <c r="A378" s="67"/>
      <c r="B378" s="68"/>
      <c r="C378" s="69"/>
      <c r="D378" s="69"/>
      <c r="E378" s="69"/>
      <c r="F378" s="69"/>
      <c r="G378" s="70"/>
      <c r="H378" s="70"/>
      <c r="I378" s="37"/>
      <c r="J378" s="37"/>
      <c r="K378" s="37"/>
      <c r="L378" s="72"/>
      <c r="M378" s="72"/>
      <c r="N378" s="37"/>
      <c r="O378" s="37"/>
      <c r="P378" s="71"/>
      <c r="Q378" s="37"/>
      <c r="R378" s="37"/>
      <c r="S378" s="37"/>
      <c r="T378" s="37"/>
      <c r="U378" s="37"/>
      <c r="V378" s="37"/>
      <c r="W378" s="37"/>
      <c r="X378" s="37"/>
      <c r="Y378" s="37"/>
    </row>
    <row r="379" spans="1:25" ht="15.75" customHeight="1">
      <c r="A379" s="67"/>
      <c r="B379" s="68"/>
      <c r="C379" s="69"/>
      <c r="D379" s="69"/>
      <c r="E379" s="69"/>
      <c r="F379" s="69"/>
      <c r="G379" s="70"/>
      <c r="H379" s="70"/>
      <c r="I379" s="37"/>
      <c r="J379" s="37"/>
      <c r="K379" s="37"/>
      <c r="L379" s="72"/>
      <c r="M379" s="72"/>
      <c r="N379" s="37"/>
      <c r="O379" s="37"/>
      <c r="P379" s="71"/>
      <c r="Q379" s="37"/>
      <c r="R379" s="37"/>
      <c r="S379" s="37"/>
      <c r="T379" s="37"/>
      <c r="U379" s="37"/>
      <c r="V379" s="37"/>
      <c r="W379" s="37"/>
      <c r="X379" s="37"/>
      <c r="Y379" s="37"/>
    </row>
    <row r="380" spans="1:25" ht="15.75" customHeight="1">
      <c r="A380" s="67"/>
      <c r="B380" s="68"/>
      <c r="C380" s="69"/>
      <c r="D380" s="69"/>
      <c r="E380" s="69"/>
      <c r="F380" s="69"/>
      <c r="G380" s="70"/>
      <c r="H380" s="70"/>
      <c r="I380" s="37"/>
      <c r="J380" s="37"/>
      <c r="K380" s="37"/>
      <c r="L380" s="72"/>
      <c r="M380" s="72"/>
      <c r="N380" s="37"/>
      <c r="O380" s="37"/>
      <c r="P380" s="71"/>
      <c r="Q380" s="37"/>
      <c r="R380" s="37"/>
      <c r="S380" s="37"/>
      <c r="T380" s="37"/>
      <c r="U380" s="37"/>
      <c r="V380" s="37"/>
      <c r="W380" s="37"/>
      <c r="X380" s="37"/>
      <c r="Y380" s="37"/>
    </row>
    <row r="381" spans="1:25" ht="15.75" customHeight="1">
      <c r="A381" s="67"/>
      <c r="B381" s="68"/>
      <c r="C381" s="69"/>
      <c r="D381" s="69"/>
      <c r="E381" s="69"/>
      <c r="F381" s="69"/>
      <c r="G381" s="70"/>
      <c r="H381" s="70"/>
      <c r="I381" s="37"/>
      <c r="J381" s="37"/>
      <c r="K381" s="37"/>
      <c r="L381" s="72"/>
      <c r="M381" s="72"/>
      <c r="N381" s="37"/>
      <c r="O381" s="37"/>
      <c r="P381" s="71"/>
      <c r="Q381" s="37"/>
      <c r="R381" s="37"/>
      <c r="S381" s="37"/>
      <c r="T381" s="37"/>
      <c r="U381" s="37"/>
      <c r="V381" s="37"/>
      <c r="W381" s="37"/>
      <c r="X381" s="37"/>
      <c r="Y381" s="37"/>
    </row>
    <row r="382" spans="1:25" ht="15.75" customHeight="1">
      <c r="A382" s="67"/>
      <c r="B382" s="68"/>
      <c r="C382" s="69"/>
      <c r="D382" s="69"/>
      <c r="E382" s="69"/>
      <c r="F382" s="69"/>
      <c r="G382" s="70"/>
      <c r="H382" s="70"/>
      <c r="I382" s="37"/>
      <c r="J382" s="37"/>
      <c r="K382" s="37"/>
      <c r="L382" s="72"/>
      <c r="M382" s="72"/>
      <c r="N382" s="37"/>
      <c r="O382" s="37"/>
      <c r="P382" s="71"/>
      <c r="Q382" s="37"/>
      <c r="R382" s="37"/>
      <c r="S382" s="37"/>
      <c r="T382" s="37"/>
      <c r="U382" s="37"/>
      <c r="V382" s="37"/>
      <c r="W382" s="37"/>
      <c r="X382" s="37"/>
      <c r="Y382" s="37"/>
    </row>
    <row r="383" spans="1:25" ht="15.75" customHeight="1">
      <c r="A383" s="67"/>
      <c r="B383" s="68"/>
      <c r="C383" s="69"/>
      <c r="D383" s="69"/>
      <c r="E383" s="69"/>
      <c r="F383" s="69"/>
      <c r="G383" s="70"/>
      <c r="H383" s="70"/>
      <c r="I383" s="37"/>
      <c r="J383" s="37"/>
      <c r="K383" s="37"/>
      <c r="L383" s="72"/>
      <c r="M383" s="72"/>
      <c r="N383" s="37"/>
      <c r="O383" s="37"/>
      <c r="P383" s="71"/>
      <c r="Q383" s="37"/>
      <c r="R383" s="37"/>
      <c r="S383" s="37"/>
      <c r="T383" s="37"/>
      <c r="U383" s="37"/>
      <c r="V383" s="37"/>
      <c r="W383" s="37"/>
      <c r="X383" s="37"/>
      <c r="Y383" s="37"/>
    </row>
    <row r="384" spans="1:25" ht="15.75" customHeight="1">
      <c r="A384" s="67"/>
      <c r="B384" s="68"/>
      <c r="C384" s="69"/>
      <c r="D384" s="69"/>
      <c r="E384" s="69"/>
      <c r="F384" s="69"/>
      <c r="G384" s="70"/>
      <c r="H384" s="70"/>
      <c r="I384" s="37"/>
      <c r="J384" s="37"/>
      <c r="K384" s="37"/>
      <c r="L384" s="72"/>
      <c r="M384" s="72"/>
      <c r="N384" s="37"/>
      <c r="O384" s="37"/>
      <c r="P384" s="71"/>
      <c r="Q384" s="37"/>
      <c r="R384" s="37"/>
      <c r="S384" s="37"/>
      <c r="T384" s="37"/>
      <c r="U384" s="37"/>
      <c r="V384" s="37"/>
      <c r="W384" s="37"/>
      <c r="X384" s="37"/>
      <c r="Y384" s="37"/>
    </row>
    <row r="385" spans="1:25" ht="15.75" customHeight="1">
      <c r="A385" s="67"/>
      <c r="B385" s="68"/>
      <c r="C385" s="69"/>
      <c r="D385" s="69"/>
      <c r="E385" s="69"/>
      <c r="F385" s="69"/>
      <c r="G385" s="70"/>
      <c r="H385" s="70"/>
      <c r="I385" s="37"/>
      <c r="J385" s="37"/>
      <c r="K385" s="37"/>
      <c r="L385" s="72"/>
      <c r="M385" s="72"/>
      <c r="N385" s="37"/>
      <c r="O385" s="37"/>
      <c r="P385" s="71"/>
      <c r="Q385" s="37"/>
      <c r="R385" s="37"/>
      <c r="S385" s="37"/>
      <c r="T385" s="37"/>
      <c r="U385" s="37"/>
      <c r="V385" s="37"/>
      <c r="W385" s="37"/>
      <c r="X385" s="37"/>
      <c r="Y385" s="37"/>
    </row>
    <row r="386" spans="1:25" ht="15.75" customHeight="1">
      <c r="A386" s="67"/>
      <c r="B386" s="68"/>
      <c r="C386" s="69"/>
      <c r="D386" s="69"/>
      <c r="E386" s="69"/>
      <c r="F386" s="69"/>
      <c r="G386" s="70"/>
      <c r="H386" s="70"/>
      <c r="I386" s="37"/>
      <c r="J386" s="37"/>
      <c r="K386" s="37"/>
      <c r="L386" s="72"/>
      <c r="M386" s="72"/>
      <c r="N386" s="37"/>
      <c r="O386" s="37"/>
      <c r="P386" s="71"/>
      <c r="Q386" s="37"/>
      <c r="R386" s="37"/>
      <c r="S386" s="37"/>
      <c r="T386" s="37"/>
      <c r="U386" s="37"/>
      <c r="V386" s="37"/>
      <c r="W386" s="37"/>
      <c r="X386" s="37"/>
      <c r="Y386" s="37"/>
    </row>
    <row r="387" spans="1:25" ht="15.75" customHeight="1">
      <c r="A387" s="67"/>
      <c r="B387" s="68"/>
      <c r="C387" s="69"/>
      <c r="D387" s="69"/>
      <c r="E387" s="69"/>
      <c r="F387" s="69"/>
      <c r="G387" s="70"/>
      <c r="H387" s="70"/>
      <c r="I387" s="37"/>
      <c r="J387" s="37"/>
      <c r="K387" s="37"/>
      <c r="L387" s="72"/>
      <c r="M387" s="72"/>
      <c r="N387" s="37"/>
      <c r="O387" s="37"/>
      <c r="P387" s="71"/>
      <c r="Q387" s="37"/>
      <c r="R387" s="37"/>
      <c r="S387" s="37"/>
      <c r="T387" s="37"/>
      <c r="U387" s="37"/>
      <c r="V387" s="37"/>
      <c r="W387" s="37"/>
      <c r="X387" s="37"/>
      <c r="Y387" s="37"/>
    </row>
    <row r="388" spans="1:25" ht="15.75" customHeight="1">
      <c r="A388" s="67"/>
      <c r="B388" s="68"/>
      <c r="C388" s="69"/>
      <c r="D388" s="69"/>
      <c r="E388" s="69"/>
      <c r="F388" s="69"/>
      <c r="G388" s="70"/>
      <c r="H388" s="70"/>
      <c r="I388" s="37"/>
      <c r="J388" s="37"/>
      <c r="K388" s="37"/>
      <c r="L388" s="72"/>
      <c r="M388" s="72"/>
      <c r="N388" s="37"/>
      <c r="O388" s="37"/>
      <c r="P388" s="71"/>
      <c r="Q388" s="37"/>
      <c r="R388" s="37"/>
      <c r="S388" s="37"/>
      <c r="T388" s="37"/>
      <c r="U388" s="37"/>
      <c r="V388" s="37"/>
      <c r="W388" s="37"/>
      <c r="X388" s="37"/>
      <c r="Y388" s="37"/>
    </row>
    <row r="389" spans="1:25" ht="15.75" customHeight="1">
      <c r="A389" s="67"/>
      <c r="B389" s="68"/>
      <c r="C389" s="69"/>
      <c r="D389" s="69"/>
      <c r="E389" s="69"/>
      <c r="F389" s="69"/>
      <c r="G389" s="70"/>
      <c r="H389" s="70"/>
      <c r="I389" s="37"/>
      <c r="J389" s="37"/>
      <c r="K389" s="37"/>
      <c r="L389" s="72"/>
      <c r="M389" s="72"/>
      <c r="N389" s="37"/>
      <c r="O389" s="37"/>
      <c r="P389" s="71"/>
      <c r="Q389" s="37"/>
      <c r="R389" s="37"/>
      <c r="S389" s="37"/>
      <c r="T389" s="37"/>
      <c r="U389" s="37"/>
      <c r="V389" s="37"/>
      <c r="W389" s="37"/>
      <c r="X389" s="37"/>
      <c r="Y389" s="37"/>
    </row>
    <row r="390" spans="1:25" ht="15.75" customHeight="1">
      <c r="A390" s="67"/>
      <c r="B390" s="68"/>
      <c r="C390" s="69"/>
      <c r="D390" s="69"/>
      <c r="E390" s="69"/>
      <c r="F390" s="69"/>
      <c r="G390" s="70"/>
      <c r="H390" s="70"/>
      <c r="I390" s="37"/>
      <c r="J390" s="37"/>
      <c r="K390" s="37"/>
      <c r="L390" s="72"/>
      <c r="M390" s="72"/>
      <c r="N390" s="37"/>
      <c r="O390" s="37"/>
      <c r="P390" s="71"/>
      <c r="Q390" s="37"/>
      <c r="R390" s="37"/>
      <c r="S390" s="37"/>
      <c r="T390" s="37"/>
      <c r="U390" s="37"/>
      <c r="V390" s="37"/>
      <c r="W390" s="37"/>
      <c r="X390" s="37"/>
      <c r="Y390" s="37"/>
    </row>
    <row r="391" spans="1:25" ht="15.75" customHeight="1">
      <c r="A391" s="67"/>
      <c r="B391" s="68"/>
      <c r="C391" s="69"/>
      <c r="D391" s="69"/>
      <c r="E391" s="69"/>
      <c r="F391" s="69"/>
      <c r="G391" s="70"/>
      <c r="H391" s="70"/>
      <c r="I391" s="37"/>
      <c r="J391" s="37"/>
      <c r="K391" s="37"/>
      <c r="L391" s="72"/>
      <c r="M391" s="72"/>
      <c r="N391" s="37"/>
      <c r="O391" s="37"/>
      <c r="P391" s="71"/>
      <c r="Q391" s="37"/>
      <c r="R391" s="37"/>
      <c r="S391" s="37"/>
      <c r="T391" s="37"/>
      <c r="U391" s="37"/>
      <c r="V391" s="37"/>
      <c r="W391" s="37"/>
      <c r="X391" s="37"/>
      <c r="Y391" s="37"/>
    </row>
    <row r="392" spans="1:25" ht="15.75" customHeight="1">
      <c r="A392" s="67"/>
      <c r="B392" s="68"/>
      <c r="C392" s="69"/>
      <c r="D392" s="69"/>
      <c r="E392" s="69"/>
      <c r="F392" s="69"/>
      <c r="G392" s="70"/>
      <c r="H392" s="70"/>
      <c r="I392" s="37"/>
      <c r="J392" s="37"/>
      <c r="K392" s="37"/>
      <c r="L392" s="72"/>
      <c r="M392" s="72"/>
      <c r="N392" s="37"/>
      <c r="O392" s="37"/>
      <c r="P392" s="71"/>
      <c r="Q392" s="37"/>
      <c r="R392" s="37"/>
      <c r="S392" s="37"/>
      <c r="T392" s="37"/>
      <c r="U392" s="37"/>
      <c r="V392" s="37"/>
      <c r="W392" s="37"/>
      <c r="X392" s="37"/>
      <c r="Y392" s="37"/>
    </row>
    <row r="393" spans="1:25" ht="15.75" customHeight="1">
      <c r="A393" s="67"/>
      <c r="B393" s="68"/>
      <c r="C393" s="69"/>
      <c r="D393" s="69"/>
      <c r="E393" s="69"/>
      <c r="F393" s="69"/>
      <c r="G393" s="70"/>
      <c r="H393" s="70"/>
      <c r="I393" s="37"/>
      <c r="J393" s="37"/>
      <c r="K393" s="37"/>
      <c r="L393" s="72"/>
      <c r="M393" s="72"/>
      <c r="N393" s="37"/>
      <c r="O393" s="37"/>
      <c r="P393" s="71"/>
      <c r="Q393" s="37"/>
      <c r="R393" s="37"/>
      <c r="S393" s="37"/>
      <c r="T393" s="37"/>
      <c r="U393" s="37"/>
      <c r="V393" s="37"/>
      <c r="W393" s="37"/>
      <c r="X393" s="37"/>
      <c r="Y393" s="37"/>
    </row>
    <row r="394" spans="1:25" ht="15.75" customHeight="1">
      <c r="A394" s="67"/>
      <c r="B394" s="68"/>
      <c r="C394" s="69"/>
      <c r="D394" s="69"/>
      <c r="E394" s="69"/>
      <c r="F394" s="69"/>
      <c r="G394" s="70"/>
      <c r="H394" s="70"/>
      <c r="I394" s="37"/>
      <c r="J394" s="37"/>
      <c r="K394" s="37"/>
      <c r="L394" s="72"/>
      <c r="M394" s="72"/>
      <c r="N394" s="37"/>
      <c r="O394" s="37"/>
      <c r="P394" s="71"/>
      <c r="Q394" s="37"/>
      <c r="R394" s="37"/>
      <c r="S394" s="37"/>
      <c r="T394" s="37"/>
      <c r="U394" s="37"/>
      <c r="V394" s="37"/>
      <c r="W394" s="37"/>
      <c r="X394" s="37"/>
      <c r="Y394" s="37"/>
    </row>
    <row r="395" spans="1:25" ht="15.75" customHeight="1">
      <c r="A395" s="67"/>
      <c r="B395" s="68"/>
      <c r="C395" s="69"/>
      <c r="D395" s="69"/>
      <c r="E395" s="69"/>
      <c r="F395" s="69"/>
      <c r="G395" s="70"/>
      <c r="H395" s="70"/>
      <c r="I395" s="37"/>
      <c r="J395" s="37"/>
      <c r="K395" s="37"/>
      <c r="L395" s="72"/>
      <c r="M395" s="72"/>
      <c r="N395" s="37"/>
      <c r="O395" s="37"/>
      <c r="P395" s="71"/>
      <c r="Q395" s="37"/>
      <c r="R395" s="37"/>
      <c r="S395" s="37"/>
      <c r="T395" s="37"/>
      <c r="U395" s="37"/>
      <c r="V395" s="37"/>
      <c r="W395" s="37"/>
      <c r="X395" s="37"/>
      <c r="Y395" s="37"/>
    </row>
    <row r="396" spans="1:25" ht="15.75" customHeight="1">
      <c r="A396" s="67"/>
      <c r="B396" s="68"/>
      <c r="C396" s="69"/>
      <c r="D396" s="69"/>
      <c r="E396" s="69"/>
      <c r="F396" s="69"/>
      <c r="G396" s="70"/>
      <c r="H396" s="70"/>
      <c r="I396" s="37"/>
      <c r="J396" s="37"/>
      <c r="K396" s="37"/>
      <c r="L396" s="72"/>
      <c r="M396" s="72"/>
      <c r="N396" s="37"/>
      <c r="O396" s="37"/>
      <c r="P396" s="71"/>
      <c r="Q396" s="37"/>
      <c r="R396" s="37"/>
      <c r="S396" s="37"/>
      <c r="T396" s="37"/>
      <c r="U396" s="37"/>
      <c r="V396" s="37"/>
      <c r="W396" s="37"/>
      <c r="X396" s="37"/>
      <c r="Y396" s="37"/>
    </row>
    <row r="397" spans="1:25" ht="15.75" customHeight="1">
      <c r="A397" s="67"/>
      <c r="B397" s="68"/>
      <c r="C397" s="69"/>
      <c r="D397" s="69"/>
      <c r="E397" s="69"/>
      <c r="F397" s="69"/>
      <c r="G397" s="70"/>
      <c r="H397" s="70"/>
      <c r="I397" s="37"/>
      <c r="J397" s="37"/>
      <c r="K397" s="37"/>
      <c r="L397" s="72"/>
      <c r="M397" s="72"/>
      <c r="N397" s="37"/>
      <c r="O397" s="37"/>
      <c r="P397" s="71"/>
      <c r="Q397" s="37"/>
      <c r="R397" s="37"/>
      <c r="S397" s="37"/>
      <c r="T397" s="37"/>
      <c r="U397" s="37"/>
      <c r="V397" s="37"/>
      <c r="W397" s="37"/>
      <c r="X397" s="37"/>
      <c r="Y397" s="37"/>
    </row>
    <row r="398" spans="1:25" ht="15.75" customHeight="1">
      <c r="A398" s="67"/>
      <c r="B398" s="68"/>
      <c r="C398" s="69"/>
      <c r="D398" s="69"/>
      <c r="E398" s="69"/>
      <c r="F398" s="69"/>
      <c r="G398" s="70"/>
      <c r="H398" s="70"/>
      <c r="I398" s="37"/>
      <c r="J398" s="37"/>
      <c r="K398" s="37"/>
      <c r="L398" s="72"/>
      <c r="M398" s="72"/>
      <c r="N398" s="37"/>
      <c r="O398" s="37"/>
      <c r="P398" s="71"/>
      <c r="Q398" s="37"/>
      <c r="R398" s="37"/>
      <c r="S398" s="37"/>
      <c r="T398" s="37"/>
      <c r="U398" s="37"/>
      <c r="V398" s="37"/>
      <c r="W398" s="37"/>
      <c r="X398" s="37"/>
      <c r="Y398" s="37"/>
    </row>
    <row r="399" spans="1:25" ht="15.75" customHeight="1">
      <c r="A399" s="67"/>
      <c r="B399" s="68"/>
      <c r="C399" s="69"/>
      <c r="D399" s="69"/>
      <c r="E399" s="69"/>
      <c r="F399" s="69"/>
      <c r="G399" s="70"/>
      <c r="H399" s="70"/>
      <c r="I399" s="37"/>
      <c r="J399" s="37"/>
      <c r="K399" s="37"/>
      <c r="L399" s="72"/>
      <c r="M399" s="72"/>
      <c r="N399" s="37"/>
      <c r="O399" s="37"/>
      <c r="P399" s="71"/>
      <c r="Q399" s="37"/>
      <c r="R399" s="37"/>
      <c r="S399" s="37"/>
      <c r="T399" s="37"/>
      <c r="U399" s="37"/>
      <c r="V399" s="37"/>
      <c r="W399" s="37"/>
      <c r="X399" s="37"/>
      <c r="Y399" s="37"/>
    </row>
    <row r="400" spans="1:25" ht="15.75" customHeight="1">
      <c r="A400" s="67"/>
      <c r="B400" s="68"/>
      <c r="C400" s="69"/>
      <c r="D400" s="69"/>
      <c r="E400" s="69"/>
      <c r="F400" s="69"/>
      <c r="G400" s="70"/>
      <c r="H400" s="70"/>
      <c r="I400" s="37"/>
      <c r="J400" s="37"/>
      <c r="K400" s="37"/>
      <c r="L400" s="72"/>
      <c r="M400" s="72"/>
      <c r="N400" s="37"/>
      <c r="O400" s="37"/>
      <c r="P400" s="71"/>
      <c r="Q400" s="37"/>
      <c r="R400" s="37"/>
      <c r="S400" s="37"/>
      <c r="T400" s="37"/>
      <c r="U400" s="37"/>
      <c r="V400" s="37"/>
      <c r="W400" s="37"/>
      <c r="X400" s="37"/>
      <c r="Y400" s="37"/>
    </row>
    <row r="401" spans="1:25" ht="15.75" customHeight="1">
      <c r="A401" s="67"/>
      <c r="B401" s="68"/>
      <c r="C401" s="69"/>
      <c r="D401" s="69"/>
      <c r="E401" s="69"/>
      <c r="F401" s="69"/>
      <c r="G401" s="70"/>
      <c r="H401" s="70"/>
      <c r="I401" s="37"/>
      <c r="J401" s="37"/>
      <c r="K401" s="37"/>
      <c r="L401" s="72"/>
      <c r="M401" s="72"/>
      <c r="N401" s="37"/>
      <c r="O401" s="37"/>
      <c r="P401" s="71"/>
      <c r="Q401" s="37"/>
      <c r="R401" s="37"/>
      <c r="S401" s="37"/>
      <c r="T401" s="37"/>
      <c r="U401" s="37"/>
      <c r="V401" s="37"/>
      <c r="W401" s="37"/>
      <c r="X401" s="37"/>
      <c r="Y401" s="37"/>
    </row>
    <row r="402" spans="1:25" ht="15.75" customHeight="1">
      <c r="A402" s="67"/>
      <c r="B402" s="68"/>
      <c r="C402" s="69"/>
      <c r="D402" s="69"/>
      <c r="E402" s="69"/>
      <c r="F402" s="69"/>
      <c r="G402" s="70"/>
      <c r="H402" s="70"/>
      <c r="I402" s="37"/>
      <c r="J402" s="37"/>
      <c r="K402" s="37"/>
      <c r="L402" s="72"/>
      <c r="M402" s="72"/>
      <c r="N402" s="37"/>
      <c r="O402" s="37"/>
      <c r="P402" s="71"/>
      <c r="Q402" s="37"/>
      <c r="R402" s="37"/>
      <c r="S402" s="37"/>
      <c r="T402" s="37"/>
      <c r="U402" s="37"/>
      <c r="V402" s="37"/>
      <c r="W402" s="37"/>
      <c r="X402" s="37"/>
      <c r="Y402" s="37"/>
    </row>
    <row r="403" spans="1:25" ht="15.75" customHeight="1">
      <c r="A403" s="67"/>
      <c r="B403" s="68"/>
      <c r="C403" s="69"/>
      <c r="D403" s="69"/>
      <c r="E403" s="69"/>
      <c r="F403" s="69"/>
      <c r="G403" s="70"/>
      <c r="H403" s="70"/>
      <c r="I403" s="37"/>
      <c r="J403" s="37"/>
      <c r="K403" s="37"/>
      <c r="L403" s="72"/>
      <c r="M403" s="72"/>
      <c r="N403" s="37"/>
      <c r="O403" s="37"/>
      <c r="P403" s="71"/>
      <c r="Q403" s="37"/>
      <c r="R403" s="37"/>
      <c r="S403" s="37"/>
      <c r="T403" s="37"/>
      <c r="U403" s="37"/>
      <c r="V403" s="37"/>
      <c r="W403" s="37"/>
      <c r="X403" s="37"/>
      <c r="Y403" s="37"/>
    </row>
    <row r="404" spans="1:25" ht="15.75" customHeight="1">
      <c r="A404" s="67"/>
      <c r="B404" s="68"/>
      <c r="C404" s="69"/>
      <c r="D404" s="69"/>
      <c r="E404" s="69"/>
      <c r="F404" s="69"/>
      <c r="G404" s="70"/>
      <c r="H404" s="70"/>
      <c r="I404" s="37"/>
      <c r="J404" s="37"/>
      <c r="K404" s="37"/>
      <c r="L404" s="72"/>
      <c r="M404" s="72"/>
      <c r="N404" s="37"/>
      <c r="O404" s="37"/>
      <c r="P404" s="71"/>
      <c r="Q404" s="37"/>
      <c r="R404" s="37"/>
      <c r="S404" s="37"/>
      <c r="T404" s="37"/>
      <c r="U404" s="37"/>
      <c r="V404" s="37"/>
      <c r="W404" s="37"/>
      <c r="X404" s="37"/>
      <c r="Y404" s="37"/>
    </row>
    <row r="405" spans="1:25" ht="15.75" customHeight="1">
      <c r="A405" s="67"/>
      <c r="B405" s="68"/>
      <c r="C405" s="69"/>
      <c r="D405" s="69"/>
      <c r="E405" s="69"/>
      <c r="F405" s="69"/>
      <c r="G405" s="70"/>
      <c r="H405" s="70"/>
      <c r="I405" s="37"/>
      <c r="J405" s="37"/>
      <c r="K405" s="37"/>
      <c r="L405" s="72"/>
      <c r="M405" s="72"/>
      <c r="N405" s="37"/>
      <c r="O405" s="37"/>
      <c r="P405" s="71"/>
      <c r="Q405" s="37"/>
      <c r="R405" s="37"/>
      <c r="S405" s="37"/>
      <c r="T405" s="37"/>
      <c r="U405" s="37"/>
      <c r="V405" s="37"/>
      <c r="W405" s="37"/>
      <c r="X405" s="37"/>
      <c r="Y405" s="37"/>
    </row>
    <row r="406" spans="1:25" ht="15.75" customHeight="1">
      <c r="A406" s="67"/>
      <c r="B406" s="68"/>
      <c r="C406" s="69"/>
      <c r="D406" s="69"/>
      <c r="E406" s="69"/>
      <c r="F406" s="69"/>
      <c r="G406" s="70"/>
      <c r="H406" s="70"/>
      <c r="I406" s="37"/>
      <c r="J406" s="37"/>
      <c r="K406" s="37"/>
      <c r="L406" s="72"/>
      <c r="M406" s="72"/>
      <c r="N406" s="37"/>
      <c r="O406" s="37"/>
      <c r="P406" s="71"/>
      <c r="Q406" s="37"/>
      <c r="R406" s="37"/>
      <c r="S406" s="37"/>
      <c r="T406" s="37"/>
      <c r="U406" s="37"/>
      <c r="V406" s="37"/>
      <c r="W406" s="37"/>
      <c r="X406" s="37"/>
      <c r="Y406" s="37"/>
    </row>
    <row r="407" spans="1:25" ht="15.75" customHeight="1">
      <c r="A407" s="67"/>
      <c r="B407" s="68"/>
      <c r="C407" s="69"/>
      <c r="D407" s="69"/>
      <c r="E407" s="69"/>
      <c r="F407" s="69"/>
      <c r="G407" s="70"/>
      <c r="H407" s="70"/>
      <c r="I407" s="37"/>
      <c r="J407" s="37"/>
      <c r="K407" s="37"/>
      <c r="L407" s="72"/>
      <c r="M407" s="72"/>
      <c r="N407" s="37"/>
      <c r="O407" s="37"/>
      <c r="P407" s="71"/>
      <c r="Q407" s="37"/>
      <c r="R407" s="37"/>
      <c r="S407" s="37"/>
      <c r="T407" s="37"/>
      <c r="U407" s="37"/>
      <c r="V407" s="37"/>
      <c r="W407" s="37"/>
      <c r="X407" s="37"/>
      <c r="Y407" s="37"/>
    </row>
    <row r="408" spans="1:25" ht="15.75" customHeight="1">
      <c r="A408" s="67"/>
      <c r="B408" s="68"/>
      <c r="C408" s="69"/>
      <c r="D408" s="69"/>
      <c r="E408" s="69"/>
      <c r="F408" s="69"/>
      <c r="G408" s="70"/>
      <c r="H408" s="70"/>
      <c r="I408" s="37"/>
      <c r="J408" s="37"/>
      <c r="K408" s="37"/>
      <c r="L408" s="72"/>
      <c r="M408" s="72"/>
      <c r="N408" s="37"/>
      <c r="O408" s="37"/>
      <c r="P408" s="71"/>
      <c r="Q408" s="37"/>
      <c r="R408" s="37"/>
      <c r="S408" s="37"/>
      <c r="T408" s="37"/>
      <c r="U408" s="37"/>
      <c r="V408" s="37"/>
      <c r="W408" s="37"/>
      <c r="X408" s="37"/>
      <c r="Y408" s="37"/>
    </row>
    <row r="409" spans="1:25" ht="15.75" customHeight="1">
      <c r="A409" s="67"/>
      <c r="B409" s="68"/>
      <c r="C409" s="69"/>
      <c r="D409" s="69"/>
      <c r="E409" s="69"/>
      <c r="F409" s="69"/>
      <c r="G409" s="70"/>
      <c r="H409" s="70"/>
      <c r="I409" s="37"/>
      <c r="J409" s="37"/>
      <c r="K409" s="37"/>
      <c r="L409" s="72"/>
      <c r="M409" s="72"/>
      <c r="N409" s="37"/>
      <c r="O409" s="37"/>
      <c r="P409" s="71"/>
      <c r="Q409" s="37"/>
      <c r="R409" s="37"/>
      <c r="S409" s="37"/>
      <c r="T409" s="37"/>
      <c r="U409" s="37"/>
      <c r="V409" s="37"/>
      <c r="W409" s="37"/>
      <c r="X409" s="37"/>
      <c r="Y409" s="37"/>
    </row>
    <row r="410" spans="1:25" ht="15.75" customHeight="1">
      <c r="A410" s="67"/>
      <c r="B410" s="68"/>
      <c r="C410" s="69"/>
      <c r="D410" s="69"/>
      <c r="E410" s="69"/>
      <c r="F410" s="69"/>
      <c r="G410" s="70"/>
      <c r="H410" s="70"/>
      <c r="I410" s="37"/>
      <c r="J410" s="37"/>
      <c r="K410" s="37"/>
      <c r="L410" s="72"/>
      <c r="M410" s="72"/>
      <c r="N410" s="37"/>
      <c r="O410" s="37"/>
      <c r="P410" s="71"/>
      <c r="Q410" s="37"/>
      <c r="R410" s="37"/>
      <c r="S410" s="37"/>
      <c r="T410" s="37"/>
      <c r="U410" s="37"/>
      <c r="V410" s="37"/>
      <c r="W410" s="37"/>
      <c r="X410" s="37"/>
      <c r="Y410" s="37"/>
    </row>
    <row r="411" spans="1:25" ht="15.75" customHeight="1">
      <c r="A411" s="67"/>
      <c r="B411" s="68"/>
      <c r="C411" s="69"/>
      <c r="D411" s="69"/>
      <c r="E411" s="69"/>
      <c r="F411" s="69"/>
      <c r="G411" s="70"/>
      <c r="H411" s="70"/>
      <c r="I411" s="37"/>
      <c r="J411" s="37"/>
      <c r="K411" s="37"/>
      <c r="L411" s="72"/>
      <c r="M411" s="72"/>
      <c r="N411" s="37"/>
      <c r="O411" s="37"/>
      <c r="P411" s="71"/>
      <c r="Q411" s="37"/>
      <c r="R411" s="37"/>
      <c r="S411" s="37"/>
      <c r="T411" s="37"/>
      <c r="U411" s="37"/>
      <c r="V411" s="37"/>
      <c r="W411" s="37"/>
      <c r="X411" s="37"/>
      <c r="Y411" s="37"/>
    </row>
    <row r="412" spans="1:25" ht="15.75" customHeight="1">
      <c r="A412" s="67"/>
      <c r="B412" s="68"/>
      <c r="C412" s="69"/>
      <c r="D412" s="69"/>
      <c r="E412" s="69"/>
      <c r="F412" s="69"/>
      <c r="G412" s="70"/>
      <c r="H412" s="70"/>
      <c r="I412" s="37"/>
      <c r="J412" s="37"/>
      <c r="K412" s="37"/>
      <c r="L412" s="72"/>
      <c r="M412" s="72"/>
      <c r="N412" s="37"/>
      <c r="O412" s="37"/>
      <c r="P412" s="71"/>
      <c r="Q412" s="37"/>
      <c r="R412" s="37"/>
      <c r="S412" s="37"/>
      <c r="T412" s="37"/>
      <c r="U412" s="37"/>
      <c r="V412" s="37"/>
      <c r="W412" s="37"/>
      <c r="X412" s="37"/>
      <c r="Y412" s="37"/>
    </row>
    <row r="413" spans="1:25" ht="15.75" customHeight="1">
      <c r="A413" s="67"/>
      <c r="B413" s="68"/>
      <c r="C413" s="69"/>
      <c r="D413" s="69"/>
      <c r="E413" s="69"/>
      <c r="F413" s="69"/>
      <c r="G413" s="70"/>
      <c r="H413" s="70"/>
      <c r="I413" s="37"/>
      <c r="J413" s="37"/>
      <c r="K413" s="37"/>
      <c r="L413" s="72"/>
      <c r="M413" s="72"/>
      <c r="N413" s="37"/>
      <c r="O413" s="37"/>
      <c r="P413" s="71"/>
      <c r="Q413" s="37"/>
      <c r="R413" s="37"/>
      <c r="S413" s="37"/>
      <c r="T413" s="37"/>
      <c r="U413" s="37"/>
      <c r="V413" s="37"/>
      <c r="W413" s="37"/>
      <c r="X413" s="37"/>
      <c r="Y413" s="37"/>
    </row>
    <row r="414" spans="1:25" ht="15.75" customHeight="1">
      <c r="A414" s="67"/>
      <c r="B414" s="68"/>
      <c r="C414" s="69"/>
      <c r="D414" s="69"/>
      <c r="E414" s="69"/>
      <c r="F414" s="69"/>
      <c r="G414" s="70"/>
      <c r="H414" s="70"/>
      <c r="I414" s="37"/>
      <c r="J414" s="37"/>
      <c r="K414" s="37"/>
      <c r="L414" s="72"/>
      <c r="M414" s="72"/>
      <c r="N414" s="37"/>
      <c r="O414" s="37"/>
      <c r="P414" s="71"/>
      <c r="Q414" s="37"/>
      <c r="R414" s="37"/>
      <c r="S414" s="37"/>
      <c r="T414" s="37"/>
      <c r="U414" s="37"/>
      <c r="V414" s="37"/>
      <c r="W414" s="37"/>
      <c r="X414" s="37"/>
      <c r="Y414" s="37"/>
    </row>
    <row r="415" spans="1:25" ht="15.75" customHeight="1">
      <c r="A415" s="67"/>
      <c r="B415" s="68"/>
      <c r="C415" s="69"/>
      <c r="D415" s="69"/>
      <c r="E415" s="69"/>
      <c r="F415" s="69"/>
      <c r="G415" s="70"/>
      <c r="H415" s="70"/>
      <c r="I415" s="37"/>
      <c r="J415" s="37"/>
      <c r="K415" s="37"/>
      <c r="L415" s="72"/>
      <c r="M415" s="72"/>
      <c r="N415" s="37"/>
      <c r="O415" s="37"/>
      <c r="P415" s="71"/>
      <c r="Q415" s="37"/>
      <c r="R415" s="37"/>
      <c r="S415" s="37"/>
      <c r="T415" s="37"/>
      <c r="U415" s="37"/>
      <c r="V415" s="37"/>
      <c r="W415" s="37"/>
      <c r="X415" s="37"/>
      <c r="Y415" s="37"/>
    </row>
    <row r="416" spans="1:25" ht="15.75" customHeight="1">
      <c r="A416" s="67"/>
      <c r="B416" s="68"/>
      <c r="C416" s="69"/>
      <c r="D416" s="69"/>
      <c r="E416" s="69"/>
      <c r="F416" s="69"/>
      <c r="G416" s="70"/>
      <c r="H416" s="70"/>
      <c r="I416" s="37"/>
      <c r="J416" s="37"/>
      <c r="K416" s="37"/>
      <c r="L416" s="72"/>
      <c r="M416" s="72"/>
      <c r="N416" s="37"/>
      <c r="O416" s="37"/>
      <c r="P416" s="71"/>
      <c r="Q416" s="37"/>
      <c r="R416" s="37"/>
      <c r="S416" s="37"/>
      <c r="T416" s="37"/>
      <c r="U416" s="37"/>
      <c r="V416" s="37"/>
      <c r="W416" s="37"/>
      <c r="X416" s="37"/>
      <c r="Y416" s="37"/>
    </row>
    <row r="417" spans="1:25" ht="15.75" customHeight="1">
      <c r="A417" s="67"/>
      <c r="B417" s="68"/>
      <c r="C417" s="69"/>
      <c r="D417" s="69"/>
      <c r="E417" s="69"/>
      <c r="F417" s="69"/>
      <c r="G417" s="70"/>
      <c r="H417" s="70"/>
      <c r="I417" s="37"/>
      <c r="J417" s="37"/>
      <c r="K417" s="37"/>
      <c r="L417" s="72"/>
      <c r="M417" s="72"/>
      <c r="N417" s="37"/>
      <c r="O417" s="37"/>
      <c r="P417" s="71"/>
      <c r="Q417" s="37"/>
      <c r="R417" s="37"/>
      <c r="S417" s="37"/>
      <c r="T417" s="37"/>
      <c r="U417" s="37"/>
      <c r="V417" s="37"/>
      <c r="W417" s="37"/>
      <c r="X417" s="37"/>
      <c r="Y417" s="37"/>
    </row>
    <row r="418" spans="1:25" ht="15.75" customHeight="1">
      <c r="A418" s="67"/>
      <c r="B418" s="68"/>
      <c r="C418" s="69"/>
      <c r="D418" s="69"/>
      <c r="E418" s="69"/>
      <c r="F418" s="69"/>
      <c r="G418" s="70"/>
      <c r="H418" s="70"/>
      <c r="I418" s="37"/>
      <c r="J418" s="37"/>
      <c r="K418" s="37"/>
      <c r="L418" s="72"/>
      <c r="M418" s="72"/>
      <c r="N418" s="37"/>
      <c r="O418" s="37"/>
      <c r="P418" s="71"/>
      <c r="Q418" s="37"/>
      <c r="R418" s="37"/>
      <c r="S418" s="37"/>
      <c r="T418" s="37"/>
      <c r="U418" s="37"/>
      <c r="V418" s="37"/>
      <c r="W418" s="37"/>
      <c r="X418" s="37"/>
      <c r="Y418" s="37"/>
    </row>
    <row r="419" spans="1:25" ht="15.75" customHeight="1">
      <c r="A419" s="67"/>
      <c r="B419" s="68"/>
      <c r="C419" s="69"/>
      <c r="D419" s="69"/>
      <c r="E419" s="69"/>
      <c r="F419" s="69"/>
      <c r="G419" s="70"/>
      <c r="H419" s="70"/>
      <c r="I419" s="37"/>
      <c r="J419" s="37"/>
      <c r="K419" s="37"/>
      <c r="L419" s="72"/>
      <c r="M419" s="72"/>
      <c r="N419" s="37"/>
      <c r="O419" s="37"/>
      <c r="P419" s="71"/>
      <c r="Q419" s="37"/>
      <c r="R419" s="37"/>
      <c r="S419" s="37"/>
      <c r="T419" s="37"/>
      <c r="U419" s="37"/>
      <c r="V419" s="37"/>
      <c r="W419" s="37"/>
      <c r="X419" s="37"/>
      <c r="Y419" s="37"/>
    </row>
    <row r="420" spans="1:25" ht="15.75" customHeight="1">
      <c r="A420" s="67"/>
      <c r="B420" s="68"/>
      <c r="C420" s="69"/>
      <c r="D420" s="69"/>
      <c r="E420" s="69"/>
      <c r="F420" s="69"/>
      <c r="G420" s="70"/>
      <c r="H420" s="70"/>
      <c r="I420" s="37"/>
      <c r="J420" s="37"/>
      <c r="K420" s="37"/>
      <c r="L420" s="72"/>
      <c r="M420" s="72"/>
      <c r="N420" s="37"/>
      <c r="O420" s="37"/>
      <c r="P420" s="71"/>
      <c r="Q420" s="37"/>
      <c r="R420" s="37"/>
      <c r="S420" s="37"/>
      <c r="T420" s="37"/>
      <c r="U420" s="37"/>
      <c r="V420" s="37"/>
      <c r="W420" s="37"/>
      <c r="X420" s="37"/>
      <c r="Y420" s="37"/>
    </row>
    <row r="421" spans="1:25" ht="15.75" customHeight="1">
      <c r="A421" s="67"/>
      <c r="B421" s="68"/>
      <c r="C421" s="69"/>
      <c r="D421" s="69"/>
      <c r="E421" s="69"/>
      <c r="F421" s="69"/>
      <c r="G421" s="70"/>
      <c r="H421" s="70"/>
      <c r="I421" s="37"/>
      <c r="J421" s="37"/>
      <c r="K421" s="37"/>
      <c r="L421" s="72"/>
      <c r="M421" s="72"/>
      <c r="N421" s="37"/>
      <c r="O421" s="37"/>
      <c r="P421" s="71"/>
      <c r="Q421" s="37"/>
      <c r="R421" s="37"/>
      <c r="S421" s="37"/>
      <c r="T421" s="37"/>
      <c r="U421" s="37"/>
      <c r="V421" s="37"/>
      <c r="W421" s="37"/>
      <c r="X421" s="37"/>
      <c r="Y421" s="37"/>
    </row>
    <row r="422" spans="1:25" ht="15.75" customHeight="1">
      <c r="A422" s="67"/>
      <c r="B422" s="68"/>
      <c r="C422" s="69"/>
      <c r="D422" s="69"/>
      <c r="E422" s="69"/>
      <c r="F422" s="69"/>
      <c r="G422" s="70"/>
      <c r="H422" s="70"/>
      <c r="I422" s="37"/>
      <c r="J422" s="37"/>
      <c r="K422" s="37"/>
      <c r="L422" s="72"/>
      <c r="M422" s="72"/>
      <c r="N422" s="37"/>
      <c r="O422" s="37"/>
      <c r="P422" s="71"/>
      <c r="Q422" s="37"/>
      <c r="R422" s="37"/>
      <c r="S422" s="37"/>
      <c r="T422" s="37"/>
      <c r="U422" s="37"/>
      <c r="V422" s="37"/>
      <c r="W422" s="37"/>
      <c r="X422" s="37"/>
      <c r="Y422" s="37"/>
    </row>
    <row r="423" spans="1:25" ht="15.75" customHeight="1">
      <c r="A423" s="67"/>
      <c r="B423" s="68"/>
      <c r="C423" s="69"/>
      <c r="D423" s="69"/>
      <c r="E423" s="69"/>
      <c r="F423" s="69"/>
      <c r="G423" s="70"/>
      <c r="H423" s="70"/>
      <c r="I423" s="37"/>
      <c r="J423" s="37"/>
      <c r="K423" s="37"/>
      <c r="L423" s="72"/>
      <c r="M423" s="72"/>
      <c r="N423" s="37"/>
      <c r="O423" s="37"/>
      <c r="P423" s="71"/>
      <c r="Q423" s="37"/>
      <c r="R423" s="37"/>
      <c r="S423" s="37"/>
      <c r="T423" s="37"/>
      <c r="U423" s="37"/>
      <c r="V423" s="37"/>
      <c r="W423" s="37"/>
      <c r="X423" s="37"/>
      <c r="Y423" s="37"/>
    </row>
    <row r="424" spans="1:25" ht="15.75" customHeight="1">
      <c r="A424" s="67"/>
      <c r="B424" s="68"/>
      <c r="C424" s="69"/>
      <c r="D424" s="69"/>
      <c r="E424" s="69"/>
      <c r="F424" s="69"/>
      <c r="G424" s="70"/>
      <c r="H424" s="70"/>
      <c r="I424" s="37"/>
      <c r="J424" s="37"/>
      <c r="K424" s="37"/>
      <c r="L424" s="72"/>
      <c r="M424" s="72"/>
      <c r="N424" s="37"/>
      <c r="O424" s="37"/>
      <c r="P424" s="71"/>
      <c r="Q424" s="37"/>
      <c r="R424" s="37"/>
      <c r="S424" s="37"/>
      <c r="T424" s="37"/>
      <c r="U424" s="37"/>
      <c r="V424" s="37"/>
      <c r="W424" s="37"/>
      <c r="X424" s="37"/>
      <c r="Y424" s="37"/>
    </row>
    <row r="425" spans="1:25" ht="15.75" customHeight="1">
      <c r="A425" s="67"/>
      <c r="B425" s="68"/>
      <c r="C425" s="69"/>
      <c r="D425" s="69"/>
      <c r="E425" s="69"/>
      <c r="F425" s="69"/>
      <c r="G425" s="70"/>
      <c r="H425" s="70"/>
      <c r="I425" s="37"/>
      <c r="J425" s="37"/>
      <c r="K425" s="37"/>
      <c r="L425" s="72"/>
      <c r="M425" s="72"/>
      <c r="N425" s="37"/>
      <c r="O425" s="37"/>
      <c r="P425" s="71"/>
      <c r="Q425" s="37"/>
      <c r="R425" s="37"/>
      <c r="S425" s="37"/>
      <c r="T425" s="37"/>
      <c r="U425" s="37"/>
      <c r="V425" s="37"/>
      <c r="W425" s="37"/>
      <c r="X425" s="37"/>
      <c r="Y425" s="37"/>
    </row>
    <row r="426" spans="1:25" ht="15.75" customHeight="1">
      <c r="A426" s="67"/>
      <c r="B426" s="68"/>
      <c r="C426" s="69"/>
      <c r="D426" s="69"/>
      <c r="E426" s="69"/>
      <c r="F426" s="69"/>
      <c r="G426" s="70"/>
      <c r="H426" s="70"/>
      <c r="I426" s="37"/>
      <c r="J426" s="37"/>
      <c r="K426" s="37"/>
      <c r="L426" s="72"/>
      <c r="M426" s="72"/>
      <c r="N426" s="37"/>
      <c r="O426" s="37"/>
      <c r="P426" s="71"/>
      <c r="Q426" s="37"/>
      <c r="R426" s="37"/>
      <c r="S426" s="37"/>
      <c r="T426" s="37"/>
      <c r="U426" s="37"/>
      <c r="V426" s="37"/>
      <c r="W426" s="37"/>
      <c r="X426" s="37"/>
      <c r="Y426" s="37"/>
    </row>
    <row r="427" spans="1:25" ht="15.75" customHeight="1">
      <c r="A427" s="67"/>
      <c r="B427" s="68"/>
      <c r="C427" s="69"/>
      <c r="D427" s="69"/>
      <c r="E427" s="69"/>
      <c r="F427" s="69"/>
      <c r="G427" s="70"/>
      <c r="H427" s="70"/>
      <c r="I427" s="37"/>
      <c r="J427" s="37"/>
      <c r="K427" s="37"/>
      <c r="L427" s="72"/>
      <c r="M427" s="72"/>
      <c r="N427" s="37"/>
      <c r="O427" s="37"/>
      <c r="P427" s="71"/>
      <c r="Q427" s="37"/>
      <c r="R427" s="37"/>
      <c r="S427" s="37"/>
      <c r="T427" s="37"/>
      <c r="U427" s="37"/>
      <c r="V427" s="37"/>
      <c r="W427" s="37"/>
      <c r="X427" s="37"/>
      <c r="Y427" s="37"/>
    </row>
    <row r="428" spans="1:25" ht="15.75" customHeight="1">
      <c r="A428" s="67"/>
      <c r="B428" s="68"/>
      <c r="C428" s="69"/>
      <c r="D428" s="69"/>
      <c r="E428" s="69"/>
      <c r="F428" s="69"/>
      <c r="G428" s="70"/>
      <c r="H428" s="70"/>
      <c r="I428" s="37"/>
      <c r="J428" s="37"/>
      <c r="K428" s="37"/>
      <c r="L428" s="72"/>
      <c r="M428" s="72"/>
      <c r="N428" s="37"/>
      <c r="O428" s="37"/>
      <c r="P428" s="71"/>
      <c r="Q428" s="37"/>
      <c r="R428" s="37"/>
      <c r="S428" s="37"/>
      <c r="T428" s="37"/>
      <c r="U428" s="37"/>
      <c r="V428" s="37"/>
      <c r="W428" s="37"/>
      <c r="X428" s="37"/>
      <c r="Y428" s="37"/>
    </row>
    <row r="429" spans="1:25" ht="15.75" customHeight="1">
      <c r="A429" s="67"/>
      <c r="B429" s="68"/>
      <c r="C429" s="69"/>
      <c r="D429" s="69"/>
      <c r="E429" s="69"/>
      <c r="F429" s="69"/>
      <c r="G429" s="70"/>
      <c r="H429" s="70"/>
      <c r="I429" s="37"/>
      <c r="J429" s="37"/>
      <c r="K429" s="37"/>
      <c r="L429" s="72"/>
      <c r="M429" s="72"/>
      <c r="N429" s="37"/>
      <c r="O429" s="37"/>
      <c r="P429" s="71"/>
      <c r="Q429" s="37"/>
      <c r="R429" s="37"/>
      <c r="S429" s="37"/>
      <c r="T429" s="37"/>
      <c r="U429" s="37"/>
      <c r="V429" s="37"/>
      <c r="W429" s="37"/>
      <c r="X429" s="37"/>
      <c r="Y429" s="37"/>
    </row>
    <row r="430" spans="1:25" ht="15.75" customHeight="1">
      <c r="A430" s="67"/>
      <c r="B430" s="68"/>
      <c r="C430" s="69"/>
      <c r="D430" s="69"/>
      <c r="E430" s="69"/>
      <c r="F430" s="69"/>
      <c r="G430" s="70"/>
      <c r="H430" s="70"/>
      <c r="I430" s="37"/>
      <c r="J430" s="37"/>
      <c r="K430" s="37"/>
      <c r="L430" s="72"/>
      <c r="M430" s="72"/>
      <c r="N430" s="37"/>
      <c r="O430" s="37"/>
      <c r="P430" s="71"/>
      <c r="Q430" s="37"/>
      <c r="R430" s="37"/>
      <c r="S430" s="37"/>
      <c r="T430" s="37"/>
      <c r="U430" s="37"/>
      <c r="V430" s="37"/>
      <c r="W430" s="37"/>
      <c r="X430" s="37"/>
      <c r="Y430" s="37"/>
    </row>
    <row r="431" spans="1:25" ht="15.75" customHeight="1">
      <c r="A431" s="67"/>
      <c r="B431" s="68"/>
      <c r="C431" s="69"/>
      <c r="D431" s="69"/>
      <c r="E431" s="69"/>
      <c r="F431" s="69"/>
      <c r="G431" s="70"/>
      <c r="H431" s="70"/>
      <c r="I431" s="37"/>
      <c r="J431" s="37"/>
      <c r="K431" s="37"/>
      <c r="L431" s="72"/>
      <c r="M431" s="72"/>
      <c r="N431" s="37"/>
      <c r="O431" s="37"/>
      <c r="P431" s="71"/>
      <c r="Q431" s="37"/>
      <c r="R431" s="37"/>
      <c r="S431" s="37"/>
      <c r="T431" s="37"/>
      <c r="U431" s="37"/>
      <c r="V431" s="37"/>
      <c r="W431" s="37"/>
      <c r="X431" s="37"/>
      <c r="Y431" s="37"/>
    </row>
    <row r="432" spans="1:25" ht="15.75" customHeight="1">
      <c r="A432" s="67"/>
      <c r="B432" s="68"/>
      <c r="C432" s="69"/>
      <c r="D432" s="69"/>
      <c r="E432" s="69"/>
      <c r="F432" s="69"/>
      <c r="G432" s="70"/>
      <c r="H432" s="70"/>
      <c r="I432" s="37"/>
      <c r="J432" s="37"/>
      <c r="K432" s="37"/>
      <c r="L432" s="72"/>
      <c r="M432" s="72"/>
      <c r="N432" s="37"/>
      <c r="O432" s="37"/>
      <c r="P432" s="71"/>
      <c r="Q432" s="37"/>
      <c r="R432" s="37"/>
      <c r="S432" s="37"/>
      <c r="T432" s="37"/>
      <c r="U432" s="37"/>
      <c r="V432" s="37"/>
      <c r="W432" s="37"/>
      <c r="X432" s="37"/>
      <c r="Y432" s="37"/>
    </row>
    <row r="433" spans="1:25" ht="15.75" customHeight="1">
      <c r="A433" s="67"/>
      <c r="B433" s="68"/>
      <c r="C433" s="69"/>
      <c r="D433" s="69"/>
      <c r="E433" s="69"/>
      <c r="F433" s="69"/>
      <c r="G433" s="70"/>
      <c r="H433" s="70"/>
      <c r="I433" s="37"/>
      <c r="J433" s="37"/>
      <c r="K433" s="37"/>
      <c r="L433" s="72"/>
      <c r="M433" s="72"/>
      <c r="N433" s="37"/>
      <c r="O433" s="37"/>
      <c r="P433" s="71"/>
      <c r="Q433" s="37"/>
      <c r="R433" s="37"/>
      <c r="S433" s="37"/>
      <c r="T433" s="37"/>
      <c r="U433" s="37"/>
      <c r="V433" s="37"/>
      <c r="W433" s="37"/>
      <c r="X433" s="37"/>
      <c r="Y433" s="37"/>
    </row>
    <row r="434" spans="1:25" ht="15.75" customHeight="1">
      <c r="A434" s="67"/>
      <c r="B434" s="68"/>
      <c r="C434" s="69"/>
      <c r="D434" s="69"/>
      <c r="E434" s="69"/>
      <c r="F434" s="69"/>
      <c r="G434" s="70"/>
      <c r="H434" s="70"/>
      <c r="I434" s="37"/>
      <c r="J434" s="37"/>
      <c r="K434" s="37"/>
      <c r="L434" s="72"/>
      <c r="M434" s="72"/>
      <c r="N434" s="37"/>
      <c r="O434" s="37"/>
      <c r="P434" s="71"/>
      <c r="Q434" s="37"/>
      <c r="R434" s="37"/>
      <c r="S434" s="37"/>
      <c r="T434" s="37"/>
      <c r="U434" s="37"/>
      <c r="V434" s="37"/>
      <c r="W434" s="37"/>
      <c r="X434" s="37"/>
      <c r="Y434" s="37"/>
    </row>
    <row r="435" spans="1:25" ht="15.75" customHeight="1">
      <c r="A435" s="67"/>
      <c r="B435" s="68"/>
      <c r="C435" s="69"/>
      <c r="D435" s="69"/>
      <c r="E435" s="69"/>
      <c r="F435" s="69"/>
      <c r="G435" s="70"/>
      <c r="H435" s="70"/>
      <c r="I435" s="37"/>
      <c r="J435" s="37"/>
      <c r="K435" s="37"/>
      <c r="L435" s="72"/>
      <c r="M435" s="72"/>
      <c r="N435" s="37"/>
      <c r="O435" s="37"/>
      <c r="P435" s="71"/>
      <c r="Q435" s="37"/>
      <c r="R435" s="37"/>
      <c r="S435" s="37"/>
      <c r="T435" s="37"/>
      <c r="U435" s="37"/>
      <c r="V435" s="37"/>
      <c r="W435" s="37"/>
      <c r="X435" s="37"/>
      <c r="Y435" s="37"/>
    </row>
    <row r="436" spans="1:25" ht="15.75" customHeight="1">
      <c r="A436" s="67"/>
      <c r="B436" s="68"/>
      <c r="C436" s="69"/>
      <c r="D436" s="69"/>
      <c r="E436" s="69"/>
      <c r="F436" s="69"/>
      <c r="G436" s="70"/>
      <c r="H436" s="70"/>
      <c r="I436" s="37"/>
      <c r="J436" s="37"/>
      <c r="K436" s="37"/>
      <c r="L436" s="72"/>
      <c r="M436" s="72"/>
      <c r="N436" s="37"/>
      <c r="O436" s="37"/>
      <c r="P436" s="71"/>
      <c r="Q436" s="37"/>
      <c r="R436" s="37"/>
      <c r="S436" s="37"/>
      <c r="T436" s="37"/>
      <c r="U436" s="37"/>
      <c r="V436" s="37"/>
      <c r="W436" s="37"/>
      <c r="X436" s="37"/>
      <c r="Y436" s="37"/>
    </row>
    <row r="437" spans="1:25" ht="15.75" customHeight="1">
      <c r="A437" s="67"/>
      <c r="B437" s="68"/>
      <c r="C437" s="69"/>
      <c r="D437" s="69"/>
      <c r="E437" s="69"/>
      <c r="F437" s="69"/>
      <c r="G437" s="70"/>
      <c r="H437" s="70"/>
      <c r="I437" s="37"/>
      <c r="J437" s="37"/>
      <c r="K437" s="37"/>
      <c r="L437" s="72"/>
      <c r="M437" s="72"/>
      <c r="N437" s="37"/>
      <c r="O437" s="37"/>
      <c r="P437" s="71"/>
      <c r="Q437" s="37"/>
      <c r="R437" s="37"/>
      <c r="S437" s="37"/>
      <c r="T437" s="37"/>
      <c r="U437" s="37"/>
      <c r="V437" s="37"/>
      <c r="W437" s="37"/>
      <c r="X437" s="37"/>
      <c r="Y437" s="37"/>
    </row>
    <row r="438" spans="1:25" ht="15.75" customHeight="1">
      <c r="A438" s="67"/>
      <c r="B438" s="68"/>
      <c r="C438" s="69"/>
      <c r="D438" s="69"/>
      <c r="E438" s="69"/>
      <c r="F438" s="69"/>
      <c r="G438" s="70"/>
      <c r="H438" s="70"/>
      <c r="I438" s="37"/>
      <c r="J438" s="37"/>
      <c r="K438" s="37"/>
      <c r="L438" s="72"/>
      <c r="M438" s="72"/>
      <c r="N438" s="37"/>
      <c r="O438" s="37"/>
      <c r="P438" s="71"/>
      <c r="Q438" s="37"/>
      <c r="R438" s="37"/>
      <c r="S438" s="37"/>
      <c r="T438" s="37"/>
      <c r="U438" s="37"/>
      <c r="V438" s="37"/>
      <c r="W438" s="37"/>
      <c r="X438" s="37"/>
      <c r="Y438" s="37"/>
    </row>
    <row r="439" spans="1:25" ht="15.75" customHeight="1">
      <c r="A439" s="67"/>
      <c r="B439" s="68"/>
      <c r="C439" s="69"/>
      <c r="D439" s="69"/>
      <c r="E439" s="69"/>
      <c r="F439" s="69"/>
      <c r="G439" s="70"/>
      <c r="H439" s="70"/>
      <c r="I439" s="37"/>
      <c r="J439" s="37"/>
      <c r="K439" s="37"/>
      <c r="L439" s="72"/>
      <c r="M439" s="72"/>
      <c r="N439" s="37"/>
      <c r="O439" s="37"/>
      <c r="P439" s="71"/>
      <c r="Q439" s="37"/>
      <c r="R439" s="37"/>
      <c r="S439" s="37"/>
      <c r="T439" s="37"/>
      <c r="U439" s="37"/>
      <c r="V439" s="37"/>
      <c r="W439" s="37"/>
      <c r="X439" s="37"/>
      <c r="Y439" s="37"/>
    </row>
    <row r="440" spans="1:25" ht="15.75" customHeight="1">
      <c r="A440" s="67"/>
      <c r="B440" s="68"/>
      <c r="C440" s="69"/>
      <c r="D440" s="69"/>
      <c r="E440" s="69"/>
      <c r="F440" s="69"/>
      <c r="G440" s="70"/>
      <c r="H440" s="70"/>
      <c r="I440" s="37"/>
      <c r="J440" s="37"/>
      <c r="K440" s="37"/>
      <c r="L440" s="72"/>
      <c r="M440" s="72"/>
      <c r="N440" s="37"/>
      <c r="O440" s="37"/>
      <c r="P440" s="71"/>
      <c r="Q440" s="37"/>
      <c r="R440" s="37"/>
      <c r="S440" s="37"/>
      <c r="T440" s="37"/>
      <c r="U440" s="37"/>
      <c r="V440" s="37"/>
      <c r="W440" s="37"/>
      <c r="X440" s="37"/>
      <c r="Y440" s="37"/>
    </row>
    <row r="441" spans="1:25" ht="15.75" customHeight="1">
      <c r="A441" s="67"/>
      <c r="B441" s="68"/>
      <c r="C441" s="69"/>
      <c r="D441" s="69"/>
      <c r="E441" s="69"/>
      <c r="F441" s="69"/>
      <c r="G441" s="70"/>
      <c r="H441" s="70"/>
      <c r="I441" s="37"/>
      <c r="J441" s="37"/>
      <c r="K441" s="37"/>
      <c r="L441" s="72"/>
      <c r="M441" s="72"/>
      <c r="N441" s="37"/>
      <c r="O441" s="37"/>
      <c r="P441" s="71"/>
      <c r="Q441" s="37"/>
      <c r="R441" s="37"/>
      <c r="S441" s="37"/>
      <c r="T441" s="37"/>
      <c r="U441" s="37"/>
      <c r="V441" s="37"/>
      <c r="W441" s="37"/>
      <c r="X441" s="37"/>
      <c r="Y441" s="37"/>
    </row>
    <row r="442" spans="1:25" ht="15.75" customHeight="1">
      <c r="A442" s="67"/>
      <c r="B442" s="68"/>
      <c r="C442" s="69"/>
      <c r="D442" s="69"/>
      <c r="E442" s="69"/>
      <c r="F442" s="69"/>
      <c r="G442" s="70"/>
      <c r="H442" s="70"/>
      <c r="I442" s="37"/>
      <c r="J442" s="37"/>
      <c r="K442" s="37"/>
      <c r="L442" s="72"/>
      <c r="M442" s="72"/>
      <c r="N442" s="37"/>
      <c r="O442" s="37"/>
      <c r="P442" s="71"/>
      <c r="Q442" s="37"/>
      <c r="R442" s="37"/>
      <c r="S442" s="37"/>
      <c r="T442" s="37"/>
      <c r="U442" s="37"/>
      <c r="V442" s="37"/>
      <c r="W442" s="37"/>
      <c r="X442" s="37"/>
      <c r="Y442" s="37"/>
    </row>
    <row r="443" spans="1:25" ht="15.75" customHeight="1">
      <c r="A443" s="67"/>
      <c r="B443" s="68"/>
      <c r="C443" s="69"/>
      <c r="D443" s="69"/>
      <c r="E443" s="69"/>
      <c r="F443" s="69"/>
      <c r="G443" s="70"/>
      <c r="H443" s="70"/>
      <c r="I443" s="37"/>
      <c r="J443" s="37"/>
      <c r="K443" s="37"/>
      <c r="L443" s="72"/>
      <c r="M443" s="72"/>
      <c r="N443" s="37"/>
      <c r="O443" s="37"/>
      <c r="P443" s="71"/>
      <c r="Q443" s="37"/>
      <c r="R443" s="37"/>
      <c r="S443" s="37"/>
      <c r="T443" s="37"/>
      <c r="U443" s="37"/>
      <c r="V443" s="37"/>
      <c r="W443" s="37"/>
      <c r="X443" s="37"/>
      <c r="Y443" s="37"/>
    </row>
    <row r="444" spans="1:25" ht="15.75" customHeight="1">
      <c r="A444" s="67"/>
      <c r="B444" s="68"/>
      <c r="C444" s="69"/>
      <c r="D444" s="69"/>
      <c r="E444" s="69"/>
      <c r="F444" s="69"/>
      <c r="G444" s="70"/>
      <c r="H444" s="70"/>
      <c r="I444" s="37"/>
      <c r="J444" s="37"/>
      <c r="K444" s="37"/>
      <c r="L444" s="72"/>
      <c r="M444" s="72"/>
      <c r="N444" s="37"/>
      <c r="O444" s="37"/>
      <c r="P444" s="71"/>
      <c r="Q444" s="37"/>
      <c r="R444" s="37"/>
      <c r="S444" s="37"/>
      <c r="T444" s="37"/>
      <c r="U444" s="37"/>
      <c r="V444" s="37"/>
      <c r="W444" s="37"/>
      <c r="X444" s="37"/>
      <c r="Y444" s="37"/>
    </row>
    <row r="445" spans="1:25" ht="15.75" customHeight="1">
      <c r="A445" s="67"/>
      <c r="B445" s="68"/>
      <c r="C445" s="69"/>
      <c r="D445" s="69"/>
      <c r="E445" s="69"/>
      <c r="F445" s="69"/>
      <c r="G445" s="70"/>
      <c r="H445" s="70"/>
      <c r="I445" s="37"/>
      <c r="J445" s="37"/>
      <c r="K445" s="37"/>
      <c r="L445" s="72"/>
      <c r="M445" s="72"/>
      <c r="N445" s="37"/>
      <c r="O445" s="37"/>
      <c r="P445" s="71"/>
      <c r="Q445" s="37"/>
      <c r="R445" s="37"/>
      <c r="S445" s="37"/>
      <c r="T445" s="37"/>
      <c r="U445" s="37"/>
      <c r="V445" s="37"/>
      <c r="W445" s="37"/>
      <c r="X445" s="37"/>
      <c r="Y445" s="37"/>
    </row>
    <row r="446" spans="1:25" ht="15.75" customHeight="1">
      <c r="A446" s="67"/>
      <c r="B446" s="68"/>
      <c r="C446" s="69"/>
      <c r="D446" s="69"/>
      <c r="E446" s="69"/>
      <c r="F446" s="69"/>
      <c r="G446" s="70"/>
      <c r="H446" s="70"/>
      <c r="I446" s="37"/>
      <c r="J446" s="37"/>
      <c r="K446" s="37"/>
      <c r="L446" s="72"/>
      <c r="M446" s="72"/>
      <c r="N446" s="37"/>
      <c r="O446" s="37"/>
      <c r="P446" s="71"/>
      <c r="Q446" s="37"/>
      <c r="R446" s="37"/>
      <c r="S446" s="37"/>
      <c r="T446" s="37"/>
      <c r="U446" s="37"/>
      <c r="V446" s="37"/>
      <c r="W446" s="37"/>
      <c r="X446" s="37"/>
      <c r="Y446" s="37"/>
    </row>
    <row r="447" spans="1:25" ht="15.75" customHeight="1">
      <c r="A447" s="67"/>
      <c r="B447" s="68"/>
      <c r="C447" s="69"/>
      <c r="D447" s="69"/>
      <c r="E447" s="69"/>
      <c r="F447" s="69"/>
      <c r="G447" s="70"/>
      <c r="H447" s="70"/>
      <c r="I447" s="37"/>
      <c r="J447" s="37"/>
      <c r="K447" s="37"/>
      <c r="L447" s="72"/>
      <c r="M447" s="72"/>
      <c r="N447" s="37"/>
      <c r="O447" s="37"/>
      <c r="P447" s="71"/>
      <c r="Q447" s="37"/>
      <c r="R447" s="37"/>
      <c r="S447" s="37"/>
      <c r="T447" s="37"/>
      <c r="U447" s="37"/>
      <c r="V447" s="37"/>
      <c r="W447" s="37"/>
      <c r="X447" s="37"/>
      <c r="Y447" s="37"/>
    </row>
    <row r="448" spans="1:25" ht="15.75" customHeight="1">
      <c r="A448" s="67"/>
      <c r="B448" s="68"/>
      <c r="C448" s="69"/>
      <c r="D448" s="69"/>
      <c r="E448" s="69"/>
      <c r="F448" s="69"/>
      <c r="G448" s="70"/>
      <c r="H448" s="70"/>
      <c r="I448" s="37"/>
      <c r="J448" s="37"/>
      <c r="K448" s="37"/>
      <c r="L448" s="72"/>
      <c r="M448" s="72"/>
      <c r="N448" s="37"/>
      <c r="O448" s="37"/>
      <c r="P448" s="71"/>
      <c r="Q448" s="37"/>
      <c r="R448" s="37"/>
      <c r="S448" s="37"/>
      <c r="T448" s="37"/>
      <c r="U448" s="37"/>
      <c r="V448" s="37"/>
      <c r="W448" s="37"/>
      <c r="X448" s="37"/>
      <c r="Y448" s="37"/>
    </row>
    <row r="449" spans="1:25" ht="15.75" customHeight="1">
      <c r="A449" s="67"/>
      <c r="B449" s="68"/>
      <c r="C449" s="69"/>
      <c r="D449" s="69"/>
      <c r="E449" s="69"/>
      <c r="F449" s="69"/>
      <c r="G449" s="70"/>
      <c r="H449" s="70"/>
      <c r="I449" s="37"/>
      <c r="J449" s="37"/>
      <c r="K449" s="37"/>
      <c r="L449" s="72"/>
      <c r="M449" s="72"/>
      <c r="N449" s="37"/>
      <c r="O449" s="37"/>
      <c r="P449" s="71"/>
      <c r="Q449" s="37"/>
      <c r="R449" s="37"/>
      <c r="S449" s="37"/>
      <c r="T449" s="37"/>
      <c r="U449" s="37"/>
      <c r="V449" s="37"/>
      <c r="W449" s="37"/>
      <c r="X449" s="37"/>
      <c r="Y449" s="37"/>
    </row>
    <row r="450" spans="1:25" ht="15.75" customHeight="1">
      <c r="A450" s="67"/>
      <c r="B450" s="68"/>
      <c r="C450" s="69"/>
      <c r="D450" s="69"/>
      <c r="E450" s="69"/>
      <c r="F450" s="69"/>
      <c r="G450" s="70"/>
      <c r="H450" s="70"/>
      <c r="I450" s="37"/>
      <c r="J450" s="37"/>
      <c r="K450" s="37"/>
      <c r="L450" s="72"/>
      <c r="M450" s="72"/>
      <c r="N450" s="37"/>
      <c r="O450" s="37"/>
      <c r="P450" s="71"/>
      <c r="Q450" s="37"/>
      <c r="R450" s="37"/>
      <c r="S450" s="37"/>
      <c r="T450" s="37"/>
      <c r="U450" s="37"/>
      <c r="V450" s="37"/>
      <c r="W450" s="37"/>
      <c r="X450" s="37"/>
      <c r="Y450" s="37"/>
    </row>
    <row r="451" spans="1:25" ht="15.75" customHeight="1">
      <c r="A451" s="67"/>
      <c r="B451" s="68"/>
      <c r="C451" s="69"/>
      <c r="D451" s="69"/>
      <c r="E451" s="69"/>
      <c r="F451" s="69"/>
      <c r="G451" s="70"/>
      <c r="H451" s="70"/>
      <c r="I451" s="37"/>
      <c r="J451" s="37"/>
      <c r="K451" s="37"/>
      <c r="L451" s="72"/>
      <c r="M451" s="72"/>
      <c r="N451" s="37"/>
      <c r="O451" s="37"/>
      <c r="P451" s="71"/>
      <c r="Q451" s="37"/>
      <c r="R451" s="37"/>
      <c r="S451" s="37"/>
      <c r="T451" s="37"/>
      <c r="U451" s="37"/>
      <c r="V451" s="37"/>
      <c r="W451" s="37"/>
      <c r="X451" s="37"/>
      <c r="Y451" s="37"/>
    </row>
    <row r="452" spans="1:25" ht="15.75" customHeight="1">
      <c r="A452" s="67"/>
      <c r="B452" s="68"/>
      <c r="C452" s="69"/>
      <c r="D452" s="69"/>
      <c r="E452" s="69"/>
      <c r="F452" s="69"/>
      <c r="G452" s="70"/>
      <c r="H452" s="70"/>
      <c r="I452" s="37"/>
      <c r="J452" s="37"/>
      <c r="K452" s="37"/>
      <c r="L452" s="72"/>
      <c r="M452" s="72"/>
      <c r="N452" s="37"/>
      <c r="O452" s="37"/>
      <c r="P452" s="71"/>
      <c r="Q452" s="37"/>
      <c r="R452" s="37"/>
      <c r="S452" s="37"/>
      <c r="T452" s="37"/>
      <c r="U452" s="37"/>
      <c r="V452" s="37"/>
      <c r="W452" s="37"/>
      <c r="X452" s="37"/>
      <c r="Y452" s="37"/>
    </row>
    <row r="453" spans="1:25" ht="15.75" customHeight="1">
      <c r="A453" s="67"/>
      <c r="B453" s="68"/>
      <c r="C453" s="69"/>
      <c r="D453" s="69"/>
      <c r="E453" s="69"/>
      <c r="F453" s="69"/>
      <c r="G453" s="70"/>
      <c r="H453" s="70"/>
      <c r="I453" s="37"/>
      <c r="J453" s="37"/>
      <c r="K453" s="37"/>
      <c r="L453" s="72"/>
      <c r="M453" s="72"/>
      <c r="N453" s="37"/>
      <c r="O453" s="37"/>
      <c r="P453" s="71"/>
      <c r="Q453" s="37"/>
      <c r="R453" s="37"/>
      <c r="S453" s="37"/>
      <c r="T453" s="37"/>
      <c r="U453" s="37"/>
      <c r="V453" s="37"/>
      <c r="W453" s="37"/>
      <c r="X453" s="37"/>
      <c r="Y453" s="37"/>
    </row>
    <row r="454" spans="1:25" ht="15.75" customHeight="1">
      <c r="A454" s="67"/>
      <c r="B454" s="68"/>
      <c r="C454" s="69"/>
      <c r="D454" s="69"/>
      <c r="E454" s="69"/>
      <c r="F454" s="69"/>
      <c r="G454" s="70"/>
      <c r="H454" s="70"/>
      <c r="I454" s="37"/>
      <c r="J454" s="37"/>
      <c r="K454" s="37"/>
      <c r="L454" s="72"/>
      <c r="M454" s="72"/>
      <c r="N454" s="37"/>
      <c r="O454" s="37"/>
      <c r="P454" s="71"/>
      <c r="Q454" s="37"/>
      <c r="R454" s="37"/>
      <c r="S454" s="37"/>
      <c r="T454" s="37"/>
      <c r="U454" s="37"/>
      <c r="V454" s="37"/>
      <c r="W454" s="37"/>
      <c r="X454" s="37"/>
      <c r="Y454" s="37"/>
    </row>
    <row r="455" spans="1:25" ht="15.75" customHeight="1">
      <c r="A455" s="67"/>
      <c r="B455" s="68"/>
      <c r="C455" s="69"/>
      <c r="D455" s="69"/>
      <c r="E455" s="69"/>
      <c r="F455" s="69"/>
      <c r="G455" s="70"/>
      <c r="H455" s="70"/>
      <c r="I455" s="37"/>
      <c r="J455" s="37"/>
      <c r="K455" s="37"/>
      <c r="L455" s="72"/>
      <c r="M455" s="72"/>
      <c r="N455" s="37"/>
      <c r="O455" s="37"/>
      <c r="P455" s="71"/>
      <c r="Q455" s="37"/>
      <c r="R455" s="37"/>
      <c r="S455" s="37"/>
      <c r="T455" s="37"/>
      <c r="U455" s="37"/>
      <c r="V455" s="37"/>
      <c r="W455" s="37"/>
      <c r="X455" s="37"/>
      <c r="Y455" s="37"/>
    </row>
    <row r="456" spans="1:25" ht="15.75" customHeight="1">
      <c r="A456" s="67"/>
      <c r="B456" s="68"/>
      <c r="C456" s="69"/>
      <c r="D456" s="69"/>
      <c r="E456" s="69"/>
      <c r="F456" s="69"/>
      <c r="G456" s="70"/>
      <c r="H456" s="70"/>
      <c r="I456" s="37"/>
      <c r="J456" s="37"/>
      <c r="K456" s="37"/>
      <c r="L456" s="72"/>
      <c r="M456" s="72"/>
      <c r="N456" s="37"/>
      <c r="O456" s="37"/>
      <c r="P456" s="71"/>
      <c r="Q456" s="37"/>
      <c r="R456" s="37"/>
      <c r="S456" s="37"/>
      <c r="T456" s="37"/>
      <c r="U456" s="37"/>
      <c r="V456" s="37"/>
      <c r="W456" s="37"/>
      <c r="X456" s="37"/>
      <c r="Y456" s="37"/>
    </row>
    <row r="457" spans="1:25" ht="15.75" customHeight="1">
      <c r="A457" s="67"/>
      <c r="B457" s="68"/>
      <c r="C457" s="69"/>
      <c r="D457" s="69"/>
      <c r="E457" s="69"/>
      <c r="F457" s="69"/>
      <c r="G457" s="70"/>
      <c r="H457" s="70"/>
      <c r="I457" s="37"/>
      <c r="J457" s="37"/>
      <c r="K457" s="37"/>
      <c r="L457" s="72"/>
      <c r="M457" s="72"/>
      <c r="N457" s="37"/>
      <c r="O457" s="37"/>
      <c r="P457" s="71"/>
      <c r="Q457" s="37"/>
      <c r="R457" s="37"/>
      <c r="S457" s="37"/>
      <c r="T457" s="37"/>
      <c r="U457" s="37"/>
      <c r="V457" s="37"/>
      <c r="W457" s="37"/>
      <c r="X457" s="37"/>
      <c r="Y457" s="37"/>
    </row>
    <row r="458" spans="1:25" ht="15.75" customHeight="1">
      <c r="A458" s="67"/>
      <c r="B458" s="68"/>
      <c r="C458" s="69"/>
      <c r="D458" s="69"/>
      <c r="E458" s="69"/>
      <c r="F458" s="69"/>
      <c r="G458" s="70"/>
      <c r="H458" s="70"/>
      <c r="I458" s="37"/>
      <c r="J458" s="37"/>
      <c r="K458" s="37"/>
      <c r="L458" s="72"/>
      <c r="M458" s="72"/>
      <c r="N458" s="37"/>
      <c r="O458" s="37"/>
      <c r="P458" s="71"/>
      <c r="Q458" s="37"/>
      <c r="R458" s="37"/>
      <c r="S458" s="37"/>
      <c r="T458" s="37"/>
      <c r="U458" s="37"/>
      <c r="V458" s="37"/>
      <c r="W458" s="37"/>
      <c r="X458" s="37"/>
      <c r="Y458" s="37"/>
    </row>
    <row r="459" spans="1:25" ht="15.75" customHeight="1">
      <c r="A459" s="67"/>
      <c r="B459" s="68"/>
      <c r="C459" s="69"/>
      <c r="D459" s="69"/>
      <c r="E459" s="69"/>
      <c r="F459" s="69"/>
      <c r="G459" s="70"/>
      <c r="H459" s="70"/>
      <c r="I459" s="37"/>
      <c r="J459" s="37"/>
      <c r="K459" s="37"/>
      <c r="L459" s="72"/>
      <c r="M459" s="72"/>
      <c r="N459" s="37"/>
      <c r="O459" s="37"/>
      <c r="P459" s="71"/>
      <c r="Q459" s="37"/>
      <c r="R459" s="37"/>
      <c r="S459" s="37"/>
      <c r="T459" s="37"/>
      <c r="U459" s="37"/>
      <c r="V459" s="37"/>
      <c r="W459" s="37"/>
      <c r="X459" s="37"/>
      <c r="Y459" s="37"/>
    </row>
    <row r="460" spans="1:25" ht="15.75" customHeight="1">
      <c r="A460" s="67"/>
      <c r="B460" s="68"/>
      <c r="C460" s="69"/>
      <c r="D460" s="69"/>
      <c r="E460" s="69"/>
      <c r="F460" s="69"/>
      <c r="G460" s="70"/>
      <c r="H460" s="70"/>
      <c r="I460" s="37"/>
      <c r="J460" s="37"/>
      <c r="K460" s="37"/>
      <c r="L460" s="72"/>
      <c r="M460" s="72"/>
      <c r="N460" s="37"/>
      <c r="O460" s="37"/>
      <c r="P460" s="71"/>
      <c r="Q460" s="37"/>
      <c r="R460" s="37"/>
      <c r="S460" s="37"/>
      <c r="T460" s="37"/>
      <c r="U460" s="37"/>
      <c r="V460" s="37"/>
      <c r="W460" s="37"/>
      <c r="X460" s="37"/>
      <c r="Y460" s="37"/>
    </row>
    <row r="461" spans="1:25" ht="15.75" customHeight="1">
      <c r="A461" s="67"/>
      <c r="B461" s="68"/>
      <c r="C461" s="69"/>
      <c r="D461" s="69"/>
      <c r="E461" s="69"/>
      <c r="F461" s="69"/>
      <c r="G461" s="70"/>
      <c r="H461" s="70"/>
      <c r="I461" s="37"/>
      <c r="J461" s="37"/>
      <c r="K461" s="37"/>
      <c r="L461" s="72"/>
      <c r="M461" s="72"/>
      <c r="N461" s="37"/>
      <c r="O461" s="37"/>
      <c r="P461" s="71"/>
      <c r="Q461" s="37"/>
      <c r="R461" s="37"/>
      <c r="S461" s="37"/>
      <c r="T461" s="37"/>
      <c r="U461" s="37"/>
      <c r="V461" s="37"/>
      <c r="W461" s="37"/>
      <c r="X461" s="37"/>
      <c r="Y461" s="37"/>
    </row>
    <row r="462" spans="1:25" ht="15.75" customHeight="1">
      <c r="A462" s="67"/>
      <c r="B462" s="68"/>
      <c r="C462" s="69"/>
      <c r="D462" s="69"/>
      <c r="E462" s="69"/>
      <c r="F462" s="69"/>
      <c r="G462" s="70"/>
      <c r="H462" s="70"/>
      <c r="I462" s="37"/>
      <c r="J462" s="37"/>
      <c r="K462" s="37"/>
      <c r="L462" s="72"/>
      <c r="M462" s="72"/>
      <c r="N462" s="37"/>
      <c r="O462" s="37"/>
      <c r="P462" s="71"/>
      <c r="Q462" s="37"/>
      <c r="R462" s="37"/>
      <c r="S462" s="37"/>
      <c r="T462" s="37"/>
      <c r="U462" s="37"/>
      <c r="V462" s="37"/>
      <c r="W462" s="37"/>
      <c r="X462" s="37"/>
      <c r="Y462" s="37"/>
    </row>
    <row r="463" spans="1:25" ht="15.75" customHeight="1">
      <c r="A463" s="67"/>
      <c r="B463" s="68"/>
      <c r="C463" s="69"/>
      <c r="D463" s="69"/>
      <c r="E463" s="69"/>
      <c r="F463" s="69"/>
      <c r="G463" s="70"/>
      <c r="H463" s="70"/>
      <c r="I463" s="37"/>
      <c r="J463" s="37"/>
      <c r="K463" s="37"/>
      <c r="L463" s="72"/>
      <c r="M463" s="72"/>
      <c r="N463" s="37"/>
      <c r="O463" s="37"/>
      <c r="P463" s="71"/>
      <c r="Q463" s="37"/>
      <c r="R463" s="37"/>
      <c r="S463" s="37"/>
      <c r="T463" s="37"/>
      <c r="U463" s="37"/>
      <c r="V463" s="37"/>
      <c r="W463" s="37"/>
      <c r="X463" s="37"/>
      <c r="Y463" s="37"/>
    </row>
    <row r="464" spans="1:25" ht="15.75" customHeight="1">
      <c r="A464" s="67"/>
      <c r="B464" s="68"/>
      <c r="C464" s="69"/>
      <c r="D464" s="69"/>
      <c r="E464" s="69"/>
      <c r="F464" s="69"/>
      <c r="G464" s="70"/>
      <c r="H464" s="70"/>
      <c r="I464" s="37"/>
      <c r="J464" s="37"/>
      <c r="K464" s="37"/>
      <c r="L464" s="72"/>
      <c r="M464" s="72"/>
      <c r="N464" s="37"/>
      <c r="O464" s="37"/>
      <c r="P464" s="71"/>
      <c r="Q464" s="37"/>
      <c r="R464" s="37"/>
      <c r="S464" s="37"/>
      <c r="T464" s="37"/>
      <c r="U464" s="37"/>
      <c r="V464" s="37"/>
      <c r="W464" s="37"/>
      <c r="X464" s="37"/>
      <c r="Y464" s="37"/>
    </row>
    <row r="465" spans="1:25" ht="15.75" customHeight="1">
      <c r="A465" s="67"/>
      <c r="B465" s="68"/>
      <c r="C465" s="69"/>
      <c r="D465" s="69"/>
      <c r="E465" s="69"/>
      <c r="F465" s="69"/>
      <c r="G465" s="70"/>
      <c r="H465" s="70"/>
      <c r="I465" s="37"/>
      <c r="J465" s="37"/>
      <c r="K465" s="37"/>
      <c r="L465" s="72"/>
      <c r="M465" s="72"/>
      <c r="N465" s="37"/>
      <c r="O465" s="37"/>
      <c r="P465" s="71"/>
      <c r="Q465" s="37"/>
      <c r="R465" s="37"/>
      <c r="S465" s="37"/>
      <c r="T465" s="37"/>
      <c r="U465" s="37"/>
      <c r="V465" s="37"/>
      <c r="W465" s="37"/>
      <c r="X465" s="37"/>
      <c r="Y465" s="37"/>
    </row>
    <row r="466" spans="1:25" ht="15.75" customHeight="1">
      <c r="A466" s="67"/>
      <c r="B466" s="68"/>
      <c r="C466" s="69"/>
      <c r="D466" s="69"/>
      <c r="E466" s="69"/>
      <c r="F466" s="69"/>
      <c r="G466" s="70"/>
      <c r="H466" s="70"/>
      <c r="I466" s="37"/>
      <c r="J466" s="37"/>
      <c r="K466" s="37"/>
      <c r="L466" s="72"/>
      <c r="M466" s="72"/>
      <c r="N466" s="37"/>
      <c r="O466" s="37"/>
      <c r="P466" s="71"/>
      <c r="Q466" s="37"/>
      <c r="R466" s="37"/>
      <c r="S466" s="37"/>
      <c r="T466" s="37"/>
      <c r="U466" s="37"/>
      <c r="V466" s="37"/>
      <c r="W466" s="37"/>
      <c r="X466" s="37"/>
      <c r="Y466" s="37"/>
    </row>
    <row r="467" spans="1:25" ht="15.75" customHeight="1">
      <c r="A467" s="67"/>
      <c r="B467" s="68"/>
      <c r="C467" s="69"/>
      <c r="D467" s="69"/>
      <c r="E467" s="69"/>
      <c r="F467" s="69"/>
      <c r="G467" s="70"/>
      <c r="H467" s="70"/>
      <c r="I467" s="37"/>
      <c r="J467" s="37"/>
      <c r="K467" s="37"/>
      <c r="L467" s="72"/>
      <c r="M467" s="72"/>
      <c r="N467" s="37"/>
      <c r="O467" s="37"/>
      <c r="P467" s="71"/>
      <c r="Q467" s="37"/>
      <c r="R467" s="37"/>
      <c r="S467" s="37"/>
      <c r="T467" s="37"/>
      <c r="U467" s="37"/>
      <c r="V467" s="37"/>
      <c r="W467" s="37"/>
      <c r="X467" s="37"/>
      <c r="Y467" s="37"/>
    </row>
    <row r="468" spans="1:25" ht="15.75" customHeight="1">
      <c r="A468" s="67"/>
      <c r="B468" s="68"/>
      <c r="C468" s="69"/>
      <c r="D468" s="69"/>
      <c r="E468" s="69"/>
      <c r="F468" s="69"/>
      <c r="G468" s="70"/>
      <c r="H468" s="70"/>
      <c r="I468" s="37"/>
      <c r="J468" s="37"/>
      <c r="K468" s="37"/>
      <c r="L468" s="72"/>
      <c r="M468" s="72"/>
      <c r="N468" s="37"/>
      <c r="O468" s="37"/>
      <c r="P468" s="71"/>
      <c r="Q468" s="37"/>
      <c r="R468" s="37"/>
      <c r="S468" s="37"/>
      <c r="T468" s="37"/>
      <c r="U468" s="37"/>
      <c r="V468" s="37"/>
      <c r="W468" s="37"/>
      <c r="X468" s="37"/>
      <c r="Y468" s="37"/>
    </row>
    <row r="469" spans="1:25" ht="15.75" customHeight="1">
      <c r="A469" s="67"/>
      <c r="B469" s="68"/>
      <c r="C469" s="69"/>
      <c r="D469" s="69"/>
      <c r="E469" s="69"/>
      <c r="F469" s="69"/>
      <c r="G469" s="70"/>
      <c r="H469" s="70"/>
      <c r="I469" s="37"/>
      <c r="J469" s="37"/>
      <c r="K469" s="37"/>
      <c r="L469" s="72"/>
      <c r="M469" s="72"/>
      <c r="N469" s="37"/>
      <c r="O469" s="37"/>
      <c r="P469" s="71"/>
      <c r="Q469" s="37"/>
      <c r="R469" s="37"/>
      <c r="S469" s="37"/>
      <c r="T469" s="37"/>
      <c r="U469" s="37"/>
      <c r="V469" s="37"/>
      <c r="W469" s="37"/>
      <c r="X469" s="37"/>
      <c r="Y469" s="37"/>
    </row>
    <row r="470" spans="1:25" ht="15.75" customHeight="1">
      <c r="A470" s="67"/>
      <c r="B470" s="68"/>
      <c r="C470" s="69"/>
      <c r="D470" s="69"/>
      <c r="E470" s="69"/>
      <c r="F470" s="69"/>
      <c r="G470" s="70"/>
      <c r="H470" s="70"/>
      <c r="I470" s="37"/>
      <c r="J470" s="37"/>
      <c r="K470" s="37"/>
      <c r="L470" s="72"/>
      <c r="M470" s="72"/>
      <c r="N470" s="37"/>
      <c r="O470" s="37"/>
      <c r="P470" s="71"/>
      <c r="Q470" s="37"/>
      <c r="R470" s="37"/>
      <c r="S470" s="37"/>
      <c r="T470" s="37"/>
      <c r="U470" s="37"/>
      <c r="V470" s="37"/>
      <c r="W470" s="37"/>
      <c r="X470" s="37"/>
      <c r="Y470" s="37"/>
    </row>
    <row r="471" spans="1:25" ht="15.75" customHeight="1">
      <c r="A471" s="67"/>
      <c r="B471" s="68"/>
      <c r="C471" s="69"/>
      <c r="D471" s="69"/>
      <c r="E471" s="69"/>
      <c r="F471" s="69"/>
      <c r="G471" s="70"/>
      <c r="H471" s="70"/>
      <c r="I471" s="37"/>
      <c r="J471" s="37"/>
      <c r="K471" s="37"/>
      <c r="L471" s="72"/>
      <c r="M471" s="72"/>
      <c r="N471" s="37"/>
      <c r="O471" s="37"/>
      <c r="P471" s="71"/>
      <c r="Q471" s="37"/>
      <c r="R471" s="37"/>
      <c r="S471" s="37"/>
      <c r="T471" s="37"/>
      <c r="U471" s="37"/>
      <c r="V471" s="37"/>
      <c r="W471" s="37"/>
      <c r="X471" s="37"/>
      <c r="Y471" s="37"/>
    </row>
    <row r="472" spans="1:25" ht="15.75" customHeight="1">
      <c r="A472" s="67"/>
      <c r="B472" s="68"/>
      <c r="C472" s="69"/>
      <c r="D472" s="69"/>
      <c r="E472" s="69"/>
      <c r="F472" s="69"/>
      <c r="G472" s="70"/>
      <c r="H472" s="70"/>
      <c r="I472" s="37"/>
      <c r="J472" s="37"/>
      <c r="K472" s="37"/>
      <c r="L472" s="72"/>
      <c r="M472" s="72"/>
      <c r="N472" s="37"/>
      <c r="O472" s="37"/>
      <c r="P472" s="71"/>
      <c r="Q472" s="37"/>
      <c r="R472" s="37"/>
      <c r="S472" s="37"/>
      <c r="T472" s="37"/>
      <c r="U472" s="37"/>
      <c r="V472" s="37"/>
      <c r="W472" s="37"/>
      <c r="X472" s="37"/>
      <c r="Y472" s="37"/>
    </row>
    <row r="473" spans="1:25" ht="15.75" customHeight="1">
      <c r="A473" s="67"/>
      <c r="B473" s="68"/>
      <c r="C473" s="69"/>
      <c r="D473" s="69"/>
      <c r="E473" s="69"/>
      <c r="F473" s="69"/>
      <c r="G473" s="70"/>
      <c r="H473" s="70"/>
      <c r="I473" s="37"/>
      <c r="J473" s="37"/>
      <c r="K473" s="37"/>
      <c r="L473" s="72"/>
      <c r="M473" s="72"/>
      <c r="N473" s="37"/>
      <c r="O473" s="37"/>
      <c r="P473" s="71"/>
      <c r="Q473" s="37"/>
      <c r="R473" s="37"/>
      <c r="S473" s="37"/>
      <c r="T473" s="37"/>
      <c r="U473" s="37"/>
      <c r="V473" s="37"/>
      <c r="W473" s="37"/>
      <c r="X473" s="37"/>
      <c r="Y473" s="37"/>
    </row>
    <row r="474" spans="1:25" ht="15.75" customHeight="1">
      <c r="A474" s="67"/>
      <c r="B474" s="68"/>
      <c r="C474" s="69"/>
      <c r="D474" s="69"/>
      <c r="E474" s="69"/>
      <c r="F474" s="69"/>
      <c r="G474" s="70"/>
      <c r="H474" s="70"/>
      <c r="I474" s="37"/>
      <c r="J474" s="37"/>
      <c r="K474" s="37"/>
      <c r="L474" s="72"/>
      <c r="M474" s="72"/>
      <c r="N474" s="37"/>
      <c r="O474" s="37"/>
      <c r="P474" s="71"/>
      <c r="Q474" s="37"/>
      <c r="R474" s="37"/>
      <c r="S474" s="37"/>
      <c r="T474" s="37"/>
      <c r="U474" s="37"/>
      <c r="V474" s="37"/>
      <c r="W474" s="37"/>
      <c r="X474" s="37"/>
      <c r="Y474" s="37"/>
    </row>
    <row r="475" spans="1:25" ht="15.75" customHeight="1">
      <c r="A475" s="67"/>
      <c r="B475" s="68"/>
      <c r="C475" s="69"/>
      <c r="D475" s="69"/>
      <c r="E475" s="69"/>
      <c r="F475" s="69"/>
      <c r="G475" s="70"/>
      <c r="H475" s="70"/>
      <c r="I475" s="37"/>
      <c r="J475" s="37"/>
      <c r="K475" s="37"/>
      <c r="L475" s="72"/>
      <c r="M475" s="72"/>
      <c r="N475" s="37"/>
      <c r="O475" s="37"/>
      <c r="P475" s="71"/>
      <c r="Q475" s="37"/>
      <c r="R475" s="37"/>
      <c r="S475" s="37"/>
      <c r="T475" s="37"/>
      <c r="U475" s="37"/>
      <c r="V475" s="37"/>
      <c r="W475" s="37"/>
      <c r="X475" s="37"/>
      <c r="Y475" s="37"/>
    </row>
    <row r="476" spans="1:25" ht="15.75" customHeight="1"/>
    <row r="477" spans="1:25" ht="15.75" customHeight="1"/>
    <row r="478" spans="1:25" ht="15.75" customHeight="1"/>
    <row r="479" spans="1:25" ht="15.75" customHeight="1"/>
    <row r="480" spans="1:25"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80">
    <filterColumn colId="1">
      <filters>
        <filter val="An Lộc Phát LC"/>
        <filter val="Anh Khoa PL"/>
        <filter val="Anh tuấn ST"/>
        <filter val="Bình An (TB)"/>
        <filter val="Bình An Nhiên NB"/>
        <filter val="Bình An TB"/>
        <filter val="Bình Phương QTri"/>
        <filter val="Chiến Nga BG"/>
        <filter val="Chiến Nhã BN"/>
        <filter val="Chiến Thành MC"/>
        <filter val="Công Nghệ Phẩm HP"/>
        <filter val="Cường Phượng TH"/>
        <filter val="Cuong Trung HD"/>
        <filter val="Cường Trung HD"/>
        <filter val="Đạt Hà PT"/>
        <filter val="Đức Oanh BG"/>
        <filter val="Gia Phan ND"/>
        <filter val="Hà Loan LT"/>
        <filter val="Hải Phượng YB"/>
        <filter val="Hải Tuấn Cẩm Phả- QN"/>
        <filter val="Hải Tuấn CP"/>
        <filter val="Hải Yến HL"/>
        <filter val="Hạnh Thục VY"/>
        <filter val="Hồ Cúc CB"/>
        <filter val="Hoa Thu TQ"/>
        <filter val="Hòa Tính HG"/>
        <filter val="Hoàng Gia Lộc Huế"/>
        <filter val="hoàng Quân Vinh"/>
        <filter val="Hồng Đức UB"/>
        <filter val="Hồng Đức Uông Bí- QN"/>
        <filter val="Hồng Hà TH"/>
        <filter val="Hồng Phát UB"/>
        <filter val="Hưng Thịnh BK"/>
        <filter val="Hưng Thịnh HD"/>
        <filter val="Huong Duyen PL"/>
        <filter val="Hương Duyên PL"/>
        <filter val="Hương Giang YB"/>
        <filter val="Huy Bình HL"/>
        <filter val="Khanh Hoa HG"/>
        <filter val="Khánh hoà HG"/>
        <filter val="Kim Anh Phát TH"/>
        <filter val="Lan Anh BN"/>
        <filter val="Lan Phương TB"/>
        <filter val="Lê Thị Viện BN"/>
        <filter val="Lê văn Oai CB"/>
        <filter val="Linh Tam Thach That"/>
        <filter val="Long Hà BG"/>
        <filter val="Long Hai YB"/>
        <filter val="Long Hải YB"/>
        <filter val="Mai Linh (ND)"/>
        <filter val="Mai Linh ND"/>
        <filter val="Mai Linh NĐ"/>
        <filter val="Mai Linh VP"/>
        <filter val="Mai Phương (ND)"/>
        <filter val="Mai Phương ND"/>
        <filter val="Minh Ha ST"/>
        <filter val="Minh Hải (PY)"/>
        <filter val="Minh Hải PY VP"/>
        <filter val="Minh Hải VP"/>
        <filter val="Nam Cường NB"/>
        <filter val="Nam Hoa VT"/>
        <filter val="Nam Sơn  ND"/>
        <filter val="Nam Son NĐ"/>
        <filter val="Nghĩa Hiếu NB"/>
        <filter val="Ngoc Diep HY"/>
        <filter val="Ngọc hùng BK"/>
        <filter val="Ngọc Khang LC"/>
        <filter val="Ngọc Phượng ND"/>
        <filter val="Nguyet Hang HD"/>
        <filter val="Nguyệt Hằng HP"/>
        <filter val="Nhat Nam Anh TQ"/>
        <filter val="Phúc Lộc TN"/>
        <filter val="quốc đạt ST"/>
        <filter val="Sơn Hải BG"/>
        <filter val="Thạch Thành TH"/>
        <filter val="Thái Dương (VY)"/>
        <filter val="Thai Duong VP"/>
        <filter val="Thái Dương VP"/>
        <filter val="Thanh Ba Đất Tổ"/>
        <filter val="Thành Chung VT"/>
        <filter val="Thành Sơn BG"/>
        <filter val="Thanh Thang TH"/>
        <filter val="Thành Thắng Thanh Hoá"/>
        <filter val="Thanh Tùng TN"/>
        <filter val="Thu Thủy MC"/>
        <filter val="Thuy Chinh PT"/>
        <filter val="Thủy Chính TX PT"/>
        <filter val="Tiến Thành BG"/>
        <filter val="Toán Huyền HL"/>
        <filter val="Tổng Hợp CB"/>
        <filter val="Trung chuyển BS - QO"/>
        <filter val="Trung chuyển BS QO"/>
        <filter val="Trung chuyển QO - NT"/>
        <filter val="Trung Chuyển QO NT"/>
        <filter val="Trung Mùi (TB)"/>
        <filter val="Trung Mùi TB"/>
        <filter val="Truong Son TN"/>
        <filter val="Trường Sơn TN"/>
        <filter val="Tuấn Nguyệt (TB)"/>
        <filter val="Tuấn Tuyết YB"/>
        <filter val="Tùng linh TQ"/>
        <filter val="Vạn Liên PT"/>
        <filter val="Vạn Niên PT"/>
        <filter val="Việt Hoàng Long Phủ Lý"/>
        <filter val="Viet Hoang Long PL"/>
        <filter val="Việt Xô HD"/>
        <filter val="Vượng Phát TH"/>
      </filters>
    </filterColumn>
  </autoFilter>
  <mergeCells count="222">
    <mergeCell ref="O186:O187"/>
    <mergeCell ref="P186:P187"/>
    <mergeCell ref="N181:N182"/>
    <mergeCell ref="O181:O182"/>
    <mergeCell ref="P181:P182"/>
    <mergeCell ref="N183:N184"/>
    <mergeCell ref="O183:O184"/>
    <mergeCell ref="P183:P184"/>
    <mergeCell ref="N186:N187"/>
    <mergeCell ref="O179:O180"/>
    <mergeCell ref="P179:P180"/>
    <mergeCell ref="N174:N175"/>
    <mergeCell ref="O174:O175"/>
    <mergeCell ref="P174:P175"/>
    <mergeCell ref="N176:N178"/>
    <mergeCell ref="O176:O178"/>
    <mergeCell ref="P176:P178"/>
    <mergeCell ref="N179:N180"/>
    <mergeCell ref="O171:O173"/>
    <mergeCell ref="P171:P173"/>
    <mergeCell ref="N165:N166"/>
    <mergeCell ref="O165:O166"/>
    <mergeCell ref="P165:P166"/>
    <mergeCell ref="N167:N168"/>
    <mergeCell ref="O167:O168"/>
    <mergeCell ref="P167:P168"/>
    <mergeCell ref="N171:N173"/>
    <mergeCell ref="O146:O147"/>
    <mergeCell ref="P146:P147"/>
    <mergeCell ref="N135:N139"/>
    <mergeCell ref="O135:O139"/>
    <mergeCell ref="P135:P139"/>
    <mergeCell ref="N141:N145"/>
    <mergeCell ref="O141:O145"/>
    <mergeCell ref="P141:P145"/>
    <mergeCell ref="N146:N147"/>
    <mergeCell ref="O132:O134"/>
    <mergeCell ref="P132:P134"/>
    <mergeCell ref="N123:N127"/>
    <mergeCell ref="O123:O127"/>
    <mergeCell ref="P123:P127"/>
    <mergeCell ref="N129:N131"/>
    <mergeCell ref="O129:O131"/>
    <mergeCell ref="P129:P131"/>
    <mergeCell ref="N132:N134"/>
    <mergeCell ref="N265:N270"/>
    <mergeCell ref="O265:O270"/>
    <mergeCell ref="P265:P270"/>
    <mergeCell ref="N271:N273"/>
    <mergeCell ref="O271:O273"/>
    <mergeCell ref="P271:P273"/>
    <mergeCell ref="O64:O65"/>
    <mergeCell ref="P64:P65"/>
    <mergeCell ref="N55:N58"/>
    <mergeCell ref="O55:O58"/>
    <mergeCell ref="P55:P58"/>
    <mergeCell ref="N60:N63"/>
    <mergeCell ref="O60:O63"/>
    <mergeCell ref="P60:P63"/>
    <mergeCell ref="N64:N65"/>
    <mergeCell ref="O120:O122"/>
    <mergeCell ref="P120:P122"/>
    <mergeCell ref="N113:N116"/>
    <mergeCell ref="O113:O116"/>
    <mergeCell ref="P113:P116"/>
    <mergeCell ref="N117:N119"/>
    <mergeCell ref="O117:O119"/>
    <mergeCell ref="P117:P119"/>
    <mergeCell ref="N120:N122"/>
    <mergeCell ref="O35:O36"/>
    <mergeCell ref="P35:P36"/>
    <mergeCell ref="N26:N28"/>
    <mergeCell ref="O26:O28"/>
    <mergeCell ref="P26:P28"/>
    <mergeCell ref="N30:N32"/>
    <mergeCell ref="O30:O32"/>
    <mergeCell ref="P30:P32"/>
    <mergeCell ref="N35:N36"/>
    <mergeCell ref="O23:O25"/>
    <mergeCell ref="P23:P25"/>
    <mergeCell ref="N17:N19"/>
    <mergeCell ref="O17:O19"/>
    <mergeCell ref="P17:P19"/>
    <mergeCell ref="N20:N22"/>
    <mergeCell ref="O20:O22"/>
    <mergeCell ref="P20:P22"/>
    <mergeCell ref="N23:N25"/>
    <mergeCell ref="O12:O14"/>
    <mergeCell ref="P12:P14"/>
    <mergeCell ref="N3:N8"/>
    <mergeCell ref="O3:O8"/>
    <mergeCell ref="P3:P8"/>
    <mergeCell ref="N10:N11"/>
    <mergeCell ref="O10:O11"/>
    <mergeCell ref="P10:P11"/>
    <mergeCell ref="N12:N14"/>
    <mergeCell ref="O258:O259"/>
    <mergeCell ref="P258:P259"/>
    <mergeCell ref="N251:N253"/>
    <mergeCell ref="O251:O253"/>
    <mergeCell ref="P251:P253"/>
    <mergeCell ref="N254:N257"/>
    <mergeCell ref="O254:O257"/>
    <mergeCell ref="P254:P257"/>
    <mergeCell ref="N258:N259"/>
    <mergeCell ref="O248:O249"/>
    <mergeCell ref="P248:P249"/>
    <mergeCell ref="N236:N238"/>
    <mergeCell ref="O236:O238"/>
    <mergeCell ref="P236:P238"/>
    <mergeCell ref="N239:N243"/>
    <mergeCell ref="O239:O243"/>
    <mergeCell ref="P239:P243"/>
    <mergeCell ref="N248:N249"/>
    <mergeCell ref="O233:O235"/>
    <mergeCell ref="P233:P235"/>
    <mergeCell ref="N225:N230"/>
    <mergeCell ref="O225:O230"/>
    <mergeCell ref="P225:P230"/>
    <mergeCell ref="N231:N232"/>
    <mergeCell ref="O231:O232"/>
    <mergeCell ref="P231:P232"/>
    <mergeCell ref="N233:N235"/>
    <mergeCell ref="O222:O224"/>
    <mergeCell ref="P222:P224"/>
    <mergeCell ref="N217:N218"/>
    <mergeCell ref="O217:O218"/>
    <mergeCell ref="P217:P218"/>
    <mergeCell ref="N219:N220"/>
    <mergeCell ref="O219:O220"/>
    <mergeCell ref="P219:P220"/>
    <mergeCell ref="N222:N224"/>
    <mergeCell ref="O215:O216"/>
    <mergeCell ref="P215:P216"/>
    <mergeCell ref="N211:N212"/>
    <mergeCell ref="O211:O212"/>
    <mergeCell ref="P211:P212"/>
    <mergeCell ref="N213:N214"/>
    <mergeCell ref="O213:O214"/>
    <mergeCell ref="P213:P214"/>
    <mergeCell ref="N215:N216"/>
    <mergeCell ref="O199:O201"/>
    <mergeCell ref="P199:P201"/>
    <mergeCell ref="N189:N193"/>
    <mergeCell ref="O189:O193"/>
    <mergeCell ref="P189:P193"/>
    <mergeCell ref="N197:N198"/>
    <mergeCell ref="O197:O198"/>
    <mergeCell ref="P197:P198"/>
    <mergeCell ref="N199:N201"/>
    <mergeCell ref="O161:O164"/>
    <mergeCell ref="P161:P164"/>
    <mergeCell ref="N148:N149"/>
    <mergeCell ref="O148:O149"/>
    <mergeCell ref="P148:P149"/>
    <mergeCell ref="N150:N151"/>
    <mergeCell ref="O150:O151"/>
    <mergeCell ref="P150:P151"/>
    <mergeCell ref="N161:N164"/>
    <mergeCell ref="O109:O111"/>
    <mergeCell ref="P109:P111"/>
    <mergeCell ref="N102:N105"/>
    <mergeCell ref="O102:O105"/>
    <mergeCell ref="P102:P105"/>
    <mergeCell ref="N107:N108"/>
    <mergeCell ref="O107:O108"/>
    <mergeCell ref="P107:P108"/>
    <mergeCell ref="N109:N111"/>
    <mergeCell ref="O100:O101"/>
    <mergeCell ref="P100:P101"/>
    <mergeCell ref="N94:N97"/>
    <mergeCell ref="O94:O97"/>
    <mergeCell ref="P94:P97"/>
    <mergeCell ref="N98:N99"/>
    <mergeCell ref="O98:O99"/>
    <mergeCell ref="P98:P99"/>
    <mergeCell ref="N100:N101"/>
    <mergeCell ref="O90:O91"/>
    <mergeCell ref="P90:P91"/>
    <mergeCell ref="N83:N84"/>
    <mergeCell ref="O83:O84"/>
    <mergeCell ref="P83:P84"/>
    <mergeCell ref="N88:N89"/>
    <mergeCell ref="O88:O89"/>
    <mergeCell ref="P88:P89"/>
    <mergeCell ref="N90:N91"/>
    <mergeCell ref="O81:O82"/>
    <mergeCell ref="P81:P82"/>
    <mergeCell ref="N75:N76"/>
    <mergeCell ref="O75:O76"/>
    <mergeCell ref="P75:P76"/>
    <mergeCell ref="N77:N78"/>
    <mergeCell ref="O77:O78"/>
    <mergeCell ref="P77:P78"/>
    <mergeCell ref="N81:N82"/>
    <mergeCell ref="O73:O74"/>
    <mergeCell ref="P73:P74"/>
    <mergeCell ref="N67:N68"/>
    <mergeCell ref="O67:O68"/>
    <mergeCell ref="P67:P68"/>
    <mergeCell ref="N69:N72"/>
    <mergeCell ref="O69:O72"/>
    <mergeCell ref="P69:P72"/>
    <mergeCell ref="N73:N74"/>
    <mergeCell ref="O51:O54"/>
    <mergeCell ref="P51:P54"/>
    <mergeCell ref="N44:N46"/>
    <mergeCell ref="O44:O46"/>
    <mergeCell ref="P44:P46"/>
    <mergeCell ref="N48:N50"/>
    <mergeCell ref="O48:O50"/>
    <mergeCell ref="P48:P50"/>
    <mergeCell ref="N51:N54"/>
    <mergeCell ref="O41:O43"/>
    <mergeCell ref="P41:P43"/>
    <mergeCell ref="N37:N38"/>
    <mergeCell ref="O37:O38"/>
    <mergeCell ref="P37:P38"/>
    <mergeCell ref="N39:N40"/>
    <mergeCell ref="O39:O40"/>
    <mergeCell ref="P39:P40"/>
    <mergeCell ref="N41:N43"/>
  </mergeCells>
  <conditionalFormatting sqref="Q6:Q19 Q26">
    <cfRule type="notContainsBlanks" dxfId="56" priority="1">
      <formula>LEN(TRIM(Q6))&gt;0</formula>
    </cfRule>
  </conditionalFormatting>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000"/>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ColWidth="11.1640625" defaultRowHeight="15" customHeight="1"/>
  <cols>
    <col min="1" max="1" width="8.08203125" customWidth="1"/>
    <col min="2" max="2" width="18.08203125" customWidth="1"/>
    <col min="3" max="7" width="8.33203125" customWidth="1"/>
    <col min="8" max="11" width="6.33203125" customWidth="1"/>
    <col min="12" max="12" width="7.1640625" customWidth="1"/>
    <col min="13" max="13" width="11.6640625" customWidth="1"/>
    <col min="14" max="14" width="15.6640625" customWidth="1"/>
    <col min="15" max="15" width="11.5" customWidth="1"/>
    <col min="16" max="16" width="6.6640625" customWidth="1"/>
    <col min="17" max="20" width="9" customWidth="1"/>
    <col min="21" max="24" width="8.5" customWidth="1"/>
  </cols>
  <sheetData>
    <row r="1" spans="1:24" ht="59.25" customHeight="1">
      <c r="A1" s="1" t="s">
        <v>0</v>
      </c>
      <c r="B1" s="1" t="s">
        <v>1</v>
      </c>
      <c r="C1" s="2" t="s">
        <v>2</v>
      </c>
      <c r="D1" s="2" t="s">
        <v>466</v>
      </c>
      <c r="E1" s="2" t="s">
        <v>467</v>
      </c>
      <c r="F1" s="647" t="s">
        <v>468</v>
      </c>
      <c r="G1" s="2" t="s">
        <v>469</v>
      </c>
      <c r="H1" s="1" t="s">
        <v>470</v>
      </c>
      <c r="I1" s="1" t="s">
        <v>466</v>
      </c>
      <c r="J1" s="1" t="s">
        <v>467</v>
      </c>
      <c r="K1" s="1" t="s">
        <v>468</v>
      </c>
      <c r="L1" s="1" t="s">
        <v>469</v>
      </c>
      <c r="M1" s="1" t="s">
        <v>10</v>
      </c>
      <c r="N1" s="1" t="s">
        <v>11</v>
      </c>
      <c r="O1" s="3" t="s">
        <v>12</v>
      </c>
      <c r="P1" s="526"/>
      <c r="Q1" s="4"/>
      <c r="R1" s="4"/>
      <c r="S1" s="4"/>
      <c r="T1" s="4"/>
      <c r="U1" s="4"/>
      <c r="V1" s="4"/>
      <c r="W1" s="4"/>
      <c r="X1" s="4"/>
    </row>
    <row r="2" spans="1:24" ht="15" customHeight="1">
      <c r="A2" s="601">
        <v>45652</v>
      </c>
      <c r="B2" s="599" t="s">
        <v>460</v>
      </c>
      <c r="C2" s="602">
        <v>6800</v>
      </c>
      <c r="D2" s="602">
        <v>170000</v>
      </c>
      <c r="E2" s="602">
        <v>50000</v>
      </c>
      <c r="F2" s="602"/>
      <c r="G2" s="648">
        <f t="shared" ref="G2:G29" si="0">E2+D2+C2+F2</f>
        <v>226800</v>
      </c>
      <c r="H2" s="649">
        <f t="shared" ref="H2:H29" si="1">ROUNDUP(C2/500,0)</f>
        <v>14</v>
      </c>
      <c r="I2" s="649">
        <f t="shared" ref="I2:I29" si="2">ROUNDUP(D2/500,0)</f>
        <v>340</v>
      </c>
      <c r="J2" s="649">
        <f t="shared" ref="J2:J29" si="3">ROUNDUP(E2/500,0)</f>
        <v>100</v>
      </c>
      <c r="K2" s="649">
        <f t="shared" ref="K2:K29" si="4">ROUNDUP(F2/500,0)</f>
        <v>0</v>
      </c>
      <c r="L2" s="207">
        <f t="shared" ref="L2:L256" si="5">SUM(H2:K2)</f>
        <v>454</v>
      </c>
      <c r="M2" s="604" t="s">
        <v>41</v>
      </c>
      <c r="N2" s="604" t="s">
        <v>17</v>
      </c>
      <c r="O2" s="187">
        <v>964343887</v>
      </c>
      <c r="P2" s="650"/>
      <c r="Q2" s="605"/>
      <c r="R2" s="605"/>
      <c r="S2" s="605"/>
      <c r="T2" s="605"/>
      <c r="U2" s="605"/>
      <c r="V2" s="605"/>
      <c r="W2" s="605"/>
      <c r="X2" s="605"/>
    </row>
    <row r="3" spans="1:24" ht="15.75" customHeight="1">
      <c r="A3" s="64">
        <v>45652</v>
      </c>
      <c r="B3" s="34" t="s">
        <v>460</v>
      </c>
      <c r="C3" s="7"/>
      <c r="D3" s="7">
        <v>365000</v>
      </c>
      <c r="E3" s="7"/>
      <c r="F3" s="7"/>
      <c r="G3" s="648">
        <f t="shared" si="0"/>
        <v>365000</v>
      </c>
      <c r="H3" s="649">
        <f t="shared" si="1"/>
        <v>0</v>
      </c>
      <c r="I3" s="649">
        <f t="shared" si="2"/>
        <v>730</v>
      </c>
      <c r="J3" s="649">
        <f t="shared" si="3"/>
        <v>0</v>
      </c>
      <c r="K3" s="649">
        <f t="shared" si="4"/>
        <v>0</v>
      </c>
      <c r="L3" s="207">
        <f t="shared" si="5"/>
        <v>730</v>
      </c>
      <c r="M3" s="8" t="s">
        <v>338</v>
      </c>
      <c r="N3" s="8" t="s">
        <v>37</v>
      </c>
      <c r="O3" s="60">
        <v>967884730</v>
      </c>
      <c r="P3" s="71"/>
      <c r="Q3" s="37"/>
      <c r="R3" s="37"/>
      <c r="S3" s="37"/>
      <c r="T3" s="37"/>
      <c r="U3" s="37"/>
      <c r="V3" s="37"/>
      <c r="W3" s="37"/>
      <c r="X3" s="37"/>
    </row>
    <row r="4" spans="1:24" ht="15.75" customHeight="1">
      <c r="A4" s="64">
        <v>45652</v>
      </c>
      <c r="B4" s="34" t="s">
        <v>413</v>
      </c>
      <c r="C4" s="7">
        <v>1400</v>
      </c>
      <c r="D4" s="7">
        <v>200000</v>
      </c>
      <c r="E4" s="7"/>
      <c r="F4" s="7"/>
      <c r="G4" s="648">
        <f t="shared" si="0"/>
        <v>201400</v>
      </c>
      <c r="H4" s="649">
        <f t="shared" si="1"/>
        <v>3</v>
      </c>
      <c r="I4" s="649">
        <f t="shared" si="2"/>
        <v>400</v>
      </c>
      <c r="J4" s="649">
        <f t="shared" si="3"/>
        <v>0</v>
      </c>
      <c r="K4" s="649">
        <f t="shared" si="4"/>
        <v>0</v>
      </c>
      <c r="L4" s="207">
        <f t="shared" si="5"/>
        <v>403</v>
      </c>
      <c r="M4" s="8" t="s">
        <v>30</v>
      </c>
      <c r="N4" s="8" t="s">
        <v>246</v>
      </c>
      <c r="O4" s="60">
        <v>981636699</v>
      </c>
      <c r="P4" s="71"/>
      <c r="Q4" s="37"/>
      <c r="R4" s="37"/>
      <c r="S4" s="37"/>
      <c r="T4" s="37"/>
      <c r="U4" s="37"/>
      <c r="V4" s="37"/>
      <c r="W4" s="37"/>
      <c r="X4" s="37"/>
    </row>
    <row r="5" spans="1:24" ht="15.75" customHeight="1">
      <c r="A5" s="64">
        <v>45652</v>
      </c>
      <c r="B5" s="34" t="s">
        <v>461</v>
      </c>
      <c r="C5" s="7">
        <v>2000</v>
      </c>
      <c r="D5" s="7"/>
      <c r="E5" s="7"/>
      <c r="F5" s="7"/>
      <c r="G5" s="648">
        <f t="shared" si="0"/>
        <v>2000</v>
      </c>
      <c r="H5" s="649">
        <f t="shared" si="1"/>
        <v>4</v>
      </c>
      <c r="I5" s="649">
        <f t="shared" si="2"/>
        <v>0</v>
      </c>
      <c r="J5" s="649">
        <f t="shared" si="3"/>
        <v>0</v>
      </c>
      <c r="K5" s="649">
        <f t="shared" si="4"/>
        <v>0</v>
      </c>
      <c r="L5" s="207">
        <f t="shared" si="5"/>
        <v>4</v>
      </c>
      <c r="M5" s="8" t="s">
        <v>30</v>
      </c>
      <c r="N5" s="8" t="s">
        <v>246</v>
      </c>
      <c r="O5" s="60">
        <v>981636699</v>
      </c>
      <c r="P5" s="37"/>
      <c r="Q5" s="37"/>
      <c r="R5" s="37"/>
      <c r="S5" s="37"/>
      <c r="T5" s="37"/>
      <c r="U5" s="37"/>
      <c r="V5" s="37"/>
      <c r="W5" s="37"/>
      <c r="X5" s="37"/>
    </row>
    <row r="6" spans="1:24" ht="15.75" customHeight="1">
      <c r="A6" s="64">
        <v>45652</v>
      </c>
      <c r="B6" s="34" t="s">
        <v>413</v>
      </c>
      <c r="C6" s="7"/>
      <c r="D6" s="7">
        <v>215000</v>
      </c>
      <c r="E6" s="7"/>
      <c r="F6" s="7"/>
      <c r="G6" s="648">
        <f t="shared" si="0"/>
        <v>215000</v>
      </c>
      <c r="H6" s="649">
        <f t="shared" si="1"/>
        <v>0</v>
      </c>
      <c r="I6" s="649">
        <f t="shared" si="2"/>
        <v>430</v>
      </c>
      <c r="J6" s="649">
        <f t="shared" si="3"/>
        <v>0</v>
      </c>
      <c r="K6" s="649">
        <f t="shared" si="4"/>
        <v>0</v>
      </c>
      <c r="L6" s="207">
        <f t="shared" si="5"/>
        <v>430</v>
      </c>
      <c r="M6" s="8" t="s">
        <v>462</v>
      </c>
      <c r="N6" s="8" t="s">
        <v>74</v>
      </c>
      <c r="O6" s="60">
        <v>923453896</v>
      </c>
      <c r="P6" s="71"/>
      <c r="Q6" s="37"/>
      <c r="R6" s="37"/>
      <c r="S6" s="37"/>
      <c r="T6" s="37"/>
      <c r="U6" s="37"/>
      <c r="V6" s="37"/>
      <c r="W6" s="37"/>
      <c r="X6" s="37"/>
    </row>
    <row r="7" spans="1:24" ht="15.75" customHeight="1">
      <c r="A7" s="64">
        <v>45652</v>
      </c>
      <c r="B7" s="65" t="s">
        <v>413</v>
      </c>
      <c r="C7" s="7"/>
      <c r="D7" s="7"/>
      <c r="E7" s="7"/>
      <c r="F7" s="7">
        <v>50000</v>
      </c>
      <c r="G7" s="648">
        <f t="shared" si="0"/>
        <v>50000</v>
      </c>
      <c r="H7" s="649">
        <f t="shared" si="1"/>
        <v>0</v>
      </c>
      <c r="I7" s="649">
        <f t="shared" si="2"/>
        <v>0</v>
      </c>
      <c r="J7" s="649">
        <f t="shared" si="3"/>
        <v>0</v>
      </c>
      <c r="K7" s="649">
        <f t="shared" si="4"/>
        <v>100</v>
      </c>
      <c r="L7" s="207">
        <f t="shared" si="5"/>
        <v>100</v>
      </c>
      <c r="M7" s="8" t="s">
        <v>19</v>
      </c>
      <c r="N7" s="8" t="s">
        <v>31</v>
      </c>
      <c r="O7" s="60">
        <v>971106882</v>
      </c>
      <c r="P7" s="651" t="s">
        <v>471</v>
      </c>
      <c r="Q7" s="37"/>
      <c r="R7" s="37"/>
      <c r="S7" s="37"/>
      <c r="T7" s="37"/>
      <c r="U7" s="37"/>
      <c r="V7" s="37"/>
      <c r="W7" s="37"/>
      <c r="X7" s="37"/>
    </row>
    <row r="8" spans="1:24" ht="15.75" customHeight="1">
      <c r="A8" s="64">
        <v>45652</v>
      </c>
      <c r="B8" s="65" t="s">
        <v>461</v>
      </c>
      <c r="C8" s="7"/>
      <c r="D8" s="7"/>
      <c r="E8" s="7"/>
      <c r="F8" s="7">
        <v>25000</v>
      </c>
      <c r="G8" s="648">
        <f t="shared" si="0"/>
        <v>25000</v>
      </c>
      <c r="H8" s="649">
        <f t="shared" si="1"/>
        <v>0</v>
      </c>
      <c r="I8" s="649">
        <f t="shared" si="2"/>
        <v>0</v>
      </c>
      <c r="J8" s="649">
        <f t="shared" si="3"/>
        <v>0</v>
      </c>
      <c r="K8" s="649">
        <f t="shared" si="4"/>
        <v>50</v>
      </c>
      <c r="L8" s="207">
        <f t="shared" si="5"/>
        <v>50</v>
      </c>
      <c r="M8" s="8" t="s">
        <v>19</v>
      </c>
      <c r="N8" s="8" t="s">
        <v>31</v>
      </c>
      <c r="O8" s="60">
        <v>971106882</v>
      </c>
      <c r="P8" s="651" t="s">
        <v>471</v>
      </c>
      <c r="Q8" s="37"/>
      <c r="R8" s="37"/>
      <c r="S8" s="37"/>
      <c r="T8" s="37"/>
      <c r="U8" s="37"/>
      <c r="V8" s="37"/>
      <c r="W8" s="37"/>
      <c r="X8" s="37"/>
    </row>
    <row r="9" spans="1:24" ht="15.75" customHeight="1">
      <c r="A9" s="64">
        <v>45652</v>
      </c>
      <c r="B9" s="65" t="s">
        <v>83</v>
      </c>
      <c r="C9" s="7"/>
      <c r="D9" s="7"/>
      <c r="E9" s="7"/>
      <c r="F9" s="7">
        <v>40000</v>
      </c>
      <c r="G9" s="648">
        <f t="shared" si="0"/>
        <v>40000</v>
      </c>
      <c r="H9" s="649">
        <f t="shared" si="1"/>
        <v>0</v>
      </c>
      <c r="I9" s="649">
        <f t="shared" si="2"/>
        <v>0</v>
      </c>
      <c r="J9" s="649">
        <f t="shared" si="3"/>
        <v>0</v>
      </c>
      <c r="K9" s="649">
        <f t="shared" si="4"/>
        <v>80</v>
      </c>
      <c r="L9" s="207">
        <f t="shared" si="5"/>
        <v>80</v>
      </c>
      <c r="M9" s="8" t="s">
        <v>19</v>
      </c>
      <c r="N9" s="8" t="s">
        <v>31</v>
      </c>
      <c r="O9" s="60">
        <v>971106882</v>
      </c>
      <c r="P9" s="651" t="s">
        <v>471</v>
      </c>
      <c r="Q9" s="37"/>
      <c r="R9" s="37"/>
      <c r="S9" s="37"/>
      <c r="T9" s="37"/>
      <c r="U9" s="37"/>
      <c r="V9" s="37"/>
      <c r="W9" s="37"/>
      <c r="X9" s="37"/>
    </row>
    <row r="10" spans="1:24" ht="15.75" customHeight="1">
      <c r="A10" s="64">
        <v>45653</v>
      </c>
      <c r="B10" s="34" t="s">
        <v>85</v>
      </c>
      <c r="C10" s="7">
        <v>131000</v>
      </c>
      <c r="D10" s="7"/>
      <c r="E10" s="7"/>
      <c r="F10" s="7"/>
      <c r="G10" s="648">
        <f t="shared" si="0"/>
        <v>131000</v>
      </c>
      <c r="H10" s="649">
        <f t="shared" si="1"/>
        <v>262</v>
      </c>
      <c r="I10" s="649">
        <f t="shared" si="2"/>
        <v>0</v>
      </c>
      <c r="J10" s="649">
        <f t="shared" si="3"/>
        <v>0</v>
      </c>
      <c r="K10" s="649">
        <f t="shared" si="4"/>
        <v>0</v>
      </c>
      <c r="L10" s="207">
        <f t="shared" si="5"/>
        <v>262</v>
      </c>
      <c r="M10" s="8" t="s">
        <v>339</v>
      </c>
      <c r="N10" s="8" t="s">
        <v>216</v>
      </c>
      <c r="O10" s="60">
        <v>326522825</v>
      </c>
      <c r="P10" s="71"/>
      <c r="Q10" s="37"/>
      <c r="R10" s="37"/>
      <c r="S10" s="37"/>
      <c r="T10" s="37"/>
      <c r="U10" s="37"/>
      <c r="V10" s="37"/>
      <c r="W10" s="37"/>
      <c r="X10" s="37"/>
    </row>
    <row r="11" spans="1:24" ht="15.75" customHeight="1">
      <c r="A11" s="64">
        <v>45653</v>
      </c>
      <c r="B11" s="34" t="s">
        <v>71</v>
      </c>
      <c r="C11" s="7">
        <v>61600</v>
      </c>
      <c r="D11" s="7"/>
      <c r="E11" s="7"/>
      <c r="F11" s="7"/>
      <c r="G11" s="648">
        <f t="shared" si="0"/>
        <v>61600</v>
      </c>
      <c r="H11" s="649">
        <f t="shared" si="1"/>
        <v>124</v>
      </c>
      <c r="I11" s="649">
        <f t="shared" si="2"/>
        <v>0</v>
      </c>
      <c r="J11" s="649">
        <f t="shared" si="3"/>
        <v>0</v>
      </c>
      <c r="K11" s="649">
        <f t="shared" si="4"/>
        <v>0</v>
      </c>
      <c r="L11" s="207">
        <f t="shared" si="5"/>
        <v>124</v>
      </c>
      <c r="M11" s="8" t="s">
        <v>339</v>
      </c>
      <c r="N11" s="8" t="s">
        <v>216</v>
      </c>
      <c r="O11" s="60">
        <v>326522825</v>
      </c>
      <c r="P11" s="37" t="s">
        <v>463</v>
      </c>
      <c r="Q11" s="37"/>
      <c r="R11" s="37"/>
      <c r="S11" s="37"/>
      <c r="T11" s="37"/>
      <c r="U11" s="37"/>
      <c r="V11" s="37"/>
      <c r="W11" s="37"/>
      <c r="X11" s="37"/>
    </row>
    <row r="12" spans="1:24" ht="15.75" customHeight="1">
      <c r="A12" s="64">
        <v>45653</v>
      </c>
      <c r="B12" s="34" t="s">
        <v>69</v>
      </c>
      <c r="C12" s="7">
        <v>70100</v>
      </c>
      <c r="D12" s="7"/>
      <c r="E12" s="7"/>
      <c r="F12" s="7"/>
      <c r="G12" s="648">
        <f t="shared" si="0"/>
        <v>70100</v>
      </c>
      <c r="H12" s="649">
        <f t="shared" si="1"/>
        <v>141</v>
      </c>
      <c r="I12" s="649">
        <f t="shared" si="2"/>
        <v>0</v>
      </c>
      <c r="J12" s="649">
        <f t="shared" si="3"/>
        <v>0</v>
      </c>
      <c r="K12" s="649">
        <f t="shared" si="4"/>
        <v>0</v>
      </c>
      <c r="L12" s="207">
        <f t="shared" si="5"/>
        <v>141</v>
      </c>
      <c r="M12" s="8" t="s">
        <v>339</v>
      </c>
      <c r="N12" s="8" t="s">
        <v>216</v>
      </c>
      <c r="O12" s="60">
        <v>326522825</v>
      </c>
      <c r="P12" s="37"/>
      <c r="Q12" s="37"/>
      <c r="R12" s="37"/>
      <c r="S12" s="37"/>
      <c r="T12" s="37"/>
      <c r="U12" s="37"/>
      <c r="V12" s="37"/>
      <c r="W12" s="37"/>
      <c r="X12" s="37"/>
    </row>
    <row r="13" spans="1:24" ht="15.75" customHeight="1">
      <c r="A13" s="64">
        <v>45653</v>
      </c>
      <c r="B13" s="34" t="s">
        <v>86</v>
      </c>
      <c r="C13" s="7"/>
      <c r="D13" s="7">
        <v>100000</v>
      </c>
      <c r="E13" s="7"/>
      <c r="F13" s="7"/>
      <c r="G13" s="648">
        <f t="shared" si="0"/>
        <v>100000</v>
      </c>
      <c r="H13" s="649">
        <f t="shared" si="1"/>
        <v>0</v>
      </c>
      <c r="I13" s="649">
        <f t="shared" si="2"/>
        <v>200</v>
      </c>
      <c r="J13" s="649">
        <f t="shared" si="3"/>
        <v>0</v>
      </c>
      <c r="K13" s="649">
        <f t="shared" si="4"/>
        <v>0</v>
      </c>
      <c r="L13" s="207">
        <f t="shared" si="5"/>
        <v>200</v>
      </c>
      <c r="M13" s="8" t="s">
        <v>339</v>
      </c>
      <c r="N13" s="8" t="s">
        <v>216</v>
      </c>
      <c r="O13" s="60">
        <v>326522825</v>
      </c>
      <c r="P13" s="37"/>
      <c r="Q13" s="37"/>
      <c r="R13" s="37"/>
      <c r="S13" s="37"/>
      <c r="T13" s="37"/>
      <c r="U13" s="37"/>
      <c r="V13" s="37"/>
      <c r="W13" s="37"/>
      <c r="X13" s="37"/>
    </row>
    <row r="14" spans="1:24" ht="15.75" customHeight="1">
      <c r="A14" s="64">
        <v>45653</v>
      </c>
      <c r="B14" s="34" t="s">
        <v>86</v>
      </c>
      <c r="C14" s="7"/>
      <c r="D14" s="7">
        <v>80000</v>
      </c>
      <c r="E14" s="7"/>
      <c r="F14" s="7"/>
      <c r="G14" s="648">
        <f t="shared" si="0"/>
        <v>80000</v>
      </c>
      <c r="H14" s="649">
        <f t="shared" si="1"/>
        <v>0</v>
      </c>
      <c r="I14" s="649">
        <f t="shared" si="2"/>
        <v>160</v>
      </c>
      <c r="J14" s="649">
        <f t="shared" si="3"/>
        <v>0</v>
      </c>
      <c r="K14" s="649">
        <f t="shared" si="4"/>
        <v>0</v>
      </c>
      <c r="L14" s="207">
        <f t="shared" si="5"/>
        <v>160</v>
      </c>
      <c r="M14" s="8" t="s">
        <v>36</v>
      </c>
      <c r="N14" s="8" t="s">
        <v>321</v>
      </c>
      <c r="O14" s="60">
        <v>981636699</v>
      </c>
      <c r="P14" s="71"/>
      <c r="Q14" s="37"/>
      <c r="R14" s="37"/>
      <c r="S14" s="37"/>
      <c r="T14" s="37"/>
      <c r="U14" s="37"/>
      <c r="V14" s="37"/>
      <c r="W14" s="37"/>
      <c r="X14" s="37"/>
    </row>
    <row r="15" spans="1:24" ht="15.75" customHeight="1">
      <c r="A15" s="64">
        <v>45653</v>
      </c>
      <c r="B15" s="34" t="s">
        <v>47</v>
      </c>
      <c r="C15" s="7">
        <v>4300</v>
      </c>
      <c r="D15" s="7">
        <v>145000</v>
      </c>
      <c r="E15" s="7"/>
      <c r="F15" s="7"/>
      <c r="G15" s="648">
        <f t="shared" si="0"/>
        <v>149300</v>
      </c>
      <c r="H15" s="649">
        <f t="shared" si="1"/>
        <v>9</v>
      </c>
      <c r="I15" s="649">
        <f t="shared" si="2"/>
        <v>290</v>
      </c>
      <c r="J15" s="649">
        <f t="shared" si="3"/>
        <v>0</v>
      </c>
      <c r="K15" s="649">
        <f t="shared" si="4"/>
        <v>0</v>
      </c>
      <c r="L15" s="207">
        <f t="shared" si="5"/>
        <v>299</v>
      </c>
      <c r="M15" s="8" t="s">
        <v>36</v>
      </c>
      <c r="N15" s="8" t="s">
        <v>321</v>
      </c>
      <c r="O15" s="60">
        <v>981636699</v>
      </c>
      <c r="P15" s="37"/>
      <c r="Q15" s="37"/>
      <c r="R15" s="37"/>
      <c r="S15" s="37"/>
      <c r="T15" s="37"/>
      <c r="U15" s="37"/>
      <c r="V15" s="37"/>
      <c r="W15" s="37"/>
      <c r="X15" s="37"/>
    </row>
    <row r="16" spans="1:24" ht="15.75" customHeight="1">
      <c r="A16" s="64">
        <v>45653</v>
      </c>
      <c r="B16" s="34" t="s">
        <v>48</v>
      </c>
      <c r="C16" s="7">
        <v>2500</v>
      </c>
      <c r="D16" s="7">
        <v>320000</v>
      </c>
      <c r="E16" s="7"/>
      <c r="F16" s="7"/>
      <c r="G16" s="648">
        <f t="shared" si="0"/>
        <v>322500</v>
      </c>
      <c r="H16" s="649">
        <f t="shared" si="1"/>
        <v>5</v>
      </c>
      <c r="I16" s="649">
        <f t="shared" si="2"/>
        <v>640</v>
      </c>
      <c r="J16" s="649">
        <f t="shared" si="3"/>
        <v>0</v>
      </c>
      <c r="K16" s="649">
        <f t="shared" si="4"/>
        <v>0</v>
      </c>
      <c r="L16" s="207">
        <f t="shared" si="5"/>
        <v>645</v>
      </c>
      <c r="M16" s="8" t="s">
        <v>63</v>
      </c>
      <c r="N16" s="8" t="s">
        <v>20</v>
      </c>
      <c r="O16" s="60">
        <v>974392325</v>
      </c>
      <c r="P16" s="71"/>
      <c r="Q16" s="37"/>
      <c r="R16" s="37"/>
      <c r="S16" s="37"/>
      <c r="T16" s="37"/>
      <c r="U16" s="37"/>
      <c r="V16" s="37"/>
      <c r="W16" s="37"/>
      <c r="X16" s="37"/>
    </row>
    <row r="17" spans="1:24" ht="15.75" customHeight="1">
      <c r="A17" s="64">
        <v>45653</v>
      </c>
      <c r="B17" s="34" t="s">
        <v>139</v>
      </c>
      <c r="C17" s="7">
        <v>105500</v>
      </c>
      <c r="D17" s="7">
        <v>105500</v>
      </c>
      <c r="E17" s="7"/>
      <c r="F17" s="7"/>
      <c r="G17" s="648">
        <f t="shared" si="0"/>
        <v>211000</v>
      </c>
      <c r="H17" s="649">
        <f t="shared" si="1"/>
        <v>211</v>
      </c>
      <c r="I17" s="649">
        <f t="shared" si="2"/>
        <v>211</v>
      </c>
      <c r="J17" s="649">
        <f t="shared" si="3"/>
        <v>0</v>
      </c>
      <c r="K17" s="649">
        <f t="shared" si="4"/>
        <v>0</v>
      </c>
      <c r="L17" s="207">
        <f t="shared" si="5"/>
        <v>422</v>
      </c>
      <c r="M17" s="8" t="s">
        <v>30</v>
      </c>
      <c r="N17" s="8" t="s">
        <v>246</v>
      </c>
      <c r="O17" s="60">
        <v>981636699</v>
      </c>
      <c r="P17" s="71"/>
      <c r="Q17" s="37"/>
      <c r="R17" s="37"/>
      <c r="S17" s="37"/>
      <c r="T17" s="37"/>
      <c r="U17" s="37"/>
      <c r="V17" s="37"/>
      <c r="W17" s="37"/>
      <c r="X17" s="37"/>
    </row>
    <row r="18" spans="1:24" ht="15.75" customHeight="1">
      <c r="A18" s="64">
        <v>45653</v>
      </c>
      <c r="B18" s="34" t="s">
        <v>360</v>
      </c>
      <c r="C18" s="7">
        <v>300000</v>
      </c>
      <c r="D18" s="7"/>
      <c r="E18" s="7"/>
      <c r="F18" s="7"/>
      <c r="G18" s="648">
        <f t="shared" si="0"/>
        <v>300000</v>
      </c>
      <c r="H18" s="649">
        <f t="shared" si="1"/>
        <v>600</v>
      </c>
      <c r="I18" s="649">
        <f t="shared" si="2"/>
        <v>0</v>
      </c>
      <c r="J18" s="649">
        <f t="shared" si="3"/>
        <v>0</v>
      </c>
      <c r="K18" s="649">
        <f t="shared" si="4"/>
        <v>0</v>
      </c>
      <c r="L18" s="207">
        <f t="shared" si="5"/>
        <v>600</v>
      </c>
      <c r="M18" s="8" t="s">
        <v>117</v>
      </c>
      <c r="N18" s="8" t="s">
        <v>15</v>
      </c>
      <c r="O18" s="60">
        <v>961571433</v>
      </c>
      <c r="P18" s="71"/>
      <c r="Q18" s="37"/>
      <c r="R18" s="37"/>
      <c r="S18" s="37"/>
      <c r="T18" s="37"/>
      <c r="U18" s="37"/>
      <c r="V18" s="37"/>
      <c r="W18" s="37"/>
      <c r="X18" s="37"/>
    </row>
    <row r="19" spans="1:24" ht="15.75" customHeight="1">
      <c r="A19" s="631">
        <v>45654</v>
      </c>
      <c r="B19" s="34" t="s">
        <v>360</v>
      </c>
      <c r="C19" s="14">
        <v>300000</v>
      </c>
      <c r="D19" s="14"/>
      <c r="E19" s="14"/>
      <c r="F19" s="14"/>
      <c r="G19" s="648">
        <f t="shared" si="0"/>
        <v>300000</v>
      </c>
      <c r="H19" s="649">
        <f t="shared" si="1"/>
        <v>600</v>
      </c>
      <c r="I19" s="649">
        <f t="shared" si="2"/>
        <v>0</v>
      </c>
      <c r="J19" s="649">
        <f t="shared" si="3"/>
        <v>0</v>
      </c>
      <c r="K19" s="649">
        <f t="shared" si="4"/>
        <v>0</v>
      </c>
      <c r="L19" s="207">
        <f t="shared" si="5"/>
        <v>600</v>
      </c>
      <c r="M19" s="15" t="s">
        <v>63</v>
      </c>
      <c r="N19" s="15" t="s">
        <v>20</v>
      </c>
      <c r="O19" s="58">
        <v>974392325</v>
      </c>
      <c r="P19" s="627"/>
      <c r="Q19" s="33"/>
      <c r="R19" s="33"/>
      <c r="S19" s="33"/>
      <c r="T19" s="33"/>
      <c r="U19" s="33"/>
      <c r="V19" s="33"/>
      <c r="W19" s="33"/>
      <c r="X19" s="33"/>
    </row>
    <row r="20" spans="1:24" ht="15.75" customHeight="1">
      <c r="A20" s="631">
        <v>45654</v>
      </c>
      <c r="B20" s="34" t="s">
        <v>360</v>
      </c>
      <c r="C20" s="14">
        <v>300000</v>
      </c>
      <c r="D20" s="14"/>
      <c r="E20" s="14"/>
      <c r="F20" s="14"/>
      <c r="G20" s="648">
        <f t="shared" si="0"/>
        <v>300000</v>
      </c>
      <c r="H20" s="649">
        <f t="shared" si="1"/>
        <v>600</v>
      </c>
      <c r="I20" s="649">
        <f t="shared" si="2"/>
        <v>0</v>
      </c>
      <c r="J20" s="649">
        <f t="shared" si="3"/>
        <v>0</v>
      </c>
      <c r="K20" s="649">
        <f t="shared" si="4"/>
        <v>0</v>
      </c>
      <c r="L20" s="207">
        <f t="shared" si="5"/>
        <v>600</v>
      </c>
      <c r="M20" s="15" t="s">
        <v>110</v>
      </c>
      <c r="N20" s="15" t="s">
        <v>322</v>
      </c>
      <c r="O20" s="58">
        <v>989118712</v>
      </c>
      <c r="P20" s="627"/>
      <c r="Q20" s="33"/>
      <c r="R20" s="33"/>
      <c r="S20" s="33"/>
      <c r="T20" s="33"/>
      <c r="U20" s="33"/>
      <c r="V20" s="33"/>
      <c r="W20" s="33"/>
      <c r="X20" s="33"/>
    </row>
    <row r="21" spans="1:24" ht="15.75" customHeight="1">
      <c r="A21" s="631">
        <v>45654</v>
      </c>
      <c r="B21" s="34" t="s">
        <v>464</v>
      </c>
      <c r="C21" s="14">
        <v>50000</v>
      </c>
      <c r="D21" s="14"/>
      <c r="E21" s="14"/>
      <c r="F21" s="14"/>
      <c r="G21" s="648">
        <f t="shared" si="0"/>
        <v>50000</v>
      </c>
      <c r="H21" s="649">
        <f t="shared" si="1"/>
        <v>100</v>
      </c>
      <c r="I21" s="649">
        <f t="shared" si="2"/>
        <v>0</v>
      </c>
      <c r="J21" s="649">
        <f t="shared" si="3"/>
        <v>0</v>
      </c>
      <c r="K21" s="649">
        <f t="shared" si="4"/>
        <v>0</v>
      </c>
      <c r="L21" s="207">
        <f t="shared" si="5"/>
        <v>100</v>
      </c>
      <c r="M21" s="15" t="s">
        <v>49</v>
      </c>
      <c r="N21" s="15" t="s">
        <v>50</v>
      </c>
      <c r="O21" s="58">
        <v>949502669</v>
      </c>
      <c r="P21" s="627"/>
      <c r="Q21" s="33"/>
      <c r="R21" s="33"/>
      <c r="S21" s="33"/>
      <c r="T21" s="33"/>
      <c r="U21" s="33"/>
      <c r="V21" s="33"/>
      <c r="W21" s="33"/>
      <c r="X21" s="33"/>
    </row>
    <row r="22" spans="1:24" ht="15.75" customHeight="1">
      <c r="A22" s="631">
        <v>45654</v>
      </c>
      <c r="B22" s="34" t="s">
        <v>465</v>
      </c>
      <c r="C22" s="14">
        <v>5000</v>
      </c>
      <c r="D22" s="14"/>
      <c r="E22" s="14"/>
      <c r="F22" s="14"/>
      <c r="G22" s="648">
        <f t="shared" si="0"/>
        <v>5000</v>
      </c>
      <c r="H22" s="649">
        <f t="shared" si="1"/>
        <v>10</v>
      </c>
      <c r="I22" s="649">
        <f t="shared" si="2"/>
        <v>0</v>
      </c>
      <c r="J22" s="649">
        <f t="shared" si="3"/>
        <v>0</v>
      </c>
      <c r="K22" s="649">
        <f t="shared" si="4"/>
        <v>0</v>
      </c>
      <c r="L22" s="207">
        <f t="shared" si="5"/>
        <v>10</v>
      </c>
      <c r="M22" s="15" t="s">
        <v>49</v>
      </c>
      <c r="N22" s="15" t="s">
        <v>50</v>
      </c>
      <c r="O22" s="58">
        <v>949502669</v>
      </c>
      <c r="P22" s="33"/>
      <c r="Q22" s="33"/>
      <c r="R22" s="33"/>
      <c r="S22" s="33"/>
      <c r="T22" s="33"/>
      <c r="U22" s="33"/>
      <c r="V22" s="33"/>
      <c r="W22" s="33"/>
      <c r="X22" s="33"/>
    </row>
    <row r="23" spans="1:24" ht="15.75" customHeight="1">
      <c r="A23" s="631">
        <v>45654</v>
      </c>
      <c r="B23" s="34" t="s">
        <v>119</v>
      </c>
      <c r="C23" s="14">
        <v>1000</v>
      </c>
      <c r="D23" s="14"/>
      <c r="E23" s="14"/>
      <c r="F23" s="14"/>
      <c r="G23" s="648">
        <f t="shared" si="0"/>
        <v>1000</v>
      </c>
      <c r="H23" s="649">
        <f t="shared" si="1"/>
        <v>2</v>
      </c>
      <c r="I23" s="649">
        <f t="shared" si="2"/>
        <v>0</v>
      </c>
      <c r="J23" s="649">
        <f t="shared" si="3"/>
        <v>0</v>
      </c>
      <c r="K23" s="649">
        <f t="shared" si="4"/>
        <v>0</v>
      </c>
      <c r="L23" s="207">
        <f t="shared" si="5"/>
        <v>2</v>
      </c>
      <c r="M23" s="15" t="s">
        <v>49</v>
      </c>
      <c r="N23" s="15" t="s">
        <v>50</v>
      </c>
      <c r="O23" s="58">
        <v>949502669</v>
      </c>
      <c r="P23" s="33"/>
      <c r="Q23" s="33"/>
      <c r="R23" s="33"/>
      <c r="S23" s="33"/>
      <c r="T23" s="33"/>
      <c r="U23" s="33"/>
      <c r="V23" s="33"/>
      <c r="W23" s="33"/>
      <c r="X23" s="33"/>
    </row>
    <row r="24" spans="1:24" ht="15.75" customHeight="1">
      <c r="A24" s="631">
        <v>45654</v>
      </c>
      <c r="B24" s="34" t="s">
        <v>404</v>
      </c>
      <c r="C24" s="22">
        <v>2000</v>
      </c>
      <c r="D24" s="14"/>
      <c r="E24" s="14"/>
      <c r="F24" s="14"/>
      <c r="G24" s="648">
        <f t="shared" si="0"/>
        <v>2000</v>
      </c>
      <c r="H24" s="649">
        <f t="shared" si="1"/>
        <v>4</v>
      </c>
      <c r="I24" s="649">
        <f t="shared" si="2"/>
        <v>0</v>
      </c>
      <c r="J24" s="649">
        <f t="shared" si="3"/>
        <v>0</v>
      </c>
      <c r="K24" s="649">
        <f t="shared" si="4"/>
        <v>0</v>
      </c>
      <c r="L24" s="207">
        <f t="shared" si="5"/>
        <v>4</v>
      </c>
      <c r="M24" s="15" t="s">
        <v>49</v>
      </c>
      <c r="N24" s="15" t="s">
        <v>50</v>
      </c>
      <c r="O24" s="58">
        <v>949502669</v>
      </c>
      <c r="P24" s="33"/>
      <c r="Q24" s="33"/>
      <c r="R24" s="33"/>
      <c r="S24" s="33"/>
      <c r="T24" s="33"/>
      <c r="U24" s="33"/>
      <c r="V24" s="33"/>
      <c r="W24" s="33"/>
      <c r="X24" s="33"/>
    </row>
    <row r="25" spans="1:24" ht="15.75" customHeight="1">
      <c r="A25" s="631">
        <v>45654</v>
      </c>
      <c r="B25" s="34" t="s">
        <v>114</v>
      </c>
      <c r="C25" s="14">
        <v>1000</v>
      </c>
      <c r="D25" s="14"/>
      <c r="E25" s="14"/>
      <c r="F25" s="14"/>
      <c r="G25" s="648">
        <f t="shared" si="0"/>
        <v>1000</v>
      </c>
      <c r="H25" s="649">
        <f t="shared" si="1"/>
        <v>2</v>
      </c>
      <c r="I25" s="649">
        <f t="shared" si="2"/>
        <v>0</v>
      </c>
      <c r="J25" s="649">
        <f t="shared" si="3"/>
        <v>0</v>
      </c>
      <c r="K25" s="649">
        <f t="shared" si="4"/>
        <v>0</v>
      </c>
      <c r="L25" s="207">
        <f t="shared" si="5"/>
        <v>2</v>
      </c>
      <c r="M25" s="15" t="s">
        <v>49</v>
      </c>
      <c r="N25" s="15" t="s">
        <v>50</v>
      </c>
      <c r="O25" s="58">
        <v>949502669</v>
      </c>
      <c r="P25" s="33"/>
      <c r="Q25" s="33"/>
      <c r="R25" s="33"/>
      <c r="S25" s="33"/>
      <c r="T25" s="33"/>
      <c r="U25" s="33"/>
      <c r="V25" s="33"/>
      <c r="W25" s="33"/>
      <c r="X25" s="33"/>
    </row>
    <row r="26" spans="1:24" ht="15.75" customHeight="1">
      <c r="A26" s="631">
        <v>45654</v>
      </c>
      <c r="B26" s="34" t="s">
        <v>85</v>
      </c>
      <c r="C26" s="14">
        <v>150000</v>
      </c>
      <c r="D26" s="14"/>
      <c r="E26" s="14"/>
      <c r="F26" s="14"/>
      <c r="G26" s="648">
        <f t="shared" si="0"/>
        <v>150000</v>
      </c>
      <c r="H26" s="649">
        <f t="shared" si="1"/>
        <v>300</v>
      </c>
      <c r="I26" s="649">
        <f t="shared" si="2"/>
        <v>0</v>
      </c>
      <c r="J26" s="649">
        <f t="shared" si="3"/>
        <v>0</v>
      </c>
      <c r="K26" s="649">
        <f t="shared" si="4"/>
        <v>0</v>
      </c>
      <c r="L26" s="207">
        <f t="shared" si="5"/>
        <v>300</v>
      </c>
      <c r="M26" s="15" t="s">
        <v>49</v>
      </c>
      <c r="N26" s="15" t="s">
        <v>50</v>
      </c>
      <c r="O26" s="58">
        <v>949502669</v>
      </c>
      <c r="P26" s="33"/>
      <c r="Q26" s="33"/>
      <c r="R26" s="33"/>
      <c r="S26" s="33"/>
      <c r="T26" s="33"/>
      <c r="U26" s="33"/>
      <c r="V26" s="33"/>
      <c r="W26" s="33"/>
      <c r="X26" s="33"/>
    </row>
    <row r="27" spans="1:24" ht="15.75" customHeight="1">
      <c r="A27" s="631">
        <v>45654</v>
      </c>
      <c r="B27" s="34" t="s">
        <v>106</v>
      </c>
      <c r="C27" s="14"/>
      <c r="D27" s="14">
        <v>75000</v>
      </c>
      <c r="E27" s="14"/>
      <c r="F27" s="14"/>
      <c r="G27" s="648">
        <f t="shared" si="0"/>
        <v>75000</v>
      </c>
      <c r="H27" s="649">
        <f t="shared" si="1"/>
        <v>0</v>
      </c>
      <c r="I27" s="649">
        <f t="shared" si="2"/>
        <v>150</v>
      </c>
      <c r="J27" s="649">
        <f t="shared" si="3"/>
        <v>0</v>
      </c>
      <c r="K27" s="649">
        <f t="shared" si="4"/>
        <v>0</v>
      </c>
      <c r="L27" s="207">
        <f t="shared" si="5"/>
        <v>150</v>
      </c>
      <c r="M27" s="15" t="s">
        <v>19</v>
      </c>
      <c r="N27" s="15" t="s">
        <v>31</v>
      </c>
      <c r="O27" s="58">
        <v>971106882</v>
      </c>
      <c r="P27" s="627"/>
      <c r="Q27" s="33"/>
      <c r="R27" s="33"/>
      <c r="S27" s="33"/>
      <c r="T27" s="33"/>
      <c r="U27" s="33"/>
      <c r="V27" s="33"/>
      <c r="W27" s="33"/>
      <c r="X27" s="33"/>
    </row>
    <row r="28" spans="1:24" ht="15.75" customHeight="1">
      <c r="A28" s="631">
        <v>45654</v>
      </c>
      <c r="B28" s="34" t="s">
        <v>83</v>
      </c>
      <c r="C28" s="14"/>
      <c r="D28" s="14">
        <v>112500</v>
      </c>
      <c r="E28" s="14"/>
      <c r="F28" s="14"/>
      <c r="G28" s="648">
        <f t="shared" si="0"/>
        <v>112500</v>
      </c>
      <c r="H28" s="649">
        <f t="shared" si="1"/>
        <v>0</v>
      </c>
      <c r="I28" s="649">
        <f t="shared" si="2"/>
        <v>225</v>
      </c>
      <c r="J28" s="649">
        <f t="shared" si="3"/>
        <v>0</v>
      </c>
      <c r="K28" s="649">
        <f t="shared" si="4"/>
        <v>0</v>
      </c>
      <c r="L28" s="207">
        <f t="shared" si="5"/>
        <v>225</v>
      </c>
      <c r="M28" s="15" t="s">
        <v>19</v>
      </c>
      <c r="N28" s="15" t="s">
        <v>31</v>
      </c>
      <c r="O28" s="58">
        <v>971106882</v>
      </c>
      <c r="P28" s="33"/>
      <c r="Q28" s="33"/>
      <c r="R28" s="33"/>
      <c r="S28" s="33"/>
      <c r="T28" s="33"/>
      <c r="U28" s="33"/>
      <c r="V28" s="33"/>
      <c r="W28" s="33"/>
      <c r="X28" s="33"/>
    </row>
    <row r="29" spans="1:24" ht="15.75" customHeight="1">
      <c r="A29" s="631">
        <v>45654</v>
      </c>
      <c r="B29" s="34" t="s">
        <v>81</v>
      </c>
      <c r="C29" s="14"/>
      <c r="D29" s="14">
        <v>75000</v>
      </c>
      <c r="E29" s="14"/>
      <c r="F29" s="14"/>
      <c r="G29" s="648">
        <f t="shared" si="0"/>
        <v>75000</v>
      </c>
      <c r="H29" s="649">
        <f t="shared" si="1"/>
        <v>0</v>
      </c>
      <c r="I29" s="649">
        <f t="shared" si="2"/>
        <v>150</v>
      </c>
      <c r="J29" s="649">
        <f t="shared" si="3"/>
        <v>0</v>
      </c>
      <c r="K29" s="649">
        <f t="shared" si="4"/>
        <v>0</v>
      </c>
      <c r="L29" s="207">
        <f t="shared" si="5"/>
        <v>150</v>
      </c>
      <c r="M29" s="15" t="s">
        <v>19</v>
      </c>
      <c r="N29" s="15" t="s">
        <v>31</v>
      </c>
      <c r="O29" s="58">
        <v>971106882</v>
      </c>
      <c r="P29" s="33"/>
      <c r="Q29" s="33"/>
      <c r="R29" s="33"/>
      <c r="S29" s="33"/>
      <c r="T29" s="33"/>
      <c r="U29" s="33"/>
      <c r="V29" s="33"/>
      <c r="W29" s="33"/>
      <c r="X29" s="33"/>
    </row>
    <row r="30" spans="1:24" ht="15.75" customHeight="1">
      <c r="A30" s="631">
        <v>45655</v>
      </c>
      <c r="B30" s="34" t="s">
        <v>360</v>
      </c>
      <c r="C30" s="14">
        <v>300000</v>
      </c>
      <c r="D30" s="14"/>
      <c r="E30" s="14" t="s">
        <v>472</v>
      </c>
      <c r="F30" s="14"/>
      <c r="G30" s="14">
        <v>300000</v>
      </c>
      <c r="H30" s="649">
        <f t="shared" ref="H30:H93" si="6">ROUNDUP(C30/500,0)</f>
        <v>600</v>
      </c>
      <c r="I30" s="649">
        <f t="shared" ref="I30:I93" si="7">ROUNDUP(D30/500,0)</f>
        <v>0</v>
      </c>
      <c r="J30" s="649">
        <v>0</v>
      </c>
      <c r="K30" s="649">
        <f t="shared" ref="K30:K93" si="8">ROUNDUP(F30/500,0)</f>
        <v>0</v>
      </c>
      <c r="L30" s="207">
        <f t="shared" si="5"/>
        <v>600</v>
      </c>
      <c r="M30" s="15" t="s">
        <v>343</v>
      </c>
      <c r="N30" s="15" t="s">
        <v>17</v>
      </c>
      <c r="O30" s="58">
        <v>964343887</v>
      </c>
      <c r="P30" s="627"/>
      <c r="Q30" s="33"/>
      <c r="R30" s="33"/>
      <c r="S30" s="33"/>
      <c r="T30" s="33"/>
      <c r="U30" s="33"/>
      <c r="V30" s="33"/>
      <c r="W30" s="33"/>
      <c r="X30" s="33"/>
    </row>
    <row r="31" spans="1:24" ht="15.75" customHeight="1">
      <c r="A31" s="631">
        <v>45655</v>
      </c>
      <c r="B31" s="34" t="s">
        <v>360</v>
      </c>
      <c r="C31" s="14">
        <v>300000</v>
      </c>
      <c r="D31" s="14"/>
      <c r="E31" s="14"/>
      <c r="F31" s="14"/>
      <c r="G31" s="648">
        <f t="shared" ref="G31:G285" si="9">E31+D31+C31+F31</f>
        <v>300000</v>
      </c>
      <c r="H31" s="649">
        <f t="shared" si="6"/>
        <v>600</v>
      </c>
      <c r="I31" s="649">
        <f t="shared" si="7"/>
        <v>0</v>
      </c>
      <c r="J31" s="649">
        <f t="shared" ref="J31:J94" si="10">ROUNDUP(E31/500,0)</f>
        <v>0</v>
      </c>
      <c r="K31" s="649">
        <f t="shared" si="8"/>
        <v>0</v>
      </c>
      <c r="L31" s="207">
        <f t="shared" si="5"/>
        <v>600</v>
      </c>
      <c r="M31" s="15" t="s">
        <v>339</v>
      </c>
      <c r="N31" s="15" t="s">
        <v>216</v>
      </c>
      <c r="O31" s="58">
        <v>326522825</v>
      </c>
      <c r="P31" s="627"/>
      <c r="Q31" s="33"/>
      <c r="R31" s="33"/>
      <c r="S31" s="33"/>
      <c r="T31" s="33"/>
      <c r="U31" s="33"/>
      <c r="V31" s="33"/>
      <c r="W31" s="33"/>
      <c r="X31" s="33"/>
    </row>
    <row r="32" spans="1:24" ht="15.75" customHeight="1">
      <c r="A32" s="631">
        <v>45658</v>
      </c>
      <c r="B32" s="34" t="s">
        <v>360</v>
      </c>
      <c r="C32" s="14">
        <v>300000</v>
      </c>
      <c r="D32" s="14"/>
      <c r="E32" s="14"/>
      <c r="F32" s="14"/>
      <c r="G32" s="648">
        <f t="shared" si="9"/>
        <v>300000</v>
      </c>
      <c r="H32" s="649">
        <f t="shared" si="6"/>
        <v>600</v>
      </c>
      <c r="I32" s="649">
        <f t="shared" si="7"/>
        <v>0</v>
      </c>
      <c r="J32" s="649">
        <f t="shared" si="10"/>
        <v>0</v>
      </c>
      <c r="K32" s="649">
        <f t="shared" si="8"/>
        <v>0</v>
      </c>
      <c r="L32" s="207">
        <f t="shared" si="5"/>
        <v>600</v>
      </c>
      <c r="M32" s="15" t="s">
        <v>339</v>
      </c>
      <c r="N32" s="15" t="s">
        <v>216</v>
      </c>
      <c r="O32" s="58">
        <v>326522825</v>
      </c>
      <c r="P32" s="33"/>
      <c r="Q32" s="33"/>
      <c r="R32" s="33"/>
      <c r="S32" s="33"/>
      <c r="T32" s="33"/>
      <c r="U32" s="33"/>
      <c r="V32" s="33"/>
      <c r="W32" s="33"/>
      <c r="X32" s="33"/>
    </row>
    <row r="33" spans="1:24" ht="15.75" customHeight="1">
      <c r="A33" s="631">
        <v>45658</v>
      </c>
      <c r="B33" s="34" t="s">
        <v>360</v>
      </c>
      <c r="C33" s="14">
        <v>300000</v>
      </c>
      <c r="D33" s="7"/>
      <c r="E33" s="7"/>
      <c r="F33" s="7"/>
      <c r="G33" s="648">
        <f t="shared" si="9"/>
        <v>300000</v>
      </c>
      <c r="H33" s="649">
        <f t="shared" si="6"/>
        <v>600</v>
      </c>
      <c r="I33" s="649">
        <f t="shared" si="7"/>
        <v>0</v>
      </c>
      <c r="J33" s="649">
        <f t="shared" si="10"/>
        <v>0</v>
      </c>
      <c r="K33" s="649">
        <f t="shared" si="8"/>
        <v>0</v>
      </c>
      <c r="L33" s="207">
        <f t="shared" si="5"/>
        <v>600</v>
      </c>
      <c r="M33" s="591" t="s">
        <v>14</v>
      </c>
      <c r="N33" s="628" t="s">
        <v>322</v>
      </c>
      <c r="O33" s="652">
        <v>989118712</v>
      </c>
      <c r="P33" s="37"/>
      <c r="Q33" s="37"/>
      <c r="R33" s="37"/>
      <c r="S33" s="37"/>
      <c r="T33" s="37"/>
      <c r="U33" s="37"/>
      <c r="V33" s="37"/>
      <c r="W33" s="37"/>
      <c r="X33" s="37"/>
    </row>
    <row r="34" spans="1:24" ht="15.75" customHeight="1">
      <c r="A34" s="631">
        <v>45658</v>
      </c>
      <c r="B34" s="34" t="s">
        <v>360</v>
      </c>
      <c r="C34" s="14">
        <v>300000</v>
      </c>
      <c r="D34" s="7"/>
      <c r="E34" s="7"/>
      <c r="F34" s="7"/>
      <c r="G34" s="648">
        <f t="shared" si="9"/>
        <v>300000</v>
      </c>
      <c r="H34" s="649">
        <f t="shared" si="6"/>
        <v>600</v>
      </c>
      <c r="I34" s="649">
        <f t="shared" si="7"/>
        <v>0</v>
      </c>
      <c r="J34" s="649">
        <f t="shared" si="10"/>
        <v>0</v>
      </c>
      <c r="K34" s="649">
        <f t="shared" si="8"/>
        <v>0</v>
      </c>
      <c r="L34" s="207">
        <f t="shared" si="5"/>
        <v>600</v>
      </c>
      <c r="M34" s="591" t="s">
        <v>63</v>
      </c>
      <c r="N34" s="628" t="s">
        <v>20</v>
      </c>
      <c r="O34" s="43">
        <v>974392325</v>
      </c>
      <c r="P34" s="37"/>
      <c r="Q34" s="37"/>
      <c r="R34" s="37"/>
      <c r="S34" s="37"/>
      <c r="T34" s="37"/>
      <c r="U34" s="37"/>
      <c r="V34" s="37"/>
      <c r="W34" s="37"/>
      <c r="X34" s="37"/>
    </row>
    <row r="35" spans="1:24" ht="15.75" customHeight="1">
      <c r="A35" s="64">
        <v>45659</v>
      </c>
      <c r="B35" s="65" t="s">
        <v>437</v>
      </c>
      <c r="C35" s="7"/>
      <c r="D35" s="7"/>
      <c r="E35" s="602">
        <v>163000</v>
      </c>
      <c r="F35" s="7"/>
      <c r="G35" s="648">
        <f t="shared" si="9"/>
        <v>163000</v>
      </c>
      <c r="H35" s="649">
        <f t="shared" si="6"/>
        <v>0</v>
      </c>
      <c r="I35" s="649">
        <f t="shared" si="7"/>
        <v>0</v>
      </c>
      <c r="J35" s="649">
        <f t="shared" si="10"/>
        <v>326</v>
      </c>
      <c r="K35" s="649">
        <f t="shared" si="8"/>
        <v>0</v>
      </c>
      <c r="L35" s="207">
        <f t="shared" si="5"/>
        <v>326</v>
      </c>
      <c r="M35" s="8" t="s">
        <v>16</v>
      </c>
      <c r="N35" s="8" t="s">
        <v>50</v>
      </c>
      <c r="O35" s="60">
        <v>949502669</v>
      </c>
      <c r="P35" s="37"/>
      <c r="Q35" s="37"/>
      <c r="R35" s="37"/>
      <c r="S35" s="37"/>
      <c r="T35" s="37"/>
      <c r="U35" s="37"/>
      <c r="V35" s="37"/>
      <c r="W35" s="37"/>
      <c r="X35" s="37"/>
    </row>
    <row r="36" spans="1:24" ht="15.75" customHeight="1">
      <c r="A36" s="64">
        <v>45659</v>
      </c>
      <c r="B36" s="65" t="s">
        <v>456</v>
      </c>
      <c r="C36" s="7">
        <v>68700</v>
      </c>
      <c r="D36" s="7"/>
      <c r="E36" s="7"/>
      <c r="F36" s="7"/>
      <c r="G36" s="648">
        <f t="shared" si="9"/>
        <v>68700</v>
      </c>
      <c r="H36" s="649">
        <f t="shared" si="6"/>
        <v>138</v>
      </c>
      <c r="I36" s="649">
        <f t="shared" si="7"/>
        <v>0</v>
      </c>
      <c r="J36" s="649">
        <f t="shared" si="10"/>
        <v>0</v>
      </c>
      <c r="K36" s="649">
        <f t="shared" si="8"/>
        <v>0</v>
      </c>
      <c r="L36" s="207">
        <f t="shared" si="5"/>
        <v>138</v>
      </c>
      <c r="M36" s="52" t="s">
        <v>110</v>
      </c>
      <c r="N36" s="52" t="s">
        <v>74</v>
      </c>
      <c r="O36" s="57">
        <v>923453896</v>
      </c>
      <c r="P36" s="37"/>
      <c r="Q36" s="37"/>
      <c r="R36" s="37"/>
      <c r="S36" s="37"/>
      <c r="T36" s="37"/>
      <c r="U36" s="37"/>
      <c r="V36" s="37"/>
      <c r="W36" s="37"/>
      <c r="X36" s="37"/>
    </row>
    <row r="37" spans="1:24" ht="15.75" customHeight="1">
      <c r="A37" s="64">
        <v>45659</v>
      </c>
      <c r="B37" s="65" t="s">
        <v>473</v>
      </c>
      <c r="C37" s="7">
        <v>88600</v>
      </c>
      <c r="D37" s="7"/>
      <c r="E37" s="7"/>
      <c r="F37" s="7"/>
      <c r="G37" s="648">
        <f t="shared" si="9"/>
        <v>88600</v>
      </c>
      <c r="H37" s="649">
        <f t="shared" si="6"/>
        <v>178</v>
      </c>
      <c r="I37" s="649">
        <f t="shared" si="7"/>
        <v>0</v>
      </c>
      <c r="J37" s="649">
        <f t="shared" si="10"/>
        <v>0</v>
      </c>
      <c r="K37" s="649">
        <f t="shared" si="8"/>
        <v>0</v>
      </c>
      <c r="L37" s="207">
        <f t="shared" si="5"/>
        <v>178</v>
      </c>
      <c r="M37" s="52" t="s">
        <v>110</v>
      </c>
      <c r="N37" s="52" t="s">
        <v>74</v>
      </c>
      <c r="O37" s="57">
        <v>923453896</v>
      </c>
      <c r="P37" s="37"/>
      <c r="Q37" s="37"/>
      <c r="R37" s="37"/>
      <c r="S37" s="37"/>
      <c r="T37" s="37"/>
      <c r="U37" s="37"/>
      <c r="V37" s="37"/>
      <c r="W37" s="37"/>
      <c r="X37" s="37"/>
    </row>
    <row r="38" spans="1:24" ht="15.75" customHeight="1">
      <c r="A38" s="64">
        <v>45659</v>
      </c>
      <c r="B38" s="65" t="s">
        <v>85</v>
      </c>
      <c r="C38" s="7">
        <v>15090</v>
      </c>
      <c r="D38" s="7">
        <v>155400</v>
      </c>
      <c r="E38" s="7"/>
      <c r="F38" s="7"/>
      <c r="G38" s="648">
        <f t="shared" si="9"/>
        <v>170490</v>
      </c>
      <c r="H38" s="649">
        <f t="shared" si="6"/>
        <v>31</v>
      </c>
      <c r="I38" s="649">
        <f t="shared" si="7"/>
        <v>311</v>
      </c>
      <c r="J38" s="649">
        <f t="shared" si="10"/>
        <v>0</v>
      </c>
      <c r="K38" s="649">
        <f t="shared" si="8"/>
        <v>0</v>
      </c>
      <c r="L38" s="207">
        <f t="shared" si="5"/>
        <v>342</v>
      </c>
      <c r="M38" s="52" t="s">
        <v>110</v>
      </c>
      <c r="N38" s="52" t="s">
        <v>74</v>
      </c>
      <c r="O38" s="57">
        <v>923453896</v>
      </c>
      <c r="P38" s="37"/>
      <c r="Q38" s="37"/>
      <c r="R38" s="37"/>
      <c r="S38" s="37"/>
      <c r="T38" s="37"/>
      <c r="U38" s="37"/>
      <c r="V38" s="37"/>
      <c r="W38" s="37"/>
      <c r="X38" s="37"/>
    </row>
    <row r="39" spans="1:24" ht="15.75" customHeight="1">
      <c r="A39" s="64">
        <v>45659</v>
      </c>
      <c r="B39" s="65" t="s">
        <v>72</v>
      </c>
      <c r="C39" s="7">
        <v>10500</v>
      </c>
      <c r="D39" s="7"/>
      <c r="E39" s="7"/>
      <c r="F39" s="7"/>
      <c r="G39" s="648">
        <f t="shared" si="9"/>
        <v>10500</v>
      </c>
      <c r="H39" s="649">
        <f t="shared" si="6"/>
        <v>21</v>
      </c>
      <c r="I39" s="649">
        <f t="shared" si="7"/>
        <v>0</v>
      </c>
      <c r="J39" s="649">
        <f t="shared" si="10"/>
        <v>0</v>
      </c>
      <c r="K39" s="649">
        <f t="shared" si="8"/>
        <v>0</v>
      </c>
      <c r="L39" s="207">
        <f t="shared" si="5"/>
        <v>21</v>
      </c>
      <c r="M39" s="52" t="s">
        <v>110</v>
      </c>
      <c r="N39" s="52" t="s">
        <v>74</v>
      </c>
      <c r="O39" s="57">
        <v>923453896</v>
      </c>
      <c r="P39" s="37"/>
      <c r="Q39" s="37"/>
      <c r="R39" s="37"/>
      <c r="S39" s="37"/>
      <c r="T39" s="37"/>
      <c r="U39" s="37"/>
      <c r="V39" s="37"/>
      <c r="W39" s="37"/>
      <c r="X39" s="37"/>
    </row>
    <row r="40" spans="1:24" ht="15.75" customHeight="1">
      <c r="A40" s="64">
        <v>45659</v>
      </c>
      <c r="B40" s="65" t="s">
        <v>360</v>
      </c>
      <c r="C40" s="7">
        <v>300000</v>
      </c>
      <c r="D40" s="7"/>
      <c r="E40" s="7"/>
      <c r="F40" s="7"/>
      <c r="G40" s="648">
        <f t="shared" si="9"/>
        <v>300000</v>
      </c>
      <c r="H40" s="649">
        <f t="shared" si="6"/>
        <v>600</v>
      </c>
      <c r="I40" s="649">
        <f t="shared" si="7"/>
        <v>0</v>
      </c>
      <c r="J40" s="649">
        <f t="shared" si="10"/>
        <v>0</v>
      </c>
      <c r="K40" s="649">
        <f t="shared" si="8"/>
        <v>0</v>
      </c>
      <c r="L40" s="207">
        <f t="shared" si="5"/>
        <v>600</v>
      </c>
      <c r="M40" s="8" t="s">
        <v>19</v>
      </c>
      <c r="N40" s="8" t="s">
        <v>31</v>
      </c>
      <c r="O40" s="60">
        <v>971106882</v>
      </c>
      <c r="P40" s="37"/>
      <c r="Q40" s="37"/>
      <c r="R40" s="37"/>
      <c r="S40" s="37"/>
      <c r="T40" s="37"/>
      <c r="U40" s="37"/>
      <c r="V40" s="37"/>
      <c r="W40" s="37"/>
      <c r="X40" s="37"/>
    </row>
    <row r="41" spans="1:24" ht="15.75" customHeight="1">
      <c r="A41" s="64">
        <v>45659</v>
      </c>
      <c r="B41" s="65" t="s">
        <v>360</v>
      </c>
      <c r="C41" s="7">
        <v>300000</v>
      </c>
      <c r="D41" s="7"/>
      <c r="E41" s="7"/>
      <c r="F41" s="7"/>
      <c r="G41" s="648">
        <f t="shared" si="9"/>
        <v>300000</v>
      </c>
      <c r="H41" s="649">
        <f t="shared" si="6"/>
        <v>600</v>
      </c>
      <c r="I41" s="649">
        <f t="shared" si="7"/>
        <v>0</v>
      </c>
      <c r="J41" s="649">
        <f t="shared" si="10"/>
        <v>0</v>
      </c>
      <c r="K41" s="649">
        <f t="shared" si="8"/>
        <v>0</v>
      </c>
      <c r="L41" s="207">
        <f t="shared" si="5"/>
        <v>600</v>
      </c>
      <c r="M41" s="8" t="s">
        <v>343</v>
      </c>
      <c r="N41" s="8" t="s">
        <v>17</v>
      </c>
      <c r="O41" s="60">
        <v>964343887</v>
      </c>
      <c r="P41" s="37"/>
      <c r="Q41" s="37"/>
      <c r="R41" s="37"/>
      <c r="S41" s="37"/>
      <c r="T41" s="37"/>
      <c r="U41" s="37"/>
      <c r="V41" s="37"/>
      <c r="W41" s="37"/>
      <c r="X41" s="37"/>
    </row>
    <row r="42" spans="1:24" ht="15.75" customHeight="1">
      <c r="A42" s="64">
        <v>45660</v>
      </c>
      <c r="B42" s="11" t="s">
        <v>399</v>
      </c>
      <c r="C42" s="648"/>
      <c r="D42" s="648">
        <v>300000</v>
      </c>
      <c r="E42" s="648">
        <v>53000</v>
      </c>
      <c r="F42" s="653"/>
      <c r="G42" s="648">
        <f t="shared" si="9"/>
        <v>353000</v>
      </c>
      <c r="H42" s="649">
        <f t="shared" si="6"/>
        <v>0</v>
      </c>
      <c r="I42" s="649">
        <f t="shared" si="7"/>
        <v>600</v>
      </c>
      <c r="J42" s="649">
        <f t="shared" si="10"/>
        <v>106</v>
      </c>
      <c r="K42" s="649">
        <f t="shared" si="8"/>
        <v>0</v>
      </c>
      <c r="L42" s="207">
        <f t="shared" si="5"/>
        <v>706</v>
      </c>
      <c r="M42" s="8" t="s">
        <v>117</v>
      </c>
      <c r="N42" s="8" t="s">
        <v>15</v>
      </c>
      <c r="O42" s="60">
        <v>961571433</v>
      </c>
      <c r="P42" s="37"/>
      <c r="Q42" s="37"/>
      <c r="R42" s="37"/>
      <c r="S42" s="37"/>
      <c r="T42" s="37"/>
      <c r="U42" s="37"/>
      <c r="V42" s="37"/>
      <c r="W42" s="37"/>
      <c r="X42" s="37"/>
    </row>
    <row r="43" spans="1:24" ht="15.75" customHeight="1">
      <c r="A43" s="64">
        <v>45660</v>
      </c>
      <c r="B43" s="11" t="s">
        <v>399</v>
      </c>
      <c r="C43" s="648">
        <v>7200</v>
      </c>
      <c r="D43" s="648">
        <v>15000</v>
      </c>
      <c r="E43" s="648"/>
      <c r="F43" s="653"/>
      <c r="G43" s="648">
        <f t="shared" si="9"/>
        <v>22200</v>
      </c>
      <c r="H43" s="649">
        <f t="shared" si="6"/>
        <v>15</v>
      </c>
      <c r="I43" s="649">
        <f t="shared" si="7"/>
        <v>30</v>
      </c>
      <c r="J43" s="649">
        <f t="shared" si="10"/>
        <v>0</v>
      </c>
      <c r="K43" s="649">
        <f t="shared" si="8"/>
        <v>0</v>
      </c>
      <c r="L43" s="207">
        <f t="shared" si="5"/>
        <v>45</v>
      </c>
      <c r="M43" s="52" t="s">
        <v>338</v>
      </c>
      <c r="N43" s="52" t="s">
        <v>321</v>
      </c>
      <c r="O43" s="57">
        <v>989852112</v>
      </c>
      <c r="P43" s="37"/>
      <c r="Q43" s="37"/>
      <c r="R43" s="37"/>
      <c r="S43" s="37"/>
      <c r="T43" s="37"/>
      <c r="U43" s="37"/>
      <c r="V43" s="37"/>
      <c r="W43" s="37"/>
      <c r="X43" s="37"/>
    </row>
    <row r="44" spans="1:24" ht="15.75" customHeight="1">
      <c r="A44" s="64">
        <v>45660</v>
      </c>
      <c r="B44" s="11" t="s">
        <v>402</v>
      </c>
      <c r="C44" s="648">
        <v>48800</v>
      </c>
      <c r="D44" s="653"/>
      <c r="E44" s="653"/>
      <c r="F44" s="653"/>
      <c r="G44" s="648">
        <f t="shared" si="9"/>
        <v>48800</v>
      </c>
      <c r="H44" s="649">
        <f t="shared" si="6"/>
        <v>98</v>
      </c>
      <c r="I44" s="649">
        <f t="shared" si="7"/>
        <v>0</v>
      </c>
      <c r="J44" s="649">
        <f t="shared" si="10"/>
        <v>0</v>
      </c>
      <c r="K44" s="649">
        <f t="shared" si="8"/>
        <v>0</v>
      </c>
      <c r="L44" s="207">
        <f t="shared" si="5"/>
        <v>98</v>
      </c>
      <c r="M44" s="52" t="s">
        <v>338</v>
      </c>
      <c r="N44" s="52" t="s">
        <v>321</v>
      </c>
      <c r="O44" s="57">
        <v>989852112</v>
      </c>
      <c r="P44" s="37"/>
      <c r="Q44" s="37"/>
      <c r="R44" s="37"/>
      <c r="S44" s="37"/>
      <c r="T44" s="37"/>
      <c r="U44" s="37"/>
      <c r="V44" s="37"/>
      <c r="W44" s="37"/>
      <c r="X44" s="37"/>
    </row>
    <row r="45" spans="1:24" ht="15.75" customHeight="1">
      <c r="A45" s="64">
        <v>45660</v>
      </c>
      <c r="B45" s="11" t="s">
        <v>82</v>
      </c>
      <c r="C45" s="648">
        <v>60500</v>
      </c>
      <c r="D45" s="653"/>
      <c r="E45" s="653"/>
      <c r="F45" s="653"/>
      <c r="G45" s="648">
        <f t="shared" si="9"/>
        <v>60500</v>
      </c>
      <c r="H45" s="649">
        <f t="shared" si="6"/>
        <v>121</v>
      </c>
      <c r="I45" s="649">
        <f t="shared" si="7"/>
        <v>0</v>
      </c>
      <c r="J45" s="649">
        <f t="shared" si="10"/>
        <v>0</v>
      </c>
      <c r="K45" s="649">
        <f t="shared" si="8"/>
        <v>0</v>
      </c>
      <c r="L45" s="207">
        <f t="shared" si="5"/>
        <v>121</v>
      </c>
      <c r="M45" s="52" t="s">
        <v>338</v>
      </c>
      <c r="N45" s="52" t="s">
        <v>321</v>
      </c>
      <c r="O45" s="57">
        <v>989852112</v>
      </c>
      <c r="P45" s="37"/>
      <c r="Q45" s="37"/>
      <c r="R45" s="37"/>
      <c r="S45" s="37"/>
      <c r="T45" s="37"/>
      <c r="U45" s="37"/>
      <c r="V45" s="37"/>
      <c r="W45" s="37"/>
      <c r="X45" s="37"/>
    </row>
    <row r="46" spans="1:24" ht="15.75" customHeight="1">
      <c r="A46" s="64">
        <v>45660</v>
      </c>
      <c r="B46" s="11" t="s">
        <v>474</v>
      </c>
      <c r="C46" s="648">
        <v>50500</v>
      </c>
      <c r="D46" s="653"/>
      <c r="E46" s="653"/>
      <c r="F46" s="653"/>
      <c r="G46" s="648">
        <f t="shared" si="9"/>
        <v>50500</v>
      </c>
      <c r="H46" s="649">
        <f t="shared" si="6"/>
        <v>101</v>
      </c>
      <c r="I46" s="649">
        <f t="shared" si="7"/>
        <v>0</v>
      </c>
      <c r="J46" s="649">
        <f t="shared" si="10"/>
        <v>0</v>
      </c>
      <c r="K46" s="649">
        <f t="shared" si="8"/>
        <v>0</v>
      </c>
      <c r="L46" s="207">
        <f t="shared" si="5"/>
        <v>101</v>
      </c>
      <c r="M46" s="52" t="s">
        <v>338</v>
      </c>
      <c r="N46" s="52" t="s">
        <v>321</v>
      </c>
      <c r="O46" s="57">
        <v>989852112</v>
      </c>
      <c r="P46" s="37"/>
      <c r="Q46" s="37"/>
      <c r="R46" s="37"/>
      <c r="S46" s="37"/>
      <c r="T46" s="37"/>
      <c r="U46" s="37"/>
      <c r="V46" s="37"/>
      <c r="W46" s="37"/>
      <c r="X46" s="37"/>
    </row>
    <row r="47" spans="1:24" ht="15.75" customHeight="1">
      <c r="A47" s="64">
        <v>45660</v>
      </c>
      <c r="B47" s="11" t="s">
        <v>381</v>
      </c>
      <c r="C47" s="648">
        <v>39500</v>
      </c>
      <c r="D47" s="653"/>
      <c r="E47" s="653"/>
      <c r="F47" s="653"/>
      <c r="G47" s="648">
        <f t="shared" si="9"/>
        <v>39500</v>
      </c>
      <c r="H47" s="649">
        <f t="shared" si="6"/>
        <v>79</v>
      </c>
      <c r="I47" s="649">
        <f t="shared" si="7"/>
        <v>0</v>
      </c>
      <c r="J47" s="649">
        <f t="shared" si="10"/>
        <v>0</v>
      </c>
      <c r="K47" s="649">
        <f t="shared" si="8"/>
        <v>0</v>
      </c>
      <c r="L47" s="207">
        <f t="shared" si="5"/>
        <v>79</v>
      </c>
      <c r="M47" s="52" t="s">
        <v>338</v>
      </c>
      <c r="N47" s="52" t="s">
        <v>321</v>
      </c>
      <c r="O47" s="57">
        <v>989852112</v>
      </c>
      <c r="P47" s="37"/>
      <c r="Q47" s="37"/>
      <c r="R47" s="37"/>
      <c r="S47" s="37"/>
      <c r="T47" s="37"/>
      <c r="U47" s="37"/>
      <c r="V47" s="37"/>
      <c r="W47" s="37"/>
      <c r="X47" s="37"/>
    </row>
    <row r="48" spans="1:24" ht="15.75" customHeight="1">
      <c r="A48" s="64">
        <v>45660</v>
      </c>
      <c r="B48" s="11" t="s">
        <v>136</v>
      </c>
      <c r="C48" s="648">
        <v>137500</v>
      </c>
      <c r="D48" s="653"/>
      <c r="E48" s="653"/>
      <c r="F48" s="653"/>
      <c r="G48" s="648">
        <f t="shared" si="9"/>
        <v>137500</v>
      </c>
      <c r="H48" s="649">
        <f t="shared" si="6"/>
        <v>275</v>
      </c>
      <c r="I48" s="649">
        <f t="shared" si="7"/>
        <v>0</v>
      </c>
      <c r="J48" s="649">
        <f t="shared" si="10"/>
        <v>0</v>
      </c>
      <c r="K48" s="649">
        <f t="shared" si="8"/>
        <v>0</v>
      </c>
      <c r="L48" s="207">
        <f t="shared" si="5"/>
        <v>275</v>
      </c>
      <c r="M48" s="52" t="s">
        <v>338</v>
      </c>
      <c r="N48" s="52" t="s">
        <v>321</v>
      </c>
      <c r="O48" s="57">
        <v>989852112</v>
      </c>
      <c r="P48" s="37"/>
      <c r="Q48" s="37"/>
      <c r="R48" s="37"/>
      <c r="S48" s="37"/>
      <c r="T48" s="37"/>
      <c r="U48" s="37"/>
      <c r="V48" s="37"/>
      <c r="W48" s="37"/>
      <c r="X48" s="37"/>
    </row>
    <row r="49" spans="1:24" ht="15.75" customHeight="1">
      <c r="A49" s="654">
        <v>45660</v>
      </c>
      <c r="B49" s="655" t="s">
        <v>59</v>
      </c>
      <c r="C49" s="656">
        <v>7600</v>
      </c>
      <c r="D49" s="656">
        <v>170000</v>
      </c>
      <c r="E49" s="656"/>
      <c r="F49" s="656"/>
      <c r="G49" s="657">
        <f t="shared" si="9"/>
        <v>177600</v>
      </c>
      <c r="H49" s="658">
        <f t="shared" si="6"/>
        <v>16</v>
      </c>
      <c r="I49" s="658">
        <f t="shared" si="7"/>
        <v>340</v>
      </c>
      <c r="J49" s="658">
        <f t="shared" si="10"/>
        <v>0</v>
      </c>
      <c r="K49" s="658">
        <f t="shared" si="8"/>
        <v>0</v>
      </c>
      <c r="L49" s="659">
        <f t="shared" si="5"/>
        <v>356</v>
      </c>
      <c r="M49" s="660" t="s">
        <v>49</v>
      </c>
      <c r="N49" s="660" t="s">
        <v>37</v>
      </c>
      <c r="O49" s="661">
        <v>967884730</v>
      </c>
      <c r="P49" s="662"/>
      <c r="Q49" s="662"/>
      <c r="R49" s="662"/>
      <c r="S49" s="662"/>
      <c r="T49" s="662"/>
      <c r="U49" s="662"/>
      <c r="V49" s="662"/>
      <c r="W49" s="662"/>
      <c r="X49" s="662"/>
    </row>
    <row r="50" spans="1:24" ht="15.75" customHeight="1">
      <c r="A50" s="654">
        <v>45660</v>
      </c>
      <c r="B50" s="655" t="s">
        <v>58</v>
      </c>
      <c r="C50" s="656">
        <v>35700</v>
      </c>
      <c r="D50" s="656"/>
      <c r="E50" s="656"/>
      <c r="F50" s="656"/>
      <c r="G50" s="657">
        <f t="shared" si="9"/>
        <v>35700</v>
      </c>
      <c r="H50" s="658">
        <f t="shared" si="6"/>
        <v>72</v>
      </c>
      <c r="I50" s="658">
        <f t="shared" si="7"/>
        <v>0</v>
      </c>
      <c r="J50" s="658">
        <f t="shared" si="10"/>
        <v>0</v>
      </c>
      <c r="K50" s="658">
        <f t="shared" si="8"/>
        <v>0</v>
      </c>
      <c r="L50" s="659">
        <f t="shared" si="5"/>
        <v>72</v>
      </c>
      <c r="M50" s="660" t="s">
        <v>49</v>
      </c>
      <c r="N50" s="660" t="s">
        <v>37</v>
      </c>
      <c r="O50" s="661">
        <v>967884730</v>
      </c>
      <c r="P50" s="662"/>
      <c r="Q50" s="662"/>
      <c r="R50" s="662"/>
      <c r="S50" s="662"/>
      <c r="T50" s="662"/>
      <c r="U50" s="662"/>
      <c r="V50" s="662"/>
      <c r="W50" s="662"/>
      <c r="X50" s="662"/>
    </row>
    <row r="51" spans="1:24" ht="15.75" customHeight="1">
      <c r="A51" s="654">
        <v>45660</v>
      </c>
      <c r="B51" s="655" t="s">
        <v>360</v>
      </c>
      <c r="C51" s="656">
        <v>300000</v>
      </c>
      <c r="D51" s="656"/>
      <c r="E51" s="656"/>
      <c r="F51" s="656"/>
      <c r="G51" s="657">
        <f t="shared" si="9"/>
        <v>300000</v>
      </c>
      <c r="H51" s="658">
        <f t="shared" si="6"/>
        <v>600</v>
      </c>
      <c r="I51" s="658">
        <f t="shared" si="7"/>
        <v>0</v>
      </c>
      <c r="J51" s="658">
        <f t="shared" si="10"/>
        <v>0</v>
      </c>
      <c r="K51" s="658">
        <f t="shared" si="8"/>
        <v>0</v>
      </c>
      <c r="L51" s="659">
        <f t="shared" si="5"/>
        <v>600</v>
      </c>
      <c r="M51" s="660" t="s">
        <v>14</v>
      </c>
      <c r="N51" s="660" t="s">
        <v>322</v>
      </c>
      <c r="O51" s="661">
        <v>989118712</v>
      </c>
      <c r="P51" s="662"/>
      <c r="Q51" s="662"/>
      <c r="R51" s="662"/>
      <c r="S51" s="662"/>
      <c r="T51" s="662"/>
      <c r="U51" s="662"/>
      <c r="V51" s="662"/>
      <c r="W51" s="662"/>
      <c r="X51" s="662"/>
    </row>
    <row r="52" spans="1:24" ht="15.75" customHeight="1">
      <c r="A52" s="654">
        <v>45660</v>
      </c>
      <c r="B52" s="655" t="s">
        <v>360</v>
      </c>
      <c r="C52" s="656">
        <v>300000</v>
      </c>
      <c r="D52" s="656"/>
      <c r="E52" s="656"/>
      <c r="F52" s="656"/>
      <c r="G52" s="657">
        <f t="shared" si="9"/>
        <v>300000</v>
      </c>
      <c r="H52" s="658">
        <f t="shared" si="6"/>
        <v>600</v>
      </c>
      <c r="I52" s="658">
        <f t="shared" si="7"/>
        <v>0</v>
      </c>
      <c r="J52" s="658">
        <f t="shared" si="10"/>
        <v>0</v>
      </c>
      <c r="K52" s="658">
        <f t="shared" si="8"/>
        <v>0</v>
      </c>
      <c r="L52" s="659">
        <f t="shared" si="5"/>
        <v>600</v>
      </c>
      <c r="M52" s="660" t="s">
        <v>63</v>
      </c>
      <c r="N52" s="660" t="s">
        <v>20</v>
      </c>
      <c r="O52" s="661">
        <v>974392325</v>
      </c>
      <c r="P52" s="662"/>
      <c r="Q52" s="662"/>
      <c r="R52" s="662"/>
      <c r="S52" s="662"/>
      <c r="T52" s="662"/>
      <c r="U52" s="662"/>
      <c r="V52" s="662"/>
      <c r="W52" s="662"/>
      <c r="X52" s="662"/>
    </row>
    <row r="53" spans="1:24" ht="15.75" customHeight="1">
      <c r="A53" s="654">
        <v>45660</v>
      </c>
      <c r="B53" s="655" t="s">
        <v>360</v>
      </c>
      <c r="C53" s="656">
        <v>300000</v>
      </c>
      <c r="D53" s="656"/>
      <c r="E53" s="656"/>
      <c r="F53" s="656"/>
      <c r="G53" s="657">
        <f t="shared" si="9"/>
        <v>300000</v>
      </c>
      <c r="H53" s="658">
        <f t="shared" si="6"/>
        <v>600</v>
      </c>
      <c r="I53" s="658">
        <f t="shared" si="7"/>
        <v>0</v>
      </c>
      <c r="J53" s="658">
        <f t="shared" si="10"/>
        <v>0</v>
      </c>
      <c r="K53" s="658">
        <f t="shared" si="8"/>
        <v>0</v>
      </c>
      <c r="L53" s="659">
        <f t="shared" si="5"/>
        <v>600</v>
      </c>
      <c r="M53" s="660" t="s">
        <v>343</v>
      </c>
      <c r="N53" s="660" t="s">
        <v>17</v>
      </c>
      <c r="O53" s="661">
        <v>964343887</v>
      </c>
      <c r="P53" s="662"/>
      <c r="Q53" s="662"/>
      <c r="R53" s="662"/>
      <c r="S53" s="662"/>
      <c r="T53" s="662"/>
      <c r="U53" s="662"/>
      <c r="V53" s="662"/>
      <c r="W53" s="662"/>
      <c r="X53" s="662"/>
    </row>
    <row r="54" spans="1:24" ht="15.75" customHeight="1">
      <c r="A54" s="64"/>
      <c r="B54" s="65"/>
      <c r="C54" s="7"/>
      <c r="D54" s="7"/>
      <c r="E54" s="7"/>
      <c r="F54" s="7"/>
      <c r="G54" s="602">
        <f t="shared" si="9"/>
        <v>0</v>
      </c>
      <c r="H54" s="603">
        <f t="shared" si="6"/>
        <v>0</v>
      </c>
      <c r="I54" s="603">
        <f t="shared" si="7"/>
        <v>0</v>
      </c>
      <c r="J54" s="603">
        <f t="shared" si="10"/>
        <v>0</v>
      </c>
      <c r="K54" s="603">
        <f t="shared" si="8"/>
        <v>0</v>
      </c>
      <c r="L54" s="663">
        <f t="shared" si="5"/>
        <v>0</v>
      </c>
      <c r="M54" s="8"/>
      <c r="N54" s="8"/>
      <c r="O54" s="60"/>
      <c r="P54" s="37"/>
      <c r="Q54" s="37"/>
      <c r="R54" s="37"/>
      <c r="S54" s="37"/>
      <c r="T54" s="37"/>
      <c r="U54" s="37"/>
      <c r="V54" s="37"/>
      <c r="W54" s="37"/>
      <c r="X54" s="37"/>
    </row>
    <row r="55" spans="1:24" ht="15.75" customHeight="1">
      <c r="A55" s="64"/>
      <c r="B55" s="65"/>
      <c r="C55" s="7"/>
      <c r="D55" s="7"/>
      <c r="E55" s="7"/>
      <c r="F55" s="7"/>
      <c r="G55" s="602">
        <f t="shared" si="9"/>
        <v>0</v>
      </c>
      <c r="H55" s="603">
        <f t="shared" si="6"/>
        <v>0</v>
      </c>
      <c r="I55" s="603">
        <f t="shared" si="7"/>
        <v>0</v>
      </c>
      <c r="J55" s="603">
        <f t="shared" si="10"/>
        <v>0</v>
      </c>
      <c r="K55" s="603">
        <f t="shared" si="8"/>
        <v>0</v>
      </c>
      <c r="L55" s="663">
        <f t="shared" si="5"/>
        <v>0</v>
      </c>
      <c r="M55" s="8"/>
      <c r="N55" s="8"/>
      <c r="O55" s="60"/>
      <c r="P55" s="37"/>
      <c r="Q55" s="37"/>
      <c r="R55" s="37"/>
      <c r="S55" s="37"/>
      <c r="T55" s="37"/>
      <c r="U55" s="37"/>
      <c r="V55" s="37"/>
      <c r="W55" s="37"/>
      <c r="X55" s="37"/>
    </row>
    <row r="56" spans="1:24" ht="15.75" customHeight="1">
      <c r="A56" s="64"/>
      <c r="B56" s="65"/>
      <c r="C56" s="7"/>
      <c r="D56" s="7"/>
      <c r="E56" s="7"/>
      <c r="F56" s="7"/>
      <c r="G56" s="602">
        <f t="shared" si="9"/>
        <v>0</v>
      </c>
      <c r="H56" s="603">
        <f t="shared" si="6"/>
        <v>0</v>
      </c>
      <c r="I56" s="603">
        <f t="shared" si="7"/>
        <v>0</v>
      </c>
      <c r="J56" s="603">
        <f t="shared" si="10"/>
        <v>0</v>
      </c>
      <c r="K56" s="603">
        <f t="shared" si="8"/>
        <v>0</v>
      </c>
      <c r="L56" s="663">
        <f t="shared" si="5"/>
        <v>0</v>
      </c>
      <c r="M56" s="8"/>
      <c r="N56" s="8"/>
      <c r="O56" s="60"/>
      <c r="P56" s="37"/>
      <c r="Q56" s="37"/>
      <c r="R56" s="37"/>
      <c r="S56" s="37"/>
      <c r="T56" s="37"/>
      <c r="U56" s="37"/>
      <c r="V56" s="37"/>
      <c r="W56" s="37"/>
      <c r="X56" s="37"/>
    </row>
    <row r="57" spans="1:24" ht="15.75" customHeight="1">
      <c r="A57" s="64"/>
      <c r="B57" s="65"/>
      <c r="C57" s="7"/>
      <c r="D57" s="7"/>
      <c r="E57" s="7"/>
      <c r="F57" s="7"/>
      <c r="G57" s="602">
        <f t="shared" si="9"/>
        <v>0</v>
      </c>
      <c r="H57" s="603">
        <f t="shared" si="6"/>
        <v>0</v>
      </c>
      <c r="I57" s="603">
        <f t="shared" si="7"/>
        <v>0</v>
      </c>
      <c r="J57" s="603">
        <f t="shared" si="10"/>
        <v>0</v>
      </c>
      <c r="K57" s="603">
        <f t="shared" si="8"/>
        <v>0</v>
      </c>
      <c r="L57" s="663">
        <f t="shared" si="5"/>
        <v>0</v>
      </c>
      <c r="M57" s="8"/>
      <c r="N57" s="8"/>
      <c r="O57" s="60"/>
      <c r="P57" s="37"/>
      <c r="Q57" s="37"/>
      <c r="R57" s="37"/>
      <c r="S57" s="37"/>
      <c r="T57" s="37"/>
      <c r="U57" s="37"/>
      <c r="V57" s="37"/>
      <c r="W57" s="37"/>
      <c r="X57" s="37"/>
    </row>
    <row r="58" spans="1:24" ht="15.75" customHeight="1">
      <c r="A58" s="64"/>
      <c r="B58" s="65"/>
      <c r="C58" s="7"/>
      <c r="D58" s="7"/>
      <c r="E58" s="7"/>
      <c r="F58" s="7"/>
      <c r="G58" s="602">
        <f t="shared" si="9"/>
        <v>0</v>
      </c>
      <c r="H58" s="603">
        <f t="shared" si="6"/>
        <v>0</v>
      </c>
      <c r="I58" s="603">
        <f t="shared" si="7"/>
        <v>0</v>
      </c>
      <c r="J58" s="603">
        <f t="shared" si="10"/>
        <v>0</v>
      </c>
      <c r="K58" s="603">
        <f t="shared" si="8"/>
        <v>0</v>
      </c>
      <c r="L58" s="663">
        <f t="shared" si="5"/>
        <v>0</v>
      </c>
      <c r="M58" s="8"/>
      <c r="N58" s="8"/>
      <c r="O58" s="60"/>
      <c r="P58" s="37"/>
      <c r="Q58" s="37"/>
      <c r="R58" s="37"/>
      <c r="S58" s="37"/>
      <c r="T58" s="37"/>
      <c r="U58" s="37"/>
      <c r="V58" s="37"/>
      <c r="W58" s="37"/>
      <c r="X58" s="37"/>
    </row>
    <row r="59" spans="1:24" ht="15.75" customHeight="1">
      <c r="A59" s="64"/>
      <c r="B59" s="65"/>
      <c r="C59" s="7"/>
      <c r="D59" s="7"/>
      <c r="E59" s="7"/>
      <c r="F59" s="7"/>
      <c r="G59" s="602">
        <f t="shared" si="9"/>
        <v>0</v>
      </c>
      <c r="H59" s="603">
        <f t="shared" si="6"/>
        <v>0</v>
      </c>
      <c r="I59" s="603">
        <f t="shared" si="7"/>
        <v>0</v>
      </c>
      <c r="J59" s="603">
        <f t="shared" si="10"/>
        <v>0</v>
      </c>
      <c r="K59" s="603">
        <f t="shared" si="8"/>
        <v>0</v>
      </c>
      <c r="L59" s="663">
        <f t="shared" si="5"/>
        <v>0</v>
      </c>
      <c r="M59" s="8"/>
      <c r="N59" s="8"/>
      <c r="O59" s="60"/>
      <c r="P59" s="37"/>
      <c r="Q59" s="37"/>
      <c r="R59" s="37"/>
      <c r="S59" s="37"/>
      <c r="T59" s="37"/>
      <c r="U59" s="37"/>
      <c r="V59" s="37"/>
      <c r="W59" s="37"/>
      <c r="X59" s="37"/>
    </row>
    <row r="60" spans="1:24" ht="15.75" customHeight="1">
      <c r="A60" s="64"/>
      <c r="B60" s="65"/>
      <c r="C60" s="7"/>
      <c r="D60" s="7"/>
      <c r="E60" s="7"/>
      <c r="F60" s="7"/>
      <c r="G60" s="602">
        <f t="shared" si="9"/>
        <v>0</v>
      </c>
      <c r="H60" s="603">
        <f t="shared" si="6"/>
        <v>0</v>
      </c>
      <c r="I60" s="603">
        <f t="shared" si="7"/>
        <v>0</v>
      </c>
      <c r="J60" s="603">
        <f t="shared" si="10"/>
        <v>0</v>
      </c>
      <c r="K60" s="603">
        <f t="shared" si="8"/>
        <v>0</v>
      </c>
      <c r="L60" s="663">
        <f t="shared" si="5"/>
        <v>0</v>
      </c>
      <c r="M60" s="8"/>
      <c r="N60" s="8"/>
      <c r="O60" s="60"/>
      <c r="P60" s="37"/>
      <c r="Q60" s="37"/>
      <c r="R60" s="37"/>
      <c r="S60" s="37"/>
      <c r="T60" s="37"/>
      <c r="U60" s="37"/>
      <c r="V60" s="37"/>
      <c r="W60" s="37"/>
      <c r="X60" s="37"/>
    </row>
    <row r="61" spans="1:24" ht="15.75" customHeight="1">
      <c r="A61" s="64"/>
      <c r="B61" s="65"/>
      <c r="C61" s="7"/>
      <c r="D61" s="7"/>
      <c r="E61" s="7"/>
      <c r="F61" s="7"/>
      <c r="G61" s="602">
        <f t="shared" si="9"/>
        <v>0</v>
      </c>
      <c r="H61" s="603">
        <f t="shared" si="6"/>
        <v>0</v>
      </c>
      <c r="I61" s="603">
        <f t="shared" si="7"/>
        <v>0</v>
      </c>
      <c r="J61" s="603">
        <f t="shared" si="10"/>
        <v>0</v>
      </c>
      <c r="K61" s="603">
        <f t="shared" si="8"/>
        <v>0</v>
      </c>
      <c r="L61" s="663">
        <f t="shared" si="5"/>
        <v>0</v>
      </c>
      <c r="M61" s="8"/>
      <c r="N61" s="8"/>
      <c r="O61" s="60"/>
      <c r="P61" s="37"/>
      <c r="Q61" s="37"/>
      <c r="R61" s="37"/>
      <c r="S61" s="37"/>
      <c r="T61" s="37"/>
      <c r="U61" s="37"/>
      <c r="V61" s="37"/>
      <c r="W61" s="37"/>
      <c r="X61" s="37"/>
    </row>
    <row r="62" spans="1:24" ht="15.75" customHeight="1">
      <c r="A62" s="64"/>
      <c r="B62" s="65"/>
      <c r="C62" s="7"/>
      <c r="D62" s="7"/>
      <c r="E62" s="7"/>
      <c r="F62" s="7"/>
      <c r="G62" s="602">
        <f t="shared" si="9"/>
        <v>0</v>
      </c>
      <c r="H62" s="603">
        <f t="shared" si="6"/>
        <v>0</v>
      </c>
      <c r="I62" s="603">
        <f t="shared" si="7"/>
        <v>0</v>
      </c>
      <c r="J62" s="603">
        <f t="shared" si="10"/>
        <v>0</v>
      </c>
      <c r="K62" s="603">
        <f t="shared" si="8"/>
        <v>0</v>
      </c>
      <c r="L62" s="663">
        <f t="shared" si="5"/>
        <v>0</v>
      </c>
      <c r="M62" s="8"/>
      <c r="N62" s="8"/>
      <c r="O62" s="60"/>
      <c r="P62" s="37"/>
      <c r="Q62" s="37"/>
      <c r="R62" s="37"/>
      <c r="S62" s="37"/>
      <c r="T62" s="37"/>
      <c r="U62" s="37"/>
      <c r="V62" s="37"/>
      <c r="W62" s="37"/>
      <c r="X62" s="37"/>
    </row>
    <row r="63" spans="1:24" ht="15.75" customHeight="1">
      <c r="A63" s="64"/>
      <c r="B63" s="65"/>
      <c r="C63" s="7"/>
      <c r="D63" s="7"/>
      <c r="E63" s="7"/>
      <c r="F63" s="7"/>
      <c r="G63" s="602">
        <f t="shared" si="9"/>
        <v>0</v>
      </c>
      <c r="H63" s="603">
        <f t="shared" si="6"/>
        <v>0</v>
      </c>
      <c r="I63" s="603">
        <f t="shared" si="7"/>
        <v>0</v>
      </c>
      <c r="J63" s="603">
        <f t="shared" si="10"/>
        <v>0</v>
      </c>
      <c r="K63" s="603">
        <f t="shared" si="8"/>
        <v>0</v>
      </c>
      <c r="L63" s="663">
        <f t="shared" si="5"/>
        <v>0</v>
      </c>
      <c r="M63" s="8"/>
      <c r="N63" s="8"/>
      <c r="O63" s="60"/>
      <c r="P63" s="37"/>
      <c r="Q63" s="37"/>
      <c r="R63" s="37"/>
      <c r="S63" s="37"/>
      <c r="T63" s="37"/>
      <c r="U63" s="37"/>
      <c r="V63" s="37"/>
      <c r="W63" s="37"/>
      <c r="X63" s="37"/>
    </row>
    <row r="64" spans="1:24" ht="15.75" customHeight="1">
      <c r="A64" s="64"/>
      <c r="B64" s="65"/>
      <c r="C64" s="7"/>
      <c r="D64" s="7"/>
      <c r="E64" s="7"/>
      <c r="F64" s="7"/>
      <c r="G64" s="602">
        <f t="shared" si="9"/>
        <v>0</v>
      </c>
      <c r="H64" s="603">
        <f t="shared" si="6"/>
        <v>0</v>
      </c>
      <c r="I64" s="603">
        <f t="shared" si="7"/>
        <v>0</v>
      </c>
      <c r="J64" s="603">
        <f t="shared" si="10"/>
        <v>0</v>
      </c>
      <c r="K64" s="603">
        <f t="shared" si="8"/>
        <v>0</v>
      </c>
      <c r="L64" s="663">
        <f t="shared" si="5"/>
        <v>0</v>
      </c>
      <c r="M64" s="8"/>
      <c r="N64" s="8"/>
      <c r="O64" s="60"/>
      <c r="P64" s="37"/>
      <c r="Q64" s="37"/>
      <c r="R64" s="37"/>
      <c r="S64" s="37"/>
      <c r="T64" s="37"/>
      <c r="U64" s="37"/>
      <c r="V64" s="37"/>
      <c r="W64" s="37"/>
      <c r="X64" s="37"/>
    </row>
    <row r="65" spans="1:24" ht="15.75" customHeight="1">
      <c r="A65" s="64"/>
      <c r="B65" s="65"/>
      <c r="C65" s="7"/>
      <c r="D65" s="7"/>
      <c r="E65" s="7"/>
      <c r="F65" s="7"/>
      <c r="G65" s="602">
        <f t="shared" si="9"/>
        <v>0</v>
      </c>
      <c r="H65" s="603">
        <f t="shared" si="6"/>
        <v>0</v>
      </c>
      <c r="I65" s="603">
        <f t="shared" si="7"/>
        <v>0</v>
      </c>
      <c r="J65" s="603">
        <f t="shared" si="10"/>
        <v>0</v>
      </c>
      <c r="K65" s="603">
        <f t="shared" si="8"/>
        <v>0</v>
      </c>
      <c r="L65" s="663">
        <f t="shared" si="5"/>
        <v>0</v>
      </c>
      <c r="M65" s="8"/>
      <c r="N65" s="8"/>
      <c r="O65" s="60"/>
      <c r="P65" s="37"/>
      <c r="Q65" s="37"/>
      <c r="R65" s="37"/>
      <c r="S65" s="37"/>
      <c r="T65" s="37"/>
      <c r="U65" s="37"/>
      <c r="V65" s="37"/>
      <c r="W65" s="37"/>
      <c r="X65" s="37"/>
    </row>
    <row r="66" spans="1:24" ht="15.75" customHeight="1">
      <c r="A66" s="64"/>
      <c r="B66" s="65"/>
      <c r="C66" s="7"/>
      <c r="D66" s="7"/>
      <c r="E66" s="7"/>
      <c r="F66" s="7"/>
      <c r="G66" s="602">
        <f t="shared" si="9"/>
        <v>0</v>
      </c>
      <c r="H66" s="603">
        <f t="shared" si="6"/>
        <v>0</v>
      </c>
      <c r="I66" s="603">
        <f t="shared" si="7"/>
        <v>0</v>
      </c>
      <c r="J66" s="603">
        <f t="shared" si="10"/>
        <v>0</v>
      </c>
      <c r="K66" s="603">
        <f t="shared" si="8"/>
        <v>0</v>
      </c>
      <c r="L66" s="663">
        <f t="shared" si="5"/>
        <v>0</v>
      </c>
      <c r="M66" s="8"/>
      <c r="N66" s="8"/>
      <c r="O66" s="60"/>
      <c r="P66" s="37"/>
      <c r="Q66" s="37"/>
      <c r="R66" s="37"/>
      <c r="S66" s="37"/>
      <c r="T66" s="37"/>
      <c r="U66" s="37"/>
      <c r="V66" s="37"/>
      <c r="W66" s="37"/>
      <c r="X66" s="37"/>
    </row>
    <row r="67" spans="1:24" ht="15.75" customHeight="1">
      <c r="A67" s="64"/>
      <c r="B67" s="65"/>
      <c r="C67" s="7"/>
      <c r="D67" s="7"/>
      <c r="E67" s="7"/>
      <c r="F67" s="7"/>
      <c r="G67" s="602">
        <f t="shared" si="9"/>
        <v>0</v>
      </c>
      <c r="H67" s="603">
        <f t="shared" si="6"/>
        <v>0</v>
      </c>
      <c r="I67" s="603">
        <f t="shared" si="7"/>
        <v>0</v>
      </c>
      <c r="J67" s="603">
        <f t="shared" si="10"/>
        <v>0</v>
      </c>
      <c r="K67" s="603">
        <f t="shared" si="8"/>
        <v>0</v>
      </c>
      <c r="L67" s="663">
        <f t="shared" si="5"/>
        <v>0</v>
      </c>
      <c r="M67" s="8"/>
      <c r="N67" s="8"/>
      <c r="O67" s="60"/>
      <c r="P67" s="37"/>
      <c r="Q67" s="37"/>
      <c r="R67" s="37"/>
      <c r="S67" s="37"/>
      <c r="T67" s="37"/>
      <c r="U67" s="37"/>
      <c r="V67" s="37"/>
      <c r="W67" s="37"/>
      <c r="X67" s="37"/>
    </row>
    <row r="68" spans="1:24" ht="15.75" customHeight="1">
      <c r="A68" s="64"/>
      <c r="B68" s="65"/>
      <c r="C68" s="7"/>
      <c r="D68" s="7"/>
      <c r="E68" s="7"/>
      <c r="F68" s="7"/>
      <c r="G68" s="602">
        <f t="shared" si="9"/>
        <v>0</v>
      </c>
      <c r="H68" s="603">
        <f t="shared" si="6"/>
        <v>0</v>
      </c>
      <c r="I68" s="603">
        <f t="shared" si="7"/>
        <v>0</v>
      </c>
      <c r="J68" s="603">
        <f t="shared" si="10"/>
        <v>0</v>
      </c>
      <c r="K68" s="603">
        <f t="shared" si="8"/>
        <v>0</v>
      </c>
      <c r="L68" s="663">
        <f t="shared" si="5"/>
        <v>0</v>
      </c>
      <c r="M68" s="8"/>
      <c r="N68" s="8"/>
      <c r="O68" s="60"/>
      <c r="P68" s="37"/>
      <c r="Q68" s="37"/>
      <c r="R68" s="37"/>
      <c r="S68" s="37"/>
      <c r="T68" s="37"/>
      <c r="U68" s="37"/>
      <c r="V68" s="37"/>
      <c r="W68" s="37"/>
      <c r="X68" s="37"/>
    </row>
    <row r="69" spans="1:24" ht="15.75" customHeight="1">
      <c r="A69" s="64"/>
      <c r="B69" s="65"/>
      <c r="C69" s="7"/>
      <c r="D69" s="7"/>
      <c r="E69" s="7"/>
      <c r="F69" s="7"/>
      <c r="G69" s="602">
        <f t="shared" si="9"/>
        <v>0</v>
      </c>
      <c r="H69" s="603">
        <f t="shared" si="6"/>
        <v>0</v>
      </c>
      <c r="I69" s="603">
        <f t="shared" si="7"/>
        <v>0</v>
      </c>
      <c r="J69" s="603">
        <f t="shared" si="10"/>
        <v>0</v>
      </c>
      <c r="K69" s="603">
        <f t="shared" si="8"/>
        <v>0</v>
      </c>
      <c r="L69" s="663">
        <f t="shared" si="5"/>
        <v>0</v>
      </c>
      <c r="M69" s="8"/>
      <c r="N69" s="8"/>
      <c r="O69" s="60"/>
      <c r="P69" s="37"/>
      <c r="Q69" s="37"/>
      <c r="R69" s="37"/>
      <c r="S69" s="37"/>
      <c r="T69" s="37"/>
      <c r="U69" s="37"/>
      <c r="V69" s="37"/>
      <c r="W69" s="37"/>
      <c r="X69" s="37"/>
    </row>
    <row r="70" spans="1:24" ht="15.75" customHeight="1">
      <c r="A70" s="64"/>
      <c r="B70" s="65"/>
      <c r="C70" s="7"/>
      <c r="D70" s="7"/>
      <c r="E70" s="7"/>
      <c r="F70" s="7"/>
      <c r="G70" s="602">
        <f t="shared" si="9"/>
        <v>0</v>
      </c>
      <c r="H70" s="603">
        <f t="shared" si="6"/>
        <v>0</v>
      </c>
      <c r="I70" s="603">
        <f t="shared" si="7"/>
        <v>0</v>
      </c>
      <c r="J70" s="603">
        <f t="shared" si="10"/>
        <v>0</v>
      </c>
      <c r="K70" s="603">
        <f t="shared" si="8"/>
        <v>0</v>
      </c>
      <c r="L70" s="663">
        <f t="shared" si="5"/>
        <v>0</v>
      </c>
      <c r="M70" s="8"/>
      <c r="N70" s="8"/>
      <c r="O70" s="60"/>
      <c r="P70" s="37"/>
      <c r="Q70" s="37"/>
      <c r="R70" s="37"/>
      <c r="S70" s="37"/>
      <c r="T70" s="37"/>
      <c r="U70" s="37"/>
      <c r="V70" s="37"/>
      <c r="W70" s="37"/>
      <c r="X70" s="37"/>
    </row>
    <row r="71" spans="1:24" ht="15.75" customHeight="1">
      <c r="A71" s="64"/>
      <c r="B71" s="65"/>
      <c r="C71" s="7"/>
      <c r="D71" s="7"/>
      <c r="E71" s="7"/>
      <c r="F71" s="7"/>
      <c r="G71" s="602">
        <f t="shared" si="9"/>
        <v>0</v>
      </c>
      <c r="H71" s="603">
        <f t="shared" si="6"/>
        <v>0</v>
      </c>
      <c r="I71" s="603">
        <f t="shared" si="7"/>
        <v>0</v>
      </c>
      <c r="J71" s="603">
        <f t="shared" si="10"/>
        <v>0</v>
      </c>
      <c r="K71" s="603">
        <f t="shared" si="8"/>
        <v>0</v>
      </c>
      <c r="L71" s="663">
        <f t="shared" si="5"/>
        <v>0</v>
      </c>
      <c r="M71" s="8"/>
      <c r="N71" s="8"/>
      <c r="O71" s="60"/>
      <c r="P71" s="37"/>
      <c r="Q71" s="37"/>
      <c r="R71" s="37"/>
      <c r="S71" s="37"/>
      <c r="T71" s="37"/>
      <c r="U71" s="37"/>
      <c r="V71" s="37"/>
      <c r="W71" s="37"/>
      <c r="X71" s="37"/>
    </row>
    <row r="72" spans="1:24" ht="15.75" customHeight="1">
      <c r="A72" s="64"/>
      <c r="B72" s="65"/>
      <c r="C72" s="7"/>
      <c r="D72" s="7"/>
      <c r="E72" s="7"/>
      <c r="F72" s="7"/>
      <c r="G72" s="602">
        <f t="shared" si="9"/>
        <v>0</v>
      </c>
      <c r="H72" s="603">
        <f t="shared" si="6"/>
        <v>0</v>
      </c>
      <c r="I72" s="603">
        <f t="shared" si="7"/>
        <v>0</v>
      </c>
      <c r="J72" s="603">
        <f t="shared" si="10"/>
        <v>0</v>
      </c>
      <c r="K72" s="603">
        <f t="shared" si="8"/>
        <v>0</v>
      </c>
      <c r="L72" s="663">
        <f t="shared" si="5"/>
        <v>0</v>
      </c>
      <c r="M72" s="8"/>
      <c r="N72" s="8"/>
      <c r="O72" s="60"/>
      <c r="P72" s="37"/>
      <c r="Q72" s="37"/>
      <c r="R72" s="37"/>
      <c r="S72" s="37"/>
      <c r="T72" s="37"/>
      <c r="U72" s="37"/>
      <c r="V72" s="37"/>
      <c r="W72" s="37"/>
      <c r="X72" s="37"/>
    </row>
    <row r="73" spans="1:24" ht="15.75" customHeight="1">
      <c r="A73" s="64"/>
      <c r="B73" s="65"/>
      <c r="C73" s="7"/>
      <c r="D73" s="7"/>
      <c r="E73" s="7"/>
      <c r="F73" s="7"/>
      <c r="G73" s="602">
        <f t="shared" si="9"/>
        <v>0</v>
      </c>
      <c r="H73" s="603">
        <f t="shared" si="6"/>
        <v>0</v>
      </c>
      <c r="I73" s="603">
        <f t="shared" si="7"/>
        <v>0</v>
      </c>
      <c r="J73" s="603">
        <f t="shared" si="10"/>
        <v>0</v>
      </c>
      <c r="K73" s="603">
        <f t="shared" si="8"/>
        <v>0</v>
      </c>
      <c r="L73" s="663">
        <f t="shared" si="5"/>
        <v>0</v>
      </c>
      <c r="M73" s="8"/>
      <c r="N73" s="8"/>
      <c r="O73" s="60"/>
      <c r="P73" s="37"/>
      <c r="Q73" s="37"/>
      <c r="R73" s="37"/>
      <c r="S73" s="37"/>
      <c r="T73" s="37"/>
      <c r="U73" s="37"/>
      <c r="V73" s="37"/>
      <c r="W73" s="37"/>
      <c r="X73" s="37"/>
    </row>
    <row r="74" spans="1:24" ht="15.75" customHeight="1">
      <c r="A74" s="64"/>
      <c r="B74" s="65"/>
      <c r="C74" s="7"/>
      <c r="D74" s="7"/>
      <c r="E74" s="7"/>
      <c r="F74" s="7"/>
      <c r="G74" s="602">
        <f t="shared" si="9"/>
        <v>0</v>
      </c>
      <c r="H74" s="603">
        <f t="shared" si="6"/>
        <v>0</v>
      </c>
      <c r="I74" s="603">
        <f t="shared" si="7"/>
        <v>0</v>
      </c>
      <c r="J74" s="603">
        <f t="shared" si="10"/>
        <v>0</v>
      </c>
      <c r="K74" s="603">
        <f t="shared" si="8"/>
        <v>0</v>
      </c>
      <c r="L74" s="663">
        <f t="shared" si="5"/>
        <v>0</v>
      </c>
      <c r="M74" s="8"/>
      <c r="N74" s="8"/>
      <c r="O74" s="60"/>
      <c r="P74" s="37"/>
      <c r="Q74" s="37"/>
      <c r="R74" s="37"/>
      <c r="S74" s="37"/>
      <c r="T74" s="37"/>
      <c r="U74" s="37"/>
      <c r="V74" s="37"/>
      <c r="W74" s="37"/>
      <c r="X74" s="37"/>
    </row>
    <row r="75" spans="1:24" ht="15.75" customHeight="1">
      <c r="A75" s="64"/>
      <c r="B75" s="65"/>
      <c r="C75" s="7"/>
      <c r="D75" s="7"/>
      <c r="E75" s="7"/>
      <c r="F75" s="7"/>
      <c r="G75" s="602">
        <f t="shared" si="9"/>
        <v>0</v>
      </c>
      <c r="H75" s="603">
        <f t="shared" si="6"/>
        <v>0</v>
      </c>
      <c r="I75" s="603">
        <f t="shared" si="7"/>
        <v>0</v>
      </c>
      <c r="J75" s="603">
        <f t="shared" si="10"/>
        <v>0</v>
      </c>
      <c r="K75" s="603">
        <f t="shared" si="8"/>
        <v>0</v>
      </c>
      <c r="L75" s="663">
        <f t="shared" si="5"/>
        <v>0</v>
      </c>
      <c r="M75" s="8"/>
      <c r="N75" s="8"/>
      <c r="O75" s="60"/>
      <c r="P75" s="37"/>
      <c r="Q75" s="37"/>
      <c r="R75" s="37"/>
      <c r="S75" s="37"/>
      <c r="T75" s="37"/>
      <c r="U75" s="37"/>
      <c r="V75" s="37"/>
      <c r="W75" s="37"/>
      <c r="X75" s="37"/>
    </row>
    <row r="76" spans="1:24" ht="15.75" customHeight="1">
      <c r="A76" s="64"/>
      <c r="B76" s="65"/>
      <c r="C76" s="7"/>
      <c r="D76" s="7"/>
      <c r="E76" s="7"/>
      <c r="F76" s="7"/>
      <c r="G76" s="602">
        <f t="shared" si="9"/>
        <v>0</v>
      </c>
      <c r="H76" s="603">
        <f t="shared" si="6"/>
        <v>0</v>
      </c>
      <c r="I76" s="603">
        <f t="shared" si="7"/>
        <v>0</v>
      </c>
      <c r="J76" s="603">
        <f t="shared" si="10"/>
        <v>0</v>
      </c>
      <c r="K76" s="603">
        <f t="shared" si="8"/>
        <v>0</v>
      </c>
      <c r="L76" s="663">
        <f t="shared" si="5"/>
        <v>0</v>
      </c>
      <c r="M76" s="8"/>
      <c r="N76" s="8"/>
      <c r="O76" s="60"/>
      <c r="P76" s="37"/>
      <c r="Q76" s="37"/>
      <c r="R76" s="37"/>
      <c r="S76" s="37"/>
      <c r="T76" s="37"/>
      <c r="U76" s="37"/>
      <c r="V76" s="37"/>
      <c r="W76" s="37"/>
      <c r="X76" s="37"/>
    </row>
    <row r="77" spans="1:24" ht="15.75" customHeight="1">
      <c r="A77" s="64"/>
      <c r="B77" s="65"/>
      <c r="C77" s="7"/>
      <c r="D77" s="7"/>
      <c r="E77" s="7"/>
      <c r="F77" s="7"/>
      <c r="G77" s="602">
        <f t="shared" si="9"/>
        <v>0</v>
      </c>
      <c r="H77" s="603">
        <f t="shared" si="6"/>
        <v>0</v>
      </c>
      <c r="I77" s="603">
        <f t="shared" si="7"/>
        <v>0</v>
      </c>
      <c r="J77" s="603">
        <f t="shared" si="10"/>
        <v>0</v>
      </c>
      <c r="K77" s="603">
        <f t="shared" si="8"/>
        <v>0</v>
      </c>
      <c r="L77" s="663">
        <f t="shared" si="5"/>
        <v>0</v>
      </c>
      <c r="M77" s="8"/>
      <c r="N77" s="8"/>
      <c r="O77" s="60"/>
      <c r="P77" s="37"/>
      <c r="Q77" s="37"/>
      <c r="R77" s="37"/>
      <c r="S77" s="37"/>
      <c r="T77" s="37"/>
      <c r="U77" s="37"/>
      <c r="V77" s="37"/>
      <c r="W77" s="37"/>
      <c r="X77" s="37"/>
    </row>
    <row r="78" spans="1:24" ht="15.75" customHeight="1">
      <c r="A78" s="64"/>
      <c r="B78" s="65"/>
      <c r="C78" s="7"/>
      <c r="D78" s="7"/>
      <c r="E78" s="7"/>
      <c r="F78" s="7"/>
      <c r="G78" s="602">
        <f t="shared" si="9"/>
        <v>0</v>
      </c>
      <c r="H78" s="603">
        <f t="shared" si="6"/>
        <v>0</v>
      </c>
      <c r="I78" s="603">
        <f t="shared" si="7"/>
        <v>0</v>
      </c>
      <c r="J78" s="603">
        <f t="shared" si="10"/>
        <v>0</v>
      </c>
      <c r="K78" s="603">
        <f t="shared" si="8"/>
        <v>0</v>
      </c>
      <c r="L78" s="663">
        <f t="shared" si="5"/>
        <v>0</v>
      </c>
      <c r="M78" s="8"/>
      <c r="N78" s="8"/>
      <c r="O78" s="60"/>
      <c r="P78" s="37"/>
      <c r="Q78" s="37"/>
      <c r="R78" s="37"/>
      <c r="S78" s="37"/>
      <c r="T78" s="37"/>
      <c r="U78" s="37"/>
      <c r="V78" s="37"/>
      <c r="W78" s="37"/>
      <c r="X78" s="37"/>
    </row>
    <row r="79" spans="1:24" ht="15.75" customHeight="1">
      <c r="A79" s="64"/>
      <c r="B79" s="65"/>
      <c r="C79" s="7"/>
      <c r="D79" s="7"/>
      <c r="E79" s="7"/>
      <c r="F79" s="7"/>
      <c r="G79" s="602">
        <f t="shared" si="9"/>
        <v>0</v>
      </c>
      <c r="H79" s="603">
        <f t="shared" si="6"/>
        <v>0</v>
      </c>
      <c r="I79" s="603">
        <f t="shared" si="7"/>
        <v>0</v>
      </c>
      <c r="J79" s="603">
        <f t="shared" si="10"/>
        <v>0</v>
      </c>
      <c r="K79" s="603">
        <f t="shared" si="8"/>
        <v>0</v>
      </c>
      <c r="L79" s="663">
        <f t="shared" si="5"/>
        <v>0</v>
      </c>
      <c r="M79" s="8"/>
      <c r="N79" s="8"/>
      <c r="O79" s="60"/>
      <c r="P79" s="37"/>
      <c r="Q79" s="37"/>
      <c r="R79" s="37"/>
      <c r="S79" s="37"/>
      <c r="T79" s="37"/>
      <c r="U79" s="37"/>
      <c r="V79" s="37"/>
      <c r="W79" s="37"/>
      <c r="X79" s="37"/>
    </row>
    <row r="80" spans="1:24" ht="15.75" customHeight="1">
      <c r="A80" s="64"/>
      <c r="B80" s="65"/>
      <c r="C80" s="7"/>
      <c r="D80" s="7"/>
      <c r="E80" s="7"/>
      <c r="F80" s="7"/>
      <c r="G80" s="602">
        <f t="shared" si="9"/>
        <v>0</v>
      </c>
      <c r="H80" s="603">
        <f t="shared" si="6"/>
        <v>0</v>
      </c>
      <c r="I80" s="603">
        <f t="shared" si="7"/>
        <v>0</v>
      </c>
      <c r="J80" s="603">
        <f t="shared" si="10"/>
        <v>0</v>
      </c>
      <c r="K80" s="603">
        <f t="shared" si="8"/>
        <v>0</v>
      </c>
      <c r="L80" s="663">
        <f t="shared" si="5"/>
        <v>0</v>
      </c>
      <c r="M80" s="8"/>
      <c r="N80" s="8"/>
      <c r="O80" s="60"/>
      <c r="P80" s="37"/>
      <c r="Q80" s="37"/>
      <c r="R80" s="37"/>
      <c r="S80" s="37"/>
      <c r="T80" s="37"/>
      <c r="U80" s="37"/>
      <c r="V80" s="37"/>
      <c r="W80" s="37"/>
      <c r="X80" s="37"/>
    </row>
    <row r="81" spans="1:24" ht="15.75" customHeight="1">
      <c r="A81" s="64"/>
      <c r="B81" s="65"/>
      <c r="C81" s="7"/>
      <c r="D81" s="7"/>
      <c r="E81" s="7"/>
      <c r="F81" s="7"/>
      <c r="G81" s="602">
        <f t="shared" si="9"/>
        <v>0</v>
      </c>
      <c r="H81" s="603">
        <f t="shared" si="6"/>
        <v>0</v>
      </c>
      <c r="I81" s="603">
        <f t="shared" si="7"/>
        <v>0</v>
      </c>
      <c r="J81" s="603">
        <f t="shared" si="10"/>
        <v>0</v>
      </c>
      <c r="K81" s="603">
        <f t="shared" si="8"/>
        <v>0</v>
      </c>
      <c r="L81" s="663">
        <f t="shared" si="5"/>
        <v>0</v>
      </c>
      <c r="M81" s="8"/>
      <c r="N81" s="8"/>
      <c r="O81" s="60"/>
      <c r="P81" s="37"/>
      <c r="Q81" s="37"/>
      <c r="R81" s="37"/>
      <c r="S81" s="37"/>
      <c r="T81" s="37"/>
      <c r="U81" s="37"/>
      <c r="V81" s="37"/>
      <c r="W81" s="37"/>
      <c r="X81" s="37"/>
    </row>
    <row r="82" spans="1:24" ht="15.75" customHeight="1">
      <c r="A82" s="64"/>
      <c r="B82" s="65"/>
      <c r="C82" s="7"/>
      <c r="D82" s="7"/>
      <c r="E82" s="7"/>
      <c r="F82" s="7"/>
      <c r="G82" s="602">
        <f t="shared" si="9"/>
        <v>0</v>
      </c>
      <c r="H82" s="603">
        <f t="shared" si="6"/>
        <v>0</v>
      </c>
      <c r="I82" s="603">
        <f t="shared" si="7"/>
        <v>0</v>
      </c>
      <c r="J82" s="603">
        <f t="shared" si="10"/>
        <v>0</v>
      </c>
      <c r="K82" s="603">
        <f t="shared" si="8"/>
        <v>0</v>
      </c>
      <c r="L82" s="663">
        <f t="shared" si="5"/>
        <v>0</v>
      </c>
      <c r="M82" s="8"/>
      <c r="N82" s="8"/>
      <c r="O82" s="60"/>
      <c r="P82" s="37"/>
      <c r="Q82" s="37"/>
      <c r="R82" s="37"/>
      <c r="S82" s="37"/>
      <c r="T82" s="37"/>
      <c r="U82" s="37"/>
      <c r="V82" s="37"/>
      <c r="W82" s="37"/>
      <c r="X82" s="37"/>
    </row>
    <row r="83" spans="1:24" ht="15.75" customHeight="1">
      <c r="A83" s="64"/>
      <c r="B83" s="65"/>
      <c r="C83" s="7"/>
      <c r="D83" s="7"/>
      <c r="E83" s="7"/>
      <c r="F83" s="7"/>
      <c r="G83" s="602">
        <f t="shared" si="9"/>
        <v>0</v>
      </c>
      <c r="H83" s="603">
        <f t="shared" si="6"/>
        <v>0</v>
      </c>
      <c r="I83" s="603">
        <f t="shared" si="7"/>
        <v>0</v>
      </c>
      <c r="J83" s="603">
        <f t="shared" si="10"/>
        <v>0</v>
      </c>
      <c r="K83" s="603">
        <f t="shared" si="8"/>
        <v>0</v>
      </c>
      <c r="L83" s="663">
        <f t="shared" si="5"/>
        <v>0</v>
      </c>
      <c r="M83" s="8"/>
      <c r="N83" s="8"/>
      <c r="O83" s="60"/>
      <c r="P83" s="37"/>
      <c r="Q83" s="37"/>
      <c r="R83" s="37"/>
      <c r="S83" s="37"/>
      <c r="T83" s="37"/>
      <c r="U83" s="37"/>
      <c r="V83" s="37"/>
      <c r="W83" s="37"/>
      <c r="X83" s="37"/>
    </row>
    <row r="84" spans="1:24" ht="15.75" customHeight="1">
      <c r="A84" s="64"/>
      <c r="B84" s="65"/>
      <c r="C84" s="7"/>
      <c r="D84" s="7"/>
      <c r="E84" s="7"/>
      <c r="F84" s="7"/>
      <c r="G84" s="602">
        <f t="shared" si="9"/>
        <v>0</v>
      </c>
      <c r="H84" s="603">
        <f t="shared" si="6"/>
        <v>0</v>
      </c>
      <c r="I84" s="603">
        <f t="shared" si="7"/>
        <v>0</v>
      </c>
      <c r="J84" s="603">
        <f t="shared" si="10"/>
        <v>0</v>
      </c>
      <c r="K84" s="603">
        <f t="shared" si="8"/>
        <v>0</v>
      </c>
      <c r="L84" s="663">
        <f t="shared" si="5"/>
        <v>0</v>
      </c>
      <c r="M84" s="8"/>
      <c r="N84" s="8"/>
      <c r="O84" s="60"/>
      <c r="P84" s="37"/>
      <c r="Q84" s="37"/>
      <c r="R84" s="37"/>
      <c r="S84" s="37"/>
      <c r="T84" s="37"/>
      <c r="U84" s="37"/>
      <c r="V84" s="37"/>
      <c r="W84" s="37"/>
      <c r="X84" s="37"/>
    </row>
    <row r="85" spans="1:24" ht="15.75" customHeight="1">
      <c r="A85" s="64"/>
      <c r="B85" s="65"/>
      <c r="C85" s="7"/>
      <c r="D85" s="7"/>
      <c r="E85" s="7"/>
      <c r="F85" s="7"/>
      <c r="G85" s="602">
        <f t="shared" si="9"/>
        <v>0</v>
      </c>
      <c r="H85" s="603">
        <f t="shared" si="6"/>
        <v>0</v>
      </c>
      <c r="I85" s="603">
        <f t="shared" si="7"/>
        <v>0</v>
      </c>
      <c r="J85" s="603">
        <f t="shared" si="10"/>
        <v>0</v>
      </c>
      <c r="K85" s="603">
        <f t="shared" si="8"/>
        <v>0</v>
      </c>
      <c r="L85" s="663">
        <f t="shared" si="5"/>
        <v>0</v>
      </c>
      <c r="M85" s="8"/>
      <c r="N85" s="8"/>
      <c r="O85" s="60"/>
      <c r="P85" s="37"/>
      <c r="Q85" s="37"/>
      <c r="R85" s="37"/>
      <c r="S85" s="37"/>
      <c r="T85" s="37"/>
      <c r="U85" s="37"/>
      <c r="V85" s="37"/>
      <c r="W85" s="37"/>
      <c r="X85" s="37"/>
    </row>
    <row r="86" spans="1:24" ht="15.75" customHeight="1">
      <c r="A86" s="64"/>
      <c r="B86" s="65"/>
      <c r="C86" s="7"/>
      <c r="D86" s="7"/>
      <c r="E86" s="7"/>
      <c r="F86" s="7"/>
      <c r="G86" s="602">
        <f t="shared" si="9"/>
        <v>0</v>
      </c>
      <c r="H86" s="603">
        <f t="shared" si="6"/>
        <v>0</v>
      </c>
      <c r="I86" s="603">
        <f t="shared" si="7"/>
        <v>0</v>
      </c>
      <c r="J86" s="603">
        <f t="shared" si="10"/>
        <v>0</v>
      </c>
      <c r="K86" s="603">
        <f t="shared" si="8"/>
        <v>0</v>
      </c>
      <c r="L86" s="663">
        <f t="shared" si="5"/>
        <v>0</v>
      </c>
      <c r="M86" s="8"/>
      <c r="N86" s="8"/>
      <c r="O86" s="60"/>
      <c r="P86" s="37"/>
      <c r="Q86" s="37"/>
      <c r="R86" s="37"/>
      <c r="S86" s="37"/>
      <c r="T86" s="37"/>
      <c r="U86" s="37"/>
      <c r="V86" s="37"/>
      <c r="W86" s="37"/>
      <c r="X86" s="37"/>
    </row>
    <row r="87" spans="1:24" ht="15.75" customHeight="1">
      <c r="A87" s="64"/>
      <c r="B87" s="65"/>
      <c r="C87" s="7"/>
      <c r="D87" s="7"/>
      <c r="E87" s="7"/>
      <c r="F87" s="7"/>
      <c r="G87" s="602">
        <f t="shared" si="9"/>
        <v>0</v>
      </c>
      <c r="H87" s="603">
        <f t="shared" si="6"/>
        <v>0</v>
      </c>
      <c r="I87" s="603">
        <f t="shared" si="7"/>
        <v>0</v>
      </c>
      <c r="J87" s="603">
        <f t="shared" si="10"/>
        <v>0</v>
      </c>
      <c r="K87" s="603">
        <f t="shared" si="8"/>
        <v>0</v>
      </c>
      <c r="L87" s="663">
        <f t="shared" si="5"/>
        <v>0</v>
      </c>
      <c r="M87" s="8"/>
      <c r="N87" s="8"/>
      <c r="O87" s="60"/>
      <c r="P87" s="37"/>
      <c r="Q87" s="37"/>
      <c r="R87" s="37"/>
      <c r="S87" s="37"/>
      <c r="T87" s="37"/>
      <c r="U87" s="37"/>
      <c r="V87" s="37"/>
      <c r="W87" s="37"/>
      <c r="X87" s="37"/>
    </row>
    <row r="88" spans="1:24" ht="15.75" customHeight="1">
      <c r="A88" s="64"/>
      <c r="B88" s="65"/>
      <c r="C88" s="7"/>
      <c r="D88" s="7"/>
      <c r="E88" s="7"/>
      <c r="F88" s="7"/>
      <c r="G88" s="602">
        <f t="shared" si="9"/>
        <v>0</v>
      </c>
      <c r="H88" s="603">
        <f t="shared" si="6"/>
        <v>0</v>
      </c>
      <c r="I88" s="603">
        <f t="shared" si="7"/>
        <v>0</v>
      </c>
      <c r="J88" s="603">
        <f t="shared" si="10"/>
        <v>0</v>
      </c>
      <c r="K88" s="603">
        <f t="shared" si="8"/>
        <v>0</v>
      </c>
      <c r="L88" s="663">
        <f t="shared" si="5"/>
        <v>0</v>
      </c>
      <c r="M88" s="8"/>
      <c r="N88" s="8"/>
      <c r="O88" s="60"/>
      <c r="P88" s="37"/>
      <c r="Q88" s="37"/>
      <c r="R88" s="37"/>
      <c r="S88" s="37"/>
      <c r="T88" s="37"/>
      <c r="U88" s="37"/>
      <c r="V88" s="37"/>
      <c r="W88" s="37"/>
      <c r="X88" s="37"/>
    </row>
    <row r="89" spans="1:24" ht="15.75" customHeight="1">
      <c r="A89" s="64"/>
      <c r="B89" s="65"/>
      <c r="C89" s="7"/>
      <c r="D89" s="7"/>
      <c r="E89" s="7"/>
      <c r="F89" s="7"/>
      <c r="G89" s="602">
        <f t="shared" si="9"/>
        <v>0</v>
      </c>
      <c r="H89" s="603">
        <f t="shared" si="6"/>
        <v>0</v>
      </c>
      <c r="I89" s="603">
        <f t="shared" si="7"/>
        <v>0</v>
      </c>
      <c r="J89" s="603">
        <f t="shared" si="10"/>
        <v>0</v>
      </c>
      <c r="K89" s="603">
        <f t="shared" si="8"/>
        <v>0</v>
      </c>
      <c r="L89" s="663">
        <f t="shared" si="5"/>
        <v>0</v>
      </c>
      <c r="M89" s="8"/>
      <c r="N89" s="8"/>
      <c r="O89" s="60"/>
      <c r="P89" s="37"/>
      <c r="Q89" s="37"/>
      <c r="R89" s="37"/>
      <c r="S89" s="37"/>
      <c r="T89" s="37"/>
      <c r="U89" s="37"/>
      <c r="V89" s="37"/>
      <c r="W89" s="37"/>
      <c r="X89" s="37"/>
    </row>
    <row r="90" spans="1:24" ht="15.75" customHeight="1">
      <c r="A90" s="64"/>
      <c r="B90" s="65"/>
      <c r="C90" s="7"/>
      <c r="D90" s="7"/>
      <c r="E90" s="7"/>
      <c r="F90" s="7"/>
      <c r="G90" s="602">
        <f t="shared" si="9"/>
        <v>0</v>
      </c>
      <c r="H90" s="603">
        <f t="shared" si="6"/>
        <v>0</v>
      </c>
      <c r="I90" s="603">
        <f t="shared" si="7"/>
        <v>0</v>
      </c>
      <c r="J90" s="603">
        <f t="shared" si="10"/>
        <v>0</v>
      </c>
      <c r="K90" s="603">
        <f t="shared" si="8"/>
        <v>0</v>
      </c>
      <c r="L90" s="663">
        <f t="shared" si="5"/>
        <v>0</v>
      </c>
      <c r="M90" s="8"/>
      <c r="N90" s="8"/>
      <c r="O90" s="60"/>
      <c r="P90" s="37"/>
      <c r="Q90" s="37"/>
      <c r="R90" s="37"/>
      <c r="S90" s="37"/>
      <c r="T90" s="37"/>
      <c r="U90" s="37"/>
      <c r="V90" s="37"/>
      <c r="W90" s="37"/>
      <c r="X90" s="37"/>
    </row>
    <row r="91" spans="1:24" ht="15.75" customHeight="1">
      <c r="A91" s="64"/>
      <c r="B91" s="65"/>
      <c r="C91" s="7"/>
      <c r="D91" s="7"/>
      <c r="E91" s="7"/>
      <c r="F91" s="7"/>
      <c r="G91" s="602">
        <f t="shared" si="9"/>
        <v>0</v>
      </c>
      <c r="H91" s="603">
        <f t="shared" si="6"/>
        <v>0</v>
      </c>
      <c r="I91" s="603">
        <f t="shared" si="7"/>
        <v>0</v>
      </c>
      <c r="J91" s="603">
        <f t="shared" si="10"/>
        <v>0</v>
      </c>
      <c r="K91" s="603">
        <f t="shared" si="8"/>
        <v>0</v>
      </c>
      <c r="L91" s="663">
        <f t="shared" si="5"/>
        <v>0</v>
      </c>
      <c r="M91" s="8"/>
      <c r="N91" s="8"/>
      <c r="O91" s="60"/>
      <c r="P91" s="37"/>
      <c r="Q91" s="37"/>
      <c r="R91" s="37"/>
      <c r="S91" s="37"/>
      <c r="T91" s="37"/>
      <c r="U91" s="37"/>
      <c r="V91" s="37"/>
      <c r="W91" s="37"/>
      <c r="X91" s="37"/>
    </row>
    <row r="92" spans="1:24" ht="15.75" customHeight="1">
      <c r="A92" s="64"/>
      <c r="B92" s="65"/>
      <c r="C92" s="7"/>
      <c r="D92" s="7"/>
      <c r="E92" s="7"/>
      <c r="F92" s="7"/>
      <c r="G92" s="602">
        <f t="shared" si="9"/>
        <v>0</v>
      </c>
      <c r="H92" s="603">
        <f t="shared" si="6"/>
        <v>0</v>
      </c>
      <c r="I92" s="603">
        <f t="shared" si="7"/>
        <v>0</v>
      </c>
      <c r="J92" s="603">
        <f t="shared" si="10"/>
        <v>0</v>
      </c>
      <c r="K92" s="603">
        <f t="shared" si="8"/>
        <v>0</v>
      </c>
      <c r="L92" s="663">
        <f t="shared" si="5"/>
        <v>0</v>
      </c>
      <c r="M92" s="8"/>
      <c r="N92" s="8"/>
      <c r="O92" s="60"/>
      <c r="P92" s="37"/>
      <c r="Q92" s="37"/>
      <c r="R92" s="37"/>
      <c r="S92" s="37"/>
      <c r="T92" s="37"/>
      <c r="U92" s="37"/>
      <c r="V92" s="37"/>
      <c r="W92" s="37"/>
      <c r="X92" s="37"/>
    </row>
    <row r="93" spans="1:24" ht="15.75" customHeight="1">
      <c r="A93" s="64"/>
      <c r="B93" s="65"/>
      <c r="C93" s="7"/>
      <c r="D93" s="7"/>
      <c r="E93" s="7"/>
      <c r="F93" s="7"/>
      <c r="G93" s="602">
        <f t="shared" si="9"/>
        <v>0</v>
      </c>
      <c r="H93" s="603">
        <f t="shared" si="6"/>
        <v>0</v>
      </c>
      <c r="I93" s="603">
        <f t="shared" si="7"/>
        <v>0</v>
      </c>
      <c r="J93" s="603">
        <f t="shared" si="10"/>
        <v>0</v>
      </c>
      <c r="K93" s="603">
        <f t="shared" si="8"/>
        <v>0</v>
      </c>
      <c r="L93" s="663">
        <f t="shared" si="5"/>
        <v>0</v>
      </c>
      <c r="M93" s="8"/>
      <c r="N93" s="8"/>
      <c r="O93" s="60"/>
      <c r="P93" s="37"/>
      <c r="Q93" s="37"/>
      <c r="R93" s="37"/>
      <c r="S93" s="37"/>
      <c r="T93" s="37"/>
      <c r="U93" s="37"/>
      <c r="V93" s="37"/>
      <c r="W93" s="37"/>
      <c r="X93" s="37"/>
    </row>
    <row r="94" spans="1:24" ht="15.75" customHeight="1">
      <c r="A94" s="64"/>
      <c r="B94" s="65"/>
      <c r="C94" s="7"/>
      <c r="D94" s="7"/>
      <c r="E94" s="7"/>
      <c r="F94" s="7"/>
      <c r="G94" s="602">
        <f t="shared" si="9"/>
        <v>0</v>
      </c>
      <c r="H94" s="603">
        <f t="shared" ref="H94:H157" si="11">ROUNDUP(C94/500,0)</f>
        <v>0</v>
      </c>
      <c r="I94" s="603">
        <f t="shared" ref="I94:I157" si="12">ROUNDUP(D94/500,0)</f>
        <v>0</v>
      </c>
      <c r="J94" s="603">
        <f t="shared" si="10"/>
        <v>0</v>
      </c>
      <c r="K94" s="603">
        <f t="shared" ref="K94:K157" si="13">ROUNDUP(F94/500,0)</f>
        <v>0</v>
      </c>
      <c r="L94" s="663">
        <f t="shared" si="5"/>
        <v>0</v>
      </c>
      <c r="M94" s="8"/>
      <c r="N94" s="8"/>
      <c r="O94" s="60"/>
      <c r="P94" s="37"/>
      <c r="Q94" s="37"/>
      <c r="R94" s="37"/>
      <c r="S94" s="37"/>
      <c r="T94" s="37"/>
      <c r="U94" s="37"/>
      <c r="V94" s="37"/>
      <c r="W94" s="37"/>
      <c r="X94" s="37"/>
    </row>
    <row r="95" spans="1:24" ht="15.75" customHeight="1">
      <c r="A95" s="64"/>
      <c r="B95" s="65"/>
      <c r="C95" s="7"/>
      <c r="D95" s="7"/>
      <c r="E95" s="7"/>
      <c r="F95" s="7"/>
      <c r="G95" s="602">
        <f t="shared" si="9"/>
        <v>0</v>
      </c>
      <c r="H95" s="603">
        <f t="shared" si="11"/>
        <v>0</v>
      </c>
      <c r="I95" s="603">
        <f t="shared" si="12"/>
        <v>0</v>
      </c>
      <c r="J95" s="603">
        <f t="shared" ref="J95:J158" si="14">ROUNDUP(E95/500,0)</f>
        <v>0</v>
      </c>
      <c r="K95" s="603">
        <f t="shared" si="13"/>
        <v>0</v>
      </c>
      <c r="L95" s="663">
        <f t="shared" si="5"/>
        <v>0</v>
      </c>
      <c r="M95" s="8"/>
      <c r="N95" s="8"/>
      <c r="O95" s="60"/>
      <c r="P95" s="37"/>
      <c r="Q95" s="37"/>
      <c r="R95" s="37"/>
      <c r="S95" s="37"/>
      <c r="T95" s="37"/>
      <c r="U95" s="37"/>
      <c r="V95" s="37"/>
      <c r="W95" s="37"/>
      <c r="X95" s="37"/>
    </row>
    <row r="96" spans="1:24" ht="15.75" customHeight="1">
      <c r="A96" s="64"/>
      <c r="B96" s="65"/>
      <c r="C96" s="7"/>
      <c r="D96" s="7"/>
      <c r="E96" s="7"/>
      <c r="F96" s="7"/>
      <c r="G96" s="602">
        <f t="shared" si="9"/>
        <v>0</v>
      </c>
      <c r="H96" s="603">
        <f t="shared" si="11"/>
        <v>0</v>
      </c>
      <c r="I96" s="603">
        <f t="shared" si="12"/>
        <v>0</v>
      </c>
      <c r="J96" s="603">
        <f t="shared" si="14"/>
        <v>0</v>
      </c>
      <c r="K96" s="603">
        <f t="shared" si="13"/>
        <v>0</v>
      </c>
      <c r="L96" s="663">
        <f t="shared" si="5"/>
        <v>0</v>
      </c>
      <c r="M96" s="8"/>
      <c r="N96" s="8"/>
      <c r="O96" s="60"/>
      <c r="P96" s="37"/>
      <c r="Q96" s="37"/>
      <c r="R96" s="37"/>
      <c r="S96" s="37"/>
      <c r="T96" s="37"/>
      <c r="U96" s="37"/>
      <c r="V96" s="37"/>
      <c r="W96" s="37"/>
      <c r="X96" s="37"/>
    </row>
    <row r="97" spans="1:24" ht="15.75" customHeight="1">
      <c r="A97" s="64"/>
      <c r="B97" s="65"/>
      <c r="C97" s="7"/>
      <c r="D97" s="7"/>
      <c r="E97" s="7"/>
      <c r="F97" s="7"/>
      <c r="G97" s="602">
        <f t="shared" si="9"/>
        <v>0</v>
      </c>
      <c r="H97" s="603">
        <f t="shared" si="11"/>
        <v>0</v>
      </c>
      <c r="I97" s="603">
        <f t="shared" si="12"/>
        <v>0</v>
      </c>
      <c r="J97" s="603">
        <f t="shared" si="14"/>
        <v>0</v>
      </c>
      <c r="K97" s="603">
        <f t="shared" si="13"/>
        <v>0</v>
      </c>
      <c r="L97" s="663">
        <f t="shared" si="5"/>
        <v>0</v>
      </c>
      <c r="M97" s="8"/>
      <c r="N97" s="8"/>
      <c r="O97" s="60"/>
      <c r="P97" s="37"/>
      <c r="Q97" s="37"/>
      <c r="R97" s="37"/>
      <c r="S97" s="37"/>
      <c r="T97" s="37"/>
      <c r="U97" s="37"/>
      <c r="V97" s="37"/>
      <c r="W97" s="37"/>
      <c r="X97" s="37"/>
    </row>
    <row r="98" spans="1:24" ht="15.75" customHeight="1">
      <c r="A98" s="64"/>
      <c r="B98" s="65"/>
      <c r="C98" s="7"/>
      <c r="D98" s="7"/>
      <c r="E98" s="7"/>
      <c r="F98" s="7"/>
      <c r="G98" s="602">
        <f t="shared" si="9"/>
        <v>0</v>
      </c>
      <c r="H98" s="603">
        <f t="shared" si="11"/>
        <v>0</v>
      </c>
      <c r="I98" s="603">
        <f t="shared" si="12"/>
        <v>0</v>
      </c>
      <c r="J98" s="603">
        <f t="shared" si="14"/>
        <v>0</v>
      </c>
      <c r="K98" s="603">
        <f t="shared" si="13"/>
        <v>0</v>
      </c>
      <c r="L98" s="663">
        <f t="shared" si="5"/>
        <v>0</v>
      </c>
      <c r="M98" s="8"/>
      <c r="N98" s="8"/>
      <c r="O98" s="60"/>
      <c r="P98" s="37"/>
      <c r="Q98" s="37"/>
      <c r="R98" s="37"/>
      <c r="S98" s="37"/>
      <c r="T98" s="37"/>
      <c r="U98" s="37"/>
      <c r="V98" s="37"/>
      <c r="W98" s="37"/>
      <c r="X98" s="37"/>
    </row>
    <row r="99" spans="1:24" ht="15.75" customHeight="1">
      <c r="A99" s="64"/>
      <c r="B99" s="65"/>
      <c r="C99" s="7"/>
      <c r="D99" s="7"/>
      <c r="E99" s="7"/>
      <c r="F99" s="7"/>
      <c r="G99" s="602">
        <f t="shared" si="9"/>
        <v>0</v>
      </c>
      <c r="H99" s="603">
        <f t="shared" si="11"/>
        <v>0</v>
      </c>
      <c r="I99" s="603">
        <f t="shared" si="12"/>
        <v>0</v>
      </c>
      <c r="J99" s="603">
        <f t="shared" si="14"/>
        <v>0</v>
      </c>
      <c r="K99" s="603">
        <f t="shared" si="13"/>
        <v>0</v>
      </c>
      <c r="L99" s="663">
        <f t="shared" si="5"/>
        <v>0</v>
      </c>
      <c r="M99" s="8"/>
      <c r="N99" s="8"/>
      <c r="O99" s="60"/>
      <c r="P99" s="37"/>
      <c r="Q99" s="37"/>
      <c r="R99" s="37"/>
      <c r="S99" s="37"/>
      <c r="T99" s="37"/>
      <c r="U99" s="37"/>
      <c r="V99" s="37"/>
      <c r="W99" s="37"/>
      <c r="X99" s="37"/>
    </row>
    <row r="100" spans="1:24" ht="15.75" customHeight="1">
      <c r="A100" s="64"/>
      <c r="B100" s="65"/>
      <c r="C100" s="7"/>
      <c r="D100" s="7"/>
      <c r="E100" s="7"/>
      <c r="F100" s="7"/>
      <c r="G100" s="602">
        <f t="shared" si="9"/>
        <v>0</v>
      </c>
      <c r="H100" s="603">
        <f t="shared" si="11"/>
        <v>0</v>
      </c>
      <c r="I100" s="603">
        <f t="shared" si="12"/>
        <v>0</v>
      </c>
      <c r="J100" s="603">
        <f t="shared" si="14"/>
        <v>0</v>
      </c>
      <c r="K100" s="603">
        <f t="shared" si="13"/>
        <v>0</v>
      </c>
      <c r="L100" s="663">
        <f t="shared" si="5"/>
        <v>0</v>
      </c>
      <c r="M100" s="8"/>
      <c r="N100" s="8"/>
      <c r="O100" s="60"/>
      <c r="P100" s="37"/>
      <c r="Q100" s="37"/>
      <c r="R100" s="37"/>
      <c r="S100" s="37"/>
      <c r="T100" s="37"/>
      <c r="U100" s="37"/>
      <c r="V100" s="37"/>
      <c r="W100" s="37"/>
      <c r="X100" s="37"/>
    </row>
    <row r="101" spans="1:24" ht="15.75" customHeight="1">
      <c r="A101" s="64"/>
      <c r="B101" s="65"/>
      <c r="C101" s="7"/>
      <c r="D101" s="7"/>
      <c r="E101" s="7"/>
      <c r="F101" s="7"/>
      <c r="G101" s="602">
        <f t="shared" si="9"/>
        <v>0</v>
      </c>
      <c r="H101" s="603">
        <f t="shared" si="11"/>
        <v>0</v>
      </c>
      <c r="I101" s="603">
        <f t="shared" si="12"/>
        <v>0</v>
      </c>
      <c r="J101" s="603">
        <f t="shared" si="14"/>
        <v>0</v>
      </c>
      <c r="K101" s="603">
        <f t="shared" si="13"/>
        <v>0</v>
      </c>
      <c r="L101" s="663">
        <f t="shared" si="5"/>
        <v>0</v>
      </c>
      <c r="M101" s="8"/>
      <c r="N101" s="8"/>
      <c r="O101" s="60"/>
      <c r="P101" s="37"/>
      <c r="Q101" s="37"/>
      <c r="R101" s="37"/>
      <c r="S101" s="37"/>
      <c r="T101" s="37"/>
      <c r="U101" s="37"/>
      <c r="V101" s="37"/>
      <c r="W101" s="37"/>
      <c r="X101" s="37"/>
    </row>
    <row r="102" spans="1:24" ht="15.75" customHeight="1">
      <c r="A102" s="64"/>
      <c r="B102" s="65"/>
      <c r="C102" s="7"/>
      <c r="D102" s="7"/>
      <c r="E102" s="7"/>
      <c r="F102" s="7"/>
      <c r="G102" s="602">
        <f t="shared" si="9"/>
        <v>0</v>
      </c>
      <c r="H102" s="603">
        <f t="shared" si="11"/>
        <v>0</v>
      </c>
      <c r="I102" s="603">
        <f t="shared" si="12"/>
        <v>0</v>
      </c>
      <c r="J102" s="603">
        <f t="shared" si="14"/>
        <v>0</v>
      </c>
      <c r="K102" s="603">
        <f t="shared" si="13"/>
        <v>0</v>
      </c>
      <c r="L102" s="663">
        <f t="shared" si="5"/>
        <v>0</v>
      </c>
      <c r="M102" s="8"/>
      <c r="N102" s="8"/>
      <c r="O102" s="60"/>
      <c r="P102" s="37"/>
      <c r="Q102" s="37"/>
      <c r="R102" s="37"/>
      <c r="S102" s="37"/>
      <c r="T102" s="37"/>
      <c r="U102" s="37"/>
      <c r="V102" s="37"/>
      <c r="W102" s="37"/>
      <c r="X102" s="37"/>
    </row>
    <row r="103" spans="1:24" ht="15.75" customHeight="1">
      <c r="A103" s="64"/>
      <c r="B103" s="65"/>
      <c r="C103" s="7"/>
      <c r="D103" s="7"/>
      <c r="E103" s="7"/>
      <c r="F103" s="7"/>
      <c r="G103" s="602">
        <f t="shared" si="9"/>
        <v>0</v>
      </c>
      <c r="H103" s="603">
        <f t="shared" si="11"/>
        <v>0</v>
      </c>
      <c r="I103" s="603">
        <f t="shared" si="12"/>
        <v>0</v>
      </c>
      <c r="J103" s="603">
        <f t="shared" si="14"/>
        <v>0</v>
      </c>
      <c r="K103" s="603">
        <f t="shared" si="13"/>
        <v>0</v>
      </c>
      <c r="L103" s="663">
        <f t="shared" si="5"/>
        <v>0</v>
      </c>
      <c r="M103" s="8"/>
      <c r="N103" s="8"/>
      <c r="O103" s="60"/>
      <c r="P103" s="37"/>
      <c r="Q103" s="37"/>
      <c r="R103" s="37"/>
      <c r="S103" s="37"/>
      <c r="T103" s="37"/>
      <c r="U103" s="37"/>
      <c r="V103" s="37"/>
      <c r="W103" s="37"/>
      <c r="X103" s="37"/>
    </row>
    <row r="104" spans="1:24" ht="15.75" customHeight="1">
      <c r="A104" s="64"/>
      <c r="B104" s="65"/>
      <c r="C104" s="7"/>
      <c r="D104" s="7"/>
      <c r="E104" s="7"/>
      <c r="F104" s="7"/>
      <c r="G104" s="602">
        <f t="shared" si="9"/>
        <v>0</v>
      </c>
      <c r="H104" s="603">
        <f t="shared" si="11"/>
        <v>0</v>
      </c>
      <c r="I104" s="603">
        <f t="shared" si="12"/>
        <v>0</v>
      </c>
      <c r="J104" s="603">
        <f t="shared" si="14"/>
        <v>0</v>
      </c>
      <c r="K104" s="603">
        <f t="shared" si="13"/>
        <v>0</v>
      </c>
      <c r="L104" s="663">
        <f t="shared" si="5"/>
        <v>0</v>
      </c>
      <c r="M104" s="8"/>
      <c r="N104" s="8"/>
      <c r="O104" s="60"/>
      <c r="P104" s="37"/>
      <c r="Q104" s="37"/>
      <c r="R104" s="37"/>
      <c r="S104" s="37"/>
      <c r="T104" s="37"/>
      <c r="U104" s="37"/>
      <c r="V104" s="37"/>
      <c r="W104" s="37"/>
      <c r="X104" s="37"/>
    </row>
    <row r="105" spans="1:24" ht="15.75" customHeight="1">
      <c r="A105" s="64"/>
      <c r="B105" s="65"/>
      <c r="C105" s="7"/>
      <c r="D105" s="7"/>
      <c r="E105" s="7"/>
      <c r="F105" s="7"/>
      <c r="G105" s="602">
        <f t="shared" si="9"/>
        <v>0</v>
      </c>
      <c r="H105" s="603">
        <f t="shared" si="11"/>
        <v>0</v>
      </c>
      <c r="I105" s="603">
        <f t="shared" si="12"/>
        <v>0</v>
      </c>
      <c r="J105" s="603">
        <f t="shared" si="14"/>
        <v>0</v>
      </c>
      <c r="K105" s="603">
        <f t="shared" si="13"/>
        <v>0</v>
      </c>
      <c r="L105" s="663">
        <f t="shared" si="5"/>
        <v>0</v>
      </c>
      <c r="M105" s="8"/>
      <c r="N105" s="8"/>
      <c r="O105" s="60"/>
      <c r="P105" s="37"/>
      <c r="Q105" s="37"/>
      <c r="R105" s="37"/>
      <c r="S105" s="37"/>
      <c r="T105" s="37"/>
      <c r="U105" s="37"/>
      <c r="V105" s="37"/>
      <c r="W105" s="37"/>
      <c r="X105" s="37"/>
    </row>
    <row r="106" spans="1:24" ht="15.75" customHeight="1">
      <c r="A106" s="64"/>
      <c r="B106" s="65"/>
      <c r="C106" s="7"/>
      <c r="D106" s="7"/>
      <c r="E106" s="7"/>
      <c r="F106" s="7"/>
      <c r="G106" s="602">
        <f t="shared" si="9"/>
        <v>0</v>
      </c>
      <c r="H106" s="603">
        <f t="shared" si="11"/>
        <v>0</v>
      </c>
      <c r="I106" s="603">
        <f t="shared" si="12"/>
        <v>0</v>
      </c>
      <c r="J106" s="603">
        <f t="shared" si="14"/>
        <v>0</v>
      </c>
      <c r="K106" s="603">
        <f t="shared" si="13"/>
        <v>0</v>
      </c>
      <c r="L106" s="663">
        <f t="shared" si="5"/>
        <v>0</v>
      </c>
      <c r="M106" s="8"/>
      <c r="N106" s="8"/>
      <c r="O106" s="60"/>
      <c r="P106" s="37"/>
      <c r="Q106" s="37"/>
      <c r="R106" s="37"/>
      <c r="S106" s="37"/>
      <c r="T106" s="37"/>
      <c r="U106" s="37"/>
      <c r="V106" s="37"/>
      <c r="W106" s="37"/>
      <c r="X106" s="37"/>
    </row>
    <row r="107" spans="1:24" ht="15.75" customHeight="1">
      <c r="A107" s="64"/>
      <c r="B107" s="65"/>
      <c r="C107" s="7"/>
      <c r="D107" s="7"/>
      <c r="E107" s="7"/>
      <c r="F107" s="7"/>
      <c r="G107" s="602">
        <f t="shared" si="9"/>
        <v>0</v>
      </c>
      <c r="H107" s="603">
        <f t="shared" si="11"/>
        <v>0</v>
      </c>
      <c r="I107" s="603">
        <f t="shared" si="12"/>
        <v>0</v>
      </c>
      <c r="J107" s="603">
        <f t="shared" si="14"/>
        <v>0</v>
      </c>
      <c r="K107" s="603">
        <f t="shared" si="13"/>
        <v>0</v>
      </c>
      <c r="L107" s="663">
        <f t="shared" si="5"/>
        <v>0</v>
      </c>
      <c r="M107" s="8"/>
      <c r="N107" s="8"/>
      <c r="O107" s="60"/>
      <c r="P107" s="37"/>
      <c r="Q107" s="37"/>
      <c r="R107" s="37"/>
      <c r="S107" s="37"/>
      <c r="T107" s="37"/>
      <c r="U107" s="37"/>
      <c r="V107" s="37"/>
      <c r="W107" s="37"/>
      <c r="X107" s="37"/>
    </row>
    <row r="108" spans="1:24" ht="15.75" customHeight="1">
      <c r="A108" s="64"/>
      <c r="B108" s="65"/>
      <c r="C108" s="7"/>
      <c r="D108" s="7"/>
      <c r="E108" s="7"/>
      <c r="F108" s="7"/>
      <c r="G108" s="602">
        <f t="shared" si="9"/>
        <v>0</v>
      </c>
      <c r="H108" s="603">
        <f t="shared" si="11"/>
        <v>0</v>
      </c>
      <c r="I108" s="603">
        <f t="shared" si="12"/>
        <v>0</v>
      </c>
      <c r="J108" s="603">
        <f t="shared" si="14"/>
        <v>0</v>
      </c>
      <c r="K108" s="603">
        <f t="shared" si="13"/>
        <v>0</v>
      </c>
      <c r="L108" s="663">
        <f t="shared" si="5"/>
        <v>0</v>
      </c>
      <c r="M108" s="8"/>
      <c r="N108" s="8"/>
      <c r="O108" s="60"/>
      <c r="P108" s="37"/>
      <c r="Q108" s="37"/>
      <c r="R108" s="37"/>
      <c r="S108" s="37"/>
      <c r="T108" s="37"/>
      <c r="U108" s="37"/>
      <c r="V108" s="37"/>
      <c r="W108" s="37"/>
      <c r="X108" s="37"/>
    </row>
    <row r="109" spans="1:24" ht="15.75" customHeight="1">
      <c r="A109" s="64"/>
      <c r="B109" s="65"/>
      <c r="C109" s="7"/>
      <c r="D109" s="7"/>
      <c r="E109" s="7"/>
      <c r="F109" s="7"/>
      <c r="G109" s="602">
        <f t="shared" si="9"/>
        <v>0</v>
      </c>
      <c r="H109" s="603">
        <f t="shared" si="11"/>
        <v>0</v>
      </c>
      <c r="I109" s="603">
        <f t="shared" si="12"/>
        <v>0</v>
      </c>
      <c r="J109" s="603">
        <f t="shared" si="14"/>
        <v>0</v>
      </c>
      <c r="K109" s="603">
        <f t="shared" si="13"/>
        <v>0</v>
      </c>
      <c r="L109" s="663">
        <f t="shared" si="5"/>
        <v>0</v>
      </c>
      <c r="M109" s="8"/>
      <c r="N109" s="8"/>
      <c r="O109" s="60"/>
      <c r="P109" s="37"/>
      <c r="Q109" s="37"/>
      <c r="R109" s="37"/>
      <c r="S109" s="37"/>
      <c r="T109" s="37"/>
      <c r="U109" s="37"/>
      <c r="V109" s="37"/>
      <c r="W109" s="37"/>
      <c r="X109" s="37"/>
    </row>
    <row r="110" spans="1:24" ht="15.75" customHeight="1">
      <c r="A110" s="64"/>
      <c r="B110" s="65"/>
      <c r="C110" s="7"/>
      <c r="D110" s="7"/>
      <c r="E110" s="7"/>
      <c r="F110" s="7"/>
      <c r="G110" s="602">
        <f t="shared" si="9"/>
        <v>0</v>
      </c>
      <c r="H110" s="603">
        <f t="shared" si="11"/>
        <v>0</v>
      </c>
      <c r="I110" s="603">
        <f t="shared" si="12"/>
        <v>0</v>
      </c>
      <c r="J110" s="603">
        <f t="shared" si="14"/>
        <v>0</v>
      </c>
      <c r="K110" s="603">
        <f t="shared" si="13"/>
        <v>0</v>
      </c>
      <c r="L110" s="663">
        <f t="shared" si="5"/>
        <v>0</v>
      </c>
      <c r="M110" s="8"/>
      <c r="N110" s="8"/>
      <c r="O110" s="60"/>
      <c r="P110" s="37"/>
      <c r="Q110" s="37"/>
      <c r="R110" s="37"/>
      <c r="S110" s="37"/>
      <c r="T110" s="37"/>
      <c r="U110" s="37"/>
      <c r="V110" s="37"/>
      <c r="W110" s="37"/>
      <c r="X110" s="37"/>
    </row>
    <row r="111" spans="1:24" ht="15.75" customHeight="1">
      <c r="A111" s="64"/>
      <c r="B111" s="65"/>
      <c r="C111" s="7"/>
      <c r="D111" s="7"/>
      <c r="E111" s="7"/>
      <c r="F111" s="7"/>
      <c r="G111" s="602">
        <f t="shared" si="9"/>
        <v>0</v>
      </c>
      <c r="H111" s="603">
        <f t="shared" si="11"/>
        <v>0</v>
      </c>
      <c r="I111" s="603">
        <f t="shared" si="12"/>
        <v>0</v>
      </c>
      <c r="J111" s="603">
        <f t="shared" si="14"/>
        <v>0</v>
      </c>
      <c r="K111" s="603">
        <f t="shared" si="13"/>
        <v>0</v>
      </c>
      <c r="L111" s="663">
        <f t="shared" si="5"/>
        <v>0</v>
      </c>
      <c r="M111" s="8"/>
      <c r="N111" s="8"/>
      <c r="O111" s="60"/>
      <c r="P111" s="37"/>
      <c r="Q111" s="37"/>
      <c r="R111" s="37"/>
      <c r="S111" s="37"/>
      <c r="T111" s="37"/>
      <c r="U111" s="37"/>
      <c r="V111" s="37"/>
      <c r="W111" s="37"/>
      <c r="X111" s="37"/>
    </row>
    <row r="112" spans="1:24" ht="15.75" customHeight="1">
      <c r="A112" s="64"/>
      <c r="B112" s="65"/>
      <c r="C112" s="7"/>
      <c r="D112" s="7"/>
      <c r="E112" s="7"/>
      <c r="F112" s="7"/>
      <c r="G112" s="602">
        <f t="shared" si="9"/>
        <v>0</v>
      </c>
      <c r="H112" s="603">
        <f t="shared" si="11"/>
        <v>0</v>
      </c>
      <c r="I112" s="603">
        <f t="shared" si="12"/>
        <v>0</v>
      </c>
      <c r="J112" s="603">
        <f t="shared" si="14"/>
        <v>0</v>
      </c>
      <c r="K112" s="603">
        <f t="shared" si="13"/>
        <v>0</v>
      </c>
      <c r="L112" s="663">
        <f t="shared" si="5"/>
        <v>0</v>
      </c>
      <c r="M112" s="8"/>
      <c r="N112" s="8"/>
      <c r="O112" s="60"/>
      <c r="P112" s="37"/>
      <c r="Q112" s="37"/>
      <c r="R112" s="37"/>
      <c r="S112" s="37"/>
      <c r="T112" s="37"/>
      <c r="U112" s="37"/>
      <c r="V112" s="37"/>
      <c r="W112" s="37"/>
      <c r="X112" s="37"/>
    </row>
    <row r="113" spans="1:24" ht="15.75" customHeight="1">
      <c r="A113" s="64"/>
      <c r="B113" s="65"/>
      <c r="C113" s="7"/>
      <c r="D113" s="7"/>
      <c r="E113" s="7"/>
      <c r="F113" s="7"/>
      <c r="G113" s="602">
        <f t="shared" si="9"/>
        <v>0</v>
      </c>
      <c r="H113" s="603">
        <f t="shared" si="11"/>
        <v>0</v>
      </c>
      <c r="I113" s="603">
        <f t="shared" si="12"/>
        <v>0</v>
      </c>
      <c r="J113" s="603">
        <f t="shared" si="14"/>
        <v>0</v>
      </c>
      <c r="K113" s="603">
        <f t="shared" si="13"/>
        <v>0</v>
      </c>
      <c r="L113" s="663">
        <f t="shared" si="5"/>
        <v>0</v>
      </c>
      <c r="M113" s="8"/>
      <c r="N113" s="8"/>
      <c r="O113" s="60"/>
      <c r="P113" s="37"/>
      <c r="Q113" s="37"/>
      <c r="R113" s="37"/>
      <c r="S113" s="37"/>
      <c r="T113" s="37"/>
      <c r="U113" s="37"/>
      <c r="V113" s="37"/>
      <c r="W113" s="37"/>
      <c r="X113" s="37"/>
    </row>
    <row r="114" spans="1:24" ht="15.75" customHeight="1">
      <c r="A114" s="64"/>
      <c r="B114" s="65"/>
      <c r="C114" s="7"/>
      <c r="D114" s="7"/>
      <c r="E114" s="7"/>
      <c r="F114" s="7"/>
      <c r="G114" s="602">
        <f t="shared" si="9"/>
        <v>0</v>
      </c>
      <c r="H114" s="603">
        <f t="shared" si="11"/>
        <v>0</v>
      </c>
      <c r="I114" s="603">
        <f t="shared" si="12"/>
        <v>0</v>
      </c>
      <c r="J114" s="603">
        <f t="shared" si="14"/>
        <v>0</v>
      </c>
      <c r="K114" s="603">
        <f t="shared" si="13"/>
        <v>0</v>
      </c>
      <c r="L114" s="663">
        <f t="shared" si="5"/>
        <v>0</v>
      </c>
      <c r="M114" s="8"/>
      <c r="N114" s="8"/>
      <c r="O114" s="60"/>
      <c r="P114" s="37"/>
      <c r="Q114" s="37"/>
      <c r="R114" s="37"/>
      <c r="S114" s="37"/>
      <c r="T114" s="37"/>
      <c r="U114" s="37"/>
      <c r="V114" s="37"/>
      <c r="W114" s="37"/>
      <c r="X114" s="37"/>
    </row>
    <row r="115" spans="1:24" ht="15.75" customHeight="1">
      <c r="A115" s="64"/>
      <c r="B115" s="65"/>
      <c r="C115" s="7"/>
      <c r="D115" s="7"/>
      <c r="E115" s="7"/>
      <c r="F115" s="7"/>
      <c r="G115" s="602">
        <f t="shared" si="9"/>
        <v>0</v>
      </c>
      <c r="H115" s="603">
        <f t="shared" si="11"/>
        <v>0</v>
      </c>
      <c r="I115" s="603">
        <f t="shared" si="12"/>
        <v>0</v>
      </c>
      <c r="J115" s="603">
        <f t="shared" si="14"/>
        <v>0</v>
      </c>
      <c r="K115" s="603">
        <f t="shared" si="13"/>
        <v>0</v>
      </c>
      <c r="L115" s="663">
        <f t="shared" si="5"/>
        <v>0</v>
      </c>
      <c r="M115" s="8"/>
      <c r="N115" s="8"/>
      <c r="O115" s="60"/>
      <c r="P115" s="37"/>
      <c r="Q115" s="37"/>
      <c r="R115" s="37"/>
      <c r="S115" s="37"/>
      <c r="T115" s="37"/>
      <c r="U115" s="37"/>
      <c r="V115" s="37"/>
      <c r="W115" s="37"/>
      <c r="X115" s="37"/>
    </row>
    <row r="116" spans="1:24" ht="15.75" customHeight="1">
      <c r="A116" s="64"/>
      <c r="B116" s="65"/>
      <c r="C116" s="7"/>
      <c r="D116" s="7"/>
      <c r="E116" s="7"/>
      <c r="F116" s="7"/>
      <c r="G116" s="602">
        <f t="shared" si="9"/>
        <v>0</v>
      </c>
      <c r="H116" s="603">
        <f t="shared" si="11"/>
        <v>0</v>
      </c>
      <c r="I116" s="603">
        <f t="shared" si="12"/>
        <v>0</v>
      </c>
      <c r="J116" s="603">
        <f t="shared" si="14"/>
        <v>0</v>
      </c>
      <c r="K116" s="603">
        <f t="shared" si="13"/>
        <v>0</v>
      </c>
      <c r="L116" s="663">
        <f t="shared" si="5"/>
        <v>0</v>
      </c>
      <c r="M116" s="8"/>
      <c r="N116" s="8"/>
      <c r="O116" s="60"/>
      <c r="P116" s="37"/>
      <c r="Q116" s="37"/>
      <c r="R116" s="37"/>
      <c r="S116" s="37"/>
      <c r="T116" s="37"/>
      <c r="U116" s="37"/>
      <c r="V116" s="37"/>
      <c r="W116" s="37"/>
      <c r="X116" s="37"/>
    </row>
    <row r="117" spans="1:24" ht="15.75" customHeight="1">
      <c r="A117" s="64"/>
      <c r="B117" s="65"/>
      <c r="C117" s="7"/>
      <c r="D117" s="7"/>
      <c r="E117" s="7"/>
      <c r="F117" s="7"/>
      <c r="G117" s="602">
        <f t="shared" si="9"/>
        <v>0</v>
      </c>
      <c r="H117" s="603">
        <f t="shared" si="11"/>
        <v>0</v>
      </c>
      <c r="I117" s="603">
        <f t="shared" si="12"/>
        <v>0</v>
      </c>
      <c r="J117" s="603">
        <f t="shared" si="14"/>
        <v>0</v>
      </c>
      <c r="K117" s="603">
        <f t="shared" si="13"/>
        <v>0</v>
      </c>
      <c r="L117" s="663">
        <f t="shared" si="5"/>
        <v>0</v>
      </c>
      <c r="M117" s="8"/>
      <c r="N117" s="8"/>
      <c r="O117" s="60"/>
      <c r="P117" s="37"/>
      <c r="Q117" s="37"/>
      <c r="R117" s="37"/>
      <c r="S117" s="37"/>
      <c r="T117" s="37"/>
      <c r="U117" s="37"/>
      <c r="V117" s="37"/>
      <c r="W117" s="37"/>
      <c r="X117" s="37"/>
    </row>
    <row r="118" spans="1:24" ht="15.75" customHeight="1">
      <c r="A118" s="64"/>
      <c r="B118" s="65"/>
      <c r="C118" s="7"/>
      <c r="D118" s="7"/>
      <c r="E118" s="7"/>
      <c r="F118" s="7"/>
      <c r="G118" s="602">
        <f t="shared" si="9"/>
        <v>0</v>
      </c>
      <c r="H118" s="603">
        <f t="shared" si="11"/>
        <v>0</v>
      </c>
      <c r="I118" s="603">
        <f t="shared" si="12"/>
        <v>0</v>
      </c>
      <c r="J118" s="603">
        <f t="shared" si="14"/>
        <v>0</v>
      </c>
      <c r="K118" s="603">
        <f t="shared" si="13"/>
        <v>0</v>
      </c>
      <c r="L118" s="663">
        <f t="shared" si="5"/>
        <v>0</v>
      </c>
      <c r="M118" s="8"/>
      <c r="N118" s="8"/>
      <c r="O118" s="60"/>
      <c r="P118" s="37"/>
      <c r="Q118" s="37"/>
      <c r="R118" s="37"/>
      <c r="S118" s="37"/>
      <c r="T118" s="37"/>
      <c r="U118" s="37"/>
      <c r="V118" s="37"/>
      <c r="W118" s="37"/>
      <c r="X118" s="37"/>
    </row>
    <row r="119" spans="1:24" ht="15.75" customHeight="1">
      <c r="A119" s="64"/>
      <c r="B119" s="65"/>
      <c r="C119" s="7"/>
      <c r="D119" s="7"/>
      <c r="E119" s="7"/>
      <c r="F119" s="7"/>
      <c r="G119" s="602">
        <f t="shared" si="9"/>
        <v>0</v>
      </c>
      <c r="H119" s="603">
        <f t="shared" si="11"/>
        <v>0</v>
      </c>
      <c r="I119" s="603">
        <f t="shared" si="12"/>
        <v>0</v>
      </c>
      <c r="J119" s="603">
        <f t="shared" si="14"/>
        <v>0</v>
      </c>
      <c r="K119" s="603">
        <f t="shared" si="13"/>
        <v>0</v>
      </c>
      <c r="L119" s="663">
        <f t="shared" si="5"/>
        <v>0</v>
      </c>
      <c r="M119" s="8"/>
      <c r="N119" s="8"/>
      <c r="O119" s="60"/>
      <c r="P119" s="37"/>
      <c r="Q119" s="37"/>
      <c r="R119" s="37"/>
      <c r="S119" s="37"/>
      <c r="T119" s="37"/>
      <c r="U119" s="37"/>
      <c r="V119" s="37"/>
      <c r="W119" s="37"/>
      <c r="X119" s="37"/>
    </row>
    <row r="120" spans="1:24" ht="15.75" customHeight="1">
      <c r="A120" s="64"/>
      <c r="B120" s="65"/>
      <c r="C120" s="7"/>
      <c r="D120" s="7"/>
      <c r="E120" s="7"/>
      <c r="F120" s="7"/>
      <c r="G120" s="602">
        <f t="shared" si="9"/>
        <v>0</v>
      </c>
      <c r="H120" s="603">
        <f t="shared" si="11"/>
        <v>0</v>
      </c>
      <c r="I120" s="603">
        <f t="shared" si="12"/>
        <v>0</v>
      </c>
      <c r="J120" s="603">
        <f t="shared" si="14"/>
        <v>0</v>
      </c>
      <c r="K120" s="603">
        <f t="shared" si="13"/>
        <v>0</v>
      </c>
      <c r="L120" s="663">
        <f t="shared" si="5"/>
        <v>0</v>
      </c>
      <c r="M120" s="8"/>
      <c r="N120" s="8"/>
      <c r="O120" s="60"/>
      <c r="P120" s="37"/>
      <c r="Q120" s="37"/>
      <c r="R120" s="37"/>
      <c r="S120" s="37"/>
      <c r="T120" s="37"/>
      <c r="U120" s="37"/>
      <c r="V120" s="37"/>
      <c r="W120" s="37"/>
      <c r="X120" s="37"/>
    </row>
    <row r="121" spans="1:24" ht="15.75" customHeight="1">
      <c r="A121" s="64"/>
      <c r="B121" s="65"/>
      <c r="C121" s="7"/>
      <c r="D121" s="7"/>
      <c r="E121" s="7"/>
      <c r="F121" s="7"/>
      <c r="G121" s="602">
        <f t="shared" si="9"/>
        <v>0</v>
      </c>
      <c r="H121" s="603">
        <f t="shared" si="11"/>
        <v>0</v>
      </c>
      <c r="I121" s="603">
        <f t="shared" si="12"/>
        <v>0</v>
      </c>
      <c r="J121" s="603">
        <f t="shared" si="14"/>
        <v>0</v>
      </c>
      <c r="K121" s="603">
        <f t="shared" si="13"/>
        <v>0</v>
      </c>
      <c r="L121" s="663">
        <f t="shared" si="5"/>
        <v>0</v>
      </c>
      <c r="M121" s="8"/>
      <c r="N121" s="8"/>
      <c r="O121" s="60"/>
      <c r="P121" s="37"/>
      <c r="Q121" s="37"/>
      <c r="R121" s="37"/>
      <c r="S121" s="37"/>
      <c r="T121" s="37"/>
      <c r="U121" s="37"/>
      <c r="V121" s="37"/>
      <c r="W121" s="37"/>
      <c r="X121" s="37"/>
    </row>
    <row r="122" spans="1:24" ht="15.75" customHeight="1">
      <c r="A122" s="64"/>
      <c r="B122" s="65"/>
      <c r="C122" s="7"/>
      <c r="D122" s="7"/>
      <c r="E122" s="7"/>
      <c r="F122" s="7"/>
      <c r="G122" s="602">
        <f t="shared" si="9"/>
        <v>0</v>
      </c>
      <c r="H122" s="603">
        <f t="shared" si="11"/>
        <v>0</v>
      </c>
      <c r="I122" s="603">
        <f t="shared" si="12"/>
        <v>0</v>
      </c>
      <c r="J122" s="603">
        <f t="shared" si="14"/>
        <v>0</v>
      </c>
      <c r="K122" s="603">
        <f t="shared" si="13"/>
        <v>0</v>
      </c>
      <c r="L122" s="663">
        <f t="shared" si="5"/>
        <v>0</v>
      </c>
      <c r="M122" s="8"/>
      <c r="N122" s="8"/>
      <c r="O122" s="60"/>
      <c r="P122" s="37"/>
      <c r="Q122" s="37"/>
      <c r="R122" s="37"/>
      <c r="S122" s="37"/>
      <c r="T122" s="37"/>
      <c r="U122" s="37"/>
      <c r="V122" s="37"/>
      <c r="W122" s="37"/>
      <c r="X122" s="37"/>
    </row>
    <row r="123" spans="1:24" ht="15.75" customHeight="1">
      <c r="A123" s="64"/>
      <c r="B123" s="65"/>
      <c r="C123" s="7"/>
      <c r="D123" s="7"/>
      <c r="E123" s="7"/>
      <c r="F123" s="7"/>
      <c r="G123" s="602">
        <f t="shared" si="9"/>
        <v>0</v>
      </c>
      <c r="H123" s="603">
        <f t="shared" si="11"/>
        <v>0</v>
      </c>
      <c r="I123" s="603">
        <f t="shared" si="12"/>
        <v>0</v>
      </c>
      <c r="J123" s="603">
        <f t="shared" si="14"/>
        <v>0</v>
      </c>
      <c r="K123" s="603">
        <f t="shared" si="13"/>
        <v>0</v>
      </c>
      <c r="L123" s="663">
        <f t="shared" si="5"/>
        <v>0</v>
      </c>
      <c r="M123" s="8"/>
      <c r="N123" s="8"/>
      <c r="O123" s="60"/>
      <c r="P123" s="37"/>
      <c r="Q123" s="37"/>
      <c r="R123" s="37"/>
      <c r="S123" s="37"/>
      <c r="T123" s="37"/>
      <c r="U123" s="37"/>
      <c r="V123" s="37"/>
      <c r="W123" s="37"/>
      <c r="X123" s="37"/>
    </row>
    <row r="124" spans="1:24" ht="15.75" customHeight="1">
      <c r="A124" s="64"/>
      <c r="B124" s="65"/>
      <c r="C124" s="7"/>
      <c r="D124" s="7"/>
      <c r="E124" s="7"/>
      <c r="F124" s="7"/>
      <c r="G124" s="602">
        <f t="shared" si="9"/>
        <v>0</v>
      </c>
      <c r="H124" s="603">
        <f t="shared" si="11"/>
        <v>0</v>
      </c>
      <c r="I124" s="603">
        <f t="shared" si="12"/>
        <v>0</v>
      </c>
      <c r="J124" s="603">
        <f t="shared" si="14"/>
        <v>0</v>
      </c>
      <c r="K124" s="603">
        <f t="shared" si="13"/>
        <v>0</v>
      </c>
      <c r="L124" s="663">
        <f t="shared" si="5"/>
        <v>0</v>
      </c>
      <c r="M124" s="8"/>
      <c r="N124" s="8"/>
      <c r="O124" s="60"/>
      <c r="P124" s="37"/>
      <c r="Q124" s="37"/>
      <c r="R124" s="37"/>
      <c r="S124" s="37"/>
      <c r="T124" s="37"/>
      <c r="U124" s="37"/>
      <c r="V124" s="37"/>
      <c r="W124" s="37"/>
      <c r="X124" s="37"/>
    </row>
    <row r="125" spans="1:24" ht="15.75" customHeight="1">
      <c r="A125" s="64"/>
      <c r="B125" s="65"/>
      <c r="C125" s="7"/>
      <c r="D125" s="7"/>
      <c r="E125" s="7"/>
      <c r="F125" s="7"/>
      <c r="G125" s="602">
        <f t="shared" si="9"/>
        <v>0</v>
      </c>
      <c r="H125" s="603">
        <f t="shared" si="11"/>
        <v>0</v>
      </c>
      <c r="I125" s="603">
        <f t="shared" si="12"/>
        <v>0</v>
      </c>
      <c r="J125" s="603">
        <f t="shared" si="14"/>
        <v>0</v>
      </c>
      <c r="K125" s="603">
        <f t="shared" si="13"/>
        <v>0</v>
      </c>
      <c r="L125" s="663">
        <f t="shared" si="5"/>
        <v>0</v>
      </c>
      <c r="M125" s="8"/>
      <c r="N125" s="8"/>
      <c r="O125" s="60"/>
      <c r="P125" s="37"/>
      <c r="Q125" s="37"/>
      <c r="R125" s="37"/>
      <c r="S125" s="37"/>
      <c r="T125" s="37"/>
      <c r="U125" s="37"/>
      <c r="V125" s="37"/>
      <c r="W125" s="37"/>
      <c r="X125" s="37"/>
    </row>
    <row r="126" spans="1:24" ht="15.75" customHeight="1">
      <c r="A126" s="64"/>
      <c r="B126" s="65"/>
      <c r="C126" s="7"/>
      <c r="D126" s="7"/>
      <c r="E126" s="7"/>
      <c r="F126" s="7"/>
      <c r="G126" s="602">
        <f t="shared" si="9"/>
        <v>0</v>
      </c>
      <c r="H126" s="603">
        <f t="shared" si="11"/>
        <v>0</v>
      </c>
      <c r="I126" s="603">
        <f t="shared" si="12"/>
        <v>0</v>
      </c>
      <c r="J126" s="603">
        <f t="shared" si="14"/>
        <v>0</v>
      </c>
      <c r="K126" s="603">
        <f t="shared" si="13"/>
        <v>0</v>
      </c>
      <c r="L126" s="663">
        <f t="shared" si="5"/>
        <v>0</v>
      </c>
      <c r="M126" s="8"/>
      <c r="N126" s="8"/>
      <c r="O126" s="60"/>
      <c r="P126" s="37"/>
      <c r="Q126" s="37"/>
      <c r="R126" s="37"/>
      <c r="S126" s="37"/>
      <c r="T126" s="37"/>
      <c r="U126" s="37"/>
      <c r="V126" s="37"/>
      <c r="W126" s="37"/>
      <c r="X126" s="37"/>
    </row>
    <row r="127" spans="1:24" ht="15.75" customHeight="1">
      <c r="A127" s="64"/>
      <c r="B127" s="65"/>
      <c r="C127" s="7"/>
      <c r="D127" s="7"/>
      <c r="E127" s="7"/>
      <c r="F127" s="7"/>
      <c r="G127" s="602">
        <f t="shared" si="9"/>
        <v>0</v>
      </c>
      <c r="H127" s="603">
        <f t="shared" si="11"/>
        <v>0</v>
      </c>
      <c r="I127" s="603">
        <f t="shared" si="12"/>
        <v>0</v>
      </c>
      <c r="J127" s="603">
        <f t="shared" si="14"/>
        <v>0</v>
      </c>
      <c r="K127" s="603">
        <f t="shared" si="13"/>
        <v>0</v>
      </c>
      <c r="L127" s="663">
        <f t="shared" si="5"/>
        <v>0</v>
      </c>
      <c r="M127" s="8"/>
      <c r="N127" s="8"/>
      <c r="O127" s="60"/>
      <c r="P127" s="37"/>
      <c r="Q127" s="37"/>
      <c r="R127" s="37"/>
      <c r="S127" s="37"/>
      <c r="T127" s="37"/>
      <c r="U127" s="37"/>
      <c r="V127" s="37"/>
      <c r="W127" s="37"/>
      <c r="X127" s="37"/>
    </row>
    <row r="128" spans="1:24" ht="15.75" customHeight="1">
      <c r="A128" s="64"/>
      <c r="B128" s="65"/>
      <c r="C128" s="7"/>
      <c r="D128" s="7"/>
      <c r="E128" s="7"/>
      <c r="F128" s="7"/>
      <c r="G128" s="602">
        <f t="shared" si="9"/>
        <v>0</v>
      </c>
      <c r="H128" s="603">
        <f t="shared" si="11"/>
        <v>0</v>
      </c>
      <c r="I128" s="603">
        <f t="shared" si="12"/>
        <v>0</v>
      </c>
      <c r="J128" s="603">
        <f t="shared" si="14"/>
        <v>0</v>
      </c>
      <c r="K128" s="603">
        <f t="shared" si="13"/>
        <v>0</v>
      </c>
      <c r="L128" s="663">
        <f t="shared" si="5"/>
        <v>0</v>
      </c>
      <c r="M128" s="8"/>
      <c r="N128" s="8"/>
      <c r="O128" s="60"/>
      <c r="P128" s="37"/>
      <c r="Q128" s="37"/>
      <c r="R128" s="37"/>
      <c r="S128" s="37"/>
      <c r="T128" s="37"/>
      <c r="U128" s="37"/>
      <c r="V128" s="37"/>
      <c r="W128" s="37"/>
      <c r="X128" s="37"/>
    </row>
    <row r="129" spans="1:24" ht="15.75" customHeight="1">
      <c r="A129" s="64"/>
      <c r="B129" s="65"/>
      <c r="C129" s="7"/>
      <c r="D129" s="7"/>
      <c r="E129" s="7"/>
      <c r="F129" s="7"/>
      <c r="G129" s="602">
        <f t="shared" si="9"/>
        <v>0</v>
      </c>
      <c r="H129" s="603">
        <f t="shared" si="11"/>
        <v>0</v>
      </c>
      <c r="I129" s="603">
        <f t="shared" si="12"/>
        <v>0</v>
      </c>
      <c r="J129" s="603">
        <f t="shared" si="14"/>
        <v>0</v>
      </c>
      <c r="K129" s="603">
        <f t="shared" si="13"/>
        <v>0</v>
      </c>
      <c r="L129" s="663">
        <f t="shared" si="5"/>
        <v>0</v>
      </c>
      <c r="M129" s="8"/>
      <c r="N129" s="8"/>
      <c r="O129" s="60"/>
      <c r="P129" s="37"/>
      <c r="Q129" s="37"/>
      <c r="R129" s="37"/>
      <c r="S129" s="37"/>
      <c r="T129" s="37"/>
      <c r="U129" s="37"/>
      <c r="V129" s="37"/>
      <c r="W129" s="37"/>
      <c r="X129" s="37"/>
    </row>
    <row r="130" spans="1:24" ht="15.75" customHeight="1">
      <c r="A130" s="64"/>
      <c r="B130" s="65"/>
      <c r="C130" s="7"/>
      <c r="D130" s="7"/>
      <c r="E130" s="7"/>
      <c r="F130" s="7"/>
      <c r="G130" s="602">
        <f t="shared" si="9"/>
        <v>0</v>
      </c>
      <c r="H130" s="603">
        <f t="shared" si="11"/>
        <v>0</v>
      </c>
      <c r="I130" s="603">
        <f t="shared" si="12"/>
        <v>0</v>
      </c>
      <c r="J130" s="603">
        <f t="shared" si="14"/>
        <v>0</v>
      </c>
      <c r="K130" s="603">
        <f t="shared" si="13"/>
        <v>0</v>
      </c>
      <c r="L130" s="663">
        <f t="shared" si="5"/>
        <v>0</v>
      </c>
      <c r="M130" s="8"/>
      <c r="N130" s="8"/>
      <c r="O130" s="60"/>
      <c r="P130" s="37"/>
      <c r="Q130" s="37"/>
      <c r="R130" s="37"/>
      <c r="S130" s="37"/>
      <c r="T130" s="37"/>
      <c r="U130" s="37"/>
      <c r="V130" s="37"/>
      <c r="W130" s="37"/>
      <c r="X130" s="37"/>
    </row>
    <row r="131" spans="1:24" ht="15.75" customHeight="1">
      <c r="A131" s="64"/>
      <c r="B131" s="65"/>
      <c r="C131" s="7"/>
      <c r="D131" s="7"/>
      <c r="E131" s="7"/>
      <c r="F131" s="7"/>
      <c r="G131" s="602">
        <f t="shared" si="9"/>
        <v>0</v>
      </c>
      <c r="H131" s="603">
        <f t="shared" si="11"/>
        <v>0</v>
      </c>
      <c r="I131" s="603">
        <f t="shared" si="12"/>
        <v>0</v>
      </c>
      <c r="J131" s="603">
        <f t="shared" si="14"/>
        <v>0</v>
      </c>
      <c r="K131" s="603">
        <f t="shared" si="13"/>
        <v>0</v>
      </c>
      <c r="L131" s="663">
        <f t="shared" si="5"/>
        <v>0</v>
      </c>
      <c r="M131" s="8"/>
      <c r="N131" s="8"/>
      <c r="O131" s="60"/>
      <c r="P131" s="37"/>
      <c r="Q131" s="37"/>
      <c r="R131" s="37"/>
      <c r="S131" s="37"/>
      <c r="T131" s="37"/>
      <c r="U131" s="37"/>
      <c r="V131" s="37"/>
      <c r="W131" s="37"/>
      <c r="X131" s="37"/>
    </row>
    <row r="132" spans="1:24" ht="15.75" customHeight="1">
      <c r="A132" s="64"/>
      <c r="B132" s="65"/>
      <c r="C132" s="7"/>
      <c r="D132" s="7"/>
      <c r="E132" s="7"/>
      <c r="F132" s="7"/>
      <c r="G132" s="602">
        <f t="shared" si="9"/>
        <v>0</v>
      </c>
      <c r="H132" s="603">
        <f t="shared" si="11"/>
        <v>0</v>
      </c>
      <c r="I132" s="603">
        <f t="shared" si="12"/>
        <v>0</v>
      </c>
      <c r="J132" s="603">
        <f t="shared" si="14"/>
        <v>0</v>
      </c>
      <c r="K132" s="603">
        <f t="shared" si="13"/>
        <v>0</v>
      </c>
      <c r="L132" s="663">
        <f t="shared" si="5"/>
        <v>0</v>
      </c>
      <c r="M132" s="8"/>
      <c r="N132" s="8"/>
      <c r="O132" s="60"/>
      <c r="P132" s="37"/>
      <c r="Q132" s="37"/>
      <c r="R132" s="37"/>
      <c r="S132" s="37"/>
      <c r="T132" s="37"/>
      <c r="U132" s="37"/>
      <c r="V132" s="37"/>
      <c r="W132" s="37"/>
      <c r="X132" s="37"/>
    </row>
    <row r="133" spans="1:24" ht="15.75" customHeight="1">
      <c r="A133" s="64"/>
      <c r="B133" s="65"/>
      <c r="C133" s="7"/>
      <c r="D133" s="7"/>
      <c r="E133" s="7"/>
      <c r="F133" s="7"/>
      <c r="G133" s="602">
        <f t="shared" si="9"/>
        <v>0</v>
      </c>
      <c r="H133" s="603">
        <f t="shared" si="11"/>
        <v>0</v>
      </c>
      <c r="I133" s="603">
        <f t="shared" si="12"/>
        <v>0</v>
      </c>
      <c r="J133" s="603">
        <f t="shared" si="14"/>
        <v>0</v>
      </c>
      <c r="K133" s="603">
        <f t="shared" si="13"/>
        <v>0</v>
      </c>
      <c r="L133" s="663">
        <f t="shared" si="5"/>
        <v>0</v>
      </c>
      <c r="M133" s="8"/>
      <c r="N133" s="8"/>
      <c r="O133" s="60"/>
      <c r="P133" s="37"/>
      <c r="Q133" s="37"/>
      <c r="R133" s="37"/>
      <c r="S133" s="37"/>
      <c r="T133" s="37"/>
      <c r="U133" s="37"/>
      <c r="V133" s="37"/>
      <c r="W133" s="37"/>
      <c r="X133" s="37"/>
    </row>
    <row r="134" spans="1:24" ht="15.75" customHeight="1">
      <c r="A134" s="64"/>
      <c r="B134" s="65"/>
      <c r="C134" s="7"/>
      <c r="D134" s="7"/>
      <c r="E134" s="7"/>
      <c r="F134" s="7"/>
      <c r="G134" s="602">
        <f t="shared" si="9"/>
        <v>0</v>
      </c>
      <c r="H134" s="603">
        <f t="shared" si="11"/>
        <v>0</v>
      </c>
      <c r="I134" s="603">
        <f t="shared" si="12"/>
        <v>0</v>
      </c>
      <c r="J134" s="603">
        <f t="shared" si="14"/>
        <v>0</v>
      </c>
      <c r="K134" s="603">
        <f t="shared" si="13"/>
        <v>0</v>
      </c>
      <c r="L134" s="663">
        <f t="shared" si="5"/>
        <v>0</v>
      </c>
      <c r="M134" s="8"/>
      <c r="N134" s="8"/>
      <c r="O134" s="60"/>
      <c r="P134" s="37"/>
      <c r="Q134" s="37"/>
      <c r="R134" s="37"/>
      <c r="S134" s="37"/>
      <c r="T134" s="37"/>
      <c r="U134" s="37"/>
      <c r="V134" s="37"/>
      <c r="W134" s="37"/>
      <c r="X134" s="37"/>
    </row>
    <row r="135" spans="1:24" ht="15.75" customHeight="1">
      <c r="A135" s="64"/>
      <c r="B135" s="65"/>
      <c r="C135" s="7"/>
      <c r="D135" s="7"/>
      <c r="E135" s="7"/>
      <c r="F135" s="7"/>
      <c r="G135" s="602">
        <f t="shared" si="9"/>
        <v>0</v>
      </c>
      <c r="H135" s="603">
        <f t="shared" si="11"/>
        <v>0</v>
      </c>
      <c r="I135" s="603">
        <f t="shared" si="12"/>
        <v>0</v>
      </c>
      <c r="J135" s="603">
        <f t="shared" si="14"/>
        <v>0</v>
      </c>
      <c r="K135" s="603">
        <f t="shared" si="13"/>
        <v>0</v>
      </c>
      <c r="L135" s="663">
        <f t="shared" si="5"/>
        <v>0</v>
      </c>
      <c r="M135" s="8"/>
      <c r="N135" s="8"/>
      <c r="O135" s="60"/>
      <c r="P135" s="37"/>
      <c r="Q135" s="37"/>
      <c r="R135" s="37"/>
      <c r="S135" s="37"/>
      <c r="T135" s="37"/>
      <c r="U135" s="37"/>
      <c r="V135" s="37"/>
      <c r="W135" s="37"/>
      <c r="X135" s="37"/>
    </row>
    <row r="136" spans="1:24" ht="15.75" customHeight="1">
      <c r="A136" s="64"/>
      <c r="B136" s="65"/>
      <c r="C136" s="7"/>
      <c r="D136" s="7"/>
      <c r="E136" s="7"/>
      <c r="F136" s="7"/>
      <c r="G136" s="602">
        <f t="shared" si="9"/>
        <v>0</v>
      </c>
      <c r="H136" s="603">
        <f t="shared" si="11"/>
        <v>0</v>
      </c>
      <c r="I136" s="603">
        <f t="shared" si="12"/>
        <v>0</v>
      </c>
      <c r="J136" s="603">
        <f t="shared" si="14"/>
        <v>0</v>
      </c>
      <c r="K136" s="603">
        <f t="shared" si="13"/>
        <v>0</v>
      </c>
      <c r="L136" s="663">
        <f t="shared" si="5"/>
        <v>0</v>
      </c>
      <c r="M136" s="8"/>
      <c r="N136" s="8"/>
      <c r="O136" s="60"/>
      <c r="P136" s="37"/>
      <c r="Q136" s="37"/>
      <c r="R136" s="37"/>
      <c r="S136" s="37"/>
      <c r="T136" s="37"/>
      <c r="U136" s="37"/>
      <c r="V136" s="37"/>
      <c r="W136" s="37"/>
      <c r="X136" s="37"/>
    </row>
    <row r="137" spans="1:24" ht="15.75" customHeight="1">
      <c r="A137" s="64"/>
      <c r="B137" s="65"/>
      <c r="C137" s="7"/>
      <c r="D137" s="7"/>
      <c r="E137" s="7"/>
      <c r="F137" s="7"/>
      <c r="G137" s="602">
        <f t="shared" si="9"/>
        <v>0</v>
      </c>
      <c r="H137" s="603">
        <f t="shared" si="11"/>
        <v>0</v>
      </c>
      <c r="I137" s="603">
        <f t="shared" si="12"/>
        <v>0</v>
      </c>
      <c r="J137" s="603">
        <f t="shared" si="14"/>
        <v>0</v>
      </c>
      <c r="K137" s="603">
        <f t="shared" si="13"/>
        <v>0</v>
      </c>
      <c r="L137" s="663">
        <f t="shared" si="5"/>
        <v>0</v>
      </c>
      <c r="M137" s="8"/>
      <c r="N137" s="8"/>
      <c r="O137" s="60"/>
      <c r="P137" s="37"/>
      <c r="Q137" s="37"/>
      <c r="R137" s="37"/>
      <c r="S137" s="37"/>
      <c r="T137" s="37"/>
      <c r="U137" s="37"/>
      <c r="V137" s="37"/>
      <c r="W137" s="37"/>
      <c r="X137" s="37"/>
    </row>
    <row r="138" spans="1:24" ht="15.75" customHeight="1">
      <c r="A138" s="64"/>
      <c r="B138" s="65"/>
      <c r="C138" s="7"/>
      <c r="D138" s="7"/>
      <c r="E138" s="7"/>
      <c r="F138" s="7"/>
      <c r="G138" s="602">
        <f t="shared" si="9"/>
        <v>0</v>
      </c>
      <c r="H138" s="603">
        <f t="shared" si="11"/>
        <v>0</v>
      </c>
      <c r="I138" s="603">
        <f t="shared" si="12"/>
        <v>0</v>
      </c>
      <c r="J138" s="603">
        <f t="shared" si="14"/>
        <v>0</v>
      </c>
      <c r="K138" s="603">
        <f t="shared" si="13"/>
        <v>0</v>
      </c>
      <c r="L138" s="663">
        <f t="shared" si="5"/>
        <v>0</v>
      </c>
      <c r="M138" s="8"/>
      <c r="N138" s="8"/>
      <c r="O138" s="60"/>
      <c r="P138" s="37"/>
      <c r="Q138" s="37"/>
      <c r="R138" s="37"/>
      <c r="S138" s="37"/>
      <c r="T138" s="37"/>
      <c r="U138" s="37"/>
      <c r="V138" s="37"/>
      <c r="W138" s="37"/>
      <c r="X138" s="37"/>
    </row>
    <row r="139" spans="1:24" ht="15.75" customHeight="1">
      <c r="A139" s="64"/>
      <c r="B139" s="65"/>
      <c r="C139" s="7"/>
      <c r="D139" s="7"/>
      <c r="E139" s="7"/>
      <c r="F139" s="7"/>
      <c r="G139" s="602">
        <f t="shared" si="9"/>
        <v>0</v>
      </c>
      <c r="H139" s="603">
        <f t="shared" si="11"/>
        <v>0</v>
      </c>
      <c r="I139" s="603">
        <f t="shared" si="12"/>
        <v>0</v>
      </c>
      <c r="J139" s="603">
        <f t="shared" si="14"/>
        <v>0</v>
      </c>
      <c r="K139" s="603">
        <f t="shared" si="13"/>
        <v>0</v>
      </c>
      <c r="L139" s="663">
        <f t="shared" si="5"/>
        <v>0</v>
      </c>
      <c r="M139" s="8"/>
      <c r="N139" s="8"/>
      <c r="O139" s="60"/>
      <c r="P139" s="37"/>
      <c r="Q139" s="37"/>
      <c r="R139" s="37"/>
      <c r="S139" s="37"/>
      <c r="T139" s="37"/>
      <c r="U139" s="37"/>
      <c r="V139" s="37"/>
      <c r="W139" s="37"/>
      <c r="X139" s="37"/>
    </row>
    <row r="140" spans="1:24" ht="15.75" customHeight="1">
      <c r="A140" s="64"/>
      <c r="B140" s="65"/>
      <c r="C140" s="7"/>
      <c r="D140" s="7"/>
      <c r="E140" s="7"/>
      <c r="F140" s="7"/>
      <c r="G140" s="602">
        <f t="shared" si="9"/>
        <v>0</v>
      </c>
      <c r="H140" s="603">
        <f t="shared" si="11"/>
        <v>0</v>
      </c>
      <c r="I140" s="603">
        <f t="shared" si="12"/>
        <v>0</v>
      </c>
      <c r="J140" s="603">
        <f t="shared" si="14"/>
        <v>0</v>
      </c>
      <c r="K140" s="603">
        <f t="shared" si="13"/>
        <v>0</v>
      </c>
      <c r="L140" s="663">
        <f t="shared" si="5"/>
        <v>0</v>
      </c>
      <c r="M140" s="8"/>
      <c r="N140" s="8"/>
      <c r="O140" s="60"/>
      <c r="P140" s="37"/>
      <c r="Q140" s="37"/>
      <c r="R140" s="37"/>
      <c r="S140" s="37"/>
      <c r="T140" s="37"/>
      <c r="U140" s="37"/>
      <c r="V140" s="37"/>
      <c r="W140" s="37"/>
      <c r="X140" s="37"/>
    </row>
    <row r="141" spans="1:24" ht="15.75" customHeight="1">
      <c r="A141" s="64"/>
      <c r="B141" s="65"/>
      <c r="C141" s="7"/>
      <c r="D141" s="7"/>
      <c r="E141" s="7"/>
      <c r="F141" s="7"/>
      <c r="G141" s="602">
        <f t="shared" si="9"/>
        <v>0</v>
      </c>
      <c r="H141" s="603">
        <f t="shared" si="11"/>
        <v>0</v>
      </c>
      <c r="I141" s="603">
        <f t="shared" si="12"/>
        <v>0</v>
      </c>
      <c r="J141" s="603">
        <f t="shared" si="14"/>
        <v>0</v>
      </c>
      <c r="K141" s="603">
        <f t="shared" si="13"/>
        <v>0</v>
      </c>
      <c r="L141" s="663">
        <f t="shared" si="5"/>
        <v>0</v>
      </c>
      <c r="M141" s="8"/>
      <c r="N141" s="8"/>
      <c r="O141" s="60"/>
      <c r="P141" s="37"/>
      <c r="Q141" s="37"/>
      <c r="R141" s="37"/>
      <c r="S141" s="37"/>
      <c r="T141" s="37"/>
      <c r="U141" s="37"/>
      <c r="V141" s="37"/>
      <c r="W141" s="37"/>
      <c r="X141" s="37"/>
    </row>
    <row r="142" spans="1:24" ht="15.75" customHeight="1">
      <c r="A142" s="64"/>
      <c r="B142" s="65"/>
      <c r="C142" s="7"/>
      <c r="D142" s="7"/>
      <c r="E142" s="7"/>
      <c r="F142" s="7"/>
      <c r="G142" s="602">
        <f t="shared" si="9"/>
        <v>0</v>
      </c>
      <c r="H142" s="603">
        <f t="shared" si="11"/>
        <v>0</v>
      </c>
      <c r="I142" s="603">
        <f t="shared" si="12"/>
        <v>0</v>
      </c>
      <c r="J142" s="603">
        <f t="shared" si="14"/>
        <v>0</v>
      </c>
      <c r="K142" s="603">
        <f t="shared" si="13"/>
        <v>0</v>
      </c>
      <c r="L142" s="663">
        <f t="shared" si="5"/>
        <v>0</v>
      </c>
      <c r="M142" s="8"/>
      <c r="N142" s="8"/>
      <c r="O142" s="60"/>
      <c r="P142" s="37"/>
      <c r="Q142" s="37"/>
      <c r="R142" s="37"/>
      <c r="S142" s="37"/>
      <c r="T142" s="37"/>
      <c r="U142" s="37"/>
      <c r="V142" s="37"/>
      <c r="W142" s="37"/>
      <c r="X142" s="37"/>
    </row>
    <row r="143" spans="1:24" ht="15.75" customHeight="1">
      <c r="A143" s="64"/>
      <c r="B143" s="65"/>
      <c r="C143" s="7"/>
      <c r="D143" s="7"/>
      <c r="E143" s="7"/>
      <c r="F143" s="7"/>
      <c r="G143" s="602">
        <f t="shared" si="9"/>
        <v>0</v>
      </c>
      <c r="H143" s="603">
        <f t="shared" si="11"/>
        <v>0</v>
      </c>
      <c r="I143" s="603">
        <f t="shared" si="12"/>
        <v>0</v>
      </c>
      <c r="J143" s="603">
        <f t="shared" si="14"/>
        <v>0</v>
      </c>
      <c r="K143" s="603">
        <f t="shared" si="13"/>
        <v>0</v>
      </c>
      <c r="L143" s="663">
        <f t="shared" si="5"/>
        <v>0</v>
      </c>
      <c r="M143" s="8"/>
      <c r="N143" s="8"/>
      <c r="O143" s="60"/>
      <c r="P143" s="37"/>
      <c r="Q143" s="37"/>
      <c r="R143" s="37"/>
      <c r="S143" s="37"/>
      <c r="T143" s="37"/>
      <c r="U143" s="37"/>
      <c r="V143" s="37"/>
      <c r="W143" s="37"/>
      <c r="X143" s="37"/>
    </row>
    <row r="144" spans="1:24" ht="15.75" customHeight="1">
      <c r="A144" s="64"/>
      <c r="B144" s="65"/>
      <c r="C144" s="7"/>
      <c r="D144" s="7"/>
      <c r="E144" s="7"/>
      <c r="F144" s="7"/>
      <c r="G144" s="602">
        <f t="shared" si="9"/>
        <v>0</v>
      </c>
      <c r="H144" s="603">
        <f t="shared" si="11"/>
        <v>0</v>
      </c>
      <c r="I144" s="603">
        <f t="shared" si="12"/>
        <v>0</v>
      </c>
      <c r="J144" s="603">
        <f t="shared" si="14"/>
        <v>0</v>
      </c>
      <c r="K144" s="603">
        <f t="shared" si="13"/>
        <v>0</v>
      </c>
      <c r="L144" s="663">
        <f t="shared" si="5"/>
        <v>0</v>
      </c>
      <c r="M144" s="8"/>
      <c r="N144" s="8"/>
      <c r="O144" s="60"/>
      <c r="P144" s="37"/>
      <c r="Q144" s="37"/>
      <c r="R144" s="37"/>
      <c r="S144" s="37"/>
      <c r="T144" s="37"/>
      <c r="U144" s="37"/>
      <c r="V144" s="37"/>
      <c r="W144" s="37"/>
      <c r="X144" s="37"/>
    </row>
    <row r="145" spans="1:24" ht="15.75" customHeight="1">
      <c r="A145" s="64"/>
      <c r="B145" s="65"/>
      <c r="C145" s="7"/>
      <c r="D145" s="7"/>
      <c r="E145" s="7"/>
      <c r="F145" s="7"/>
      <c r="G145" s="602">
        <f t="shared" si="9"/>
        <v>0</v>
      </c>
      <c r="H145" s="603">
        <f t="shared" si="11"/>
        <v>0</v>
      </c>
      <c r="I145" s="603">
        <f t="shared" si="12"/>
        <v>0</v>
      </c>
      <c r="J145" s="603">
        <f t="shared" si="14"/>
        <v>0</v>
      </c>
      <c r="K145" s="603">
        <f t="shared" si="13"/>
        <v>0</v>
      </c>
      <c r="L145" s="663">
        <f t="shared" si="5"/>
        <v>0</v>
      </c>
      <c r="M145" s="8"/>
      <c r="N145" s="8"/>
      <c r="O145" s="60"/>
      <c r="P145" s="37"/>
      <c r="Q145" s="37"/>
      <c r="R145" s="37"/>
      <c r="S145" s="37"/>
      <c r="T145" s="37"/>
      <c r="U145" s="37"/>
      <c r="V145" s="37"/>
      <c r="W145" s="37"/>
      <c r="X145" s="37"/>
    </row>
    <row r="146" spans="1:24" ht="15.75" customHeight="1">
      <c r="A146" s="64"/>
      <c r="B146" s="65"/>
      <c r="C146" s="7"/>
      <c r="D146" s="7"/>
      <c r="E146" s="7"/>
      <c r="F146" s="7"/>
      <c r="G146" s="602">
        <f t="shared" si="9"/>
        <v>0</v>
      </c>
      <c r="H146" s="603">
        <f t="shared" si="11"/>
        <v>0</v>
      </c>
      <c r="I146" s="603">
        <f t="shared" si="12"/>
        <v>0</v>
      </c>
      <c r="J146" s="603">
        <f t="shared" si="14"/>
        <v>0</v>
      </c>
      <c r="K146" s="603">
        <f t="shared" si="13"/>
        <v>0</v>
      </c>
      <c r="L146" s="663">
        <f t="shared" si="5"/>
        <v>0</v>
      </c>
      <c r="M146" s="8"/>
      <c r="N146" s="8"/>
      <c r="O146" s="60"/>
      <c r="P146" s="37"/>
      <c r="Q146" s="37"/>
      <c r="R146" s="37"/>
      <c r="S146" s="37"/>
      <c r="T146" s="37"/>
      <c r="U146" s="37"/>
      <c r="V146" s="37"/>
      <c r="W146" s="37"/>
      <c r="X146" s="37"/>
    </row>
    <row r="147" spans="1:24" ht="15.75" customHeight="1">
      <c r="A147" s="64"/>
      <c r="B147" s="65"/>
      <c r="C147" s="7"/>
      <c r="D147" s="7"/>
      <c r="E147" s="7"/>
      <c r="F147" s="7"/>
      <c r="G147" s="602">
        <f t="shared" si="9"/>
        <v>0</v>
      </c>
      <c r="H147" s="603">
        <f t="shared" si="11"/>
        <v>0</v>
      </c>
      <c r="I147" s="603">
        <f t="shared" si="12"/>
        <v>0</v>
      </c>
      <c r="J147" s="603">
        <f t="shared" si="14"/>
        <v>0</v>
      </c>
      <c r="K147" s="603">
        <f t="shared" si="13"/>
        <v>0</v>
      </c>
      <c r="L147" s="663">
        <f t="shared" si="5"/>
        <v>0</v>
      </c>
      <c r="M147" s="8"/>
      <c r="N147" s="8"/>
      <c r="O147" s="60"/>
      <c r="P147" s="37"/>
      <c r="Q147" s="37"/>
      <c r="R147" s="37"/>
      <c r="S147" s="37"/>
      <c r="T147" s="37"/>
      <c r="U147" s="37"/>
      <c r="V147" s="37"/>
      <c r="W147" s="37"/>
      <c r="X147" s="37"/>
    </row>
    <row r="148" spans="1:24" ht="15.75" customHeight="1">
      <c r="A148" s="64"/>
      <c r="B148" s="65"/>
      <c r="C148" s="7"/>
      <c r="D148" s="7"/>
      <c r="E148" s="7"/>
      <c r="F148" s="7"/>
      <c r="G148" s="602">
        <f t="shared" si="9"/>
        <v>0</v>
      </c>
      <c r="H148" s="603">
        <f t="shared" si="11"/>
        <v>0</v>
      </c>
      <c r="I148" s="603">
        <f t="shared" si="12"/>
        <v>0</v>
      </c>
      <c r="J148" s="603">
        <f t="shared" si="14"/>
        <v>0</v>
      </c>
      <c r="K148" s="603">
        <f t="shared" si="13"/>
        <v>0</v>
      </c>
      <c r="L148" s="663">
        <f t="shared" si="5"/>
        <v>0</v>
      </c>
      <c r="M148" s="8"/>
      <c r="N148" s="8"/>
      <c r="O148" s="60"/>
      <c r="P148" s="37"/>
      <c r="Q148" s="37"/>
      <c r="R148" s="37"/>
      <c r="S148" s="37"/>
      <c r="T148" s="37"/>
      <c r="U148" s="37"/>
      <c r="V148" s="37"/>
      <c r="W148" s="37"/>
      <c r="X148" s="37"/>
    </row>
    <row r="149" spans="1:24" ht="15.75" customHeight="1">
      <c r="A149" s="64"/>
      <c r="B149" s="65"/>
      <c r="C149" s="7"/>
      <c r="D149" s="7"/>
      <c r="E149" s="7"/>
      <c r="F149" s="7"/>
      <c r="G149" s="602">
        <f t="shared" si="9"/>
        <v>0</v>
      </c>
      <c r="H149" s="603">
        <f t="shared" si="11"/>
        <v>0</v>
      </c>
      <c r="I149" s="603">
        <f t="shared" si="12"/>
        <v>0</v>
      </c>
      <c r="J149" s="603">
        <f t="shared" si="14"/>
        <v>0</v>
      </c>
      <c r="K149" s="603">
        <f t="shared" si="13"/>
        <v>0</v>
      </c>
      <c r="L149" s="663">
        <f t="shared" si="5"/>
        <v>0</v>
      </c>
      <c r="M149" s="8"/>
      <c r="N149" s="8"/>
      <c r="O149" s="60"/>
      <c r="P149" s="37"/>
      <c r="Q149" s="37"/>
      <c r="R149" s="37"/>
      <c r="S149" s="37"/>
      <c r="T149" s="37"/>
      <c r="U149" s="37"/>
      <c r="V149" s="37"/>
      <c r="W149" s="37"/>
      <c r="X149" s="37"/>
    </row>
    <row r="150" spans="1:24" ht="15.75" customHeight="1">
      <c r="A150" s="64"/>
      <c r="B150" s="65"/>
      <c r="C150" s="7"/>
      <c r="D150" s="7"/>
      <c r="E150" s="7"/>
      <c r="F150" s="7"/>
      <c r="G150" s="602">
        <f t="shared" si="9"/>
        <v>0</v>
      </c>
      <c r="H150" s="603">
        <f t="shared" si="11"/>
        <v>0</v>
      </c>
      <c r="I150" s="603">
        <f t="shared" si="12"/>
        <v>0</v>
      </c>
      <c r="J150" s="603">
        <f t="shared" si="14"/>
        <v>0</v>
      </c>
      <c r="K150" s="603">
        <f t="shared" si="13"/>
        <v>0</v>
      </c>
      <c r="L150" s="663">
        <f t="shared" si="5"/>
        <v>0</v>
      </c>
      <c r="M150" s="8"/>
      <c r="N150" s="8"/>
      <c r="O150" s="60"/>
      <c r="P150" s="37"/>
      <c r="Q150" s="37"/>
      <c r="R150" s="37"/>
      <c r="S150" s="37"/>
      <c r="T150" s="37"/>
      <c r="U150" s="37"/>
      <c r="V150" s="37"/>
      <c r="W150" s="37"/>
      <c r="X150" s="37"/>
    </row>
    <row r="151" spans="1:24" ht="15.75" customHeight="1">
      <c r="A151" s="64"/>
      <c r="B151" s="65"/>
      <c r="C151" s="7"/>
      <c r="D151" s="7"/>
      <c r="E151" s="7"/>
      <c r="F151" s="7"/>
      <c r="G151" s="602">
        <f t="shared" si="9"/>
        <v>0</v>
      </c>
      <c r="H151" s="603">
        <f t="shared" si="11"/>
        <v>0</v>
      </c>
      <c r="I151" s="603">
        <f t="shared" si="12"/>
        <v>0</v>
      </c>
      <c r="J151" s="603">
        <f t="shared" si="14"/>
        <v>0</v>
      </c>
      <c r="K151" s="603">
        <f t="shared" si="13"/>
        <v>0</v>
      </c>
      <c r="L151" s="663">
        <f t="shared" si="5"/>
        <v>0</v>
      </c>
      <c r="M151" s="8"/>
      <c r="N151" s="8"/>
      <c r="O151" s="60"/>
      <c r="P151" s="37"/>
      <c r="Q151" s="37"/>
      <c r="R151" s="37"/>
      <c r="S151" s="37"/>
      <c r="T151" s="37"/>
      <c r="U151" s="37"/>
      <c r="V151" s="37"/>
      <c r="W151" s="37"/>
      <c r="X151" s="37"/>
    </row>
    <row r="152" spans="1:24" ht="15.75" customHeight="1">
      <c r="A152" s="64"/>
      <c r="B152" s="65"/>
      <c r="C152" s="7"/>
      <c r="D152" s="7"/>
      <c r="E152" s="7"/>
      <c r="F152" s="7"/>
      <c r="G152" s="602">
        <f t="shared" si="9"/>
        <v>0</v>
      </c>
      <c r="H152" s="603">
        <f t="shared" si="11"/>
        <v>0</v>
      </c>
      <c r="I152" s="603">
        <f t="shared" si="12"/>
        <v>0</v>
      </c>
      <c r="J152" s="603">
        <f t="shared" si="14"/>
        <v>0</v>
      </c>
      <c r="K152" s="603">
        <f t="shared" si="13"/>
        <v>0</v>
      </c>
      <c r="L152" s="663">
        <f t="shared" si="5"/>
        <v>0</v>
      </c>
      <c r="M152" s="8"/>
      <c r="N152" s="8"/>
      <c r="O152" s="60"/>
      <c r="P152" s="37"/>
      <c r="Q152" s="37"/>
      <c r="R152" s="37"/>
      <c r="S152" s="37"/>
      <c r="T152" s="37"/>
      <c r="U152" s="37"/>
      <c r="V152" s="37"/>
      <c r="W152" s="37"/>
      <c r="X152" s="37"/>
    </row>
    <row r="153" spans="1:24" ht="15.75" customHeight="1">
      <c r="A153" s="64"/>
      <c r="B153" s="65"/>
      <c r="C153" s="7"/>
      <c r="D153" s="7"/>
      <c r="E153" s="7"/>
      <c r="F153" s="7"/>
      <c r="G153" s="602">
        <f t="shared" si="9"/>
        <v>0</v>
      </c>
      <c r="H153" s="603">
        <f t="shared" si="11"/>
        <v>0</v>
      </c>
      <c r="I153" s="603">
        <f t="shared" si="12"/>
        <v>0</v>
      </c>
      <c r="J153" s="603">
        <f t="shared" si="14"/>
        <v>0</v>
      </c>
      <c r="K153" s="603">
        <f t="shared" si="13"/>
        <v>0</v>
      </c>
      <c r="L153" s="663">
        <f t="shared" si="5"/>
        <v>0</v>
      </c>
      <c r="M153" s="8"/>
      <c r="N153" s="8"/>
      <c r="O153" s="60"/>
      <c r="P153" s="37"/>
      <c r="Q153" s="37"/>
      <c r="R153" s="37"/>
      <c r="S153" s="37"/>
      <c r="T153" s="37"/>
      <c r="U153" s="37"/>
      <c r="V153" s="37"/>
      <c r="W153" s="37"/>
      <c r="X153" s="37"/>
    </row>
    <row r="154" spans="1:24" ht="15.75" customHeight="1">
      <c r="A154" s="64"/>
      <c r="B154" s="65"/>
      <c r="C154" s="7"/>
      <c r="D154" s="7"/>
      <c r="E154" s="7"/>
      <c r="F154" s="7"/>
      <c r="G154" s="602">
        <f t="shared" si="9"/>
        <v>0</v>
      </c>
      <c r="H154" s="603">
        <f t="shared" si="11"/>
        <v>0</v>
      </c>
      <c r="I154" s="603">
        <f t="shared" si="12"/>
        <v>0</v>
      </c>
      <c r="J154" s="603">
        <f t="shared" si="14"/>
        <v>0</v>
      </c>
      <c r="K154" s="603">
        <f t="shared" si="13"/>
        <v>0</v>
      </c>
      <c r="L154" s="663">
        <f t="shared" si="5"/>
        <v>0</v>
      </c>
      <c r="M154" s="8"/>
      <c r="N154" s="8"/>
      <c r="O154" s="60"/>
      <c r="P154" s="37"/>
      <c r="Q154" s="37"/>
      <c r="R154" s="37"/>
      <c r="S154" s="37"/>
      <c r="T154" s="37"/>
      <c r="U154" s="37"/>
      <c r="V154" s="37"/>
      <c r="W154" s="37"/>
      <c r="X154" s="37"/>
    </row>
    <row r="155" spans="1:24" ht="15.75" customHeight="1">
      <c r="A155" s="64"/>
      <c r="B155" s="65"/>
      <c r="C155" s="7"/>
      <c r="D155" s="7"/>
      <c r="E155" s="7"/>
      <c r="F155" s="7"/>
      <c r="G155" s="602">
        <f t="shared" si="9"/>
        <v>0</v>
      </c>
      <c r="H155" s="603">
        <f t="shared" si="11"/>
        <v>0</v>
      </c>
      <c r="I155" s="603">
        <f t="shared" si="12"/>
        <v>0</v>
      </c>
      <c r="J155" s="603">
        <f t="shared" si="14"/>
        <v>0</v>
      </c>
      <c r="K155" s="603">
        <f t="shared" si="13"/>
        <v>0</v>
      </c>
      <c r="L155" s="663">
        <f t="shared" si="5"/>
        <v>0</v>
      </c>
      <c r="M155" s="8"/>
      <c r="N155" s="8"/>
      <c r="O155" s="60"/>
      <c r="P155" s="37"/>
      <c r="Q155" s="37"/>
      <c r="R155" s="37"/>
      <c r="S155" s="37"/>
      <c r="T155" s="37"/>
      <c r="U155" s="37"/>
      <c r="V155" s="37"/>
      <c r="W155" s="37"/>
      <c r="X155" s="37"/>
    </row>
    <row r="156" spans="1:24" ht="15.75" customHeight="1">
      <c r="A156" s="64"/>
      <c r="B156" s="65"/>
      <c r="C156" s="7"/>
      <c r="D156" s="7"/>
      <c r="E156" s="7"/>
      <c r="F156" s="7"/>
      <c r="G156" s="602">
        <f t="shared" si="9"/>
        <v>0</v>
      </c>
      <c r="H156" s="603">
        <f t="shared" si="11"/>
        <v>0</v>
      </c>
      <c r="I156" s="603">
        <f t="shared" si="12"/>
        <v>0</v>
      </c>
      <c r="J156" s="603">
        <f t="shared" si="14"/>
        <v>0</v>
      </c>
      <c r="K156" s="603">
        <f t="shared" si="13"/>
        <v>0</v>
      </c>
      <c r="L156" s="663">
        <f t="shared" si="5"/>
        <v>0</v>
      </c>
      <c r="M156" s="8"/>
      <c r="N156" s="8"/>
      <c r="O156" s="60"/>
      <c r="P156" s="37"/>
      <c r="Q156" s="37"/>
      <c r="R156" s="37"/>
      <c r="S156" s="37"/>
      <c r="T156" s="37"/>
      <c r="U156" s="37"/>
      <c r="V156" s="37"/>
      <c r="W156" s="37"/>
      <c r="X156" s="37"/>
    </row>
    <row r="157" spans="1:24" ht="15.75" customHeight="1">
      <c r="A157" s="64"/>
      <c r="B157" s="65"/>
      <c r="C157" s="7"/>
      <c r="D157" s="7"/>
      <c r="E157" s="7"/>
      <c r="F157" s="7"/>
      <c r="G157" s="602">
        <f t="shared" si="9"/>
        <v>0</v>
      </c>
      <c r="H157" s="603">
        <f t="shared" si="11"/>
        <v>0</v>
      </c>
      <c r="I157" s="603">
        <f t="shared" si="12"/>
        <v>0</v>
      </c>
      <c r="J157" s="603">
        <f t="shared" si="14"/>
        <v>0</v>
      </c>
      <c r="K157" s="603">
        <f t="shared" si="13"/>
        <v>0</v>
      </c>
      <c r="L157" s="663">
        <f t="shared" si="5"/>
        <v>0</v>
      </c>
      <c r="M157" s="8"/>
      <c r="N157" s="8"/>
      <c r="O157" s="60"/>
      <c r="P157" s="37"/>
      <c r="Q157" s="37"/>
      <c r="R157" s="37"/>
      <c r="S157" s="37"/>
      <c r="T157" s="37"/>
      <c r="U157" s="37"/>
      <c r="V157" s="37"/>
      <c r="W157" s="37"/>
      <c r="X157" s="37"/>
    </row>
    <row r="158" spans="1:24" ht="15.75" customHeight="1">
      <c r="A158" s="64"/>
      <c r="B158" s="65"/>
      <c r="C158" s="7"/>
      <c r="D158" s="7"/>
      <c r="E158" s="7"/>
      <c r="F158" s="7"/>
      <c r="G158" s="602">
        <f t="shared" si="9"/>
        <v>0</v>
      </c>
      <c r="H158" s="603">
        <f t="shared" ref="H158:H221" si="15">ROUNDUP(C158/500,0)</f>
        <v>0</v>
      </c>
      <c r="I158" s="603">
        <f t="shared" ref="I158:I221" si="16">ROUNDUP(D158/500,0)</f>
        <v>0</v>
      </c>
      <c r="J158" s="603">
        <f t="shared" si="14"/>
        <v>0</v>
      </c>
      <c r="K158" s="603">
        <f t="shared" ref="K158:K221" si="17">ROUNDUP(F158/500,0)</f>
        <v>0</v>
      </c>
      <c r="L158" s="663">
        <f t="shared" si="5"/>
        <v>0</v>
      </c>
      <c r="M158" s="8"/>
      <c r="N158" s="8"/>
      <c r="O158" s="60"/>
      <c r="P158" s="37"/>
      <c r="Q158" s="37"/>
      <c r="R158" s="37"/>
      <c r="S158" s="37"/>
      <c r="T158" s="37"/>
      <c r="U158" s="37"/>
      <c r="V158" s="37"/>
      <c r="W158" s="37"/>
      <c r="X158" s="37"/>
    </row>
    <row r="159" spans="1:24" ht="15.75" customHeight="1">
      <c r="A159" s="64"/>
      <c r="B159" s="65"/>
      <c r="C159" s="7"/>
      <c r="D159" s="7"/>
      <c r="E159" s="7"/>
      <c r="F159" s="7"/>
      <c r="G159" s="602">
        <f t="shared" si="9"/>
        <v>0</v>
      </c>
      <c r="H159" s="603">
        <f t="shared" si="15"/>
        <v>0</v>
      </c>
      <c r="I159" s="603">
        <f t="shared" si="16"/>
        <v>0</v>
      </c>
      <c r="J159" s="603">
        <f t="shared" ref="J159:J222" si="18">ROUNDUP(E159/500,0)</f>
        <v>0</v>
      </c>
      <c r="K159" s="603">
        <f t="shared" si="17"/>
        <v>0</v>
      </c>
      <c r="L159" s="663">
        <f t="shared" si="5"/>
        <v>0</v>
      </c>
      <c r="M159" s="8"/>
      <c r="N159" s="8"/>
      <c r="O159" s="60"/>
      <c r="P159" s="37"/>
      <c r="Q159" s="37"/>
      <c r="R159" s="37"/>
      <c r="S159" s="37"/>
      <c r="T159" s="37"/>
      <c r="U159" s="37"/>
      <c r="V159" s="37"/>
      <c r="W159" s="37"/>
      <c r="X159" s="37"/>
    </row>
    <row r="160" spans="1:24" ht="15.75" customHeight="1">
      <c r="A160" s="64"/>
      <c r="B160" s="65"/>
      <c r="C160" s="7"/>
      <c r="D160" s="7"/>
      <c r="E160" s="7"/>
      <c r="F160" s="7"/>
      <c r="G160" s="602">
        <f t="shared" si="9"/>
        <v>0</v>
      </c>
      <c r="H160" s="603">
        <f t="shared" si="15"/>
        <v>0</v>
      </c>
      <c r="I160" s="603">
        <f t="shared" si="16"/>
        <v>0</v>
      </c>
      <c r="J160" s="603">
        <f t="shared" si="18"/>
        <v>0</v>
      </c>
      <c r="K160" s="603">
        <f t="shared" si="17"/>
        <v>0</v>
      </c>
      <c r="L160" s="663">
        <f t="shared" si="5"/>
        <v>0</v>
      </c>
      <c r="M160" s="8"/>
      <c r="N160" s="8"/>
      <c r="O160" s="60"/>
      <c r="P160" s="37"/>
      <c r="Q160" s="37"/>
      <c r="R160" s="37"/>
      <c r="S160" s="37"/>
      <c r="T160" s="37"/>
      <c r="U160" s="37"/>
      <c r="V160" s="37"/>
      <c r="W160" s="37"/>
      <c r="X160" s="37"/>
    </row>
    <row r="161" spans="1:24" ht="15.75" customHeight="1">
      <c r="A161" s="64"/>
      <c r="B161" s="65"/>
      <c r="C161" s="7"/>
      <c r="D161" s="7"/>
      <c r="E161" s="7"/>
      <c r="F161" s="7"/>
      <c r="G161" s="602">
        <f t="shared" si="9"/>
        <v>0</v>
      </c>
      <c r="H161" s="603">
        <f t="shared" si="15"/>
        <v>0</v>
      </c>
      <c r="I161" s="603">
        <f t="shared" si="16"/>
        <v>0</v>
      </c>
      <c r="J161" s="603">
        <f t="shared" si="18"/>
        <v>0</v>
      </c>
      <c r="K161" s="603">
        <f t="shared" si="17"/>
        <v>0</v>
      </c>
      <c r="L161" s="663">
        <f t="shared" si="5"/>
        <v>0</v>
      </c>
      <c r="M161" s="8"/>
      <c r="N161" s="8"/>
      <c r="O161" s="60"/>
      <c r="P161" s="37"/>
      <c r="Q161" s="37"/>
      <c r="R161" s="37"/>
      <c r="S161" s="37"/>
      <c r="T161" s="37"/>
      <c r="U161" s="37"/>
      <c r="V161" s="37"/>
      <c r="W161" s="37"/>
      <c r="X161" s="37"/>
    </row>
    <row r="162" spans="1:24" ht="15.75" customHeight="1">
      <c r="A162" s="64"/>
      <c r="B162" s="65"/>
      <c r="C162" s="7"/>
      <c r="D162" s="7"/>
      <c r="E162" s="7"/>
      <c r="F162" s="7"/>
      <c r="G162" s="602">
        <f t="shared" si="9"/>
        <v>0</v>
      </c>
      <c r="H162" s="603">
        <f t="shared" si="15"/>
        <v>0</v>
      </c>
      <c r="I162" s="603">
        <f t="shared" si="16"/>
        <v>0</v>
      </c>
      <c r="J162" s="603">
        <f t="shared" si="18"/>
        <v>0</v>
      </c>
      <c r="K162" s="603">
        <f t="shared" si="17"/>
        <v>0</v>
      </c>
      <c r="L162" s="663">
        <f t="shared" si="5"/>
        <v>0</v>
      </c>
      <c r="M162" s="8"/>
      <c r="N162" s="8"/>
      <c r="O162" s="60"/>
      <c r="P162" s="37"/>
      <c r="Q162" s="37"/>
      <c r="R162" s="37"/>
      <c r="S162" s="37"/>
      <c r="T162" s="37"/>
      <c r="U162" s="37"/>
      <c r="V162" s="37"/>
      <c r="W162" s="37"/>
      <c r="X162" s="37"/>
    </row>
    <row r="163" spans="1:24" ht="15.75" customHeight="1">
      <c r="A163" s="64"/>
      <c r="B163" s="65"/>
      <c r="C163" s="7"/>
      <c r="D163" s="7"/>
      <c r="E163" s="7"/>
      <c r="F163" s="7"/>
      <c r="G163" s="602">
        <f t="shared" si="9"/>
        <v>0</v>
      </c>
      <c r="H163" s="603">
        <f t="shared" si="15"/>
        <v>0</v>
      </c>
      <c r="I163" s="603">
        <f t="shared" si="16"/>
        <v>0</v>
      </c>
      <c r="J163" s="603">
        <f t="shared" si="18"/>
        <v>0</v>
      </c>
      <c r="K163" s="603">
        <f t="shared" si="17"/>
        <v>0</v>
      </c>
      <c r="L163" s="663">
        <f t="shared" si="5"/>
        <v>0</v>
      </c>
      <c r="M163" s="8"/>
      <c r="N163" s="8"/>
      <c r="O163" s="60"/>
      <c r="P163" s="37"/>
      <c r="Q163" s="37"/>
      <c r="R163" s="37"/>
      <c r="S163" s="37"/>
      <c r="T163" s="37"/>
      <c r="U163" s="37"/>
      <c r="V163" s="37"/>
      <c r="W163" s="37"/>
      <c r="X163" s="37"/>
    </row>
    <row r="164" spans="1:24" ht="15.75" customHeight="1">
      <c r="A164" s="64"/>
      <c r="B164" s="65"/>
      <c r="C164" s="7"/>
      <c r="D164" s="7"/>
      <c r="E164" s="7"/>
      <c r="F164" s="7"/>
      <c r="G164" s="602">
        <f t="shared" si="9"/>
        <v>0</v>
      </c>
      <c r="H164" s="603">
        <f t="shared" si="15"/>
        <v>0</v>
      </c>
      <c r="I164" s="603">
        <f t="shared" si="16"/>
        <v>0</v>
      </c>
      <c r="J164" s="603">
        <f t="shared" si="18"/>
        <v>0</v>
      </c>
      <c r="K164" s="603">
        <f t="shared" si="17"/>
        <v>0</v>
      </c>
      <c r="L164" s="663">
        <f t="shared" si="5"/>
        <v>0</v>
      </c>
      <c r="M164" s="8"/>
      <c r="N164" s="8"/>
      <c r="O164" s="60"/>
      <c r="P164" s="37"/>
      <c r="Q164" s="37"/>
      <c r="R164" s="37"/>
      <c r="S164" s="37"/>
      <c r="T164" s="37"/>
      <c r="U164" s="37"/>
      <c r="V164" s="37"/>
      <c r="W164" s="37"/>
      <c r="X164" s="37"/>
    </row>
    <row r="165" spans="1:24" ht="15.75" customHeight="1">
      <c r="A165" s="64"/>
      <c r="B165" s="65"/>
      <c r="C165" s="7"/>
      <c r="D165" s="7"/>
      <c r="E165" s="7"/>
      <c r="F165" s="7"/>
      <c r="G165" s="602">
        <f t="shared" si="9"/>
        <v>0</v>
      </c>
      <c r="H165" s="603">
        <f t="shared" si="15"/>
        <v>0</v>
      </c>
      <c r="I165" s="603">
        <f t="shared" si="16"/>
        <v>0</v>
      </c>
      <c r="J165" s="603">
        <f t="shared" si="18"/>
        <v>0</v>
      </c>
      <c r="K165" s="603">
        <f t="shared" si="17"/>
        <v>0</v>
      </c>
      <c r="L165" s="663">
        <f t="shared" si="5"/>
        <v>0</v>
      </c>
      <c r="M165" s="8"/>
      <c r="N165" s="8"/>
      <c r="O165" s="60"/>
      <c r="P165" s="37"/>
      <c r="Q165" s="37"/>
      <c r="R165" s="37"/>
      <c r="S165" s="37"/>
      <c r="T165" s="37"/>
      <c r="U165" s="37"/>
      <c r="V165" s="37"/>
      <c r="W165" s="37"/>
      <c r="X165" s="37"/>
    </row>
    <row r="166" spans="1:24" ht="15.75" customHeight="1">
      <c r="A166" s="64"/>
      <c r="B166" s="65"/>
      <c r="C166" s="7"/>
      <c r="D166" s="7"/>
      <c r="E166" s="7"/>
      <c r="F166" s="7"/>
      <c r="G166" s="602">
        <f t="shared" si="9"/>
        <v>0</v>
      </c>
      <c r="H166" s="603">
        <f t="shared" si="15"/>
        <v>0</v>
      </c>
      <c r="I166" s="603">
        <f t="shared" si="16"/>
        <v>0</v>
      </c>
      <c r="J166" s="603">
        <f t="shared" si="18"/>
        <v>0</v>
      </c>
      <c r="K166" s="603">
        <f t="shared" si="17"/>
        <v>0</v>
      </c>
      <c r="L166" s="663">
        <f t="shared" si="5"/>
        <v>0</v>
      </c>
      <c r="M166" s="8"/>
      <c r="N166" s="8"/>
      <c r="O166" s="60"/>
      <c r="P166" s="37"/>
      <c r="Q166" s="37"/>
      <c r="R166" s="37"/>
      <c r="S166" s="37"/>
      <c r="T166" s="37"/>
      <c r="U166" s="37"/>
      <c r="V166" s="37"/>
      <c r="W166" s="37"/>
      <c r="X166" s="37"/>
    </row>
    <row r="167" spans="1:24" ht="15.75" customHeight="1">
      <c r="A167" s="64"/>
      <c r="B167" s="65"/>
      <c r="C167" s="7"/>
      <c r="D167" s="7"/>
      <c r="E167" s="7"/>
      <c r="F167" s="7"/>
      <c r="G167" s="602">
        <f t="shared" si="9"/>
        <v>0</v>
      </c>
      <c r="H167" s="603">
        <f t="shared" si="15"/>
        <v>0</v>
      </c>
      <c r="I167" s="603">
        <f t="shared" si="16"/>
        <v>0</v>
      </c>
      <c r="J167" s="603">
        <f t="shared" si="18"/>
        <v>0</v>
      </c>
      <c r="K167" s="603">
        <f t="shared" si="17"/>
        <v>0</v>
      </c>
      <c r="L167" s="663">
        <f t="shared" si="5"/>
        <v>0</v>
      </c>
      <c r="M167" s="8"/>
      <c r="N167" s="8"/>
      <c r="O167" s="60"/>
      <c r="P167" s="37"/>
      <c r="Q167" s="37"/>
      <c r="R167" s="37"/>
      <c r="S167" s="37"/>
      <c r="T167" s="37"/>
      <c r="U167" s="37"/>
      <c r="V167" s="37"/>
      <c r="W167" s="37"/>
      <c r="X167" s="37"/>
    </row>
    <row r="168" spans="1:24" ht="15.75" customHeight="1">
      <c r="A168" s="64"/>
      <c r="B168" s="65"/>
      <c r="C168" s="7"/>
      <c r="D168" s="7"/>
      <c r="E168" s="7"/>
      <c r="F168" s="7"/>
      <c r="G168" s="602">
        <f t="shared" si="9"/>
        <v>0</v>
      </c>
      <c r="H168" s="603">
        <f t="shared" si="15"/>
        <v>0</v>
      </c>
      <c r="I168" s="603">
        <f t="shared" si="16"/>
        <v>0</v>
      </c>
      <c r="J168" s="603">
        <f t="shared" si="18"/>
        <v>0</v>
      </c>
      <c r="K168" s="603">
        <f t="shared" si="17"/>
        <v>0</v>
      </c>
      <c r="L168" s="663">
        <f t="shared" si="5"/>
        <v>0</v>
      </c>
      <c r="M168" s="8"/>
      <c r="N168" s="8"/>
      <c r="O168" s="60"/>
      <c r="P168" s="37"/>
      <c r="Q168" s="37"/>
      <c r="R168" s="37"/>
      <c r="S168" s="37"/>
      <c r="T168" s="37"/>
      <c r="U168" s="37"/>
      <c r="V168" s="37"/>
      <c r="W168" s="37"/>
      <c r="X168" s="37"/>
    </row>
    <row r="169" spans="1:24" ht="15.75" customHeight="1">
      <c r="A169" s="64"/>
      <c r="B169" s="65"/>
      <c r="C169" s="7"/>
      <c r="D169" s="7"/>
      <c r="E169" s="7"/>
      <c r="F169" s="7"/>
      <c r="G169" s="602">
        <f t="shared" si="9"/>
        <v>0</v>
      </c>
      <c r="H169" s="603">
        <f t="shared" si="15"/>
        <v>0</v>
      </c>
      <c r="I169" s="603">
        <f t="shared" si="16"/>
        <v>0</v>
      </c>
      <c r="J169" s="603">
        <f t="shared" si="18"/>
        <v>0</v>
      </c>
      <c r="K169" s="603">
        <f t="shared" si="17"/>
        <v>0</v>
      </c>
      <c r="L169" s="663">
        <f t="shared" si="5"/>
        <v>0</v>
      </c>
      <c r="M169" s="8"/>
      <c r="N169" s="8"/>
      <c r="O169" s="60"/>
      <c r="P169" s="37"/>
      <c r="Q169" s="37"/>
      <c r="R169" s="37"/>
      <c r="S169" s="37"/>
      <c r="T169" s="37"/>
      <c r="U169" s="37"/>
      <c r="V169" s="37"/>
      <c r="W169" s="37"/>
      <c r="X169" s="37"/>
    </row>
    <row r="170" spans="1:24" ht="15.75" customHeight="1">
      <c r="A170" s="64"/>
      <c r="B170" s="65"/>
      <c r="C170" s="7"/>
      <c r="D170" s="7"/>
      <c r="E170" s="7"/>
      <c r="F170" s="7"/>
      <c r="G170" s="602">
        <f t="shared" si="9"/>
        <v>0</v>
      </c>
      <c r="H170" s="603">
        <f t="shared" si="15"/>
        <v>0</v>
      </c>
      <c r="I170" s="603">
        <f t="shared" si="16"/>
        <v>0</v>
      </c>
      <c r="J170" s="603">
        <f t="shared" si="18"/>
        <v>0</v>
      </c>
      <c r="K170" s="603">
        <f t="shared" si="17"/>
        <v>0</v>
      </c>
      <c r="L170" s="663">
        <f t="shared" si="5"/>
        <v>0</v>
      </c>
      <c r="M170" s="8"/>
      <c r="N170" s="8"/>
      <c r="O170" s="60"/>
      <c r="P170" s="37"/>
      <c r="Q170" s="37"/>
      <c r="R170" s="37"/>
      <c r="S170" s="37"/>
      <c r="T170" s="37"/>
      <c r="U170" s="37"/>
      <c r="V170" s="37"/>
      <c r="W170" s="37"/>
      <c r="X170" s="37"/>
    </row>
    <row r="171" spans="1:24" ht="15.75" customHeight="1">
      <c r="A171" s="64"/>
      <c r="B171" s="65"/>
      <c r="C171" s="7"/>
      <c r="D171" s="7"/>
      <c r="E171" s="7"/>
      <c r="F171" s="7"/>
      <c r="G171" s="602">
        <f t="shared" si="9"/>
        <v>0</v>
      </c>
      <c r="H171" s="603">
        <f t="shared" si="15"/>
        <v>0</v>
      </c>
      <c r="I171" s="603">
        <f t="shared" si="16"/>
        <v>0</v>
      </c>
      <c r="J171" s="603">
        <f t="shared" si="18"/>
        <v>0</v>
      </c>
      <c r="K171" s="603">
        <f t="shared" si="17"/>
        <v>0</v>
      </c>
      <c r="L171" s="663">
        <f t="shared" si="5"/>
        <v>0</v>
      </c>
      <c r="M171" s="8"/>
      <c r="N171" s="8"/>
      <c r="O171" s="60"/>
      <c r="P171" s="37"/>
      <c r="Q171" s="37"/>
      <c r="R171" s="37"/>
      <c r="S171" s="37"/>
      <c r="T171" s="37"/>
      <c r="U171" s="37"/>
      <c r="V171" s="37"/>
      <c r="W171" s="37"/>
      <c r="X171" s="37"/>
    </row>
    <row r="172" spans="1:24" ht="15.75" customHeight="1">
      <c r="A172" s="64"/>
      <c r="B172" s="65"/>
      <c r="C172" s="7"/>
      <c r="D172" s="7"/>
      <c r="E172" s="7"/>
      <c r="F172" s="7"/>
      <c r="G172" s="602">
        <f t="shared" si="9"/>
        <v>0</v>
      </c>
      <c r="H172" s="603">
        <f t="shared" si="15"/>
        <v>0</v>
      </c>
      <c r="I172" s="603">
        <f t="shared" si="16"/>
        <v>0</v>
      </c>
      <c r="J172" s="603">
        <f t="shared" si="18"/>
        <v>0</v>
      </c>
      <c r="K172" s="603">
        <f t="shared" si="17"/>
        <v>0</v>
      </c>
      <c r="L172" s="663">
        <f t="shared" si="5"/>
        <v>0</v>
      </c>
      <c r="M172" s="8"/>
      <c r="N172" s="8"/>
      <c r="O172" s="60"/>
      <c r="P172" s="37"/>
      <c r="Q172" s="37"/>
      <c r="R172" s="37"/>
      <c r="S172" s="37"/>
      <c r="T172" s="37"/>
      <c r="U172" s="37"/>
      <c r="V172" s="37"/>
      <c r="W172" s="37"/>
      <c r="X172" s="37"/>
    </row>
    <row r="173" spans="1:24" ht="15.75" customHeight="1">
      <c r="A173" s="64"/>
      <c r="B173" s="65"/>
      <c r="C173" s="7"/>
      <c r="D173" s="7"/>
      <c r="E173" s="7"/>
      <c r="F173" s="7"/>
      <c r="G173" s="602">
        <f t="shared" si="9"/>
        <v>0</v>
      </c>
      <c r="H173" s="603">
        <f t="shared" si="15"/>
        <v>0</v>
      </c>
      <c r="I173" s="603">
        <f t="shared" si="16"/>
        <v>0</v>
      </c>
      <c r="J173" s="603">
        <f t="shared" si="18"/>
        <v>0</v>
      </c>
      <c r="K173" s="603">
        <f t="shared" si="17"/>
        <v>0</v>
      </c>
      <c r="L173" s="663">
        <f t="shared" si="5"/>
        <v>0</v>
      </c>
      <c r="M173" s="8"/>
      <c r="N173" s="8"/>
      <c r="O173" s="60"/>
      <c r="P173" s="37"/>
      <c r="Q173" s="37"/>
      <c r="R173" s="37"/>
      <c r="S173" s="37"/>
      <c r="T173" s="37"/>
      <c r="U173" s="37"/>
      <c r="V173" s="37"/>
      <c r="W173" s="37"/>
      <c r="X173" s="37"/>
    </row>
    <row r="174" spans="1:24" ht="15.75" customHeight="1">
      <c r="A174" s="64"/>
      <c r="B174" s="65"/>
      <c r="C174" s="7"/>
      <c r="D174" s="7"/>
      <c r="E174" s="7"/>
      <c r="F174" s="7"/>
      <c r="G174" s="602">
        <f t="shared" si="9"/>
        <v>0</v>
      </c>
      <c r="H174" s="603">
        <f t="shared" si="15"/>
        <v>0</v>
      </c>
      <c r="I174" s="603">
        <f t="shared" si="16"/>
        <v>0</v>
      </c>
      <c r="J174" s="603">
        <f t="shared" si="18"/>
        <v>0</v>
      </c>
      <c r="K174" s="603">
        <f t="shared" si="17"/>
        <v>0</v>
      </c>
      <c r="L174" s="663">
        <f t="shared" si="5"/>
        <v>0</v>
      </c>
      <c r="M174" s="8"/>
      <c r="N174" s="8"/>
      <c r="O174" s="60"/>
      <c r="P174" s="37"/>
      <c r="Q174" s="37"/>
      <c r="R174" s="37"/>
      <c r="S174" s="37"/>
      <c r="T174" s="37"/>
      <c r="U174" s="37"/>
      <c r="V174" s="37"/>
      <c r="W174" s="37"/>
      <c r="X174" s="37"/>
    </row>
    <row r="175" spans="1:24" ht="15.75" customHeight="1">
      <c r="A175" s="64"/>
      <c r="B175" s="65"/>
      <c r="C175" s="7"/>
      <c r="D175" s="7"/>
      <c r="E175" s="7"/>
      <c r="F175" s="7"/>
      <c r="G175" s="602">
        <f t="shared" si="9"/>
        <v>0</v>
      </c>
      <c r="H175" s="603">
        <f t="shared" si="15"/>
        <v>0</v>
      </c>
      <c r="I175" s="603">
        <f t="shared" si="16"/>
        <v>0</v>
      </c>
      <c r="J175" s="603">
        <f t="shared" si="18"/>
        <v>0</v>
      </c>
      <c r="K175" s="603">
        <f t="shared" si="17"/>
        <v>0</v>
      </c>
      <c r="L175" s="663">
        <f t="shared" si="5"/>
        <v>0</v>
      </c>
      <c r="M175" s="8"/>
      <c r="N175" s="8"/>
      <c r="O175" s="60"/>
      <c r="P175" s="37"/>
      <c r="Q175" s="37"/>
      <c r="R175" s="37"/>
      <c r="S175" s="37"/>
      <c r="T175" s="37"/>
      <c r="U175" s="37"/>
      <c r="V175" s="37"/>
      <c r="W175" s="37"/>
      <c r="X175" s="37"/>
    </row>
    <row r="176" spans="1:24" ht="15.75" customHeight="1">
      <c r="A176" s="64"/>
      <c r="B176" s="65"/>
      <c r="C176" s="7"/>
      <c r="D176" s="7"/>
      <c r="E176" s="7"/>
      <c r="F176" s="7"/>
      <c r="G176" s="602">
        <f t="shared" si="9"/>
        <v>0</v>
      </c>
      <c r="H176" s="603">
        <f t="shared" si="15"/>
        <v>0</v>
      </c>
      <c r="I176" s="603">
        <f t="shared" si="16"/>
        <v>0</v>
      </c>
      <c r="J176" s="603">
        <f t="shared" si="18"/>
        <v>0</v>
      </c>
      <c r="K176" s="603">
        <f t="shared" si="17"/>
        <v>0</v>
      </c>
      <c r="L176" s="663">
        <f t="shared" si="5"/>
        <v>0</v>
      </c>
      <c r="M176" s="8"/>
      <c r="N176" s="8"/>
      <c r="O176" s="60"/>
      <c r="P176" s="37"/>
      <c r="Q176" s="37"/>
      <c r="R176" s="37"/>
      <c r="S176" s="37"/>
      <c r="T176" s="37"/>
      <c r="U176" s="37"/>
      <c r="V176" s="37"/>
      <c r="W176" s="37"/>
      <c r="X176" s="37"/>
    </row>
    <row r="177" spans="1:24" ht="15.75" customHeight="1">
      <c r="A177" s="64"/>
      <c r="B177" s="65"/>
      <c r="C177" s="7"/>
      <c r="D177" s="7"/>
      <c r="E177" s="7"/>
      <c r="F177" s="7"/>
      <c r="G177" s="602">
        <f t="shared" si="9"/>
        <v>0</v>
      </c>
      <c r="H177" s="603">
        <f t="shared" si="15"/>
        <v>0</v>
      </c>
      <c r="I177" s="603">
        <f t="shared" si="16"/>
        <v>0</v>
      </c>
      <c r="J177" s="603">
        <f t="shared" si="18"/>
        <v>0</v>
      </c>
      <c r="K177" s="603">
        <f t="shared" si="17"/>
        <v>0</v>
      </c>
      <c r="L177" s="663">
        <f t="shared" si="5"/>
        <v>0</v>
      </c>
      <c r="M177" s="8"/>
      <c r="N177" s="8"/>
      <c r="O177" s="60"/>
      <c r="P177" s="37"/>
      <c r="Q177" s="37"/>
      <c r="R177" s="37"/>
      <c r="S177" s="37"/>
      <c r="T177" s="37"/>
      <c r="U177" s="37"/>
      <c r="V177" s="37"/>
      <c r="W177" s="37"/>
      <c r="X177" s="37"/>
    </row>
    <row r="178" spans="1:24" ht="15.75" customHeight="1">
      <c r="A178" s="64"/>
      <c r="B178" s="65"/>
      <c r="C178" s="7"/>
      <c r="D178" s="7"/>
      <c r="E178" s="7"/>
      <c r="F178" s="7"/>
      <c r="G178" s="602">
        <f t="shared" si="9"/>
        <v>0</v>
      </c>
      <c r="H178" s="603">
        <f t="shared" si="15"/>
        <v>0</v>
      </c>
      <c r="I178" s="603">
        <f t="shared" si="16"/>
        <v>0</v>
      </c>
      <c r="J178" s="603">
        <f t="shared" si="18"/>
        <v>0</v>
      </c>
      <c r="K178" s="603">
        <f t="shared" si="17"/>
        <v>0</v>
      </c>
      <c r="L178" s="663">
        <f t="shared" si="5"/>
        <v>0</v>
      </c>
      <c r="M178" s="8"/>
      <c r="N178" s="8"/>
      <c r="O178" s="60"/>
      <c r="P178" s="37"/>
      <c r="Q178" s="37"/>
      <c r="R178" s="37"/>
      <c r="S178" s="37"/>
      <c r="T178" s="37"/>
      <c r="U178" s="37"/>
      <c r="V178" s="37"/>
      <c r="W178" s="37"/>
      <c r="X178" s="37"/>
    </row>
    <row r="179" spans="1:24" ht="15.75" customHeight="1">
      <c r="A179" s="64"/>
      <c r="B179" s="65"/>
      <c r="C179" s="7"/>
      <c r="D179" s="7"/>
      <c r="E179" s="7"/>
      <c r="F179" s="7"/>
      <c r="G179" s="602">
        <f t="shared" si="9"/>
        <v>0</v>
      </c>
      <c r="H179" s="603">
        <f t="shared" si="15"/>
        <v>0</v>
      </c>
      <c r="I179" s="603">
        <f t="shared" si="16"/>
        <v>0</v>
      </c>
      <c r="J179" s="603">
        <f t="shared" si="18"/>
        <v>0</v>
      </c>
      <c r="K179" s="603">
        <f t="shared" si="17"/>
        <v>0</v>
      </c>
      <c r="L179" s="663">
        <f t="shared" si="5"/>
        <v>0</v>
      </c>
      <c r="M179" s="8"/>
      <c r="N179" s="8"/>
      <c r="O179" s="60"/>
      <c r="P179" s="37"/>
      <c r="Q179" s="37"/>
      <c r="R179" s="37"/>
      <c r="S179" s="37"/>
      <c r="T179" s="37"/>
      <c r="U179" s="37"/>
      <c r="V179" s="37"/>
      <c r="W179" s="37"/>
      <c r="X179" s="37"/>
    </row>
    <row r="180" spans="1:24" ht="15.75" customHeight="1">
      <c r="A180" s="64"/>
      <c r="B180" s="65"/>
      <c r="C180" s="7"/>
      <c r="D180" s="7"/>
      <c r="E180" s="7"/>
      <c r="F180" s="7"/>
      <c r="G180" s="602">
        <f t="shared" si="9"/>
        <v>0</v>
      </c>
      <c r="H180" s="603">
        <f t="shared" si="15"/>
        <v>0</v>
      </c>
      <c r="I180" s="603">
        <f t="shared" si="16"/>
        <v>0</v>
      </c>
      <c r="J180" s="603">
        <f t="shared" si="18"/>
        <v>0</v>
      </c>
      <c r="K180" s="603">
        <f t="shared" si="17"/>
        <v>0</v>
      </c>
      <c r="L180" s="663">
        <f t="shared" si="5"/>
        <v>0</v>
      </c>
      <c r="M180" s="8"/>
      <c r="N180" s="8"/>
      <c r="O180" s="60"/>
      <c r="P180" s="37"/>
      <c r="Q180" s="37"/>
      <c r="R180" s="37"/>
      <c r="S180" s="37"/>
      <c r="T180" s="37"/>
      <c r="U180" s="37"/>
      <c r="V180" s="37"/>
      <c r="W180" s="37"/>
      <c r="X180" s="37"/>
    </row>
    <row r="181" spans="1:24" ht="15.75" customHeight="1">
      <c r="A181" s="64"/>
      <c r="B181" s="65"/>
      <c r="C181" s="7"/>
      <c r="D181" s="7"/>
      <c r="E181" s="7"/>
      <c r="F181" s="7"/>
      <c r="G181" s="602">
        <f t="shared" si="9"/>
        <v>0</v>
      </c>
      <c r="H181" s="603">
        <f t="shared" si="15"/>
        <v>0</v>
      </c>
      <c r="I181" s="603">
        <f t="shared" si="16"/>
        <v>0</v>
      </c>
      <c r="J181" s="603">
        <f t="shared" si="18"/>
        <v>0</v>
      </c>
      <c r="K181" s="603">
        <f t="shared" si="17"/>
        <v>0</v>
      </c>
      <c r="L181" s="663">
        <f t="shared" si="5"/>
        <v>0</v>
      </c>
      <c r="M181" s="8"/>
      <c r="N181" s="8"/>
      <c r="O181" s="60"/>
      <c r="P181" s="37"/>
      <c r="Q181" s="37"/>
      <c r="R181" s="37"/>
      <c r="S181" s="37"/>
      <c r="T181" s="37"/>
      <c r="U181" s="37"/>
      <c r="V181" s="37"/>
      <c r="W181" s="37"/>
      <c r="X181" s="37"/>
    </row>
    <row r="182" spans="1:24" ht="15.75" customHeight="1">
      <c r="A182" s="64"/>
      <c r="B182" s="65"/>
      <c r="C182" s="7"/>
      <c r="D182" s="7"/>
      <c r="E182" s="7"/>
      <c r="F182" s="7"/>
      <c r="G182" s="602">
        <f t="shared" si="9"/>
        <v>0</v>
      </c>
      <c r="H182" s="603">
        <f t="shared" si="15"/>
        <v>0</v>
      </c>
      <c r="I182" s="603">
        <f t="shared" si="16"/>
        <v>0</v>
      </c>
      <c r="J182" s="603">
        <f t="shared" si="18"/>
        <v>0</v>
      </c>
      <c r="K182" s="603">
        <f t="shared" si="17"/>
        <v>0</v>
      </c>
      <c r="L182" s="663">
        <f t="shared" si="5"/>
        <v>0</v>
      </c>
      <c r="M182" s="8"/>
      <c r="N182" s="8"/>
      <c r="O182" s="60"/>
      <c r="P182" s="37"/>
      <c r="Q182" s="37"/>
      <c r="R182" s="37"/>
      <c r="S182" s="37"/>
      <c r="T182" s="37"/>
      <c r="U182" s="37"/>
      <c r="V182" s="37"/>
      <c r="W182" s="37"/>
      <c r="X182" s="37"/>
    </row>
    <row r="183" spans="1:24" ht="15.75" customHeight="1">
      <c r="A183" s="64"/>
      <c r="B183" s="65"/>
      <c r="C183" s="7"/>
      <c r="D183" s="7"/>
      <c r="E183" s="7"/>
      <c r="F183" s="7"/>
      <c r="G183" s="602">
        <f t="shared" si="9"/>
        <v>0</v>
      </c>
      <c r="H183" s="603">
        <f t="shared" si="15"/>
        <v>0</v>
      </c>
      <c r="I183" s="603">
        <f t="shared" si="16"/>
        <v>0</v>
      </c>
      <c r="J183" s="603">
        <f t="shared" si="18"/>
        <v>0</v>
      </c>
      <c r="K183" s="603">
        <f t="shared" si="17"/>
        <v>0</v>
      </c>
      <c r="L183" s="663">
        <f t="shared" si="5"/>
        <v>0</v>
      </c>
      <c r="M183" s="8"/>
      <c r="N183" s="8"/>
      <c r="O183" s="60"/>
      <c r="P183" s="37"/>
      <c r="Q183" s="37"/>
      <c r="R183" s="37"/>
      <c r="S183" s="37"/>
      <c r="T183" s="37"/>
      <c r="U183" s="37"/>
      <c r="V183" s="37"/>
      <c r="W183" s="37"/>
      <c r="X183" s="37"/>
    </row>
    <row r="184" spans="1:24" ht="15.75" customHeight="1">
      <c r="A184" s="64"/>
      <c r="B184" s="65"/>
      <c r="C184" s="7"/>
      <c r="D184" s="7"/>
      <c r="E184" s="7"/>
      <c r="F184" s="7"/>
      <c r="G184" s="602">
        <f t="shared" si="9"/>
        <v>0</v>
      </c>
      <c r="H184" s="603">
        <f t="shared" si="15"/>
        <v>0</v>
      </c>
      <c r="I184" s="603">
        <f t="shared" si="16"/>
        <v>0</v>
      </c>
      <c r="J184" s="603">
        <f t="shared" si="18"/>
        <v>0</v>
      </c>
      <c r="K184" s="603">
        <f t="shared" si="17"/>
        <v>0</v>
      </c>
      <c r="L184" s="663">
        <f t="shared" si="5"/>
        <v>0</v>
      </c>
      <c r="M184" s="8"/>
      <c r="N184" s="8"/>
      <c r="O184" s="60"/>
      <c r="P184" s="37"/>
      <c r="Q184" s="37"/>
      <c r="R184" s="37"/>
      <c r="S184" s="37"/>
      <c r="T184" s="37"/>
      <c r="U184" s="37"/>
      <c r="V184" s="37"/>
      <c r="W184" s="37"/>
      <c r="X184" s="37"/>
    </row>
    <row r="185" spans="1:24" ht="15.75" customHeight="1">
      <c r="A185" s="64"/>
      <c r="B185" s="65"/>
      <c r="C185" s="7"/>
      <c r="D185" s="7"/>
      <c r="E185" s="7"/>
      <c r="F185" s="7"/>
      <c r="G185" s="602">
        <f t="shared" si="9"/>
        <v>0</v>
      </c>
      <c r="H185" s="603">
        <f t="shared" si="15"/>
        <v>0</v>
      </c>
      <c r="I185" s="603">
        <f t="shared" si="16"/>
        <v>0</v>
      </c>
      <c r="J185" s="603">
        <f t="shared" si="18"/>
        <v>0</v>
      </c>
      <c r="K185" s="603">
        <f t="shared" si="17"/>
        <v>0</v>
      </c>
      <c r="L185" s="663">
        <f t="shared" si="5"/>
        <v>0</v>
      </c>
      <c r="M185" s="8"/>
      <c r="N185" s="8"/>
      <c r="O185" s="60"/>
      <c r="P185" s="37"/>
      <c r="Q185" s="37"/>
      <c r="R185" s="37"/>
      <c r="S185" s="37"/>
      <c r="T185" s="37"/>
      <c r="U185" s="37"/>
      <c r="V185" s="37"/>
      <c r="W185" s="37"/>
      <c r="X185" s="37"/>
    </row>
    <row r="186" spans="1:24" ht="15.75" customHeight="1">
      <c r="A186" s="64"/>
      <c r="B186" s="65"/>
      <c r="C186" s="7"/>
      <c r="D186" s="7"/>
      <c r="E186" s="7"/>
      <c r="F186" s="7"/>
      <c r="G186" s="602">
        <f t="shared" si="9"/>
        <v>0</v>
      </c>
      <c r="H186" s="603">
        <f t="shared" si="15"/>
        <v>0</v>
      </c>
      <c r="I186" s="603">
        <f t="shared" si="16"/>
        <v>0</v>
      </c>
      <c r="J186" s="603">
        <f t="shared" si="18"/>
        <v>0</v>
      </c>
      <c r="K186" s="603">
        <f t="shared" si="17"/>
        <v>0</v>
      </c>
      <c r="L186" s="663">
        <f t="shared" si="5"/>
        <v>0</v>
      </c>
      <c r="M186" s="8"/>
      <c r="N186" s="8"/>
      <c r="O186" s="60"/>
      <c r="P186" s="37"/>
      <c r="Q186" s="37"/>
      <c r="R186" s="37"/>
      <c r="S186" s="37"/>
      <c r="T186" s="37"/>
      <c r="U186" s="37"/>
      <c r="V186" s="37"/>
      <c r="W186" s="37"/>
      <c r="X186" s="37"/>
    </row>
    <row r="187" spans="1:24" ht="15.75" customHeight="1">
      <c r="A187" s="64"/>
      <c r="B187" s="65"/>
      <c r="C187" s="7"/>
      <c r="D187" s="7"/>
      <c r="E187" s="7"/>
      <c r="F187" s="7"/>
      <c r="G187" s="602">
        <f t="shared" si="9"/>
        <v>0</v>
      </c>
      <c r="H187" s="603">
        <f t="shared" si="15"/>
        <v>0</v>
      </c>
      <c r="I187" s="603">
        <f t="shared" si="16"/>
        <v>0</v>
      </c>
      <c r="J187" s="603">
        <f t="shared" si="18"/>
        <v>0</v>
      </c>
      <c r="K187" s="603">
        <f t="shared" si="17"/>
        <v>0</v>
      </c>
      <c r="L187" s="663">
        <f t="shared" si="5"/>
        <v>0</v>
      </c>
      <c r="M187" s="8"/>
      <c r="N187" s="8"/>
      <c r="O187" s="60"/>
      <c r="P187" s="37"/>
      <c r="Q187" s="37"/>
      <c r="R187" s="37"/>
      <c r="S187" s="37"/>
      <c r="T187" s="37"/>
      <c r="U187" s="37"/>
      <c r="V187" s="37"/>
      <c r="W187" s="37"/>
      <c r="X187" s="37"/>
    </row>
    <row r="188" spans="1:24" ht="15.75" customHeight="1">
      <c r="A188" s="64"/>
      <c r="B188" s="65"/>
      <c r="C188" s="7"/>
      <c r="D188" s="7"/>
      <c r="E188" s="7"/>
      <c r="F188" s="7"/>
      <c r="G188" s="602">
        <f t="shared" si="9"/>
        <v>0</v>
      </c>
      <c r="H188" s="603">
        <f t="shared" si="15"/>
        <v>0</v>
      </c>
      <c r="I188" s="603">
        <f t="shared" si="16"/>
        <v>0</v>
      </c>
      <c r="J188" s="603">
        <f t="shared" si="18"/>
        <v>0</v>
      </c>
      <c r="K188" s="603">
        <f t="shared" si="17"/>
        <v>0</v>
      </c>
      <c r="L188" s="663">
        <f t="shared" si="5"/>
        <v>0</v>
      </c>
      <c r="M188" s="8"/>
      <c r="N188" s="8"/>
      <c r="O188" s="60"/>
      <c r="P188" s="37"/>
      <c r="Q188" s="37"/>
      <c r="R188" s="37"/>
      <c r="S188" s="37"/>
      <c r="T188" s="37"/>
      <c r="U188" s="37"/>
      <c r="V188" s="37"/>
      <c r="W188" s="37"/>
      <c r="X188" s="37"/>
    </row>
    <row r="189" spans="1:24" ht="15.75" customHeight="1">
      <c r="A189" s="64"/>
      <c r="B189" s="65"/>
      <c r="C189" s="7"/>
      <c r="D189" s="7"/>
      <c r="E189" s="7"/>
      <c r="F189" s="7"/>
      <c r="G189" s="602">
        <f t="shared" si="9"/>
        <v>0</v>
      </c>
      <c r="H189" s="603">
        <f t="shared" si="15"/>
        <v>0</v>
      </c>
      <c r="I189" s="603">
        <f t="shared" si="16"/>
        <v>0</v>
      </c>
      <c r="J189" s="603">
        <f t="shared" si="18"/>
        <v>0</v>
      </c>
      <c r="K189" s="603">
        <f t="shared" si="17"/>
        <v>0</v>
      </c>
      <c r="L189" s="663">
        <f t="shared" si="5"/>
        <v>0</v>
      </c>
      <c r="M189" s="8"/>
      <c r="N189" s="8"/>
      <c r="O189" s="60"/>
      <c r="P189" s="37"/>
      <c r="Q189" s="37"/>
      <c r="R189" s="37"/>
      <c r="S189" s="37"/>
      <c r="T189" s="37"/>
      <c r="U189" s="37"/>
      <c r="V189" s="37"/>
      <c r="W189" s="37"/>
      <c r="X189" s="37"/>
    </row>
    <row r="190" spans="1:24" ht="15.75" customHeight="1">
      <c r="A190" s="64"/>
      <c r="B190" s="65"/>
      <c r="C190" s="7"/>
      <c r="D190" s="7"/>
      <c r="E190" s="7"/>
      <c r="F190" s="7"/>
      <c r="G190" s="602">
        <f t="shared" si="9"/>
        <v>0</v>
      </c>
      <c r="H190" s="603">
        <f t="shared" si="15"/>
        <v>0</v>
      </c>
      <c r="I190" s="603">
        <f t="shared" si="16"/>
        <v>0</v>
      </c>
      <c r="J190" s="603">
        <f t="shared" si="18"/>
        <v>0</v>
      </c>
      <c r="K190" s="603">
        <f t="shared" si="17"/>
        <v>0</v>
      </c>
      <c r="L190" s="663">
        <f t="shared" si="5"/>
        <v>0</v>
      </c>
      <c r="M190" s="8"/>
      <c r="N190" s="8"/>
      <c r="O190" s="60"/>
      <c r="P190" s="37"/>
      <c r="Q190" s="37"/>
      <c r="R190" s="37"/>
      <c r="S190" s="37"/>
      <c r="T190" s="37"/>
      <c r="U190" s="37"/>
      <c r="V190" s="37"/>
      <c r="W190" s="37"/>
      <c r="X190" s="37"/>
    </row>
    <row r="191" spans="1:24" ht="15.75" customHeight="1">
      <c r="A191" s="64"/>
      <c r="B191" s="65"/>
      <c r="C191" s="7"/>
      <c r="D191" s="7"/>
      <c r="E191" s="7"/>
      <c r="F191" s="7"/>
      <c r="G191" s="602">
        <f t="shared" si="9"/>
        <v>0</v>
      </c>
      <c r="H191" s="603">
        <f t="shared" si="15"/>
        <v>0</v>
      </c>
      <c r="I191" s="603">
        <f t="shared" si="16"/>
        <v>0</v>
      </c>
      <c r="J191" s="603">
        <f t="shared" si="18"/>
        <v>0</v>
      </c>
      <c r="K191" s="603">
        <f t="shared" si="17"/>
        <v>0</v>
      </c>
      <c r="L191" s="663">
        <f t="shared" si="5"/>
        <v>0</v>
      </c>
      <c r="M191" s="8"/>
      <c r="N191" s="8"/>
      <c r="O191" s="60"/>
      <c r="P191" s="37"/>
      <c r="Q191" s="37"/>
      <c r="R191" s="37"/>
      <c r="S191" s="37"/>
      <c r="T191" s="37"/>
      <c r="U191" s="37"/>
      <c r="V191" s="37"/>
      <c r="W191" s="37"/>
      <c r="X191" s="37"/>
    </row>
    <row r="192" spans="1:24" ht="15.75" customHeight="1">
      <c r="A192" s="64"/>
      <c r="B192" s="65"/>
      <c r="C192" s="7"/>
      <c r="D192" s="7"/>
      <c r="E192" s="7"/>
      <c r="F192" s="7"/>
      <c r="G192" s="602">
        <f t="shared" si="9"/>
        <v>0</v>
      </c>
      <c r="H192" s="603">
        <f t="shared" si="15"/>
        <v>0</v>
      </c>
      <c r="I192" s="603">
        <f t="shared" si="16"/>
        <v>0</v>
      </c>
      <c r="J192" s="603">
        <f t="shared" si="18"/>
        <v>0</v>
      </c>
      <c r="K192" s="603">
        <f t="shared" si="17"/>
        <v>0</v>
      </c>
      <c r="L192" s="663">
        <f t="shared" si="5"/>
        <v>0</v>
      </c>
      <c r="M192" s="8"/>
      <c r="N192" s="8"/>
      <c r="O192" s="60"/>
      <c r="P192" s="37"/>
      <c r="Q192" s="37"/>
      <c r="R192" s="37"/>
      <c r="S192" s="37"/>
      <c r="T192" s="37"/>
      <c r="U192" s="37"/>
      <c r="V192" s="37"/>
      <c r="W192" s="37"/>
      <c r="X192" s="37"/>
    </row>
    <row r="193" spans="1:24" ht="15.75" customHeight="1">
      <c r="A193" s="64"/>
      <c r="B193" s="65"/>
      <c r="C193" s="7"/>
      <c r="D193" s="7"/>
      <c r="E193" s="7"/>
      <c r="F193" s="7"/>
      <c r="G193" s="602">
        <f t="shared" si="9"/>
        <v>0</v>
      </c>
      <c r="H193" s="603">
        <f t="shared" si="15"/>
        <v>0</v>
      </c>
      <c r="I193" s="603">
        <f t="shared" si="16"/>
        <v>0</v>
      </c>
      <c r="J193" s="603">
        <f t="shared" si="18"/>
        <v>0</v>
      </c>
      <c r="K193" s="603">
        <f t="shared" si="17"/>
        <v>0</v>
      </c>
      <c r="L193" s="663">
        <f t="shared" si="5"/>
        <v>0</v>
      </c>
      <c r="M193" s="8"/>
      <c r="N193" s="8"/>
      <c r="O193" s="60"/>
      <c r="P193" s="37"/>
      <c r="Q193" s="37"/>
      <c r="R193" s="37"/>
      <c r="S193" s="37"/>
      <c r="T193" s="37"/>
      <c r="U193" s="37"/>
      <c r="V193" s="37"/>
      <c r="W193" s="37"/>
      <c r="X193" s="37"/>
    </row>
    <row r="194" spans="1:24" ht="15.75" customHeight="1">
      <c r="A194" s="64"/>
      <c r="B194" s="65"/>
      <c r="C194" s="7"/>
      <c r="D194" s="7"/>
      <c r="E194" s="7"/>
      <c r="F194" s="7"/>
      <c r="G194" s="602">
        <f t="shared" si="9"/>
        <v>0</v>
      </c>
      <c r="H194" s="603">
        <f t="shared" si="15"/>
        <v>0</v>
      </c>
      <c r="I194" s="603">
        <f t="shared" si="16"/>
        <v>0</v>
      </c>
      <c r="J194" s="603">
        <f t="shared" si="18"/>
        <v>0</v>
      </c>
      <c r="K194" s="603">
        <f t="shared" si="17"/>
        <v>0</v>
      </c>
      <c r="L194" s="663">
        <f t="shared" si="5"/>
        <v>0</v>
      </c>
      <c r="M194" s="8"/>
      <c r="N194" s="8"/>
      <c r="O194" s="60"/>
      <c r="P194" s="37"/>
      <c r="Q194" s="37"/>
      <c r="R194" s="37"/>
      <c r="S194" s="37"/>
      <c r="T194" s="37"/>
      <c r="U194" s="37"/>
      <c r="V194" s="37"/>
      <c r="W194" s="37"/>
      <c r="X194" s="37"/>
    </row>
    <row r="195" spans="1:24" ht="15.75" customHeight="1">
      <c r="A195" s="64"/>
      <c r="B195" s="65"/>
      <c r="C195" s="7"/>
      <c r="D195" s="7"/>
      <c r="E195" s="7"/>
      <c r="F195" s="7"/>
      <c r="G195" s="602">
        <f t="shared" si="9"/>
        <v>0</v>
      </c>
      <c r="H195" s="603">
        <f t="shared" si="15"/>
        <v>0</v>
      </c>
      <c r="I195" s="603">
        <f t="shared" si="16"/>
        <v>0</v>
      </c>
      <c r="J195" s="603">
        <f t="shared" si="18"/>
        <v>0</v>
      </c>
      <c r="K195" s="603">
        <f t="shared" si="17"/>
        <v>0</v>
      </c>
      <c r="L195" s="663">
        <f t="shared" si="5"/>
        <v>0</v>
      </c>
      <c r="M195" s="8"/>
      <c r="N195" s="8"/>
      <c r="O195" s="60"/>
      <c r="P195" s="37"/>
      <c r="Q195" s="37"/>
      <c r="R195" s="37"/>
      <c r="S195" s="37"/>
      <c r="T195" s="37"/>
      <c r="U195" s="37"/>
      <c r="V195" s="37"/>
      <c r="W195" s="37"/>
      <c r="X195" s="37"/>
    </row>
    <row r="196" spans="1:24" ht="15.75" customHeight="1">
      <c r="A196" s="64"/>
      <c r="B196" s="65"/>
      <c r="C196" s="7"/>
      <c r="D196" s="7"/>
      <c r="E196" s="7"/>
      <c r="F196" s="7"/>
      <c r="G196" s="602">
        <f t="shared" si="9"/>
        <v>0</v>
      </c>
      <c r="H196" s="603">
        <f t="shared" si="15"/>
        <v>0</v>
      </c>
      <c r="I196" s="603">
        <f t="shared" si="16"/>
        <v>0</v>
      </c>
      <c r="J196" s="603">
        <f t="shared" si="18"/>
        <v>0</v>
      </c>
      <c r="K196" s="603">
        <f t="shared" si="17"/>
        <v>0</v>
      </c>
      <c r="L196" s="663">
        <f t="shared" si="5"/>
        <v>0</v>
      </c>
      <c r="M196" s="8"/>
      <c r="N196" s="8"/>
      <c r="O196" s="60"/>
      <c r="P196" s="37"/>
      <c r="Q196" s="37"/>
      <c r="R196" s="37"/>
      <c r="S196" s="37"/>
      <c r="T196" s="37"/>
      <c r="U196" s="37"/>
      <c r="V196" s="37"/>
      <c r="W196" s="37"/>
      <c r="X196" s="37"/>
    </row>
    <row r="197" spans="1:24" ht="15.75" customHeight="1">
      <c r="A197" s="64"/>
      <c r="B197" s="65"/>
      <c r="C197" s="7"/>
      <c r="D197" s="7"/>
      <c r="E197" s="7"/>
      <c r="F197" s="7"/>
      <c r="G197" s="602">
        <f t="shared" si="9"/>
        <v>0</v>
      </c>
      <c r="H197" s="603">
        <f t="shared" si="15"/>
        <v>0</v>
      </c>
      <c r="I197" s="603">
        <f t="shared" si="16"/>
        <v>0</v>
      </c>
      <c r="J197" s="603">
        <f t="shared" si="18"/>
        <v>0</v>
      </c>
      <c r="K197" s="603">
        <f t="shared" si="17"/>
        <v>0</v>
      </c>
      <c r="L197" s="663">
        <f t="shared" si="5"/>
        <v>0</v>
      </c>
      <c r="M197" s="8"/>
      <c r="N197" s="8"/>
      <c r="O197" s="60"/>
      <c r="P197" s="37"/>
      <c r="Q197" s="37"/>
      <c r="R197" s="37"/>
      <c r="S197" s="37"/>
      <c r="T197" s="37"/>
      <c r="U197" s="37"/>
      <c r="V197" s="37"/>
      <c r="W197" s="37"/>
      <c r="X197" s="37"/>
    </row>
    <row r="198" spans="1:24" ht="15.75" customHeight="1">
      <c r="A198" s="64"/>
      <c r="B198" s="65"/>
      <c r="C198" s="7"/>
      <c r="D198" s="7"/>
      <c r="E198" s="7"/>
      <c r="F198" s="7"/>
      <c r="G198" s="602">
        <f t="shared" si="9"/>
        <v>0</v>
      </c>
      <c r="H198" s="603">
        <f t="shared" si="15"/>
        <v>0</v>
      </c>
      <c r="I198" s="603">
        <f t="shared" si="16"/>
        <v>0</v>
      </c>
      <c r="J198" s="603">
        <f t="shared" si="18"/>
        <v>0</v>
      </c>
      <c r="K198" s="603">
        <f t="shared" si="17"/>
        <v>0</v>
      </c>
      <c r="L198" s="663">
        <f t="shared" si="5"/>
        <v>0</v>
      </c>
      <c r="M198" s="8"/>
      <c r="N198" s="8"/>
      <c r="O198" s="60"/>
      <c r="P198" s="37"/>
      <c r="Q198" s="37"/>
      <c r="R198" s="37"/>
      <c r="S198" s="37"/>
      <c r="T198" s="37"/>
      <c r="U198" s="37"/>
      <c r="V198" s="37"/>
      <c r="W198" s="37"/>
      <c r="X198" s="37"/>
    </row>
    <row r="199" spans="1:24" ht="15.75" customHeight="1">
      <c r="A199" s="64"/>
      <c r="B199" s="65"/>
      <c r="C199" s="7"/>
      <c r="D199" s="7"/>
      <c r="E199" s="7"/>
      <c r="F199" s="7"/>
      <c r="G199" s="602">
        <f t="shared" si="9"/>
        <v>0</v>
      </c>
      <c r="H199" s="603">
        <f t="shared" si="15"/>
        <v>0</v>
      </c>
      <c r="I199" s="603">
        <f t="shared" si="16"/>
        <v>0</v>
      </c>
      <c r="J199" s="603">
        <f t="shared" si="18"/>
        <v>0</v>
      </c>
      <c r="K199" s="603">
        <f t="shared" si="17"/>
        <v>0</v>
      </c>
      <c r="L199" s="663">
        <f t="shared" si="5"/>
        <v>0</v>
      </c>
      <c r="M199" s="8"/>
      <c r="N199" s="8"/>
      <c r="O199" s="60"/>
      <c r="P199" s="37"/>
      <c r="Q199" s="37"/>
      <c r="R199" s="37"/>
      <c r="S199" s="37"/>
      <c r="T199" s="37"/>
      <c r="U199" s="37"/>
      <c r="V199" s="37"/>
      <c r="W199" s="37"/>
      <c r="X199" s="37"/>
    </row>
    <row r="200" spans="1:24" ht="15.75" customHeight="1">
      <c r="A200" s="64"/>
      <c r="B200" s="65"/>
      <c r="C200" s="7"/>
      <c r="D200" s="7"/>
      <c r="E200" s="7"/>
      <c r="F200" s="7"/>
      <c r="G200" s="602">
        <f t="shared" si="9"/>
        <v>0</v>
      </c>
      <c r="H200" s="603">
        <f t="shared" si="15"/>
        <v>0</v>
      </c>
      <c r="I200" s="603">
        <f t="shared" si="16"/>
        <v>0</v>
      </c>
      <c r="J200" s="603">
        <f t="shared" si="18"/>
        <v>0</v>
      </c>
      <c r="K200" s="603">
        <f t="shared" si="17"/>
        <v>0</v>
      </c>
      <c r="L200" s="663">
        <f t="shared" si="5"/>
        <v>0</v>
      </c>
      <c r="M200" s="8"/>
      <c r="N200" s="8"/>
      <c r="O200" s="60"/>
      <c r="P200" s="37"/>
      <c r="Q200" s="37"/>
      <c r="R200" s="37"/>
      <c r="S200" s="37"/>
      <c r="T200" s="37"/>
      <c r="U200" s="37"/>
      <c r="V200" s="37"/>
      <c r="W200" s="37"/>
      <c r="X200" s="37"/>
    </row>
    <row r="201" spans="1:24" ht="15.75" customHeight="1">
      <c r="A201" s="64"/>
      <c r="B201" s="65"/>
      <c r="C201" s="7"/>
      <c r="D201" s="7"/>
      <c r="E201" s="7"/>
      <c r="F201" s="7"/>
      <c r="G201" s="602">
        <f t="shared" si="9"/>
        <v>0</v>
      </c>
      <c r="H201" s="603">
        <f t="shared" si="15"/>
        <v>0</v>
      </c>
      <c r="I201" s="603">
        <f t="shared" si="16"/>
        <v>0</v>
      </c>
      <c r="J201" s="603">
        <f t="shared" si="18"/>
        <v>0</v>
      </c>
      <c r="K201" s="603">
        <f t="shared" si="17"/>
        <v>0</v>
      </c>
      <c r="L201" s="663">
        <f t="shared" si="5"/>
        <v>0</v>
      </c>
      <c r="M201" s="8"/>
      <c r="N201" s="8"/>
      <c r="O201" s="60"/>
      <c r="P201" s="37"/>
      <c r="Q201" s="37"/>
      <c r="R201" s="37"/>
      <c r="S201" s="37"/>
      <c r="T201" s="37"/>
      <c r="U201" s="37"/>
      <c r="V201" s="37"/>
      <c r="W201" s="37"/>
      <c r="X201" s="37"/>
    </row>
    <row r="202" spans="1:24" ht="15.75" customHeight="1">
      <c r="A202" s="64"/>
      <c r="B202" s="65"/>
      <c r="C202" s="7"/>
      <c r="D202" s="7"/>
      <c r="E202" s="7"/>
      <c r="F202" s="7"/>
      <c r="G202" s="602">
        <f t="shared" si="9"/>
        <v>0</v>
      </c>
      <c r="H202" s="603">
        <f t="shared" si="15"/>
        <v>0</v>
      </c>
      <c r="I202" s="603">
        <f t="shared" si="16"/>
        <v>0</v>
      </c>
      <c r="J202" s="603">
        <f t="shared" si="18"/>
        <v>0</v>
      </c>
      <c r="K202" s="603">
        <f t="shared" si="17"/>
        <v>0</v>
      </c>
      <c r="L202" s="663">
        <f t="shared" si="5"/>
        <v>0</v>
      </c>
      <c r="M202" s="8"/>
      <c r="N202" s="8"/>
      <c r="O202" s="60"/>
      <c r="P202" s="37"/>
      <c r="Q202" s="37"/>
      <c r="R202" s="37"/>
      <c r="S202" s="37"/>
      <c r="T202" s="37"/>
      <c r="U202" s="37"/>
      <c r="V202" s="37"/>
      <c r="W202" s="37"/>
      <c r="X202" s="37"/>
    </row>
    <row r="203" spans="1:24" ht="15.75" customHeight="1">
      <c r="A203" s="64"/>
      <c r="B203" s="65"/>
      <c r="C203" s="7"/>
      <c r="D203" s="7"/>
      <c r="E203" s="7"/>
      <c r="F203" s="7"/>
      <c r="G203" s="602">
        <f t="shared" si="9"/>
        <v>0</v>
      </c>
      <c r="H203" s="603">
        <f t="shared" si="15"/>
        <v>0</v>
      </c>
      <c r="I203" s="603">
        <f t="shared" si="16"/>
        <v>0</v>
      </c>
      <c r="J203" s="603">
        <f t="shared" si="18"/>
        <v>0</v>
      </c>
      <c r="K203" s="603">
        <f t="shared" si="17"/>
        <v>0</v>
      </c>
      <c r="L203" s="663">
        <f t="shared" si="5"/>
        <v>0</v>
      </c>
      <c r="M203" s="8"/>
      <c r="N203" s="8"/>
      <c r="O203" s="60"/>
      <c r="P203" s="37"/>
      <c r="Q203" s="37"/>
      <c r="R203" s="37"/>
      <c r="S203" s="37"/>
      <c r="T203" s="37"/>
      <c r="U203" s="37"/>
      <c r="V203" s="37"/>
      <c r="W203" s="37"/>
      <c r="X203" s="37"/>
    </row>
    <row r="204" spans="1:24" ht="15.75" customHeight="1">
      <c r="A204" s="64"/>
      <c r="B204" s="65"/>
      <c r="C204" s="7"/>
      <c r="D204" s="7"/>
      <c r="E204" s="7"/>
      <c r="F204" s="7"/>
      <c r="G204" s="602">
        <f t="shared" si="9"/>
        <v>0</v>
      </c>
      <c r="H204" s="603">
        <f t="shared" si="15"/>
        <v>0</v>
      </c>
      <c r="I204" s="603">
        <f t="shared" si="16"/>
        <v>0</v>
      </c>
      <c r="J204" s="603">
        <f t="shared" si="18"/>
        <v>0</v>
      </c>
      <c r="K204" s="603">
        <f t="shared" si="17"/>
        <v>0</v>
      </c>
      <c r="L204" s="663">
        <f t="shared" si="5"/>
        <v>0</v>
      </c>
      <c r="M204" s="8"/>
      <c r="N204" s="8"/>
      <c r="O204" s="60"/>
      <c r="P204" s="37"/>
      <c r="Q204" s="37"/>
      <c r="R204" s="37"/>
      <c r="S204" s="37"/>
      <c r="T204" s="37"/>
      <c r="U204" s="37"/>
      <c r="V204" s="37"/>
      <c r="W204" s="37"/>
      <c r="X204" s="37"/>
    </row>
    <row r="205" spans="1:24" ht="15.75" customHeight="1">
      <c r="A205" s="64"/>
      <c r="B205" s="65"/>
      <c r="C205" s="7"/>
      <c r="D205" s="7"/>
      <c r="E205" s="7"/>
      <c r="F205" s="7"/>
      <c r="G205" s="602">
        <f t="shared" si="9"/>
        <v>0</v>
      </c>
      <c r="H205" s="603">
        <f t="shared" si="15"/>
        <v>0</v>
      </c>
      <c r="I205" s="603">
        <f t="shared" si="16"/>
        <v>0</v>
      </c>
      <c r="J205" s="603">
        <f t="shared" si="18"/>
        <v>0</v>
      </c>
      <c r="K205" s="603">
        <f t="shared" si="17"/>
        <v>0</v>
      </c>
      <c r="L205" s="663">
        <f t="shared" si="5"/>
        <v>0</v>
      </c>
      <c r="M205" s="8"/>
      <c r="N205" s="8"/>
      <c r="O205" s="60"/>
      <c r="P205" s="37"/>
      <c r="Q205" s="37"/>
      <c r="R205" s="37"/>
      <c r="S205" s="37"/>
      <c r="T205" s="37"/>
      <c r="U205" s="37"/>
      <c r="V205" s="37"/>
      <c r="W205" s="37"/>
      <c r="X205" s="37"/>
    </row>
    <row r="206" spans="1:24" ht="15.75" customHeight="1">
      <c r="A206" s="64"/>
      <c r="B206" s="65"/>
      <c r="C206" s="7"/>
      <c r="D206" s="7"/>
      <c r="E206" s="7"/>
      <c r="F206" s="7"/>
      <c r="G206" s="602">
        <f t="shared" si="9"/>
        <v>0</v>
      </c>
      <c r="H206" s="603">
        <f t="shared" si="15"/>
        <v>0</v>
      </c>
      <c r="I206" s="603">
        <f t="shared" si="16"/>
        <v>0</v>
      </c>
      <c r="J206" s="603">
        <f t="shared" si="18"/>
        <v>0</v>
      </c>
      <c r="K206" s="603">
        <f t="shared" si="17"/>
        <v>0</v>
      </c>
      <c r="L206" s="663">
        <f t="shared" si="5"/>
        <v>0</v>
      </c>
      <c r="M206" s="8"/>
      <c r="N206" s="8"/>
      <c r="O206" s="60"/>
      <c r="P206" s="37"/>
      <c r="Q206" s="37"/>
      <c r="R206" s="37"/>
      <c r="S206" s="37"/>
      <c r="T206" s="37"/>
      <c r="U206" s="37"/>
      <c r="V206" s="37"/>
      <c r="W206" s="37"/>
      <c r="X206" s="37"/>
    </row>
    <row r="207" spans="1:24" ht="15.75" customHeight="1">
      <c r="A207" s="64"/>
      <c r="B207" s="65"/>
      <c r="C207" s="7"/>
      <c r="D207" s="7"/>
      <c r="E207" s="7"/>
      <c r="F207" s="7"/>
      <c r="G207" s="602">
        <f t="shared" si="9"/>
        <v>0</v>
      </c>
      <c r="H207" s="603">
        <f t="shared" si="15"/>
        <v>0</v>
      </c>
      <c r="I207" s="603">
        <f t="shared" si="16"/>
        <v>0</v>
      </c>
      <c r="J207" s="603">
        <f t="shared" si="18"/>
        <v>0</v>
      </c>
      <c r="K207" s="603">
        <f t="shared" si="17"/>
        <v>0</v>
      </c>
      <c r="L207" s="663">
        <f t="shared" si="5"/>
        <v>0</v>
      </c>
      <c r="M207" s="8"/>
      <c r="N207" s="8"/>
      <c r="O207" s="60"/>
      <c r="P207" s="37"/>
      <c r="Q207" s="37"/>
      <c r="R207" s="37"/>
      <c r="S207" s="37"/>
      <c r="T207" s="37"/>
      <c r="U207" s="37"/>
      <c r="V207" s="37"/>
      <c r="W207" s="37"/>
      <c r="X207" s="37"/>
    </row>
    <row r="208" spans="1:24" ht="15.75" customHeight="1">
      <c r="A208" s="64"/>
      <c r="B208" s="65"/>
      <c r="C208" s="7"/>
      <c r="D208" s="7"/>
      <c r="E208" s="7"/>
      <c r="F208" s="7"/>
      <c r="G208" s="602">
        <f t="shared" si="9"/>
        <v>0</v>
      </c>
      <c r="H208" s="603">
        <f t="shared" si="15"/>
        <v>0</v>
      </c>
      <c r="I208" s="603">
        <f t="shared" si="16"/>
        <v>0</v>
      </c>
      <c r="J208" s="603">
        <f t="shared" si="18"/>
        <v>0</v>
      </c>
      <c r="K208" s="603">
        <f t="shared" si="17"/>
        <v>0</v>
      </c>
      <c r="L208" s="663">
        <f t="shared" si="5"/>
        <v>0</v>
      </c>
      <c r="M208" s="8"/>
      <c r="N208" s="8"/>
      <c r="O208" s="60"/>
      <c r="P208" s="37"/>
      <c r="Q208" s="37"/>
      <c r="R208" s="37"/>
      <c r="S208" s="37"/>
      <c r="T208" s="37"/>
      <c r="U208" s="37"/>
      <c r="V208" s="37"/>
      <c r="W208" s="37"/>
      <c r="X208" s="37"/>
    </row>
    <row r="209" spans="1:24" ht="15.75" customHeight="1">
      <c r="A209" s="64"/>
      <c r="B209" s="65"/>
      <c r="C209" s="7"/>
      <c r="D209" s="7"/>
      <c r="E209" s="7"/>
      <c r="F209" s="7"/>
      <c r="G209" s="602">
        <f t="shared" si="9"/>
        <v>0</v>
      </c>
      <c r="H209" s="603">
        <f t="shared" si="15"/>
        <v>0</v>
      </c>
      <c r="I209" s="603">
        <f t="shared" si="16"/>
        <v>0</v>
      </c>
      <c r="J209" s="603">
        <f t="shared" si="18"/>
        <v>0</v>
      </c>
      <c r="K209" s="603">
        <f t="shared" si="17"/>
        <v>0</v>
      </c>
      <c r="L209" s="663">
        <f t="shared" si="5"/>
        <v>0</v>
      </c>
      <c r="M209" s="8"/>
      <c r="N209" s="8"/>
      <c r="O209" s="60"/>
      <c r="P209" s="37"/>
      <c r="Q209" s="37"/>
      <c r="R209" s="37"/>
      <c r="S209" s="37"/>
      <c r="T209" s="37"/>
      <c r="U209" s="37"/>
      <c r="V209" s="37"/>
      <c r="W209" s="37"/>
      <c r="X209" s="37"/>
    </row>
    <row r="210" spans="1:24" ht="15.75" customHeight="1">
      <c r="A210" s="64"/>
      <c r="B210" s="65"/>
      <c r="C210" s="7"/>
      <c r="D210" s="7"/>
      <c r="E210" s="7"/>
      <c r="F210" s="7"/>
      <c r="G210" s="602">
        <f t="shared" si="9"/>
        <v>0</v>
      </c>
      <c r="H210" s="603">
        <f t="shared" si="15"/>
        <v>0</v>
      </c>
      <c r="I210" s="603">
        <f t="shared" si="16"/>
        <v>0</v>
      </c>
      <c r="J210" s="603">
        <f t="shared" si="18"/>
        <v>0</v>
      </c>
      <c r="K210" s="603">
        <f t="shared" si="17"/>
        <v>0</v>
      </c>
      <c r="L210" s="663">
        <f t="shared" si="5"/>
        <v>0</v>
      </c>
      <c r="M210" s="8"/>
      <c r="N210" s="8"/>
      <c r="O210" s="60"/>
      <c r="P210" s="37"/>
      <c r="Q210" s="37"/>
      <c r="R210" s="37"/>
      <c r="S210" s="37"/>
      <c r="T210" s="37"/>
      <c r="U210" s="37"/>
      <c r="V210" s="37"/>
      <c r="W210" s="37"/>
      <c r="X210" s="37"/>
    </row>
    <row r="211" spans="1:24" ht="15.75" customHeight="1">
      <c r="A211" s="64"/>
      <c r="B211" s="65"/>
      <c r="C211" s="7"/>
      <c r="D211" s="7"/>
      <c r="E211" s="7"/>
      <c r="F211" s="7"/>
      <c r="G211" s="602">
        <f t="shared" si="9"/>
        <v>0</v>
      </c>
      <c r="H211" s="603">
        <f t="shared" si="15"/>
        <v>0</v>
      </c>
      <c r="I211" s="603">
        <f t="shared" si="16"/>
        <v>0</v>
      </c>
      <c r="J211" s="603">
        <f t="shared" si="18"/>
        <v>0</v>
      </c>
      <c r="K211" s="603">
        <f t="shared" si="17"/>
        <v>0</v>
      </c>
      <c r="L211" s="663">
        <f t="shared" si="5"/>
        <v>0</v>
      </c>
      <c r="M211" s="8"/>
      <c r="N211" s="8"/>
      <c r="O211" s="60"/>
      <c r="P211" s="37"/>
      <c r="Q211" s="37"/>
      <c r="R211" s="37"/>
      <c r="S211" s="37"/>
      <c r="T211" s="37"/>
      <c r="U211" s="37"/>
      <c r="V211" s="37"/>
      <c r="W211" s="37"/>
      <c r="X211" s="37"/>
    </row>
    <row r="212" spans="1:24" ht="15.75" customHeight="1">
      <c r="A212" s="64"/>
      <c r="B212" s="65"/>
      <c r="C212" s="7"/>
      <c r="D212" s="7"/>
      <c r="E212" s="7"/>
      <c r="F212" s="7"/>
      <c r="G212" s="602">
        <f t="shared" si="9"/>
        <v>0</v>
      </c>
      <c r="H212" s="603">
        <f t="shared" si="15"/>
        <v>0</v>
      </c>
      <c r="I212" s="603">
        <f t="shared" si="16"/>
        <v>0</v>
      </c>
      <c r="J212" s="603">
        <f t="shared" si="18"/>
        <v>0</v>
      </c>
      <c r="K212" s="603">
        <f t="shared" si="17"/>
        <v>0</v>
      </c>
      <c r="L212" s="663">
        <f t="shared" si="5"/>
        <v>0</v>
      </c>
      <c r="M212" s="8"/>
      <c r="N212" s="8"/>
      <c r="O212" s="60"/>
      <c r="P212" s="37"/>
      <c r="Q212" s="37"/>
      <c r="R212" s="37"/>
      <c r="S212" s="37"/>
      <c r="T212" s="37"/>
      <c r="U212" s="37"/>
      <c r="V212" s="37"/>
      <c r="W212" s="37"/>
      <c r="X212" s="37"/>
    </row>
    <row r="213" spans="1:24" ht="15.75" customHeight="1">
      <c r="A213" s="64"/>
      <c r="B213" s="65"/>
      <c r="C213" s="7"/>
      <c r="D213" s="7"/>
      <c r="E213" s="7"/>
      <c r="F213" s="7"/>
      <c r="G213" s="602">
        <f t="shared" si="9"/>
        <v>0</v>
      </c>
      <c r="H213" s="603">
        <f t="shared" si="15"/>
        <v>0</v>
      </c>
      <c r="I213" s="603">
        <f t="shared" si="16"/>
        <v>0</v>
      </c>
      <c r="J213" s="603">
        <f t="shared" si="18"/>
        <v>0</v>
      </c>
      <c r="K213" s="603">
        <f t="shared" si="17"/>
        <v>0</v>
      </c>
      <c r="L213" s="663">
        <f t="shared" si="5"/>
        <v>0</v>
      </c>
      <c r="M213" s="8"/>
      <c r="N213" s="8"/>
      <c r="O213" s="60"/>
      <c r="P213" s="37"/>
      <c r="Q213" s="37"/>
      <c r="R213" s="37"/>
      <c r="S213" s="37"/>
      <c r="T213" s="37"/>
      <c r="U213" s="37"/>
      <c r="V213" s="37"/>
      <c r="W213" s="37"/>
      <c r="X213" s="37"/>
    </row>
    <row r="214" spans="1:24" ht="15.75" customHeight="1">
      <c r="A214" s="64"/>
      <c r="B214" s="65"/>
      <c r="C214" s="7"/>
      <c r="D214" s="7"/>
      <c r="E214" s="7"/>
      <c r="F214" s="7"/>
      <c r="G214" s="602">
        <f t="shared" si="9"/>
        <v>0</v>
      </c>
      <c r="H214" s="603">
        <f t="shared" si="15"/>
        <v>0</v>
      </c>
      <c r="I214" s="603">
        <f t="shared" si="16"/>
        <v>0</v>
      </c>
      <c r="J214" s="603">
        <f t="shared" si="18"/>
        <v>0</v>
      </c>
      <c r="K214" s="603">
        <f t="shared" si="17"/>
        <v>0</v>
      </c>
      <c r="L214" s="663">
        <f t="shared" si="5"/>
        <v>0</v>
      </c>
      <c r="M214" s="8"/>
      <c r="N214" s="8"/>
      <c r="O214" s="60"/>
      <c r="P214" s="37"/>
      <c r="Q214" s="37"/>
      <c r="R214" s="37"/>
      <c r="S214" s="37"/>
      <c r="T214" s="37"/>
      <c r="U214" s="37"/>
      <c r="V214" s="37"/>
      <c r="W214" s="37"/>
      <c r="X214" s="37"/>
    </row>
    <row r="215" spans="1:24" ht="15.75" customHeight="1">
      <c r="A215" s="64"/>
      <c r="B215" s="65"/>
      <c r="C215" s="7"/>
      <c r="D215" s="7"/>
      <c r="E215" s="7"/>
      <c r="F215" s="7"/>
      <c r="G215" s="602">
        <f t="shared" si="9"/>
        <v>0</v>
      </c>
      <c r="H215" s="603">
        <f t="shared" si="15"/>
        <v>0</v>
      </c>
      <c r="I215" s="603">
        <f t="shared" si="16"/>
        <v>0</v>
      </c>
      <c r="J215" s="603">
        <f t="shared" si="18"/>
        <v>0</v>
      </c>
      <c r="K215" s="603">
        <f t="shared" si="17"/>
        <v>0</v>
      </c>
      <c r="L215" s="663">
        <f t="shared" si="5"/>
        <v>0</v>
      </c>
      <c r="M215" s="8"/>
      <c r="N215" s="8"/>
      <c r="O215" s="60"/>
      <c r="P215" s="37"/>
      <c r="Q215" s="37"/>
      <c r="R215" s="37"/>
      <c r="S215" s="37"/>
      <c r="T215" s="37"/>
      <c r="U215" s="37"/>
      <c r="V215" s="37"/>
      <c r="W215" s="37"/>
      <c r="X215" s="37"/>
    </row>
    <row r="216" spans="1:24" ht="15.75" customHeight="1">
      <c r="A216" s="64"/>
      <c r="B216" s="65"/>
      <c r="C216" s="7"/>
      <c r="D216" s="7"/>
      <c r="E216" s="7"/>
      <c r="F216" s="7"/>
      <c r="G216" s="602">
        <f t="shared" si="9"/>
        <v>0</v>
      </c>
      <c r="H216" s="603">
        <f t="shared" si="15"/>
        <v>0</v>
      </c>
      <c r="I216" s="603">
        <f t="shared" si="16"/>
        <v>0</v>
      </c>
      <c r="J216" s="603">
        <f t="shared" si="18"/>
        <v>0</v>
      </c>
      <c r="K216" s="603">
        <f t="shared" si="17"/>
        <v>0</v>
      </c>
      <c r="L216" s="663">
        <f t="shared" si="5"/>
        <v>0</v>
      </c>
      <c r="M216" s="8"/>
      <c r="N216" s="8"/>
      <c r="O216" s="60"/>
      <c r="P216" s="37"/>
      <c r="Q216" s="37"/>
      <c r="R216" s="37"/>
      <c r="S216" s="37"/>
      <c r="T216" s="37"/>
      <c r="U216" s="37"/>
      <c r="V216" s="37"/>
      <c r="W216" s="37"/>
      <c r="X216" s="37"/>
    </row>
    <row r="217" spans="1:24" ht="15.75" customHeight="1">
      <c r="A217" s="64"/>
      <c r="B217" s="65"/>
      <c r="C217" s="7"/>
      <c r="D217" s="7"/>
      <c r="E217" s="7"/>
      <c r="F217" s="7"/>
      <c r="G217" s="602">
        <f t="shared" si="9"/>
        <v>0</v>
      </c>
      <c r="H217" s="603">
        <f t="shared" si="15"/>
        <v>0</v>
      </c>
      <c r="I217" s="603">
        <f t="shared" si="16"/>
        <v>0</v>
      </c>
      <c r="J217" s="603">
        <f t="shared" si="18"/>
        <v>0</v>
      </c>
      <c r="K217" s="603">
        <f t="shared" si="17"/>
        <v>0</v>
      </c>
      <c r="L217" s="663">
        <f t="shared" si="5"/>
        <v>0</v>
      </c>
      <c r="M217" s="8"/>
      <c r="N217" s="8"/>
      <c r="O217" s="60"/>
      <c r="P217" s="37"/>
      <c r="Q217" s="37"/>
      <c r="R217" s="37"/>
      <c r="S217" s="37"/>
      <c r="T217" s="37"/>
      <c r="U217" s="37"/>
      <c r="V217" s="37"/>
      <c r="W217" s="37"/>
      <c r="X217" s="37"/>
    </row>
    <row r="218" spans="1:24" ht="15.75" customHeight="1">
      <c r="A218" s="64"/>
      <c r="B218" s="65"/>
      <c r="C218" s="7"/>
      <c r="D218" s="7"/>
      <c r="E218" s="7"/>
      <c r="F218" s="7"/>
      <c r="G218" s="602">
        <f t="shared" si="9"/>
        <v>0</v>
      </c>
      <c r="H218" s="603">
        <f t="shared" si="15"/>
        <v>0</v>
      </c>
      <c r="I218" s="603">
        <f t="shared" si="16"/>
        <v>0</v>
      </c>
      <c r="J218" s="603">
        <f t="shared" si="18"/>
        <v>0</v>
      </c>
      <c r="K218" s="603">
        <f t="shared" si="17"/>
        <v>0</v>
      </c>
      <c r="L218" s="663">
        <f t="shared" si="5"/>
        <v>0</v>
      </c>
      <c r="M218" s="8"/>
      <c r="N218" s="8"/>
      <c r="O218" s="60"/>
      <c r="P218" s="37"/>
      <c r="Q218" s="37"/>
      <c r="R218" s="37"/>
      <c r="S218" s="37"/>
      <c r="T218" s="37"/>
      <c r="U218" s="37"/>
      <c r="V218" s="37"/>
      <c r="W218" s="37"/>
      <c r="X218" s="37"/>
    </row>
    <row r="219" spans="1:24" ht="15.75" customHeight="1">
      <c r="A219" s="64"/>
      <c r="B219" s="65"/>
      <c r="C219" s="7"/>
      <c r="D219" s="7"/>
      <c r="E219" s="7"/>
      <c r="F219" s="7"/>
      <c r="G219" s="602">
        <f t="shared" si="9"/>
        <v>0</v>
      </c>
      <c r="H219" s="603">
        <f t="shared" si="15"/>
        <v>0</v>
      </c>
      <c r="I219" s="603">
        <f t="shared" si="16"/>
        <v>0</v>
      </c>
      <c r="J219" s="603">
        <f t="shared" si="18"/>
        <v>0</v>
      </c>
      <c r="K219" s="603">
        <f t="shared" si="17"/>
        <v>0</v>
      </c>
      <c r="L219" s="663">
        <f t="shared" si="5"/>
        <v>0</v>
      </c>
      <c r="M219" s="8"/>
      <c r="N219" s="8"/>
      <c r="O219" s="60"/>
      <c r="P219" s="37"/>
      <c r="Q219" s="37"/>
      <c r="R219" s="37"/>
      <c r="S219" s="37"/>
      <c r="T219" s="37"/>
      <c r="U219" s="37"/>
      <c r="V219" s="37"/>
      <c r="W219" s="37"/>
      <c r="X219" s="37"/>
    </row>
    <row r="220" spans="1:24" ht="15.75" customHeight="1">
      <c r="A220" s="64"/>
      <c r="B220" s="65"/>
      <c r="C220" s="7"/>
      <c r="D220" s="7"/>
      <c r="E220" s="7"/>
      <c r="F220" s="7"/>
      <c r="G220" s="602">
        <f t="shared" si="9"/>
        <v>0</v>
      </c>
      <c r="H220" s="603">
        <f t="shared" si="15"/>
        <v>0</v>
      </c>
      <c r="I220" s="603">
        <f t="shared" si="16"/>
        <v>0</v>
      </c>
      <c r="J220" s="603">
        <f t="shared" si="18"/>
        <v>0</v>
      </c>
      <c r="K220" s="603">
        <f t="shared" si="17"/>
        <v>0</v>
      </c>
      <c r="L220" s="663">
        <f t="shared" si="5"/>
        <v>0</v>
      </c>
      <c r="M220" s="8"/>
      <c r="N220" s="8"/>
      <c r="O220" s="60"/>
      <c r="P220" s="37"/>
      <c r="Q220" s="37"/>
      <c r="R220" s="37"/>
      <c r="S220" s="37"/>
      <c r="T220" s="37"/>
      <c r="U220" s="37"/>
      <c r="V220" s="37"/>
      <c r="W220" s="37"/>
      <c r="X220" s="37"/>
    </row>
    <row r="221" spans="1:24" ht="15.75" customHeight="1">
      <c r="A221" s="64"/>
      <c r="B221" s="65"/>
      <c r="C221" s="7"/>
      <c r="D221" s="7"/>
      <c r="E221" s="7"/>
      <c r="F221" s="7"/>
      <c r="G221" s="602">
        <f t="shared" si="9"/>
        <v>0</v>
      </c>
      <c r="H221" s="603">
        <f t="shared" si="15"/>
        <v>0</v>
      </c>
      <c r="I221" s="603">
        <f t="shared" si="16"/>
        <v>0</v>
      </c>
      <c r="J221" s="603">
        <f t="shared" si="18"/>
        <v>0</v>
      </c>
      <c r="K221" s="603">
        <f t="shared" si="17"/>
        <v>0</v>
      </c>
      <c r="L221" s="663">
        <f t="shared" si="5"/>
        <v>0</v>
      </c>
      <c r="M221" s="8"/>
      <c r="N221" s="8"/>
      <c r="O221" s="60"/>
      <c r="P221" s="37"/>
      <c r="Q221" s="37"/>
      <c r="R221" s="37"/>
      <c r="S221" s="37"/>
      <c r="T221" s="37"/>
      <c r="U221" s="37"/>
      <c r="V221" s="37"/>
      <c r="W221" s="37"/>
      <c r="X221" s="37"/>
    </row>
    <row r="222" spans="1:24" ht="15.75" customHeight="1">
      <c r="A222" s="64"/>
      <c r="B222" s="65"/>
      <c r="C222" s="7"/>
      <c r="D222" s="7"/>
      <c r="E222" s="7"/>
      <c r="F222" s="7"/>
      <c r="G222" s="602">
        <f t="shared" si="9"/>
        <v>0</v>
      </c>
      <c r="H222" s="603">
        <f t="shared" ref="H222:H285" si="19">ROUNDUP(C222/500,0)</f>
        <v>0</v>
      </c>
      <c r="I222" s="603">
        <f t="shared" ref="I222:I285" si="20">ROUNDUP(D222/500,0)</f>
        <v>0</v>
      </c>
      <c r="J222" s="603">
        <f t="shared" si="18"/>
        <v>0</v>
      </c>
      <c r="K222" s="603">
        <f t="shared" ref="K222:K285" si="21">ROUNDUP(F222/500,0)</f>
        <v>0</v>
      </c>
      <c r="L222" s="663">
        <f t="shared" si="5"/>
        <v>0</v>
      </c>
      <c r="M222" s="8"/>
      <c r="N222" s="8"/>
      <c r="O222" s="60"/>
      <c r="P222" s="37"/>
      <c r="Q222" s="37"/>
      <c r="R222" s="37"/>
      <c r="S222" s="37"/>
      <c r="T222" s="37"/>
      <c r="U222" s="37"/>
      <c r="V222" s="37"/>
      <c r="W222" s="37"/>
      <c r="X222" s="37"/>
    </row>
    <row r="223" spans="1:24" ht="15.75" customHeight="1">
      <c r="A223" s="64"/>
      <c r="B223" s="65"/>
      <c r="C223" s="7"/>
      <c r="D223" s="7"/>
      <c r="E223" s="7"/>
      <c r="F223" s="7"/>
      <c r="G223" s="602">
        <f t="shared" si="9"/>
        <v>0</v>
      </c>
      <c r="H223" s="603">
        <f t="shared" si="19"/>
        <v>0</v>
      </c>
      <c r="I223" s="603">
        <f t="shared" si="20"/>
        <v>0</v>
      </c>
      <c r="J223" s="603">
        <f t="shared" ref="J223:J286" si="22">ROUNDUP(E223/500,0)</f>
        <v>0</v>
      </c>
      <c r="K223" s="603">
        <f t="shared" si="21"/>
        <v>0</v>
      </c>
      <c r="L223" s="663">
        <f t="shared" si="5"/>
        <v>0</v>
      </c>
      <c r="M223" s="8"/>
      <c r="N223" s="8"/>
      <c r="O223" s="60"/>
      <c r="P223" s="37"/>
      <c r="Q223" s="37"/>
      <c r="R223" s="37"/>
      <c r="S223" s="37"/>
      <c r="T223" s="37"/>
      <c r="U223" s="37"/>
      <c r="V223" s="37"/>
      <c r="W223" s="37"/>
      <c r="X223" s="37"/>
    </row>
    <row r="224" spans="1:24" ht="15.75" customHeight="1">
      <c r="A224" s="64"/>
      <c r="B224" s="65"/>
      <c r="C224" s="7"/>
      <c r="D224" s="7"/>
      <c r="E224" s="7"/>
      <c r="F224" s="7"/>
      <c r="G224" s="602">
        <f t="shared" si="9"/>
        <v>0</v>
      </c>
      <c r="H224" s="603">
        <f t="shared" si="19"/>
        <v>0</v>
      </c>
      <c r="I224" s="603">
        <f t="shared" si="20"/>
        <v>0</v>
      </c>
      <c r="J224" s="603">
        <f t="shared" si="22"/>
        <v>0</v>
      </c>
      <c r="K224" s="603">
        <f t="shared" si="21"/>
        <v>0</v>
      </c>
      <c r="L224" s="663">
        <f t="shared" si="5"/>
        <v>0</v>
      </c>
      <c r="M224" s="8"/>
      <c r="N224" s="8"/>
      <c r="O224" s="60"/>
      <c r="P224" s="37"/>
      <c r="Q224" s="37"/>
      <c r="R224" s="37"/>
      <c r="S224" s="37"/>
      <c r="T224" s="37"/>
      <c r="U224" s="37"/>
      <c r="V224" s="37"/>
      <c r="W224" s="37"/>
      <c r="X224" s="37"/>
    </row>
    <row r="225" spans="1:24" ht="15.75" customHeight="1">
      <c r="A225" s="64"/>
      <c r="B225" s="65"/>
      <c r="C225" s="7"/>
      <c r="D225" s="7"/>
      <c r="E225" s="7"/>
      <c r="F225" s="7"/>
      <c r="G225" s="602">
        <f t="shared" si="9"/>
        <v>0</v>
      </c>
      <c r="H225" s="603">
        <f t="shared" si="19"/>
        <v>0</v>
      </c>
      <c r="I225" s="603">
        <f t="shared" si="20"/>
        <v>0</v>
      </c>
      <c r="J225" s="603">
        <f t="shared" si="22"/>
        <v>0</v>
      </c>
      <c r="K225" s="603">
        <f t="shared" si="21"/>
        <v>0</v>
      </c>
      <c r="L225" s="663">
        <f t="shared" si="5"/>
        <v>0</v>
      </c>
      <c r="M225" s="8"/>
      <c r="N225" s="8"/>
      <c r="O225" s="60"/>
      <c r="P225" s="37"/>
      <c r="Q225" s="37"/>
      <c r="R225" s="37"/>
      <c r="S225" s="37"/>
      <c r="T225" s="37"/>
      <c r="U225" s="37"/>
      <c r="V225" s="37"/>
      <c r="W225" s="37"/>
      <c r="X225" s="37"/>
    </row>
    <row r="226" spans="1:24" ht="15.75" customHeight="1">
      <c r="A226" s="64"/>
      <c r="B226" s="65"/>
      <c r="C226" s="7"/>
      <c r="D226" s="7"/>
      <c r="E226" s="7"/>
      <c r="F226" s="7"/>
      <c r="G226" s="602">
        <f t="shared" si="9"/>
        <v>0</v>
      </c>
      <c r="H226" s="603">
        <f t="shared" si="19"/>
        <v>0</v>
      </c>
      <c r="I226" s="603">
        <f t="shared" si="20"/>
        <v>0</v>
      </c>
      <c r="J226" s="603">
        <f t="shared" si="22"/>
        <v>0</v>
      </c>
      <c r="K226" s="603">
        <f t="shared" si="21"/>
        <v>0</v>
      </c>
      <c r="L226" s="663">
        <f t="shared" si="5"/>
        <v>0</v>
      </c>
      <c r="M226" s="8"/>
      <c r="N226" s="8"/>
      <c r="O226" s="60"/>
      <c r="P226" s="37"/>
      <c r="Q226" s="37"/>
      <c r="R226" s="37"/>
      <c r="S226" s="37"/>
      <c r="T226" s="37"/>
      <c r="U226" s="37"/>
      <c r="V226" s="37"/>
      <c r="W226" s="37"/>
      <c r="X226" s="37"/>
    </row>
    <row r="227" spans="1:24" ht="15.75" customHeight="1">
      <c r="A227" s="64"/>
      <c r="B227" s="65"/>
      <c r="C227" s="7"/>
      <c r="D227" s="7"/>
      <c r="E227" s="7"/>
      <c r="F227" s="7"/>
      <c r="G227" s="602">
        <f t="shared" si="9"/>
        <v>0</v>
      </c>
      <c r="H227" s="603">
        <f t="shared" si="19"/>
        <v>0</v>
      </c>
      <c r="I227" s="603">
        <f t="shared" si="20"/>
        <v>0</v>
      </c>
      <c r="J227" s="603">
        <f t="shared" si="22"/>
        <v>0</v>
      </c>
      <c r="K227" s="603">
        <f t="shared" si="21"/>
        <v>0</v>
      </c>
      <c r="L227" s="663">
        <f t="shared" si="5"/>
        <v>0</v>
      </c>
      <c r="M227" s="8"/>
      <c r="N227" s="8"/>
      <c r="O227" s="60"/>
      <c r="P227" s="37"/>
      <c r="Q227" s="37"/>
      <c r="R227" s="37"/>
      <c r="S227" s="37"/>
      <c r="T227" s="37"/>
      <c r="U227" s="37"/>
      <c r="V227" s="37"/>
      <c r="W227" s="37"/>
      <c r="X227" s="37"/>
    </row>
    <row r="228" spans="1:24" ht="15.75" customHeight="1">
      <c r="A228" s="64"/>
      <c r="B228" s="65"/>
      <c r="C228" s="7"/>
      <c r="D228" s="7"/>
      <c r="E228" s="7"/>
      <c r="F228" s="7"/>
      <c r="G228" s="602">
        <f t="shared" si="9"/>
        <v>0</v>
      </c>
      <c r="H228" s="603">
        <f t="shared" si="19"/>
        <v>0</v>
      </c>
      <c r="I228" s="603">
        <f t="shared" si="20"/>
        <v>0</v>
      </c>
      <c r="J228" s="603">
        <f t="shared" si="22"/>
        <v>0</v>
      </c>
      <c r="K228" s="603">
        <f t="shared" si="21"/>
        <v>0</v>
      </c>
      <c r="L228" s="663">
        <f t="shared" si="5"/>
        <v>0</v>
      </c>
      <c r="M228" s="8"/>
      <c r="N228" s="8"/>
      <c r="O228" s="60"/>
      <c r="P228" s="37"/>
      <c r="Q228" s="37"/>
      <c r="R228" s="37"/>
      <c r="S228" s="37"/>
      <c r="T228" s="37"/>
      <c r="U228" s="37"/>
      <c r="V228" s="37"/>
      <c r="W228" s="37"/>
      <c r="X228" s="37"/>
    </row>
    <row r="229" spans="1:24" ht="15.75" customHeight="1">
      <c r="A229" s="64"/>
      <c r="B229" s="65"/>
      <c r="C229" s="7"/>
      <c r="D229" s="7"/>
      <c r="E229" s="7"/>
      <c r="F229" s="7"/>
      <c r="G229" s="602">
        <f t="shared" si="9"/>
        <v>0</v>
      </c>
      <c r="H229" s="603">
        <f t="shared" si="19"/>
        <v>0</v>
      </c>
      <c r="I229" s="603">
        <f t="shared" si="20"/>
        <v>0</v>
      </c>
      <c r="J229" s="603">
        <f t="shared" si="22"/>
        <v>0</v>
      </c>
      <c r="K229" s="603">
        <f t="shared" si="21"/>
        <v>0</v>
      </c>
      <c r="L229" s="663">
        <f t="shared" si="5"/>
        <v>0</v>
      </c>
      <c r="M229" s="8"/>
      <c r="N229" s="8"/>
      <c r="O229" s="60"/>
      <c r="P229" s="37"/>
      <c r="Q229" s="37"/>
      <c r="R229" s="37"/>
      <c r="S229" s="37"/>
      <c r="T229" s="37"/>
      <c r="U229" s="37"/>
      <c r="V229" s="37"/>
      <c r="W229" s="37"/>
      <c r="X229" s="37"/>
    </row>
    <row r="230" spans="1:24" ht="15.75" customHeight="1">
      <c r="A230" s="64"/>
      <c r="B230" s="65"/>
      <c r="C230" s="7"/>
      <c r="D230" s="7"/>
      <c r="E230" s="7"/>
      <c r="F230" s="7"/>
      <c r="G230" s="602">
        <f t="shared" si="9"/>
        <v>0</v>
      </c>
      <c r="H230" s="603">
        <f t="shared" si="19"/>
        <v>0</v>
      </c>
      <c r="I230" s="603">
        <f t="shared" si="20"/>
        <v>0</v>
      </c>
      <c r="J230" s="603">
        <f t="shared" si="22"/>
        <v>0</v>
      </c>
      <c r="K230" s="603">
        <f t="shared" si="21"/>
        <v>0</v>
      </c>
      <c r="L230" s="663">
        <f t="shared" si="5"/>
        <v>0</v>
      </c>
      <c r="M230" s="8"/>
      <c r="N230" s="8"/>
      <c r="O230" s="60"/>
      <c r="P230" s="37"/>
      <c r="Q230" s="37"/>
      <c r="R230" s="37"/>
      <c r="S230" s="37"/>
      <c r="T230" s="37"/>
      <c r="U230" s="37"/>
      <c r="V230" s="37"/>
      <c r="W230" s="37"/>
      <c r="X230" s="37"/>
    </row>
    <row r="231" spans="1:24" ht="15.75" customHeight="1">
      <c r="A231" s="64"/>
      <c r="B231" s="65"/>
      <c r="C231" s="7"/>
      <c r="D231" s="7"/>
      <c r="E231" s="7"/>
      <c r="F231" s="7"/>
      <c r="G231" s="602">
        <f t="shared" si="9"/>
        <v>0</v>
      </c>
      <c r="H231" s="603">
        <f t="shared" si="19"/>
        <v>0</v>
      </c>
      <c r="I231" s="603">
        <f t="shared" si="20"/>
        <v>0</v>
      </c>
      <c r="J231" s="603">
        <f t="shared" si="22"/>
        <v>0</v>
      </c>
      <c r="K231" s="603">
        <f t="shared" si="21"/>
        <v>0</v>
      </c>
      <c r="L231" s="663">
        <f t="shared" si="5"/>
        <v>0</v>
      </c>
      <c r="M231" s="8"/>
      <c r="N231" s="8"/>
      <c r="O231" s="60"/>
      <c r="P231" s="37"/>
      <c r="Q231" s="37"/>
      <c r="R231" s="37"/>
      <c r="S231" s="37"/>
      <c r="T231" s="37"/>
      <c r="U231" s="37"/>
      <c r="V231" s="37"/>
      <c r="W231" s="37"/>
      <c r="X231" s="37"/>
    </row>
    <row r="232" spans="1:24" ht="15.75" customHeight="1">
      <c r="A232" s="64"/>
      <c r="B232" s="65"/>
      <c r="C232" s="7"/>
      <c r="D232" s="7"/>
      <c r="E232" s="7"/>
      <c r="F232" s="7"/>
      <c r="G232" s="602">
        <f t="shared" si="9"/>
        <v>0</v>
      </c>
      <c r="H232" s="603">
        <f t="shared" si="19"/>
        <v>0</v>
      </c>
      <c r="I232" s="603">
        <f t="shared" si="20"/>
        <v>0</v>
      </c>
      <c r="J232" s="603">
        <f t="shared" si="22"/>
        <v>0</v>
      </c>
      <c r="K232" s="603">
        <f t="shared" si="21"/>
        <v>0</v>
      </c>
      <c r="L232" s="663">
        <f t="shared" si="5"/>
        <v>0</v>
      </c>
      <c r="M232" s="8"/>
      <c r="N232" s="8"/>
      <c r="O232" s="60"/>
      <c r="P232" s="37"/>
      <c r="Q232" s="37"/>
      <c r="R232" s="37"/>
      <c r="S232" s="37"/>
      <c r="T232" s="37"/>
      <c r="U232" s="37"/>
      <c r="V232" s="37"/>
      <c r="W232" s="37"/>
      <c r="X232" s="37"/>
    </row>
    <row r="233" spans="1:24" ht="15.75" customHeight="1">
      <c r="A233" s="64"/>
      <c r="B233" s="65"/>
      <c r="C233" s="7"/>
      <c r="D233" s="7"/>
      <c r="E233" s="7"/>
      <c r="F233" s="7"/>
      <c r="G233" s="602">
        <f t="shared" si="9"/>
        <v>0</v>
      </c>
      <c r="H233" s="603">
        <f t="shared" si="19"/>
        <v>0</v>
      </c>
      <c r="I233" s="603">
        <f t="shared" si="20"/>
        <v>0</v>
      </c>
      <c r="J233" s="603">
        <f t="shared" si="22"/>
        <v>0</v>
      </c>
      <c r="K233" s="603">
        <f t="shared" si="21"/>
        <v>0</v>
      </c>
      <c r="L233" s="663">
        <f t="shared" si="5"/>
        <v>0</v>
      </c>
      <c r="M233" s="8"/>
      <c r="N233" s="8"/>
      <c r="O233" s="60"/>
      <c r="P233" s="37"/>
      <c r="Q233" s="37"/>
      <c r="R233" s="37"/>
      <c r="S233" s="37"/>
      <c r="T233" s="37"/>
      <c r="U233" s="37"/>
      <c r="V233" s="37"/>
      <c r="W233" s="37"/>
      <c r="X233" s="37"/>
    </row>
    <row r="234" spans="1:24" ht="15.75" customHeight="1">
      <c r="A234" s="64"/>
      <c r="B234" s="65"/>
      <c r="C234" s="7"/>
      <c r="D234" s="7"/>
      <c r="E234" s="7"/>
      <c r="F234" s="7"/>
      <c r="G234" s="602">
        <f t="shared" si="9"/>
        <v>0</v>
      </c>
      <c r="H234" s="603">
        <f t="shared" si="19"/>
        <v>0</v>
      </c>
      <c r="I234" s="603">
        <f t="shared" si="20"/>
        <v>0</v>
      </c>
      <c r="J234" s="603">
        <f t="shared" si="22"/>
        <v>0</v>
      </c>
      <c r="K234" s="603">
        <f t="shared" si="21"/>
        <v>0</v>
      </c>
      <c r="L234" s="663">
        <f t="shared" si="5"/>
        <v>0</v>
      </c>
      <c r="M234" s="8"/>
      <c r="N234" s="8"/>
      <c r="O234" s="60"/>
      <c r="P234" s="37"/>
      <c r="Q234" s="37"/>
      <c r="R234" s="37"/>
      <c r="S234" s="37"/>
      <c r="T234" s="37"/>
      <c r="U234" s="37"/>
      <c r="V234" s="37"/>
      <c r="W234" s="37"/>
      <c r="X234" s="37"/>
    </row>
    <row r="235" spans="1:24" ht="15.75" customHeight="1">
      <c r="A235" s="64"/>
      <c r="B235" s="65"/>
      <c r="C235" s="7"/>
      <c r="D235" s="7"/>
      <c r="E235" s="7"/>
      <c r="F235" s="7"/>
      <c r="G235" s="602">
        <f t="shared" si="9"/>
        <v>0</v>
      </c>
      <c r="H235" s="603">
        <f t="shared" si="19"/>
        <v>0</v>
      </c>
      <c r="I235" s="603">
        <f t="shared" si="20"/>
        <v>0</v>
      </c>
      <c r="J235" s="603">
        <f t="shared" si="22"/>
        <v>0</v>
      </c>
      <c r="K235" s="603">
        <f t="shared" si="21"/>
        <v>0</v>
      </c>
      <c r="L235" s="663">
        <f t="shared" si="5"/>
        <v>0</v>
      </c>
      <c r="M235" s="8"/>
      <c r="N235" s="8"/>
      <c r="O235" s="60"/>
      <c r="P235" s="37"/>
      <c r="Q235" s="37"/>
      <c r="R235" s="37"/>
      <c r="S235" s="37"/>
      <c r="T235" s="37"/>
      <c r="U235" s="37"/>
      <c r="V235" s="37"/>
      <c r="W235" s="37"/>
      <c r="X235" s="37"/>
    </row>
    <row r="236" spans="1:24" ht="15.75" customHeight="1">
      <c r="A236" s="64"/>
      <c r="B236" s="65"/>
      <c r="C236" s="7"/>
      <c r="D236" s="7"/>
      <c r="E236" s="7"/>
      <c r="F236" s="7"/>
      <c r="G236" s="602">
        <f t="shared" si="9"/>
        <v>0</v>
      </c>
      <c r="H236" s="603">
        <f t="shared" si="19"/>
        <v>0</v>
      </c>
      <c r="I236" s="603">
        <f t="shared" si="20"/>
        <v>0</v>
      </c>
      <c r="J236" s="603">
        <f t="shared" si="22"/>
        <v>0</v>
      </c>
      <c r="K236" s="603">
        <f t="shared" si="21"/>
        <v>0</v>
      </c>
      <c r="L236" s="663">
        <f t="shared" si="5"/>
        <v>0</v>
      </c>
      <c r="M236" s="8"/>
      <c r="N236" s="8"/>
      <c r="O236" s="60"/>
      <c r="P236" s="37"/>
      <c r="Q236" s="37"/>
      <c r="R236" s="37"/>
      <c r="S236" s="37"/>
      <c r="T236" s="37"/>
      <c r="U236" s="37"/>
      <c r="V236" s="37"/>
      <c r="W236" s="37"/>
      <c r="X236" s="37"/>
    </row>
    <row r="237" spans="1:24" ht="15.75" customHeight="1">
      <c r="A237" s="64"/>
      <c r="B237" s="65"/>
      <c r="C237" s="7"/>
      <c r="D237" s="7"/>
      <c r="E237" s="7"/>
      <c r="F237" s="7"/>
      <c r="G237" s="602">
        <f t="shared" si="9"/>
        <v>0</v>
      </c>
      <c r="H237" s="603">
        <f t="shared" si="19"/>
        <v>0</v>
      </c>
      <c r="I237" s="603">
        <f t="shared" si="20"/>
        <v>0</v>
      </c>
      <c r="J237" s="603">
        <f t="shared" si="22"/>
        <v>0</v>
      </c>
      <c r="K237" s="603">
        <f t="shared" si="21"/>
        <v>0</v>
      </c>
      <c r="L237" s="663">
        <f t="shared" si="5"/>
        <v>0</v>
      </c>
      <c r="M237" s="8"/>
      <c r="N237" s="8"/>
      <c r="O237" s="60"/>
      <c r="P237" s="37"/>
      <c r="Q237" s="37"/>
      <c r="R237" s="37"/>
      <c r="S237" s="37"/>
      <c r="T237" s="37"/>
      <c r="U237" s="37"/>
      <c r="V237" s="37"/>
      <c r="W237" s="37"/>
      <c r="X237" s="37"/>
    </row>
    <row r="238" spans="1:24" ht="15.75" customHeight="1">
      <c r="A238" s="64"/>
      <c r="B238" s="65"/>
      <c r="C238" s="7"/>
      <c r="D238" s="7"/>
      <c r="E238" s="7"/>
      <c r="F238" s="7"/>
      <c r="G238" s="602">
        <f t="shared" si="9"/>
        <v>0</v>
      </c>
      <c r="H238" s="603">
        <f t="shared" si="19"/>
        <v>0</v>
      </c>
      <c r="I238" s="603">
        <f t="shared" si="20"/>
        <v>0</v>
      </c>
      <c r="J238" s="603">
        <f t="shared" si="22"/>
        <v>0</v>
      </c>
      <c r="K238" s="603">
        <f t="shared" si="21"/>
        <v>0</v>
      </c>
      <c r="L238" s="663">
        <f t="shared" si="5"/>
        <v>0</v>
      </c>
      <c r="M238" s="8"/>
      <c r="N238" s="8"/>
      <c r="O238" s="60"/>
      <c r="P238" s="37"/>
      <c r="Q238" s="37"/>
      <c r="R238" s="37"/>
      <c r="S238" s="37"/>
      <c r="T238" s="37"/>
      <c r="U238" s="37"/>
      <c r="V238" s="37"/>
      <c r="W238" s="37"/>
      <c r="X238" s="37"/>
    </row>
    <row r="239" spans="1:24" ht="15.75" customHeight="1">
      <c r="A239" s="64"/>
      <c r="B239" s="65"/>
      <c r="C239" s="7"/>
      <c r="D239" s="7"/>
      <c r="E239" s="7"/>
      <c r="F239" s="7"/>
      <c r="G239" s="602">
        <f t="shared" si="9"/>
        <v>0</v>
      </c>
      <c r="H239" s="603">
        <f t="shared" si="19"/>
        <v>0</v>
      </c>
      <c r="I239" s="603">
        <f t="shared" si="20"/>
        <v>0</v>
      </c>
      <c r="J239" s="603">
        <f t="shared" si="22"/>
        <v>0</v>
      </c>
      <c r="K239" s="603">
        <f t="shared" si="21"/>
        <v>0</v>
      </c>
      <c r="L239" s="663">
        <f t="shared" si="5"/>
        <v>0</v>
      </c>
      <c r="M239" s="8"/>
      <c r="N239" s="8"/>
      <c r="O239" s="60"/>
      <c r="P239" s="37"/>
      <c r="Q239" s="37"/>
      <c r="R239" s="37"/>
      <c r="S239" s="37"/>
      <c r="T239" s="37"/>
      <c r="U239" s="37"/>
      <c r="V239" s="37"/>
      <c r="W239" s="37"/>
      <c r="X239" s="37"/>
    </row>
    <row r="240" spans="1:24" ht="15.75" customHeight="1">
      <c r="A240" s="64"/>
      <c r="B240" s="65"/>
      <c r="C240" s="7"/>
      <c r="D240" s="7"/>
      <c r="E240" s="7"/>
      <c r="F240" s="7"/>
      <c r="G240" s="602">
        <f t="shared" si="9"/>
        <v>0</v>
      </c>
      <c r="H240" s="603">
        <f t="shared" si="19"/>
        <v>0</v>
      </c>
      <c r="I240" s="603">
        <f t="shared" si="20"/>
        <v>0</v>
      </c>
      <c r="J240" s="603">
        <f t="shared" si="22"/>
        <v>0</v>
      </c>
      <c r="K240" s="603">
        <f t="shared" si="21"/>
        <v>0</v>
      </c>
      <c r="L240" s="663">
        <f t="shared" si="5"/>
        <v>0</v>
      </c>
      <c r="M240" s="8"/>
      <c r="N240" s="8"/>
      <c r="O240" s="60"/>
      <c r="P240" s="37"/>
      <c r="Q240" s="37"/>
      <c r="R240" s="37"/>
      <c r="S240" s="37"/>
      <c r="T240" s="37"/>
      <c r="U240" s="37"/>
      <c r="V240" s="37"/>
      <c r="W240" s="37"/>
      <c r="X240" s="37"/>
    </row>
    <row r="241" spans="1:24" ht="15.75" customHeight="1">
      <c r="A241" s="64"/>
      <c r="B241" s="65"/>
      <c r="C241" s="7"/>
      <c r="D241" s="7"/>
      <c r="E241" s="7"/>
      <c r="F241" s="7"/>
      <c r="G241" s="602">
        <f t="shared" si="9"/>
        <v>0</v>
      </c>
      <c r="H241" s="603">
        <f t="shared" si="19"/>
        <v>0</v>
      </c>
      <c r="I241" s="603">
        <f t="shared" si="20"/>
        <v>0</v>
      </c>
      <c r="J241" s="603">
        <f t="shared" si="22"/>
        <v>0</v>
      </c>
      <c r="K241" s="603">
        <f t="shared" si="21"/>
        <v>0</v>
      </c>
      <c r="L241" s="663">
        <f t="shared" si="5"/>
        <v>0</v>
      </c>
      <c r="M241" s="8"/>
      <c r="N241" s="8"/>
      <c r="O241" s="60"/>
      <c r="P241" s="37"/>
      <c r="Q241" s="37"/>
      <c r="R241" s="37"/>
      <c r="S241" s="37"/>
      <c r="T241" s="37"/>
      <c r="U241" s="37"/>
      <c r="V241" s="37"/>
      <c r="W241" s="37"/>
      <c r="X241" s="37"/>
    </row>
    <row r="242" spans="1:24" ht="15.75" customHeight="1">
      <c r="A242" s="64"/>
      <c r="B242" s="65"/>
      <c r="C242" s="7"/>
      <c r="D242" s="7"/>
      <c r="E242" s="7"/>
      <c r="F242" s="7"/>
      <c r="G242" s="602">
        <f t="shared" si="9"/>
        <v>0</v>
      </c>
      <c r="H242" s="603">
        <f t="shared" si="19"/>
        <v>0</v>
      </c>
      <c r="I242" s="603">
        <f t="shared" si="20"/>
        <v>0</v>
      </c>
      <c r="J242" s="603">
        <f t="shared" si="22"/>
        <v>0</v>
      </c>
      <c r="K242" s="603">
        <f t="shared" si="21"/>
        <v>0</v>
      </c>
      <c r="L242" s="663">
        <f t="shared" si="5"/>
        <v>0</v>
      </c>
      <c r="M242" s="8"/>
      <c r="N242" s="8"/>
      <c r="O242" s="60"/>
      <c r="P242" s="37"/>
      <c r="Q242" s="37"/>
      <c r="R242" s="37"/>
      <c r="S242" s="37"/>
      <c r="T242" s="37"/>
      <c r="U242" s="37"/>
      <c r="V242" s="37"/>
      <c r="W242" s="37"/>
      <c r="X242" s="37"/>
    </row>
    <row r="243" spans="1:24" ht="15.75" customHeight="1">
      <c r="A243" s="64"/>
      <c r="B243" s="65"/>
      <c r="C243" s="7"/>
      <c r="D243" s="7"/>
      <c r="E243" s="7"/>
      <c r="F243" s="7"/>
      <c r="G243" s="602">
        <f t="shared" si="9"/>
        <v>0</v>
      </c>
      <c r="H243" s="603">
        <f t="shared" si="19"/>
        <v>0</v>
      </c>
      <c r="I243" s="603">
        <f t="shared" si="20"/>
        <v>0</v>
      </c>
      <c r="J243" s="603">
        <f t="shared" si="22"/>
        <v>0</v>
      </c>
      <c r="K243" s="603">
        <f t="shared" si="21"/>
        <v>0</v>
      </c>
      <c r="L243" s="663">
        <f t="shared" si="5"/>
        <v>0</v>
      </c>
      <c r="M243" s="8"/>
      <c r="N243" s="8"/>
      <c r="O243" s="60"/>
      <c r="P243" s="37"/>
      <c r="Q243" s="37"/>
      <c r="R243" s="37"/>
      <c r="S243" s="37"/>
      <c r="T243" s="37"/>
      <c r="U243" s="37"/>
      <c r="V243" s="37"/>
      <c r="W243" s="37"/>
      <c r="X243" s="37"/>
    </row>
    <row r="244" spans="1:24" ht="15.75" customHeight="1">
      <c r="A244" s="64"/>
      <c r="B244" s="65"/>
      <c r="C244" s="7"/>
      <c r="D244" s="7"/>
      <c r="E244" s="7"/>
      <c r="F244" s="7"/>
      <c r="G244" s="602">
        <f t="shared" si="9"/>
        <v>0</v>
      </c>
      <c r="H244" s="603">
        <f t="shared" si="19"/>
        <v>0</v>
      </c>
      <c r="I244" s="603">
        <f t="shared" si="20"/>
        <v>0</v>
      </c>
      <c r="J244" s="603">
        <f t="shared" si="22"/>
        <v>0</v>
      </c>
      <c r="K244" s="603">
        <f t="shared" si="21"/>
        <v>0</v>
      </c>
      <c r="L244" s="663">
        <f t="shared" si="5"/>
        <v>0</v>
      </c>
      <c r="M244" s="8"/>
      <c r="N244" s="8"/>
      <c r="O244" s="60"/>
      <c r="P244" s="37"/>
      <c r="Q244" s="37"/>
      <c r="R244" s="37"/>
      <c r="S244" s="37"/>
      <c r="T244" s="37"/>
      <c r="U244" s="37"/>
      <c r="V244" s="37"/>
      <c r="W244" s="37"/>
      <c r="X244" s="37"/>
    </row>
    <row r="245" spans="1:24" ht="15.75" customHeight="1">
      <c r="A245" s="64"/>
      <c r="B245" s="65"/>
      <c r="C245" s="7"/>
      <c r="D245" s="7"/>
      <c r="E245" s="7"/>
      <c r="F245" s="7"/>
      <c r="G245" s="602">
        <f t="shared" si="9"/>
        <v>0</v>
      </c>
      <c r="H245" s="603">
        <f t="shared" si="19"/>
        <v>0</v>
      </c>
      <c r="I245" s="603">
        <f t="shared" si="20"/>
        <v>0</v>
      </c>
      <c r="J245" s="603">
        <f t="shared" si="22"/>
        <v>0</v>
      </c>
      <c r="K245" s="603">
        <f t="shared" si="21"/>
        <v>0</v>
      </c>
      <c r="L245" s="663">
        <f t="shared" si="5"/>
        <v>0</v>
      </c>
      <c r="M245" s="8"/>
      <c r="N245" s="8"/>
      <c r="O245" s="60"/>
      <c r="P245" s="37"/>
      <c r="Q245" s="37"/>
      <c r="R245" s="37"/>
      <c r="S245" s="37"/>
      <c r="T245" s="37"/>
      <c r="U245" s="37"/>
      <c r="V245" s="37"/>
      <c r="W245" s="37"/>
      <c r="X245" s="37"/>
    </row>
    <row r="246" spans="1:24" ht="15.75" customHeight="1">
      <c r="A246" s="64"/>
      <c r="B246" s="65"/>
      <c r="C246" s="7"/>
      <c r="D246" s="7"/>
      <c r="E246" s="7"/>
      <c r="F246" s="7"/>
      <c r="G246" s="602">
        <f t="shared" si="9"/>
        <v>0</v>
      </c>
      <c r="H246" s="603">
        <f t="shared" si="19"/>
        <v>0</v>
      </c>
      <c r="I246" s="603">
        <f t="shared" si="20"/>
        <v>0</v>
      </c>
      <c r="J246" s="603">
        <f t="shared" si="22"/>
        <v>0</v>
      </c>
      <c r="K246" s="603">
        <f t="shared" si="21"/>
        <v>0</v>
      </c>
      <c r="L246" s="663">
        <f t="shared" si="5"/>
        <v>0</v>
      </c>
      <c r="M246" s="8"/>
      <c r="N246" s="8"/>
      <c r="O246" s="60"/>
      <c r="P246" s="37"/>
      <c r="Q246" s="37"/>
      <c r="R246" s="37"/>
      <c r="S246" s="37"/>
      <c r="T246" s="37"/>
      <c r="U246" s="37"/>
      <c r="V246" s="37"/>
      <c r="W246" s="37"/>
      <c r="X246" s="37"/>
    </row>
    <row r="247" spans="1:24" ht="15.75" customHeight="1">
      <c r="A247" s="64"/>
      <c r="B247" s="65"/>
      <c r="C247" s="7"/>
      <c r="D247" s="7"/>
      <c r="E247" s="7"/>
      <c r="F247" s="7"/>
      <c r="G247" s="602">
        <f t="shared" si="9"/>
        <v>0</v>
      </c>
      <c r="H247" s="603">
        <f t="shared" si="19"/>
        <v>0</v>
      </c>
      <c r="I247" s="603">
        <f t="shared" si="20"/>
        <v>0</v>
      </c>
      <c r="J247" s="603">
        <f t="shared" si="22"/>
        <v>0</v>
      </c>
      <c r="K247" s="603">
        <f t="shared" si="21"/>
        <v>0</v>
      </c>
      <c r="L247" s="663">
        <f t="shared" si="5"/>
        <v>0</v>
      </c>
      <c r="M247" s="8"/>
      <c r="N247" s="8"/>
      <c r="O247" s="60"/>
      <c r="P247" s="37"/>
      <c r="Q247" s="37"/>
      <c r="R247" s="37"/>
      <c r="S247" s="37"/>
      <c r="T247" s="37"/>
      <c r="U247" s="37"/>
      <c r="V247" s="37"/>
      <c r="W247" s="37"/>
      <c r="X247" s="37"/>
    </row>
    <row r="248" spans="1:24" ht="15.75" customHeight="1">
      <c r="A248" s="64"/>
      <c r="B248" s="65"/>
      <c r="C248" s="7"/>
      <c r="D248" s="7"/>
      <c r="E248" s="7"/>
      <c r="F248" s="7"/>
      <c r="G248" s="602">
        <f t="shared" si="9"/>
        <v>0</v>
      </c>
      <c r="H248" s="603">
        <f t="shared" si="19"/>
        <v>0</v>
      </c>
      <c r="I248" s="603">
        <f t="shared" si="20"/>
        <v>0</v>
      </c>
      <c r="J248" s="603">
        <f t="shared" si="22"/>
        <v>0</v>
      </c>
      <c r="K248" s="603">
        <f t="shared" si="21"/>
        <v>0</v>
      </c>
      <c r="L248" s="663">
        <f t="shared" si="5"/>
        <v>0</v>
      </c>
      <c r="M248" s="8"/>
      <c r="N248" s="8"/>
      <c r="O248" s="60"/>
      <c r="P248" s="37"/>
      <c r="Q248" s="37"/>
      <c r="R248" s="37"/>
      <c r="S248" s="37"/>
      <c r="T248" s="37"/>
      <c r="U248" s="37"/>
      <c r="V248" s="37"/>
      <c r="W248" s="37"/>
      <c r="X248" s="37"/>
    </row>
    <row r="249" spans="1:24" ht="15.75" customHeight="1">
      <c r="A249" s="64"/>
      <c r="B249" s="65"/>
      <c r="C249" s="7"/>
      <c r="D249" s="7"/>
      <c r="E249" s="7"/>
      <c r="F249" s="7"/>
      <c r="G249" s="602">
        <f t="shared" si="9"/>
        <v>0</v>
      </c>
      <c r="H249" s="603">
        <f t="shared" si="19"/>
        <v>0</v>
      </c>
      <c r="I249" s="603">
        <f t="shared" si="20"/>
        <v>0</v>
      </c>
      <c r="J249" s="603">
        <f t="shared" si="22"/>
        <v>0</v>
      </c>
      <c r="K249" s="603">
        <f t="shared" si="21"/>
        <v>0</v>
      </c>
      <c r="L249" s="663">
        <f t="shared" si="5"/>
        <v>0</v>
      </c>
      <c r="M249" s="8"/>
      <c r="N249" s="8"/>
      <c r="O249" s="60"/>
      <c r="P249" s="37"/>
      <c r="Q249" s="37"/>
      <c r="R249" s="37"/>
      <c r="S249" s="37"/>
      <c r="T249" s="37"/>
      <c r="U249" s="37"/>
      <c r="V249" s="37"/>
      <c r="W249" s="37"/>
      <c r="X249" s="37"/>
    </row>
    <row r="250" spans="1:24" ht="15.75" customHeight="1">
      <c r="A250" s="64"/>
      <c r="B250" s="65"/>
      <c r="C250" s="7"/>
      <c r="D250" s="7"/>
      <c r="E250" s="7"/>
      <c r="F250" s="7"/>
      <c r="G250" s="602">
        <f t="shared" si="9"/>
        <v>0</v>
      </c>
      <c r="H250" s="603">
        <f t="shared" si="19"/>
        <v>0</v>
      </c>
      <c r="I250" s="603">
        <f t="shared" si="20"/>
        <v>0</v>
      </c>
      <c r="J250" s="603">
        <f t="shared" si="22"/>
        <v>0</v>
      </c>
      <c r="K250" s="603">
        <f t="shared" si="21"/>
        <v>0</v>
      </c>
      <c r="L250" s="663">
        <f t="shared" si="5"/>
        <v>0</v>
      </c>
      <c r="M250" s="8"/>
      <c r="N250" s="8"/>
      <c r="O250" s="60"/>
      <c r="P250" s="37"/>
      <c r="Q250" s="37"/>
      <c r="R250" s="37"/>
      <c r="S250" s="37"/>
      <c r="T250" s="37"/>
      <c r="U250" s="37"/>
      <c r="V250" s="37"/>
      <c r="W250" s="37"/>
      <c r="X250" s="37"/>
    </row>
    <row r="251" spans="1:24" ht="15.75" customHeight="1">
      <c r="A251" s="64"/>
      <c r="B251" s="65"/>
      <c r="C251" s="7"/>
      <c r="D251" s="7"/>
      <c r="E251" s="7"/>
      <c r="F251" s="7"/>
      <c r="G251" s="602">
        <f t="shared" si="9"/>
        <v>0</v>
      </c>
      <c r="H251" s="603">
        <f t="shared" si="19"/>
        <v>0</v>
      </c>
      <c r="I251" s="603">
        <f t="shared" si="20"/>
        <v>0</v>
      </c>
      <c r="J251" s="603">
        <f t="shared" si="22"/>
        <v>0</v>
      </c>
      <c r="K251" s="603">
        <f t="shared" si="21"/>
        <v>0</v>
      </c>
      <c r="L251" s="663">
        <f t="shared" si="5"/>
        <v>0</v>
      </c>
      <c r="M251" s="8"/>
      <c r="N251" s="8"/>
      <c r="O251" s="60"/>
      <c r="P251" s="37"/>
      <c r="Q251" s="37"/>
      <c r="R251" s="37"/>
      <c r="S251" s="37"/>
      <c r="T251" s="37"/>
      <c r="U251" s="37"/>
      <c r="V251" s="37"/>
      <c r="W251" s="37"/>
      <c r="X251" s="37"/>
    </row>
    <row r="252" spans="1:24" ht="15.75" customHeight="1">
      <c r="A252" s="64"/>
      <c r="B252" s="65"/>
      <c r="C252" s="7"/>
      <c r="D252" s="7"/>
      <c r="E252" s="7"/>
      <c r="F252" s="7"/>
      <c r="G252" s="602">
        <f t="shared" si="9"/>
        <v>0</v>
      </c>
      <c r="H252" s="603">
        <f t="shared" si="19"/>
        <v>0</v>
      </c>
      <c r="I252" s="603">
        <f t="shared" si="20"/>
        <v>0</v>
      </c>
      <c r="J252" s="603">
        <f t="shared" si="22"/>
        <v>0</v>
      </c>
      <c r="K252" s="603">
        <f t="shared" si="21"/>
        <v>0</v>
      </c>
      <c r="L252" s="663">
        <f t="shared" si="5"/>
        <v>0</v>
      </c>
      <c r="M252" s="8"/>
      <c r="N252" s="8"/>
      <c r="O252" s="60"/>
      <c r="P252" s="37"/>
      <c r="Q252" s="37"/>
      <c r="R252" s="37"/>
      <c r="S252" s="37"/>
      <c r="T252" s="37"/>
      <c r="U252" s="37"/>
      <c r="V252" s="37"/>
      <c r="W252" s="37"/>
      <c r="X252" s="37"/>
    </row>
    <row r="253" spans="1:24" ht="15.75" customHeight="1">
      <c r="A253" s="64"/>
      <c r="B253" s="65"/>
      <c r="C253" s="7"/>
      <c r="D253" s="7"/>
      <c r="E253" s="7"/>
      <c r="F253" s="7"/>
      <c r="G253" s="602">
        <f t="shared" si="9"/>
        <v>0</v>
      </c>
      <c r="H253" s="603">
        <f t="shared" si="19"/>
        <v>0</v>
      </c>
      <c r="I253" s="603">
        <f t="shared" si="20"/>
        <v>0</v>
      </c>
      <c r="J253" s="603">
        <f t="shared" si="22"/>
        <v>0</v>
      </c>
      <c r="K253" s="603">
        <f t="shared" si="21"/>
        <v>0</v>
      </c>
      <c r="L253" s="663">
        <f t="shared" si="5"/>
        <v>0</v>
      </c>
      <c r="M253" s="8"/>
      <c r="N253" s="8"/>
      <c r="O253" s="60"/>
      <c r="P253" s="37"/>
      <c r="Q253" s="37"/>
      <c r="R253" s="37"/>
      <c r="S253" s="37"/>
      <c r="T253" s="37"/>
      <c r="U253" s="37"/>
      <c r="V253" s="37"/>
      <c r="W253" s="37"/>
      <c r="X253" s="37"/>
    </row>
    <row r="254" spans="1:24" ht="15.75" customHeight="1">
      <c r="A254" s="64"/>
      <c r="B254" s="65"/>
      <c r="C254" s="7"/>
      <c r="D254" s="7"/>
      <c r="E254" s="7"/>
      <c r="F254" s="7"/>
      <c r="G254" s="602">
        <f t="shared" si="9"/>
        <v>0</v>
      </c>
      <c r="H254" s="603">
        <f t="shared" si="19"/>
        <v>0</v>
      </c>
      <c r="I254" s="603">
        <f t="shared" si="20"/>
        <v>0</v>
      </c>
      <c r="J254" s="603">
        <f t="shared" si="22"/>
        <v>0</v>
      </c>
      <c r="K254" s="603">
        <f t="shared" si="21"/>
        <v>0</v>
      </c>
      <c r="L254" s="663">
        <f t="shared" si="5"/>
        <v>0</v>
      </c>
      <c r="M254" s="8"/>
      <c r="N254" s="8"/>
      <c r="O254" s="60"/>
      <c r="P254" s="37"/>
      <c r="Q254" s="37"/>
      <c r="R254" s="37"/>
      <c r="S254" s="37"/>
      <c r="T254" s="37"/>
      <c r="U254" s="37"/>
      <c r="V254" s="37"/>
      <c r="W254" s="37"/>
      <c r="X254" s="37"/>
    </row>
    <row r="255" spans="1:24" ht="15.75" customHeight="1">
      <c r="A255" s="64"/>
      <c r="B255" s="65"/>
      <c r="C255" s="7"/>
      <c r="D255" s="7"/>
      <c r="E255" s="7"/>
      <c r="F255" s="7"/>
      <c r="G255" s="602">
        <f t="shared" si="9"/>
        <v>0</v>
      </c>
      <c r="H255" s="603">
        <f t="shared" si="19"/>
        <v>0</v>
      </c>
      <c r="I255" s="603">
        <f t="shared" si="20"/>
        <v>0</v>
      </c>
      <c r="J255" s="603">
        <f t="shared" si="22"/>
        <v>0</v>
      </c>
      <c r="K255" s="603">
        <f t="shared" si="21"/>
        <v>0</v>
      </c>
      <c r="L255" s="663">
        <f t="shared" si="5"/>
        <v>0</v>
      </c>
      <c r="M255" s="8"/>
      <c r="N255" s="8"/>
      <c r="O255" s="60"/>
      <c r="P255" s="37"/>
      <c r="Q255" s="37"/>
      <c r="R255" s="37"/>
      <c r="S255" s="37"/>
      <c r="T255" s="37"/>
      <c r="U255" s="37"/>
      <c r="V255" s="37"/>
      <c r="W255" s="37"/>
      <c r="X255" s="37"/>
    </row>
    <row r="256" spans="1:24" ht="15.75" customHeight="1">
      <c r="A256" s="64"/>
      <c r="B256" s="65"/>
      <c r="C256" s="7"/>
      <c r="D256" s="7"/>
      <c r="E256" s="7"/>
      <c r="F256" s="7"/>
      <c r="G256" s="602">
        <f t="shared" si="9"/>
        <v>0</v>
      </c>
      <c r="H256" s="603">
        <f t="shared" si="19"/>
        <v>0</v>
      </c>
      <c r="I256" s="603">
        <f t="shared" si="20"/>
        <v>0</v>
      </c>
      <c r="J256" s="603">
        <f t="shared" si="22"/>
        <v>0</v>
      </c>
      <c r="K256" s="603">
        <f t="shared" si="21"/>
        <v>0</v>
      </c>
      <c r="L256" s="663">
        <f t="shared" si="5"/>
        <v>0</v>
      </c>
      <c r="M256" s="8"/>
      <c r="N256" s="8"/>
      <c r="O256" s="60"/>
      <c r="P256" s="37"/>
      <c r="Q256" s="37"/>
      <c r="R256" s="37"/>
      <c r="S256" s="37"/>
      <c r="T256" s="37"/>
      <c r="U256" s="37"/>
      <c r="V256" s="37"/>
      <c r="W256" s="37"/>
      <c r="X256" s="37"/>
    </row>
    <row r="257" spans="1:24" ht="15.75" customHeight="1">
      <c r="A257" s="64"/>
      <c r="B257" s="65"/>
      <c r="C257" s="7"/>
      <c r="D257" s="7"/>
      <c r="E257" s="7"/>
      <c r="F257" s="7"/>
      <c r="G257" s="602">
        <f t="shared" si="9"/>
        <v>0</v>
      </c>
      <c r="H257" s="603">
        <f t="shared" si="19"/>
        <v>0</v>
      </c>
      <c r="I257" s="603">
        <f t="shared" si="20"/>
        <v>0</v>
      </c>
      <c r="J257" s="603">
        <f t="shared" si="22"/>
        <v>0</v>
      </c>
      <c r="K257" s="603">
        <f t="shared" si="21"/>
        <v>0</v>
      </c>
      <c r="L257" s="663">
        <f t="shared" ref="L257:L324" si="23">SUM(H257:K257)</f>
        <v>0</v>
      </c>
      <c r="M257" s="8"/>
      <c r="N257" s="8"/>
      <c r="O257" s="60"/>
      <c r="P257" s="37"/>
      <c r="Q257" s="37"/>
      <c r="R257" s="37"/>
      <c r="S257" s="37"/>
      <c r="T257" s="37"/>
      <c r="U257" s="37"/>
      <c r="V257" s="37"/>
      <c r="W257" s="37"/>
      <c r="X257" s="37"/>
    </row>
    <row r="258" spans="1:24" ht="15.75" customHeight="1">
      <c r="A258" s="64"/>
      <c r="B258" s="65"/>
      <c r="C258" s="7"/>
      <c r="D258" s="7"/>
      <c r="E258" s="7"/>
      <c r="F258" s="7"/>
      <c r="G258" s="602">
        <f t="shared" si="9"/>
        <v>0</v>
      </c>
      <c r="H258" s="603">
        <f t="shared" si="19"/>
        <v>0</v>
      </c>
      <c r="I258" s="603">
        <f t="shared" si="20"/>
        <v>0</v>
      </c>
      <c r="J258" s="603">
        <f t="shared" si="22"/>
        <v>0</v>
      </c>
      <c r="K258" s="603">
        <f t="shared" si="21"/>
        <v>0</v>
      </c>
      <c r="L258" s="663">
        <f t="shared" si="23"/>
        <v>0</v>
      </c>
      <c r="M258" s="8"/>
      <c r="N258" s="8"/>
      <c r="O258" s="60"/>
      <c r="P258" s="37"/>
      <c r="Q258" s="37"/>
      <c r="R258" s="37"/>
      <c r="S258" s="37"/>
      <c r="T258" s="37"/>
      <c r="U258" s="37"/>
      <c r="V258" s="37"/>
      <c r="W258" s="37"/>
      <c r="X258" s="37"/>
    </row>
    <row r="259" spans="1:24" ht="15.75" customHeight="1">
      <c r="A259" s="64"/>
      <c r="B259" s="65"/>
      <c r="C259" s="7"/>
      <c r="D259" s="7"/>
      <c r="E259" s="7"/>
      <c r="F259" s="7"/>
      <c r="G259" s="602">
        <f t="shared" si="9"/>
        <v>0</v>
      </c>
      <c r="H259" s="603">
        <f t="shared" si="19"/>
        <v>0</v>
      </c>
      <c r="I259" s="603">
        <f t="shared" si="20"/>
        <v>0</v>
      </c>
      <c r="J259" s="603">
        <f t="shared" si="22"/>
        <v>0</v>
      </c>
      <c r="K259" s="603">
        <f t="shared" si="21"/>
        <v>0</v>
      </c>
      <c r="L259" s="663">
        <f t="shared" si="23"/>
        <v>0</v>
      </c>
      <c r="M259" s="8"/>
      <c r="N259" s="8"/>
      <c r="O259" s="60"/>
      <c r="P259" s="37"/>
      <c r="Q259" s="37"/>
      <c r="R259" s="37"/>
      <c r="S259" s="37"/>
      <c r="T259" s="37"/>
      <c r="U259" s="37"/>
      <c r="V259" s="37"/>
      <c r="W259" s="37"/>
      <c r="X259" s="37"/>
    </row>
    <row r="260" spans="1:24" ht="15.75" customHeight="1">
      <c r="A260" s="64"/>
      <c r="B260" s="65"/>
      <c r="C260" s="7"/>
      <c r="D260" s="7"/>
      <c r="E260" s="7"/>
      <c r="F260" s="7"/>
      <c r="G260" s="602">
        <f t="shared" si="9"/>
        <v>0</v>
      </c>
      <c r="H260" s="603">
        <f t="shared" si="19"/>
        <v>0</v>
      </c>
      <c r="I260" s="603">
        <f t="shared" si="20"/>
        <v>0</v>
      </c>
      <c r="J260" s="603">
        <f t="shared" si="22"/>
        <v>0</v>
      </c>
      <c r="K260" s="603">
        <f t="shared" si="21"/>
        <v>0</v>
      </c>
      <c r="L260" s="663">
        <f t="shared" si="23"/>
        <v>0</v>
      </c>
      <c r="M260" s="8"/>
      <c r="N260" s="8"/>
      <c r="O260" s="60"/>
      <c r="P260" s="37"/>
      <c r="Q260" s="37"/>
      <c r="R260" s="37"/>
      <c r="S260" s="37"/>
      <c r="T260" s="37"/>
      <c r="U260" s="37"/>
      <c r="V260" s="37"/>
      <c r="W260" s="37"/>
      <c r="X260" s="37"/>
    </row>
    <row r="261" spans="1:24" ht="15.75" customHeight="1">
      <c r="A261" s="64"/>
      <c r="B261" s="65"/>
      <c r="C261" s="7"/>
      <c r="D261" s="7"/>
      <c r="E261" s="7"/>
      <c r="F261" s="7"/>
      <c r="G261" s="602">
        <f t="shared" si="9"/>
        <v>0</v>
      </c>
      <c r="H261" s="603">
        <f t="shared" si="19"/>
        <v>0</v>
      </c>
      <c r="I261" s="603">
        <f t="shared" si="20"/>
        <v>0</v>
      </c>
      <c r="J261" s="603">
        <f t="shared" si="22"/>
        <v>0</v>
      </c>
      <c r="K261" s="603">
        <f t="shared" si="21"/>
        <v>0</v>
      </c>
      <c r="L261" s="663">
        <f t="shared" si="23"/>
        <v>0</v>
      </c>
      <c r="M261" s="8"/>
      <c r="N261" s="8"/>
      <c r="O261" s="60"/>
      <c r="P261" s="37"/>
      <c r="Q261" s="37"/>
      <c r="R261" s="37"/>
      <c r="S261" s="37"/>
      <c r="T261" s="37"/>
      <c r="U261" s="37"/>
      <c r="V261" s="37"/>
      <c r="W261" s="37"/>
      <c r="X261" s="37"/>
    </row>
    <row r="262" spans="1:24" ht="15.75" customHeight="1">
      <c r="A262" s="64"/>
      <c r="B262" s="65"/>
      <c r="C262" s="7"/>
      <c r="D262" s="7"/>
      <c r="E262" s="7"/>
      <c r="F262" s="7"/>
      <c r="G262" s="602">
        <f t="shared" si="9"/>
        <v>0</v>
      </c>
      <c r="H262" s="603">
        <f t="shared" si="19"/>
        <v>0</v>
      </c>
      <c r="I262" s="603">
        <f t="shared" si="20"/>
        <v>0</v>
      </c>
      <c r="J262" s="603">
        <f t="shared" si="22"/>
        <v>0</v>
      </c>
      <c r="K262" s="603">
        <f t="shared" si="21"/>
        <v>0</v>
      </c>
      <c r="L262" s="663">
        <f t="shared" si="23"/>
        <v>0</v>
      </c>
      <c r="M262" s="8"/>
      <c r="N262" s="8"/>
      <c r="O262" s="60"/>
      <c r="P262" s="37"/>
      <c r="Q262" s="37"/>
      <c r="R262" s="37"/>
      <c r="S262" s="37"/>
      <c r="T262" s="37"/>
      <c r="U262" s="37"/>
      <c r="V262" s="37"/>
      <c r="W262" s="37"/>
      <c r="X262" s="37"/>
    </row>
    <row r="263" spans="1:24" ht="15.75" customHeight="1">
      <c r="A263" s="64"/>
      <c r="B263" s="65"/>
      <c r="C263" s="7"/>
      <c r="D263" s="7"/>
      <c r="E263" s="7"/>
      <c r="F263" s="7"/>
      <c r="G263" s="602">
        <f t="shared" si="9"/>
        <v>0</v>
      </c>
      <c r="H263" s="603">
        <f t="shared" si="19"/>
        <v>0</v>
      </c>
      <c r="I263" s="603">
        <f t="shared" si="20"/>
        <v>0</v>
      </c>
      <c r="J263" s="603">
        <f t="shared" si="22"/>
        <v>0</v>
      </c>
      <c r="K263" s="603">
        <f t="shared" si="21"/>
        <v>0</v>
      </c>
      <c r="L263" s="663">
        <f t="shared" si="23"/>
        <v>0</v>
      </c>
      <c r="M263" s="8"/>
      <c r="N263" s="8"/>
      <c r="O263" s="60"/>
      <c r="P263" s="37"/>
      <c r="Q263" s="37"/>
      <c r="R263" s="37"/>
      <c r="S263" s="37"/>
      <c r="T263" s="37"/>
      <c r="U263" s="37"/>
      <c r="V263" s="37"/>
      <c r="W263" s="37"/>
      <c r="X263" s="37"/>
    </row>
    <row r="264" spans="1:24" ht="15.75" customHeight="1">
      <c r="A264" s="64"/>
      <c r="B264" s="65"/>
      <c r="C264" s="7"/>
      <c r="D264" s="7"/>
      <c r="E264" s="7"/>
      <c r="F264" s="7"/>
      <c r="G264" s="602">
        <f t="shared" si="9"/>
        <v>0</v>
      </c>
      <c r="H264" s="603">
        <f t="shared" si="19"/>
        <v>0</v>
      </c>
      <c r="I264" s="603">
        <f t="shared" si="20"/>
        <v>0</v>
      </c>
      <c r="J264" s="603">
        <f t="shared" si="22"/>
        <v>0</v>
      </c>
      <c r="K264" s="603">
        <f t="shared" si="21"/>
        <v>0</v>
      </c>
      <c r="L264" s="663">
        <f t="shared" si="23"/>
        <v>0</v>
      </c>
      <c r="M264" s="8"/>
      <c r="N264" s="8"/>
      <c r="O264" s="60"/>
      <c r="P264" s="37"/>
      <c r="Q264" s="37"/>
      <c r="R264" s="37"/>
      <c r="S264" s="37"/>
      <c r="T264" s="37"/>
      <c r="U264" s="37"/>
      <c r="V264" s="37"/>
      <c r="W264" s="37"/>
      <c r="X264" s="37"/>
    </row>
    <row r="265" spans="1:24" ht="15.75" customHeight="1">
      <c r="A265" s="64"/>
      <c r="B265" s="65"/>
      <c r="C265" s="7"/>
      <c r="D265" s="7"/>
      <c r="E265" s="7"/>
      <c r="F265" s="7"/>
      <c r="G265" s="602">
        <f t="shared" si="9"/>
        <v>0</v>
      </c>
      <c r="H265" s="603">
        <f t="shared" si="19"/>
        <v>0</v>
      </c>
      <c r="I265" s="603">
        <f t="shared" si="20"/>
        <v>0</v>
      </c>
      <c r="J265" s="603">
        <f t="shared" si="22"/>
        <v>0</v>
      </c>
      <c r="K265" s="603">
        <f t="shared" si="21"/>
        <v>0</v>
      </c>
      <c r="L265" s="663">
        <f t="shared" si="23"/>
        <v>0</v>
      </c>
      <c r="M265" s="8"/>
      <c r="N265" s="8"/>
      <c r="O265" s="60"/>
      <c r="P265" s="37"/>
      <c r="Q265" s="37"/>
      <c r="R265" s="37"/>
      <c r="S265" s="37"/>
      <c r="T265" s="37"/>
      <c r="U265" s="37"/>
      <c r="V265" s="37"/>
      <c r="W265" s="37"/>
      <c r="X265" s="37"/>
    </row>
    <row r="266" spans="1:24" ht="15.75" customHeight="1">
      <c r="A266" s="64"/>
      <c r="B266" s="65"/>
      <c r="C266" s="7"/>
      <c r="D266" s="7"/>
      <c r="E266" s="7"/>
      <c r="F266" s="7"/>
      <c r="G266" s="602">
        <f t="shared" si="9"/>
        <v>0</v>
      </c>
      <c r="H266" s="603">
        <f t="shared" si="19"/>
        <v>0</v>
      </c>
      <c r="I266" s="603">
        <f t="shared" si="20"/>
        <v>0</v>
      </c>
      <c r="J266" s="603">
        <f t="shared" si="22"/>
        <v>0</v>
      </c>
      <c r="K266" s="603">
        <f t="shared" si="21"/>
        <v>0</v>
      </c>
      <c r="L266" s="663">
        <f t="shared" si="23"/>
        <v>0</v>
      </c>
      <c r="M266" s="8"/>
      <c r="N266" s="8"/>
      <c r="O266" s="60"/>
      <c r="P266" s="37"/>
      <c r="Q266" s="37"/>
      <c r="R266" s="37"/>
      <c r="S266" s="37"/>
      <c r="T266" s="37"/>
      <c r="U266" s="37"/>
      <c r="V266" s="37"/>
      <c r="W266" s="37"/>
      <c r="X266" s="37"/>
    </row>
    <row r="267" spans="1:24" ht="15.75" customHeight="1">
      <c r="A267" s="64"/>
      <c r="B267" s="65"/>
      <c r="C267" s="7"/>
      <c r="D267" s="7"/>
      <c r="E267" s="7"/>
      <c r="F267" s="7"/>
      <c r="G267" s="602">
        <f t="shared" si="9"/>
        <v>0</v>
      </c>
      <c r="H267" s="603">
        <f t="shared" si="19"/>
        <v>0</v>
      </c>
      <c r="I267" s="603">
        <f t="shared" si="20"/>
        <v>0</v>
      </c>
      <c r="J267" s="603">
        <f t="shared" si="22"/>
        <v>0</v>
      </c>
      <c r="K267" s="603">
        <f t="shared" si="21"/>
        <v>0</v>
      </c>
      <c r="L267" s="663">
        <f t="shared" si="23"/>
        <v>0</v>
      </c>
      <c r="M267" s="8"/>
      <c r="N267" s="8"/>
      <c r="O267" s="60"/>
      <c r="P267" s="37"/>
      <c r="Q267" s="37"/>
      <c r="R267" s="37"/>
      <c r="S267" s="37"/>
      <c r="T267" s="37"/>
      <c r="U267" s="37"/>
      <c r="V267" s="37"/>
      <c r="W267" s="37"/>
      <c r="X267" s="37"/>
    </row>
    <row r="268" spans="1:24" ht="15.75" customHeight="1">
      <c r="A268" s="64"/>
      <c r="B268" s="65"/>
      <c r="C268" s="7"/>
      <c r="D268" s="7"/>
      <c r="E268" s="7"/>
      <c r="F268" s="7"/>
      <c r="G268" s="602">
        <f t="shared" si="9"/>
        <v>0</v>
      </c>
      <c r="H268" s="603">
        <f t="shared" si="19"/>
        <v>0</v>
      </c>
      <c r="I268" s="603">
        <f t="shared" si="20"/>
        <v>0</v>
      </c>
      <c r="J268" s="603">
        <f t="shared" si="22"/>
        <v>0</v>
      </c>
      <c r="K268" s="603">
        <f t="shared" si="21"/>
        <v>0</v>
      </c>
      <c r="L268" s="663">
        <f t="shared" si="23"/>
        <v>0</v>
      </c>
      <c r="M268" s="8"/>
      <c r="N268" s="8"/>
      <c r="O268" s="60"/>
      <c r="P268" s="37"/>
      <c r="Q268" s="37"/>
      <c r="R268" s="37"/>
      <c r="S268" s="37"/>
      <c r="T268" s="37"/>
      <c r="U268" s="37"/>
      <c r="V268" s="37"/>
      <c r="W268" s="37"/>
      <c r="X268" s="37"/>
    </row>
    <row r="269" spans="1:24" ht="15.75" customHeight="1">
      <c r="A269" s="64"/>
      <c r="B269" s="65"/>
      <c r="C269" s="7"/>
      <c r="D269" s="7"/>
      <c r="E269" s="7"/>
      <c r="F269" s="7"/>
      <c r="G269" s="602">
        <f t="shared" si="9"/>
        <v>0</v>
      </c>
      <c r="H269" s="603">
        <f t="shared" si="19"/>
        <v>0</v>
      </c>
      <c r="I269" s="603">
        <f t="shared" si="20"/>
        <v>0</v>
      </c>
      <c r="J269" s="603">
        <f t="shared" si="22"/>
        <v>0</v>
      </c>
      <c r="K269" s="603">
        <f t="shared" si="21"/>
        <v>0</v>
      </c>
      <c r="L269" s="663">
        <f t="shared" si="23"/>
        <v>0</v>
      </c>
      <c r="M269" s="8"/>
      <c r="N269" s="8"/>
      <c r="O269" s="60"/>
      <c r="P269" s="37"/>
      <c r="Q269" s="37"/>
      <c r="R269" s="37"/>
      <c r="S269" s="37"/>
      <c r="T269" s="37"/>
      <c r="U269" s="37"/>
      <c r="V269" s="37"/>
      <c r="W269" s="37"/>
      <c r="X269" s="37"/>
    </row>
    <row r="270" spans="1:24" ht="15.75" customHeight="1">
      <c r="A270" s="64"/>
      <c r="B270" s="65"/>
      <c r="C270" s="7"/>
      <c r="D270" s="7"/>
      <c r="E270" s="7"/>
      <c r="F270" s="7"/>
      <c r="G270" s="602">
        <f t="shared" si="9"/>
        <v>0</v>
      </c>
      <c r="H270" s="603">
        <f t="shared" si="19"/>
        <v>0</v>
      </c>
      <c r="I270" s="603">
        <f t="shared" si="20"/>
        <v>0</v>
      </c>
      <c r="J270" s="603">
        <f t="shared" si="22"/>
        <v>0</v>
      </c>
      <c r="K270" s="603">
        <f t="shared" si="21"/>
        <v>0</v>
      </c>
      <c r="L270" s="663">
        <f t="shared" si="23"/>
        <v>0</v>
      </c>
      <c r="M270" s="8"/>
      <c r="N270" s="8"/>
      <c r="O270" s="60"/>
      <c r="P270" s="37"/>
      <c r="Q270" s="37"/>
      <c r="R270" s="37"/>
      <c r="S270" s="37"/>
      <c r="T270" s="37"/>
      <c r="U270" s="37"/>
      <c r="V270" s="37"/>
      <c r="W270" s="37"/>
      <c r="X270" s="37"/>
    </row>
    <row r="271" spans="1:24" ht="15.75" customHeight="1">
      <c r="A271" s="64"/>
      <c r="B271" s="65"/>
      <c r="C271" s="7"/>
      <c r="D271" s="7"/>
      <c r="E271" s="7"/>
      <c r="F271" s="7"/>
      <c r="G271" s="602">
        <f t="shared" si="9"/>
        <v>0</v>
      </c>
      <c r="H271" s="603">
        <f t="shared" si="19"/>
        <v>0</v>
      </c>
      <c r="I271" s="603">
        <f t="shared" si="20"/>
        <v>0</v>
      </c>
      <c r="J271" s="603">
        <f t="shared" si="22"/>
        <v>0</v>
      </c>
      <c r="K271" s="603">
        <f t="shared" si="21"/>
        <v>0</v>
      </c>
      <c r="L271" s="663">
        <f t="shared" si="23"/>
        <v>0</v>
      </c>
      <c r="M271" s="8"/>
      <c r="N271" s="8"/>
      <c r="O271" s="60"/>
      <c r="P271" s="37"/>
      <c r="Q271" s="37"/>
      <c r="R271" s="37"/>
      <c r="S271" s="37"/>
      <c r="T271" s="37"/>
      <c r="U271" s="37"/>
      <c r="V271" s="37"/>
      <c r="W271" s="37"/>
      <c r="X271" s="37"/>
    </row>
    <row r="272" spans="1:24" ht="15.75" customHeight="1">
      <c r="A272" s="64"/>
      <c r="B272" s="65"/>
      <c r="C272" s="7"/>
      <c r="D272" s="7"/>
      <c r="E272" s="7"/>
      <c r="F272" s="7"/>
      <c r="G272" s="602">
        <f t="shared" si="9"/>
        <v>0</v>
      </c>
      <c r="H272" s="603">
        <f t="shared" si="19"/>
        <v>0</v>
      </c>
      <c r="I272" s="603">
        <f t="shared" si="20"/>
        <v>0</v>
      </c>
      <c r="J272" s="603">
        <f t="shared" si="22"/>
        <v>0</v>
      </c>
      <c r="K272" s="603">
        <f t="shared" si="21"/>
        <v>0</v>
      </c>
      <c r="L272" s="663">
        <f t="shared" si="23"/>
        <v>0</v>
      </c>
      <c r="M272" s="8"/>
      <c r="N272" s="8"/>
      <c r="O272" s="60"/>
      <c r="P272" s="37"/>
      <c r="Q272" s="37"/>
      <c r="R272" s="37"/>
      <c r="S272" s="37"/>
      <c r="T272" s="37"/>
      <c r="U272" s="37"/>
      <c r="V272" s="37"/>
      <c r="W272" s="37"/>
      <c r="X272" s="37"/>
    </row>
    <row r="273" spans="1:24" ht="15.75" customHeight="1">
      <c r="A273" s="64"/>
      <c r="B273" s="65"/>
      <c r="C273" s="7"/>
      <c r="D273" s="7"/>
      <c r="E273" s="7"/>
      <c r="F273" s="7"/>
      <c r="G273" s="602">
        <f t="shared" si="9"/>
        <v>0</v>
      </c>
      <c r="H273" s="603">
        <f t="shared" si="19"/>
        <v>0</v>
      </c>
      <c r="I273" s="603">
        <f t="shared" si="20"/>
        <v>0</v>
      </c>
      <c r="J273" s="603">
        <f t="shared" si="22"/>
        <v>0</v>
      </c>
      <c r="K273" s="603">
        <f t="shared" si="21"/>
        <v>0</v>
      </c>
      <c r="L273" s="663">
        <f t="shared" si="23"/>
        <v>0</v>
      </c>
      <c r="M273" s="8"/>
      <c r="N273" s="8"/>
      <c r="O273" s="60"/>
      <c r="P273" s="37"/>
      <c r="Q273" s="37"/>
      <c r="R273" s="37"/>
      <c r="S273" s="37"/>
      <c r="T273" s="37"/>
      <c r="U273" s="37"/>
      <c r="V273" s="37"/>
      <c r="W273" s="37"/>
      <c r="X273" s="37"/>
    </row>
    <row r="274" spans="1:24" ht="15.75" customHeight="1">
      <c r="A274" s="64"/>
      <c r="B274" s="65"/>
      <c r="C274" s="7"/>
      <c r="D274" s="7"/>
      <c r="E274" s="7"/>
      <c r="F274" s="7"/>
      <c r="G274" s="602">
        <f t="shared" si="9"/>
        <v>0</v>
      </c>
      <c r="H274" s="603">
        <f t="shared" si="19"/>
        <v>0</v>
      </c>
      <c r="I274" s="603">
        <f t="shared" si="20"/>
        <v>0</v>
      </c>
      <c r="J274" s="603">
        <f t="shared" si="22"/>
        <v>0</v>
      </c>
      <c r="K274" s="603">
        <f t="shared" si="21"/>
        <v>0</v>
      </c>
      <c r="L274" s="663">
        <f t="shared" si="23"/>
        <v>0</v>
      </c>
      <c r="M274" s="8"/>
      <c r="N274" s="8"/>
      <c r="O274" s="60"/>
      <c r="P274" s="37"/>
      <c r="Q274" s="37"/>
      <c r="R274" s="37"/>
      <c r="S274" s="37"/>
      <c r="T274" s="37"/>
      <c r="U274" s="37"/>
      <c r="V274" s="37"/>
      <c r="W274" s="37"/>
      <c r="X274" s="37"/>
    </row>
    <row r="275" spans="1:24" ht="15.75" customHeight="1">
      <c r="A275" s="64"/>
      <c r="B275" s="65"/>
      <c r="C275" s="7"/>
      <c r="D275" s="7"/>
      <c r="E275" s="7"/>
      <c r="F275" s="7"/>
      <c r="G275" s="602">
        <f t="shared" si="9"/>
        <v>0</v>
      </c>
      <c r="H275" s="603">
        <f t="shared" si="19"/>
        <v>0</v>
      </c>
      <c r="I275" s="603">
        <f t="shared" si="20"/>
        <v>0</v>
      </c>
      <c r="J275" s="603">
        <f t="shared" si="22"/>
        <v>0</v>
      </c>
      <c r="K275" s="603">
        <f t="shared" si="21"/>
        <v>0</v>
      </c>
      <c r="L275" s="663">
        <f t="shared" si="23"/>
        <v>0</v>
      </c>
      <c r="M275" s="8"/>
      <c r="N275" s="8"/>
      <c r="O275" s="60"/>
      <c r="P275" s="37"/>
      <c r="Q275" s="37"/>
      <c r="R275" s="37"/>
      <c r="S275" s="37"/>
      <c r="T275" s="37"/>
      <c r="U275" s="37"/>
      <c r="V275" s="37"/>
      <c r="W275" s="37"/>
      <c r="X275" s="37"/>
    </row>
    <row r="276" spans="1:24" ht="15.75" customHeight="1">
      <c r="A276" s="64"/>
      <c r="B276" s="65"/>
      <c r="C276" s="7"/>
      <c r="D276" s="7"/>
      <c r="E276" s="7"/>
      <c r="F276" s="7"/>
      <c r="G276" s="602">
        <f t="shared" si="9"/>
        <v>0</v>
      </c>
      <c r="H276" s="603">
        <f t="shared" si="19"/>
        <v>0</v>
      </c>
      <c r="I276" s="603">
        <f t="shared" si="20"/>
        <v>0</v>
      </c>
      <c r="J276" s="603">
        <f t="shared" si="22"/>
        <v>0</v>
      </c>
      <c r="K276" s="603">
        <f t="shared" si="21"/>
        <v>0</v>
      </c>
      <c r="L276" s="663">
        <f t="shared" si="23"/>
        <v>0</v>
      </c>
      <c r="M276" s="8"/>
      <c r="N276" s="8"/>
      <c r="O276" s="60"/>
      <c r="P276" s="37"/>
      <c r="Q276" s="37"/>
      <c r="R276" s="37"/>
      <c r="S276" s="37"/>
      <c r="T276" s="37"/>
      <c r="U276" s="37"/>
      <c r="V276" s="37"/>
      <c r="W276" s="37"/>
      <c r="X276" s="37"/>
    </row>
    <row r="277" spans="1:24" ht="15.75" customHeight="1">
      <c r="A277" s="64"/>
      <c r="B277" s="65"/>
      <c r="C277" s="7"/>
      <c r="D277" s="7"/>
      <c r="E277" s="7"/>
      <c r="F277" s="7"/>
      <c r="G277" s="602">
        <f t="shared" si="9"/>
        <v>0</v>
      </c>
      <c r="H277" s="603">
        <f t="shared" si="19"/>
        <v>0</v>
      </c>
      <c r="I277" s="603">
        <f t="shared" si="20"/>
        <v>0</v>
      </c>
      <c r="J277" s="603">
        <f t="shared" si="22"/>
        <v>0</v>
      </c>
      <c r="K277" s="603">
        <f t="shared" si="21"/>
        <v>0</v>
      </c>
      <c r="L277" s="663">
        <f t="shared" si="23"/>
        <v>0</v>
      </c>
      <c r="M277" s="8"/>
      <c r="N277" s="8"/>
      <c r="O277" s="60"/>
      <c r="P277" s="37"/>
      <c r="Q277" s="37"/>
      <c r="R277" s="37"/>
      <c r="S277" s="37"/>
      <c r="T277" s="37"/>
      <c r="U277" s="37"/>
      <c r="V277" s="37"/>
      <c r="W277" s="37"/>
      <c r="X277" s="37"/>
    </row>
    <row r="278" spans="1:24" ht="15.75" customHeight="1">
      <c r="A278" s="64"/>
      <c r="B278" s="65"/>
      <c r="C278" s="7"/>
      <c r="D278" s="7"/>
      <c r="E278" s="7"/>
      <c r="F278" s="7"/>
      <c r="G278" s="602">
        <f t="shared" si="9"/>
        <v>0</v>
      </c>
      <c r="H278" s="603">
        <f t="shared" si="19"/>
        <v>0</v>
      </c>
      <c r="I278" s="603">
        <f t="shared" si="20"/>
        <v>0</v>
      </c>
      <c r="J278" s="603">
        <f t="shared" si="22"/>
        <v>0</v>
      </c>
      <c r="K278" s="603">
        <f t="shared" si="21"/>
        <v>0</v>
      </c>
      <c r="L278" s="663">
        <f t="shared" si="23"/>
        <v>0</v>
      </c>
      <c r="M278" s="8"/>
      <c r="N278" s="8"/>
      <c r="O278" s="60"/>
      <c r="P278" s="37"/>
      <c r="Q278" s="37"/>
      <c r="R278" s="37"/>
      <c r="S278" s="37"/>
      <c r="T278" s="37"/>
      <c r="U278" s="37"/>
      <c r="V278" s="37"/>
      <c r="W278" s="37"/>
      <c r="X278" s="37"/>
    </row>
    <row r="279" spans="1:24" ht="15.75" customHeight="1">
      <c r="A279" s="64"/>
      <c r="B279" s="65"/>
      <c r="C279" s="7"/>
      <c r="D279" s="7"/>
      <c r="E279" s="7"/>
      <c r="F279" s="7"/>
      <c r="G279" s="602">
        <f t="shared" si="9"/>
        <v>0</v>
      </c>
      <c r="H279" s="603">
        <f t="shared" si="19"/>
        <v>0</v>
      </c>
      <c r="I279" s="603">
        <f t="shared" si="20"/>
        <v>0</v>
      </c>
      <c r="J279" s="603">
        <f t="shared" si="22"/>
        <v>0</v>
      </c>
      <c r="K279" s="603">
        <f t="shared" si="21"/>
        <v>0</v>
      </c>
      <c r="L279" s="663">
        <f t="shared" si="23"/>
        <v>0</v>
      </c>
      <c r="M279" s="8"/>
      <c r="N279" s="8"/>
      <c r="O279" s="60"/>
      <c r="P279" s="37"/>
      <c r="Q279" s="37"/>
      <c r="R279" s="37"/>
      <c r="S279" s="37"/>
      <c r="T279" s="37"/>
      <c r="U279" s="37"/>
      <c r="V279" s="37"/>
      <c r="W279" s="37"/>
      <c r="X279" s="37"/>
    </row>
    <row r="280" spans="1:24" ht="15.75" customHeight="1">
      <c r="A280" s="64"/>
      <c r="B280" s="65"/>
      <c r="C280" s="7"/>
      <c r="D280" s="7"/>
      <c r="E280" s="7"/>
      <c r="F280" s="7"/>
      <c r="G280" s="602">
        <f t="shared" si="9"/>
        <v>0</v>
      </c>
      <c r="H280" s="603">
        <f t="shared" si="19"/>
        <v>0</v>
      </c>
      <c r="I280" s="603">
        <f t="shared" si="20"/>
        <v>0</v>
      </c>
      <c r="J280" s="603">
        <f t="shared" si="22"/>
        <v>0</v>
      </c>
      <c r="K280" s="603">
        <f t="shared" si="21"/>
        <v>0</v>
      </c>
      <c r="L280" s="663">
        <f t="shared" si="23"/>
        <v>0</v>
      </c>
      <c r="M280" s="8"/>
      <c r="N280" s="8"/>
      <c r="O280" s="60"/>
      <c r="P280" s="37"/>
      <c r="Q280" s="37"/>
      <c r="R280" s="37"/>
      <c r="S280" s="37"/>
      <c r="T280" s="37"/>
      <c r="U280" s="37"/>
      <c r="V280" s="37"/>
      <c r="W280" s="37"/>
      <c r="X280" s="37"/>
    </row>
    <row r="281" spans="1:24" ht="15.75" customHeight="1">
      <c r="A281" s="64"/>
      <c r="B281" s="65"/>
      <c r="C281" s="7"/>
      <c r="D281" s="7"/>
      <c r="E281" s="7"/>
      <c r="F281" s="7"/>
      <c r="G281" s="602">
        <f t="shared" si="9"/>
        <v>0</v>
      </c>
      <c r="H281" s="603">
        <f t="shared" si="19"/>
        <v>0</v>
      </c>
      <c r="I281" s="603">
        <f t="shared" si="20"/>
        <v>0</v>
      </c>
      <c r="J281" s="603">
        <f t="shared" si="22"/>
        <v>0</v>
      </c>
      <c r="K281" s="603">
        <f t="shared" si="21"/>
        <v>0</v>
      </c>
      <c r="L281" s="663">
        <f t="shared" si="23"/>
        <v>0</v>
      </c>
      <c r="M281" s="8"/>
      <c r="N281" s="8"/>
      <c r="O281" s="60"/>
      <c r="P281" s="37"/>
      <c r="Q281" s="37"/>
      <c r="R281" s="37"/>
      <c r="S281" s="37"/>
      <c r="T281" s="37"/>
      <c r="U281" s="37"/>
      <c r="V281" s="37"/>
      <c r="W281" s="37"/>
      <c r="X281" s="37"/>
    </row>
    <row r="282" spans="1:24" ht="15.75" customHeight="1">
      <c r="A282" s="64"/>
      <c r="B282" s="65"/>
      <c r="C282" s="7"/>
      <c r="D282" s="7"/>
      <c r="E282" s="7"/>
      <c r="F282" s="7"/>
      <c r="G282" s="602">
        <f t="shared" si="9"/>
        <v>0</v>
      </c>
      <c r="H282" s="603">
        <f t="shared" si="19"/>
        <v>0</v>
      </c>
      <c r="I282" s="603">
        <f t="shared" si="20"/>
        <v>0</v>
      </c>
      <c r="J282" s="603">
        <f t="shared" si="22"/>
        <v>0</v>
      </c>
      <c r="K282" s="603">
        <f t="shared" si="21"/>
        <v>0</v>
      </c>
      <c r="L282" s="663">
        <f t="shared" si="23"/>
        <v>0</v>
      </c>
      <c r="M282" s="8"/>
      <c r="N282" s="8"/>
      <c r="O282" s="60"/>
      <c r="P282" s="37"/>
      <c r="Q282" s="37"/>
      <c r="R282" s="37"/>
      <c r="S282" s="37"/>
      <c r="T282" s="37"/>
      <c r="U282" s="37"/>
      <c r="V282" s="37"/>
      <c r="W282" s="37"/>
      <c r="X282" s="37"/>
    </row>
    <row r="283" spans="1:24" ht="15.75" customHeight="1">
      <c r="A283" s="64"/>
      <c r="B283" s="65"/>
      <c r="C283" s="7"/>
      <c r="D283" s="7"/>
      <c r="E283" s="7"/>
      <c r="F283" s="7"/>
      <c r="G283" s="602">
        <f t="shared" si="9"/>
        <v>0</v>
      </c>
      <c r="H283" s="603">
        <f t="shared" si="19"/>
        <v>0</v>
      </c>
      <c r="I283" s="603">
        <f t="shared" si="20"/>
        <v>0</v>
      </c>
      <c r="J283" s="603">
        <f t="shared" si="22"/>
        <v>0</v>
      </c>
      <c r="K283" s="603">
        <f t="shared" si="21"/>
        <v>0</v>
      </c>
      <c r="L283" s="663">
        <f t="shared" si="23"/>
        <v>0</v>
      </c>
      <c r="M283" s="8"/>
      <c r="N283" s="8"/>
      <c r="O283" s="60"/>
      <c r="P283" s="37"/>
      <c r="Q283" s="37"/>
      <c r="R283" s="37"/>
      <c r="S283" s="37"/>
      <c r="T283" s="37"/>
      <c r="U283" s="37"/>
      <c r="V283" s="37"/>
      <c r="W283" s="37"/>
      <c r="X283" s="37"/>
    </row>
    <row r="284" spans="1:24" ht="15.75" customHeight="1">
      <c r="A284" s="64"/>
      <c r="B284" s="65"/>
      <c r="C284" s="7"/>
      <c r="D284" s="7"/>
      <c r="E284" s="7"/>
      <c r="F284" s="7"/>
      <c r="G284" s="602">
        <f t="shared" si="9"/>
        <v>0</v>
      </c>
      <c r="H284" s="603">
        <f t="shared" si="19"/>
        <v>0</v>
      </c>
      <c r="I284" s="603">
        <f t="shared" si="20"/>
        <v>0</v>
      </c>
      <c r="J284" s="603">
        <f t="shared" si="22"/>
        <v>0</v>
      </c>
      <c r="K284" s="603">
        <f t="shared" si="21"/>
        <v>0</v>
      </c>
      <c r="L284" s="663">
        <f t="shared" si="23"/>
        <v>0</v>
      </c>
      <c r="M284" s="8"/>
      <c r="N284" s="8"/>
      <c r="O284" s="60"/>
      <c r="P284" s="37"/>
      <c r="Q284" s="37"/>
      <c r="R284" s="37"/>
      <c r="S284" s="37"/>
      <c r="T284" s="37"/>
      <c r="U284" s="37"/>
      <c r="V284" s="37"/>
      <c r="W284" s="37"/>
      <c r="X284" s="37"/>
    </row>
    <row r="285" spans="1:24" ht="15.75" customHeight="1">
      <c r="A285" s="64"/>
      <c r="B285" s="65"/>
      <c r="C285" s="7"/>
      <c r="D285" s="7"/>
      <c r="E285" s="7"/>
      <c r="F285" s="7"/>
      <c r="G285" s="602">
        <f t="shared" si="9"/>
        <v>0</v>
      </c>
      <c r="H285" s="603">
        <f t="shared" si="19"/>
        <v>0</v>
      </c>
      <c r="I285" s="603">
        <f t="shared" si="20"/>
        <v>0</v>
      </c>
      <c r="J285" s="603">
        <f t="shared" si="22"/>
        <v>0</v>
      </c>
      <c r="K285" s="603">
        <f t="shared" si="21"/>
        <v>0</v>
      </c>
      <c r="L285" s="663">
        <f t="shared" si="23"/>
        <v>0</v>
      </c>
      <c r="M285" s="8"/>
      <c r="N285" s="8"/>
      <c r="O285" s="60"/>
      <c r="P285" s="37"/>
      <c r="Q285" s="37"/>
      <c r="R285" s="37"/>
      <c r="S285" s="37"/>
      <c r="T285" s="37"/>
      <c r="U285" s="37"/>
      <c r="V285" s="37"/>
      <c r="W285" s="37"/>
      <c r="X285" s="37"/>
    </row>
    <row r="286" spans="1:24" ht="15.75" customHeight="1">
      <c r="A286" s="64"/>
      <c r="B286" s="65"/>
      <c r="C286" s="7"/>
      <c r="D286" s="7"/>
      <c r="E286" s="7"/>
      <c r="F286" s="7"/>
      <c r="G286" s="602">
        <f t="shared" ref="G286:G324" si="24">E286+D286+C286+F286</f>
        <v>0</v>
      </c>
      <c r="H286" s="603">
        <f t="shared" ref="H286:H324" si="25">ROUNDUP(C286/500,0)</f>
        <v>0</v>
      </c>
      <c r="I286" s="603">
        <f t="shared" ref="I286:I324" si="26">ROUNDUP(D286/500,0)</f>
        <v>0</v>
      </c>
      <c r="J286" s="603">
        <f t="shared" si="22"/>
        <v>0</v>
      </c>
      <c r="K286" s="603">
        <f t="shared" ref="K286:K324" si="27">ROUNDUP(F286/500,0)</f>
        <v>0</v>
      </c>
      <c r="L286" s="663">
        <f t="shared" si="23"/>
        <v>0</v>
      </c>
      <c r="M286" s="8"/>
      <c r="N286" s="8"/>
      <c r="O286" s="60"/>
      <c r="P286" s="37"/>
      <c r="Q286" s="37"/>
      <c r="R286" s="37"/>
      <c r="S286" s="37"/>
      <c r="T286" s="37"/>
      <c r="U286" s="37"/>
      <c r="V286" s="37"/>
      <c r="W286" s="37"/>
      <c r="X286" s="37"/>
    </row>
    <row r="287" spans="1:24" ht="15.75" customHeight="1">
      <c r="A287" s="64"/>
      <c r="B287" s="65"/>
      <c r="C287" s="7"/>
      <c r="D287" s="7"/>
      <c r="E287" s="7"/>
      <c r="F287" s="7"/>
      <c r="G287" s="602">
        <f t="shared" si="24"/>
        <v>0</v>
      </c>
      <c r="H287" s="603">
        <f t="shared" si="25"/>
        <v>0</v>
      </c>
      <c r="I287" s="603">
        <f t="shared" si="26"/>
        <v>0</v>
      </c>
      <c r="J287" s="603">
        <f t="shared" ref="J287:J324" si="28">ROUNDUP(E287/500,0)</f>
        <v>0</v>
      </c>
      <c r="K287" s="603">
        <f t="shared" si="27"/>
        <v>0</v>
      </c>
      <c r="L287" s="663">
        <f t="shared" si="23"/>
        <v>0</v>
      </c>
      <c r="M287" s="8"/>
      <c r="N287" s="8"/>
      <c r="O287" s="60"/>
      <c r="P287" s="37"/>
      <c r="Q287" s="37"/>
      <c r="R287" s="37"/>
      <c r="S287" s="37"/>
      <c r="T287" s="37"/>
      <c r="U287" s="37"/>
      <c r="V287" s="37"/>
      <c r="W287" s="37"/>
      <c r="X287" s="37"/>
    </row>
    <row r="288" spans="1:24" ht="15.75" customHeight="1">
      <c r="A288" s="64"/>
      <c r="B288" s="65"/>
      <c r="C288" s="7"/>
      <c r="D288" s="7"/>
      <c r="E288" s="7"/>
      <c r="F288" s="7"/>
      <c r="G288" s="602">
        <f t="shared" si="24"/>
        <v>0</v>
      </c>
      <c r="H288" s="603">
        <f t="shared" si="25"/>
        <v>0</v>
      </c>
      <c r="I288" s="603">
        <f t="shared" si="26"/>
        <v>0</v>
      </c>
      <c r="J288" s="603">
        <f t="shared" si="28"/>
        <v>0</v>
      </c>
      <c r="K288" s="603">
        <f t="shared" si="27"/>
        <v>0</v>
      </c>
      <c r="L288" s="663">
        <f t="shared" si="23"/>
        <v>0</v>
      </c>
      <c r="M288" s="8"/>
      <c r="N288" s="8"/>
      <c r="O288" s="60"/>
      <c r="P288" s="37"/>
      <c r="Q288" s="37"/>
      <c r="R288" s="37"/>
      <c r="S288" s="37"/>
      <c r="T288" s="37"/>
      <c r="U288" s="37"/>
      <c r="V288" s="37"/>
      <c r="W288" s="37"/>
      <c r="X288" s="37"/>
    </row>
    <row r="289" spans="1:24" ht="15.75" customHeight="1">
      <c r="A289" s="64"/>
      <c r="B289" s="65"/>
      <c r="C289" s="7"/>
      <c r="D289" s="7"/>
      <c r="E289" s="7"/>
      <c r="F289" s="7"/>
      <c r="G289" s="602">
        <f t="shared" si="24"/>
        <v>0</v>
      </c>
      <c r="H289" s="603">
        <f t="shared" si="25"/>
        <v>0</v>
      </c>
      <c r="I289" s="603">
        <f t="shared" si="26"/>
        <v>0</v>
      </c>
      <c r="J289" s="603">
        <f t="shared" si="28"/>
        <v>0</v>
      </c>
      <c r="K289" s="603">
        <f t="shared" si="27"/>
        <v>0</v>
      </c>
      <c r="L289" s="663">
        <f t="shared" si="23"/>
        <v>0</v>
      </c>
      <c r="M289" s="8"/>
      <c r="N289" s="8"/>
      <c r="O289" s="60"/>
      <c r="P289" s="37"/>
      <c r="Q289" s="37"/>
      <c r="R289" s="37"/>
      <c r="S289" s="37"/>
      <c r="T289" s="37"/>
      <c r="U289" s="37"/>
      <c r="V289" s="37"/>
      <c r="W289" s="37"/>
      <c r="X289" s="37"/>
    </row>
    <row r="290" spans="1:24" ht="15.75" customHeight="1">
      <c r="A290" s="64"/>
      <c r="B290" s="65"/>
      <c r="C290" s="7"/>
      <c r="D290" s="7"/>
      <c r="E290" s="7"/>
      <c r="F290" s="7"/>
      <c r="G290" s="602">
        <f t="shared" si="24"/>
        <v>0</v>
      </c>
      <c r="H290" s="603">
        <f t="shared" si="25"/>
        <v>0</v>
      </c>
      <c r="I290" s="603">
        <f t="shared" si="26"/>
        <v>0</v>
      </c>
      <c r="J290" s="603">
        <f t="shared" si="28"/>
        <v>0</v>
      </c>
      <c r="K290" s="603">
        <f t="shared" si="27"/>
        <v>0</v>
      </c>
      <c r="L290" s="663">
        <f t="shared" si="23"/>
        <v>0</v>
      </c>
      <c r="M290" s="8"/>
      <c r="N290" s="8"/>
      <c r="O290" s="60"/>
      <c r="P290" s="37"/>
      <c r="Q290" s="37"/>
      <c r="R290" s="37"/>
      <c r="S290" s="37"/>
      <c r="T290" s="37"/>
      <c r="U290" s="37"/>
      <c r="V290" s="37"/>
      <c r="W290" s="37"/>
      <c r="X290" s="37"/>
    </row>
    <row r="291" spans="1:24" ht="15.75" customHeight="1">
      <c r="A291" s="64"/>
      <c r="B291" s="65"/>
      <c r="C291" s="7"/>
      <c r="D291" s="7"/>
      <c r="E291" s="7"/>
      <c r="F291" s="7"/>
      <c r="G291" s="602">
        <f t="shared" si="24"/>
        <v>0</v>
      </c>
      <c r="H291" s="603">
        <f t="shared" si="25"/>
        <v>0</v>
      </c>
      <c r="I291" s="603">
        <f t="shared" si="26"/>
        <v>0</v>
      </c>
      <c r="J291" s="603">
        <f t="shared" si="28"/>
        <v>0</v>
      </c>
      <c r="K291" s="603">
        <f t="shared" si="27"/>
        <v>0</v>
      </c>
      <c r="L291" s="663">
        <f t="shared" si="23"/>
        <v>0</v>
      </c>
      <c r="M291" s="8"/>
      <c r="N291" s="8"/>
      <c r="O291" s="60"/>
      <c r="P291" s="37"/>
      <c r="Q291" s="37"/>
      <c r="R291" s="37"/>
      <c r="S291" s="37"/>
      <c r="T291" s="37"/>
      <c r="U291" s="37"/>
      <c r="V291" s="37"/>
      <c r="W291" s="37"/>
      <c r="X291" s="37"/>
    </row>
    <row r="292" spans="1:24" ht="15.75" customHeight="1">
      <c r="A292" s="64"/>
      <c r="B292" s="65"/>
      <c r="C292" s="7"/>
      <c r="D292" s="7"/>
      <c r="E292" s="7"/>
      <c r="F292" s="7"/>
      <c r="G292" s="602">
        <f t="shared" si="24"/>
        <v>0</v>
      </c>
      <c r="H292" s="603">
        <f t="shared" si="25"/>
        <v>0</v>
      </c>
      <c r="I292" s="603">
        <f t="shared" si="26"/>
        <v>0</v>
      </c>
      <c r="J292" s="603">
        <f t="shared" si="28"/>
        <v>0</v>
      </c>
      <c r="K292" s="603">
        <f t="shared" si="27"/>
        <v>0</v>
      </c>
      <c r="L292" s="663">
        <f t="shared" si="23"/>
        <v>0</v>
      </c>
      <c r="M292" s="8"/>
      <c r="N292" s="8"/>
      <c r="O292" s="60"/>
      <c r="P292" s="37"/>
      <c r="Q292" s="37"/>
      <c r="R292" s="37"/>
      <c r="S292" s="37"/>
      <c r="T292" s="37"/>
      <c r="U292" s="37"/>
      <c r="V292" s="37"/>
      <c r="W292" s="37"/>
      <c r="X292" s="37"/>
    </row>
    <row r="293" spans="1:24" ht="15.75" customHeight="1">
      <c r="A293" s="64"/>
      <c r="B293" s="65"/>
      <c r="C293" s="7"/>
      <c r="D293" s="7"/>
      <c r="E293" s="7"/>
      <c r="F293" s="7"/>
      <c r="G293" s="602">
        <f t="shared" si="24"/>
        <v>0</v>
      </c>
      <c r="H293" s="603">
        <f t="shared" si="25"/>
        <v>0</v>
      </c>
      <c r="I293" s="603">
        <f t="shared" si="26"/>
        <v>0</v>
      </c>
      <c r="J293" s="603">
        <f t="shared" si="28"/>
        <v>0</v>
      </c>
      <c r="K293" s="603">
        <f t="shared" si="27"/>
        <v>0</v>
      </c>
      <c r="L293" s="663">
        <f t="shared" si="23"/>
        <v>0</v>
      </c>
      <c r="M293" s="8"/>
      <c r="N293" s="8"/>
      <c r="O293" s="60"/>
      <c r="P293" s="37"/>
      <c r="Q293" s="37"/>
      <c r="R293" s="37"/>
      <c r="S293" s="37"/>
      <c r="T293" s="37"/>
      <c r="U293" s="37"/>
      <c r="V293" s="37"/>
      <c r="W293" s="37"/>
      <c r="X293" s="37"/>
    </row>
    <row r="294" spans="1:24" ht="15.75" customHeight="1">
      <c r="A294" s="64"/>
      <c r="B294" s="65"/>
      <c r="C294" s="7"/>
      <c r="D294" s="7"/>
      <c r="E294" s="7"/>
      <c r="F294" s="7"/>
      <c r="G294" s="602">
        <f t="shared" si="24"/>
        <v>0</v>
      </c>
      <c r="H294" s="603">
        <f t="shared" si="25"/>
        <v>0</v>
      </c>
      <c r="I294" s="603">
        <f t="shared" si="26"/>
        <v>0</v>
      </c>
      <c r="J294" s="603">
        <f t="shared" si="28"/>
        <v>0</v>
      </c>
      <c r="K294" s="603">
        <f t="shared" si="27"/>
        <v>0</v>
      </c>
      <c r="L294" s="663">
        <f t="shared" si="23"/>
        <v>0</v>
      </c>
      <c r="M294" s="8"/>
      <c r="N294" s="8"/>
      <c r="O294" s="60"/>
      <c r="P294" s="37"/>
      <c r="Q294" s="37"/>
      <c r="R294" s="37"/>
      <c r="S294" s="37"/>
      <c r="T294" s="37"/>
      <c r="U294" s="37"/>
      <c r="V294" s="37"/>
      <c r="W294" s="37"/>
      <c r="X294" s="37"/>
    </row>
    <row r="295" spans="1:24" ht="15.75" customHeight="1">
      <c r="A295" s="64"/>
      <c r="B295" s="65"/>
      <c r="C295" s="7"/>
      <c r="D295" s="7"/>
      <c r="E295" s="7"/>
      <c r="F295" s="7"/>
      <c r="G295" s="602">
        <f t="shared" si="24"/>
        <v>0</v>
      </c>
      <c r="H295" s="603">
        <f t="shared" si="25"/>
        <v>0</v>
      </c>
      <c r="I295" s="603">
        <f t="shared" si="26"/>
        <v>0</v>
      </c>
      <c r="J295" s="603">
        <f t="shared" si="28"/>
        <v>0</v>
      </c>
      <c r="K295" s="603">
        <f t="shared" si="27"/>
        <v>0</v>
      </c>
      <c r="L295" s="663">
        <f t="shared" si="23"/>
        <v>0</v>
      </c>
      <c r="M295" s="8"/>
      <c r="N295" s="8"/>
      <c r="O295" s="60"/>
      <c r="P295" s="37"/>
      <c r="Q295" s="37"/>
      <c r="R295" s="37"/>
      <c r="S295" s="37"/>
      <c r="T295" s="37"/>
      <c r="U295" s="37"/>
      <c r="V295" s="37"/>
      <c r="W295" s="37"/>
      <c r="X295" s="37"/>
    </row>
    <row r="296" spans="1:24" ht="15.75" customHeight="1">
      <c r="A296" s="64"/>
      <c r="B296" s="65"/>
      <c r="C296" s="7"/>
      <c r="D296" s="7"/>
      <c r="E296" s="7"/>
      <c r="F296" s="7"/>
      <c r="G296" s="602">
        <f t="shared" si="24"/>
        <v>0</v>
      </c>
      <c r="H296" s="603">
        <f t="shared" si="25"/>
        <v>0</v>
      </c>
      <c r="I296" s="603">
        <f t="shared" si="26"/>
        <v>0</v>
      </c>
      <c r="J296" s="603">
        <f t="shared" si="28"/>
        <v>0</v>
      </c>
      <c r="K296" s="603">
        <f t="shared" si="27"/>
        <v>0</v>
      </c>
      <c r="L296" s="663">
        <f t="shared" si="23"/>
        <v>0</v>
      </c>
      <c r="M296" s="8"/>
      <c r="N296" s="8"/>
      <c r="O296" s="60"/>
      <c r="P296" s="37"/>
      <c r="Q296" s="37"/>
      <c r="R296" s="37"/>
      <c r="S296" s="37"/>
      <c r="T296" s="37"/>
      <c r="U296" s="37"/>
      <c r="V296" s="37"/>
      <c r="W296" s="37"/>
      <c r="X296" s="37"/>
    </row>
    <row r="297" spans="1:24" ht="15.75" customHeight="1">
      <c r="A297" s="64"/>
      <c r="B297" s="65"/>
      <c r="C297" s="7"/>
      <c r="D297" s="7"/>
      <c r="E297" s="7"/>
      <c r="F297" s="7"/>
      <c r="G297" s="602">
        <f t="shared" si="24"/>
        <v>0</v>
      </c>
      <c r="H297" s="603">
        <f t="shared" si="25"/>
        <v>0</v>
      </c>
      <c r="I297" s="603">
        <f t="shared" si="26"/>
        <v>0</v>
      </c>
      <c r="J297" s="603">
        <f t="shared" si="28"/>
        <v>0</v>
      </c>
      <c r="K297" s="603">
        <f t="shared" si="27"/>
        <v>0</v>
      </c>
      <c r="L297" s="663">
        <f t="shared" si="23"/>
        <v>0</v>
      </c>
      <c r="M297" s="8"/>
      <c r="N297" s="8"/>
      <c r="O297" s="60"/>
      <c r="P297" s="37"/>
      <c r="Q297" s="37"/>
      <c r="R297" s="37"/>
      <c r="S297" s="37"/>
      <c r="T297" s="37"/>
      <c r="U297" s="37"/>
      <c r="V297" s="37"/>
      <c r="W297" s="37"/>
      <c r="X297" s="37"/>
    </row>
    <row r="298" spans="1:24" ht="15.75" customHeight="1">
      <c r="A298" s="64"/>
      <c r="B298" s="65"/>
      <c r="C298" s="7"/>
      <c r="D298" s="7"/>
      <c r="E298" s="7"/>
      <c r="F298" s="7"/>
      <c r="G298" s="602">
        <f t="shared" si="24"/>
        <v>0</v>
      </c>
      <c r="H298" s="603">
        <f t="shared" si="25"/>
        <v>0</v>
      </c>
      <c r="I298" s="603">
        <f t="shared" si="26"/>
        <v>0</v>
      </c>
      <c r="J298" s="603">
        <f t="shared" si="28"/>
        <v>0</v>
      </c>
      <c r="K298" s="603">
        <f t="shared" si="27"/>
        <v>0</v>
      </c>
      <c r="L298" s="663">
        <f t="shared" si="23"/>
        <v>0</v>
      </c>
      <c r="M298" s="8"/>
      <c r="N298" s="8"/>
      <c r="O298" s="60"/>
      <c r="P298" s="37"/>
      <c r="Q298" s="37"/>
      <c r="R298" s="37"/>
      <c r="S298" s="37"/>
      <c r="T298" s="37"/>
      <c r="U298" s="37"/>
      <c r="V298" s="37"/>
      <c r="W298" s="37"/>
      <c r="X298" s="37"/>
    </row>
    <row r="299" spans="1:24" ht="15.75" customHeight="1">
      <c r="A299" s="64"/>
      <c r="B299" s="65"/>
      <c r="C299" s="7"/>
      <c r="D299" s="7"/>
      <c r="E299" s="7"/>
      <c r="F299" s="7"/>
      <c r="G299" s="602">
        <f t="shared" si="24"/>
        <v>0</v>
      </c>
      <c r="H299" s="603">
        <f t="shared" si="25"/>
        <v>0</v>
      </c>
      <c r="I299" s="603">
        <f t="shared" si="26"/>
        <v>0</v>
      </c>
      <c r="J299" s="603">
        <f t="shared" si="28"/>
        <v>0</v>
      </c>
      <c r="K299" s="603">
        <f t="shared" si="27"/>
        <v>0</v>
      </c>
      <c r="L299" s="663">
        <f t="shared" si="23"/>
        <v>0</v>
      </c>
      <c r="M299" s="8"/>
      <c r="N299" s="8"/>
      <c r="O299" s="60"/>
      <c r="P299" s="37"/>
      <c r="Q299" s="37"/>
      <c r="R299" s="37"/>
      <c r="S299" s="37"/>
      <c r="T299" s="37"/>
      <c r="U299" s="37"/>
      <c r="V299" s="37"/>
      <c r="W299" s="37"/>
      <c r="X299" s="37"/>
    </row>
    <row r="300" spans="1:24" ht="15.75" customHeight="1">
      <c r="A300" s="64"/>
      <c r="B300" s="65"/>
      <c r="C300" s="7"/>
      <c r="D300" s="7"/>
      <c r="E300" s="7"/>
      <c r="F300" s="7"/>
      <c r="G300" s="602">
        <f t="shared" si="24"/>
        <v>0</v>
      </c>
      <c r="H300" s="603">
        <f t="shared" si="25"/>
        <v>0</v>
      </c>
      <c r="I300" s="603">
        <f t="shared" si="26"/>
        <v>0</v>
      </c>
      <c r="J300" s="603">
        <f t="shared" si="28"/>
        <v>0</v>
      </c>
      <c r="K300" s="603">
        <f t="shared" si="27"/>
        <v>0</v>
      </c>
      <c r="L300" s="663">
        <f t="shared" si="23"/>
        <v>0</v>
      </c>
      <c r="M300" s="8"/>
      <c r="N300" s="8"/>
      <c r="O300" s="60"/>
      <c r="P300" s="37"/>
      <c r="Q300" s="37"/>
      <c r="R300" s="37"/>
      <c r="S300" s="37"/>
      <c r="T300" s="37"/>
      <c r="U300" s="37"/>
      <c r="V300" s="37"/>
      <c r="W300" s="37"/>
      <c r="X300" s="37"/>
    </row>
    <row r="301" spans="1:24" ht="15.75" customHeight="1">
      <c r="A301" s="64"/>
      <c r="B301" s="65"/>
      <c r="C301" s="7"/>
      <c r="D301" s="7"/>
      <c r="E301" s="7"/>
      <c r="F301" s="7"/>
      <c r="G301" s="602">
        <f t="shared" si="24"/>
        <v>0</v>
      </c>
      <c r="H301" s="603">
        <f t="shared" si="25"/>
        <v>0</v>
      </c>
      <c r="I301" s="603">
        <f t="shared" si="26"/>
        <v>0</v>
      </c>
      <c r="J301" s="603">
        <f t="shared" si="28"/>
        <v>0</v>
      </c>
      <c r="K301" s="603">
        <f t="shared" si="27"/>
        <v>0</v>
      </c>
      <c r="L301" s="663">
        <f t="shared" si="23"/>
        <v>0</v>
      </c>
      <c r="M301" s="8"/>
      <c r="N301" s="8"/>
      <c r="O301" s="60"/>
      <c r="P301" s="37"/>
      <c r="Q301" s="37"/>
      <c r="R301" s="37"/>
      <c r="S301" s="37"/>
      <c r="T301" s="37"/>
      <c r="U301" s="37"/>
      <c r="V301" s="37"/>
      <c r="W301" s="37"/>
      <c r="X301" s="37"/>
    </row>
    <row r="302" spans="1:24" ht="15.75" customHeight="1">
      <c r="A302" s="64"/>
      <c r="B302" s="65"/>
      <c r="C302" s="7"/>
      <c r="D302" s="7"/>
      <c r="E302" s="7"/>
      <c r="F302" s="7"/>
      <c r="G302" s="602">
        <f t="shared" si="24"/>
        <v>0</v>
      </c>
      <c r="H302" s="603">
        <f t="shared" si="25"/>
        <v>0</v>
      </c>
      <c r="I302" s="603">
        <f t="shared" si="26"/>
        <v>0</v>
      </c>
      <c r="J302" s="603">
        <f t="shared" si="28"/>
        <v>0</v>
      </c>
      <c r="K302" s="603">
        <f t="shared" si="27"/>
        <v>0</v>
      </c>
      <c r="L302" s="663">
        <f t="shared" si="23"/>
        <v>0</v>
      </c>
      <c r="M302" s="8"/>
      <c r="N302" s="8"/>
      <c r="O302" s="60"/>
      <c r="P302" s="37"/>
      <c r="Q302" s="37"/>
      <c r="R302" s="37"/>
      <c r="S302" s="37"/>
      <c r="T302" s="37"/>
      <c r="U302" s="37"/>
      <c r="V302" s="37"/>
      <c r="W302" s="37"/>
      <c r="X302" s="37"/>
    </row>
    <row r="303" spans="1:24" ht="15.75" customHeight="1">
      <c r="A303" s="64"/>
      <c r="B303" s="65"/>
      <c r="C303" s="7"/>
      <c r="D303" s="7"/>
      <c r="E303" s="7"/>
      <c r="F303" s="7"/>
      <c r="G303" s="602">
        <f t="shared" si="24"/>
        <v>0</v>
      </c>
      <c r="H303" s="603">
        <f t="shared" si="25"/>
        <v>0</v>
      </c>
      <c r="I303" s="603">
        <f t="shared" si="26"/>
        <v>0</v>
      </c>
      <c r="J303" s="603">
        <f t="shared" si="28"/>
        <v>0</v>
      </c>
      <c r="K303" s="603">
        <f t="shared" si="27"/>
        <v>0</v>
      </c>
      <c r="L303" s="663">
        <f t="shared" si="23"/>
        <v>0</v>
      </c>
      <c r="M303" s="8"/>
      <c r="N303" s="8"/>
      <c r="O303" s="60"/>
      <c r="P303" s="37"/>
      <c r="Q303" s="37"/>
      <c r="R303" s="37"/>
      <c r="S303" s="37"/>
      <c r="T303" s="37"/>
      <c r="U303" s="37"/>
      <c r="V303" s="37"/>
      <c r="W303" s="37"/>
      <c r="X303" s="37"/>
    </row>
    <row r="304" spans="1:24" ht="15.75" customHeight="1">
      <c r="A304" s="64"/>
      <c r="B304" s="65"/>
      <c r="C304" s="7"/>
      <c r="D304" s="7"/>
      <c r="E304" s="7"/>
      <c r="F304" s="7"/>
      <c r="G304" s="602">
        <f t="shared" si="24"/>
        <v>0</v>
      </c>
      <c r="H304" s="603">
        <f t="shared" si="25"/>
        <v>0</v>
      </c>
      <c r="I304" s="603">
        <f t="shared" si="26"/>
        <v>0</v>
      </c>
      <c r="J304" s="603">
        <f t="shared" si="28"/>
        <v>0</v>
      </c>
      <c r="K304" s="603">
        <f t="shared" si="27"/>
        <v>0</v>
      </c>
      <c r="L304" s="663">
        <f t="shared" si="23"/>
        <v>0</v>
      </c>
      <c r="M304" s="8"/>
      <c r="N304" s="8"/>
      <c r="O304" s="60"/>
      <c r="P304" s="37"/>
      <c r="Q304" s="37"/>
      <c r="R304" s="37"/>
      <c r="S304" s="37"/>
      <c r="T304" s="37"/>
      <c r="U304" s="37"/>
      <c r="V304" s="37"/>
      <c r="W304" s="37"/>
      <c r="X304" s="37"/>
    </row>
    <row r="305" spans="1:24" ht="15.75" customHeight="1">
      <c r="A305" s="64"/>
      <c r="B305" s="65"/>
      <c r="C305" s="7"/>
      <c r="D305" s="7"/>
      <c r="E305" s="7"/>
      <c r="F305" s="7"/>
      <c r="G305" s="602">
        <f t="shared" si="24"/>
        <v>0</v>
      </c>
      <c r="H305" s="603">
        <f t="shared" si="25"/>
        <v>0</v>
      </c>
      <c r="I305" s="603">
        <f t="shared" si="26"/>
        <v>0</v>
      </c>
      <c r="J305" s="603">
        <f t="shared" si="28"/>
        <v>0</v>
      </c>
      <c r="K305" s="603">
        <f t="shared" si="27"/>
        <v>0</v>
      </c>
      <c r="L305" s="663">
        <f t="shared" si="23"/>
        <v>0</v>
      </c>
      <c r="M305" s="8"/>
      <c r="N305" s="8"/>
      <c r="O305" s="60"/>
      <c r="P305" s="37"/>
      <c r="Q305" s="37"/>
      <c r="R305" s="37"/>
      <c r="S305" s="37"/>
      <c r="T305" s="37"/>
      <c r="U305" s="37"/>
      <c r="V305" s="37"/>
      <c r="W305" s="37"/>
      <c r="X305" s="37"/>
    </row>
    <row r="306" spans="1:24" ht="15.75" customHeight="1">
      <c r="A306" s="64"/>
      <c r="B306" s="65"/>
      <c r="C306" s="7"/>
      <c r="D306" s="7"/>
      <c r="E306" s="7"/>
      <c r="F306" s="7"/>
      <c r="G306" s="602">
        <f t="shared" si="24"/>
        <v>0</v>
      </c>
      <c r="H306" s="603">
        <f t="shared" si="25"/>
        <v>0</v>
      </c>
      <c r="I306" s="603">
        <f t="shared" si="26"/>
        <v>0</v>
      </c>
      <c r="J306" s="603">
        <f t="shared" si="28"/>
        <v>0</v>
      </c>
      <c r="K306" s="603">
        <f t="shared" si="27"/>
        <v>0</v>
      </c>
      <c r="L306" s="663">
        <f t="shared" si="23"/>
        <v>0</v>
      </c>
      <c r="M306" s="8"/>
      <c r="N306" s="8"/>
      <c r="O306" s="60"/>
      <c r="P306" s="37"/>
      <c r="Q306" s="37"/>
      <c r="R306" s="37"/>
      <c r="S306" s="37"/>
      <c r="T306" s="37"/>
      <c r="U306" s="37"/>
      <c r="V306" s="37"/>
      <c r="W306" s="37"/>
      <c r="X306" s="37"/>
    </row>
    <row r="307" spans="1:24" ht="15.75" customHeight="1">
      <c r="A307" s="64"/>
      <c r="B307" s="65"/>
      <c r="C307" s="7"/>
      <c r="D307" s="7"/>
      <c r="E307" s="7"/>
      <c r="F307" s="7"/>
      <c r="G307" s="602">
        <f t="shared" si="24"/>
        <v>0</v>
      </c>
      <c r="H307" s="603">
        <f t="shared" si="25"/>
        <v>0</v>
      </c>
      <c r="I307" s="603">
        <f t="shared" si="26"/>
        <v>0</v>
      </c>
      <c r="J307" s="603">
        <f t="shared" si="28"/>
        <v>0</v>
      </c>
      <c r="K307" s="603">
        <f t="shared" si="27"/>
        <v>0</v>
      </c>
      <c r="L307" s="663">
        <f t="shared" si="23"/>
        <v>0</v>
      </c>
      <c r="M307" s="8"/>
      <c r="N307" s="8"/>
      <c r="O307" s="60"/>
      <c r="P307" s="37"/>
      <c r="Q307" s="37"/>
      <c r="R307" s="37"/>
      <c r="S307" s="37"/>
      <c r="T307" s="37"/>
      <c r="U307" s="37"/>
      <c r="V307" s="37"/>
      <c r="W307" s="37"/>
      <c r="X307" s="37"/>
    </row>
    <row r="308" spans="1:24" ht="15.75" customHeight="1">
      <c r="A308" s="64"/>
      <c r="B308" s="65"/>
      <c r="C308" s="7"/>
      <c r="D308" s="7"/>
      <c r="E308" s="7"/>
      <c r="F308" s="7"/>
      <c r="G308" s="602">
        <f t="shared" si="24"/>
        <v>0</v>
      </c>
      <c r="H308" s="603">
        <f t="shared" si="25"/>
        <v>0</v>
      </c>
      <c r="I308" s="603">
        <f t="shared" si="26"/>
        <v>0</v>
      </c>
      <c r="J308" s="603">
        <f t="shared" si="28"/>
        <v>0</v>
      </c>
      <c r="K308" s="603">
        <f t="shared" si="27"/>
        <v>0</v>
      </c>
      <c r="L308" s="663">
        <f t="shared" si="23"/>
        <v>0</v>
      </c>
      <c r="M308" s="8"/>
      <c r="N308" s="8"/>
      <c r="O308" s="60"/>
      <c r="P308" s="37"/>
      <c r="Q308" s="37"/>
      <c r="R308" s="37"/>
      <c r="S308" s="37"/>
      <c r="T308" s="37"/>
      <c r="U308" s="37"/>
      <c r="V308" s="37"/>
      <c r="W308" s="37"/>
      <c r="X308" s="37"/>
    </row>
    <row r="309" spans="1:24" ht="15.75" customHeight="1">
      <c r="A309" s="64"/>
      <c r="B309" s="65"/>
      <c r="C309" s="7"/>
      <c r="D309" s="7"/>
      <c r="E309" s="7"/>
      <c r="F309" s="7"/>
      <c r="G309" s="602">
        <f t="shared" si="24"/>
        <v>0</v>
      </c>
      <c r="H309" s="603">
        <f t="shared" si="25"/>
        <v>0</v>
      </c>
      <c r="I309" s="603">
        <f t="shared" si="26"/>
        <v>0</v>
      </c>
      <c r="J309" s="603">
        <f t="shared" si="28"/>
        <v>0</v>
      </c>
      <c r="K309" s="603">
        <f t="shared" si="27"/>
        <v>0</v>
      </c>
      <c r="L309" s="663">
        <f t="shared" si="23"/>
        <v>0</v>
      </c>
      <c r="M309" s="8"/>
      <c r="N309" s="8"/>
      <c r="O309" s="60"/>
      <c r="P309" s="37"/>
      <c r="Q309" s="37"/>
      <c r="R309" s="37"/>
      <c r="S309" s="37"/>
      <c r="T309" s="37"/>
      <c r="U309" s="37"/>
      <c r="V309" s="37"/>
      <c r="W309" s="37"/>
      <c r="X309" s="37"/>
    </row>
    <row r="310" spans="1:24" ht="15.75" customHeight="1">
      <c r="A310" s="64"/>
      <c r="B310" s="65"/>
      <c r="C310" s="7"/>
      <c r="D310" s="7"/>
      <c r="E310" s="7"/>
      <c r="F310" s="7"/>
      <c r="G310" s="602">
        <f t="shared" si="24"/>
        <v>0</v>
      </c>
      <c r="H310" s="603">
        <f t="shared" si="25"/>
        <v>0</v>
      </c>
      <c r="I310" s="603">
        <f t="shared" si="26"/>
        <v>0</v>
      </c>
      <c r="J310" s="603">
        <f t="shared" si="28"/>
        <v>0</v>
      </c>
      <c r="K310" s="603">
        <f t="shared" si="27"/>
        <v>0</v>
      </c>
      <c r="L310" s="663">
        <f t="shared" si="23"/>
        <v>0</v>
      </c>
      <c r="M310" s="8"/>
      <c r="N310" s="8"/>
      <c r="O310" s="60"/>
      <c r="P310" s="37"/>
      <c r="Q310" s="37"/>
      <c r="R310" s="37"/>
      <c r="S310" s="37"/>
      <c r="T310" s="37"/>
      <c r="U310" s="37"/>
      <c r="V310" s="37"/>
      <c r="W310" s="37"/>
      <c r="X310" s="37"/>
    </row>
    <row r="311" spans="1:24" ht="15.75" customHeight="1">
      <c r="A311" s="64"/>
      <c r="B311" s="65"/>
      <c r="C311" s="7"/>
      <c r="D311" s="7"/>
      <c r="E311" s="7"/>
      <c r="F311" s="7"/>
      <c r="G311" s="602">
        <f t="shared" si="24"/>
        <v>0</v>
      </c>
      <c r="H311" s="603">
        <f t="shared" si="25"/>
        <v>0</v>
      </c>
      <c r="I311" s="603">
        <f t="shared" si="26"/>
        <v>0</v>
      </c>
      <c r="J311" s="603">
        <f t="shared" si="28"/>
        <v>0</v>
      </c>
      <c r="K311" s="603">
        <f t="shared" si="27"/>
        <v>0</v>
      </c>
      <c r="L311" s="663">
        <f t="shared" si="23"/>
        <v>0</v>
      </c>
      <c r="M311" s="8"/>
      <c r="N311" s="8"/>
      <c r="O311" s="60"/>
      <c r="P311" s="37"/>
      <c r="Q311" s="37"/>
      <c r="R311" s="37"/>
      <c r="S311" s="37"/>
      <c r="T311" s="37"/>
      <c r="U311" s="37"/>
      <c r="V311" s="37"/>
      <c r="W311" s="37"/>
      <c r="X311" s="37"/>
    </row>
    <row r="312" spans="1:24" ht="15.75" customHeight="1">
      <c r="A312" s="64"/>
      <c r="B312" s="65"/>
      <c r="C312" s="7"/>
      <c r="D312" s="7"/>
      <c r="E312" s="7"/>
      <c r="F312" s="7"/>
      <c r="G312" s="602">
        <f t="shared" si="24"/>
        <v>0</v>
      </c>
      <c r="H312" s="603">
        <f t="shared" si="25"/>
        <v>0</v>
      </c>
      <c r="I312" s="603">
        <f t="shared" si="26"/>
        <v>0</v>
      </c>
      <c r="J312" s="603">
        <f t="shared" si="28"/>
        <v>0</v>
      </c>
      <c r="K312" s="603">
        <f t="shared" si="27"/>
        <v>0</v>
      </c>
      <c r="L312" s="663">
        <f t="shared" si="23"/>
        <v>0</v>
      </c>
      <c r="M312" s="8"/>
      <c r="N312" s="8"/>
      <c r="O312" s="60"/>
      <c r="P312" s="37"/>
      <c r="Q312" s="37"/>
      <c r="R312" s="37"/>
      <c r="S312" s="37"/>
      <c r="T312" s="37"/>
      <c r="U312" s="37"/>
      <c r="V312" s="37"/>
      <c r="W312" s="37"/>
      <c r="X312" s="37"/>
    </row>
    <row r="313" spans="1:24" ht="15.75" customHeight="1">
      <c r="A313" s="64"/>
      <c r="B313" s="65"/>
      <c r="C313" s="7"/>
      <c r="D313" s="7"/>
      <c r="E313" s="7"/>
      <c r="F313" s="7"/>
      <c r="G313" s="602">
        <f t="shared" si="24"/>
        <v>0</v>
      </c>
      <c r="H313" s="603">
        <f t="shared" si="25"/>
        <v>0</v>
      </c>
      <c r="I313" s="603">
        <f t="shared" si="26"/>
        <v>0</v>
      </c>
      <c r="J313" s="603">
        <f t="shared" si="28"/>
        <v>0</v>
      </c>
      <c r="K313" s="603">
        <f t="shared" si="27"/>
        <v>0</v>
      </c>
      <c r="L313" s="663">
        <f t="shared" si="23"/>
        <v>0</v>
      </c>
      <c r="M313" s="8"/>
      <c r="N313" s="8"/>
      <c r="O313" s="60"/>
      <c r="P313" s="37"/>
      <c r="Q313" s="37"/>
      <c r="R313" s="37"/>
      <c r="S313" s="37"/>
      <c r="T313" s="37"/>
      <c r="U313" s="37"/>
      <c r="V313" s="37"/>
      <c r="W313" s="37"/>
      <c r="X313" s="37"/>
    </row>
    <row r="314" spans="1:24" ht="15.75" customHeight="1">
      <c r="A314" s="64"/>
      <c r="B314" s="65"/>
      <c r="C314" s="7"/>
      <c r="D314" s="7"/>
      <c r="E314" s="7"/>
      <c r="F314" s="7"/>
      <c r="G314" s="602">
        <f t="shared" si="24"/>
        <v>0</v>
      </c>
      <c r="H314" s="603">
        <f t="shared" si="25"/>
        <v>0</v>
      </c>
      <c r="I314" s="603">
        <f t="shared" si="26"/>
        <v>0</v>
      </c>
      <c r="J314" s="603">
        <f t="shared" si="28"/>
        <v>0</v>
      </c>
      <c r="K314" s="603">
        <f t="shared" si="27"/>
        <v>0</v>
      </c>
      <c r="L314" s="663">
        <f t="shared" si="23"/>
        <v>0</v>
      </c>
      <c r="M314" s="8"/>
      <c r="N314" s="8"/>
      <c r="O314" s="60"/>
      <c r="P314" s="37"/>
      <c r="Q314" s="37"/>
      <c r="R314" s="37"/>
      <c r="S314" s="37"/>
      <c r="T314" s="37"/>
      <c r="U314" s="37"/>
      <c r="V314" s="37"/>
      <c r="W314" s="37"/>
      <c r="X314" s="37"/>
    </row>
    <row r="315" spans="1:24" ht="15.75" customHeight="1">
      <c r="A315" s="64"/>
      <c r="B315" s="65"/>
      <c r="C315" s="7"/>
      <c r="D315" s="7"/>
      <c r="E315" s="7"/>
      <c r="F315" s="7"/>
      <c r="G315" s="602">
        <f t="shared" si="24"/>
        <v>0</v>
      </c>
      <c r="H315" s="603">
        <f t="shared" si="25"/>
        <v>0</v>
      </c>
      <c r="I315" s="603">
        <f t="shared" si="26"/>
        <v>0</v>
      </c>
      <c r="J315" s="603">
        <f t="shared" si="28"/>
        <v>0</v>
      </c>
      <c r="K315" s="603">
        <f t="shared" si="27"/>
        <v>0</v>
      </c>
      <c r="L315" s="663">
        <f t="shared" si="23"/>
        <v>0</v>
      </c>
      <c r="M315" s="8"/>
      <c r="N315" s="8"/>
      <c r="O315" s="60"/>
      <c r="P315" s="37"/>
      <c r="Q315" s="37"/>
      <c r="R315" s="37"/>
      <c r="S315" s="37"/>
      <c r="T315" s="37"/>
      <c r="U315" s="37"/>
      <c r="V315" s="37"/>
      <c r="W315" s="37"/>
      <c r="X315" s="37"/>
    </row>
    <row r="316" spans="1:24" ht="15.75" customHeight="1">
      <c r="A316" s="64"/>
      <c r="B316" s="65"/>
      <c r="C316" s="7"/>
      <c r="D316" s="7"/>
      <c r="E316" s="7"/>
      <c r="F316" s="7"/>
      <c r="G316" s="602">
        <f t="shared" si="24"/>
        <v>0</v>
      </c>
      <c r="H316" s="603">
        <f t="shared" si="25"/>
        <v>0</v>
      </c>
      <c r="I316" s="603">
        <f t="shared" si="26"/>
        <v>0</v>
      </c>
      <c r="J316" s="603">
        <f t="shared" si="28"/>
        <v>0</v>
      </c>
      <c r="K316" s="603">
        <f t="shared" si="27"/>
        <v>0</v>
      </c>
      <c r="L316" s="663">
        <f t="shared" si="23"/>
        <v>0</v>
      </c>
      <c r="M316" s="8"/>
      <c r="N316" s="8"/>
      <c r="O316" s="60"/>
      <c r="P316" s="37"/>
      <c r="Q316" s="37"/>
      <c r="R316" s="37"/>
      <c r="S316" s="37"/>
      <c r="T316" s="37"/>
      <c r="U316" s="37"/>
      <c r="V316" s="37"/>
      <c r="W316" s="37"/>
      <c r="X316" s="37"/>
    </row>
    <row r="317" spans="1:24" ht="15.75" customHeight="1">
      <c r="A317" s="64"/>
      <c r="B317" s="65"/>
      <c r="C317" s="7"/>
      <c r="D317" s="7"/>
      <c r="E317" s="7"/>
      <c r="F317" s="7"/>
      <c r="G317" s="602">
        <f t="shared" si="24"/>
        <v>0</v>
      </c>
      <c r="H317" s="603">
        <f t="shared" si="25"/>
        <v>0</v>
      </c>
      <c r="I317" s="603">
        <f t="shared" si="26"/>
        <v>0</v>
      </c>
      <c r="J317" s="603">
        <f t="shared" si="28"/>
        <v>0</v>
      </c>
      <c r="K317" s="603">
        <f t="shared" si="27"/>
        <v>0</v>
      </c>
      <c r="L317" s="663">
        <f t="shared" si="23"/>
        <v>0</v>
      </c>
      <c r="M317" s="8"/>
      <c r="N317" s="8"/>
      <c r="O317" s="60"/>
      <c r="P317" s="37"/>
      <c r="Q317" s="37"/>
      <c r="R317" s="37"/>
      <c r="S317" s="37"/>
      <c r="T317" s="37"/>
      <c r="U317" s="37"/>
      <c r="V317" s="37"/>
      <c r="W317" s="37"/>
      <c r="X317" s="37"/>
    </row>
    <row r="318" spans="1:24" ht="15.75" customHeight="1">
      <c r="A318" s="64"/>
      <c r="B318" s="65"/>
      <c r="C318" s="7"/>
      <c r="D318" s="7"/>
      <c r="E318" s="7"/>
      <c r="F318" s="7"/>
      <c r="G318" s="602">
        <f t="shared" si="24"/>
        <v>0</v>
      </c>
      <c r="H318" s="603">
        <f t="shared" si="25"/>
        <v>0</v>
      </c>
      <c r="I318" s="603">
        <f t="shared" si="26"/>
        <v>0</v>
      </c>
      <c r="J318" s="603">
        <f t="shared" si="28"/>
        <v>0</v>
      </c>
      <c r="K318" s="603">
        <f t="shared" si="27"/>
        <v>0</v>
      </c>
      <c r="L318" s="663">
        <f t="shared" si="23"/>
        <v>0</v>
      </c>
      <c r="M318" s="8"/>
      <c r="N318" s="8"/>
      <c r="O318" s="60"/>
      <c r="P318" s="37"/>
      <c r="Q318" s="37"/>
      <c r="R318" s="37"/>
      <c r="S318" s="37"/>
      <c r="T318" s="37"/>
      <c r="U318" s="37"/>
      <c r="V318" s="37"/>
      <c r="W318" s="37"/>
      <c r="X318" s="37"/>
    </row>
    <row r="319" spans="1:24" ht="15.75" customHeight="1">
      <c r="A319" s="64"/>
      <c r="B319" s="65"/>
      <c r="C319" s="7"/>
      <c r="D319" s="7"/>
      <c r="E319" s="7"/>
      <c r="F319" s="7"/>
      <c r="G319" s="602">
        <f t="shared" si="24"/>
        <v>0</v>
      </c>
      <c r="H319" s="603">
        <f t="shared" si="25"/>
        <v>0</v>
      </c>
      <c r="I319" s="603">
        <f t="shared" si="26"/>
        <v>0</v>
      </c>
      <c r="J319" s="603">
        <f t="shared" si="28"/>
        <v>0</v>
      </c>
      <c r="K319" s="603">
        <f t="shared" si="27"/>
        <v>0</v>
      </c>
      <c r="L319" s="663">
        <f t="shared" si="23"/>
        <v>0</v>
      </c>
      <c r="M319" s="8"/>
      <c r="N319" s="8"/>
      <c r="O319" s="60"/>
      <c r="P319" s="37"/>
      <c r="Q319" s="37"/>
      <c r="R319" s="37"/>
      <c r="S319" s="37"/>
      <c r="T319" s="37"/>
      <c r="U319" s="37"/>
      <c r="V319" s="37"/>
      <c r="W319" s="37"/>
      <c r="X319" s="37"/>
    </row>
    <row r="320" spans="1:24" ht="15.75" customHeight="1">
      <c r="A320" s="64"/>
      <c r="B320" s="65"/>
      <c r="C320" s="7"/>
      <c r="D320" s="7"/>
      <c r="E320" s="7"/>
      <c r="F320" s="7"/>
      <c r="G320" s="602">
        <f t="shared" si="24"/>
        <v>0</v>
      </c>
      <c r="H320" s="603">
        <f t="shared" si="25"/>
        <v>0</v>
      </c>
      <c r="I320" s="603">
        <f t="shared" si="26"/>
        <v>0</v>
      </c>
      <c r="J320" s="603">
        <f t="shared" si="28"/>
        <v>0</v>
      </c>
      <c r="K320" s="603">
        <f t="shared" si="27"/>
        <v>0</v>
      </c>
      <c r="L320" s="663">
        <f t="shared" si="23"/>
        <v>0</v>
      </c>
      <c r="M320" s="8"/>
      <c r="N320" s="8"/>
      <c r="O320" s="60"/>
      <c r="P320" s="37"/>
      <c r="Q320" s="37"/>
      <c r="R320" s="37"/>
      <c r="S320" s="37"/>
      <c r="T320" s="37"/>
      <c r="U320" s="37"/>
      <c r="V320" s="37"/>
      <c r="W320" s="37"/>
      <c r="X320" s="37"/>
    </row>
    <row r="321" spans="1:24" ht="15.75" customHeight="1">
      <c r="A321" s="64"/>
      <c r="B321" s="65"/>
      <c r="C321" s="7"/>
      <c r="D321" s="7"/>
      <c r="E321" s="7"/>
      <c r="F321" s="7"/>
      <c r="G321" s="602">
        <f t="shared" si="24"/>
        <v>0</v>
      </c>
      <c r="H321" s="603">
        <f t="shared" si="25"/>
        <v>0</v>
      </c>
      <c r="I321" s="603">
        <f t="shared" si="26"/>
        <v>0</v>
      </c>
      <c r="J321" s="603">
        <f t="shared" si="28"/>
        <v>0</v>
      </c>
      <c r="K321" s="603">
        <f t="shared" si="27"/>
        <v>0</v>
      </c>
      <c r="L321" s="663">
        <f t="shared" si="23"/>
        <v>0</v>
      </c>
      <c r="M321" s="8"/>
      <c r="N321" s="8"/>
      <c r="O321" s="60"/>
      <c r="P321" s="37"/>
      <c r="Q321" s="37"/>
      <c r="R321" s="37"/>
      <c r="S321" s="37"/>
      <c r="T321" s="37"/>
      <c r="U321" s="37"/>
      <c r="V321" s="37"/>
      <c r="W321" s="37"/>
      <c r="X321" s="37"/>
    </row>
    <row r="322" spans="1:24" ht="15.75" customHeight="1">
      <c r="A322" s="64"/>
      <c r="B322" s="65"/>
      <c r="C322" s="7"/>
      <c r="D322" s="7"/>
      <c r="E322" s="7"/>
      <c r="F322" s="7"/>
      <c r="G322" s="602">
        <f t="shared" si="24"/>
        <v>0</v>
      </c>
      <c r="H322" s="603">
        <f t="shared" si="25"/>
        <v>0</v>
      </c>
      <c r="I322" s="603">
        <f t="shared" si="26"/>
        <v>0</v>
      </c>
      <c r="J322" s="603">
        <f t="shared" si="28"/>
        <v>0</v>
      </c>
      <c r="K322" s="603">
        <f t="shared" si="27"/>
        <v>0</v>
      </c>
      <c r="L322" s="663">
        <f t="shared" si="23"/>
        <v>0</v>
      </c>
      <c r="M322" s="8"/>
      <c r="N322" s="8"/>
      <c r="O322" s="60"/>
      <c r="P322" s="37"/>
      <c r="Q322" s="37"/>
      <c r="R322" s="37"/>
      <c r="S322" s="37"/>
      <c r="T322" s="37"/>
      <c r="U322" s="37"/>
      <c r="V322" s="37"/>
      <c r="W322" s="37"/>
      <c r="X322" s="37"/>
    </row>
    <row r="323" spans="1:24" ht="15.75" customHeight="1">
      <c r="A323" s="64"/>
      <c r="B323" s="65"/>
      <c r="C323" s="7"/>
      <c r="D323" s="7"/>
      <c r="E323" s="7"/>
      <c r="F323" s="7"/>
      <c r="G323" s="602">
        <f t="shared" si="24"/>
        <v>0</v>
      </c>
      <c r="H323" s="603">
        <f t="shared" si="25"/>
        <v>0</v>
      </c>
      <c r="I323" s="603">
        <f t="shared" si="26"/>
        <v>0</v>
      </c>
      <c r="J323" s="603">
        <f t="shared" si="28"/>
        <v>0</v>
      </c>
      <c r="K323" s="603">
        <f t="shared" si="27"/>
        <v>0</v>
      </c>
      <c r="L323" s="663">
        <f t="shared" si="23"/>
        <v>0</v>
      </c>
      <c r="M323" s="8"/>
      <c r="N323" s="8"/>
      <c r="O323" s="60"/>
      <c r="P323" s="37"/>
      <c r="Q323" s="37"/>
      <c r="R323" s="37"/>
      <c r="S323" s="37"/>
      <c r="T323" s="37"/>
      <c r="U323" s="37"/>
      <c r="V323" s="37"/>
      <c r="W323" s="37"/>
      <c r="X323" s="37"/>
    </row>
    <row r="324" spans="1:24" ht="15.75" customHeight="1">
      <c r="A324" s="64"/>
      <c r="B324" s="65"/>
      <c r="C324" s="7"/>
      <c r="D324" s="7"/>
      <c r="E324" s="7"/>
      <c r="F324" s="7"/>
      <c r="G324" s="602">
        <f t="shared" si="24"/>
        <v>0</v>
      </c>
      <c r="H324" s="603">
        <f t="shared" si="25"/>
        <v>0</v>
      </c>
      <c r="I324" s="603">
        <f t="shared" si="26"/>
        <v>0</v>
      </c>
      <c r="J324" s="603">
        <f t="shared" si="28"/>
        <v>0</v>
      </c>
      <c r="K324" s="603">
        <f t="shared" si="27"/>
        <v>0</v>
      </c>
      <c r="L324" s="663">
        <f t="shared" si="23"/>
        <v>0</v>
      </c>
      <c r="M324" s="8"/>
      <c r="N324" s="8"/>
      <c r="O324" s="60"/>
      <c r="P324" s="37"/>
      <c r="Q324" s="37"/>
      <c r="R324" s="37"/>
      <c r="S324" s="37"/>
      <c r="T324" s="37"/>
      <c r="U324" s="37"/>
      <c r="V324" s="37"/>
      <c r="W324" s="37"/>
      <c r="X324" s="37"/>
    </row>
    <row r="325" spans="1:24" ht="15.75" customHeight="1"/>
    <row r="326" spans="1:24" ht="15.75" customHeight="1"/>
    <row r="327" spans="1:24" ht="15.75" customHeight="1"/>
    <row r="328" spans="1:24" ht="15.75" customHeight="1"/>
    <row r="329" spans="1:24" ht="15.75" customHeight="1"/>
    <row r="330" spans="1:24" ht="15.75" customHeight="1"/>
    <row r="331" spans="1:24" ht="15.75" customHeight="1"/>
    <row r="332" spans="1:24" ht="15.75" customHeight="1"/>
    <row r="333" spans="1:24" ht="15.75" customHeight="1"/>
    <row r="334" spans="1:24" ht="15.75" customHeight="1"/>
    <row r="335" spans="1:24" ht="15.75" customHeight="1"/>
    <row r="336" spans="1:2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G1000"/>
  <sheetViews>
    <sheetView showGridLines="0" workbookViewId="0"/>
  </sheetViews>
  <sheetFormatPr defaultColWidth="11.1640625" defaultRowHeight="15" customHeight="1"/>
  <cols>
    <col min="1" max="2" width="69.6640625" customWidth="1"/>
    <col min="3" max="6" width="11.1640625" customWidth="1"/>
  </cols>
  <sheetData>
    <row r="2" spans="1:7" ht="108.75" customHeight="1">
      <c r="A2" s="664" t="s">
        <v>475</v>
      </c>
      <c r="B2" s="144" t="s">
        <v>476</v>
      </c>
      <c r="C2" s="1640" t="s">
        <v>477</v>
      </c>
      <c r="D2" s="1641"/>
      <c r="E2" s="1641"/>
      <c r="F2" s="1641"/>
      <c r="G2" s="1642"/>
    </row>
    <row r="3" spans="1:7" ht="108.75" customHeight="1">
      <c r="A3" s="144" t="s">
        <v>478</v>
      </c>
      <c r="B3" s="144" t="s">
        <v>479</v>
      </c>
      <c r="C3" s="1643"/>
      <c r="D3" s="1644"/>
      <c r="E3" s="1644"/>
      <c r="F3" s="1644"/>
      <c r="G3" s="1645"/>
    </row>
    <row r="4" spans="1:7" ht="108.75" customHeight="1">
      <c r="A4" s="144" t="s">
        <v>480</v>
      </c>
      <c r="B4" s="144" t="s">
        <v>481</v>
      </c>
      <c r="C4" s="665" t="s">
        <v>482</v>
      </c>
    </row>
    <row r="5" spans="1:7" ht="108.75" customHeight="1">
      <c r="A5" s="144" t="s">
        <v>483</v>
      </c>
      <c r="B5" s="144" t="s">
        <v>484</v>
      </c>
    </row>
    <row r="6" spans="1:7" ht="102.75" customHeight="1">
      <c r="A6" s="664" t="s">
        <v>485</v>
      </c>
      <c r="B6" s="9" t="s">
        <v>486</v>
      </c>
    </row>
    <row r="7" spans="1:7" ht="102.75" customHeight="1">
      <c r="A7" s="144" t="s">
        <v>487</v>
      </c>
      <c r="B7" s="9" t="s">
        <v>488</v>
      </c>
    </row>
    <row r="8" spans="1:7" ht="102.75" customHeight="1">
      <c r="A8" s="144" t="s">
        <v>489</v>
      </c>
      <c r="B8" s="144" t="s">
        <v>490</v>
      </c>
    </row>
    <row r="9" spans="1:7" ht="15.5">
      <c r="A9" s="526" t="s">
        <v>491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5:5" ht="15.75" customHeight="1"/>
    <row r="130" spans="5:5" ht="15.75" customHeight="1"/>
    <row r="131" spans="5:5" ht="15.75" customHeight="1"/>
    <row r="132" spans="5:5" ht="15.75" customHeight="1"/>
    <row r="133" spans="5:5" ht="15.75" customHeight="1"/>
    <row r="134" spans="5:5" ht="15.75" customHeight="1"/>
    <row r="135" spans="5:5" ht="15.75" customHeight="1"/>
    <row r="136" spans="5:5" ht="15.75" customHeight="1"/>
    <row r="137" spans="5:5" ht="15.75" customHeight="1"/>
    <row r="138" spans="5:5" ht="15.75" customHeight="1">
      <c r="E138" s="666"/>
    </row>
    <row r="139" spans="5:5" ht="15.75" customHeight="1"/>
    <row r="140" spans="5:5" ht="15.75" customHeight="1"/>
    <row r="141" spans="5:5" ht="15.75" customHeight="1"/>
    <row r="142" spans="5:5" ht="15.75" customHeight="1"/>
    <row r="143" spans="5:5" ht="15.75" customHeight="1"/>
    <row r="144" spans="5:5"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G3"/>
  </mergeCells>
  <hyperlinks>
    <hyperlink ref="C4" r:id="rId1"/>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showGridLines="0" workbookViewId="0">
      <pane ySplit="1" topLeftCell="A2" activePane="bottomLeft" state="frozen"/>
      <selection pane="bottomLeft" activeCell="B3" sqref="B3"/>
    </sheetView>
  </sheetViews>
  <sheetFormatPr defaultColWidth="11.1640625" defaultRowHeight="15" customHeight="1"/>
  <cols>
    <col min="1" max="1" width="14.5" customWidth="1"/>
    <col min="2" max="2" width="7.33203125" customWidth="1"/>
    <col min="3" max="3" width="7.5" customWidth="1"/>
    <col min="4" max="4" width="32" customWidth="1"/>
    <col min="5" max="5" width="14.6640625" customWidth="1"/>
    <col min="6" max="6" width="9.33203125" customWidth="1"/>
    <col min="7" max="7" width="14.5" customWidth="1"/>
    <col min="8" max="8" width="9.6640625" customWidth="1"/>
    <col min="9" max="9" width="9.1640625" customWidth="1"/>
    <col min="10" max="10" width="32.5" customWidth="1"/>
    <col min="11" max="24" width="8.5" customWidth="1"/>
  </cols>
  <sheetData>
    <row r="1" spans="1:24" ht="56.25" customHeight="1">
      <c r="A1" s="667" t="s">
        <v>257</v>
      </c>
      <c r="B1" s="667" t="s">
        <v>0</v>
      </c>
      <c r="C1" s="668" t="s">
        <v>492</v>
      </c>
      <c r="D1" s="131" t="s">
        <v>493</v>
      </c>
      <c r="E1" s="131" t="s">
        <v>494</v>
      </c>
      <c r="F1" s="131" t="s">
        <v>254</v>
      </c>
      <c r="G1" s="131" t="s">
        <v>11</v>
      </c>
      <c r="H1" s="669" t="s">
        <v>12</v>
      </c>
      <c r="I1" s="670" t="s">
        <v>495</v>
      </c>
      <c r="J1" s="131" t="s">
        <v>496</v>
      </c>
      <c r="K1" s="671"/>
      <c r="L1" s="671"/>
      <c r="M1" s="671"/>
      <c r="N1" s="671"/>
      <c r="O1" s="671"/>
      <c r="P1" s="671"/>
      <c r="Q1" s="671"/>
      <c r="R1" s="671"/>
      <c r="S1" s="671"/>
      <c r="T1" s="671"/>
      <c r="U1" s="671"/>
      <c r="V1" s="671"/>
      <c r="W1" s="671"/>
      <c r="X1" s="671"/>
    </row>
    <row r="2" spans="1:24" ht="15.5">
      <c r="A2" s="672" t="s">
        <v>304</v>
      </c>
      <c r="B2" s="673">
        <v>45574</v>
      </c>
      <c r="C2" s="674">
        <v>0.625</v>
      </c>
      <c r="D2" s="672" t="s">
        <v>497</v>
      </c>
      <c r="E2" s="672" t="s">
        <v>498</v>
      </c>
      <c r="F2" s="672" t="s">
        <v>19</v>
      </c>
      <c r="G2" s="672" t="s">
        <v>20</v>
      </c>
      <c r="H2" s="675" t="s">
        <v>499</v>
      </c>
      <c r="I2" s="676">
        <v>6000000</v>
      </c>
      <c r="J2" s="672"/>
      <c r="K2" s="677"/>
      <c r="L2" s="542"/>
      <c r="M2" s="542"/>
      <c r="N2" s="542"/>
      <c r="O2" s="542"/>
      <c r="P2" s="542"/>
      <c r="Q2" s="542"/>
      <c r="R2" s="542"/>
      <c r="S2" s="542"/>
      <c r="T2" s="542"/>
      <c r="U2" s="542"/>
      <c r="V2" s="542"/>
      <c r="W2" s="542"/>
      <c r="X2" s="542"/>
    </row>
    <row r="3" spans="1:24" ht="15.5">
      <c r="A3" s="672" t="s">
        <v>500</v>
      </c>
      <c r="B3" s="678">
        <v>45574</v>
      </c>
      <c r="C3" s="679">
        <v>0.58333333333333337</v>
      </c>
      <c r="D3" s="680" t="s">
        <v>501</v>
      </c>
      <c r="E3" s="680" t="s">
        <v>502</v>
      </c>
      <c r="F3" s="680" t="s">
        <v>49</v>
      </c>
      <c r="G3" s="680" t="s">
        <v>31</v>
      </c>
      <c r="H3" s="681" t="s">
        <v>503</v>
      </c>
      <c r="I3" s="682">
        <v>14000000</v>
      </c>
      <c r="J3" s="680" t="s">
        <v>504</v>
      </c>
      <c r="K3" s="677"/>
      <c r="L3" s="677"/>
      <c r="M3" s="677"/>
      <c r="N3" s="677"/>
      <c r="O3" s="677"/>
      <c r="P3" s="677"/>
      <c r="Q3" s="677"/>
      <c r="R3" s="677"/>
      <c r="S3" s="677"/>
      <c r="T3" s="677"/>
      <c r="U3" s="677"/>
      <c r="V3" s="677"/>
      <c r="W3" s="677"/>
      <c r="X3" s="677"/>
    </row>
    <row r="4" spans="1:24" ht="15.5">
      <c r="A4" s="672" t="s">
        <v>505</v>
      </c>
      <c r="B4" s="673">
        <v>45576</v>
      </c>
      <c r="C4" s="672" t="s">
        <v>506</v>
      </c>
      <c r="D4" s="672" t="s">
        <v>507</v>
      </c>
      <c r="E4" s="672" t="s">
        <v>508</v>
      </c>
      <c r="F4" s="672" t="s">
        <v>177</v>
      </c>
      <c r="G4" s="672"/>
      <c r="H4" s="675"/>
      <c r="I4" s="676">
        <v>1000000</v>
      </c>
      <c r="J4" s="672" t="s">
        <v>509</v>
      </c>
      <c r="K4" s="542"/>
      <c r="L4" s="542"/>
      <c r="M4" s="542"/>
      <c r="N4" s="542"/>
      <c r="O4" s="542"/>
      <c r="P4" s="542"/>
      <c r="Q4" s="542"/>
      <c r="R4" s="542"/>
      <c r="S4" s="542"/>
      <c r="T4" s="542"/>
      <c r="U4" s="542"/>
      <c r="V4" s="542"/>
      <c r="W4" s="542"/>
      <c r="X4" s="542"/>
    </row>
    <row r="5" spans="1:24" ht="15.5">
      <c r="A5" s="672" t="s">
        <v>304</v>
      </c>
      <c r="B5" s="683" t="s">
        <v>510</v>
      </c>
      <c r="C5" s="672" t="s">
        <v>511</v>
      </c>
      <c r="D5" s="672" t="s">
        <v>512</v>
      </c>
      <c r="E5" s="672"/>
      <c r="F5" s="672" t="s">
        <v>49</v>
      </c>
      <c r="G5" s="672" t="s">
        <v>31</v>
      </c>
      <c r="H5" s="675" t="s">
        <v>503</v>
      </c>
      <c r="I5" s="676">
        <v>1200000</v>
      </c>
      <c r="J5" s="672" t="s">
        <v>513</v>
      </c>
      <c r="K5" s="677"/>
      <c r="L5" s="542"/>
      <c r="M5" s="542"/>
      <c r="N5" s="542"/>
      <c r="O5" s="542"/>
      <c r="P5" s="542"/>
      <c r="Q5" s="542"/>
      <c r="R5" s="542"/>
      <c r="S5" s="542"/>
      <c r="T5" s="542"/>
      <c r="U5" s="542"/>
      <c r="V5" s="542"/>
      <c r="W5" s="542"/>
      <c r="X5" s="542"/>
    </row>
    <row r="6" spans="1:24" ht="15.5">
      <c r="A6" s="672" t="s">
        <v>304</v>
      </c>
      <c r="B6" s="673">
        <v>45579</v>
      </c>
      <c r="C6" s="672" t="s">
        <v>514</v>
      </c>
      <c r="D6" s="672" t="s">
        <v>515</v>
      </c>
      <c r="E6" s="672" t="s">
        <v>516</v>
      </c>
      <c r="F6" s="672" t="s">
        <v>14</v>
      </c>
      <c r="G6" s="672" t="s">
        <v>15</v>
      </c>
      <c r="H6" s="675" t="s">
        <v>517</v>
      </c>
      <c r="I6" s="676">
        <v>6700000</v>
      </c>
      <c r="J6" s="672" t="s">
        <v>518</v>
      </c>
      <c r="K6" s="677"/>
      <c r="L6" s="542"/>
      <c r="M6" s="542"/>
      <c r="N6" s="542"/>
      <c r="O6" s="542"/>
      <c r="P6" s="542"/>
      <c r="Q6" s="542"/>
      <c r="R6" s="542"/>
      <c r="S6" s="542"/>
      <c r="T6" s="542"/>
      <c r="U6" s="542"/>
      <c r="V6" s="542"/>
      <c r="W6" s="542"/>
      <c r="X6" s="542"/>
    </row>
    <row r="7" spans="1:24" ht="15.5">
      <c r="A7" s="11" t="s">
        <v>519</v>
      </c>
      <c r="B7" s="684">
        <v>45582</v>
      </c>
      <c r="C7" s="11" t="s">
        <v>520</v>
      </c>
      <c r="D7" s="11" t="s">
        <v>521</v>
      </c>
      <c r="E7" s="11" t="s">
        <v>522</v>
      </c>
      <c r="F7" s="11" t="s">
        <v>153</v>
      </c>
      <c r="G7" s="11" t="s">
        <v>220</v>
      </c>
      <c r="H7" s="685" t="s">
        <v>523</v>
      </c>
      <c r="I7" s="686"/>
      <c r="J7" s="11" t="s">
        <v>524</v>
      </c>
      <c r="K7" s="542"/>
      <c r="L7" s="542"/>
      <c r="M7" s="542"/>
      <c r="N7" s="542"/>
      <c r="O7" s="542"/>
      <c r="P7" s="542"/>
      <c r="Q7" s="542"/>
      <c r="R7" s="542"/>
      <c r="S7" s="542"/>
      <c r="T7" s="542"/>
      <c r="U7" s="542"/>
      <c r="V7" s="542"/>
      <c r="W7" s="542"/>
      <c r="X7" s="542"/>
    </row>
    <row r="8" spans="1:24" ht="15.5">
      <c r="A8" s="672" t="s">
        <v>525</v>
      </c>
      <c r="B8" s="673">
        <v>45582</v>
      </c>
      <c r="C8" s="672" t="s">
        <v>526</v>
      </c>
      <c r="D8" s="687" t="s">
        <v>527</v>
      </c>
      <c r="E8" s="672" t="s">
        <v>528</v>
      </c>
      <c r="F8" s="672" t="s">
        <v>163</v>
      </c>
      <c r="G8" s="672" t="s">
        <v>222</v>
      </c>
      <c r="H8" s="675" t="s">
        <v>529</v>
      </c>
      <c r="I8" s="676">
        <v>1000000</v>
      </c>
      <c r="J8" s="672"/>
      <c r="K8" s="677"/>
      <c r="L8" s="542"/>
      <c r="M8" s="542"/>
      <c r="N8" s="542"/>
      <c r="O8" s="542"/>
      <c r="P8" s="542"/>
      <c r="Q8" s="542"/>
      <c r="R8" s="542"/>
      <c r="S8" s="542"/>
      <c r="T8" s="542"/>
      <c r="U8" s="542"/>
      <c r="V8" s="542"/>
      <c r="W8" s="542"/>
      <c r="X8" s="542"/>
    </row>
    <row r="9" spans="1:24" ht="15.5">
      <c r="A9" s="672" t="s">
        <v>304</v>
      </c>
      <c r="B9" s="673">
        <v>45582</v>
      </c>
      <c r="C9" s="672" t="s">
        <v>530</v>
      </c>
      <c r="D9" s="672" t="s">
        <v>531</v>
      </c>
      <c r="E9" s="672" t="s">
        <v>532</v>
      </c>
      <c r="F9" s="672" t="s">
        <v>14</v>
      </c>
      <c r="G9" s="672" t="s">
        <v>15</v>
      </c>
      <c r="H9" s="675" t="s">
        <v>517</v>
      </c>
      <c r="I9" s="676">
        <v>7000000</v>
      </c>
      <c r="J9" s="672" t="s">
        <v>533</v>
      </c>
      <c r="K9" s="677"/>
      <c r="L9" s="542"/>
      <c r="M9" s="542"/>
      <c r="N9" s="542"/>
      <c r="O9" s="542"/>
      <c r="P9" s="542"/>
      <c r="Q9" s="542"/>
      <c r="R9" s="542"/>
      <c r="S9" s="542"/>
      <c r="T9" s="542"/>
      <c r="U9" s="542"/>
      <c r="V9" s="542"/>
      <c r="W9" s="542"/>
      <c r="X9" s="542"/>
    </row>
    <row r="10" spans="1:24" ht="15.5">
      <c r="A10" s="672" t="s">
        <v>505</v>
      </c>
      <c r="B10" s="673">
        <v>45584</v>
      </c>
      <c r="C10" s="672" t="s">
        <v>534</v>
      </c>
      <c r="D10" s="672" t="s">
        <v>507</v>
      </c>
      <c r="E10" s="672" t="s">
        <v>535</v>
      </c>
      <c r="F10" s="672" t="s">
        <v>536</v>
      </c>
      <c r="G10" s="672" t="s">
        <v>537</v>
      </c>
      <c r="H10" s="675" t="s">
        <v>538</v>
      </c>
      <c r="I10" s="676">
        <v>12500000</v>
      </c>
      <c r="J10" s="672" t="s">
        <v>539</v>
      </c>
      <c r="K10" s="542"/>
      <c r="L10" s="542"/>
      <c r="M10" s="542"/>
      <c r="N10" s="542"/>
      <c r="O10" s="542"/>
      <c r="P10" s="542"/>
      <c r="Q10" s="542"/>
      <c r="R10" s="542"/>
      <c r="S10" s="542"/>
      <c r="T10" s="542"/>
      <c r="U10" s="542"/>
      <c r="V10" s="542"/>
      <c r="W10" s="542"/>
      <c r="X10" s="542"/>
    </row>
    <row r="11" spans="1:24" ht="15.5">
      <c r="A11" s="672" t="s">
        <v>525</v>
      </c>
      <c r="B11" s="673">
        <v>45587</v>
      </c>
      <c r="C11" s="672" t="s">
        <v>540</v>
      </c>
      <c r="D11" s="672" t="s">
        <v>541</v>
      </c>
      <c r="E11" s="672" t="s">
        <v>542</v>
      </c>
      <c r="F11" s="672" t="s">
        <v>163</v>
      </c>
      <c r="G11" s="672" t="s">
        <v>222</v>
      </c>
      <c r="H11" s="675" t="s">
        <v>529</v>
      </c>
      <c r="I11" s="676">
        <v>1500000</v>
      </c>
      <c r="J11" s="672" t="s">
        <v>543</v>
      </c>
      <c r="K11" s="677"/>
      <c r="L11" s="542"/>
      <c r="M11" s="542"/>
      <c r="N11" s="542"/>
      <c r="O11" s="542"/>
      <c r="P11" s="542"/>
      <c r="Q11" s="542"/>
      <c r="R11" s="542"/>
      <c r="S11" s="542"/>
      <c r="T11" s="542"/>
      <c r="U11" s="542"/>
      <c r="V11" s="542"/>
      <c r="W11" s="542"/>
      <c r="X11" s="542"/>
    </row>
    <row r="12" spans="1:24" ht="15.5">
      <c r="A12" s="672" t="s">
        <v>525</v>
      </c>
      <c r="B12" s="673">
        <v>45589</v>
      </c>
      <c r="C12" s="672" t="s">
        <v>526</v>
      </c>
      <c r="D12" s="672" t="s">
        <v>544</v>
      </c>
      <c r="E12" s="672" t="s">
        <v>542</v>
      </c>
      <c r="F12" s="672" t="s">
        <v>268</v>
      </c>
      <c r="G12" s="672" t="s">
        <v>269</v>
      </c>
      <c r="H12" s="675" t="s">
        <v>545</v>
      </c>
      <c r="I12" s="676">
        <v>1660000</v>
      </c>
      <c r="J12" s="672" t="s">
        <v>546</v>
      </c>
      <c r="K12" s="677"/>
      <c r="L12" s="542"/>
      <c r="M12" s="542"/>
      <c r="N12" s="542"/>
      <c r="O12" s="542"/>
      <c r="P12" s="542"/>
      <c r="Q12" s="542"/>
      <c r="R12" s="542"/>
      <c r="S12" s="542"/>
      <c r="T12" s="542"/>
      <c r="U12" s="542"/>
      <c r="V12" s="542"/>
      <c r="W12" s="542"/>
      <c r="X12" s="542"/>
    </row>
    <row r="13" spans="1:24" ht="15.5">
      <c r="A13" s="672" t="s">
        <v>304</v>
      </c>
      <c r="B13" s="673">
        <v>45588</v>
      </c>
      <c r="C13" s="672" t="s">
        <v>547</v>
      </c>
      <c r="D13" s="672" t="s">
        <v>548</v>
      </c>
      <c r="E13" s="672" t="s">
        <v>549</v>
      </c>
      <c r="F13" s="672" t="s">
        <v>169</v>
      </c>
      <c r="G13" s="672" t="s">
        <v>42</v>
      </c>
      <c r="H13" s="675" t="s">
        <v>550</v>
      </c>
      <c r="I13" s="676">
        <v>1080000</v>
      </c>
      <c r="J13" s="672"/>
      <c r="K13" s="677"/>
      <c r="L13" s="542"/>
      <c r="M13" s="542"/>
      <c r="N13" s="542"/>
      <c r="O13" s="542"/>
      <c r="P13" s="542"/>
      <c r="Q13" s="542"/>
      <c r="R13" s="542"/>
      <c r="S13" s="542"/>
      <c r="T13" s="542"/>
      <c r="U13" s="542"/>
      <c r="V13" s="542"/>
      <c r="W13" s="542"/>
      <c r="X13" s="542"/>
    </row>
    <row r="14" spans="1:24" ht="15.5">
      <c r="A14" s="672" t="s">
        <v>505</v>
      </c>
      <c r="B14" s="673">
        <v>45596</v>
      </c>
      <c r="C14" s="672" t="s">
        <v>551</v>
      </c>
      <c r="D14" s="672" t="s">
        <v>507</v>
      </c>
      <c r="E14" s="672" t="s">
        <v>552</v>
      </c>
      <c r="F14" s="672" t="s">
        <v>16</v>
      </c>
      <c r="G14" s="672" t="s">
        <v>17</v>
      </c>
      <c r="H14" s="675" t="s">
        <v>553</v>
      </c>
      <c r="I14" s="676">
        <v>2500000</v>
      </c>
      <c r="J14" s="672"/>
      <c r="K14" s="542"/>
      <c r="L14" s="542"/>
      <c r="M14" s="542"/>
      <c r="N14" s="542"/>
      <c r="O14" s="542"/>
      <c r="P14" s="542"/>
      <c r="Q14" s="542"/>
      <c r="R14" s="542"/>
      <c r="S14" s="542"/>
      <c r="T14" s="542"/>
      <c r="U14" s="542"/>
      <c r="V14" s="542"/>
      <c r="W14" s="542"/>
      <c r="X14" s="542"/>
    </row>
    <row r="15" spans="1:24" ht="15.5">
      <c r="A15" s="687" t="s">
        <v>554</v>
      </c>
      <c r="B15" s="688">
        <v>45597</v>
      </c>
      <c r="C15" s="687" t="s">
        <v>520</v>
      </c>
      <c r="D15" s="687" t="s">
        <v>555</v>
      </c>
      <c r="E15" s="687" t="s">
        <v>556</v>
      </c>
      <c r="F15" s="672" t="s">
        <v>63</v>
      </c>
      <c r="G15" s="687" t="s">
        <v>20</v>
      </c>
      <c r="H15" s="689" t="s">
        <v>499</v>
      </c>
      <c r="I15" s="690">
        <v>13500000</v>
      </c>
      <c r="J15" s="1646" t="s">
        <v>557</v>
      </c>
      <c r="K15" s="677"/>
      <c r="L15" s="542"/>
      <c r="M15" s="542"/>
      <c r="N15" s="542"/>
      <c r="O15" s="542"/>
      <c r="P15" s="542"/>
      <c r="Q15" s="542"/>
      <c r="R15" s="542"/>
      <c r="S15" s="542"/>
      <c r="T15" s="542"/>
      <c r="U15" s="542"/>
      <c r="V15" s="542"/>
      <c r="W15" s="542"/>
      <c r="X15" s="542"/>
    </row>
    <row r="16" spans="1:24" ht="15.5">
      <c r="A16" s="687" t="s">
        <v>554</v>
      </c>
      <c r="B16" s="688">
        <v>45597</v>
      </c>
      <c r="C16" s="687" t="s">
        <v>520</v>
      </c>
      <c r="D16" s="687" t="s">
        <v>555</v>
      </c>
      <c r="E16" s="687" t="s">
        <v>556</v>
      </c>
      <c r="F16" s="672" t="s">
        <v>117</v>
      </c>
      <c r="G16" s="687" t="s">
        <v>15</v>
      </c>
      <c r="H16" s="681" t="s">
        <v>517</v>
      </c>
      <c r="I16" s="690">
        <v>13500000</v>
      </c>
      <c r="J16" s="1538"/>
      <c r="K16" s="677"/>
      <c r="L16" s="542"/>
      <c r="M16" s="542"/>
      <c r="N16" s="542"/>
      <c r="O16" s="542"/>
      <c r="P16" s="542"/>
      <c r="Q16" s="542"/>
      <c r="R16" s="542"/>
      <c r="S16" s="542"/>
      <c r="T16" s="542"/>
      <c r="U16" s="542"/>
      <c r="V16" s="542"/>
      <c r="W16" s="542"/>
      <c r="X16" s="542"/>
    </row>
    <row r="17" spans="1:24" ht="15.5">
      <c r="A17" s="687" t="s">
        <v>554</v>
      </c>
      <c r="B17" s="688">
        <v>45597</v>
      </c>
      <c r="C17" s="687" t="s">
        <v>520</v>
      </c>
      <c r="D17" s="687" t="s">
        <v>555</v>
      </c>
      <c r="E17" s="687" t="s">
        <v>556</v>
      </c>
      <c r="F17" s="672" t="s">
        <v>558</v>
      </c>
      <c r="G17" s="687" t="s">
        <v>218</v>
      </c>
      <c r="H17" s="681" t="s">
        <v>559</v>
      </c>
      <c r="I17" s="690">
        <v>13500000</v>
      </c>
      <c r="J17" s="1539"/>
      <c r="K17" s="677"/>
      <c r="L17" s="542"/>
      <c r="M17" s="542"/>
      <c r="N17" s="542"/>
      <c r="O17" s="542"/>
      <c r="P17" s="542"/>
      <c r="Q17" s="542"/>
      <c r="R17" s="542"/>
      <c r="S17" s="542"/>
      <c r="T17" s="542"/>
      <c r="U17" s="542"/>
      <c r="V17" s="542"/>
      <c r="W17" s="542"/>
      <c r="X17" s="542"/>
    </row>
    <row r="18" spans="1:24" ht="15.5">
      <c r="A18" s="687" t="s">
        <v>525</v>
      </c>
      <c r="B18" s="688">
        <v>45601</v>
      </c>
      <c r="C18" s="687" t="s">
        <v>551</v>
      </c>
      <c r="D18" s="687" t="s">
        <v>560</v>
      </c>
      <c r="E18" s="687" t="s">
        <v>542</v>
      </c>
      <c r="F18" s="687" t="s">
        <v>163</v>
      </c>
      <c r="G18" s="687" t="s">
        <v>50</v>
      </c>
      <c r="H18" s="681" t="s">
        <v>561</v>
      </c>
      <c r="I18" s="690">
        <v>1350000</v>
      </c>
      <c r="J18" s="687" t="s">
        <v>562</v>
      </c>
      <c r="K18" s="677"/>
      <c r="L18" s="542"/>
      <c r="M18" s="542"/>
      <c r="N18" s="542"/>
      <c r="O18" s="542"/>
      <c r="P18" s="542"/>
      <c r="Q18" s="542"/>
      <c r="R18" s="542"/>
      <c r="S18" s="542"/>
      <c r="T18" s="542"/>
      <c r="U18" s="542"/>
      <c r="V18" s="542"/>
      <c r="W18" s="542"/>
      <c r="X18" s="542"/>
    </row>
    <row r="19" spans="1:24" ht="15.5">
      <c r="A19" s="687" t="s">
        <v>505</v>
      </c>
      <c r="B19" s="688">
        <v>45607</v>
      </c>
      <c r="C19" s="687" t="s">
        <v>520</v>
      </c>
      <c r="D19" s="687" t="s">
        <v>563</v>
      </c>
      <c r="E19" s="687" t="s">
        <v>507</v>
      </c>
      <c r="F19" s="687" t="s">
        <v>14</v>
      </c>
      <c r="G19" s="687" t="s">
        <v>15</v>
      </c>
      <c r="H19" s="681" t="s">
        <v>517</v>
      </c>
      <c r="I19" s="690">
        <v>2000000</v>
      </c>
      <c r="J19" s="687" t="s">
        <v>564</v>
      </c>
      <c r="K19" s="37"/>
      <c r="L19" s="37"/>
      <c r="M19" s="37"/>
      <c r="N19" s="37"/>
      <c r="O19" s="37"/>
      <c r="P19" s="37"/>
      <c r="Q19" s="37"/>
      <c r="R19" s="37"/>
      <c r="S19" s="37"/>
      <c r="T19" s="37"/>
      <c r="U19" s="37"/>
      <c r="V19" s="37"/>
      <c r="W19" s="37"/>
      <c r="X19" s="37"/>
    </row>
    <row r="20" spans="1:24" ht="15.5">
      <c r="A20" s="687" t="s">
        <v>565</v>
      </c>
      <c r="B20" s="688">
        <v>45609</v>
      </c>
      <c r="C20" s="687" t="s">
        <v>566</v>
      </c>
      <c r="D20" s="687" t="s">
        <v>567</v>
      </c>
      <c r="E20" s="687" t="s">
        <v>568</v>
      </c>
      <c r="F20" s="672" t="s">
        <v>110</v>
      </c>
      <c r="G20" s="672" t="s">
        <v>111</v>
      </c>
      <c r="H20" s="689" t="s">
        <v>569</v>
      </c>
      <c r="I20" s="690">
        <v>6500000</v>
      </c>
      <c r="J20" s="687" t="s">
        <v>570</v>
      </c>
      <c r="K20" s="677"/>
      <c r="L20" s="542"/>
      <c r="M20" s="542"/>
      <c r="N20" s="542"/>
      <c r="O20" s="542"/>
      <c r="P20" s="542"/>
      <c r="Q20" s="542"/>
      <c r="R20" s="542"/>
      <c r="S20" s="542"/>
      <c r="T20" s="542"/>
      <c r="U20" s="542"/>
      <c r="V20" s="542"/>
      <c r="W20" s="542"/>
      <c r="X20" s="542"/>
    </row>
    <row r="21" spans="1:24" ht="15.75" customHeight="1">
      <c r="A21" s="8" t="s">
        <v>519</v>
      </c>
      <c r="B21" s="64">
        <v>45616</v>
      </c>
      <c r="C21" s="8" t="s">
        <v>551</v>
      </c>
      <c r="D21" s="8" t="s">
        <v>571</v>
      </c>
      <c r="E21" s="8" t="s">
        <v>572</v>
      </c>
      <c r="F21" s="15" t="s">
        <v>14</v>
      </c>
      <c r="G21" s="15" t="s">
        <v>102</v>
      </c>
      <c r="H21" s="691" t="s">
        <v>573</v>
      </c>
      <c r="I21" s="7">
        <v>1000000</v>
      </c>
      <c r="J21" s="8" t="s">
        <v>574</v>
      </c>
      <c r="K21" s="542"/>
      <c r="L21" s="542"/>
      <c r="M21" s="542"/>
      <c r="N21" s="542"/>
      <c r="O21" s="542"/>
      <c r="P21" s="542"/>
      <c r="Q21" s="542"/>
      <c r="R21" s="542"/>
      <c r="S21" s="542"/>
      <c r="T21" s="542"/>
      <c r="U21" s="542"/>
      <c r="V21" s="542"/>
      <c r="W21" s="542"/>
      <c r="X21" s="542"/>
    </row>
    <row r="22" spans="1:24" ht="15.75" customHeight="1">
      <c r="A22" s="687" t="s">
        <v>525</v>
      </c>
      <c r="B22" s="688">
        <v>45617</v>
      </c>
      <c r="C22" s="687" t="s">
        <v>551</v>
      </c>
      <c r="D22" s="692" t="s">
        <v>575</v>
      </c>
      <c r="E22" s="687" t="s">
        <v>576</v>
      </c>
      <c r="F22" s="687" t="s">
        <v>19</v>
      </c>
      <c r="G22" s="687" t="s">
        <v>31</v>
      </c>
      <c r="H22" s="689" t="s">
        <v>503</v>
      </c>
      <c r="I22" s="690">
        <v>3000000</v>
      </c>
      <c r="J22" s="687" t="s">
        <v>577</v>
      </c>
      <c r="K22" s="677"/>
      <c r="L22" s="542"/>
      <c r="M22" s="542"/>
      <c r="N22" s="542"/>
      <c r="O22" s="542"/>
      <c r="P22" s="542"/>
      <c r="Q22" s="542"/>
      <c r="R22" s="542"/>
      <c r="S22" s="542"/>
      <c r="T22" s="542"/>
      <c r="U22" s="542"/>
      <c r="V22" s="542"/>
      <c r="W22" s="542"/>
      <c r="X22" s="542"/>
    </row>
    <row r="23" spans="1:24" ht="15.75" customHeight="1">
      <c r="A23" s="687" t="s">
        <v>505</v>
      </c>
      <c r="B23" s="688">
        <v>45618</v>
      </c>
      <c r="C23" s="687" t="s">
        <v>578</v>
      </c>
      <c r="D23" s="687" t="s">
        <v>579</v>
      </c>
      <c r="E23" s="687" t="s">
        <v>507</v>
      </c>
      <c r="F23" s="687" t="s">
        <v>16</v>
      </c>
      <c r="G23" s="687" t="s">
        <v>102</v>
      </c>
      <c r="H23" s="693" t="s">
        <v>573</v>
      </c>
      <c r="I23" s="690">
        <v>2250000</v>
      </c>
      <c r="J23" s="687" t="s">
        <v>580</v>
      </c>
      <c r="K23" s="542"/>
      <c r="L23" s="542"/>
      <c r="M23" s="542"/>
      <c r="N23" s="542"/>
      <c r="O23" s="542"/>
      <c r="P23" s="542"/>
      <c r="Q23" s="542"/>
      <c r="R23" s="542"/>
      <c r="S23" s="542"/>
      <c r="T23" s="542"/>
      <c r="U23" s="542"/>
      <c r="V23" s="542"/>
      <c r="W23" s="542"/>
      <c r="X23" s="542"/>
    </row>
    <row r="24" spans="1:24" ht="15.75" customHeight="1">
      <c r="A24" s="687" t="s">
        <v>505</v>
      </c>
      <c r="B24" s="688">
        <v>45622</v>
      </c>
      <c r="C24" s="687" t="s">
        <v>526</v>
      </c>
      <c r="D24" s="687" t="s">
        <v>579</v>
      </c>
      <c r="E24" s="687" t="s">
        <v>507</v>
      </c>
      <c r="F24" s="687" t="s">
        <v>19</v>
      </c>
      <c r="G24" s="687" t="s">
        <v>31</v>
      </c>
      <c r="H24" s="689" t="s">
        <v>503</v>
      </c>
      <c r="I24" s="690">
        <v>1500000</v>
      </c>
      <c r="J24" s="687" t="s">
        <v>581</v>
      </c>
      <c r="K24" s="542"/>
      <c r="L24" s="542"/>
      <c r="M24" s="542"/>
      <c r="N24" s="542"/>
      <c r="O24" s="542"/>
      <c r="P24" s="542"/>
      <c r="Q24" s="542"/>
      <c r="R24" s="542"/>
      <c r="S24" s="542"/>
      <c r="T24" s="542"/>
      <c r="U24" s="542"/>
      <c r="V24" s="542"/>
      <c r="W24" s="542"/>
      <c r="X24" s="542"/>
    </row>
    <row r="25" spans="1:24" ht="15.75" customHeight="1">
      <c r="A25" s="687" t="s">
        <v>505</v>
      </c>
      <c r="B25" s="688">
        <v>45622</v>
      </c>
      <c r="C25" s="687" t="s">
        <v>551</v>
      </c>
      <c r="D25" s="687" t="s">
        <v>507</v>
      </c>
      <c r="E25" s="687" t="s">
        <v>532</v>
      </c>
      <c r="F25" s="687" t="s">
        <v>231</v>
      </c>
      <c r="G25" s="687" t="s">
        <v>20</v>
      </c>
      <c r="H25" s="689" t="s">
        <v>499</v>
      </c>
      <c r="I25" s="690">
        <v>5000000</v>
      </c>
      <c r="J25" s="687" t="s">
        <v>582</v>
      </c>
      <c r="K25" s="542"/>
      <c r="L25" s="542"/>
      <c r="M25" s="542"/>
      <c r="N25" s="542"/>
      <c r="O25" s="542"/>
      <c r="P25" s="542"/>
      <c r="Q25" s="542"/>
      <c r="R25" s="542"/>
      <c r="S25" s="542"/>
      <c r="T25" s="542"/>
      <c r="U25" s="542"/>
      <c r="V25" s="542"/>
      <c r="W25" s="542"/>
      <c r="X25" s="542"/>
    </row>
    <row r="26" spans="1:24" ht="15.75" customHeight="1">
      <c r="A26" s="687" t="s">
        <v>525</v>
      </c>
      <c r="B26" s="688">
        <v>45622</v>
      </c>
      <c r="C26" s="687" t="s">
        <v>551</v>
      </c>
      <c r="D26" s="687" t="s">
        <v>560</v>
      </c>
      <c r="E26" s="687" t="s">
        <v>583</v>
      </c>
      <c r="F26" s="687" t="s">
        <v>16</v>
      </c>
      <c r="G26" s="687" t="s">
        <v>50</v>
      </c>
      <c r="H26" s="689" t="s">
        <v>561</v>
      </c>
      <c r="I26" s="690">
        <v>1800000</v>
      </c>
      <c r="J26" s="687" t="s">
        <v>584</v>
      </c>
      <c r="K26" s="677"/>
      <c r="L26" s="542"/>
      <c r="M26" s="542"/>
      <c r="N26" s="542"/>
      <c r="O26" s="542"/>
      <c r="P26" s="542"/>
      <c r="Q26" s="542"/>
      <c r="R26" s="542"/>
      <c r="S26" s="542"/>
      <c r="T26" s="542"/>
      <c r="U26" s="542"/>
      <c r="V26" s="542"/>
      <c r="W26" s="542"/>
      <c r="X26" s="542"/>
    </row>
    <row r="27" spans="1:24" ht="15.75" customHeight="1">
      <c r="A27" s="687" t="s">
        <v>304</v>
      </c>
      <c r="B27" s="688">
        <v>45622</v>
      </c>
      <c r="C27" s="687" t="s">
        <v>520</v>
      </c>
      <c r="D27" s="687" t="s">
        <v>585</v>
      </c>
      <c r="E27" s="687" t="s">
        <v>586</v>
      </c>
      <c r="F27" s="687" t="s">
        <v>30</v>
      </c>
      <c r="G27" s="687" t="s">
        <v>74</v>
      </c>
      <c r="H27" s="689" t="s">
        <v>587</v>
      </c>
      <c r="I27" s="690">
        <v>9000000</v>
      </c>
      <c r="J27" s="687"/>
      <c r="K27" s="677"/>
      <c r="L27" s="542"/>
      <c r="M27" s="542"/>
      <c r="N27" s="542"/>
      <c r="O27" s="542"/>
      <c r="P27" s="542"/>
      <c r="Q27" s="542"/>
      <c r="R27" s="542"/>
      <c r="S27" s="542"/>
      <c r="T27" s="542"/>
      <c r="U27" s="542"/>
      <c r="V27" s="542"/>
      <c r="W27" s="542"/>
      <c r="X27" s="542"/>
    </row>
    <row r="28" spans="1:24" ht="15.75" customHeight="1">
      <c r="A28" s="687" t="s">
        <v>505</v>
      </c>
      <c r="B28" s="688">
        <v>45625</v>
      </c>
      <c r="C28" s="687" t="s">
        <v>551</v>
      </c>
      <c r="D28" s="687" t="s">
        <v>507</v>
      </c>
      <c r="E28" s="687" t="s">
        <v>588</v>
      </c>
      <c r="F28" s="687" t="s">
        <v>169</v>
      </c>
      <c r="G28" s="687"/>
      <c r="H28" s="689"/>
      <c r="I28" s="690">
        <v>1000000</v>
      </c>
      <c r="J28" s="687" t="s">
        <v>509</v>
      </c>
      <c r="K28" s="542"/>
      <c r="L28" s="542"/>
      <c r="M28" s="542"/>
      <c r="N28" s="542"/>
      <c r="O28" s="542"/>
      <c r="P28" s="542"/>
      <c r="Q28" s="542"/>
      <c r="R28" s="542"/>
      <c r="S28" s="542"/>
      <c r="T28" s="542"/>
      <c r="U28" s="542"/>
      <c r="V28" s="542"/>
      <c r="W28" s="542"/>
      <c r="X28" s="542"/>
    </row>
    <row r="29" spans="1:24" ht="15.75" customHeight="1">
      <c r="A29" s="687" t="s">
        <v>589</v>
      </c>
      <c r="B29" s="688">
        <v>45626</v>
      </c>
      <c r="C29" s="694" t="s">
        <v>590</v>
      </c>
      <c r="D29" s="695" t="s">
        <v>591</v>
      </c>
      <c r="E29" s="687" t="s">
        <v>592</v>
      </c>
      <c r="F29" s="680" t="s">
        <v>36</v>
      </c>
      <c r="G29" s="687" t="s">
        <v>37</v>
      </c>
      <c r="H29" s="689" t="s">
        <v>593</v>
      </c>
      <c r="I29" s="690">
        <v>2500000</v>
      </c>
      <c r="J29" s="687"/>
      <c r="K29" s="542"/>
      <c r="L29" s="542"/>
      <c r="M29" s="542"/>
      <c r="N29" s="542"/>
      <c r="O29" s="542"/>
      <c r="P29" s="542"/>
      <c r="Q29" s="542"/>
      <c r="R29" s="542"/>
      <c r="S29" s="542"/>
      <c r="T29" s="542"/>
      <c r="U29" s="542"/>
      <c r="V29" s="542"/>
      <c r="W29" s="542"/>
      <c r="X29" s="542"/>
    </row>
    <row r="30" spans="1:24" ht="15.75" customHeight="1">
      <c r="A30" s="687" t="s">
        <v>589</v>
      </c>
      <c r="B30" s="688">
        <v>45626</v>
      </c>
      <c r="C30" s="694" t="s">
        <v>526</v>
      </c>
      <c r="D30" s="695" t="s">
        <v>594</v>
      </c>
      <c r="E30" s="696" t="s">
        <v>595</v>
      </c>
      <c r="F30" s="680" t="s">
        <v>174</v>
      </c>
      <c r="G30" s="687" t="s">
        <v>324</v>
      </c>
      <c r="H30" s="689" t="s">
        <v>596</v>
      </c>
      <c r="I30" s="690">
        <f>900000+3690+29725</f>
        <v>933415</v>
      </c>
      <c r="J30" s="687"/>
      <c r="K30" s="542"/>
      <c r="L30" s="542"/>
      <c r="M30" s="542"/>
      <c r="N30" s="542"/>
      <c r="O30" s="542"/>
      <c r="P30" s="542"/>
      <c r="Q30" s="542"/>
      <c r="R30" s="542"/>
      <c r="S30" s="542"/>
      <c r="T30" s="542"/>
      <c r="U30" s="542"/>
      <c r="V30" s="542"/>
      <c r="W30" s="542"/>
      <c r="X30" s="542"/>
    </row>
    <row r="31" spans="1:24" ht="15.75" customHeight="1">
      <c r="A31" s="687" t="s">
        <v>589</v>
      </c>
      <c r="B31" s="688">
        <v>45626</v>
      </c>
      <c r="C31" s="694" t="s">
        <v>526</v>
      </c>
      <c r="D31" s="695" t="s">
        <v>597</v>
      </c>
      <c r="E31" s="687" t="s">
        <v>598</v>
      </c>
      <c r="F31" s="680" t="s">
        <v>134</v>
      </c>
      <c r="G31" s="687" t="s">
        <v>111</v>
      </c>
      <c r="H31" s="689" t="s">
        <v>569</v>
      </c>
      <c r="I31" s="690">
        <f>1605043+72570+18840+23520</f>
        <v>1719973</v>
      </c>
      <c r="J31" s="687"/>
      <c r="K31" s="542"/>
      <c r="L31" s="542"/>
      <c r="M31" s="542"/>
      <c r="N31" s="542"/>
      <c r="O31" s="542"/>
      <c r="P31" s="542"/>
      <c r="Q31" s="542"/>
      <c r="R31" s="542"/>
      <c r="S31" s="542"/>
      <c r="T31" s="542"/>
      <c r="U31" s="542"/>
      <c r="V31" s="542"/>
      <c r="W31" s="542"/>
      <c r="X31" s="542"/>
    </row>
    <row r="32" spans="1:24" ht="15.75" customHeight="1">
      <c r="A32" s="687" t="s">
        <v>589</v>
      </c>
      <c r="B32" s="688">
        <v>45626</v>
      </c>
      <c r="C32" s="694" t="s">
        <v>551</v>
      </c>
      <c r="D32" s="695" t="s">
        <v>599</v>
      </c>
      <c r="E32" s="687" t="s">
        <v>600</v>
      </c>
      <c r="F32" s="680" t="s">
        <v>16</v>
      </c>
      <c r="G32" s="687" t="s">
        <v>20</v>
      </c>
      <c r="H32" s="689" t="s">
        <v>499</v>
      </c>
      <c r="I32" s="690">
        <v>1750000</v>
      </c>
      <c r="J32" s="687"/>
      <c r="K32" s="542"/>
      <c r="L32" s="542"/>
      <c r="M32" s="542"/>
      <c r="N32" s="542"/>
      <c r="O32" s="542"/>
      <c r="P32" s="542"/>
      <c r="Q32" s="542"/>
      <c r="R32" s="542"/>
      <c r="S32" s="542"/>
      <c r="T32" s="542"/>
      <c r="U32" s="542"/>
      <c r="V32" s="542"/>
      <c r="W32" s="542"/>
      <c r="X32" s="542"/>
    </row>
    <row r="33" spans="1:24" ht="15.75" customHeight="1">
      <c r="A33" s="687" t="s">
        <v>589</v>
      </c>
      <c r="B33" s="688">
        <v>45626</v>
      </c>
      <c r="C33" s="694" t="s">
        <v>526</v>
      </c>
      <c r="D33" s="695" t="s">
        <v>601</v>
      </c>
      <c r="E33" s="687" t="s">
        <v>602</v>
      </c>
      <c r="F33" s="680" t="s">
        <v>19</v>
      </c>
      <c r="G33" s="687" t="s">
        <v>31</v>
      </c>
      <c r="H33" s="689" t="s">
        <v>503</v>
      </c>
      <c r="I33" s="690">
        <v>2500000</v>
      </c>
      <c r="J33" s="687" t="s">
        <v>603</v>
      </c>
      <c r="K33" s="542"/>
      <c r="L33" s="542"/>
      <c r="M33" s="542"/>
      <c r="N33" s="542"/>
      <c r="O33" s="542"/>
      <c r="P33" s="542"/>
      <c r="Q33" s="542"/>
      <c r="R33" s="542"/>
      <c r="S33" s="542"/>
      <c r="T33" s="542"/>
      <c r="U33" s="542"/>
      <c r="V33" s="542"/>
      <c r="W33" s="542"/>
      <c r="X33" s="542"/>
    </row>
    <row r="34" spans="1:24" ht="15.75" customHeight="1">
      <c r="A34" s="672" t="s">
        <v>589</v>
      </c>
      <c r="B34" s="673">
        <v>45631</v>
      </c>
      <c r="C34" s="672" t="s">
        <v>604</v>
      </c>
      <c r="D34" s="695" t="s">
        <v>601</v>
      </c>
      <c r="E34" s="672" t="s">
        <v>605</v>
      </c>
      <c r="F34" s="672" t="s">
        <v>63</v>
      </c>
      <c r="G34" s="687" t="s">
        <v>20</v>
      </c>
      <c r="H34" s="697">
        <v>974392325</v>
      </c>
      <c r="I34" s="676">
        <v>1800000</v>
      </c>
      <c r="J34" s="672"/>
      <c r="K34" s="542"/>
      <c r="L34" s="542"/>
      <c r="M34" s="542"/>
      <c r="N34" s="542"/>
      <c r="O34" s="542"/>
      <c r="P34" s="542"/>
      <c r="Q34" s="542"/>
      <c r="R34" s="542"/>
      <c r="S34" s="542"/>
      <c r="T34" s="542"/>
      <c r="U34" s="542"/>
      <c r="V34" s="542"/>
      <c r="W34" s="542"/>
      <c r="X34" s="542"/>
    </row>
    <row r="35" spans="1:24" ht="15.75" customHeight="1">
      <c r="A35" s="672" t="s">
        <v>589</v>
      </c>
      <c r="B35" s="673">
        <v>45631</v>
      </c>
      <c r="C35" s="672" t="s">
        <v>606</v>
      </c>
      <c r="D35" s="672" t="s">
        <v>601</v>
      </c>
      <c r="E35" s="672" t="s">
        <v>607</v>
      </c>
      <c r="F35" s="672" t="s">
        <v>41</v>
      </c>
      <c r="G35" s="672" t="s">
        <v>17</v>
      </c>
      <c r="H35" s="698">
        <v>964343887</v>
      </c>
      <c r="I35" s="676">
        <v>1800000</v>
      </c>
      <c r="J35" s="672"/>
      <c r="K35" s="542"/>
      <c r="L35" s="542"/>
      <c r="M35" s="542"/>
      <c r="N35" s="542"/>
      <c r="O35" s="542"/>
      <c r="P35" s="542"/>
      <c r="Q35" s="542"/>
      <c r="R35" s="542"/>
      <c r="S35" s="542"/>
      <c r="T35" s="542"/>
      <c r="U35" s="542"/>
      <c r="V35" s="542"/>
      <c r="W35" s="542"/>
      <c r="X35" s="542"/>
    </row>
    <row r="36" spans="1:24" ht="15.75" customHeight="1">
      <c r="A36" s="672" t="s">
        <v>525</v>
      </c>
      <c r="B36" s="673">
        <v>45633</v>
      </c>
      <c r="C36" s="672" t="s">
        <v>551</v>
      </c>
      <c r="D36" s="672" t="s">
        <v>608</v>
      </c>
      <c r="E36" s="672" t="s">
        <v>576</v>
      </c>
      <c r="F36" s="680" t="s">
        <v>30</v>
      </c>
      <c r="G36" s="687" t="s">
        <v>31</v>
      </c>
      <c r="H36" s="697">
        <v>971106882</v>
      </c>
      <c r="I36" s="676">
        <v>1800000</v>
      </c>
      <c r="J36" s="672"/>
      <c r="K36" s="677"/>
      <c r="L36" s="542"/>
      <c r="M36" s="542"/>
      <c r="N36" s="542"/>
      <c r="O36" s="542"/>
      <c r="P36" s="542"/>
      <c r="Q36" s="542"/>
      <c r="R36" s="542"/>
      <c r="S36" s="542"/>
      <c r="T36" s="542"/>
      <c r="U36" s="542"/>
      <c r="V36" s="542"/>
      <c r="W36" s="542"/>
      <c r="X36" s="542"/>
    </row>
    <row r="37" spans="1:24" ht="15.75" customHeight="1">
      <c r="A37" s="672" t="s">
        <v>589</v>
      </c>
      <c r="B37" s="673">
        <v>45633</v>
      </c>
      <c r="C37" s="672" t="s">
        <v>540</v>
      </c>
      <c r="D37" s="672" t="s">
        <v>609</v>
      </c>
      <c r="E37" s="672" t="s">
        <v>610</v>
      </c>
      <c r="F37" s="672" t="s">
        <v>323</v>
      </c>
      <c r="G37" s="672" t="s">
        <v>324</v>
      </c>
      <c r="H37" s="698">
        <v>974072826</v>
      </c>
      <c r="I37" s="676">
        <v>1900000</v>
      </c>
      <c r="J37" s="672"/>
      <c r="K37" s="542"/>
      <c r="L37" s="542"/>
      <c r="M37" s="542"/>
      <c r="N37" s="542"/>
      <c r="O37" s="542"/>
      <c r="P37" s="542"/>
      <c r="Q37" s="542"/>
      <c r="R37" s="542"/>
      <c r="S37" s="542"/>
      <c r="T37" s="542"/>
      <c r="U37" s="542"/>
      <c r="V37" s="542"/>
      <c r="W37" s="542"/>
      <c r="X37" s="542"/>
    </row>
    <row r="38" spans="1:24" ht="15.75" customHeight="1">
      <c r="A38" s="687" t="s">
        <v>525</v>
      </c>
      <c r="B38" s="688">
        <v>45635</v>
      </c>
      <c r="C38" s="687" t="s">
        <v>551</v>
      </c>
      <c r="D38" s="687" t="s">
        <v>611</v>
      </c>
      <c r="E38" s="695" t="s">
        <v>612</v>
      </c>
      <c r="F38" s="687" t="s">
        <v>16</v>
      </c>
      <c r="G38" s="687" t="s">
        <v>216</v>
      </c>
      <c r="H38" s="697">
        <v>326522825</v>
      </c>
      <c r="I38" s="690">
        <v>2400000</v>
      </c>
      <c r="J38" s="687"/>
      <c r="K38" s="699"/>
      <c r="L38" s="37"/>
      <c r="M38" s="37"/>
      <c r="N38" s="37"/>
      <c r="O38" s="37"/>
      <c r="P38" s="37"/>
      <c r="Q38" s="37"/>
      <c r="R38" s="37"/>
      <c r="S38" s="37"/>
      <c r="T38" s="37"/>
      <c r="U38" s="37"/>
      <c r="V38" s="37"/>
      <c r="W38" s="37"/>
      <c r="X38" s="37"/>
    </row>
    <row r="39" spans="1:24" ht="15.75" customHeight="1">
      <c r="A39" s="672" t="s">
        <v>589</v>
      </c>
      <c r="B39" s="688">
        <v>45636</v>
      </c>
      <c r="C39" s="672" t="s">
        <v>526</v>
      </c>
      <c r="D39" s="672" t="s">
        <v>609</v>
      </c>
      <c r="E39" s="672" t="s">
        <v>613</v>
      </c>
      <c r="F39" s="672" t="s">
        <v>19</v>
      </c>
      <c r="G39" s="672" t="s">
        <v>31</v>
      </c>
      <c r="H39" s="698">
        <v>971106882</v>
      </c>
      <c r="I39" s="690">
        <v>2500000</v>
      </c>
      <c r="J39" s="672"/>
      <c r="K39" s="700"/>
      <c r="L39" s="700"/>
      <c r="M39" s="700"/>
      <c r="N39" s="700"/>
      <c r="O39" s="700"/>
      <c r="P39" s="700"/>
      <c r="Q39" s="700"/>
      <c r="R39" s="700"/>
      <c r="S39" s="700"/>
      <c r="T39" s="700"/>
      <c r="U39" s="700"/>
      <c r="V39" s="700"/>
      <c r="W39" s="700"/>
      <c r="X39" s="700"/>
    </row>
    <row r="40" spans="1:24" ht="15.75" customHeight="1">
      <c r="A40" s="672" t="s">
        <v>589</v>
      </c>
      <c r="B40" s="673">
        <v>45637</v>
      </c>
      <c r="C40" s="672" t="s">
        <v>526</v>
      </c>
      <c r="D40" s="672" t="s">
        <v>609</v>
      </c>
      <c r="E40" s="672" t="s">
        <v>614</v>
      </c>
      <c r="F40" s="672" t="s">
        <v>323</v>
      </c>
      <c r="G40" s="672" t="s">
        <v>324</v>
      </c>
      <c r="H40" s="698">
        <v>974072826</v>
      </c>
      <c r="I40" s="676">
        <v>2000000</v>
      </c>
      <c r="J40" s="672"/>
      <c r="K40" s="700"/>
      <c r="L40" s="700"/>
      <c r="M40" s="700"/>
      <c r="N40" s="700"/>
      <c r="O40" s="700"/>
      <c r="P40" s="700"/>
      <c r="Q40" s="700"/>
      <c r="R40" s="700"/>
      <c r="S40" s="700"/>
      <c r="T40" s="700"/>
      <c r="U40" s="700"/>
      <c r="V40" s="700"/>
      <c r="W40" s="700"/>
      <c r="X40" s="700"/>
    </row>
    <row r="41" spans="1:24" ht="15.75" customHeight="1">
      <c r="A41" s="672" t="s">
        <v>589</v>
      </c>
      <c r="B41" s="673">
        <v>45637</v>
      </c>
      <c r="C41" s="672" t="s">
        <v>604</v>
      </c>
      <c r="D41" s="672" t="s">
        <v>585</v>
      </c>
      <c r="E41" s="672" t="s">
        <v>615</v>
      </c>
      <c r="F41" s="672" t="s">
        <v>110</v>
      </c>
      <c r="G41" s="672" t="s">
        <v>20</v>
      </c>
      <c r="H41" s="698">
        <v>974392325</v>
      </c>
      <c r="I41" s="676">
        <v>1600000</v>
      </c>
      <c r="J41" s="672"/>
      <c r="K41" s="700"/>
      <c r="L41" s="700"/>
      <c r="M41" s="700"/>
      <c r="N41" s="700"/>
      <c r="O41" s="700"/>
      <c r="P41" s="700"/>
      <c r="Q41" s="700"/>
      <c r="R41" s="700"/>
      <c r="S41" s="700"/>
      <c r="T41" s="700"/>
      <c r="U41" s="700"/>
      <c r="V41" s="700"/>
      <c r="W41" s="700"/>
      <c r="X41" s="700"/>
    </row>
    <row r="42" spans="1:24" ht="15.75" customHeight="1">
      <c r="A42" s="672" t="s">
        <v>589</v>
      </c>
      <c r="B42" s="673">
        <v>45638</v>
      </c>
      <c r="C42" s="672" t="s">
        <v>604</v>
      </c>
      <c r="D42" s="672" t="s">
        <v>609</v>
      </c>
      <c r="E42" s="672" t="s">
        <v>616</v>
      </c>
      <c r="F42" s="672" t="s">
        <v>110</v>
      </c>
      <c r="G42" s="672" t="s">
        <v>111</v>
      </c>
      <c r="H42" s="698">
        <v>981636699</v>
      </c>
      <c r="I42" s="676">
        <v>3500000</v>
      </c>
      <c r="J42" s="701" t="s">
        <v>617</v>
      </c>
      <c r="K42" s="700"/>
      <c r="L42" s="700"/>
      <c r="M42" s="700"/>
      <c r="N42" s="700"/>
      <c r="O42" s="700"/>
      <c r="P42" s="700"/>
      <c r="Q42" s="700"/>
      <c r="R42" s="700"/>
      <c r="S42" s="700"/>
      <c r="T42" s="700"/>
      <c r="U42" s="700"/>
      <c r="V42" s="700"/>
      <c r="W42" s="700"/>
      <c r="X42" s="700"/>
    </row>
    <row r="43" spans="1:24" ht="15.75" customHeight="1">
      <c r="A43" s="672" t="s">
        <v>589</v>
      </c>
      <c r="B43" s="673">
        <v>45638</v>
      </c>
      <c r="C43" s="672" t="s">
        <v>604</v>
      </c>
      <c r="D43" s="672" t="s">
        <v>609</v>
      </c>
      <c r="E43" s="672" t="s">
        <v>618</v>
      </c>
      <c r="F43" s="672" t="s">
        <v>49</v>
      </c>
      <c r="G43" s="672" t="s">
        <v>50</v>
      </c>
      <c r="H43" s="698">
        <v>949502669</v>
      </c>
      <c r="I43" s="676">
        <v>1500000</v>
      </c>
      <c r="J43" s="701" t="s">
        <v>617</v>
      </c>
      <c r="K43" s="700"/>
      <c r="L43" s="700"/>
      <c r="M43" s="700"/>
      <c r="N43" s="700"/>
      <c r="O43" s="700"/>
      <c r="P43" s="700"/>
      <c r="Q43" s="700"/>
      <c r="R43" s="700"/>
      <c r="S43" s="700"/>
      <c r="T43" s="700"/>
      <c r="U43" s="700"/>
      <c r="V43" s="700"/>
      <c r="W43" s="700"/>
      <c r="X43" s="700"/>
    </row>
    <row r="44" spans="1:24" ht="15.75" customHeight="1">
      <c r="A44" s="672" t="s">
        <v>589</v>
      </c>
      <c r="B44" s="673">
        <v>45638</v>
      </c>
      <c r="C44" s="672" t="s">
        <v>604</v>
      </c>
      <c r="D44" s="672" t="s">
        <v>609</v>
      </c>
      <c r="E44" s="672" t="s">
        <v>616</v>
      </c>
      <c r="F44" s="672" t="s">
        <v>318</v>
      </c>
      <c r="G44" s="672" t="s">
        <v>241</v>
      </c>
      <c r="H44" s="698">
        <v>969820625</v>
      </c>
      <c r="I44" s="676">
        <v>2000000</v>
      </c>
      <c r="J44" s="701" t="s">
        <v>617</v>
      </c>
      <c r="K44" s="700"/>
      <c r="L44" s="700"/>
      <c r="M44" s="700"/>
      <c r="N44" s="700"/>
      <c r="O44" s="700"/>
      <c r="P44" s="700"/>
      <c r="Q44" s="700"/>
      <c r="R44" s="700"/>
      <c r="S44" s="700"/>
      <c r="T44" s="700"/>
      <c r="U44" s="700"/>
      <c r="V44" s="700"/>
      <c r="W44" s="700"/>
      <c r="X44" s="700"/>
    </row>
    <row r="45" spans="1:24" ht="15.75" customHeight="1">
      <c r="A45" s="11" t="s">
        <v>519</v>
      </c>
      <c r="B45" s="684">
        <v>45640</v>
      </c>
      <c r="C45" s="11" t="s">
        <v>530</v>
      </c>
      <c r="D45" s="8" t="s">
        <v>571</v>
      </c>
      <c r="E45" s="11" t="s">
        <v>619</v>
      </c>
      <c r="F45" s="11" t="s">
        <v>41</v>
      </c>
      <c r="G45" s="702" t="s">
        <v>17</v>
      </c>
      <c r="H45" s="36">
        <v>964343887</v>
      </c>
      <c r="I45" s="703">
        <v>1000000</v>
      </c>
      <c r="J45" s="11" t="s">
        <v>620</v>
      </c>
      <c r="K45" s="542"/>
      <c r="L45" s="542"/>
      <c r="M45" s="542"/>
      <c r="N45" s="542"/>
      <c r="O45" s="542"/>
      <c r="P45" s="542"/>
      <c r="Q45" s="542"/>
      <c r="R45" s="542"/>
      <c r="S45" s="542"/>
      <c r="T45" s="542"/>
      <c r="U45" s="542"/>
      <c r="V45" s="542"/>
      <c r="W45" s="542"/>
      <c r="X45" s="542"/>
    </row>
    <row r="46" spans="1:24" ht="15.75" customHeight="1">
      <c r="A46" s="672" t="s">
        <v>565</v>
      </c>
      <c r="B46" s="673">
        <v>45638</v>
      </c>
      <c r="C46" s="672" t="s">
        <v>520</v>
      </c>
      <c r="D46" s="672" t="s">
        <v>621</v>
      </c>
      <c r="E46" s="672" t="s">
        <v>621</v>
      </c>
      <c r="F46" s="672" t="s">
        <v>19</v>
      </c>
      <c r="G46" s="672" t="s">
        <v>31</v>
      </c>
      <c r="H46" s="698">
        <v>971106882</v>
      </c>
      <c r="I46" s="676">
        <v>3000000</v>
      </c>
      <c r="J46" s="672" t="s">
        <v>622</v>
      </c>
      <c r="K46" s="677"/>
      <c r="L46" s="542"/>
      <c r="M46" s="542"/>
      <c r="N46" s="542"/>
      <c r="O46" s="542"/>
      <c r="P46" s="542"/>
      <c r="Q46" s="542"/>
      <c r="R46" s="542"/>
      <c r="S46" s="542"/>
      <c r="T46" s="542"/>
      <c r="U46" s="542"/>
      <c r="V46" s="542"/>
      <c r="W46" s="542"/>
      <c r="X46" s="542"/>
    </row>
    <row r="47" spans="1:24" ht="15.75" customHeight="1">
      <c r="A47" s="672" t="s">
        <v>565</v>
      </c>
      <c r="B47" s="673">
        <v>45638</v>
      </c>
      <c r="C47" s="672" t="s">
        <v>623</v>
      </c>
      <c r="D47" s="672" t="s">
        <v>614</v>
      </c>
      <c r="E47" s="672" t="s">
        <v>624</v>
      </c>
      <c r="F47" s="672" t="s">
        <v>117</v>
      </c>
      <c r="G47" s="672" t="s">
        <v>15</v>
      </c>
      <c r="H47" s="698">
        <v>961571433</v>
      </c>
      <c r="I47" s="676">
        <v>3000000</v>
      </c>
      <c r="J47" s="672" t="s">
        <v>625</v>
      </c>
      <c r="K47" s="677"/>
      <c r="L47" s="542"/>
      <c r="M47" s="542"/>
      <c r="N47" s="542"/>
      <c r="O47" s="542"/>
      <c r="P47" s="542"/>
      <c r="Q47" s="542"/>
      <c r="R47" s="542"/>
      <c r="S47" s="542"/>
      <c r="T47" s="542"/>
      <c r="U47" s="542"/>
      <c r="V47" s="542"/>
      <c r="W47" s="542"/>
      <c r="X47" s="542"/>
    </row>
    <row r="48" spans="1:24" ht="15.75" customHeight="1">
      <c r="A48" s="672" t="s">
        <v>565</v>
      </c>
      <c r="B48" s="673">
        <v>45639</v>
      </c>
      <c r="C48" s="672" t="s">
        <v>520</v>
      </c>
      <c r="D48" s="672" t="s">
        <v>621</v>
      </c>
      <c r="E48" s="672" t="s">
        <v>621</v>
      </c>
      <c r="F48" s="672" t="s">
        <v>63</v>
      </c>
      <c r="G48" s="672" t="s">
        <v>20</v>
      </c>
      <c r="H48" s="698">
        <v>974392325</v>
      </c>
      <c r="I48" s="676">
        <v>4000000</v>
      </c>
      <c r="J48" s="672" t="s">
        <v>626</v>
      </c>
      <c r="K48" s="677"/>
      <c r="L48" s="542"/>
      <c r="M48" s="542"/>
      <c r="N48" s="542"/>
      <c r="O48" s="542"/>
      <c r="P48" s="542"/>
      <c r="Q48" s="542"/>
      <c r="R48" s="542"/>
      <c r="S48" s="542"/>
      <c r="T48" s="542"/>
      <c r="U48" s="542"/>
      <c r="V48" s="542"/>
      <c r="W48" s="542"/>
      <c r="X48" s="542"/>
    </row>
    <row r="49" spans="1:24" ht="15.75" customHeight="1">
      <c r="A49" s="672" t="s">
        <v>565</v>
      </c>
      <c r="B49" s="673">
        <v>45639</v>
      </c>
      <c r="C49" s="672" t="s">
        <v>623</v>
      </c>
      <c r="D49" s="672" t="s">
        <v>627</v>
      </c>
      <c r="E49" s="672" t="s">
        <v>628</v>
      </c>
      <c r="F49" s="672" t="s">
        <v>318</v>
      </c>
      <c r="G49" s="672" t="s">
        <v>241</v>
      </c>
      <c r="H49" s="698">
        <v>969820625</v>
      </c>
      <c r="I49" s="676">
        <v>3600000</v>
      </c>
      <c r="J49" s="672" t="s">
        <v>629</v>
      </c>
      <c r="K49" s="677"/>
      <c r="L49" s="542"/>
      <c r="M49" s="542"/>
      <c r="N49" s="542"/>
      <c r="O49" s="542"/>
      <c r="P49" s="542"/>
      <c r="Q49" s="542"/>
      <c r="R49" s="542"/>
      <c r="S49" s="542"/>
      <c r="T49" s="542"/>
      <c r="U49" s="542"/>
      <c r="V49" s="542"/>
      <c r="W49" s="542"/>
      <c r="X49" s="542"/>
    </row>
    <row r="50" spans="1:24" ht="15.75" customHeight="1">
      <c r="A50" s="672" t="s">
        <v>565</v>
      </c>
      <c r="B50" s="673">
        <v>45640</v>
      </c>
      <c r="C50" s="672" t="s">
        <v>520</v>
      </c>
      <c r="D50" s="672" t="s">
        <v>621</v>
      </c>
      <c r="E50" s="672" t="s">
        <v>621</v>
      </c>
      <c r="F50" s="672" t="s">
        <v>14</v>
      </c>
      <c r="G50" s="672" t="s">
        <v>322</v>
      </c>
      <c r="H50" s="698">
        <v>989118712</v>
      </c>
      <c r="I50" s="676">
        <v>3000000</v>
      </c>
      <c r="J50" s="672" t="s">
        <v>630</v>
      </c>
      <c r="K50" s="677"/>
      <c r="L50" s="542"/>
      <c r="M50" s="542"/>
      <c r="N50" s="542"/>
      <c r="O50" s="542"/>
      <c r="P50" s="542"/>
      <c r="Q50" s="542"/>
      <c r="R50" s="542"/>
      <c r="S50" s="542"/>
      <c r="T50" s="542"/>
      <c r="U50" s="542"/>
      <c r="V50" s="542"/>
      <c r="W50" s="542"/>
      <c r="X50" s="542"/>
    </row>
    <row r="51" spans="1:24" ht="15.75" customHeight="1">
      <c r="A51" s="672" t="s">
        <v>565</v>
      </c>
      <c r="B51" s="673">
        <v>45640</v>
      </c>
      <c r="C51" s="672" t="s">
        <v>623</v>
      </c>
      <c r="D51" s="672" t="s">
        <v>627</v>
      </c>
      <c r="E51" s="672" t="s">
        <v>628</v>
      </c>
      <c r="F51" s="672" t="s">
        <v>323</v>
      </c>
      <c r="G51" s="672" t="s">
        <v>324</v>
      </c>
      <c r="H51" s="698">
        <v>974072826</v>
      </c>
      <c r="I51" s="676">
        <v>3600000</v>
      </c>
      <c r="J51" s="672" t="s">
        <v>629</v>
      </c>
      <c r="K51" s="677"/>
      <c r="L51" s="542"/>
      <c r="M51" s="542"/>
      <c r="N51" s="542"/>
      <c r="O51" s="542"/>
      <c r="P51" s="542"/>
      <c r="Q51" s="542"/>
      <c r="R51" s="542"/>
      <c r="S51" s="542"/>
      <c r="T51" s="542"/>
      <c r="U51" s="542"/>
      <c r="V51" s="542"/>
      <c r="W51" s="542"/>
      <c r="X51" s="542"/>
    </row>
    <row r="52" spans="1:24" ht="15.75" customHeight="1">
      <c r="A52" s="680" t="s">
        <v>525</v>
      </c>
      <c r="B52" s="678">
        <v>45644</v>
      </c>
      <c r="C52" s="680" t="s">
        <v>551</v>
      </c>
      <c r="D52" s="680" t="s">
        <v>631</v>
      </c>
      <c r="E52" s="704" t="s">
        <v>632</v>
      </c>
      <c r="F52" s="680" t="s">
        <v>16</v>
      </c>
      <c r="G52" s="680" t="s">
        <v>216</v>
      </c>
      <c r="H52" s="697">
        <v>326522825</v>
      </c>
      <c r="I52" s="705">
        <v>2000000</v>
      </c>
      <c r="J52" s="680"/>
      <c r="K52" s="706"/>
      <c r="L52" s="68"/>
      <c r="M52" s="68"/>
      <c r="N52" s="68"/>
      <c r="O52" s="68"/>
      <c r="P52" s="68"/>
      <c r="Q52" s="68"/>
      <c r="R52" s="68"/>
      <c r="S52" s="68"/>
      <c r="T52" s="68"/>
      <c r="U52" s="68"/>
      <c r="V52" s="68"/>
      <c r="W52" s="68"/>
      <c r="X52" s="68"/>
    </row>
    <row r="53" spans="1:24" ht="15.75" customHeight="1">
      <c r="A53" s="11" t="s">
        <v>519</v>
      </c>
      <c r="B53" s="684">
        <v>45643</v>
      </c>
      <c r="C53" s="11" t="s">
        <v>633</v>
      </c>
      <c r="D53" s="8" t="s">
        <v>571</v>
      </c>
      <c r="E53" s="11" t="s">
        <v>556</v>
      </c>
      <c r="F53" s="11" t="s">
        <v>41</v>
      </c>
      <c r="G53" s="702" t="s">
        <v>17</v>
      </c>
      <c r="H53" s="36">
        <v>964343887</v>
      </c>
      <c r="I53" s="703">
        <v>1000000</v>
      </c>
      <c r="J53" s="11" t="s">
        <v>620</v>
      </c>
      <c r="K53" s="542"/>
      <c r="L53" s="542"/>
      <c r="M53" s="542"/>
      <c r="N53" s="542"/>
      <c r="O53" s="542"/>
      <c r="P53" s="542"/>
      <c r="Q53" s="542"/>
      <c r="R53" s="542"/>
      <c r="S53" s="542"/>
      <c r="T53" s="542"/>
      <c r="U53" s="542"/>
      <c r="V53" s="542"/>
      <c r="W53" s="542"/>
      <c r="X53" s="542"/>
    </row>
    <row r="54" spans="1:24" ht="15.75" customHeight="1">
      <c r="A54" s="672" t="s">
        <v>589</v>
      </c>
      <c r="B54" s="673">
        <v>45645</v>
      </c>
      <c r="C54" s="672" t="s">
        <v>526</v>
      </c>
      <c r="D54" s="672" t="s">
        <v>634</v>
      </c>
      <c r="E54" s="672" t="s">
        <v>635</v>
      </c>
      <c r="F54" s="672" t="s">
        <v>19</v>
      </c>
      <c r="G54" s="672" t="s">
        <v>31</v>
      </c>
      <c r="H54" s="698">
        <v>971106882</v>
      </c>
      <c r="I54" s="676">
        <v>3200000</v>
      </c>
      <c r="J54" s="672"/>
      <c r="K54" s="542"/>
      <c r="L54" s="542"/>
      <c r="M54" s="542"/>
      <c r="N54" s="542"/>
      <c r="O54" s="542"/>
      <c r="P54" s="542"/>
      <c r="Q54" s="542"/>
      <c r="R54" s="542"/>
      <c r="S54" s="542"/>
      <c r="T54" s="542"/>
      <c r="U54" s="542"/>
      <c r="V54" s="542"/>
      <c r="W54" s="542"/>
      <c r="X54" s="542"/>
    </row>
    <row r="55" spans="1:24" ht="15.75" customHeight="1">
      <c r="A55" s="672" t="s">
        <v>554</v>
      </c>
      <c r="B55" s="673">
        <v>45647</v>
      </c>
      <c r="C55" s="672" t="s">
        <v>534</v>
      </c>
      <c r="D55" s="672" t="s">
        <v>556</v>
      </c>
      <c r="E55" s="672" t="s">
        <v>636</v>
      </c>
      <c r="F55" s="672" t="s">
        <v>117</v>
      </c>
      <c r="G55" s="672" t="s">
        <v>15</v>
      </c>
      <c r="H55" s="698">
        <v>961571433</v>
      </c>
      <c r="I55" s="676">
        <v>12000000</v>
      </c>
      <c r="J55" s="701"/>
      <c r="K55" s="677"/>
      <c r="L55" s="542"/>
      <c r="M55" s="542"/>
      <c r="N55" s="542"/>
      <c r="O55" s="542"/>
      <c r="P55" s="542"/>
      <c r="Q55" s="542"/>
      <c r="R55" s="542"/>
      <c r="S55" s="542"/>
      <c r="T55" s="542"/>
      <c r="U55" s="542"/>
      <c r="V55" s="542"/>
      <c r="W55" s="542"/>
      <c r="X55" s="542"/>
    </row>
    <row r="56" spans="1:24" ht="15.75" customHeight="1">
      <c r="A56" s="672" t="s">
        <v>304</v>
      </c>
      <c r="B56" s="673">
        <v>45650</v>
      </c>
      <c r="C56" s="672" t="s">
        <v>637</v>
      </c>
      <c r="D56" s="672" t="s">
        <v>556</v>
      </c>
      <c r="E56" s="672" t="s">
        <v>638</v>
      </c>
      <c r="F56" s="672" t="s">
        <v>19</v>
      </c>
      <c r="G56" s="672" t="s">
        <v>31</v>
      </c>
      <c r="H56" s="698">
        <v>971106882</v>
      </c>
      <c r="I56" s="676">
        <v>5000000</v>
      </c>
      <c r="J56" s="701"/>
      <c r="K56" s="677"/>
      <c r="L56" s="542"/>
      <c r="M56" s="542"/>
      <c r="N56" s="542"/>
      <c r="O56" s="542"/>
      <c r="P56" s="542"/>
      <c r="Q56" s="542"/>
      <c r="R56" s="542"/>
      <c r="S56" s="542"/>
      <c r="T56" s="542"/>
      <c r="U56" s="542"/>
      <c r="V56" s="542"/>
      <c r="W56" s="542"/>
      <c r="X56" s="542"/>
    </row>
    <row r="57" spans="1:24" ht="15.75" customHeight="1">
      <c r="A57" s="672" t="s">
        <v>554</v>
      </c>
      <c r="B57" s="673">
        <v>45651</v>
      </c>
      <c r="C57" s="672" t="s">
        <v>534</v>
      </c>
      <c r="D57" s="672" t="s">
        <v>556</v>
      </c>
      <c r="E57" s="672" t="s">
        <v>636</v>
      </c>
      <c r="F57" s="672" t="s">
        <v>63</v>
      </c>
      <c r="G57" s="672" t="s">
        <v>20</v>
      </c>
      <c r="H57" s="698">
        <v>974392325</v>
      </c>
      <c r="I57" s="676">
        <v>12000000</v>
      </c>
      <c r="J57" s="672" t="s">
        <v>639</v>
      </c>
      <c r="K57" s="677"/>
      <c r="L57" s="542"/>
      <c r="M57" s="542"/>
      <c r="N57" s="542"/>
      <c r="O57" s="542"/>
      <c r="P57" s="542"/>
      <c r="Q57" s="542"/>
      <c r="R57" s="542"/>
      <c r="S57" s="542"/>
      <c r="T57" s="542"/>
      <c r="U57" s="542"/>
      <c r="V57" s="542"/>
      <c r="W57" s="542"/>
      <c r="X57" s="542"/>
    </row>
    <row r="58" spans="1:24" ht="15.75" customHeight="1">
      <c r="A58" s="672" t="s">
        <v>505</v>
      </c>
      <c r="B58" s="673">
        <v>45653</v>
      </c>
      <c r="C58" s="672" t="s">
        <v>534</v>
      </c>
      <c r="D58" s="672" t="s">
        <v>507</v>
      </c>
      <c r="E58" s="672" t="s">
        <v>640</v>
      </c>
      <c r="F58" s="672" t="s">
        <v>318</v>
      </c>
      <c r="G58" s="707" t="s">
        <v>241</v>
      </c>
      <c r="H58" s="698">
        <v>969820625</v>
      </c>
      <c r="I58" s="676">
        <v>9000000</v>
      </c>
      <c r="J58" s="672" t="s">
        <v>641</v>
      </c>
      <c r="K58" s="542"/>
      <c r="L58" s="542"/>
      <c r="M58" s="542"/>
      <c r="N58" s="542"/>
      <c r="O58" s="542"/>
      <c r="P58" s="542"/>
      <c r="Q58" s="542"/>
      <c r="R58" s="542"/>
      <c r="S58" s="542"/>
      <c r="T58" s="542"/>
      <c r="U58" s="542"/>
      <c r="V58" s="542"/>
      <c r="W58" s="542"/>
      <c r="X58" s="542"/>
    </row>
    <row r="59" spans="1:24" ht="15.75" customHeight="1">
      <c r="A59" s="672" t="s">
        <v>589</v>
      </c>
      <c r="B59" s="673">
        <v>45653</v>
      </c>
      <c r="C59" s="672" t="s">
        <v>534</v>
      </c>
      <c r="D59" s="672" t="s">
        <v>642</v>
      </c>
      <c r="E59" s="672" t="s">
        <v>532</v>
      </c>
      <c r="F59" s="687" t="s">
        <v>14</v>
      </c>
      <c r="G59" s="672" t="s">
        <v>74</v>
      </c>
      <c r="H59" s="689" t="s">
        <v>587</v>
      </c>
      <c r="I59" s="676">
        <v>7500000</v>
      </c>
      <c r="J59" s="672" t="s">
        <v>641</v>
      </c>
      <c r="K59" s="542"/>
      <c r="L59" s="542"/>
      <c r="M59" s="542"/>
      <c r="N59" s="542"/>
      <c r="O59" s="542"/>
      <c r="P59" s="542"/>
      <c r="Q59" s="542"/>
      <c r="R59" s="542"/>
      <c r="S59" s="542"/>
      <c r="T59" s="542"/>
      <c r="U59" s="542"/>
      <c r="V59" s="542"/>
      <c r="W59" s="542"/>
      <c r="X59" s="542"/>
    </row>
    <row r="60" spans="1:24" ht="15.75" customHeight="1">
      <c r="A60" s="708" t="s">
        <v>525</v>
      </c>
      <c r="B60" s="709">
        <v>45657</v>
      </c>
      <c r="C60" s="708" t="s">
        <v>551</v>
      </c>
      <c r="D60" s="708" t="s">
        <v>643</v>
      </c>
      <c r="E60" s="708" t="s">
        <v>644</v>
      </c>
      <c r="F60" s="710" t="s">
        <v>30</v>
      </c>
      <c r="G60" s="708" t="s">
        <v>31</v>
      </c>
      <c r="H60" s="711">
        <v>971106882</v>
      </c>
      <c r="I60" s="712">
        <v>2300000</v>
      </c>
      <c r="J60" s="708" t="s">
        <v>645</v>
      </c>
      <c r="K60" s="677"/>
      <c r="L60" s="542"/>
      <c r="M60" s="542"/>
      <c r="N60" s="542"/>
      <c r="O60" s="542"/>
      <c r="P60" s="542"/>
      <c r="Q60" s="542"/>
      <c r="R60" s="542"/>
      <c r="S60" s="542"/>
      <c r="T60" s="542"/>
      <c r="U60" s="542"/>
      <c r="V60" s="542"/>
      <c r="W60" s="542"/>
      <c r="X60" s="542"/>
    </row>
    <row r="61" spans="1:24" ht="15.75" customHeight="1">
      <c r="A61" s="672" t="s">
        <v>565</v>
      </c>
      <c r="B61" s="673">
        <v>45659</v>
      </c>
      <c r="C61" s="672" t="s">
        <v>520</v>
      </c>
      <c r="D61" s="672" t="s">
        <v>646</v>
      </c>
      <c r="E61" s="672" t="s">
        <v>624</v>
      </c>
      <c r="F61" s="672" t="s">
        <v>117</v>
      </c>
      <c r="G61" s="672" t="s">
        <v>15</v>
      </c>
      <c r="H61" s="698">
        <v>961571433</v>
      </c>
      <c r="I61" s="676">
        <v>3500000</v>
      </c>
      <c r="J61" s="672" t="s">
        <v>629</v>
      </c>
      <c r="K61" s="677" t="s">
        <v>647</v>
      </c>
      <c r="L61" s="542"/>
      <c r="M61" s="542"/>
      <c r="N61" s="542"/>
      <c r="O61" s="542"/>
      <c r="P61" s="542"/>
      <c r="Q61" s="542"/>
      <c r="R61" s="542"/>
      <c r="S61" s="542"/>
      <c r="T61" s="542"/>
      <c r="U61" s="542"/>
      <c r="V61" s="542"/>
      <c r="W61" s="542"/>
      <c r="X61" s="542"/>
    </row>
    <row r="62" spans="1:24" ht="15.75" customHeight="1">
      <c r="A62" s="672" t="s">
        <v>565</v>
      </c>
      <c r="B62" s="673">
        <v>45659</v>
      </c>
      <c r="C62" s="672" t="s">
        <v>520</v>
      </c>
      <c r="D62" s="672" t="s">
        <v>621</v>
      </c>
      <c r="E62" s="672" t="s">
        <v>621</v>
      </c>
      <c r="F62" s="672" t="s">
        <v>318</v>
      </c>
      <c r="G62" s="672" t="s">
        <v>241</v>
      </c>
      <c r="H62" s="698">
        <v>969820625</v>
      </c>
      <c r="I62" s="676">
        <v>3500000</v>
      </c>
      <c r="J62" s="672" t="s">
        <v>625</v>
      </c>
      <c r="K62" s="677" t="s">
        <v>647</v>
      </c>
      <c r="L62" s="542"/>
      <c r="M62" s="542"/>
      <c r="N62" s="542"/>
      <c r="O62" s="542"/>
      <c r="P62" s="542"/>
      <c r="Q62" s="542"/>
      <c r="R62" s="542"/>
      <c r="S62" s="542"/>
      <c r="T62" s="542"/>
      <c r="U62" s="542"/>
      <c r="V62" s="542"/>
      <c r="W62" s="542"/>
      <c r="X62" s="542"/>
    </row>
    <row r="63" spans="1:24" ht="15.75" customHeight="1">
      <c r="A63" s="672" t="s">
        <v>589</v>
      </c>
      <c r="B63" s="673">
        <v>45660</v>
      </c>
      <c r="C63" s="672" t="s">
        <v>526</v>
      </c>
      <c r="D63" s="672" t="s">
        <v>634</v>
      </c>
      <c r="E63" s="672" t="s">
        <v>614</v>
      </c>
      <c r="F63" s="672" t="s">
        <v>340</v>
      </c>
      <c r="G63" s="672" t="s">
        <v>326</v>
      </c>
      <c r="H63" s="698">
        <v>379427150</v>
      </c>
      <c r="I63" s="676">
        <v>1750000</v>
      </c>
      <c r="J63" s="672"/>
      <c r="K63" s="542" t="s">
        <v>647</v>
      </c>
      <c r="L63" s="542"/>
      <c r="M63" s="542"/>
      <c r="N63" s="542"/>
      <c r="O63" s="542"/>
      <c r="P63" s="542"/>
      <c r="Q63" s="542"/>
      <c r="R63" s="542"/>
      <c r="S63" s="542"/>
      <c r="T63" s="542"/>
      <c r="U63" s="542"/>
      <c r="V63" s="542"/>
      <c r="W63" s="542"/>
      <c r="X63" s="542"/>
    </row>
    <row r="64" spans="1:24" ht="15.75" customHeight="1">
      <c r="A64" s="672" t="s">
        <v>589</v>
      </c>
      <c r="B64" s="673">
        <v>45660</v>
      </c>
      <c r="C64" s="672" t="s">
        <v>526</v>
      </c>
      <c r="D64" s="672" t="s">
        <v>634</v>
      </c>
      <c r="E64" s="672" t="s">
        <v>614</v>
      </c>
      <c r="F64" s="672" t="s">
        <v>342</v>
      </c>
      <c r="G64" s="672" t="s">
        <v>246</v>
      </c>
      <c r="H64" s="698">
        <v>974172336</v>
      </c>
      <c r="I64" s="676">
        <v>1750000</v>
      </c>
      <c r="J64" s="672"/>
      <c r="K64" s="542" t="s">
        <v>647</v>
      </c>
      <c r="L64" s="542"/>
      <c r="M64" s="542"/>
      <c r="N64" s="542"/>
      <c r="O64" s="542"/>
      <c r="P64" s="542"/>
      <c r="Q64" s="542"/>
      <c r="R64" s="542"/>
      <c r="S64" s="542"/>
      <c r="T64" s="542"/>
      <c r="U64" s="542"/>
      <c r="V64" s="542"/>
      <c r="W64" s="542"/>
      <c r="X64" s="542"/>
    </row>
    <row r="65" spans="1:24" ht="15.75" customHeight="1">
      <c r="A65" s="672" t="s">
        <v>648</v>
      </c>
      <c r="B65" s="673">
        <v>45660</v>
      </c>
      <c r="C65" s="672" t="s">
        <v>526</v>
      </c>
      <c r="D65" s="672" t="s">
        <v>624</v>
      </c>
      <c r="E65" s="672" t="s">
        <v>649</v>
      </c>
      <c r="F65" s="713" t="s">
        <v>174</v>
      </c>
      <c r="G65" s="672" t="s">
        <v>31</v>
      </c>
      <c r="H65" s="698">
        <v>971106882</v>
      </c>
      <c r="I65" s="676">
        <v>1100000</v>
      </c>
      <c r="J65" s="672"/>
      <c r="K65" s="677" t="s">
        <v>647</v>
      </c>
      <c r="L65" s="542"/>
      <c r="M65" s="542"/>
      <c r="N65" s="542"/>
      <c r="O65" s="542"/>
      <c r="P65" s="542"/>
      <c r="Q65" s="542"/>
      <c r="R65" s="542"/>
      <c r="S65" s="542"/>
      <c r="T65" s="542"/>
      <c r="U65" s="542"/>
      <c r="V65" s="542"/>
      <c r="W65" s="542"/>
      <c r="X65" s="542"/>
    </row>
    <row r="66" spans="1:24" ht="15.75" customHeight="1">
      <c r="A66" s="672" t="s">
        <v>589</v>
      </c>
      <c r="B66" s="673">
        <v>45661</v>
      </c>
      <c r="C66" s="672" t="s">
        <v>526</v>
      </c>
      <c r="D66" s="672" t="s">
        <v>609</v>
      </c>
      <c r="E66" s="672" t="s">
        <v>522</v>
      </c>
      <c r="F66" s="672" t="s">
        <v>338</v>
      </c>
      <c r="G66" s="672" t="s">
        <v>321</v>
      </c>
      <c r="H66" s="698">
        <v>989852112</v>
      </c>
      <c r="I66" s="676">
        <v>2200000</v>
      </c>
      <c r="J66" s="672"/>
      <c r="K66" s="542" t="s">
        <v>650</v>
      </c>
      <c r="L66" s="542"/>
      <c r="M66" s="542"/>
      <c r="N66" s="542"/>
      <c r="O66" s="542"/>
      <c r="P66" s="542"/>
      <c r="Q66" s="542"/>
      <c r="R66" s="542"/>
      <c r="S66" s="542"/>
      <c r="T66" s="542"/>
      <c r="U66" s="542"/>
      <c r="V66" s="542"/>
      <c r="W66" s="542"/>
      <c r="X66" s="542"/>
    </row>
    <row r="67" spans="1:24" ht="15.75" customHeight="1">
      <c r="A67" s="672" t="s">
        <v>589</v>
      </c>
      <c r="B67" s="673">
        <v>45661</v>
      </c>
      <c r="C67" s="672" t="s">
        <v>526</v>
      </c>
      <c r="D67" s="672" t="s">
        <v>609</v>
      </c>
      <c r="E67" s="672" t="s">
        <v>644</v>
      </c>
      <c r="F67" s="672" t="s">
        <v>340</v>
      </c>
      <c r="G67" s="672" t="s">
        <v>326</v>
      </c>
      <c r="H67" s="698">
        <v>379427150</v>
      </c>
      <c r="I67" s="676">
        <v>2500000</v>
      </c>
      <c r="J67" s="672"/>
      <c r="K67" s="542" t="s">
        <v>650</v>
      </c>
      <c r="L67" s="542"/>
      <c r="M67" s="542"/>
      <c r="N67" s="542"/>
      <c r="O67" s="542"/>
      <c r="P67" s="542"/>
      <c r="Q67" s="542"/>
      <c r="R67" s="542"/>
      <c r="S67" s="542"/>
      <c r="T67" s="542"/>
      <c r="U67" s="542"/>
      <c r="V67" s="542"/>
      <c r="W67" s="542"/>
      <c r="X67" s="542"/>
    </row>
    <row r="68" spans="1:24" ht="15.75" customHeight="1">
      <c r="A68" s="672" t="s">
        <v>589</v>
      </c>
      <c r="B68" s="673">
        <v>45661</v>
      </c>
      <c r="C68" s="672" t="s">
        <v>526</v>
      </c>
      <c r="D68" s="672" t="s">
        <v>609</v>
      </c>
      <c r="E68" s="672" t="s">
        <v>651</v>
      </c>
      <c r="F68" s="672" t="s">
        <v>30</v>
      </c>
      <c r="G68" s="672" t="s">
        <v>74</v>
      </c>
      <c r="H68" s="714" t="s">
        <v>587</v>
      </c>
      <c r="I68" s="676">
        <v>1950000</v>
      </c>
      <c r="J68" s="672"/>
      <c r="K68" s="542" t="s">
        <v>650</v>
      </c>
      <c r="L68" s="542"/>
      <c r="M68" s="542"/>
      <c r="N68" s="542"/>
      <c r="O68" s="542"/>
      <c r="P68" s="542"/>
      <c r="Q68" s="542"/>
      <c r="R68" s="542"/>
      <c r="S68" s="542"/>
      <c r="T68" s="542"/>
      <c r="U68" s="542"/>
      <c r="V68" s="542"/>
      <c r="W68" s="542"/>
      <c r="X68" s="542"/>
    </row>
    <row r="69" spans="1:24" ht="15.75" customHeight="1">
      <c r="A69" s="672" t="s">
        <v>589</v>
      </c>
      <c r="B69" s="673">
        <v>45661</v>
      </c>
      <c r="C69" s="672" t="s">
        <v>526</v>
      </c>
      <c r="D69" s="672" t="s">
        <v>616</v>
      </c>
      <c r="E69" s="672" t="s">
        <v>652</v>
      </c>
      <c r="F69" s="672" t="s">
        <v>342</v>
      </c>
      <c r="G69" s="672" t="s">
        <v>246</v>
      </c>
      <c r="H69" s="698">
        <v>974172336</v>
      </c>
      <c r="I69" s="676">
        <v>1700000</v>
      </c>
      <c r="J69" s="672"/>
      <c r="K69" s="542" t="s">
        <v>650</v>
      </c>
      <c r="L69" s="542"/>
      <c r="M69" s="542"/>
      <c r="N69" s="542"/>
      <c r="O69" s="542"/>
      <c r="P69" s="542"/>
      <c r="Q69" s="542"/>
      <c r="R69" s="542"/>
      <c r="S69" s="542"/>
      <c r="T69" s="542"/>
      <c r="U69" s="542"/>
      <c r="V69" s="542"/>
      <c r="W69" s="542"/>
      <c r="X69" s="542"/>
    </row>
    <row r="70" spans="1:24" ht="15.75" customHeight="1">
      <c r="A70" s="672" t="s">
        <v>648</v>
      </c>
      <c r="B70" s="673">
        <v>45662</v>
      </c>
      <c r="C70" s="672" t="s">
        <v>551</v>
      </c>
      <c r="D70" s="672" t="s">
        <v>634</v>
      </c>
      <c r="E70" s="672" t="s">
        <v>653</v>
      </c>
      <c r="F70" s="672" t="s">
        <v>342</v>
      </c>
      <c r="G70" s="672" t="s">
        <v>246</v>
      </c>
      <c r="H70" s="698">
        <v>974172336</v>
      </c>
      <c r="I70" s="676">
        <v>2500000</v>
      </c>
      <c r="J70" s="672" t="s">
        <v>654</v>
      </c>
      <c r="K70" s="677" t="s">
        <v>655</v>
      </c>
      <c r="L70" s="700"/>
      <c r="M70" s="700"/>
      <c r="N70" s="700"/>
      <c r="O70" s="700"/>
      <c r="P70" s="700"/>
      <c r="Q70" s="700"/>
      <c r="R70" s="700"/>
      <c r="S70" s="700"/>
      <c r="T70" s="700"/>
      <c r="U70" s="700"/>
      <c r="V70" s="700"/>
      <c r="W70" s="700"/>
      <c r="X70" s="700"/>
    </row>
    <row r="71" spans="1:24" ht="15.75" customHeight="1">
      <c r="A71" s="672" t="s">
        <v>589</v>
      </c>
      <c r="B71" s="673">
        <v>45663</v>
      </c>
      <c r="C71" s="672" t="s">
        <v>551</v>
      </c>
      <c r="D71" s="672" t="s">
        <v>556</v>
      </c>
      <c r="E71" s="672" t="s">
        <v>586</v>
      </c>
      <c r="F71" s="672" t="s">
        <v>339</v>
      </c>
      <c r="G71" s="672" t="s">
        <v>326</v>
      </c>
      <c r="H71" s="698">
        <v>379427150</v>
      </c>
      <c r="I71" s="676">
        <v>12500000</v>
      </c>
      <c r="J71" s="672"/>
      <c r="K71" s="542" t="s">
        <v>650</v>
      </c>
      <c r="L71" s="700"/>
      <c r="M71" s="700"/>
      <c r="N71" s="700"/>
      <c r="O71" s="700"/>
      <c r="P71" s="700"/>
      <c r="Q71" s="700"/>
      <c r="R71" s="700"/>
      <c r="S71" s="700"/>
      <c r="T71" s="700"/>
      <c r="U71" s="700"/>
      <c r="V71" s="700"/>
      <c r="W71" s="700"/>
      <c r="X71" s="700"/>
    </row>
    <row r="72" spans="1:24" ht="15.75" customHeight="1">
      <c r="A72" s="672" t="s">
        <v>589</v>
      </c>
      <c r="B72" s="673">
        <v>45663</v>
      </c>
      <c r="C72" s="672" t="s">
        <v>551</v>
      </c>
      <c r="D72" s="672" t="s">
        <v>556</v>
      </c>
      <c r="E72" s="672" t="s">
        <v>586</v>
      </c>
      <c r="F72" s="672" t="s">
        <v>338</v>
      </c>
      <c r="G72" s="672" t="s">
        <v>321</v>
      </c>
      <c r="H72" s="698">
        <v>989852112</v>
      </c>
      <c r="I72" s="676">
        <v>12500000</v>
      </c>
      <c r="J72" s="672"/>
      <c r="K72" s="542" t="s">
        <v>650</v>
      </c>
      <c r="L72" s="700"/>
      <c r="M72" s="700"/>
      <c r="N72" s="700"/>
      <c r="O72" s="700"/>
      <c r="P72" s="700"/>
      <c r="Q72" s="700"/>
      <c r="R72" s="700"/>
      <c r="S72" s="700"/>
      <c r="T72" s="700"/>
      <c r="U72" s="700"/>
      <c r="V72" s="700"/>
      <c r="W72" s="700"/>
      <c r="X72" s="700"/>
    </row>
    <row r="73" spans="1:24" ht="15.75" customHeight="1">
      <c r="A73" s="672" t="s">
        <v>648</v>
      </c>
      <c r="B73" s="673">
        <v>45663</v>
      </c>
      <c r="C73" s="672" t="s">
        <v>551</v>
      </c>
      <c r="D73" s="672" t="s">
        <v>656</v>
      </c>
      <c r="E73" s="672" t="s">
        <v>649</v>
      </c>
      <c r="F73" s="672" t="s">
        <v>30</v>
      </c>
      <c r="G73" s="672" t="s">
        <v>74</v>
      </c>
      <c r="H73" s="714" t="s">
        <v>587</v>
      </c>
      <c r="I73" s="676">
        <v>1500000</v>
      </c>
      <c r="J73" s="672" t="s">
        <v>657</v>
      </c>
      <c r="K73" s="677" t="s">
        <v>650</v>
      </c>
      <c r="L73" s="700"/>
      <c r="M73" s="700"/>
      <c r="N73" s="700"/>
      <c r="O73" s="700"/>
      <c r="P73" s="700"/>
      <c r="Q73" s="700"/>
      <c r="R73" s="700"/>
      <c r="S73" s="700"/>
      <c r="T73" s="700"/>
      <c r="U73" s="700"/>
      <c r="V73" s="700"/>
      <c r="W73" s="700"/>
      <c r="X73" s="700"/>
    </row>
    <row r="74" spans="1:24" ht="15.75" customHeight="1">
      <c r="A74" s="672" t="s">
        <v>648</v>
      </c>
      <c r="B74" s="673">
        <v>45663</v>
      </c>
      <c r="C74" s="672" t="s">
        <v>551</v>
      </c>
      <c r="D74" s="672" t="s">
        <v>656</v>
      </c>
      <c r="E74" s="672" t="s">
        <v>653</v>
      </c>
      <c r="F74" s="672" t="s">
        <v>174</v>
      </c>
      <c r="G74" s="672" t="s">
        <v>216</v>
      </c>
      <c r="H74" s="698">
        <v>326522825</v>
      </c>
      <c r="I74" s="676">
        <v>1200000</v>
      </c>
      <c r="J74" s="672"/>
      <c r="K74" s="677" t="s">
        <v>650</v>
      </c>
      <c r="L74" s="700"/>
      <c r="M74" s="700"/>
      <c r="N74" s="700"/>
      <c r="O74" s="700"/>
      <c r="P74" s="700"/>
      <c r="Q74" s="700"/>
      <c r="R74" s="700"/>
      <c r="S74" s="700"/>
      <c r="T74" s="700"/>
      <c r="U74" s="700"/>
      <c r="V74" s="700"/>
      <c r="W74" s="700"/>
      <c r="X74" s="700"/>
    </row>
    <row r="75" spans="1:24" ht="15.75" customHeight="1">
      <c r="A75" s="672" t="s">
        <v>648</v>
      </c>
      <c r="B75" s="673">
        <v>45663</v>
      </c>
      <c r="C75" s="672" t="s">
        <v>551</v>
      </c>
      <c r="D75" s="672" t="s">
        <v>658</v>
      </c>
      <c r="E75" s="672" t="s">
        <v>659</v>
      </c>
      <c r="F75" s="672" t="s">
        <v>660</v>
      </c>
      <c r="G75" s="672" t="s">
        <v>37</v>
      </c>
      <c r="H75" s="714" t="s">
        <v>593</v>
      </c>
      <c r="I75" s="676">
        <v>2200000</v>
      </c>
      <c r="J75" s="672" t="s">
        <v>661</v>
      </c>
      <c r="K75" s="677" t="s">
        <v>650</v>
      </c>
      <c r="L75" s="700"/>
      <c r="M75" s="700"/>
      <c r="N75" s="700"/>
      <c r="O75" s="700"/>
      <c r="P75" s="700"/>
      <c r="Q75" s="700"/>
      <c r="R75" s="700"/>
      <c r="S75" s="700"/>
      <c r="T75" s="700"/>
      <c r="U75" s="700"/>
      <c r="V75" s="700"/>
      <c r="W75" s="700"/>
      <c r="X75" s="700"/>
    </row>
    <row r="76" spans="1:24" ht="15.75" customHeight="1">
      <c r="A76" s="672" t="s">
        <v>589</v>
      </c>
      <c r="B76" s="673">
        <v>45663</v>
      </c>
      <c r="C76" s="672" t="s">
        <v>551</v>
      </c>
      <c r="D76" s="672" t="s">
        <v>642</v>
      </c>
      <c r="E76" s="672" t="s">
        <v>662</v>
      </c>
      <c r="F76" s="672" t="s">
        <v>153</v>
      </c>
      <c r="G76" s="672" t="s">
        <v>246</v>
      </c>
      <c r="H76" s="698">
        <v>974172336</v>
      </c>
      <c r="I76" s="676">
        <v>1600000</v>
      </c>
      <c r="J76" s="672"/>
      <c r="K76" s="542" t="s">
        <v>650</v>
      </c>
      <c r="L76" s="700"/>
      <c r="M76" s="700"/>
      <c r="N76" s="700"/>
      <c r="O76" s="700"/>
      <c r="P76" s="700"/>
      <c r="Q76" s="700"/>
      <c r="R76" s="700"/>
      <c r="S76" s="700"/>
      <c r="T76" s="700"/>
      <c r="U76" s="700"/>
      <c r="V76" s="700"/>
      <c r="W76" s="700"/>
      <c r="X76" s="700"/>
    </row>
    <row r="77" spans="1:24" ht="15.75" customHeight="1">
      <c r="A77" s="672" t="s">
        <v>589</v>
      </c>
      <c r="B77" s="673">
        <v>45663</v>
      </c>
      <c r="C77" s="672" t="s">
        <v>663</v>
      </c>
      <c r="D77" s="672" t="s">
        <v>609</v>
      </c>
      <c r="E77" s="672" t="s">
        <v>638</v>
      </c>
      <c r="F77" s="672" t="s">
        <v>340</v>
      </c>
      <c r="G77" s="715" t="s">
        <v>216</v>
      </c>
      <c r="H77" s="716">
        <v>326522825</v>
      </c>
      <c r="I77" s="676">
        <v>6200000</v>
      </c>
      <c r="J77" s="672"/>
      <c r="K77" s="542"/>
      <c r="L77" s="542"/>
      <c r="M77" s="542"/>
      <c r="N77" s="542"/>
      <c r="O77" s="542"/>
      <c r="P77" s="542"/>
      <c r="Q77" s="542"/>
      <c r="R77" s="542"/>
      <c r="S77" s="542"/>
      <c r="T77" s="542"/>
      <c r="U77" s="542"/>
      <c r="V77" s="542"/>
      <c r="W77" s="542"/>
      <c r="X77" s="542"/>
    </row>
    <row r="78" spans="1:24" ht="15.75" customHeight="1">
      <c r="A78" s="672" t="s">
        <v>589</v>
      </c>
      <c r="B78" s="673">
        <v>45664</v>
      </c>
      <c r="C78" s="672" t="s">
        <v>530</v>
      </c>
      <c r="D78" s="672" t="s">
        <v>609</v>
      </c>
      <c r="E78" s="672" t="s">
        <v>664</v>
      </c>
      <c r="F78" s="672" t="s">
        <v>49</v>
      </c>
      <c r="G78" s="672" t="s">
        <v>31</v>
      </c>
      <c r="H78" s="675" t="s">
        <v>503</v>
      </c>
      <c r="I78" s="676">
        <v>2300000</v>
      </c>
      <c r="J78" s="672"/>
      <c r="K78" s="542"/>
      <c r="L78" s="542"/>
      <c r="M78" s="542"/>
      <c r="N78" s="542"/>
      <c r="O78" s="542"/>
      <c r="P78" s="542"/>
      <c r="Q78" s="542"/>
      <c r="R78" s="542"/>
      <c r="S78" s="542"/>
      <c r="T78" s="542"/>
      <c r="U78" s="542"/>
      <c r="V78" s="542"/>
      <c r="W78" s="542"/>
      <c r="X78" s="542"/>
    </row>
    <row r="79" spans="1:24" ht="15.75" customHeight="1">
      <c r="A79" s="672" t="s">
        <v>525</v>
      </c>
      <c r="B79" s="673">
        <v>45665</v>
      </c>
      <c r="C79" s="672" t="s">
        <v>530</v>
      </c>
      <c r="D79" s="672" t="s">
        <v>665</v>
      </c>
      <c r="E79" s="672" t="s">
        <v>666</v>
      </c>
      <c r="F79" s="672" t="s">
        <v>660</v>
      </c>
      <c r="G79" s="672" t="s">
        <v>54</v>
      </c>
      <c r="H79" s="717">
        <v>974172336</v>
      </c>
      <c r="I79" s="676">
        <v>2500000</v>
      </c>
      <c r="J79" s="672" t="s">
        <v>667</v>
      </c>
      <c r="K79" s="677"/>
      <c r="L79" s="542"/>
      <c r="M79" s="542"/>
      <c r="N79" s="542"/>
      <c r="O79" s="542"/>
      <c r="P79" s="542"/>
      <c r="Q79" s="542"/>
      <c r="R79" s="542"/>
      <c r="S79" s="542"/>
      <c r="T79" s="542"/>
      <c r="U79" s="542"/>
      <c r="V79" s="542"/>
      <c r="W79" s="542"/>
      <c r="X79" s="542"/>
    </row>
    <row r="80" spans="1:24" ht="15.75" customHeight="1">
      <c r="A80" s="672" t="s">
        <v>589</v>
      </c>
      <c r="B80" s="673">
        <v>45667</v>
      </c>
      <c r="C80" s="672" t="s">
        <v>530</v>
      </c>
      <c r="D80" s="672" t="s">
        <v>609</v>
      </c>
      <c r="E80" s="672" t="s">
        <v>668</v>
      </c>
      <c r="F80" s="672" t="s">
        <v>340</v>
      </c>
      <c r="G80" s="672" t="s">
        <v>326</v>
      </c>
      <c r="H80" s="717">
        <v>379427150</v>
      </c>
      <c r="I80" s="676">
        <v>1500000</v>
      </c>
      <c r="J80" s="672"/>
      <c r="K80" s="542"/>
      <c r="L80" s="542"/>
      <c r="M80" s="542"/>
      <c r="N80" s="542"/>
      <c r="O80" s="542"/>
      <c r="P80" s="542"/>
      <c r="Q80" s="542"/>
      <c r="R80" s="542"/>
      <c r="S80" s="542"/>
      <c r="T80" s="542"/>
      <c r="U80" s="542"/>
      <c r="V80" s="542"/>
      <c r="W80" s="542"/>
      <c r="X80" s="542"/>
    </row>
    <row r="81" spans="1:24" ht="15.75" customHeight="1">
      <c r="A81" s="672" t="s">
        <v>589</v>
      </c>
      <c r="B81" s="673">
        <v>45668</v>
      </c>
      <c r="C81" s="672" t="s">
        <v>551</v>
      </c>
      <c r="D81" s="672" t="s">
        <v>609</v>
      </c>
      <c r="E81" s="672" t="s">
        <v>614</v>
      </c>
      <c r="F81" s="672" t="s">
        <v>339</v>
      </c>
      <c r="G81" s="715" t="s">
        <v>216</v>
      </c>
      <c r="H81" s="698">
        <v>326522825</v>
      </c>
      <c r="I81" s="676">
        <v>1800000</v>
      </c>
      <c r="J81" s="672"/>
      <c r="K81" s="542"/>
      <c r="L81" s="542"/>
      <c r="M81" s="542"/>
      <c r="N81" s="542"/>
      <c r="O81" s="542"/>
      <c r="P81" s="542"/>
      <c r="Q81" s="542"/>
      <c r="R81" s="542"/>
      <c r="S81" s="542"/>
      <c r="T81" s="542"/>
      <c r="U81" s="542"/>
      <c r="V81" s="542"/>
      <c r="W81" s="542"/>
      <c r="X81" s="542"/>
    </row>
    <row r="82" spans="1:24" ht="15.75" customHeight="1">
      <c r="A82" s="672" t="s">
        <v>589</v>
      </c>
      <c r="B82" s="673">
        <v>45671</v>
      </c>
      <c r="C82" s="672" t="s">
        <v>551</v>
      </c>
      <c r="D82" s="672" t="s">
        <v>609</v>
      </c>
      <c r="E82" s="672" t="s">
        <v>669</v>
      </c>
      <c r="F82" s="672" t="s">
        <v>163</v>
      </c>
      <c r="G82" s="672" t="s">
        <v>241</v>
      </c>
      <c r="H82" s="718">
        <v>969820625</v>
      </c>
      <c r="I82" s="676">
        <v>2000000</v>
      </c>
      <c r="J82" s="672"/>
      <c r="K82" s="542"/>
      <c r="L82" s="542"/>
      <c r="M82" s="542"/>
      <c r="N82" s="542"/>
      <c r="O82" s="542"/>
      <c r="P82" s="542"/>
      <c r="Q82" s="542"/>
      <c r="R82" s="542"/>
      <c r="S82" s="542"/>
      <c r="T82" s="542"/>
      <c r="U82" s="542"/>
      <c r="V82" s="542"/>
      <c r="W82" s="542"/>
      <c r="X82" s="542"/>
    </row>
    <row r="83" spans="1:24" ht="15.75" customHeight="1">
      <c r="A83" s="672" t="s">
        <v>589</v>
      </c>
      <c r="B83" s="673">
        <v>45673</v>
      </c>
      <c r="C83" s="672" t="s">
        <v>534</v>
      </c>
      <c r="D83" s="672" t="s">
        <v>609</v>
      </c>
      <c r="E83" s="672" t="s">
        <v>532</v>
      </c>
      <c r="F83" s="672"/>
      <c r="G83" s="672" t="s">
        <v>37</v>
      </c>
      <c r="H83" s="717"/>
      <c r="I83" s="676">
        <v>6000000</v>
      </c>
      <c r="J83" s="672"/>
      <c r="K83" s="719"/>
      <c r="L83" s="719"/>
      <c r="M83" s="719"/>
      <c r="N83" s="719"/>
      <c r="O83" s="719"/>
      <c r="P83" s="719"/>
      <c r="Q83" s="719"/>
      <c r="R83" s="719"/>
      <c r="S83" s="719"/>
      <c r="T83" s="719"/>
      <c r="U83" s="719"/>
      <c r="V83" s="719"/>
      <c r="W83" s="719"/>
      <c r="X83" s="719"/>
    </row>
    <row r="84" spans="1:24" ht="15.75" customHeight="1">
      <c r="A84" s="11" t="s">
        <v>670</v>
      </c>
      <c r="B84" s="654">
        <v>45672</v>
      </c>
      <c r="C84" s="11"/>
      <c r="D84" s="122" t="s">
        <v>671</v>
      </c>
      <c r="E84" s="122" t="s">
        <v>672</v>
      </c>
      <c r="F84" s="15" t="s">
        <v>338</v>
      </c>
      <c r="G84" s="8" t="s">
        <v>673</v>
      </c>
      <c r="H84" s="122">
        <v>989852112</v>
      </c>
      <c r="I84" s="686">
        <v>13000000</v>
      </c>
      <c r="J84" s="8" t="s">
        <v>674</v>
      </c>
      <c r="K84" s="542"/>
      <c r="L84" s="542"/>
      <c r="M84" s="542"/>
      <c r="N84" s="542"/>
      <c r="O84" s="542"/>
      <c r="P84" s="542"/>
      <c r="Q84" s="542"/>
      <c r="R84" s="542"/>
      <c r="S84" s="542"/>
      <c r="T84" s="542"/>
      <c r="U84" s="542"/>
      <c r="V84" s="542"/>
      <c r="W84" s="542"/>
      <c r="X84" s="542"/>
    </row>
    <row r="85" spans="1:24" ht="15.75" customHeight="1">
      <c r="A85" s="11" t="s">
        <v>670</v>
      </c>
      <c r="B85" s="654">
        <v>45674</v>
      </c>
      <c r="C85" s="11"/>
      <c r="D85" s="122" t="s">
        <v>671</v>
      </c>
      <c r="E85" s="122" t="s">
        <v>675</v>
      </c>
      <c r="F85" s="15" t="s">
        <v>323</v>
      </c>
      <c r="G85" s="720" t="s">
        <v>676</v>
      </c>
      <c r="H85" s="721">
        <v>974072826</v>
      </c>
      <c r="I85" s="7">
        <v>18000000</v>
      </c>
      <c r="J85" s="8" t="s">
        <v>677</v>
      </c>
      <c r="K85" s="542"/>
      <c r="L85" s="542"/>
      <c r="M85" s="542"/>
      <c r="N85" s="542"/>
      <c r="O85" s="542"/>
      <c r="P85" s="542"/>
      <c r="Q85" s="542"/>
      <c r="R85" s="542"/>
      <c r="S85" s="542"/>
      <c r="T85" s="542"/>
      <c r="U85" s="542"/>
      <c r="V85" s="542"/>
      <c r="W85" s="542"/>
      <c r="X85" s="542"/>
    </row>
    <row r="86" spans="1:24" ht="15.75" customHeight="1">
      <c r="A86" s="11"/>
      <c r="B86" s="684"/>
      <c r="C86" s="11"/>
      <c r="D86" s="11"/>
      <c r="E86" s="11"/>
      <c r="F86" s="11"/>
      <c r="G86" s="11"/>
      <c r="H86" s="12"/>
      <c r="I86" s="686"/>
      <c r="J86" s="11"/>
      <c r="K86" s="542"/>
      <c r="L86" s="542"/>
      <c r="M86" s="542"/>
      <c r="N86" s="542"/>
      <c r="O86" s="542"/>
      <c r="P86" s="542"/>
      <c r="Q86" s="542"/>
      <c r="R86" s="542"/>
      <c r="S86" s="542"/>
      <c r="T86" s="542"/>
      <c r="U86" s="542"/>
      <c r="V86" s="542"/>
      <c r="W86" s="542"/>
      <c r="X86" s="542"/>
    </row>
    <row r="87" spans="1:24" ht="15.75" customHeight="1">
      <c r="A87" s="11"/>
      <c r="B87" s="684"/>
      <c r="C87" s="11"/>
      <c r="D87" s="11"/>
      <c r="E87" s="11"/>
      <c r="F87" s="11"/>
      <c r="G87" s="11"/>
      <c r="H87" s="12"/>
      <c r="I87" s="686"/>
      <c r="J87" s="11"/>
      <c r="K87" s="542"/>
      <c r="L87" s="542"/>
      <c r="M87" s="542"/>
      <c r="N87" s="542"/>
      <c r="O87" s="542"/>
      <c r="P87" s="542"/>
      <c r="Q87" s="542"/>
      <c r="R87" s="542"/>
      <c r="S87" s="542"/>
      <c r="T87" s="542"/>
      <c r="U87" s="542"/>
      <c r="V87" s="542"/>
      <c r="W87" s="542"/>
      <c r="X87" s="542"/>
    </row>
    <row r="88" spans="1:24" ht="15.75" customHeight="1">
      <c r="A88" s="11"/>
      <c r="B88" s="684"/>
      <c r="C88" s="11"/>
      <c r="D88" s="11"/>
      <c r="E88" s="11"/>
      <c r="F88" s="11"/>
      <c r="G88" s="11"/>
      <c r="H88" s="12"/>
      <c r="I88" s="686"/>
      <c r="J88" s="11"/>
      <c r="K88" s="542"/>
      <c r="L88" s="542"/>
      <c r="M88" s="542"/>
      <c r="N88" s="542"/>
      <c r="O88" s="542"/>
      <c r="P88" s="542"/>
      <c r="Q88" s="542"/>
      <c r="R88" s="542"/>
      <c r="S88" s="542"/>
      <c r="T88" s="542"/>
      <c r="U88" s="542"/>
      <c r="V88" s="542"/>
      <c r="W88" s="542"/>
      <c r="X88" s="542"/>
    </row>
    <row r="89" spans="1:24" ht="15.75" customHeight="1">
      <c r="A89" s="11"/>
      <c r="B89" s="684"/>
      <c r="C89" s="11"/>
      <c r="D89" s="11"/>
      <c r="E89" s="11"/>
      <c r="F89" s="11"/>
      <c r="G89" s="11"/>
      <c r="H89" s="12"/>
      <c r="I89" s="686"/>
      <c r="J89" s="11"/>
      <c r="K89" s="542"/>
      <c r="L89" s="542"/>
      <c r="M89" s="542"/>
      <c r="N89" s="542"/>
      <c r="O89" s="542"/>
      <c r="P89" s="542"/>
      <c r="Q89" s="542"/>
      <c r="R89" s="542"/>
      <c r="S89" s="542"/>
      <c r="T89" s="542"/>
      <c r="U89" s="542"/>
      <c r="V89" s="542"/>
      <c r="W89" s="542"/>
      <c r="X89" s="542"/>
    </row>
    <row r="90" spans="1:24" ht="15.75" customHeight="1">
      <c r="A90" s="11"/>
      <c r="B90" s="684"/>
      <c r="C90" s="11"/>
      <c r="D90" s="11"/>
      <c r="E90" s="11"/>
      <c r="F90" s="11"/>
      <c r="G90" s="11"/>
      <c r="H90" s="12"/>
      <c r="I90" s="686"/>
      <c r="J90" s="11"/>
      <c r="K90" s="542"/>
      <c r="L90" s="542"/>
      <c r="M90" s="542"/>
      <c r="N90" s="542"/>
      <c r="O90" s="542"/>
      <c r="P90" s="542"/>
      <c r="Q90" s="542"/>
      <c r="R90" s="542"/>
      <c r="S90" s="542"/>
      <c r="T90" s="542"/>
      <c r="U90" s="542"/>
      <c r="V90" s="542"/>
      <c r="W90" s="542"/>
      <c r="X90" s="542"/>
    </row>
    <row r="91" spans="1:24" ht="15.75" customHeight="1">
      <c r="A91" s="11"/>
      <c r="B91" s="684"/>
      <c r="C91" s="11"/>
      <c r="D91" s="11"/>
      <c r="E91" s="11"/>
      <c r="F91" s="11"/>
      <c r="G91" s="11"/>
      <c r="H91" s="12"/>
      <c r="I91" s="686"/>
      <c r="J91" s="11"/>
      <c r="K91" s="542"/>
      <c r="L91" s="542"/>
      <c r="M91" s="542"/>
      <c r="N91" s="542"/>
      <c r="O91" s="542"/>
      <c r="P91" s="542"/>
      <c r="Q91" s="542"/>
      <c r="R91" s="542"/>
      <c r="S91" s="542"/>
      <c r="T91" s="542"/>
      <c r="U91" s="542"/>
      <c r="V91" s="542"/>
      <c r="W91" s="542"/>
      <c r="X91" s="542"/>
    </row>
    <row r="92" spans="1:24" ht="15.75" customHeight="1">
      <c r="A92" s="542"/>
      <c r="B92" s="542"/>
      <c r="C92" s="542"/>
      <c r="D92" s="542"/>
      <c r="E92" s="542"/>
      <c r="F92" s="542"/>
      <c r="G92" s="542"/>
      <c r="H92" s="542"/>
      <c r="I92" s="542"/>
      <c r="J92" s="542"/>
      <c r="K92" s="542"/>
      <c r="L92" s="542"/>
      <c r="M92" s="542"/>
      <c r="N92" s="542"/>
      <c r="O92" s="542"/>
      <c r="P92" s="542"/>
      <c r="Q92" s="542"/>
      <c r="R92" s="542"/>
      <c r="S92" s="542"/>
      <c r="T92" s="542"/>
      <c r="U92" s="542"/>
      <c r="V92" s="542"/>
      <c r="W92" s="542"/>
      <c r="X92" s="542"/>
    </row>
    <row r="93" spans="1:24" ht="15.75" customHeight="1">
      <c r="A93" s="542"/>
      <c r="B93" s="722"/>
      <c r="C93" s="542"/>
      <c r="D93" s="542"/>
      <c r="E93" s="542"/>
      <c r="F93" s="542"/>
      <c r="G93" s="542"/>
      <c r="H93" s="723"/>
      <c r="I93" s="703"/>
      <c r="J93" s="671"/>
      <c r="K93" s="542"/>
      <c r="L93" s="542"/>
      <c r="M93" s="542"/>
      <c r="N93" s="542"/>
      <c r="O93" s="542"/>
      <c r="P93" s="542"/>
      <c r="Q93" s="542"/>
      <c r="R93" s="542"/>
      <c r="S93" s="542"/>
      <c r="T93" s="542"/>
      <c r="U93" s="542"/>
      <c r="V93" s="542"/>
      <c r="W93" s="542"/>
      <c r="X93" s="542"/>
    </row>
    <row r="94" spans="1:24" ht="15.75" customHeight="1">
      <c r="A94" s="11" t="s">
        <v>304</v>
      </c>
      <c r="B94" s="722"/>
      <c r="C94" s="542"/>
      <c r="D94" s="542"/>
      <c r="E94" s="542"/>
      <c r="F94" s="542"/>
      <c r="G94" s="542"/>
      <c r="H94" s="723"/>
      <c r="I94" s="703"/>
      <c r="J94" s="671"/>
      <c r="K94" s="542"/>
      <c r="L94" s="542"/>
      <c r="M94" s="542"/>
      <c r="N94" s="542"/>
      <c r="O94" s="542"/>
      <c r="P94" s="542"/>
      <c r="Q94" s="542"/>
      <c r="R94" s="542"/>
      <c r="S94" s="542"/>
      <c r="T94" s="542"/>
      <c r="U94" s="542"/>
      <c r="V94" s="542"/>
      <c r="W94" s="542"/>
      <c r="X94" s="542"/>
    </row>
    <row r="95" spans="1:24" ht="15.75" customHeight="1">
      <c r="A95" s="11" t="s">
        <v>505</v>
      </c>
      <c r="B95" s="722"/>
      <c r="C95" s="542"/>
      <c r="D95" s="542"/>
      <c r="E95" s="542"/>
      <c r="F95" s="542"/>
      <c r="G95" s="542"/>
      <c r="H95" s="723"/>
      <c r="I95" s="703"/>
      <c r="J95" s="671"/>
      <c r="K95" s="542"/>
      <c r="L95" s="542"/>
      <c r="M95" s="542"/>
      <c r="N95" s="542"/>
      <c r="O95" s="542"/>
      <c r="P95" s="542"/>
      <c r="Q95" s="542"/>
      <c r="R95" s="542"/>
      <c r="S95" s="542"/>
      <c r="T95" s="542"/>
      <c r="U95" s="542"/>
      <c r="V95" s="542"/>
      <c r="W95" s="542"/>
      <c r="X95" s="542"/>
    </row>
    <row r="96" spans="1:24" ht="15.75" customHeight="1">
      <c r="A96" s="11" t="s">
        <v>525</v>
      </c>
      <c r="B96" s="722"/>
      <c r="C96" s="542"/>
      <c r="D96" s="542"/>
      <c r="E96" s="542"/>
      <c r="F96" s="542"/>
      <c r="G96" s="542"/>
      <c r="H96" s="723"/>
      <c r="I96" s="703"/>
      <c r="J96" s="671"/>
      <c r="K96" s="542"/>
      <c r="L96" s="542"/>
      <c r="M96" s="542"/>
      <c r="N96" s="542"/>
      <c r="O96" s="542"/>
      <c r="P96" s="542"/>
      <c r="Q96" s="542"/>
      <c r="R96" s="542"/>
      <c r="S96" s="542"/>
      <c r="T96" s="542"/>
      <c r="U96" s="542"/>
      <c r="V96" s="542"/>
      <c r="W96" s="542"/>
      <c r="X96" s="542"/>
    </row>
    <row r="97" spans="1:24" ht="15.75" customHeight="1">
      <c r="A97" s="11" t="s">
        <v>519</v>
      </c>
      <c r="B97" s="722"/>
      <c r="C97" s="542"/>
      <c r="D97" s="542"/>
      <c r="E97" s="542"/>
      <c r="F97" s="542"/>
      <c r="G97" s="542"/>
      <c r="H97" s="723"/>
      <c r="I97" s="703"/>
      <c r="J97" s="671"/>
      <c r="K97" s="542"/>
      <c r="L97" s="542"/>
      <c r="M97" s="542"/>
      <c r="N97" s="542"/>
      <c r="O97" s="542"/>
      <c r="P97" s="542"/>
      <c r="Q97" s="542"/>
      <c r="R97" s="542"/>
      <c r="S97" s="542"/>
      <c r="T97" s="542"/>
      <c r="U97" s="542"/>
      <c r="V97" s="542"/>
      <c r="W97" s="542"/>
      <c r="X97" s="542"/>
    </row>
    <row r="98" spans="1:24" ht="15.75" customHeight="1">
      <c r="A98" s="11" t="s">
        <v>565</v>
      </c>
      <c r="B98" s="722"/>
      <c r="C98" s="542"/>
      <c r="D98" s="542"/>
      <c r="E98" s="542"/>
      <c r="F98" s="542"/>
      <c r="G98" s="542"/>
      <c r="H98" s="723"/>
      <c r="I98" s="703"/>
      <c r="J98" s="671"/>
      <c r="K98" s="542"/>
      <c r="L98" s="542"/>
      <c r="M98" s="542"/>
      <c r="N98" s="542"/>
      <c r="O98" s="542"/>
      <c r="P98" s="542"/>
      <c r="Q98" s="542"/>
      <c r="R98" s="542"/>
      <c r="S98" s="542"/>
      <c r="T98" s="542"/>
      <c r="U98" s="542"/>
      <c r="V98" s="542"/>
      <c r="W98" s="542"/>
      <c r="X98" s="542"/>
    </row>
    <row r="99" spans="1:24" ht="15.75" customHeight="1">
      <c r="A99" s="11" t="s">
        <v>678</v>
      </c>
      <c r="B99" s="722"/>
      <c r="C99" s="542"/>
      <c r="D99" s="542"/>
      <c r="E99" s="542"/>
      <c r="F99" s="542"/>
      <c r="G99" s="542"/>
      <c r="H99" s="723"/>
      <c r="I99" s="703"/>
      <c r="J99" s="671"/>
      <c r="K99" s="542"/>
      <c r="L99" s="542"/>
      <c r="M99" s="542"/>
      <c r="N99" s="542"/>
      <c r="O99" s="542"/>
      <c r="P99" s="542"/>
      <c r="Q99" s="542"/>
      <c r="R99" s="542"/>
      <c r="S99" s="542"/>
      <c r="T99" s="542"/>
      <c r="U99" s="542"/>
      <c r="V99" s="542"/>
      <c r="W99" s="542"/>
      <c r="X99" s="542"/>
    </row>
    <row r="100" spans="1:24" ht="15.75" customHeight="1">
      <c r="A100" s="11" t="s">
        <v>500</v>
      </c>
      <c r="B100" s="722"/>
      <c r="C100" s="542"/>
      <c r="D100" s="542"/>
      <c r="E100" s="542"/>
      <c r="F100" s="542"/>
      <c r="G100" s="542"/>
      <c r="H100" s="723"/>
      <c r="I100" s="703"/>
      <c r="J100" s="671"/>
      <c r="K100" s="542"/>
      <c r="L100" s="542"/>
      <c r="M100" s="542"/>
      <c r="N100" s="542"/>
      <c r="O100" s="542"/>
      <c r="P100" s="542"/>
      <c r="Q100" s="542"/>
      <c r="R100" s="542"/>
      <c r="S100" s="542"/>
      <c r="T100" s="542"/>
      <c r="U100" s="542"/>
      <c r="V100" s="542"/>
      <c r="W100" s="542"/>
      <c r="X100" s="542"/>
    </row>
    <row r="101" spans="1:24" ht="15.75" customHeight="1">
      <c r="A101" s="11" t="s">
        <v>670</v>
      </c>
      <c r="B101" s="722"/>
      <c r="C101" s="542"/>
      <c r="D101" s="542"/>
      <c r="E101" s="542"/>
      <c r="F101" s="542"/>
      <c r="G101" s="542"/>
      <c r="H101" s="723"/>
      <c r="I101" s="703"/>
      <c r="J101" s="671"/>
      <c r="K101" s="542"/>
      <c r="L101" s="542"/>
      <c r="M101" s="542"/>
      <c r="N101" s="542"/>
      <c r="O101" s="542"/>
      <c r="P101" s="542"/>
      <c r="Q101" s="542"/>
      <c r="R101" s="542"/>
      <c r="S101" s="542"/>
      <c r="T101" s="542"/>
      <c r="U101" s="542"/>
      <c r="V101" s="542"/>
      <c r="W101" s="542"/>
      <c r="X101" s="542"/>
    </row>
    <row r="102" spans="1:24" ht="15.75" customHeight="1">
      <c r="A102" s="11" t="s">
        <v>589</v>
      </c>
      <c r="B102" s="722"/>
      <c r="C102" s="542"/>
      <c r="D102" s="542"/>
      <c r="E102" s="542"/>
      <c r="F102" s="542"/>
      <c r="G102" s="542"/>
      <c r="H102" s="723"/>
      <c r="I102" s="703"/>
      <c r="J102" s="671"/>
      <c r="K102" s="542"/>
      <c r="L102" s="542"/>
      <c r="M102" s="542"/>
      <c r="N102" s="542"/>
      <c r="O102" s="542"/>
      <c r="P102" s="542"/>
      <c r="Q102" s="542"/>
      <c r="R102" s="542"/>
      <c r="S102" s="542"/>
      <c r="T102" s="542"/>
      <c r="U102" s="542"/>
      <c r="V102" s="542"/>
      <c r="W102" s="542"/>
      <c r="X102" s="542"/>
    </row>
    <row r="103" spans="1:24" ht="15.75" customHeight="1">
      <c r="A103" s="11" t="s">
        <v>679</v>
      </c>
      <c r="B103" s="722"/>
      <c r="C103" s="542"/>
      <c r="D103" s="542"/>
      <c r="E103" s="542"/>
      <c r="F103" s="542"/>
      <c r="G103" s="542"/>
      <c r="H103" s="723"/>
      <c r="I103" s="703"/>
      <c r="J103" s="671"/>
      <c r="K103" s="542"/>
      <c r="L103" s="542"/>
      <c r="M103" s="542"/>
      <c r="N103" s="542"/>
      <c r="O103" s="542"/>
      <c r="P103" s="542"/>
      <c r="Q103" s="542"/>
      <c r="R103" s="542"/>
      <c r="S103" s="542"/>
      <c r="T103" s="542"/>
      <c r="U103" s="542"/>
      <c r="V103" s="542"/>
      <c r="W103" s="542"/>
      <c r="X103" s="542"/>
    </row>
    <row r="104" spans="1:24" ht="15.75" customHeight="1">
      <c r="A104" s="11" t="s">
        <v>680</v>
      </c>
      <c r="B104" s="722"/>
      <c r="C104" s="542"/>
      <c r="D104" s="542"/>
      <c r="E104" s="542"/>
      <c r="F104" s="542"/>
      <c r="G104" s="542"/>
      <c r="H104" s="723"/>
      <c r="I104" s="703"/>
      <c r="J104" s="671"/>
      <c r="K104" s="542"/>
      <c r="L104" s="542"/>
      <c r="M104" s="542"/>
      <c r="N104" s="542"/>
      <c r="O104" s="542"/>
      <c r="P104" s="542"/>
      <c r="Q104" s="542"/>
      <c r="R104" s="542"/>
      <c r="S104" s="542"/>
      <c r="T104" s="542"/>
      <c r="U104" s="542"/>
      <c r="V104" s="542"/>
      <c r="W104" s="542"/>
      <c r="X104" s="542"/>
    </row>
    <row r="105" spans="1:24" ht="15.75" customHeight="1">
      <c r="A105" s="11" t="s">
        <v>554</v>
      </c>
      <c r="B105" s="722"/>
      <c r="C105" s="542"/>
      <c r="D105" s="542"/>
      <c r="E105" s="542"/>
      <c r="F105" s="542"/>
      <c r="G105" s="542"/>
      <c r="H105" s="723"/>
      <c r="I105" s="703"/>
      <c r="J105" s="671"/>
      <c r="K105" s="542"/>
      <c r="L105" s="542"/>
      <c r="M105" s="542"/>
      <c r="N105" s="542"/>
      <c r="O105" s="542"/>
      <c r="P105" s="542"/>
      <c r="Q105" s="542"/>
      <c r="R105" s="542"/>
      <c r="S105" s="542"/>
      <c r="T105" s="542"/>
      <c r="U105" s="542"/>
      <c r="V105" s="542"/>
      <c r="W105" s="542"/>
      <c r="X105" s="542"/>
    </row>
    <row r="106" spans="1:24" ht="15.75" customHeight="1">
      <c r="A106" s="11" t="s">
        <v>648</v>
      </c>
      <c r="B106" s="722"/>
      <c r="C106" s="542"/>
      <c r="D106" s="542"/>
      <c r="E106" s="542"/>
      <c r="F106" s="542"/>
      <c r="G106" s="542"/>
      <c r="H106" s="723"/>
      <c r="I106" s="703"/>
      <c r="J106" s="671"/>
      <c r="K106" s="542"/>
      <c r="L106" s="542"/>
      <c r="M106" s="542"/>
      <c r="N106" s="542"/>
      <c r="O106" s="542"/>
      <c r="P106" s="542"/>
      <c r="Q106" s="542"/>
      <c r="R106" s="542"/>
      <c r="S106" s="542"/>
      <c r="T106" s="542"/>
      <c r="U106" s="542"/>
      <c r="V106" s="542"/>
      <c r="W106" s="542"/>
      <c r="X106" s="542"/>
    </row>
    <row r="107" spans="1:24" ht="15.75" customHeight="1">
      <c r="A107" s="542"/>
      <c r="B107" s="722"/>
      <c r="C107" s="542"/>
      <c r="D107" s="542"/>
      <c r="E107" s="542"/>
      <c r="F107" s="542"/>
      <c r="G107" s="542"/>
      <c r="H107" s="723"/>
      <c r="I107" s="703"/>
      <c r="J107" s="671"/>
      <c r="K107" s="542"/>
      <c r="L107" s="542"/>
      <c r="M107" s="542"/>
      <c r="N107" s="542"/>
      <c r="O107" s="542"/>
      <c r="P107" s="542"/>
      <c r="Q107" s="542"/>
      <c r="R107" s="542"/>
      <c r="S107" s="542"/>
      <c r="T107" s="542"/>
      <c r="U107" s="542"/>
      <c r="V107" s="542"/>
      <c r="W107" s="542"/>
      <c r="X107" s="542"/>
    </row>
    <row r="108" spans="1:24" ht="15.75" customHeight="1">
      <c r="A108" s="542"/>
      <c r="B108" s="722"/>
      <c r="C108" s="542"/>
      <c r="D108" s="542"/>
      <c r="E108" s="542"/>
      <c r="F108" s="542"/>
      <c r="G108" s="542"/>
      <c r="H108" s="723"/>
      <c r="I108" s="703"/>
      <c r="J108" s="671"/>
      <c r="K108" s="542"/>
      <c r="L108" s="542"/>
      <c r="M108" s="542"/>
      <c r="N108" s="542"/>
      <c r="O108" s="542"/>
      <c r="P108" s="542"/>
      <c r="Q108" s="542"/>
      <c r="R108" s="542"/>
      <c r="S108" s="542"/>
      <c r="T108" s="542"/>
      <c r="U108" s="542"/>
      <c r="V108" s="542"/>
      <c r="W108" s="542"/>
      <c r="X108" s="542"/>
    </row>
    <row r="109" spans="1:24" ht="15.75" customHeight="1">
      <c r="A109" s="542"/>
      <c r="B109" s="722"/>
      <c r="C109" s="542"/>
      <c r="D109" s="542"/>
      <c r="E109" s="542"/>
      <c r="F109" s="542"/>
      <c r="G109" s="542"/>
      <c r="H109" s="723"/>
      <c r="I109" s="703"/>
      <c r="J109" s="671"/>
      <c r="K109" s="542"/>
      <c r="L109" s="542"/>
      <c r="M109" s="542"/>
      <c r="N109" s="542"/>
      <c r="O109" s="542"/>
      <c r="P109" s="542"/>
      <c r="Q109" s="542"/>
      <c r="R109" s="542"/>
      <c r="S109" s="542"/>
      <c r="T109" s="542"/>
      <c r="U109" s="542"/>
      <c r="V109" s="542"/>
      <c r="W109" s="542"/>
      <c r="X109" s="542"/>
    </row>
    <row r="110" spans="1:24" ht="15.75" customHeight="1">
      <c r="A110" s="542"/>
      <c r="B110" s="722"/>
      <c r="C110" s="542"/>
      <c r="D110" s="542"/>
      <c r="E110" s="542"/>
      <c r="F110" s="542"/>
      <c r="G110" s="542"/>
      <c r="H110" s="723"/>
      <c r="I110" s="703"/>
      <c r="J110" s="671"/>
      <c r="K110" s="542"/>
      <c r="L110" s="542"/>
      <c r="M110" s="542"/>
      <c r="N110" s="542"/>
      <c r="O110" s="542"/>
      <c r="P110" s="542"/>
      <c r="Q110" s="542"/>
      <c r="R110" s="542"/>
      <c r="S110" s="542"/>
      <c r="T110" s="542"/>
      <c r="U110" s="542"/>
      <c r="V110" s="542"/>
      <c r="W110" s="542"/>
      <c r="X110" s="542"/>
    </row>
    <row r="111" spans="1:24" ht="15.75" customHeight="1">
      <c r="A111" s="542"/>
      <c r="B111" s="722"/>
      <c r="C111" s="542"/>
      <c r="D111" s="542"/>
      <c r="E111" s="542"/>
      <c r="F111" s="542"/>
      <c r="G111" s="542"/>
      <c r="H111" s="723"/>
      <c r="I111" s="703"/>
      <c r="J111" s="671"/>
      <c r="K111" s="542"/>
      <c r="L111" s="542"/>
      <c r="M111" s="542"/>
      <c r="N111" s="542"/>
      <c r="O111" s="542"/>
      <c r="P111" s="542"/>
      <c r="Q111" s="542"/>
      <c r="R111" s="542"/>
      <c r="S111" s="542"/>
      <c r="T111" s="542"/>
      <c r="U111" s="542"/>
      <c r="V111" s="542"/>
      <c r="W111" s="542"/>
      <c r="X111" s="542"/>
    </row>
    <row r="112" spans="1:24" ht="15.75" customHeight="1">
      <c r="A112" s="542"/>
      <c r="B112" s="722"/>
      <c r="C112" s="542"/>
      <c r="D112" s="542"/>
      <c r="E112" s="542"/>
      <c r="F112" s="542"/>
      <c r="G112" s="542"/>
      <c r="H112" s="723"/>
      <c r="I112" s="703"/>
      <c r="J112" s="671"/>
      <c r="K112" s="542"/>
      <c r="L112" s="542"/>
      <c r="M112" s="542"/>
      <c r="N112" s="542"/>
      <c r="O112" s="542"/>
      <c r="P112" s="542"/>
      <c r="Q112" s="542"/>
      <c r="R112" s="542"/>
      <c r="S112" s="542"/>
      <c r="T112" s="542"/>
      <c r="U112" s="542"/>
      <c r="V112" s="542"/>
      <c r="W112" s="542"/>
      <c r="X112" s="542"/>
    </row>
    <row r="113" spans="1:24" ht="15.75" customHeight="1">
      <c r="A113" s="542"/>
      <c r="B113" s="722"/>
      <c r="C113" s="542"/>
      <c r="D113" s="542"/>
      <c r="E113" s="542"/>
      <c r="F113" s="542"/>
      <c r="G113" s="542"/>
      <c r="H113" s="723"/>
      <c r="I113" s="703"/>
      <c r="J113" s="671"/>
      <c r="K113" s="542"/>
      <c r="L113" s="542"/>
      <c r="M113" s="542"/>
      <c r="N113" s="542"/>
      <c r="O113" s="542"/>
      <c r="P113" s="542"/>
      <c r="Q113" s="542"/>
      <c r="R113" s="542"/>
      <c r="S113" s="542"/>
      <c r="T113" s="542"/>
      <c r="U113" s="542"/>
      <c r="V113" s="542"/>
      <c r="W113" s="542"/>
      <c r="X113" s="542"/>
    </row>
    <row r="114" spans="1:24" ht="15.75" customHeight="1">
      <c r="A114" s="542"/>
      <c r="B114" s="722"/>
      <c r="C114" s="542"/>
      <c r="D114" s="542"/>
      <c r="E114" s="542"/>
      <c r="F114" s="542"/>
      <c r="G114" s="542"/>
      <c r="H114" s="723"/>
      <c r="I114" s="703"/>
      <c r="J114" s="671"/>
      <c r="K114" s="542"/>
      <c r="L114" s="542"/>
      <c r="M114" s="542"/>
      <c r="N114" s="542"/>
      <c r="O114" s="542"/>
      <c r="P114" s="542"/>
      <c r="Q114" s="542"/>
      <c r="R114" s="542"/>
      <c r="S114" s="542"/>
      <c r="T114" s="542"/>
      <c r="U114" s="542"/>
      <c r="V114" s="542"/>
      <c r="W114" s="542"/>
      <c r="X114" s="542"/>
    </row>
    <row r="115" spans="1:24" ht="15.75" customHeight="1">
      <c r="A115" s="542"/>
      <c r="B115" s="722"/>
      <c r="C115" s="542"/>
      <c r="D115" s="542"/>
      <c r="E115" s="542"/>
      <c r="F115" s="542"/>
      <c r="G115" s="542"/>
      <c r="H115" s="723"/>
      <c r="I115" s="703"/>
      <c r="J115" s="671"/>
      <c r="K115" s="542"/>
      <c r="L115" s="542"/>
      <c r="M115" s="542"/>
      <c r="N115" s="542"/>
      <c r="O115" s="542"/>
      <c r="P115" s="542"/>
      <c r="Q115" s="542"/>
      <c r="R115" s="542"/>
      <c r="S115" s="542"/>
      <c r="T115" s="542"/>
      <c r="U115" s="542"/>
      <c r="V115" s="542"/>
      <c r="W115" s="542"/>
      <c r="X115" s="542"/>
    </row>
    <row r="116" spans="1:24" ht="15.75" customHeight="1">
      <c r="A116" s="542"/>
      <c r="B116" s="722"/>
      <c r="C116" s="542"/>
      <c r="D116" s="542"/>
      <c r="E116" s="542"/>
      <c r="F116" s="542"/>
      <c r="G116" s="542"/>
      <c r="H116" s="723"/>
      <c r="I116" s="703"/>
      <c r="J116" s="671"/>
      <c r="K116" s="542"/>
      <c r="L116" s="542"/>
      <c r="M116" s="542"/>
      <c r="N116" s="542"/>
      <c r="O116" s="542"/>
      <c r="P116" s="542"/>
      <c r="Q116" s="542"/>
      <c r="R116" s="542"/>
      <c r="S116" s="542"/>
      <c r="T116" s="542"/>
      <c r="U116" s="542"/>
      <c r="V116" s="542"/>
      <c r="W116" s="542"/>
      <c r="X116" s="542"/>
    </row>
    <row r="117" spans="1:24" ht="15.75" customHeight="1">
      <c r="A117" s="542"/>
      <c r="B117" s="722"/>
      <c r="C117" s="542"/>
      <c r="D117" s="542"/>
      <c r="E117" s="542"/>
      <c r="F117" s="542"/>
      <c r="G117" s="542"/>
      <c r="H117" s="723"/>
      <c r="I117" s="703"/>
      <c r="J117" s="671"/>
      <c r="K117" s="542"/>
      <c r="L117" s="542"/>
      <c r="M117" s="542"/>
      <c r="N117" s="542"/>
      <c r="O117" s="542"/>
      <c r="P117" s="542"/>
      <c r="Q117" s="542"/>
      <c r="R117" s="542"/>
      <c r="S117" s="542"/>
      <c r="T117" s="542"/>
      <c r="U117" s="542"/>
      <c r="V117" s="542"/>
      <c r="W117" s="542"/>
      <c r="X117" s="542"/>
    </row>
    <row r="118" spans="1:24" ht="15.75" customHeight="1">
      <c r="A118" s="542"/>
      <c r="B118" s="722"/>
      <c r="C118" s="542"/>
      <c r="D118" s="542"/>
      <c r="E118" s="542"/>
      <c r="F118" s="542"/>
      <c r="G118" s="542"/>
      <c r="H118" s="723"/>
      <c r="I118" s="703"/>
      <c r="J118" s="671"/>
      <c r="K118" s="542"/>
      <c r="L118" s="542"/>
      <c r="M118" s="542"/>
      <c r="N118" s="542"/>
      <c r="O118" s="542"/>
      <c r="P118" s="542"/>
      <c r="Q118" s="542"/>
      <c r="R118" s="542"/>
      <c r="S118" s="542"/>
      <c r="T118" s="542"/>
      <c r="U118" s="542"/>
      <c r="V118" s="542"/>
      <c r="W118" s="542"/>
      <c r="X118" s="542"/>
    </row>
    <row r="119" spans="1:24" ht="15.75" customHeight="1">
      <c r="A119" s="542"/>
      <c r="B119" s="722"/>
      <c r="C119" s="542"/>
      <c r="D119" s="542"/>
      <c r="E119" s="542"/>
      <c r="F119" s="542"/>
      <c r="G119" s="542"/>
      <c r="H119" s="723"/>
      <c r="I119" s="703"/>
      <c r="J119" s="671"/>
      <c r="K119" s="542"/>
      <c r="L119" s="542"/>
      <c r="M119" s="542"/>
      <c r="N119" s="542"/>
      <c r="O119" s="542"/>
      <c r="P119" s="542"/>
      <c r="Q119" s="542"/>
      <c r="R119" s="542"/>
      <c r="S119" s="542"/>
      <c r="T119" s="542"/>
      <c r="U119" s="542"/>
      <c r="V119" s="542"/>
      <c r="W119" s="542"/>
      <c r="X119" s="542"/>
    </row>
    <row r="120" spans="1:24" ht="15.75" customHeight="1">
      <c r="A120" s="542"/>
      <c r="B120" s="722"/>
      <c r="C120" s="542"/>
      <c r="D120" s="542"/>
      <c r="E120" s="542"/>
      <c r="F120" s="542"/>
      <c r="G120" s="542"/>
      <c r="H120" s="723"/>
      <c r="I120" s="703"/>
      <c r="J120" s="671"/>
      <c r="K120" s="542"/>
      <c r="L120" s="542"/>
      <c r="M120" s="542"/>
      <c r="N120" s="542"/>
      <c r="O120" s="542"/>
      <c r="P120" s="542"/>
      <c r="Q120" s="542"/>
      <c r="R120" s="542"/>
      <c r="S120" s="542"/>
      <c r="T120" s="542"/>
      <c r="U120" s="542"/>
      <c r="V120" s="542"/>
      <c r="W120" s="542"/>
      <c r="X120" s="542"/>
    </row>
    <row r="121" spans="1:24" ht="15.75" customHeight="1">
      <c r="A121" s="542"/>
      <c r="B121" s="722"/>
      <c r="C121" s="542"/>
      <c r="D121" s="542"/>
      <c r="E121" s="542"/>
      <c r="F121" s="542"/>
      <c r="G121" s="542"/>
      <c r="H121" s="723"/>
      <c r="I121" s="703"/>
      <c r="J121" s="671"/>
      <c r="K121" s="542"/>
      <c r="L121" s="542"/>
      <c r="M121" s="542"/>
      <c r="N121" s="542"/>
      <c r="O121" s="542"/>
      <c r="P121" s="542"/>
      <c r="Q121" s="542"/>
      <c r="R121" s="542"/>
      <c r="S121" s="542"/>
      <c r="T121" s="542"/>
      <c r="U121" s="542"/>
      <c r="V121" s="542"/>
      <c r="W121" s="542"/>
      <c r="X121" s="542"/>
    </row>
    <row r="122" spans="1:24" ht="15.75" customHeight="1">
      <c r="A122" s="542"/>
      <c r="B122" s="722"/>
      <c r="C122" s="542"/>
      <c r="D122" s="542"/>
      <c r="E122" s="542"/>
      <c r="F122" s="542"/>
      <c r="G122" s="542"/>
      <c r="H122" s="723"/>
      <c r="I122" s="703"/>
      <c r="J122" s="671"/>
      <c r="K122" s="542"/>
      <c r="L122" s="542"/>
      <c r="M122" s="542"/>
      <c r="N122" s="542"/>
      <c r="O122" s="542"/>
      <c r="P122" s="542"/>
      <c r="Q122" s="542"/>
      <c r="R122" s="542"/>
      <c r="S122" s="542"/>
      <c r="T122" s="542"/>
      <c r="U122" s="542"/>
      <c r="V122" s="542"/>
      <c r="W122" s="542"/>
      <c r="X122" s="542"/>
    </row>
    <row r="123" spans="1:24" ht="15.75" customHeight="1">
      <c r="A123" s="542"/>
      <c r="B123" s="722"/>
      <c r="C123" s="542"/>
      <c r="D123" s="542"/>
      <c r="E123" s="542"/>
      <c r="F123" s="542"/>
      <c r="G123" s="542"/>
      <c r="H123" s="723"/>
      <c r="I123" s="703"/>
      <c r="J123" s="671"/>
      <c r="K123" s="542"/>
      <c r="L123" s="542"/>
      <c r="M123" s="542"/>
      <c r="N123" s="542"/>
      <c r="O123" s="542"/>
      <c r="P123" s="542"/>
      <c r="Q123" s="542"/>
      <c r="R123" s="542"/>
      <c r="S123" s="542"/>
      <c r="T123" s="542"/>
      <c r="U123" s="542"/>
      <c r="V123" s="542"/>
      <c r="W123" s="542"/>
      <c r="X123" s="542"/>
    </row>
    <row r="124" spans="1:24" ht="15.75" customHeight="1">
      <c r="A124" s="542"/>
      <c r="B124" s="722"/>
      <c r="C124" s="542"/>
      <c r="D124" s="542"/>
      <c r="E124" s="542"/>
      <c r="F124" s="542"/>
      <c r="G124" s="542"/>
      <c r="H124" s="723"/>
      <c r="I124" s="703"/>
      <c r="J124" s="671"/>
      <c r="K124" s="542"/>
      <c r="L124" s="542"/>
      <c r="M124" s="542"/>
      <c r="N124" s="542"/>
      <c r="O124" s="542"/>
      <c r="P124" s="542"/>
      <c r="Q124" s="542"/>
      <c r="R124" s="542"/>
      <c r="S124" s="542"/>
      <c r="T124" s="542"/>
      <c r="U124" s="542"/>
      <c r="V124" s="542"/>
      <c r="W124" s="542"/>
      <c r="X124" s="542"/>
    </row>
    <row r="125" spans="1:24" ht="15.75" customHeight="1">
      <c r="A125" s="542"/>
      <c r="B125" s="722"/>
      <c r="C125" s="542"/>
      <c r="D125" s="542"/>
      <c r="E125" s="542"/>
      <c r="F125" s="542"/>
      <c r="G125" s="542"/>
      <c r="H125" s="723"/>
      <c r="I125" s="703"/>
      <c r="J125" s="671"/>
      <c r="K125" s="542"/>
      <c r="L125" s="542"/>
      <c r="M125" s="542"/>
      <c r="N125" s="542"/>
      <c r="O125" s="542"/>
      <c r="P125" s="542"/>
      <c r="Q125" s="542"/>
      <c r="R125" s="542"/>
      <c r="S125" s="542"/>
      <c r="T125" s="542"/>
      <c r="U125" s="542"/>
      <c r="V125" s="542"/>
      <c r="W125" s="542"/>
      <c r="X125" s="542"/>
    </row>
    <row r="126" spans="1:24" ht="15.75" customHeight="1">
      <c r="A126" s="542"/>
      <c r="B126" s="722"/>
      <c r="C126" s="542"/>
      <c r="D126" s="542"/>
      <c r="E126" s="542"/>
      <c r="F126" s="542"/>
      <c r="G126" s="542"/>
      <c r="H126" s="723"/>
      <c r="I126" s="703"/>
      <c r="J126" s="671"/>
      <c r="K126" s="542"/>
      <c r="L126" s="542"/>
      <c r="M126" s="542"/>
      <c r="N126" s="542"/>
      <c r="O126" s="542"/>
      <c r="P126" s="542"/>
      <c r="Q126" s="542"/>
      <c r="R126" s="542"/>
      <c r="S126" s="542"/>
      <c r="T126" s="542"/>
      <c r="U126" s="542"/>
      <c r="V126" s="542"/>
      <c r="W126" s="542"/>
      <c r="X126" s="542"/>
    </row>
    <row r="127" spans="1:24" ht="15.75" customHeight="1">
      <c r="A127" s="542"/>
      <c r="B127" s="722"/>
      <c r="C127" s="542"/>
      <c r="D127" s="542"/>
      <c r="E127" s="542"/>
      <c r="F127" s="542"/>
      <c r="G127" s="542"/>
      <c r="H127" s="723"/>
      <c r="I127" s="703"/>
      <c r="J127" s="671"/>
      <c r="K127" s="542"/>
      <c r="L127" s="542"/>
      <c r="M127" s="542"/>
      <c r="N127" s="542"/>
      <c r="O127" s="542"/>
      <c r="P127" s="542"/>
      <c r="Q127" s="542"/>
      <c r="R127" s="542"/>
      <c r="S127" s="542"/>
      <c r="T127" s="542"/>
      <c r="U127" s="542"/>
      <c r="V127" s="542"/>
      <c r="W127" s="542"/>
      <c r="X127" s="542"/>
    </row>
    <row r="128" spans="1:24" ht="15.75" customHeight="1">
      <c r="A128" s="542"/>
      <c r="B128" s="722"/>
      <c r="C128" s="542"/>
      <c r="D128" s="542"/>
      <c r="E128" s="542"/>
      <c r="F128" s="542"/>
      <c r="G128" s="542"/>
      <c r="H128" s="723"/>
      <c r="I128" s="703"/>
      <c r="J128" s="671"/>
      <c r="K128" s="542"/>
      <c r="L128" s="542"/>
      <c r="M128" s="542"/>
      <c r="N128" s="542"/>
      <c r="O128" s="542"/>
      <c r="P128" s="542"/>
      <c r="Q128" s="542"/>
      <c r="R128" s="542"/>
      <c r="S128" s="542"/>
      <c r="T128" s="542"/>
      <c r="U128" s="542"/>
      <c r="V128" s="542"/>
      <c r="W128" s="542"/>
      <c r="X128" s="542"/>
    </row>
    <row r="129" spans="1:24" ht="15.75" customHeight="1">
      <c r="A129" s="542"/>
      <c r="B129" s="722"/>
      <c r="C129" s="542"/>
      <c r="D129" s="542"/>
      <c r="E129" s="542"/>
      <c r="F129" s="542"/>
      <c r="G129" s="542"/>
      <c r="H129" s="723"/>
      <c r="I129" s="703"/>
      <c r="J129" s="671"/>
      <c r="K129" s="542"/>
      <c r="L129" s="542"/>
      <c r="M129" s="542"/>
      <c r="N129" s="542"/>
      <c r="O129" s="542"/>
      <c r="P129" s="542"/>
      <c r="Q129" s="542"/>
      <c r="R129" s="542"/>
      <c r="S129" s="542"/>
      <c r="T129" s="542"/>
      <c r="U129" s="542"/>
      <c r="V129" s="542"/>
      <c r="W129" s="542"/>
      <c r="X129" s="542"/>
    </row>
    <row r="130" spans="1:24" ht="15.75" customHeight="1">
      <c r="A130" s="542"/>
      <c r="B130" s="722"/>
      <c r="C130" s="542"/>
      <c r="D130" s="542"/>
      <c r="E130" s="542"/>
      <c r="F130" s="542"/>
      <c r="G130" s="542"/>
      <c r="H130" s="723"/>
      <c r="I130" s="703"/>
      <c r="J130" s="671"/>
      <c r="K130" s="542"/>
      <c r="L130" s="542"/>
      <c r="M130" s="542"/>
      <c r="N130" s="542"/>
      <c r="O130" s="542"/>
      <c r="P130" s="542"/>
      <c r="Q130" s="542"/>
      <c r="R130" s="542"/>
      <c r="S130" s="542"/>
      <c r="T130" s="542"/>
      <c r="U130" s="542"/>
      <c r="V130" s="542"/>
      <c r="W130" s="542"/>
      <c r="X130" s="542"/>
    </row>
    <row r="131" spans="1:24" ht="15.75" customHeight="1">
      <c r="A131" s="542"/>
      <c r="B131" s="722"/>
      <c r="C131" s="542"/>
      <c r="D131" s="542"/>
      <c r="E131" s="542"/>
      <c r="F131" s="542"/>
      <c r="G131" s="542"/>
      <c r="H131" s="723"/>
      <c r="I131" s="703"/>
      <c r="J131" s="671"/>
      <c r="K131" s="542"/>
      <c r="L131" s="542"/>
      <c r="M131" s="542"/>
      <c r="N131" s="542"/>
      <c r="O131" s="542"/>
      <c r="P131" s="542"/>
      <c r="Q131" s="542"/>
      <c r="R131" s="542"/>
      <c r="S131" s="542"/>
      <c r="T131" s="542"/>
      <c r="U131" s="542"/>
      <c r="V131" s="542"/>
      <c r="W131" s="542"/>
      <c r="X131" s="542"/>
    </row>
    <row r="132" spans="1:24" ht="15.75" customHeight="1">
      <c r="A132" s="542"/>
      <c r="B132" s="722"/>
      <c r="C132" s="542"/>
      <c r="D132" s="542"/>
      <c r="E132" s="542"/>
      <c r="F132" s="542"/>
      <c r="G132" s="542"/>
      <c r="H132" s="723"/>
      <c r="I132" s="703"/>
      <c r="J132" s="671"/>
      <c r="K132" s="542"/>
      <c r="L132" s="542"/>
      <c r="M132" s="542"/>
      <c r="N132" s="542"/>
      <c r="O132" s="542"/>
      <c r="P132" s="542"/>
      <c r="Q132" s="542"/>
      <c r="R132" s="542"/>
      <c r="S132" s="542"/>
      <c r="T132" s="542"/>
      <c r="U132" s="542"/>
      <c r="V132" s="542"/>
      <c r="W132" s="542"/>
      <c r="X132" s="542"/>
    </row>
    <row r="133" spans="1:24" ht="15.75" customHeight="1">
      <c r="A133" s="542"/>
      <c r="B133" s="722"/>
      <c r="C133" s="542"/>
      <c r="D133" s="542"/>
      <c r="E133" s="542"/>
      <c r="F133" s="542"/>
      <c r="G133" s="542"/>
      <c r="H133" s="723"/>
      <c r="I133" s="703"/>
      <c r="J133" s="671"/>
      <c r="K133" s="542"/>
      <c r="L133" s="542"/>
      <c r="M133" s="542"/>
      <c r="N133" s="542"/>
      <c r="O133" s="542"/>
      <c r="P133" s="542"/>
      <c r="Q133" s="542"/>
      <c r="R133" s="542"/>
      <c r="S133" s="542"/>
      <c r="T133" s="542"/>
      <c r="U133" s="542"/>
      <c r="V133" s="542"/>
      <c r="W133" s="542"/>
      <c r="X133" s="542"/>
    </row>
    <row r="134" spans="1:24" ht="15.75" customHeight="1">
      <c r="A134" s="542"/>
      <c r="B134" s="722"/>
      <c r="C134" s="542"/>
      <c r="D134" s="542"/>
      <c r="E134" s="542"/>
      <c r="F134" s="542"/>
      <c r="G134" s="542"/>
      <c r="H134" s="723"/>
      <c r="I134" s="703"/>
      <c r="J134" s="671"/>
      <c r="K134" s="542"/>
      <c r="L134" s="542"/>
      <c r="M134" s="542"/>
      <c r="N134" s="542"/>
      <c r="O134" s="542"/>
      <c r="P134" s="542"/>
      <c r="Q134" s="542"/>
      <c r="R134" s="542"/>
      <c r="S134" s="542"/>
      <c r="T134" s="542"/>
      <c r="U134" s="542"/>
      <c r="V134" s="542"/>
      <c r="W134" s="542"/>
      <c r="X134" s="542"/>
    </row>
    <row r="135" spans="1:24" ht="15.75" customHeight="1">
      <c r="A135" s="542"/>
      <c r="B135" s="722"/>
      <c r="C135" s="542"/>
      <c r="D135" s="542"/>
      <c r="E135" s="542"/>
      <c r="F135" s="542"/>
      <c r="G135" s="542"/>
      <c r="H135" s="723"/>
      <c r="I135" s="703"/>
      <c r="J135" s="671"/>
      <c r="K135" s="542"/>
      <c r="L135" s="542"/>
      <c r="M135" s="542"/>
      <c r="N135" s="542"/>
      <c r="O135" s="542"/>
      <c r="P135" s="542"/>
      <c r="Q135" s="542"/>
      <c r="R135" s="542"/>
      <c r="S135" s="542"/>
      <c r="T135" s="542"/>
      <c r="U135" s="542"/>
      <c r="V135" s="542"/>
      <c r="W135" s="542"/>
      <c r="X135" s="542"/>
    </row>
    <row r="136" spans="1:24" ht="15.75" customHeight="1">
      <c r="A136" s="542"/>
      <c r="B136" s="722"/>
      <c r="C136" s="542"/>
      <c r="D136" s="542"/>
      <c r="E136" s="542"/>
      <c r="F136" s="542"/>
      <c r="G136" s="542"/>
      <c r="H136" s="723"/>
      <c r="I136" s="703"/>
      <c r="J136" s="671"/>
      <c r="K136" s="542"/>
      <c r="L136" s="542"/>
      <c r="M136" s="542"/>
      <c r="N136" s="542"/>
      <c r="O136" s="542"/>
      <c r="P136" s="542"/>
      <c r="Q136" s="542"/>
      <c r="R136" s="542"/>
      <c r="S136" s="542"/>
      <c r="T136" s="542"/>
      <c r="U136" s="542"/>
      <c r="V136" s="542"/>
      <c r="W136" s="542"/>
      <c r="X136" s="542"/>
    </row>
    <row r="137" spans="1:24" ht="15.75" customHeight="1">
      <c r="A137" s="542"/>
      <c r="B137" s="722"/>
      <c r="C137" s="542"/>
      <c r="D137" s="542"/>
      <c r="E137" s="542"/>
      <c r="F137" s="542"/>
      <c r="G137" s="542"/>
      <c r="H137" s="723"/>
      <c r="I137" s="703"/>
      <c r="J137" s="671"/>
      <c r="K137" s="542"/>
      <c r="L137" s="542"/>
      <c r="M137" s="542"/>
      <c r="N137" s="542"/>
      <c r="O137" s="542"/>
      <c r="P137" s="542"/>
      <c r="Q137" s="542"/>
      <c r="R137" s="542"/>
      <c r="S137" s="542"/>
      <c r="T137" s="542"/>
      <c r="U137" s="542"/>
      <c r="V137" s="542"/>
      <c r="W137" s="542"/>
      <c r="X137" s="542"/>
    </row>
    <row r="138" spans="1:24" ht="15.75" customHeight="1">
      <c r="A138" s="542"/>
      <c r="B138" s="722"/>
      <c r="C138" s="542"/>
      <c r="D138" s="542"/>
      <c r="E138" s="542"/>
      <c r="F138" s="542"/>
      <c r="G138" s="542"/>
      <c r="H138" s="723"/>
      <c r="I138" s="703"/>
      <c r="J138" s="671"/>
      <c r="K138" s="542"/>
      <c r="L138" s="542"/>
      <c r="M138" s="542"/>
      <c r="N138" s="542"/>
      <c r="O138" s="542"/>
      <c r="P138" s="542"/>
      <c r="Q138" s="542"/>
      <c r="R138" s="542"/>
      <c r="S138" s="542"/>
      <c r="T138" s="542"/>
      <c r="U138" s="542"/>
      <c r="V138" s="542"/>
      <c r="W138" s="542"/>
      <c r="X138" s="542"/>
    </row>
    <row r="139" spans="1:24" ht="15.75" customHeight="1">
      <c r="A139" s="542"/>
      <c r="B139" s="722"/>
      <c r="C139" s="542"/>
      <c r="D139" s="542"/>
      <c r="E139" s="542"/>
      <c r="F139" s="542"/>
      <c r="G139" s="542"/>
      <c r="H139" s="723"/>
      <c r="I139" s="703"/>
      <c r="J139" s="671"/>
      <c r="K139" s="542"/>
      <c r="L139" s="542"/>
      <c r="M139" s="542"/>
      <c r="N139" s="542"/>
      <c r="O139" s="542"/>
      <c r="P139" s="542"/>
      <c r="Q139" s="542"/>
      <c r="R139" s="542"/>
      <c r="S139" s="542"/>
      <c r="T139" s="542"/>
      <c r="U139" s="542"/>
      <c r="V139" s="542"/>
      <c r="W139" s="542"/>
      <c r="X139" s="542"/>
    </row>
    <row r="140" spans="1:24" ht="15.75" customHeight="1">
      <c r="A140" s="542"/>
      <c r="B140" s="722"/>
      <c r="C140" s="542"/>
      <c r="D140" s="542"/>
      <c r="E140" s="542"/>
      <c r="F140" s="542"/>
      <c r="G140" s="542"/>
      <c r="H140" s="723"/>
      <c r="I140" s="703"/>
      <c r="J140" s="671"/>
      <c r="K140" s="542"/>
      <c r="L140" s="542"/>
      <c r="M140" s="542"/>
      <c r="N140" s="542"/>
      <c r="O140" s="542"/>
      <c r="P140" s="542"/>
      <c r="Q140" s="542"/>
      <c r="R140" s="542"/>
      <c r="S140" s="542"/>
      <c r="T140" s="542"/>
      <c r="U140" s="542"/>
      <c r="V140" s="542"/>
      <c r="W140" s="542"/>
      <c r="X140" s="542"/>
    </row>
    <row r="141" spans="1:24" ht="15.75" customHeight="1">
      <c r="A141" s="542"/>
      <c r="B141" s="722"/>
      <c r="C141" s="542"/>
      <c r="D141" s="542"/>
      <c r="E141" s="542"/>
      <c r="F141" s="542"/>
      <c r="G141" s="542"/>
      <c r="H141" s="723"/>
      <c r="I141" s="703"/>
      <c r="J141" s="671"/>
      <c r="K141" s="542"/>
      <c r="L141" s="542"/>
      <c r="M141" s="542"/>
      <c r="N141" s="542"/>
      <c r="O141" s="542"/>
      <c r="P141" s="542"/>
      <c r="Q141" s="542"/>
      <c r="R141" s="542"/>
      <c r="S141" s="542"/>
      <c r="T141" s="542"/>
      <c r="U141" s="542"/>
      <c r="V141" s="542"/>
      <c r="W141" s="542"/>
      <c r="X141" s="542"/>
    </row>
    <row r="142" spans="1:24" ht="15.75" customHeight="1">
      <c r="A142" s="542"/>
      <c r="B142" s="722"/>
      <c r="C142" s="542"/>
      <c r="D142" s="542"/>
      <c r="E142" s="542"/>
      <c r="F142" s="542"/>
      <c r="G142" s="542"/>
      <c r="H142" s="723"/>
      <c r="I142" s="703"/>
      <c r="J142" s="671"/>
      <c r="K142" s="542"/>
      <c r="L142" s="542"/>
      <c r="M142" s="542"/>
      <c r="N142" s="542"/>
      <c r="O142" s="542"/>
      <c r="P142" s="542"/>
      <c r="Q142" s="542"/>
      <c r="R142" s="542"/>
      <c r="S142" s="542"/>
      <c r="T142" s="542"/>
      <c r="U142" s="542"/>
      <c r="V142" s="542"/>
      <c r="W142" s="542"/>
      <c r="X142" s="542"/>
    </row>
    <row r="143" spans="1:24" ht="15.75" customHeight="1">
      <c r="A143" s="542"/>
      <c r="B143" s="722"/>
      <c r="C143" s="542"/>
      <c r="D143" s="542"/>
      <c r="E143" s="542"/>
      <c r="F143" s="542"/>
      <c r="G143" s="542"/>
      <c r="H143" s="723"/>
      <c r="I143" s="703"/>
      <c r="J143" s="671"/>
      <c r="K143" s="542"/>
      <c r="L143" s="542"/>
      <c r="M143" s="542"/>
      <c r="N143" s="542"/>
      <c r="O143" s="542"/>
      <c r="P143" s="542"/>
      <c r="Q143" s="542"/>
      <c r="R143" s="542"/>
      <c r="S143" s="542"/>
      <c r="T143" s="542"/>
      <c r="U143" s="542"/>
      <c r="V143" s="542"/>
      <c r="W143" s="542"/>
      <c r="X143" s="542"/>
    </row>
    <row r="144" spans="1:24" ht="15.75" customHeight="1">
      <c r="A144" s="542"/>
      <c r="B144" s="722"/>
      <c r="C144" s="542"/>
      <c r="D144" s="542"/>
      <c r="E144" s="542"/>
      <c r="F144" s="542"/>
      <c r="G144" s="542"/>
      <c r="H144" s="723"/>
      <c r="I144" s="703"/>
      <c r="J144" s="671"/>
      <c r="K144" s="542"/>
      <c r="L144" s="542"/>
      <c r="M144" s="542"/>
      <c r="N144" s="542"/>
      <c r="O144" s="542"/>
      <c r="P144" s="542"/>
      <c r="Q144" s="542"/>
      <c r="R144" s="542"/>
      <c r="S144" s="542"/>
      <c r="T144" s="542"/>
      <c r="U144" s="542"/>
      <c r="V144" s="542"/>
      <c r="W144" s="542"/>
      <c r="X144" s="542"/>
    </row>
    <row r="145" spans="1:24" ht="15.75" customHeight="1">
      <c r="A145" s="542"/>
      <c r="B145" s="722"/>
      <c r="C145" s="542"/>
      <c r="D145" s="542"/>
      <c r="E145" s="542"/>
      <c r="F145" s="542"/>
      <c r="G145" s="542"/>
      <c r="H145" s="723"/>
      <c r="I145" s="703"/>
      <c r="J145" s="671"/>
      <c r="K145" s="542"/>
      <c r="L145" s="542"/>
      <c r="M145" s="542"/>
      <c r="N145" s="542"/>
      <c r="O145" s="542"/>
      <c r="P145" s="542"/>
      <c r="Q145" s="542"/>
      <c r="R145" s="542"/>
      <c r="S145" s="542"/>
      <c r="T145" s="542"/>
      <c r="U145" s="542"/>
      <c r="V145" s="542"/>
      <c r="W145" s="542"/>
      <c r="X145" s="542"/>
    </row>
    <row r="146" spans="1:24" ht="15.75" customHeight="1">
      <c r="A146" s="542"/>
      <c r="B146" s="722"/>
      <c r="C146" s="542"/>
      <c r="D146" s="542"/>
      <c r="E146" s="542"/>
      <c r="F146" s="542"/>
      <c r="G146" s="542"/>
      <c r="H146" s="723"/>
      <c r="I146" s="703"/>
      <c r="J146" s="671"/>
      <c r="K146" s="542"/>
      <c r="L146" s="542"/>
      <c r="M146" s="542"/>
      <c r="N146" s="542"/>
      <c r="O146" s="542"/>
      <c r="P146" s="542"/>
      <c r="Q146" s="542"/>
      <c r="R146" s="542"/>
      <c r="S146" s="542"/>
      <c r="T146" s="542"/>
      <c r="U146" s="542"/>
      <c r="V146" s="542"/>
      <c r="W146" s="542"/>
      <c r="X146" s="542"/>
    </row>
    <row r="147" spans="1:24" ht="15.75" customHeight="1">
      <c r="A147" s="542"/>
      <c r="B147" s="722"/>
      <c r="C147" s="542"/>
      <c r="D147" s="542"/>
      <c r="E147" s="542"/>
      <c r="F147" s="542"/>
      <c r="G147" s="542"/>
      <c r="H147" s="723"/>
      <c r="I147" s="703"/>
      <c r="J147" s="671"/>
      <c r="K147" s="542"/>
      <c r="L147" s="542"/>
      <c r="M147" s="542"/>
      <c r="N147" s="542"/>
      <c r="O147" s="542"/>
      <c r="P147" s="542"/>
      <c r="Q147" s="542"/>
      <c r="R147" s="542"/>
      <c r="S147" s="542"/>
      <c r="T147" s="542"/>
      <c r="U147" s="542"/>
      <c r="V147" s="542"/>
      <c r="W147" s="542"/>
      <c r="X147" s="542"/>
    </row>
    <row r="148" spans="1:24" ht="15.75" customHeight="1">
      <c r="A148" s="542"/>
      <c r="B148" s="722"/>
      <c r="C148" s="542"/>
      <c r="D148" s="542"/>
      <c r="E148" s="542"/>
      <c r="F148" s="542"/>
      <c r="G148" s="542"/>
      <c r="H148" s="723"/>
      <c r="I148" s="703"/>
      <c r="J148" s="671"/>
      <c r="K148" s="542"/>
      <c r="L148" s="542"/>
      <c r="M148" s="542"/>
      <c r="N148" s="542"/>
      <c r="O148" s="542"/>
      <c r="P148" s="542"/>
      <c r="Q148" s="542"/>
      <c r="R148" s="542"/>
      <c r="S148" s="542"/>
      <c r="T148" s="542"/>
      <c r="U148" s="542"/>
      <c r="V148" s="542"/>
      <c r="W148" s="542"/>
      <c r="X148" s="542"/>
    </row>
    <row r="149" spans="1:24" ht="15.75" customHeight="1">
      <c r="A149" s="542"/>
      <c r="B149" s="722"/>
      <c r="C149" s="542"/>
      <c r="D149" s="542"/>
      <c r="E149" s="542"/>
      <c r="F149" s="542"/>
      <c r="G149" s="542"/>
      <c r="H149" s="723"/>
      <c r="I149" s="703"/>
      <c r="J149" s="671"/>
      <c r="K149" s="542"/>
      <c r="L149" s="542"/>
      <c r="M149" s="542"/>
      <c r="N149" s="542"/>
      <c r="O149" s="542"/>
      <c r="P149" s="542"/>
      <c r="Q149" s="542"/>
      <c r="R149" s="542"/>
      <c r="S149" s="542"/>
      <c r="T149" s="542"/>
      <c r="U149" s="542"/>
      <c r="V149" s="542"/>
      <c r="W149" s="542"/>
      <c r="X149" s="542"/>
    </row>
    <row r="150" spans="1:24" ht="15.75" customHeight="1">
      <c r="A150" s="542"/>
      <c r="B150" s="722"/>
      <c r="C150" s="542"/>
      <c r="D150" s="542"/>
      <c r="E150" s="542"/>
      <c r="F150" s="542"/>
      <c r="G150" s="542"/>
      <c r="H150" s="723"/>
      <c r="I150" s="703"/>
      <c r="J150" s="671"/>
      <c r="K150" s="542"/>
      <c r="L150" s="542"/>
      <c r="M150" s="542"/>
      <c r="N150" s="542"/>
      <c r="O150" s="542"/>
      <c r="P150" s="542"/>
      <c r="Q150" s="542"/>
      <c r="R150" s="542"/>
      <c r="S150" s="542"/>
      <c r="T150" s="542"/>
      <c r="U150" s="542"/>
      <c r="V150" s="542"/>
      <c r="W150" s="542"/>
      <c r="X150" s="542"/>
    </row>
    <row r="151" spans="1:24" ht="15.75" customHeight="1">
      <c r="A151" s="542"/>
      <c r="B151" s="722"/>
      <c r="C151" s="542"/>
      <c r="D151" s="542"/>
      <c r="E151" s="542"/>
      <c r="F151" s="542"/>
      <c r="G151" s="542"/>
      <c r="H151" s="723"/>
      <c r="I151" s="703"/>
      <c r="J151" s="671"/>
      <c r="K151" s="542"/>
      <c r="L151" s="542"/>
      <c r="M151" s="542"/>
      <c r="N151" s="542"/>
      <c r="O151" s="542"/>
      <c r="P151" s="542"/>
      <c r="Q151" s="542"/>
      <c r="R151" s="542"/>
      <c r="S151" s="542"/>
      <c r="T151" s="542"/>
      <c r="U151" s="542"/>
      <c r="V151" s="542"/>
      <c r="W151" s="542"/>
      <c r="X151" s="542"/>
    </row>
    <row r="152" spans="1:24" ht="15.75" customHeight="1">
      <c r="A152" s="542"/>
      <c r="B152" s="722"/>
      <c r="C152" s="542"/>
      <c r="D152" s="542"/>
      <c r="E152" s="542"/>
      <c r="F152" s="542"/>
      <c r="G152" s="542"/>
      <c r="H152" s="723"/>
      <c r="I152" s="703"/>
      <c r="J152" s="671"/>
      <c r="K152" s="542"/>
      <c r="L152" s="542"/>
      <c r="M152" s="542"/>
      <c r="N152" s="542"/>
      <c r="O152" s="542"/>
      <c r="P152" s="542"/>
      <c r="Q152" s="542"/>
      <c r="R152" s="542"/>
      <c r="S152" s="542"/>
      <c r="T152" s="542"/>
      <c r="U152" s="542"/>
      <c r="V152" s="542"/>
      <c r="W152" s="542"/>
      <c r="X152" s="542"/>
    </row>
    <row r="153" spans="1:24" ht="15.75" customHeight="1">
      <c r="A153" s="542"/>
      <c r="B153" s="722"/>
      <c r="C153" s="542"/>
      <c r="D153" s="542"/>
      <c r="E153" s="542"/>
      <c r="F153" s="542"/>
      <c r="G153" s="542"/>
      <c r="H153" s="723"/>
      <c r="I153" s="703"/>
      <c r="J153" s="671"/>
      <c r="K153" s="542"/>
      <c r="L153" s="542"/>
      <c r="M153" s="542"/>
      <c r="N153" s="542"/>
      <c r="O153" s="542"/>
      <c r="P153" s="542"/>
      <c r="Q153" s="542"/>
      <c r="R153" s="542"/>
      <c r="S153" s="542"/>
      <c r="T153" s="542"/>
      <c r="U153" s="542"/>
      <c r="V153" s="542"/>
      <c r="W153" s="542"/>
      <c r="X153" s="542"/>
    </row>
    <row r="154" spans="1:24" ht="15.75" customHeight="1">
      <c r="A154" s="542"/>
      <c r="B154" s="722"/>
      <c r="C154" s="542"/>
      <c r="D154" s="542"/>
      <c r="E154" s="542"/>
      <c r="F154" s="542"/>
      <c r="G154" s="542"/>
      <c r="H154" s="723"/>
      <c r="I154" s="703"/>
      <c r="J154" s="671"/>
      <c r="K154" s="542"/>
      <c r="L154" s="542"/>
      <c r="M154" s="542"/>
      <c r="N154" s="542"/>
      <c r="O154" s="542"/>
      <c r="P154" s="542"/>
      <c r="Q154" s="542"/>
      <c r="R154" s="542"/>
      <c r="S154" s="542"/>
      <c r="T154" s="542"/>
      <c r="U154" s="542"/>
      <c r="V154" s="542"/>
      <c r="W154" s="542"/>
      <c r="X154" s="542"/>
    </row>
    <row r="155" spans="1:24" ht="15.75" customHeight="1">
      <c r="A155" s="542"/>
      <c r="B155" s="722"/>
      <c r="C155" s="542"/>
      <c r="D155" s="542"/>
      <c r="E155" s="542"/>
      <c r="F155" s="542"/>
      <c r="G155" s="542"/>
      <c r="H155" s="723"/>
      <c r="I155" s="703"/>
      <c r="J155" s="671"/>
      <c r="K155" s="542"/>
      <c r="L155" s="542"/>
      <c r="M155" s="542"/>
      <c r="N155" s="542"/>
      <c r="O155" s="542"/>
      <c r="P155" s="542"/>
      <c r="Q155" s="542"/>
      <c r="R155" s="542"/>
      <c r="S155" s="542"/>
      <c r="T155" s="542"/>
      <c r="U155" s="542"/>
      <c r="V155" s="542"/>
      <c r="W155" s="542"/>
      <c r="X155" s="542"/>
    </row>
    <row r="156" spans="1:24" ht="15.75" customHeight="1">
      <c r="A156" s="542"/>
      <c r="B156" s="722"/>
      <c r="C156" s="542"/>
      <c r="D156" s="542"/>
      <c r="E156" s="542"/>
      <c r="F156" s="542"/>
      <c r="G156" s="542"/>
      <c r="H156" s="723"/>
      <c r="I156" s="703"/>
      <c r="J156" s="671"/>
      <c r="K156" s="542"/>
      <c r="L156" s="542"/>
      <c r="M156" s="542"/>
      <c r="N156" s="542"/>
      <c r="O156" s="542"/>
      <c r="P156" s="542"/>
      <c r="Q156" s="542"/>
      <c r="R156" s="542"/>
      <c r="S156" s="542"/>
      <c r="T156" s="542"/>
      <c r="U156" s="542"/>
      <c r="V156" s="542"/>
      <c r="W156" s="542"/>
      <c r="X156" s="542"/>
    </row>
    <row r="157" spans="1:24" ht="15.75" customHeight="1">
      <c r="A157" s="542"/>
      <c r="B157" s="722"/>
      <c r="C157" s="542"/>
      <c r="D157" s="542"/>
      <c r="E157" s="542"/>
      <c r="F157" s="542"/>
      <c r="G157" s="542"/>
      <c r="H157" s="723"/>
      <c r="I157" s="703"/>
      <c r="J157" s="671"/>
      <c r="K157" s="542"/>
      <c r="L157" s="542"/>
      <c r="M157" s="542"/>
      <c r="N157" s="542"/>
      <c r="O157" s="542"/>
      <c r="P157" s="542"/>
      <c r="Q157" s="542"/>
      <c r="R157" s="542"/>
      <c r="S157" s="542"/>
      <c r="T157" s="542"/>
      <c r="U157" s="542"/>
      <c r="V157" s="542"/>
      <c r="W157" s="542"/>
      <c r="X157" s="542"/>
    </row>
    <row r="158" spans="1:24" ht="15.75" customHeight="1">
      <c r="A158" s="542"/>
      <c r="B158" s="722"/>
      <c r="C158" s="542"/>
      <c r="D158" s="542"/>
      <c r="E158" s="542"/>
      <c r="F158" s="542"/>
      <c r="G158" s="542"/>
      <c r="H158" s="723"/>
      <c r="I158" s="703"/>
      <c r="J158" s="671"/>
      <c r="K158" s="542"/>
      <c r="L158" s="542"/>
      <c r="M158" s="542"/>
      <c r="N158" s="542"/>
      <c r="O158" s="542"/>
      <c r="P158" s="542"/>
      <c r="Q158" s="542"/>
      <c r="R158" s="542"/>
      <c r="S158" s="542"/>
      <c r="T158" s="542"/>
      <c r="U158" s="542"/>
      <c r="V158" s="542"/>
      <c r="W158" s="542"/>
      <c r="X158" s="542"/>
    </row>
    <row r="159" spans="1:24" ht="15.75" customHeight="1">
      <c r="A159" s="542"/>
      <c r="B159" s="722"/>
      <c r="C159" s="542"/>
      <c r="D159" s="542"/>
      <c r="E159" s="542"/>
      <c r="F159" s="542"/>
      <c r="G159" s="542"/>
      <c r="H159" s="723"/>
      <c r="I159" s="703"/>
      <c r="J159" s="671"/>
      <c r="K159" s="542"/>
      <c r="L159" s="542"/>
      <c r="M159" s="542"/>
      <c r="N159" s="542"/>
      <c r="O159" s="542"/>
      <c r="P159" s="542"/>
      <c r="Q159" s="542"/>
      <c r="R159" s="542"/>
      <c r="S159" s="542"/>
      <c r="T159" s="542"/>
      <c r="U159" s="542"/>
      <c r="V159" s="542"/>
      <c r="W159" s="542"/>
      <c r="X159" s="542"/>
    </row>
    <row r="160" spans="1:24" ht="15.75" customHeight="1">
      <c r="A160" s="542"/>
      <c r="B160" s="722"/>
      <c r="C160" s="542"/>
      <c r="D160" s="542"/>
      <c r="E160" s="542"/>
      <c r="F160" s="542"/>
      <c r="G160" s="542"/>
      <c r="H160" s="723"/>
      <c r="I160" s="703"/>
      <c r="J160" s="671"/>
      <c r="K160" s="542"/>
      <c r="L160" s="542"/>
      <c r="M160" s="542"/>
      <c r="N160" s="542"/>
      <c r="O160" s="542"/>
      <c r="P160" s="542"/>
      <c r="Q160" s="542"/>
      <c r="R160" s="542"/>
      <c r="S160" s="542"/>
      <c r="T160" s="542"/>
      <c r="U160" s="542"/>
      <c r="V160" s="542"/>
      <c r="W160" s="542"/>
      <c r="X160" s="542"/>
    </row>
    <row r="161" spans="1:24" ht="15.75" customHeight="1">
      <c r="A161" s="542"/>
      <c r="B161" s="722"/>
      <c r="C161" s="542"/>
      <c r="D161" s="542"/>
      <c r="E161" s="542"/>
      <c r="F161" s="542"/>
      <c r="G161" s="542"/>
      <c r="H161" s="723"/>
      <c r="I161" s="703"/>
      <c r="J161" s="671"/>
      <c r="K161" s="542"/>
      <c r="L161" s="542"/>
      <c r="M161" s="542"/>
      <c r="N161" s="542"/>
      <c r="O161" s="542"/>
      <c r="P161" s="542"/>
      <c r="Q161" s="542"/>
      <c r="R161" s="542"/>
      <c r="S161" s="542"/>
      <c r="T161" s="542"/>
      <c r="U161" s="542"/>
      <c r="V161" s="542"/>
      <c r="W161" s="542"/>
      <c r="X161" s="542"/>
    </row>
    <row r="162" spans="1:24" ht="15.75" customHeight="1">
      <c r="A162" s="542"/>
      <c r="B162" s="722"/>
      <c r="C162" s="542"/>
      <c r="D162" s="542"/>
      <c r="E162" s="542"/>
      <c r="F162" s="542"/>
      <c r="G162" s="542"/>
      <c r="H162" s="723"/>
      <c r="I162" s="703"/>
      <c r="J162" s="671"/>
      <c r="K162" s="542"/>
      <c r="L162" s="542"/>
      <c r="M162" s="542"/>
      <c r="N162" s="542"/>
      <c r="O162" s="542"/>
      <c r="P162" s="542"/>
      <c r="Q162" s="542"/>
      <c r="R162" s="542"/>
      <c r="S162" s="542"/>
      <c r="T162" s="542"/>
      <c r="U162" s="542"/>
      <c r="V162" s="542"/>
      <c r="W162" s="542"/>
      <c r="X162" s="542"/>
    </row>
    <row r="163" spans="1:24" ht="15.75" customHeight="1">
      <c r="A163" s="542"/>
      <c r="B163" s="722"/>
      <c r="C163" s="542"/>
      <c r="D163" s="542"/>
      <c r="E163" s="542"/>
      <c r="F163" s="542"/>
      <c r="G163" s="542"/>
      <c r="H163" s="723"/>
      <c r="I163" s="703"/>
      <c r="J163" s="671"/>
      <c r="K163" s="542"/>
      <c r="L163" s="542"/>
      <c r="M163" s="542"/>
      <c r="N163" s="542"/>
      <c r="O163" s="542"/>
      <c r="P163" s="542"/>
      <c r="Q163" s="542"/>
      <c r="R163" s="542"/>
      <c r="S163" s="542"/>
      <c r="T163" s="542"/>
      <c r="U163" s="542"/>
      <c r="V163" s="542"/>
      <c r="W163" s="542"/>
      <c r="X163" s="542"/>
    </row>
    <row r="164" spans="1:24" ht="15.75" customHeight="1">
      <c r="A164" s="542"/>
      <c r="B164" s="722"/>
      <c r="C164" s="542"/>
      <c r="D164" s="542"/>
      <c r="E164" s="542"/>
      <c r="F164" s="542"/>
      <c r="G164" s="542"/>
      <c r="H164" s="723"/>
      <c r="I164" s="703"/>
      <c r="J164" s="671"/>
      <c r="K164" s="542"/>
      <c r="L164" s="542"/>
      <c r="M164" s="542"/>
      <c r="N164" s="542"/>
      <c r="O164" s="542"/>
      <c r="P164" s="542"/>
      <c r="Q164" s="542"/>
      <c r="R164" s="542"/>
      <c r="S164" s="542"/>
      <c r="T164" s="542"/>
      <c r="U164" s="542"/>
      <c r="V164" s="542"/>
      <c r="W164" s="542"/>
      <c r="X164" s="542"/>
    </row>
    <row r="165" spans="1:24" ht="15.75" customHeight="1">
      <c r="A165" s="542"/>
      <c r="B165" s="722"/>
      <c r="C165" s="542"/>
      <c r="D165" s="542"/>
      <c r="E165" s="542"/>
      <c r="F165" s="542"/>
      <c r="G165" s="542"/>
      <c r="H165" s="723"/>
      <c r="I165" s="703"/>
      <c r="J165" s="671"/>
      <c r="K165" s="542"/>
      <c r="L165" s="542"/>
      <c r="M165" s="542"/>
      <c r="N165" s="542"/>
      <c r="O165" s="542"/>
      <c r="P165" s="542"/>
      <c r="Q165" s="542"/>
      <c r="R165" s="542"/>
      <c r="S165" s="542"/>
      <c r="T165" s="542"/>
      <c r="U165" s="542"/>
      <c r="V165" s="542"/>
      <c r="W165" s="542"/>
      <c r="X165" s="542"/>
    </row>
    <row r="166" spans="1:24" ht="15.75" customHeight="1">
      <c r="A166" s="542"/>
      <c r="B166" s="722"/>
      <c r="C166" s="542"/>
      <c r="D166" s="542"/>
      <c r="E166" s="542"/>
      <c r="F166" s="542"/>
      <c r="G166" s="542"/>
      <c r="H166" s="723"/>
      <c r="I166" s="703"/>
      <c r="J166" s="671"/>
      <c r="K166" s="542"/>
      <c r="L166" s="542"/>
      <c r="M166" s="542"/>
      <c r="N166" s="542"/>
      <c r="O166" s="542"/>
      <c r="P166" s="542"/>
      <c r="Q166" s="542"/>
      <c r="R166" s="542"/>
      <c r="S166" s="542"/>
      <c r="T166" s="542"/>
      <c r="U166" s="542"/>
      <c r="V166" s="542"/>
      <c r="W166" s="542"/>
      <c r="X166" s="542"/>
    </row>
    <row r="167" spans="1:24" ht="15.75" customHeight="1">
      <c r="A167" s="542"/>
      <c r="B167" s="722"/>
      <c r="C167" s="542"/>
      <c r="D167" s="542"/>
      <c r="E167" s="542"/>
      <c r="F167" s="542"/>
      <c r="G167" s="542"/>
      <c r="H167" s="723"/>
      <c r="I167" s="703"/>
      <c r="J167" s="671"/>
      <c r="K167" s="542"/>
      <c r="L167" s="542"/>
      <c r="M167" s="542"/>
      <c r="N167" s="542"/>
      <c r="O167" s="542"/>
      <c r="P167" s="542"/>
      <c r="Q167" s="542"/>
      <c r="R167" s="542"/>
      <c r="S167" s="542"/>
      <c r="T167" s="542"/>
      <c r="U167" s="542"/>
      <c r="V167" s="542"/>
      <c r="W167" s="542"/>
      <c r="X167" s="542"/>
    </row>
    <row r="168" spans="1:24" ht="15.75" customHeight="1">
      <c r="A168" s="542"/>
      <c r="B168" s="722"/>
      <c r="C168" s="542"/>
      <c r="D168" s="542"/>
      <c r="E168" s="542"/>
      <c r="F168" s="542"/>
      <c r="G168" s="542"/>
      <c r="H168" s="723"/>
      <c r="I168" s="703"/>
      <c r="J168" s="671"/>
      <c r="K168" s="542"/>
      <c r="L168" s="542"/>
      <c r="M168" s="542"/>
      <c r="N168" s="542"/>
      <c r="O168" s="542"/>
      <c r="P168" s="542"/>
      <c r="Q168" s="542"/>
      <c r="R168" s="542"/>
      <c r="S168" s="542"/>
      <c r="T168" s="542"/>
      <c r="U168" s="542"/>
      <c r="V168" s="542"/>
      <c r="W168" s="542"/>
      <c r="X168" s="542"/>
    </row>
    <row r="169" spans="1:24" ht="15.75" customHeight="1">
      <c r="A169" s="542"/>
      <c r="B169" s="722"/>
      <c r="C169" s="542"/>
      <c r="D169" s="542"/>
      <c r="E169" s="542"/>
      <c r="F169" s="542"/>
      <c r="G169" s="542"/>
      <c r="H169" s="723"/>
      <c r="I169" s="703"/>
      <c r="J169" s="671"/>
      <c r="K169" s="542"/>
      <c r="L169" s="542"/>
      <c r="M169" s="542"/>
      <c r="N169" s="542"/>
      <c r="O169" s="542"/>
      <c r="P169" s="542"/>
      <c r="Q169" s="542"/>
      <c r="R169" s="542"/>
      <c r="S169" s="542"/>
      <c r="T169" s="542"/>
      <c r="U169" s="542"/>
      <c r="V169" s="542"/>
      <c r="W169" s="542"/>
      <c r="X169" s="542"/>
    </row>
    <row r="170" spans="1:24" ht="15.75" customHeight="1">
      <c r="A170" s="542"/>
      <c r="B170" s="722"/>
      <c r="C170" s="542"/>
      <c r="D170" s="542"/>
      <c r="E170" s="542"/>
      <c r="F170" s="542"/>
      <c r="G170" s="542"/>
      <c r="H170" s="723"/>
      <c r="I170" s="703"/>
      <c r="J170" s="671"/>
      <c r="K170" s="542"/>
      <c r="L170" s="542"/>
      <c r="M170" s="542"/>
      <c r="N170" s="542"/>
      <c r="O170" s="542"/>
      <c r="P170" s="542"/>
      <c r="Q170" s="542"/>
      <c r="R170" s="542"/>
      <c r="S170" s="542"/>
      <c r="T170" s="542"/>
      <c r="U170" s="542"/>
      <c r="V170" s="542"/>
      <c r="W170" s="542"/>
      <c r="X170" s="542"/>
    </row>
    <row r="171" spans="1:24" ht="15.75" customHeight="1">
      <c r="A171" s="542"/>
      <c r="B171" s="722"/>
      <c r="C171" s="542"/>
      <c r="D171" s="542"/>
      <c r="E171" s="542"/>
      <c r="F171" s="542"/>
      <c r="G171" s="542"/>
      <c r="H171" s="723"/>
      <c r="I171" s="703"/>
      <c r="J171" s="671"/>
      <c r="K171" s="542"/>
      <c r="L171" s="542"/>
      <c r="M171" s="542"/>
      <c r="N171" s="542"/>
      <c r="O171" s="542"/>
      <c r="P171" s="542"/>
      <c r="Q171" s="542"/>
      <c r="R171" s="542"/>
      <c r="S171" s="542"/>
      <c r="T171" s="542"/>
      <c r="U171" s="542"/>
      <c r="V171" s="542"/>
      <c r="W171" s="542"/>
      <c r="X171" s="542"/>
    </row>
    <row r="172" spans="1:24" ht="15.75" customHeight="1">
      <c r="A172" s="542"/>
      <c r="B172" s="722"/>
      <c r="C172" s="542"/>
      <c r="D172" s="542"/>
      <c r="E172" s="542"/>
      <c r="F172" s="542"/>
      <c r="G172" s="542"/>
      <c r="H172" s="723"/>
      <c r="I172" s="703"/>
      <c r="J172" s="671"/>
      <c r="K172" s="542"/>
      <c r="L172" s="542"/>
      <c r="M172" s="542"/>
      <c r="N172" s="542"/>
      <c r="O172" s="542"/>
      <c r="P172" s="542"/>
      <c r="Q172" s="542"/>
      <c r="R172" s="542"/>
      <c r="S172" s="542"/>
      <c r="T172" s="542"/>
      <c r="U172" s="542"/>
      <c r="V172" s="542"/>
      <c r="W172" s="542"/>
      <c r="X172" s="542"/>
    </row>
    <row r="173" spans="1:24" ht="15.75" customHeight="1">
      <c r="A173" s="542"/>
      <c r="B173" s="722"/>
      <c r="C173" s="542"/>
      <c r="D173" s="542"/>
      <c r="E173" s="542"/>
      <c r="F173" s="542"/>
      <c r="G173" s="542"/>
      <c r="H173" s="723"/>
      <c r="I173" s="703"/>
      <c r="J173" s="671"/>
      <c r="K173" s="542"/>
      <c r="L173" s="542"/>
      <c r="M173" s="542"/>
      <c r="N173" s="542"/>
      <c r="O173" s="542"/>
      <c r="P173" s="542"/>
      <c r="Q173" s="542"/>
      <c r="R173" s="542"/>
      <c r="S173" s="542"/>
      <c r="T173" s="542"/>
      <c r="U173" s="542"/>
      <c r="V173" s="542"/>
      <c r="W173" s="542"/>
      <c r="X173" s="542"/>
    </row>
    <row r="174" spans="1:24" ht="15.75" customHeight="1">
      <c r="A174" s="542"/>
      <c r="B174" s="722"/>
      <c r="C174" s="542"/>
      <c r="D174" s="542"/>
      <c r="E174" s="542"/>
      <c r="F174" s="542"/>
      <c r="G174" s="542"/>
      <c r="H174" s="723"/>
      <c r="I174" s="703"/>
      <c r="J174" s="671"/>
      <c r="K174" s="542"/>
      <c r="L174" s="542"/>
      <c r="M174" s="542"/>
      <c r="N174" s="542"/>
      <c r="O174" s="542"/>
      <c r="P174" s="542"/>
      <c r="Q174" s="542"/>
      <c r="R174" s="542"/>
      <c r="S174" s="542"/>
      <c r="T174" s="542"/>
      <c r="U174" s="542"/>
      <c r="V174" s="542"/>
      <c r="W174" s="542"/>
      <c r="X174" s="542"/>
    </row>
    <row r="175" spans="1:24" ht="15.75" customHeight="1">
      <c r="A175" s="542"/>
      <c r="B175" s="722"/>
      <c r="C175" s="542"/>
      <c r="D175" s="542"/>
      <c r="E175" s="542"/>
      <c r="F175" s="542"/>
      <c r="G175" s="542"/>
      <c r="H175" s="723"/>
      <c r="I175" s="703"/>
      <c r="J175" s="671"/>
      <c r="K175" s="542"/>
      <c r="L175" s="542"/>
      <c r="M175" s="542"/>
      <c r="N175" s="542"/>
      <c r="O175" s="542"/>
      <c r="P175" s="542"/>
      <c r="Q175" s="542"/>
      <c r="R175" s="542"/>
      <c r="S175" s="542"/>
      <c r="T175" s="542"/>
      <c r="U175" s="542"/>
      <c r="V175" s="542"/>
      <c r="W175" s="542"/>
      <c r="X175" s="542"/>
    </row>
    <row r="176" spans="1:24" ht="15.75" customHeight="1">
      <c r="A176" s="542"/>
      <c r="B176" s="722"/>
      <c r="C176" s="542"/>
      <c r="D176" s="542"/>
      <c r="E176" s="542"/>
      <c r="F176" s="542"/>
      <c r="G176" s="542"/>
      <c r="H176" s="723"/>
      <c r="I176" s="703"/>
      <c r="J176" s="671"/>
      <c r="K176" s="542"/>
      <c r="L176" s="542"/>
      <c r="M176" s="542"/>
      <c r="N176" s="542"/>
      <c r="O176" s="542"/>
      <c r="P176" s="542"/>
      <c r="Q176" s="542"/>
      <c r="R176" s="542"/>
      <c r="S176" s="542"/>
      <c r="T176" s="542"/>
      <c r="U176" s="542"/>
      <c r="V176" s="542"/>
      <c r="W176" s="542"/>
      <c r="X176" s="542"/>
    </row>
    <row r="177" spans="1:24" ht="15.75" customHeight="1">
      <c r="A177" s="542"/>
      <c r="B177" s="722"/>
      <c r="C177" s="542"/>
      <c r="D177" s="542"/>
      <c r="E177" s="542"/>
      <c r="F177" s="542"/>
      <c r="G177" s="542"/>
      <c r="H177" s="723"/>
      <c r="I177" s="703"/>
      <c r="J177" s="671"/>
      <c r="K177" s="542"/>
      <c r="L177" s="542"/>
      <c r="M177" s="542"/>
      <c r="N177" s="542"/>
      <c r="O177" s="542"/>
      <c r="P177" s="542"/>
      <c r="Q177" s="542"/>
      <c r="R177" s="542"/>
      <c r="S177" s="542"/>
      <c r="T177" s="542"/>
      <c r="U177" s="542"/>
      <c r="V177" s="542"/>
      <c r="W177" s="542"/>
      <c r="X177" s="542"/>
    </row>
    <row r="178" spans="1:24" ht="15.75" customHeight="1">
      <c r="A178" s="542"/>
      <c r="B178" s="722"/>
      <c r="C178" s="542"/>
      <c r="D178" s="542"/>
      <c r="E178" s="542"/>
      <c r="F178" s="542"/>
      <c r="G178" s="542"/>
      <c r="H178" s="723"/>
      <c r="I178" s="703"/>
      <c r="J178" s="671"/>
      <c r="K178" s="542"/>
      <c r="L178" s="542"/>
      <c r="M178" s="542"/>
      <c r="N178" s="542"/>
      <c r="O178" s="542"/>
      <c r="P178" s="542"/>
      <c r="Q178" s="542"/>
      <c r="R178" s="542"/>
      <c r="S178" s="542"/>
      <c r="T178" s="542"/>
      <c r="U178" s="542"/>
      <c r="V178" s="542"/>
      <c r="W178" s="542"/>
      <c r="X178" s="542"/>
    </row>
    <row r="179" spans="1:24" ht="15.75" customHeight="1">
      <c r="A179" s="542"/>
      <c r="B179" s="722"/>
      <c r="C179" s="542"/>
      <c r="D179" s="542"/>
      <c r="E179" s="542"/>
      <c r="F179" s="542"/>
      <c r="G179" s="542"/>
      <c r="H179" s="723"/>
      <c r="I179" s="703"/>
      <c r="J179" s="671"/>
      <c r="K179" s="542"/>
      <c r="L179" s="542"/>
      <c r="M179" s="542"/>
      <c r="N179" s="542"/>
      <c r="O179" s="542"/>
      <c r="P179" s="542"/>
      <c r="Q179" s="542"/>
      <c r="R179" s="542"/>
      <c r="S179" s="542"/>
      <c r="T179" s="542"/>
      <c r="U179" s="542"/>
      <c r="V179" s="542"/>
      <c r="W179" s="542"/>
      <c r="X179" s="542"/>
    </row>
    <row r="180" spans="1:24" ht="15.75" customHeight="1">
      <c r="A180" s="542"/>
      <c r="B180" s="722"/>
      <c r="C180" s="542"/>
      <c r="D180" s="542"/>
      <c r="E180" s="542"/>
      <c r="F180" s="542"/>
      <c r="G180" s="542"/>
      <c r="H180" s="723"/>
      <c r="I180" s="703"/>
      <c r="J180" s="671"/>
      <c r="K180" s="542"/>
      <c r="L180" s="542"/>
      <c r="M180" s="542"/>
      <c r="N180" s="542"/>
      <c r="O180" s="542"/>
      <c r="P180" s="542"/>
      <c r="Q180" s="542"/>
      <c r="R180" s="542"/>
      <c r="S180" s="542"/>
      <c r="T180" s="542"/>
      <c r="U180" s="542"/>
      <c r="V180" s="542"/>
      <c r="W180" s="542"/>
      <c r="X180" s="542"/>
    </row>
    <row r="181" spans="1:24" ht="15.75" customHeight="1">
      <c r="A181" s="542"/>
      <c r="B181" s="722"/>
      <c r="C181" s="542"/>
      <c r="D181" s="542"/>
      <c r="E181" s="542"/>
      <c r="F181" s="542"/>
      <c r="G181" s="542"/>
      <c r="H181" s="723"/>
      <c r="I181" s="703"/>
      <c r="J181" s="671"/>
      <c r="K181" s="542"/>
      <c r="L181" s="542"/>
      <c r="M181" s="542"/>
      <c r="N181" s="542"/>
      <c r="O181" s="542"/>
      <c r="P181" s="542"/>
      <c r="Q181" s="542"/>
      <c r="R181" s="542"/>
      <c r="S181" s="542"/>
      <c r="T181" s="542"/>
      <c r="U181" s="542"/>
      <c r="V181" s="542"/>
      <c r="W181" s="542"/>
      <c r="X181" s="542"/>
    </row>
    <row r="182" spans="1:24" ht="15.75" customHeight="1">
      <c r="A182" s="542"/>
      <c r="B182" s="722"/>
      <c r="C182" s="542"/>
      <c r="D182" s="542"/>
      <c r="E182" s="542"/>
      <c r="F182" s="542"/>
      <c r="G182" s="542"/>
      <c r="H182" s="723"/>
      <c r="I182" s="703"/>
      <c r="J182" s="671"/>
      <c r="K182" s="542"/>
      <c r="L182" s="542"/>
      <c r="M182" s="542"/>
      <c r="N182" s="542"/>
      <c r="O182" s="542"/>
      <c r="P182" s="542"/>
      <c r="Q182" s="542"/>
      <c r="R182" s="542"/>
      <c r="S182" s="542"/>
      <c r="T182" s="542"/>
      <c r="U182" s="542"/>
      <c r="V182" s="542"/>
      <c r="W182" s="542"/>
      <c r="X182" s="542"/>
    </row>
    <row r="183" spans="1:24" ht="15.75" customHeight="1">
      <c r="A183" s="542"/>
      <c r="B183" s="722"/>
      <c r="C183" s="542"/>
      <c r="D183" s="542"/>
      <c r="E183" s="542"/>
      <c r="F183" s="542"/>
      <c r="G183" s="542"/>
      <c r="H183" s="723"/>
      <c r="I183" s="703"/>
      <c r="J183" s="671"/>
      <c r="K183" s="542"/>
      <c r="L183" s="542"/>
      <c r="M183" s="542"/>
      <c r="N183" s="542"/>
      <c r="O183" s="542"/>
      <c r="P183" s="542"/>
      <c r="Q183" s="542"/>
      <c r="R183" s="542"/>
      <c r="S183" s="542"/>
      <c r="T183" s="542"/>
      <c r="U183" s="542"/>
      <c r="V183" s="542"/>
      <c r="W183" s="542"/>
      <c r="X183" s="542"/>
    </row>
    <row r="184" spans="1:24" ht="15.75" customHeight="1">
      <c r="A184" s="542"/>
      <c r="B184" s="722"/>
      <c r="C184" s="542"/>
      <c r="D184" s="542"/>
      <c r="E184" s="542"/>
      <c r="F184" s="542"/>
      <c r="G184" s="542"/>
      <c r="H184" s="723"/>
      <c r="I184" s="703"/>
      <c r="J184" s="671"/>
      <c r="K184" s="542"/>
      <c r="L184" s="542"/>
      <c r="M184" s="542"/>
      <c r="N184" s="542"/>
      <c r="O184" s="542"/>
      <c r="P184" s="542"/>
      <c r="Q184" s="542"/>
      <c r="R184" s="542"/>
      <c r="S184" s="542"/>
      <c r="T184" s="542"/>
      <c r="U184" s="542"/>
      <c r="V184" s="542"/>
      <c r="W184" s="542"/>
      <c r="X184" s="542"/>
    </row>
    <row r="185" spans="1:24" ht="15.75" customHeight="1">
      <c r="A185" s="542"/>
      <c r="B185" s="722"/>
      <c r="C185" s="542"/>
      <c r="D185" s="542"/>
      <c r="E185" s="542"/>
      <c r="F185" s="542"/>
      <c r="G185" s="542"/>
      <c r="H185" s="723"/>
      <c r="I185" s="703"/>
      <c r="J185" s="671"/>
      <c r="K185" s="542"/>
      <c r="L185" s="542"/>
      <c r="M185" s="542"/>
      <c r="N185" s="542"/>
      <c r="O185" s="542"/>
      <c r="P185" s="542"/>
      <c r="Q185" s="542"/>
      <c r="R185" s="542"/>
      <c r="S185" s="542"/>
      <c r="T185" s="542"/>
      <c r="U185" s="542"/>
      <c r="V185" s="542"/>
      <c r="W185" s="542"/>
      <c r="X185" s="542"/>
    </row>
    <row r="186" spans="1:24" ht="15.75" customHeight="1">
      <c r="A186" s="542"/>
      <c r="B186" s="722"/>
      <c r="C186" s="542"/>
      <c r="D186" s="542"/>
      <c r="E186" s="542"/>
      <c r="F186" s="542"/>
      <c r="G186" s="542"/>
      <c r="H186" s="723"/>
      <c r="I186" s="703"/>
      <c r="J186" s="671"/>
      <c r="K186" s="542"/>
      <c r="L186" s="542"/>
      <c r="M186" s="542"/>
      <c r="N186" s="542"/>
      <c r="O186" s="542"/>
      <c r="P186" s="542"/>
      <c r="Q186" s="542"/>
      <c r="R186" s="542"/>
      <c r="S186" s="542"/>
      <c r="T186" s="542"/>
      <c r="U186" s="542"/>
      <c r="V186" s="542"/>
      <c r="W186" s="542"/>
      <c r="X186" s="542"/>
    </row>
    <row r="187" spans="1:24" ht="15.75" customHeight="1">
      <c r="A187" s="542"/>
      <c r="B187" s="722"/>
      <c r="C187" s="542"/>
      <c r="D187" s="542"/>
      <c r="E187" s="542"/>
      <c r="F187" s="542"/>
      <c r="G187" s="542"/>
      <c r="H187" s="723"/>
      <c r="I187" s="703"/>
      <c r="J187" s="671"/>
      <c r="K187" s="542"/>
      <c r="L187" s="542"/>
      <c r="M187" s="542"/>
      <c r="N187" s="542"/>
      <c r="O187" s="542"/>
      <c r="P187" s="542"/>
      <c r="Q187" s="542"/>
      <c r="R187" s="542"/>
      <c r="S187" s="542"/>
      <c r="T187" s="542"/>
      <c r="U187" s="542"/>
      <c r="V187" s="542"/>
      <c r="W187" s="542"/>
      <c r="X187" s="542"/>
    </row>
    <row r="188" spans="1:24" ht="15.75" customHeight="1">
      <c r="A188" s="542"/>
      <c r="B188" s="722"/>
      <c r="C188" s="542"/>
      <c r="D188" s="542"/>
      <c r="E188" s="542"/>
      <c r="F188" s="542"/>
      <c r="G188" s="542"/>
      <c r="H188" s="723"/>
      <c r="I188" s="703"/>
      <c r="J188" s="671"/>
      <c r="K188" s="542"/>
      <c r="L188" s="542"/>
      <c r="M188" s="542"/>
      <c r="N188" s="542"/>
      <c r="O188" s="542"/>
      <c r="P188" s="542"/>
      <c r="Q188" s="542"/>
      <c r="R188" s="542"/>
      <c r="S188" s="542"/>
      <c r="T188" s="542"/>
      <c r="U188" s="542"/>
      <c r="V188" s="542"/>
      <c r="W188" s="542"/>
      <c r="X188" s="542"/>
    </row>
    <row r="189" spans="1:24" ht="15.75" customHeight="1">
      <c r="A189" s="542"/>
      <c r="B189" s="722"/>
      <c r="C189" s="542"/>
      <c r="D189" s="542"/>
      <c r="E189" s="542"/>
      <c r="F189" s="542"/>
      <c r="G189" s="542"/>
      <c r="H189" s="723"/>
      <c r="I189" s="703"/>
      <c r="J189" s="671"/>
      <c r="K189" s="542"/>
      <c r="L189" s="542"/>
      <c r="M189" s="542"/>
      <c r="N189" s="542"/>
      <c r="O189" s="542"/>
      <c r="P189" s="542"/>
      <c r="Q189" s="542"/>
      <c r="R189" s="542"/>
      <c r="S189" s="542"/>
      <c r="T189" s="542"/>
      <c r="U189" s="542"/>
      <c r="V189" s="542"/>
      <c r="W189" s="542"/>
      <c r="X189" s="542"/>
    </row>
    <row r="190" spans="1:24" ht="15.75" customHeight="1">
      <c r="A190" s="542"/>
      <c r="B190" s="722"/>
      <c r="C190" s="542"/>
      <c r="D190" s="542"/>
      <c r="E190" s="542"/>
      <c r="F190" s="542"/>
      <c r="G190" s="542"/>
      <c r="H190" s="723"/>
      <c r="I190" s="703"/>
      <c r="J190" s="671"/>
      <c r="K190" s="542"/>
      <c r="L190" s="542"/>
      <c r="M190" s="542"/>
      <c r="N190" s="542"/>
      <c r="O190" s="542"/>
      <c r="P190" s="542"/>
      <c r="Q190" s="542"/>
      <c r="R190" s="542"/>
      <c r="S190" s="542"/>
      <c r="T190" s="542"/>
      <c r="U190" s="542"/>
      <c r="V190" s="542"/>
      <c r="W190" s="542"/>
      <c r="X190" s="542"/>
    </row>
    <row r="191" spans="1:24" ht="15.75" customHeight="1">
      <c r="A191" s="542"/>
      <c r="B191" s="722"/>
      <c r="C191" s="542"/>
      <c r="D191" s="542"/>
      <c r="E191" s="542"/>
      <c r="F191" s="542"/>
      <c r="G191" s="542"/>
      <c r="H191" s="723"/>
      <c r="I191" s="703"/>
      <c r="J191" s="671"/>
      <c r="K191" s="542"/>
      <c r="L191" s="542"/>
      <c r="M191" s="542"/>
      <c r="N191" s="542"/>
      <c r="O191" s="542"/>
      <c r="P191" s="542"/>
      <c r="Q191" s="542"/>
      <c r="R191" s="542"/>
      <c r="S191" s="542"/>
      <c r="T191" s="542"/>
      <c r="U191" s="542"/>
      <c r="V191" s="542"/>
      <c r="W191" s="542"/>
      <c r="X191" s="542"/>
    </row>
    <row r="192" spans="1:24" ht="15.75" customHeight="1">
      <c r="A192" s="542"/>
      <c r="B192" s="722"/>
      <c r="C192" s="542"/>
      <c r="D192" s="542"/>
      <c r="E192" s="542"/>
      <c r="F192" s="542"/>
      <c r="G192" s="542"/>
      <c r="H192" s="723"/>
      <c r="I192" s="703"/>
      <c r="J192" s="671"/>
      <c r="K192" s="542"/>
      <c r="L192" s="542"/>
      <c r="M192" s="542"/>
      <c r="N192" s="542"/>
      <c r="O192" s="542"/>
      <c r="P192" s="542"/>
      <c r="Q192" s="542"/>
      <c r="R192" s="542"/>
      <c r="S192" s="542"/>
      <c r="T192" s="542"/>
      <c r="U192" s="542"/>
      <c r="V192" s="542"/>
      <c r="W192" s="542"/>
      <c r="X192" s="542"/>
    </row>
    <row r="193" spans="1:24" ht="15.75" customHeight="1">
      <c r="A193" s="542"/>
      <c r="B193" s="722"/>
      <c r="C193" s="542"/>
      <c r="D193" s="542"/>
      <c r="E193" s="542"/>
      <c r="F193" s="542"/>
      <c r="G193" s="542"/>
      <c r="H193" s="723"/>
      <c r="I193" s="703"/>
      <c r="J193" s="671"/>
      <c r="K193" s="542"/>
      <c r="L193" s="542"/>
      <c r="M193" s="542"/>
      <c r="N193" s="542"/>
      <c r="O193" s="542"/>
      <c r="P193" s="542"/>
      <c r="Q193" s="542"/>
      <c r="R193" s="542"/>
      <c r="S193" s="542"/>
      <c r="T193" s="542"/>
      <c r="U193" s="542"/>
      <c r="V193" s="542"/>
      <c r="W193" s="542"/>
      <c r="X193" s="542"/>
    </row>
    <row r="194" spans="1:24" ht="15.75" customHeight="1">
      <c r="A194" s="542"/>
      <c r="B194" s="722"/>
      <c r="C194" s="542"/>
      <c r="D194" s="542"/>
      <c r="E194" s="542"/>
      <c r="F194" s="542"/>
      <c r="G194" s="542"/>
      <c r="H194" s="723"/>
      <c r="I194" s="703"/>
      <c r="J194" s="671"/>
      <c r="K194" s="542"/>
      <c r="L194" s="542"/>
      <c r="M194" s="542"/>
      <c r="N194" s="542"/>
      <c r="O194" s="542"/>
      <c r="P194" s="542"/>
      <c r="Q194" s="542"/>
      <c r="R194" s="542"/>
      <c r="S194" s="542"/>
      <c r="T194" s="542"/>
      <c r="U194" s="542"/>
      <c r="V194" s="542"/>
      <c r="W194" s="542"/>
      <c r="X194" s="542"/>
    </row>
    <row r="195" spans="1:24" ht="15.75" customHeight="1">
      <c r="A195" s="542"/>
      <c r="B195" s="722"/>
      <c r="C195" s="542"/>
      <c r="D195" s="542"/>
      <c r="E195" s="542"/>
      <c r="F195" s="542"/>
      <c r="G195" s="542"/>
      <c r="H195" s="723"/>
      <c r="I195" s="703"/>
      <c r="J195" s="671"/>
      <c r="K195" s="542"/>
      <c r="L195" s="542"/>
      <c r="M195" s="542"/>
      <c r="N195" s="542"/>
      <c r="O195" s="542"/>
      <c r="P195" s="542"/>
      <c r="Q195" s="542"/>
      <c r="R195" s="542"/>
      <c r="S195" s="542"/>
      <c r="T195" s="542"/>
      <c r="U195" s="542"/>
      <c r="V195" s="542"/>
      <c r="W195" s="542"/>
      <c r="X195" s="542"/>
    </row>
    <row r="196" spans="1:24" ht="15.75" customHeight="1">
      <c r="A196" s="542"/>
      <c r="B196" s="722"/>
      <c r="C196" s="542"/>
      <c r="D196" s="542"/>
      <c r="E196" s="542"/>
      <c r="F196" s="542"/>
      <c r="G196" s="542"/>
      <c r="H196" s="723"/>
      <c r="I196" s="703"/>
      <c r="J196" s="671"/>
      <c r="K196" s="542"/>
      <c r="L196" s="542"/>
      <c r="M196" s="542"/>
      <c r="N196" s="542"/>
      <c r="O196" s="542"/>
      <c r="P196" s="542"/>
      <c r="Q196" s="542"/>
      <c r="R196" s="542"/>
      <c r="S196" s="542"/>
      <c r="T196" s="542"/>
      <c r="U196" s="542"/>
      <c r="V196" s="542"/>
      <c r="W196" s="542"/>
      <c r="X196" s="542"/>
    </row>
    <row r="197" spans="1:24" ht="15.75" customHeight="1">
      <c r="A197" s="542"/>
      <c r="B197" s="722"/>
      <c r="C197" s="542"/>
      <c r="D197" s="542"/>
      <c r="E197" s="542"/>
      <c r="F197" s="542"/>
      <c r="G197" s="542"/>
      <c r="H197" s="723"/>
      <c r="I197" s="703"/>
      <c r="J197" s="671"/>
      <c r="K197" s="542"/>
      <c r="L197" s="542"/>
      <c r="M197" s="542"/>
      <c r="N197" s="542"/>
      <c r="O197" s="542"/>
      <c r="P197" s="542"/>
      <c r="Q197" s="542"/>
      <c r="R197" s="542"/>
      <c r="S197" s="542"/>
      <c r="T197" s="542"/>
      <c r="U197" s="542"/>
      <c r="V197" s="542"/>
      <c r="W197" s="542"/>
      <c r="X197" s="542"/>
    </row>
    <row r="198" spans="1:24" ht="15.75" customHeight="1">
      <c r="A198" s="542"/>
      <c r="B198" s="722"/>
      <c r="C198" s="542"/>
      <c r="D198" s="542"/>
      <c r="E198" s="542"/>
      <c r="F198" s="542"/>
      <c r="G198" s="542"/>
      <c r="H198" s="723"/>
      <c r="I198" s="703"/>
      <c r="J198" s="671"/>
      <c r="K198" s="542"/>
      <c r="L198" s="542"/>
      <c r="M198" s="542"/>
      <c r="N198" s="542"/>
      <c r="O198" s="542"/>
      <c r="P198" s="542"/>
      <c r="Q198" s="542"/>
      <c r="R198" s="542"/>
      <c r="S198" s="542"/>
      <c r="T198" s="542"/>
      <c r="U198" s="542"/>
      <c r="V198" s="542"/>
      <c r="W198" s="542"/>
      <c r="X198" s="542"/>
    </row>
    <row r="199" spans="1:24" ht="15.75" customHeight="1">
      <c r="A199" s="542"/>
      <c r="B199" s="722"/>
      <c r="C199" s="542"/>
      <c r="D199" s="542"/>
      <c r="E199" s="542"/>
      <c r="F199" s="542"/>
      <c r="G199" s="542"/>
      <c r="H199" s="723"/>
      <c r="I199" s="703"/>
      <c r="J199" s="671"/>
      <c r="K199" s="542"/>
      <c r="L199" s="542"/>
      <c r="M199" s="542"/>
      <c r="N199" s="542"/>
      <c r="O199" s="542"/>
      <c r="P199" s="542"/>
      <c r="Q199" s="542"/>
      <c r="R199" s="542"/>
      <c r="S199" s="542"/>
      <c r="T199" s="542"/>
      <c r="U199" s="542"/>
      <c r="V199" s="542"/>
      <c r="W199" s="542"/>
      <c r="X199" s="542"/>
    </row>
    <row r="200" spans="1:24" ht="15.75" customHeight="1">
      <c r="A200" s="542"/>
      <c r="B200" s="722"/>
      <c r="C200" s="542"/>
      <c r="D200" s="542"/>
      <c r="E200" s="542"/>
      <c r="F200" s="542"/>
      <c r="G200" s="542"/>
      <c r="H200" s="723"/>
      <c r="I200" s="703"/>
      <c r="J200" s="671"/>
      <c r="K200" s="542"/>
      <c r="L200" s="542"/>
      <c r="M200" s="542"/>
      <c r="N200" s="542"/>
      <c r="O200" s="542"/>
      <c r="P200" s="542"/>
      <c r="Q200" s="542"/>
      <c r="R200" s="542"/>
      <c r="S200" s="542"/>
      <c r="T200" s="542"/>
      <c r="U200" s="542"/>
      <c r="V200" s="542"/>
      <c r="W200" s="542"/>
      <c r="X200" s="542"/>
    </row>
    <row r="201" spans="1:24" ht="15.75" customHeight="1">
      <c r="A201" s="542"/>
      <c r="B201" s="722"/>
      <c r="C201" s="542"/>
      <c r="D201" s="542"/>
      <c r="E201" s="542"/>
      <c r="F201" s="542"/>
      <c r="G201" s="542"/>
      <c r="H201" s="723"/>
      <c r="I201" s="703"/>
      <c r="J201" s="671"/>
      <c r="K201" s="542"/>
      <c r="L201" s="542"/>
      <c r="M201" s="542"/>
      <c r="N201" s="542"/>
      <c r="O201" s="542"/>
      <c r="P201" s="542"/>
      <c r="Q201" s="542"/>
      <c r="R201" s="542"/>
      <c r="S201" s="542"/>
      <c r="T201" s="542"/>
      <c r="U201" s="542"/>
      <c r="V201" s="542"/>
      <c r="W201" s="542"/>
      <c r="X201" s="542"/>
    </row>
    <row r="202" spans="1:24" ht="15.75" customHeight="1">
      <c r="A202" s="542"/>
      <c r="B202" s="722"/>
      <c r="C202" s="542"/>
      <c r="D202" s="542"/>
      <c r="E202" s="542"/>
      <c r="F202" s="542"/>
      <c r="G202" s="542"/>
      <c r="H202" s="723"/>
      <c r="I202" s="703"/>
      <c r="J202" s="671"/>
      <c r="K202" s="542"/>
      <c r="L202" s="542"/>
      <c r="M202" s="542"/>
      <c r="N202" s="542"/>
      <c r="O202" s="542"/>
      <c r="P202" s="542"/>
      <c r="Q202" s="542"/>
      <c r="R202" s="542"/>
      <c r="S202" s="542"/>
      <c r="T202" s="542"/>
      <c r="U202" s="542"/>
      <c r="V202" s="542"/>
      <c r="W202" s="542"/>
      <c r="X202" s="542"/>
    </row>
    <row r="203" spans="1:24" ht="15.75" customHeight="1">
      <c r="A203" s="542"/>
      <c r="B203" s="722"/>
      <c r="C203" s="542"/>
      <c r="D203" s="542"/>
      <c r="E203" s="542"/>
      <c r="F203" s="542"/>
      <c r="G203" s="542"/>
      <c r="H203" s="723"/>
      <c r="I203" s="703"/>
      <c r="J203" s="671"/>
      <c r="K203" s="542"/>
      <c r="L203" s="542"/>
      <c r="M203" s="542"/>
      <c r="N203" s="542"/>
      <c r="O203" s="542"/>
      <c r="P203" s="542"/>
      <c r="Q203" s="542"/>
      <c r="R203" s="542"/>
      <c r="S203" s="542"/>
      <c r="T203" s="542"/>
      <c r="U203" s="542"/>
      <c r="V203" s="542"/>
      <c r="W203" s="542"/>
      <c r="X203" s="542"/>
    </row>
    <row r="204" spans="1:24" ht="15.75" customHeight="1">
      <c r="A204" s="542"/>
      <c r="B204" s="722"/>
      <c r="C204" s="542"/>
      <c r="D204" s="542"/>
      <c r="E204" s="542"/>
      <c r="F204" s="542"/>
      <c r="G204" s="542"/>
      <c r="H204" s="723"/>
      <c r="I204" s="703"/>
      <c r="J204" s="671"/>
      <c r="K204" s="542"/>
      <c r="L204" s="542"/>
      <c r="M204" s="542"/>
      <c r="N204" s="542"/>
      <c r="O204" s="542"/>
      <c r="P204" s="542"/>
      <c r="Q204" s="542"/>
      <c r="R204" s="542"/>
      <c r="S204" s="542"/>
      <c r="T204" s="542"/>
      <c r="U204" s="542"/>
      <c r="V204" s="542"/>
      <c r="W204" s="542"/>
      <c r="X204" s="542"/>
    </row>
    <row r="205" spans="1:24" ht="15.75" customHeight="1">
      <c r="A205" s="542"/>
      <c r="B205" s="722"/>
      <c r="C205" s="542"/>
      <c r="D205" s="542"/>
      <c r="E205" s="542"/>
      <c r="F205" s="542"/>
      <c r="G205" s="542"/>
      <c r="H205" s="723"/>
      <c r="I205" s="703"/>
      <c r="J205" s="671"/>
      <c r="K205" s="542"/>
      <c r="L205" s="542"/>
      <c r="M205" s="542"/>
      <c r="N205" s="542"/>
      <c r="O205" s="542"/>
      <c r="P205" s="542"/>
      <c r="Q205" s="542"/>
      <c r="R205" s="542"/>
      <c r="S205" s="542"/>
      <c r="T205" s="542"/>
      <c r="U205" s="542"/>
      <c r="V205" s="542"/>
      <c r="W205" s="542"/>
      <c r="X205" s="542"/>
    </row>
    <row r="206" spans="1:24" ht="15.75" customHeight="1">
      <c r="A206" s="542"/>
      <c r="B206" s="722"/>
      <c r="C206" s="542"/>
      <c r="D206" s="542"/>
      <c r="E206" s="542"/>
      <c r="F206" s="542"/>
      <c r="G206" s="542"/>
      <c r="H206" s="723"/>
      <c r="I206" s="703"/>
      <c r="J206" s="671"/>
      <c r="K206" s="542"/>
      <c r="L206" s="542"/>
      <c r="M206" s="542"/>
      <c r="N206" s="542"/>
      <c r="O206" s="542"/>
      <c r="P206" s="542"/>
      <c r="Q206" s="542"/>
      <c r="R206" s="542"/>
      <c r="S206" s="542"/>
      <c r="T206" s="542"/>
      <c r="U206" s="542"/>
      <c r="V206" s="542"/>
      <c r="W206" s="542"/>
      <c r="X206" s="542"/>
    </row>
    <row r="207" spans="1:24" ht="15.75" customHeight="1">
      <c r="A207" s="542"/>
      <c r="B207" s="722"/>
      <c r="C207" s="542"/>
      <c r="D207" s="542"/>
      <c r="E207" s="542"/>
      <c r="F207" s="542"/>
      <c r="G207" s="542"/>
      <c r="H207" s="723"/>
      <c r="I207" s="703"/>
      <c r="J207" s="671"/>
      <c r="K207" s="542"/>
      <c r="L207" s="542"/>
      <c r="M207" s="542"/>
      <c r="N207" s="542"/>
      <c r="O207" s="542"/>
      <c r="P207" s="542"/>
      <c r="Q207" s="542"/>
      <c r="R207" s="542"/>
      <c r="S207" s="542"/>
      <c r="T207" s="542"/>
      <c r="U207" s="542"/>
      <c r="V207" s="542"/>
      <c r="W207" s="542"/>
      <c r="X207" s="542"/>
    </row>
    <row r="208" spans="1:24" ht="15.75" customHeight="1">
      <c r="A208" s="542"/>
      <c r="B208" s="722"/>
      <c r="C208" s="542"/>
      <c r="D208" s="542"/>
      <c r="E208" s="542"/>
      <c r="F208" s="542"/>
      <c r="G208" s="542"/>
      <c r="H208" s="723"/>
      <c r="I208" s="703"/>
      <c r="J208" s="671"/>
      <c r="K208" s="542"/>
      <c r="L208" s="542"/>
      <c r="M208" s="542"/>
      <c r="N208" s="542"/>
      <c r="O208" s="542"/>
      <c r="P208" s="542"/>
      <c r="Q208" s="542"/>
      <c r="R208" s="542"/>
      <c r="S208" s="542"/>
      <c r="T208" s="542"/>
      <c r="U208" s="542"/>
      <c r="V208" s="542"/>
      <c r="W208" s="542"/>
      <c r="X208" s="542"/>
    </row>
    <row r="209" spans="1:24" ht="15.75" customHeight="1">
      <c r="A209" s="542"/>
      <c r="B209" s="722"/>
      <c r="C209" s="542"/>
      <c r="D209" s="542"/>
      <c r="E209" s="542"/>
      <c r="F209" s="542"/>
      <c r="G209" s="542"/>
      <c r="H209" s="723"/>
      <c r="I209" s="703"/>
      <c r="J209" s="671"/>
      <c r="K209" s="542"/>
      <c r="L209" s="542"/>
      <c r="M209" s="542"/>
      <c r="N209" s="542"/>
      <c r="O209" s="542"/>
      <c r="P209" s="542"/>
      <c r="Q209" s="542"/>
      <c r="R209" s="542"/>
      <c r="S209" s="542"/>
      <c r="T209" s="542"/>
      <c r="U209" s="542"/>
      <c r="V209" s="542"/>
      <c r="W209" s="542"/>
      <c r="X209" s="542"/>
    </row>
    <row r="210" spans="1:24" ht="15.75" customHeight="1">
      <c r="A210" s="542"/>
      <c r="B210" s="722"/>
      <c r="C210" s="542"/>
      <c r="D210" s="542"/>
      <c r="E210" s="542"/>
      <c r="F210" s="542"/>
      <c r="G210" s="542"/>
      <c r="H210" s="723"/>
      <c r="I210" s="703"/>
      <c r="J210" s="671"/>
      <c r="K210" s="542"/>
      <c r="L210" s="542"/>
      <c r="M210" s="542"/>
      <c r="N210" s="542"/>
      <c r="O210" s="542"/>
      <c r="P210" s="542"/>
      <c r="Q210" s="542"/>
      <c r="R210" s="542"/>
      <c r="S210" s="542"/>
      <c r="T210" s="542"/>
      <c r="U210" s="542"/>
      <c r="V210" s="542"/>
      <c r="W210" s="542"/>
      <c r="X210" s="542"/>
    </row>
    <row r="211" spans="1:24" ht="15.75" customHeight="1">
      <c r="A211" s="542"/>
      <c r="B211" s="722"/>
      <c r="C211" s="542"/>
      <c r="D211" s="542"/>
      <c r="E211" s="542"/>
      <c r="F211" s="542"/>
      <c r="G211" s="542"/>
      <c r="H211" s="723"/>
      <c r="I211" s="703"/>
      <c r="J211" s="671"/>
      <c r="K211" s="542"/>
      <c r="L211" s="542"/>
      <c r="M211" s="542"/>
      <c r="N211" s="542"/>
      <c r="O211" s="542"/>
      <c r="P211" s="542"/>
      <c r="Q211" s="542"/>
      <c r="R211" s="542"/>
      <c r="S211" s="542"/>
      <c r="T211" s="542"/>
      <c r="U211" s="542"/>
      <c r="V211" s="542"/>
      <c r="W211" s="542"/>
      <c r="X211" s="542"/>
    </row>
    <row r="212" spans="1:24" ht="15.75" customHeight="1">
      <c r="A212" s="542"/>
      <c r="B212" s="722"/>
      <c r="C212" s="542"/>
      <c r="D212" s="542"/>
      <c r="E212" s="542"/>
      <c r="F212" s="542"/>
      <c r="G212" s="542"/>
      <c r="H212" s="723"/>
      <c r="I212" s="703"/>
      <c r="J212" s="671"/>
      <c r="K212" s="542"/>
      <c r="L212" s="542"/>
      <c r="M212" s="542"/>
      <c r="N212" s="542"/>
      <c r="O212" s="542"/>
      <c r="P212" s="542"/>
      <c r="Q212" s="542"/>
      <c r="R212" s="542"/>
      <c r="S212" s="542"/>
      <c r="T212" s="542"/>
      <c r="U212" s="542"/>
      <c r="V212" s="542"/>
      <c r="W212" s="542"/>
      <c r="X212" s="542"/>
    </row>
    <row r="213" spans="1:24" ht="15.75" customHeight="1">
      <c r="A213" s="542"/>
      <c r="B213" s="722"/>
      <c r="C213" s="542"/>
      <c r="D213" s="542"/>
      <c r="E213" s="542"/>
      <c r="F213" s="542"/>
      <c r="G213" s="542"/>
      <c r="H213" s="723"/>
      <c r="I213" s="703"/>
      <c r="J213" s="671"/>
      <c r="K213" s="542"/>
      <c r="L213" s="542"/>
      <c r="M213" s="542"/>
      <c r="N213" s="542"/>
      <c r="O213" s="542"/>
      <c r="P213" s="542"/>
      <c r="Q213" s="542"/>
      <c r="R213" s="542"/>
      <c r="S213" s="542"/>
      <c r="T213" s="542"/>
      <c r="U213" s="542"/>
      <c r="V213" s="542"/>
      <c r="W213" s="542"/>
      <c r="X213" s="542"/>
    </row>
    <row r="214" spans="1:24" ht="15.75" customHeight="1">
      <c r="A214" s="542"/>
      <c r="B214" s="722"/>
      <c r="C214" s="542"/>
      <c r="D214" s="542"/>
      <c r="E214" s="542"/>
      <c r="F214" s="542"/>
      <c r="G214" s="542"/>
      <c r="H214" s="723"/>
      <c r="I214" s="703"/>
      <c r="J214" s="671"/>
      <c r="K214" s="542"/>
      <c r="L214" s="542"/>
      <c r="M214" s="542"/>
      <c r="N214" s="542"/>
      <c r="O214" s="542"/>
      <c r="P214" s="542"/>
      <c r="Q214" s="542"/>
      <c r="R214" s="542"/>
      <c r="S214" s="542"/>
      <c r="T214" s="542"/>
      <c r="U214" s="542"/>
      <c r="V214" s="542"/>
      <c r="W214" s="542"/>
      <c r="X214" s="542"/>
    </row>
    <row r="215" spans="1:24" ht="15.75" customHeight="1">
      <c r="A215" s="542"/>
      <c r="B215" s="722"/>
      <c r="C215" s="542"/>
      <c r="D215" s="542"/>
      <c r="E215" s="542"/>
      <c r="F215" s="542"/>
      <c r="G215" s="542"/>
      <c r="H215" s="723"/>
      <c r="I215" s="703"/>
      <c r="J215" s="671"/>
      <c r="K215" s="542"/>
      <c r="L215" s="542"/>
      <c r="M215" s="542"/>
      <c r="N215" s="542"/>
      <c r="O215" s="542"/>
      <c r="P215" s="542"/>
      <c r="Q215" s="542"/>
      <c r="R215" s="542"/>
      <c r="S215" s="542"/>
      <c r="T215" s="542"/>
      <c r="U215" s="542"/>
      <c r="V215" s="542"/>
      <c r="W215" s="542"/>
      <c r="X215" s="542"/>
    </row>
    <row r="216" spans="1:24" ht="15.75" customHeight="1">
      <c r="A216" s="542"/>
      <c r="B216" s="722"/>
      <c r="C216" s="542"/>
      <c r="D216" s="542"/>
      <c r="E216" s="542"/>
      <c r="F216" s="542"/>
      <c r="G216" s="542"/>
      <c r="H216" s="723"/>
      <c r="I216" s="703"/>
      <c r="J216" s="671"/>
      <c r="K216" s="542"/>
      <c r="L216" s="542"/>
      <c r="M216" s="542"/>
      <c r="N216" s="542"/>
      <c r="O216" s="542"/>
      <c r="P216" s="542"/>
      <c r="Q216" s="542"/>
      <c r="R216" s="542"/>
      <c r="S216" s="542"/>
      <c r="T216" s="542"/>
      <c r="U216" s="542"/>
      <c r="V216" s="542"/>
      <c r="W216" s="542"/>
      <c r="X216" s="542"/>
    </row>
    <row r="217" spans="1:24" ht="15.75" customHeight="1">
      <c r="A217" s="542"/>
      <c r="B217" s="722"/>
      <c r="C217" s="542"/>
      <c r="D217" s="542"/>
      <c r="E217" s="542"/>
      <c r="F217" s="542"/>
      <c r="G217" s="542"/>
      <c r="H217" s="723"/>
      <c r="I217" s="703"/>
      <c r="J217" s="671"/>
      <c r="K217" s="542"/>
      <c r="L217" s="542"/>
      <c r="M217" s="542"/>
      <c r="N217" s="542"/>
      <c r="O217" s="542"/>
      <c r="P217" s="542"/>
      <c r="Q217" s="542"/>
      <c r="R217" s="542"/>
      <c r="S217" s="542"/>
      <c r="T217" s="542"/>
      <c r="U217" s="542"/>
      <c r="V217" s="542"/>
      <c r="W217" s="542"/>
      <c r="X217" s="542"/>
    </row>
    <row r="218" spans="1:24" ht="15.75" customHeight="1">
      <c r="A218" s="542"/>
      <c r="B218" s="722"/>
      <c r="C218" s="542"/>
      <c r="D218" s="542"/>
      <c r="E218" s="542"/>
      <c r="F218" s="542"/>
      <c r="G218" s="542"/>
      <c r="H218" s="723"/>
      <c r="I218" s="703"/>
      <c r="J218" s="671"/>
      <c r="K218" s="542"/>
      <c r="L218" s="542"/>
      <c r="M218" s="542"/>
      <c r="N218" s="542"/>
      <c r="O218" s="542"/>
      <c r="P218" s="542"/>
      <c r="Q218" s="542"/>
      <c r="R218" s="542"/>
      <c r="S218" s="542"/>
      <c r="T218" s="542"/>
      <c r="U218" s="542"/>
      <c r="V218" s="542"/>
      <c r="W218" s="542"/>
      <c r="X218" s="542"/>
    </row>
    <row r="219" spans="1:24" ht="15.75" customHeight="1">
      <c r="A219" s="542"/>
      <c r="B219" s="722"/>
      <c r="C219" s="542"/>
      <c r="D219" s="542"/>
      <c r="E219" s="542"/>
      <c r="F219" s="542"/>
      <c r="G219" s="542"/>
      <c r="H219" s="723"/>
      <c r="I219" s="703"/>
      <c r="J219" s="671"/>
      <c r="K219" s="542"/>
      <c r="L219" s="542"/>
      <c r="M219" s="542"/>
      <c r="N219" s="542"/>
      <c r="O219" s="542"/>
      <c r="P219" s="542"/>
      <c r="Q219" s="542"/>
      <c r="R219" s="542"/>
      <c r="S219" s="542"/>
      <c r="T219" s="542"/>
      <c r="U219" s="542"/>
      <c r="V219" s="542"/>
      <c r="W219" s="542"/>
      <c r="X219" s="542"/>
    </row>
    <row r="220" spans="1:24" ht="15.75" customHeight="1">
      <c r="A220" s="542"/>
      <c r="B220" s="722"/>
      <c r="C220" s="542"/>
      <c r="D220" s="542"/>
      <c r="E220" s="542"/>
      <c r="F220" s="542"/>
      <c r="G220" s="542"/>
      <c r="H220" s="723"/>
      <c r="I220" s="703"/>
      <c r="J220" s="671"/>
      <c r="K220" s="542"/>
      <c r="L220" s="542"/>
      <c r="M220" s="542"/>
      <c r="N220" s="542"/>
      <c r="O220" s="542"/>
      <c r="P220" s="542"/>
      <c r="Q220" s="542"/>
      <c r="R220" s="542"/>
      <c r="S220" s="542"/>
      <c r="T220" s="542"/>
      <c r="U220" s="542"/>
      <c r="V220" s="542"/>
      <c r="W220" s="542"/>
      <c r="X220" s="542"/>
    </row>
    <row r="221" spans="1:24" ht="15.75" customHeight="1">
      <c r="A221" s="542"/>
      <c r="B221" s="722"/>
      <c r="C221" s="542"/>
      <c r="D221" s="542"/>
      <c r="E221" s="542"/>
      <c r="F221" s="542"/>
      <c r="G221" s="542"/>
      <c r="H221" s="723"/>
      <c r="I221" s="703"/>
      <c r="J221" s="671"/>
      <c r="K221" s="542"/>
      <c r="L221" s="542"/>
      <c r="M221" s="542"/>
      <c r="N221" s="542"/>
      <c r="O221" s="542"/>
      <c r="P221" s="542"/>
      <c r="Q221" s="542"/>
      <c r="R221" s="542"/>
      <c r="S221" s="542"/>
      <c r="T221" s="542"/>
      <c r="U221" s="542"/>
      <c r="V221" s="542"/>
      <c r="W221" s="542"/>
      <c r="X221" s="542"/>
    </row>
    <row r="222" spans="1:24" ht="15.75" customHeight="1">
      <c r="A222" s="542"/>
      <c r="B222" s="722"/>
      <c r="C222" s="542"/>
      <c r="D222" s="542"/>
      <c r="E222" s="542"/>
      <c r="F222" s="542"/>
      <c r="G222" s="542"/>
      <c r="H222" s="723"/>
      <c r="I222" s="703"/>
      <c r="J222" s="671"/>
      <c r="K222" s="542"/>
      <c r="L222" s="542"/>
      <c r="M222" s="542"/>
      <c r="N222" s="542"/>
      <c r="O222" s="542"/>
      <c r="P222" s="542"/>
      <c r="Q222" s="542"/>
      <c r="R222" s="542"/>
      <c r="S222" s="542"/>
      <c r="T222" s="542"/>
      <c r="U222" s="542"/>
      <c r="V222" s="542"/>
      <c r="W222" s="542"/>
      <c r="X222" s="542"/>
    </row>
    <row r="223" spans="1:24" ht="15.75" customHeight="1">
      <c r="A223" s="542"/>
      <c r="B223" s="722"/>
      <c r="C223" s="542"/>
      <c r="D223" s="542"/>
      <c r="E223" s="542"/>
      <c r="F223" s="542"/>
      <c r="G223" s="542"/>
      <c r="H223" s="723"/>
      <c r="I223" s="703"/>
      <c r="J223" s="671"/>
      <c r="K223" s="542"/>
      <c r="L223" s="542"/>
      <c r="M223" s="542"/>
      <c r="N223" s="542"/>
      <c r="O223" s="542"/>
      <c r="P223" s="542"/>
      <c r="Q223" s="542"/>
      <c r="R223" s="542"/>
      <c r="S223" s="542"/>
      <c r="T223" s="542"/>
      <c r="U223" s="542"/>
      <c r="V223" s="542"/>
      <c r="W223" s="542"/>
      <c r="X223" s="542"/>
    </row>
    <row r="224" spans="1:24" ht="15.75" customHeight="1">
      <c r="A224" s="542"/>
      <c r="B224" s="722"/>
      <c r="C224" s="542"/>
      <c r="D224" s="542"/>
      <c r="E224" s="542"/>
      <c r="F224" s="542"/>
      <c r="G224" s="542"/>
      <c r="H224" s="723"/>
      <c r="I224" s="703"/>
      <c r="J224" s="671"/>
      <c r="K224" s="542"/>
      <c r="L224" s="542"/>
      <c r="M224" s="542"/>
      <c r="N224" s="542"/>
      <c r="O224" s="542"/>
      <c r="P224" s="542"/>
      <c r="Q224" s="542"/>
      <c r="R224" s="542"/>
      <c r="S224" s="542"/>
      <c r="T224" s="542"/>
      <c r="U224" s="542"/>
      <c r="V224" s="542"/>
      <c r="W224" s="542"/>
      <c r="X224" s="542"/>
    </row>
    <row r="225" spans="1:24" ht="15.75" customHeight="1">
      <c r="A225" s="542"/>
      <c r="B225" s="722"/>
      <c r="C225" s="542"/>
      <c r="D225" s="542"/>
      <c r="E225" s="542"/>
      <c r="F225" s="542"/>
      <c r="G225" s="542"/>
      <c r="H225" s="723"/>
      <c r="I225" s="703"/>
      <c r="J225" s="671"/>
      <c r="K225" s="542"/>
      <c r="L225" s="542"/>
      <c r="M225" s="542"/>
      <c r="N225" s="542"/>
      <c r="O225" s="542"/>
      <c r="P225" s="542"/>
      <c r="Q225" s="542"/>
      <c r="R225" s="542"/>
      <c r="S225" s="542"/>
      <c r="T225" s="542"/>
      <c r="U225" s="542"/>
      <c r="V225" s="542"/>
      <c r="W225" s="542"/>
      <c r="X225" s="542"/>
    </row>
    <row r="226" spans="1:24" ht="15.75" customHeight="1">
      <c r="A226" s="542"/>
      <c r="B226" s="722"/>
      <c r="C226" s="542"/>
      <c r="D226" s="542"/>
      <c r="E226" s="542"/>
      <c r="F226" s="542"/>
      <c r="G226" s="542"/>
      <c r="H226" s="723"/>
      <c r="I226" s="703"/>
      <c r="J226" s="671"/>
      <c r="K226" s="542"/>
      <c r="L226" s="542"/>
      <c r="M226" s="542"/>
      <c r="N226" s="542"/>
      <c r="O226" s="542"/>
      <c r="P226" s="542"/>
      <c r="Q226" s="542"/>
      <c r="R226" s="542"/>
      <c r="S226" s="542"/>
      <c r="T226" s="542"/>
      <c r="U226" s="542"/>
      <c r="V226" s="542"/>
      <c r="W226" s="542"/>
      <c r="X226" s="542"/>
    </row>
    <row r="227" spans="1:24" ht="15.75" customHeight="1">
      <c r="A227" s="542"/>
      <c r="B227" s="722"/>
      <c r="C227" s="542"/>
      <c r="D227" s="542"/>
      <c r="E227" s="542"/>
      <c r="F227" s="542"/>
      <c r="G227" s="542"/>
      <c r="H227" s="723"/>
      <c r="I227" s="703"/>
      <c r="J227" s="671"/>
      <c r="K227" s="542"/>
      <c r="L227" s="542"/>
      <c r="M227" s="542"/>
      <c r="N227" s="542"/>
      <c r="O227" s="542"/>
      <c r="P227" s="542"/>
      <c r="Q227" s="542"/>
      <c r="R227" s="542"/>
      <c r="S227" s="542"/>
      <c r="T227" s="542"/>
      <c r="U227" s="542"/>
      <c r="V227" s="542"/>
      <c r="W227" s="542"/>
      <c r="X227" s="542"/>
    </row>
    <row r="228" spans="1:24" ht="15.75" customHeight="1">
      <c r="A228" s="542"/>
      <c r="B228" s="722"/>
      <c r="C228" s="542"/>
      <c r="D228" s="542"/>
      <c r="E228" s="542"/>
      <c r="F228" s="542"/>
      <c r="G228" s="542"/>
      <c r="H228" s="723"/>
      <c r="I228" s="703"/>
      <c r="J228" s="671"/>
      <c r="K228" s="542"/>
      <c r="L228" s="542"/>
      <c r="M228" s="542"/>
      <c r="N228" s="542"/>
      <c r="O228" s="542"/>
      <c r="P228" s="542"/>
      <c r="Q228" s="542"/>
      <c r="R228" s="542"/>
      <c r="S228" s="542"/>
      <c r="T228" s="542"/>
      <c r="U228" s="542"/>
      <c r="V228" s="542"/>
      <c r="W228" s="542"/>
      <c r="X228" s="542"/>
    </row>
    <row r="229" spans="1:24" ht="15.75" customHeight="1">
      <c r="A229" s="542"/>
      <c r="B229" s="722"/>
      <c r="C229" s="542"/>
      <c r="D229" s="542"/>
      <c r="E229" s="542"/>
      <c r="F229" s="542"/>
      <c r="G229" s="542"/>
      <c r="H229" s="723"/>
      <c r="I229" s="703"/>
      <c r="J229" s="671"/>
      <c r="K229" s="542"/>
      <c r="L229" s="542"/>
      <c r="M229" s="542"/>
      <c r="N229" s="542"/>
      <c r="O229" s="542"/>
      <c r="P229" s="542"/>
      <c r="Q229" s="542"/>
      <c r="R229" s="542"/>
      <c r="S229" s="542"/>
      <c r="T229" s="542"/>
      <c r="U229" s="542"/>
      <c r="V229" s="542"/>
      <c r="W229" s="542"/>
      <c r="X229" s="542"/>
    </row>
    <row r="230" spans="1:24" ht="15.75" customHeight="1">
      <c r="A230" s="542"/>
      <c r="B230" s="722"/>
      <c r="C230" s="542"/>
      <c r="D230" s="542"/>
      <c r="E230" s="542"/>
      <c r="F230" s="542"/>
      <c r="G230" s="542"/>
      <c r="H230" s="723"/>
      <c r="I230" s="703"/>
      <c r="J230" s="671"/>
      <c r="K230" s="542"/>
      <c r="L230" s="542"/>
      <c r="M230" s="542"/>
      <c r="N230" s="542"/>
      <c r="O230" s="542"/>
      <c r="P230" s="542"/>
      <c r="Q230" s="542"/>
      <c r="R230" s="542"/>
      <c r="S230" s="542"/>
      <c r="T230" s="542"/>
      <c r="U230" s="542"/>
      <c r="V230" s="542"/>
      <c r="W230" s="542"/>
      <c r="X230" s="542"/>
    </row>
    <row r="231" spans="1:24" ht="15.75" customHeight="1">
      <c r="A231" s="542"/>
      <c r="B231" s="722"/>
      <c r="C231" s="542"/>
      <c r="D231" s="542"/>
      <c r="E231" s="542"/>
      <c r="F231" s="542"/>
      <c r="G231" s="542"/>
      <c r="H231" s="723"/>
      <c r="I231" s="703"/>
      <c r="J231" s="671"/>
      <c r="K231" s="542"/>
      <c r="L231" s="542"/>
      <c r="M231" s="542"/>
      <c r="N231" s="542"/>
      <c r="O231" s="542"/>
      <c r="P231" s="542"/>
      <c r="Q231" s="542"/>
      <c r="R231" s="542"/>
      <c r="S231" s="542"/>
      <c r="T231" s="542"/>
      <c r="U231" s="542"/>
      <c r="V231" s="542"/>
      <c r="W231" s="542"/>
      <c r="X231" s="542"/>
    </row>
    <row r="232" spans="1:24" ht="15.75" customHeight="1">
      <c r="A232" s="542"/>
      <c r="B232" s="722"/>
      <c r="C232" s="542"/>
      <c r="D232" s="542"/>
      <c r="E232" s="542"/>
      <c r="F232" s="542"/>
      <c r="G232" s="542"/>
      <c r="H232" s="723"/>
      <c r="I232" s="703"/>
      <c r="J232" s="671"/>
      <c r="K232" s="542"/>
      <c r="L232" s="542"/>
      <c r="M232" s="542"/>
      <c r="N232" s="542"/>
      <c r="O232" s="542"/>
      <c r="P232" s="542"/>
      <c r="Q232" s="542"/>
      <c r="R232" s="542"/>
      <c r="S232" s="542"/>
      <c r="T232" s="542"/>
      <c r="U232" s="542"/>
      <c r="V232" s="542"/>
      <c r="W232" s="542"/>
      <c r="X232" s="542"/>
    </row>
    <row r="233" spans="1:24" ht="15.75" customHeight="1">
      <c r="A233" s="542"/>
      <c r="B233" s="722"/>
      <c r="C233" s="542"/>
      <c r="D233" s="542"/>
      <c r="E233" s="542"/>
      <c r="F233" s="542"/>
      <c r="G233" s="542"/>
      <c r="H233" s="723"/>
      <c r="I233" s="703"/>
      <c r="J233" s="671"/>
      <c r="K233" s="542"/>
      <c r="L233" s="542"/>
      <c r="M233" s="542"/>
      <c r="N233" s="542"/>
      <c r="O233" s="542"/>
      <c r="P233" s="542"/>
      <c r="Q233" s="542"/>
      <c r="R233" s="542"/>
      <c r="S233" s="542"/>
      <c r="T233" s="542"/>
      <c r="U233" s="542"/>
      <c r="V233" s="542"/>
      <c r="W233" s="542"/>
      <c r="X233" s="542"/>
    </row>
    <row r="234" spans="1:24" ht="15.75" customHeight="1">
      <c r="A234" s="542"/>
      <c r="B234" s="722"/>
      <c r="C234" s="542"/>
      <c r="D234" s="542"/>
      <c r="E234" s="542"/>
      <c r="F234" s="542"/>
      <c r="G234" s="542"/>
      <c r="H234" s="723"/>
      <c r="I234" s="703"/>
      <c r="J234" s="671"/>
      <c r="K234" s="542"/>
      <c r="L234" s="542"/>
      <c r="M234" s="542"/>
      <c r="N234" s="542"/>
      <c r="O234" s="542"/>
      <c r="P234" s="542"/>
      <c r="Q234" s="542"/>
      <c r="R234" s="542"/>
      <c r="S234" s="542"/>
      <c r="T234" s="542"/>
      <c r="U234" s="542"/>
      <c r="V234" s="542"/>
      <c r="W234" s="542"/>
      <c r="X234" s="542"/>
    </row>
    <row r="235" spans="1:24" ht="15.75" customHeight="1">
      <c r="A235" s="542"/>
      <c r="B235" s="722"/>
      <c r="C235" s="542"/>
      <c r="D235" s="542"/>
      <c r="E235" s="542"/>
      <c r="F235" s="542"/>
      <c r="G235" s="542"/>
      <c r="H235" s="723"/>
      <c r="I235" s="703"/>
      <c r="J235" s="671"/>
      <c r="K235" s="542"/>
      <c r="L235" s="542"/>
      <c r="M235" s="542"/>
      <c r="N235" s="542"/>
      <c r="O235" s="542"/>
      <c r="P235" s="542"/>
      <c r="Q235" s="542"/>
      <c r="R235" s="542"/>
      <c r="S235" s="542"/>
      <c r="T235" s="542"/>
      <c r="U235" s="542"/>
      <c r="V235" s="542"/>
      <c r="W235" s="542"/>
      <c r="X235" s="542"/>
    </row>
    <row r="236" spans="1:24" ht="15.75" customHeight="1">
      <c r="A236" s="542"/>
      <c r="B236" s="722"/>
      <c r="C236" s="542"/>
      <c r="D236" s="542"/>
      <c r="E236" s="542"/>
      <c r="F236" s="542"/>
      <c r="G236" s="542"/>
      <c r="H236" s="723"/>
      <c r="I236" s="703"/>
      <c r="J236" s="671"/>
      <c r="K236" s="542"/>
      <c r="L236" s="542"/>
      <c r="M236" s="542"/>
      <c r="N236" s="542"/>
      <c r="O236" s="542"/>
      <c r="P236" s="542"/>
      <c r="Q236" s="542"/>
      <c r="R236" s="542"/>
      <c r="S236" s="542"/>
      <c r="T236" s="542"/>
      <c r="U236" s="542"/>
      <c r="V236" s="542"/>
      <c r="W236" s="542"/>
      <c r="X236" s="542"/>
    </row>
    <row r="237" spans="1:24" ht="15.75" customHeight="1">
      <c r="A237" s="542"/>
      <c r="B237" s="722"/>
      <c r="C237" s="542"/>
      <c r="D237" s="542"/>
      <c r="E237" s="542"/>
      <c r="F237" s="542"/>
      <c r="G237" s="542"/>
      <c r="H237" s="723"/>
      <c r="I237" s="703"/>
      <c r="J237" s="671"/>
      <c r="K237" s="542"/>
      <c r="L237" s="542"/>
      <c r="M237" s="542"/>
      <c r="N237" s="542"/>
      <c r="O237" s="542"/>
      <c r="P237" s="542"/>
      <c r="Q237" s="542"/>
      <c r="R237" s="542"/>
      <c r="S237" s="542"/>
      <c r="T237" s="542"/>
      <c r="U237" s="542"/>
      <c r="V237" s="542"/>
      <c r="W237" s="542"/>
      <c r="X237" s="542"/>
    </row>
    <row r="238" spans="1:24" ht="15.75" customHeight="1">
      <c r="A238" s="542"/>
      <c r="B238" s="722"/>
      <c r="C238" s="542"/>
      <c r="D238" s="542"/>
      <c r="E238" s="542"/>
      <c r="F238" s="542"/>
      <c r="G238" s="542"/>
      <c r="H238" s="723"/>
      <c r="I238" s="703"/>
      <c r="J238" s="671"/>
      <c r="K238" s="542"/>
      <c r="L238" s="542"/>
      <c r="M238" s="542"/>
      <c r="N238" s="542"/>
      <c r="O238" s="542"/>
      <c r="P238" s="542"/>
      <c r="Q238" s="542"/>
      <c r="R238" s="542"/>
      <c r="S238" s="542"/>
      <c r="T238" s="542"/>
      <c r="U238" s="542"/>
      <c r="V238" s="542"/>
      <c r="W238" s="542"/>
      <c r="X238" s="542"/>
    </row>
    <row r="239" spans="1:24" ht="15.75" customHeight="1">
      <c r="A239" s="542"/>
      <c r="B239" s="722"/>
      <c r="C239" s="542"/>
      <c r="D239" s="542"/>
      <c r="E239" s="542"/>
      <c r="F239" s="542"/>
      <c r="G239" s="542"/>
      <c r="H239" s="723"/>
      <c r="I239" s="703"/>
      <c r="J239" s="671"/>
      <c r="K239" s="542"/>
      <c r="L239" s="542"/>
      <c r="M239" s="542"/>
      <c r="N239" s="542"/>
      <c r="O239" s="542"/>
      <c r="P239" s="542"/>
      <c r="Q239" s="542"/>
      <c r="R239" s="542"/>
      <c r="S239" s="542"/>
      <c r="T239" s="542"/>
      <c r="U239" s="542"/>
      <c r="V239" s="542"/>
      <c r="W239" s="542"/>
      <c r="X239" s="542"/>
    </row>
    <row r="240" spans="1:24" ht="15.75" customHeight="1">
      <c r="A240" s="542"/>
      <c r="B240" s="722"/>
      <c r="C240" s="542"/>
      <c r="D240" s="542"/>
      <c r="E240" s="542"/>
      <c r="F240" s="542"/>
      <c r="G240" s="542"/>
      <c r="H240" s="723"/>
      <c r="I240" s="703"/>
      <c r="J240" s="671"/>
      <c r="K240" s="542"/>
      <c r="L240" s="542"/>
      <c r="M240" s="542"/>
      <c r="N240" s="542"/>
      <c r="O240" s="542"/>
      <c r="P240" s="542"/>
      <c r="Q240" s="542"/>
      <c r="R240" s="542"/>
      <c r="S240" s="542"/>
      <c r="T240" s="542"/>
      <c r="U240" s="542"/>
      <c r="V240" s="542"/>
      <c r="W240" s="542"/>
      <c r="X240" s="542"/>
    </row>
    <row r="241" spans="1:24" ht="15.75" customHeight="1">
      <c r="A241" s="542"/>
      <c r="B241" s="722"/>
      <c r="C241" s="542"/>
      <c r="D241" s="542"/>
      <c r="E241" s="542"/>
      <c r="F241" s="542"/>
      <c r="G241" s="542"/>
      <c r="H241" s="723"/>
      <c r="I241" s="703"/>
      <c r="J241" s="671"/>
      <c r="K241" s="542"/>
      <c r="L241" s="542"/>
      <c r="M241" s="542"/>
      <c r="N241" s="542"/>
      <c r="O241" s="542"/>
      <c r="P241" s="542"/>
      <c r="Q241" s="542"/>
      <c r="R241" s="542"/>
      <c r="S241" s="542"/>
      <c r="T241" s="542"/>
      <c r="U241" s="542"/>
      <c r="V241" s="542"/>
      <c r="W241" s="542"/>
      <c r="X241" s="542"/>
    </row>
    <row r="242" spans="1:24" ht="15.75" customHeight="1">
      <c r="A242" s="542"/>
      <c r="B242" s="722"/>
      <c r="C242" s="542"/>
      <c r="D242" s="542"/>
      <c r="E242" s="542"/>
      <c r="F242" s="542"/>
      <c r="G242" s="542"/>
      <c r="H242" s="723"/>
      <c r="I242" s="703"/>
      <c r="J242" s="671"/>
      <c r="K242" s="542"/>
      <c r="L242" s="542"/>
      <c r="M242" s="542"/>
      <c r="N242" s="542"/>
      <c r="O242" s="542"/>
      <c r="P242" s="542"/>
      <c r="Q242" s="542"/>
      <c r="R242" s="542"/>
      <c r="S242" s="542"/>
      <c r="T242" s="542"/>
      <c r="U242" s="542"/>
      <c r="V242" s="542"/>
      <c r="W242" s="542"/>
      <c r="X242" s="542"/>
    </row>
    <row r="243" spans="1:24" ht="15.75" customHeight="1">
      <c r="A243" s="542"/>
      <c r="B243" s="722"/>
      <c r="C243" s="542"/>
      <c r="D243" s="542"/>
      <c r="E243" s="542"/>
      <c r="F243" s="542"/>
      <c r="G243" s="542"/>
      <c r="H243" s="723"/>
      <c r="I243" s="703"/>
      <c r="J243" s="671"/>
      <c r="K243" s="542"/>
      <c r="L243" s="542"/>
      <c r="M243" s="542"/>
      <c r="N243" s="542"/>
      <c r="O243" s="542"/>
      <c r="P243" s="542"/>
      <c r="Q243" s="542"/>
      <c r="R243" s="542"/>
      <c r="S243" s="542"/>
      <c r="T243" s="542"/>
      <c r="U243" s="542"/>
      <c r="V243" s="542"/>
      <c r="W243" s="542"/>
      <c r="X243" s="542"/>
    </row>
    <row r="244" spans="1:24" ht="15.75" customHeight="1">
      <c r="A244" s="542"/>
      <c r="B244" s="722"/>
      <c r="C244" s="542"/>
      <c r="D244" s="542"/>
      <c r="E244" s="542"/>
      <c r="F244" s="542"/>
      <c r="G244" s="542"/>
      <c r="H244" s="723"/>
      <c r="I244" s="703"/>
      <c r="J244" s="671"/>
      <c r="K244" s="542"/>
      <c r="L244" s="542"/>
      <c r="M244" s="542"/>
      <c r="N244" s="542"/>
      <c r="O244" s="542"/>
      <c r="P244" s="542"/>
      <c r="Q244" s="542"/>
      <c r="R244" s="542"/>
      <c r="S244" s="542"/>
      <c r="T244" s="542"/>
      <c r="U244" s="542"/>
      <c r="V244" s="542"/>
      <c r="W244" s="542"/>
      <c r="X244" s="542"/>
    </row>
    <row r="245" spans="1:24" ht="15.75" customHeight="1">
      <c r="A245" s="542"/>
      <c r="B245" s="722"/>
      <c r="C245" s="542"/>
      <c r="D245" s="542"/>
      <c r="E245" s="542"/>
      <c r="F245" s="542"/>
      <c r="G245" s="542"/>
      <c r="H245" s="723"/>
      <c r="I245" s="703"/>
      <c r="J245" s="671"/>
      <c r="K245" s="542"/>
      <c r="L245" s="542"/>
      <c r="M245" s="542"/>
      <c r="N245" s="542"/>
      <c r="O245" s="542"/>
      <c r="P245" s="542"/>
      <c r="Q245" s="542"/>
      <c r="R245" s="542"/>
      <c r="S245" s="542"/>
      <c r="T245" s="542"/>
      <c r="U245" s="542"/>
      <c r="V245" s="542"/>
      <c r="W245" s="542"/>
      <c r="X245" s="542"/>
    </row>
    <row r="246" spans="1:24" ht="15.75" customHeight="1">
      <c r="A246" s="542"/>
      <c r="B246" s="722"/>
      <c r="C246" s="542"/>
      <c r="D246" s="542"/>
      <c r="E246" s="542"/>
      <c r="F246" s="542"/>
      <c r="G246" s="542"/>
      <c r="H246" s="723"/>
      <c r="I246" s="703"/>
      <c r="J246" s="671"/>
      <c r="K246" s="542"/>
      <c r="L246" s="542"/>
      <c r="M246" s="542"/>
      <c r="N246" s="542"/>
      <c r="O246" s="542"/>
      <c r="P246" s="542"/>
      <c r="Q246" s="542"/>
      <c r="R246" s="542"/>
      <c r="S246" s="542"/>
      <c r="T246" s="542"/>
      <c r="U246" s="542"/>
      <c r="V246" s="542"/>
      <c r="W246" s="542"/>
      <c r="X246" s="542"/>
    </row>
    <row r="247" spans="1:24" ht="15.75" customHeight="1">
      <c r="A247" s="542"/>
      <c r="B247" s="722"/>
      <c r="C247" s="542"/>
      <c r="D247" s="542"/>
      <c r="E247" s="542"/>
      <c r="F247" s="542"/>
      <c r="G247" s="542"/>
      <c r="H247" s="723"/>
      <c r="I247" s="703"/>
      <c r="J247" s="671"/>
      <c r="K247" s="542"/>
      <c r="L247" s="542"/>
      <c r="M247" s="542"/>
      <c r="N247" s="542"/>
      <c r="O247" s="542"/>
      <c r="P247" s="542"/>
      <c r="Q247" s="542"/>
      <c r="R247" s="542"/>
      <c r="S247" s="542"/>
      <c r="T247" s="542"/>
      <c r="U247" s="542"/>
      <c r="V247" s="542"/>
      <c r="W247" s="542"/>
      <c r="X247" s="542"/>
    </row>
    <row r="248" spans="1:24" ht="15.75" customHeight="1">
      <c r="A248" s="542"/>
      <c r="B248" s="722"/>
      <c r="C248" s="542"/>
      <c r="D248" s="542"/>
      <c r="E248" s="542"/>
      <c r="F248" s="542"/>
      <c r="G248" s="542"/>
      <c r="H248" s="723"/>
      <c r="I248" s="703"/>
      <c r="J248" s="671"/>
      <c r="K248" s="542"/>
      <c r="L248" s="542"/>
      <c r="M248" s="542"/>
      <c r="N248" s="542"/>
      <c r="O248" s="542"/>
      <c r="P248" s="542"/>
      <c r="Q248" s="542"/>
      <c r="R248" s="542"/>
      <c r="S248" s="542"/>
      <c r="T248" s="542"/>
      <c r="U248" s="542"/>
      <c r="V248" s="542"/>
      <c r="W248" s="542"/>
      <c r="X248" s="542"/>
    </row>
    <row r="249" spans="1:24" ht="15.75" customHeight="1">
      <c r="A249" s="542"/>
      <c r="B249" s="722"/>
      <c r="C249" s="542"/>
      <c r="D249" s="542"/>
      <c r="E249" s="542"/>
      <c r="F249" s="542"/>
      <c r="G249" s="542"/>
      <c r="H249" s="723"/>
      <c r="I249" s="703"/>
      <c r="J249" s="671"/>
      <c r="K249" s="542"/>
      <c r="L249" s="542"/>
      <c r="M249" s="542"/>
      <c r="N249" s="542"/>
      <c r="O249" s="542"/>
      <c r="P249" s="542"/>
      <c r="Q249" s="542"/>
      <c r="R249" s="542"/>
      <c r="S249" s="542"/>
      <c r="T249" s="542"/>
      <c r="U249" s="542"/>
      <c r="V249" s="542"/>
      <c r="W249" s="542"/>
      <c r="X249" s="542"/>
    </row>
    <row r="250" spans="1:24" ht="15.75" customHeight="1">
      <c r="A250" s="542"/>
      <c r="B250" s="722"/>
      <c r="C250" s="542"/>
      <c r="D250" s="542"/>
      <c r="E250" s="542"/>
      <c r="F250" s="542"/>
      <c r="G250" s="542"/>
      <c r="H250" s="723"/>
      <c r="I250" s="703"/>
      <c r="J250" s="671"/>
      <c r="K250" s="542"/>
      <c r="L250" s="542"/>
      <c r="M250" s="542"/>
      <c r="N250" s="542"/>
      <c r="O250" s="542"/>
      <c r="P250" s="542"/>
      <c r="Q250" s="542"/>
      <c r="R250" s="542"/>
      <c r="S250" s="542"/>
      <c r="T250" s="542"/>
      <c r="U250" s="542"/>
      <c r="V250" s="542"/>
      <c r="W250" s="542"/>
      <c r="X250" s="542"/>
    </row>
    <row r="251" spans="1:24" ht="15.75" customHeight="1">
      <c r="A251" s="542"/>
      <c r="B251" s="722"/>
      <c r="C251" s="542"/>
      <c r="D251" s="542"/>
      <c r="E251" s="542"/>
      <c r="F251" s="542"/>
      <c r="G251" s="542"/>
      <c r="H251" s="723"/>
      <c r="I251" s="703"/>
      <c r="J251" s="671"/>
      <c r="K251" s="542"/>
      <c r="L251" s="542"/>
      <c r="M251" s="542"/>
      <c r="N251" s="542"/>
      <c r="O251" s="542"/>
      <c r="P251" s="542"/>
      <c r="Q251" s="542"/>
      <c r="R251" s="542"/>
      <c r="S251" s="542"/>
      <c r="T251" s="542"/>
      <c r="U251" s="542"/>
      <c r="V251" s="542"/>
      <c r="W251" s="542"/>
      <c r="X251" s="542"/>
    </row>
    <row r="252" spans="1:24" ht="15.75" customHeight="1">
      <c r="A252" s="542"/>
      <c r="B252" s="722"/>
      <c r="C252" s="542"/>
      <c r="D252" s="542"/>
      <c r="E252" s="542"/>
      <c r="F252" s="542"/>
      <c r="G252" s="542"/>
      <c r="H252" s="723"/>
      <c r="I252" s="703"/>
      <c r="J252" s="671"/>
      <c r="K252" s="542"/>
      <c r="L252" s="542"/>
      <c r="M252" s="542"/>
      <c r="N252" s="542"/>
      <c r="O252" s="542"/>
      <c r="P252" s="542"/>
      <c r="Q252" s="542"/>
      <c r="R252" s="542"/>
      <c r="S252" s="542"/>
      <c r="T252" s="542"/>
      <c r="U252" s="542"/>
      <c r="V252" s="542"/>
      <c r="W252" s="542"/>
      <c r="X252" s="542"/>
    </row>
    <row r="253" spans="1:24" ht="15.75" customHeight="1">
      <c r="A253" s="542"/>
      <c r="B253" s="722"/>
      <c r="C253" s="542"/>
      <c r="D253" s="542"/>
      <c r="E253" s="542"/>
      <c r="F253" s="542"/>
      <c r="G253" s="542"/>
      <c r="H253" s="723"/>
      <c r="I253" s="703"/>
      <c r="J253" s="671"/>
      <c r="K253" s="542"/>
      <c r="L253" s="542"/>
      <c r="M253" s="542"/>
      <c r="N253" s="542"/>
      <c r="O253" s="542"/>
      <c r="P253" s="542"/>
      <c r="Q253" s="542"/>
      <c r="R253" s="542"/>
      <c r="S253" s="542"/>
      <c r="T253" s="542"/>
      <c r="U253" s="542"/>
      <c r="V253" s="542"/>
      <c r="W253" s="542"/>
      <c r="X253" s="542"/>
    </row>
    <row r="254" spans="1:24" ht="15.75" customHeight="1">
      <c r="A254" s="542"/>
      <c r="B254" s="722"/>
      <c r="C254" s="542"/>
      <c r="D254" s="542"/>
      <c r="E254" s="542"/>
      <c r="F254" s="542"/>
      <c r="G254" s="542"/>
      <c r="H254" s="723"/>
      <c r="I254" s="703"/>
      <c r="J254" s="671"/>
      <c r="K254" s="542"/>
      <c r="L254" s="542"/>
      <c r="M254" s="542"/>
      <c r="N254" s="542"/>
      <c r="O254" s="542"/>
      <c r="P254" s="542"/>
      <c r="Q254" s="542"/>
      <c r="R254" s="542"/>
      <c r="S254" s="542"/>
      <c r="T254" s="542"/>
      <c r="U254" s="542"/>
      <c r="V254" s="542"/>
      <c r="W254" s="542"/>
      <c r="X254" s="542"/>
    </row>
    <row r="255" spans="1:24" ht="15.75" customHeight="1">
      <c r="A255" s="542"/>
      <c r="B255" s="722"/>
      <c r="C255" s="542"/>
      <c r="D255" s="542"/>
      <c r="E255" s="542"/>
      <c r="F255" s="542"/>
      <c r="G255" s="542"/>
      <c r="H255" s="723"/>
      <c r="I255" s="703"/>
      <c r="J255" s="671"/>
      <c r="K255" s="542"/>
      <c r="L255" s="542"/>
      <c r="M255" s="542"/>
      <c r="N255" s="542"/>
      <c r="O255" s="542"/>
      <c r="P255" s="542"/>
      <c r="Q255" s="542"/>
      <c r="R255" s="542"/>
      <c r="S255" s="542"/>
      <c r="T255" s="542"/>
      <c r="U255" s="542"/>
      <c r="V255" s="542"/>
      <c r="W255" s="542"/>
      <c r="X255" s="542"/>
    </row>
    <row r="256" spans="1:24" ht="15.75" customHeight="1">
      <c r="A256" s="542"/>
      <c r="B256" s="722"/>
      <c r="C256" s="542"/>
      <c r="D256" s="542"/>
      <c r="E256" s="542"/>
      <c r="F256" s="542"/>
      <c r="G256" s="542"/>
      <c r="H256" s="723"/>
      <c r="I256" s="703"/>
      <c r="J256" s="671"/>
      <c r="K256" s="542"/>
      <c r="L256" s="542"/>
      <c r="M256" s="542"/>
      <c r="N256" s="542"/>
      <c r="O256" s="542"/>
      <c r="P256" s="542"/>
      <c r="Q256" s="542"/>
      <c r="R256" s="542"/>
      <c r="S256" s="542"/>
      <c r="T256" s="542"/>
      <c r="U256" s="542"/>
      <c r="V256" s="542"/>
      <c r="W256" s="542"/>
      <c r="X256" s="542"/>
    </row>
    <row r="257" spans="1:24" ht="15.75" customHeight="1">
      <c r="A257" s="542"/>
      <c r="B257" s="722"/>
      <c r="C257" s="542"/>
      <c r="D257" s="542"/>
      <c r="E257" s="542"/>
      <c r="F257" s="542"/>
      <c r="G257" s="542"/>
      <c r="H257" s="723"/>
      <c r="I257" s="703"/>
      <c r="J257" s="671"/>
      <c r="K257" s="542"/>
      <c r="L257" s="542"/>
      <c r="M257" s="542"/>
      <c r="N257" s="542"/>
      <c r="O257" s="542"/>
      <c r="P257" s="542"/>
      <c r="Q257" s="542"/>
      <c r="R257" s="542"/>
      <c r="S257" s="542"/>
      <c r="T257" s="542"/>
      <c r="U257" s="542"/>
      <c r="V257" s="542"/>
      <c r="W257" s="542"/>
      <c r="X257" s="542"/>
    </row>
    <row r="258" spans="1:24" ht="15.75" customHeight="1">
      <c r="A258" s="542"/>
      <c r="B258" s="722"/>
      <c r="C258" s="542"/>
      <c r="D258" s="542"/>
      <c r="E258" s="542"/>
      <c r="F258" s="542"/>
      <c r="G258" s="542"/>
      <c r="H258" s="723"/>
      <c r="I258" s="703"/>
      <c r="J258" s="671"/>
      <c r="K258" s="542"/>
      <c r="L258" s="542"/>
      <c r="M258" s="542"/>
      <c r="N258" s="542"/>
      <c r="O258" s="542"/>
      <c r="P258" s="542"/>
      <c r="Q258" s="542"/>
      <c r="R258" s="542"/>
      <c r="S258" s="542"/>
      <c r="T258" s="542"/>
      <c r="U258" s="542"/>
      <c r="V258" s="542"/>
      <c r="W258" s="542"/>
      <c r="X258" s="542"/>
    </row>
    <row r="259" spans="1:24" ht="15.75" customHeight="1">
      <c r="A259" s="542"/>
      <c r="B259" s="722"/>
      <c r="C259" s="542"/>
      <c r="D259" s="542"/>
      <c r="E259" s="542"/>
      <c r="F259" s="542"/>
      <c r="G259" s="542"/>
      <c r="H259" s="723"/>
      <c r="I259" s="703"/>
      <c r="J259" s="671"/>
      <c r="K259" s="542"/>
      <c r="L259" s="542"/>
      <c r="M259" s="542"/>
      <c r="N259" s="542"/>
      <c r="O259" s="542"/>
      <c r="P259" s="542"/>
      <c r="Q259" s="542"/>
      <c r="R259" s="542"/>
      <c r="S259" s="542"/>
      <c r="T259" s="542"/>
      <c r="U259" s="542"/>
      <c r="V259" s="542"/>
      <c r="W259" s="542"/>
      <c r="X259" s="542"/>
    </row>
    <row r="260" spans="1:24" ht="15.75" customHeight="1">
      <c r="A260" s="542"/>
      <c r="B260" s="722"/>
      <c r="C260" s="542"/>
      <c r="D260" s="542"/>
      <c r="E260" s="542"/>
      <c r="F260" s="542"/>
      <c r="G260" s="542"/>
      <c r="H260" s="723"/>
      <c r="I260" s="703"/>
      <c r="J260" s="671"/>
      <c r="K260" s="542"/>
      <c r="L260" s="542"/>
      <c r="M260" s="542"/>
      <c r="N260" s="542"/>
      <c r="O260" s="542"/>
      <c r="P260" s="542"/>
      <c r="Q260" s="542"/>
      <c r="R260" s="542"/>
      <c r="S260" s="542"/>
      <c r="T260" s="542"/>
      <c r="U260" s="542"/>
      <c r="V260" s="542"/>
      <c r="W260" s="542"/>
      <c r="X260" s="542"/>
    </row>
    <row r="261" spans="1:24" ht="15.75" customHeight="1">
      <c r="A261" s="542"/>
      <c r="B261" s="722"/>
      <c r="C261" s="542"/>
      <c r="D261" s="542"/>
      <c r="E261" s="542"/>
      <c r="F261" s="542"/>
      <c r="G261" s="542"/>
      <c r="H261" s="723"/>
      <c r="I261" s="703"/>
      <c r="J261" s="671"/>
      <c r="K261" s="542"/>
      <c r="L261" s="542"/>
      <c r="M261" s="542"/>
      <c r="N261" s="542"/>
      <c r="O261" s="542"/>
      <c r="P261" s="542"/>
      <c r="Q261" s="542"/>
      <c r="R261" s="542"/>
      <c r="S261" s="542"/>
      <c r="T261" s="542"/>
      <c r="U261" s="542"/>
      <c r="V261" s="542"/>
      <c r="W261" s="542"/>
      <c r="X261" s="542"/>
    </row>
    <row r="262" spans="1:24" ht="15.75" customHeight="1">
      <c r="A262" s="542"/>
      <c r="B262" s="722"/>
      <c r="C262" s="542"/>
      <c r="D262" s="542"/>
      <c r="E262" s="542"/>
      <c r="F262" s="542"/>
      <c r="G262" s="542"/>
      <c r="H262" s="723"/>
      <c r="I262" s="703"/>
      <c r="J262" s="671"/>
      <c r="K262" s="542"/>
      <c r="L262" s="542"/>
      <c r="M262" s="542"/>
      <c r="N262" s="542"/>
      <c r="O262" s="542"/>
      <c r="P262" s="542"/>
      <c r="Q262" s="542"/>
      <c r="R262" s="542"/>
      <c r="S262" s="542"/>
      <c r="T262" s="542"/>
      <c r="U262" s="542"/>
      <c r="V262" s="542"/>
      <c r="W262" s="542"/>
      <c r="X262" s="542"/>
    </row>
    <row r="263" spans="1:24" ht="15.75" customHeight="1">
      <c r="A263" s="542"/>
      <c r="B263" s="722"/>
      <c r="C263" s="542"/>
      <c r="D263" s="542"/>
      <c r="E263" s="542"/>
      <c r="F263" s="542"/>
      <c r="G263" s="542"/>
      <c r="H263" s="723"/>
      <c r="I263" s="703"/>
      <c r="J263" s="671"/>
      <c r="K263" s="542"/>
      <c r="L263" s="542"/>
      <c r="M263" s="542"/>
      <c r="N263" s="542"/>
      <c r="O263" s="542"/>
      <c r="P263" s="542"/>
      <c r="Q263" s="542"/>
      <c r="R263" s="542"/>
      <c r="S263" s="542"/>
      <c r="T263" s="542"/>
      <c r="U263" s="542"/>
      <c r="V263" s="542"/>
      <c r="W263" s="542"/>
      <c r="X263" s="542"/>
    </row>
    <row r="264" spans="1:24" ht="15.75" customHeight="1">
      <c r="A264" s="542"/>
      <c r="B264" s="722"/>
      <c r="C264" s="542"/>
      <c r="D264" s="542"/>
      <c r="E264" s="542"/>
      <c r="F264" s="542"/>
      <c r="G264" s="542"/>
      <c r="H264" s="723"/>
      <c r="I264" s="703"/>
      <c r="J264" s="671"/>
      <c r="K264" s="542"/>
      <c r="L264" s="542"/>
      <c r="M264" s="542"/>
      <c r="N264" s="542"/>
      <c r="O264" s="542"/>
      <c r="P264" s="542"/>
      <c r="Q264" s="542"/>
      <c r="R264" s="542"/>
      <c r="S264" s="542"/>
      <c r="T264" s="542"/>
      <c r="U264" s="542"/>
      <c r="V264" s="542"/>
      <c r="W264" s="542"/>
      <c r="X264" s="542"/>
    </row>
    <row r="265" spans="1:24" ht="15.75" customHeight="1">
      <c r="A265" s="542"/>
      <c r="B265" s="722"/>
      <c r="C265" s="542"/>
      <c r="D265" s="542"/>
      <c r="E265" s="542"/>
      <c r="F265" s="542"/>
      <c r="G265" s="542"/>
      <c r="H265" s="723"/>
      <c r="I265" s="703"/>
      <c r="J265" s="671"/>
      <c r="K265" s="542"/>
      <c r="L265" s="542"/>
      <c r="M265" s="542"/>
      <c r="N265" s="542"/>
      <c r="O265" s="542"/>
      <c r="P265" s="542"/>
      <c r="Q265" s="542"/>
      <c r="R265" s="542"/>
      <c r="S265" s="542"/>
      <c r="T265" s="542"/>
      <c r="U265" s="542"/>
      <c r="V265" s="542"/>
      <c r="W265" s="542"/>
      <c r="X265" s="542"/>
    </row>
    <row r="266" spans="1:24" ht="15.75" customHeight="1">
      <c r="A266" s="542"/>
      <c r="B266" s="722"/>
      <c r="C266" s="542"/>
      <c r="D266" s="542"/>
      <c r="E266" s="542"/>
      <c r="F266" s="542"/>
      <c r="G266" s="542"/>
      <c r="H266" s="723"/>
      <c r="I266" s="703"/>
      <c r="J266" s="671"/>
      <c r="K266" s="542"/>
      <c r="L266" s="542"/>
      <c r="M266" s="542"/>
      <c r="N266" s="542"/>
      <c r="O266" s="542"/>
      <c r="P266" s="542"/>
      <c r="Q266" s="542"/>
      <c r="R266" s="542"/>
      <c r="S266" s="542"/>
      <c r="T266" s="542"/>
      <c r="U266" s="542"/>
      <c r="V266" s="542"/>
      <c r="W266" s="542"/>
      <c r="X266" s="542"/>
    </row>
    <row r="267" spans="1:24" ht="15.75" customHeight="1">
      <c r="A267" s="542"/>
      <c r="B267" s="722"/>
      <c r="C267" s="542"/>
      <c r="D267" s="542"/>
      <c r="E267" s="542"/>
      <c r="F267" s="542"/>
      <c r="G267" s="542"/>
      <c r="H267" s="723"/>
      <c r="I267" s="703"/>
      <c r="J267" s="671"/>
      <c r="K267" s="542"/>
      <c r="L267" s="542"/>
      <c r="M267" s="542"/>
      <c r="N267" s="542"/>
      <c r="O267" s="542"/>
      <c r="P267" s="542"/>
      <c r="Q267" s="542"/>
      <c r="R267" s="542"/>
      <c r="S267" s="542"/>
      <c r="T267" s="542"/>
      <c r="U267" s="542"/>
      <c r="V267" s="542"/>
      <c r="W267" s="542"/>
      <c r="X267" s="542"/>
    </row>
    <row r="268" spans="1:24" ht="15.75" customHeight="1">
      <c r="A268" s="542"/>
      <c r="B268" s="722"/>
      <c r="C268" s="542"/>
      <c r="D268" s="542"/>
      <c r="E268" s="542"/>
      <c r="F268" s="542"/>
      <c r="G268" s="542"/>
      <c r="H268" s="723"/>
      <c r="I268" s="703"/>
      <c r="J268" s="671"/>
      <c r="K268" s="542"/>
      <c r="L268" s="542"/>
      <c r="M268" s="542"/>
      <c r="N268" s="542"/>
      <c r="O268" s="542"/>
      <c r="P268" s="542"/>
      <c r="Q268" s="542"/>
      <c r="R268" s="542"/>
      <c r="S268" s="542"/>
      <c r="T268" s="542"/>
      <c r="U268" s="542"/>
      <c r="V268" s="542"/>
      <c r="W268" s="542"/>
      <c r="X268" s="542"/>
    </row>
    <row r="269" spans="1:24" ht="15.75" customHeight="1">
      <c r="A269" s="542"/>
      <c r="B269" s="722"/>
      <c r="C269" s="542"/>
      <c r="D269" s="542"/>
      <c r="E269" s="542"/>
      <c r="F269" s="542"/>
      <c r="G269" s="542"/>
      <c r="H269" s="723"/>
      <c r="I269" s="703"/>
      <c r="J269" s="671"/>
      <c r="K269" s="542"/>
      <c r="L269" s="542"/>
      <c r="M269" s="542"/>
      <c r="N269" s="542"/>
      <c r="O269" s="542"/>
      <c r="P269" s="542"/>
      <c r="Q269" s="542"/>
      <c r="R269" s="542"/>
      <c r="S269" s="542"/>
      <c r="T269" s="542"/>
      <c r="U269" s="542"/>
      <c r="V269" s="542"/>
      <c r="W269" s="542"/>
      <c r="X269" s="542"/>
    </row>
    <row r="270" spans="1:24" ht="15.75" customHeight="1">
      <c r="A270" s="542"/>
      <c r="B270" s="722"/>
      <c r="C270" s="542"/>
      <c r="D270" s="542"/>
      <c r="E270" s="542"/>
      <c r="F270" s="542"/>
      <c r="G270" s="542"/>
      <c r="H270" s="723"/>
      <c r="I270" s="703"/>
      <c r="J270" s="671"/>
      <c r="K270" s="542"/>
      <c r="L270" s="542"/>
      <c r="M270" s="542"/>
      <c r="N270" s="542"/>
      <c r="O270" s="542"/>
      <c r="P270" s="542"/>
      <c r="Q270" s="542"/>
      <c r="R270" s="542"/>
      <c r="S270" s="542"/>
      <c r="T270" s="542"/>
      <c r="U270" s="542"/>
      <c r="V270" s="542"/>
      <c r="W270" s="542"/>
      <c r="X270" s="542"/>
    </row>
    <row r="271" spans="1:24" ht="15.75" customHeight="1">
      <c r="A271" s="542"/>
      <c r="B271" s="722"/>
      <c r="C271" s="542"/>
      <c r="D271" s="542"/>
      <c r="E271" s="542"/>
      <c r="F271" s="542"/>
      <c r="G271" s="542"/>
      <c r="H271" s="723"/>
      <c r="I271" s="703"/>
      <c r="J271" s="671"/>
      <c r="K271" s="542"/>
      <c r="L271" s="542"/>
      <c r="M271" s="542"/>
      <c r="N271" s="542"/>
      <c r="O271" s="542"/>
      <c r="P271" s="542"/>
      <c r="Q271" s="542"/>
      <c r="R271" s="542"/>
      <c r="S271" s="542"/>
      <c r="T271" s="542"/>
      <c r="U271" s="542"/>
      <c r="V271" s="542"/>
      <c r="W271" s="542"/>
      <c r="X271" s="542"/>
    </row>
    <row r="272" spans="1:24" ht="15.75" customHeight="1">
      <c r="A272" s="542"/>
      <c r="B272" s="722"/>
      <c r="C272" s="542"/>
      <c r="D272" s="542"/>
      <c r="E272" s="542"/>
      <c r="F272" s="542"/>
      <c r="G272" s="542"/>
      <c r="H272" s="723"/>
      <c r="I272" s="703"/>
      <c r="J272" s="671"/>
      <c r="K272" s="542"/>
      <c r="L272" s="542"/>
      <c r="M272" s="542"/>
      <c r="N272" s="542"/>
      <c r="O272" s="542"/>
      <c r="P272" s="542"/>
      <c r="Q272" s="542"/>
      <c r="R272" s="542"/>
      <c r="S272" s="542"/>
      <c r="T272" s="542"/>
      <c r="U272" s="542"/>
      <c r="V272" s="542"/>
      <c r="W272" s="542"/>
      <c r="X272" s="542"/>
    </row>
    <row r="273" spans="1:24" ht="15.75" customHeight="1">
      <c r="A273" s="542"/>
      <c r="B273" s="722"/>
      <c r="C273" s="542"/>
      <c r="D273" s="542"/>
      <c r="E273" s="542"/>
      <c r="F273" s="542"/>
      <c r="G273" s="542"/>
      <c r="H273" s="723"/>
      <c r="I273" s="703"/>
      <c r="J273" s="671"/>
      <c r="K273" s="542"/>
      <c r="L273" s="542"/>
      <c r="M273" s="542"/>
      <c r="N273" s="542"/>
      <c r="O273" s="542"/>
      <c r="P273" s="542"/>
      <c r="Q273" s="542"/>
      <c r="R273" s="542"/>
      <c r="S273" s="542"/>
      <c r="T273" s="542"/>
      <c r="U273" s="542"/>
      <c r="V273" s="542"/>
      <c r="W273" s="542"/>
      <c r="X273" s="542"/>
    </row>
    <row r="274" spans="1:24" ht="15.75" customHeight="1">
      <c r="A274" s="542"/>
      <c r="B274" s="722"/>
      <c r="C274" s="542"/>
      <c r="D274" s="542"/>
      <c r="E274" s="542"/>
      <c r="F274" s="542"/>
      <c r="G274" s="542"/>
      <c r="H274" s="723"/>
      <c r="I274" s="703"/>
      <c r="J274" s="671"/>
      <c r="K274" s="542"/>
      <c r="L274" s="542"/>
      <c r="M274" s="542"/>
      <c r="N274" s="542"/>
      <c r="O274" s="542"/>
      <c r="P274" s="542"/>
      <c r="Q274" s="542"/>
      <c r="R274" s="542"/>
      <c r="S274" s="542"/>
      <c r="T274" s="542"/>
      <c r="U274" s="542"/>
      <c r="V274" s="542"/>
      <c r="W274" s="542"/>
      <c r="X274" s="542"/>
    </row>
    <row r="275" spans="1:24" ht="15.75" customHeight="1">
      <c r="A275" s="542"/>
      <c r="B275" s="722"/>
      <c r="C275" s="542"/>
      <c r="D275" s="542"/>
      <c r="E275" s="542"/>
      <c r="F275" s="542"/>
      <c r="G275" s="542"/>
      <c r="H275" s="723"/>
      <c r="I275" s="703"/>
      <c r="J275" s="671"/>
      <c r="K275" s="542"/>
      <c r="L275" s="542"/>
      <c r="M275" s="542"/>
      <c r="N275" s="542"/>
      <c r="O275" s="542"/>
      <c r="P275" s="542"/>
      <c r="Q275" s="542"/>
      <c r="R275" s="542"/>
      <c r="S275" s="542"/>
      <c r="T275" s="542"/>
      <c r="U275" s="542"/>
      <c r="V275" s="542"/>
      <c r="W275" s="542"/>
      <c r="X275" s="542"/>
    </row>
    <row r="276" spans="1:24" ht="15.75" customHeight="1">
      <c r="A276" s="542"/>
      <c r="B276" s="722"/>
      <c r="C276" s="542"/>
      <c r="D276" s="542"/>
      <c r="E276" s="542"/>
      <c r="F276" s="542"/>
      <c r="G276" s="542"/>
      <c r="H276" s="723"/>
      <c r="I276" s="703"/>
      <c r="J276" s="671"/>
      <c r="K276" s="542"/>
      <c r="L276" s="542"/>
      <c r="M276" s="542"/>
      <c r="N276" s="542"/>
      <c r="O276" s="542"/>
      <c r="P276" s="542"/>
      <c r="Q276" s="542"/>
      <c r="R276" s="542"/>
      <c r="S276" s="542"/>
      <c r="T276" s="542"/>
      <c r="U276" s="542"/>
      <c r="V276" s="542"/>
      <c r="W276" s="542"/>
      <c r="X276" s="542"/>
    </row>
    <row r="277" spans="1:24" ht="15.75" customHeight="1">
      <c r="A277" s="542"/>
      <c r="B277" s="722"/>
      <c r="C277" s="542"/>
      <c r="D277" s="542"/>
      <c r="E277" s="542"/>
      <c r="F277" s="542"/>
      <c r="G277" s="542"/>
      <c r="H277" s="723"/>
      <c r="I277" s="703"/>
      <c r="J277" s="671"/>
      <c r="K277" s="542"/>
      <c r="L277" s="542"/>
      <c r="M277" s="542"/>
      <c r="N277" s="542"/>
      <c r="O277" s="542"/>
      <c r="P277" s="542"/>
      <c r="Q277" s="542"/>
      <c r="R277" s="542"/>
      <c r="S277" s="542"/>
      <c r="T277" s="542"/>
      <c r="U277" s="542"/>
      <c r="V277" s="542"/>
      <c r="W277" s="542"/>
      <c r="X277" s="542"/>
    </row>
    <row r="278" spans="1:24" ht="15.75" customHeight="1">
      <c r="A278" s="542"/>
      <c r="B278" s="722"/>
      <c r="C278" s="542"/>
      <c r="D278" s="542"/>
      <c r="E278" s="542"/>
      <c r="F278" s="542"/>
      <c r="G278" s="542"/>
      <c r="H278" s="723"/>
      <c r="I278" s="703"/>
      <c r="J278" s="671"/>
      <c r="K278" s="542"/>
      <c r="L278" s="542"/>
      <c r="M278" s="542"/>
      <c r="N278" s="542"/>
      <c r="O278" s="542"/>
      <c r="P278" s="542"/>
      <c r="Q278" s="542"/>
      <c r="R278" s="542"/>
      <c r="S278" s="542"/>
      <c r="T278" s="542"/>
      <c r="U278" s="542"/>
      <c r="V278" s="542"/>
      <c r="W278" s="542"/>
      <c r="X278" s="542"/>
    </row>
    <row r="279" spans="1:24" ht="15.75" customHeight="1">
      <c r="A279" s="542"/>
      <c r="B279" s="722"/>
      <c r="C279" s="542"/>
      <c r="D279" s="542"/>
      <c r="E279" s="542"/>
      <c r="F279" s="542"/>
      <c r="G279" s="542"/>
      <c r="H279" s="723"/>
      <c r="I279" s="703"/>
      <c r="J279" s="671"/>
      <c r="K279" s="542"/>
      <c r="L279" s="542"/>
      <c r="M279" s="542"/>
      <c r="N279" s="542"/>
      <c r="O279" s="542"/>
      <c r="P279" s="542"/>
      <c r="Q279" s="542"/>
      <c r="R279" s="542"/>
      <c r="S279" s="542"/>
      <c r="T279" s="542"/>
      <c r="U279" s="542"/>
      <c r="V279" s="542"/>
      <c r="W279" s="542"/>
      <c r="X279" s="542"/>
    </row>
    <row r="280" spans="1:24" ht="15.75" customHeight="1">
      <c r="A280" s="542"/>
      <c r="B280" s="722"/>
      <c r="C280" s="542"/>
      <c r="D280" s="542"/>
      <c r="E280" s="542"/>
      <c r="F280" s="542"/>
      <c r="G280" s="542"/>
      <c r="H280" s="723"/>
      <c r="I280" s="703"/>
      <c r="J280" s="671"/>
      <c r="K280" s="542"/>
      <c r="L280" s="542"/>
      <c r="M280" s="542"/>
      <c r="N280" s="542"/>
      <c r="O280" s="542"/>
      <c r="P280" s="542"/>
      <c r="Q280" s="542"/>
      <c r="R280" s="542"/>
      <c r="S280" s="542"/>
      <c r="T280" s="542"/>
      <c r="U280" s="542"/>
      <c r="V280" s="542"/>
      <c r="W280" s="542"/>
      <c r="X280" s="542"/>
    </row>
    <row r="281" spans="1:24" ht="15.75" customHeight="1">
      <c r="A281" s="542"/>
      <c r="B281" s="722"/>
      <c r="C281" s="542"/>
      <c r="D281" s="542"/>
      <c r="E281" s="542"/>
      <c r="F281" s="542"/>
      <c r="G281" s="542"/>
      <c r="H281" s="723"/>
      <c r="I281" s="703"/>
      <c r="J281" s="671"/>
      <c r="K281" s="542"/>
      <c r="L281" s="542"/>
      <c r="M281" s="542"/>
      <c r="N281" s="542"/>
      <c r="O281" s="542"/>
      <c r="P281" s="542"/>
      <c r="Q281" s="542"/>
      <c r="R281" s="542"/>
      <c r="S281" s="542"/>
      <c r="T281" s="542"/>
      <c r="U281" s="542"/>
      <c r="V281" s="542"/>
      <c r="W281" s="542"/>
      <c r="X281" s="542"/>
    </row>
    <row r="282" spans="1:24" ht="15.75" customHeight="1">
      <c r="A282" s="542"/>
      <c r="B282" s="722"/>
      <c r="C282" s="542"/>
      <c r="D282" s="542"/>
      <c r="E282" s="542"/>
      <c r="F282" s="542"/>
      <c r="G282" s="542"/>
      <c r="H282" s="723"/>
      <c r="I282" s="703"/>
      <c r="J282" s="671"/>
      <c r="K282" s="542"/>
      <c r="L282" s="542"/>
      <c r="M282" s="542"/>
      <c r="N282" s="542"/>
      <c r="O282" s="542"/>
      <c r="P282" s="542"/>
      <c r="Q282" s="542"/>
      <c r="R282" s="542"/>
      <c r="S282" s="542"/>
      <c r="T282" s="542"/>
      <c r="U282" s="542"/>
      <c r="V282" s="542"/>
      <c r="W282" s="542"/>
      <c r="X282" s="542"/>
    </row>
    <row r="283" spans="1:24" ht="15.75" customHeight="1">
      <c r="A283" s="542"/>
      <c r="B283" s="722"/>
      <c r="C283" s="542"/>
      <c r="D283" s="542"/>
      <c r="E283" s="542"/>
      <c r="F283" s="542"/>
      <c r="G283" s="542"/>
      <c r="H283" s="723"/>
      <c r="I283" s="703"/>
      <c r="J283" s="671"/>
      <c r="K283" s="542"/>
      <c r="L283" s="542"/>
      <c r="M283" s="542"/>
      <c r="N283" s="542"/>
      <c r="O283" s="542"/>
      <c r="P283" s="542"/>
      <c r="Q283" s="542"/>
      <c r="R283" s="542"/>
      <c r="S283" s="542"/>
      <c r="T283" s="542"/>
      <c r="U283" s="542"/>
      <c r="V283" s="542"/>
      <c r="W283" s="542"/>
      <c r="X283" s="542"/>
    </row>
    <row r="284" spans="1:24" ht="15.75" customHeight="1">
      <c r="A284" s="542"/>
      <c r="B284" s="722"/>
      <c r="C284" s="542"/>
      <c r="D284" s="542"/>
      <c r="E284" s="542"/>
      <c r="F284" s="542"/>
      <c r="G284" s="542"/>
      <c r="H284" s="723"/>
      <c r="I284" s="703"/>
      <c r="J284" s="671"/>
      <c r="K284" s="542"/>
      <c r="L284" s="542"/>
      <c r="M284" s="542"/>
      <c r="N284" s="542"/>
      <c r="O284" s="542"/>
      <c r="P284" s="542"/>
      <c r="Q284" s="542"/>
      <c r="R284" s="542"/>
      <c r="S284" s="542"/>
      <c r="T284" s="542"/>
      <c r="U284" s="542"/>
      <c r="V284" s="542"/>
      <c r="W284" s="542"/>
      <c r="X284" s="542"/>
    </row>
    <row r="285" spans="1:24" ht="15.75" customHeight="1">
      <c r="A285" s="542"/>
      <c r="B285" s="722"/>
      <c r="C285" s="542"/>
      <c r="D285" s="542"/>
      <c r="E285" s="542"/>
      <c r="F285" s="542"/>
      <c r="G285" s="542"/>
      <c r="H285" s="723"/>
      <c r="I285" s="703"/>
      <c r="J285" s="671"/>
      <c r="K285" s="542"/>
      <c r="L285" s="542"/>
      <c r="M285" s="542"/>
      <c r="N285" s="542"/>
      <c r="O285" s="542"/>
      <c r="P285" s="542"/>
      <c r="Q285" s="542"/>
      <c r="R285" s="542"/>
      <c r="S285" s="542"/>
      <c r="T285" s="542"/>
      <c r="U285" s="542"/>
      <c r="V285" s="542"/>
      <c r="W285" s="542"/>
      <c r="X285" s="542"/>
    </row>
    <row r="286" spans="1:24" ht="15.75" customHeight="1">
      <c r="A286" s="542"/>
      <c r="B286" s="722"/>
      <c r="C286" s="542"/>
      <c r="D286" s="542"/>
      <c r="E286" s="542"/>
      <c r="F286" s="542"/>
      <c r="G286" s="542"/>
      <c r="H286" s="723"/>
      <c r="I286" s="703"/>
      <c r="J286" s="671"/>
      <c r="K286" s="542"/>
      <c r="L286" s="542"/>
      <c r="M286" s="542"/>
      <c r="N286" s="542"/>
      <c r="O286" s="542"/>
      <c r="P286" s="542"/>
      <c r="Q286" s="542"/>
      <c r="R286" s="542"/>
      <c r="S286" s="542"/>
      <c r="T286" s="542"/>
      <c r="U286" s="542"/>
      <c r="V286" s="542"/>
      <c r="W286" s="542"/>
      <c r="X286" s="542"/>
    </row>
    <row r="287" spans="1:24" ht="15.75" customHeight="1">
      <c r="A287" s="542"/>
      <c r="B287" s="722"/>
      <c r="C287" s="542"/>
      <c r="D287" s="542"/>
      <c r="E287" s="542"/>
      <c r="F287" s="542"/>
      <c r="G287" s="542"/>
      <c r="H287" s="723"/>
      <c r="I287" s="703"/>
      <c r="J287" s="671"/>
      <c r="K287" s="542"/>
      <c r="L287" s="542"/>
      <c r="M287" s="542"/>
      <c r="N287" s="542"/>
      <c r="O287" s="542"/>
      <c r="P287" s="542"/>
      <c r="Q287" s="542"/>
      <c r="R287" s="542"/>
      <c r="S287" s="542"/>
      <c r="T287" s="542"/>
      <c r="U287" s="542"/>
      <c r="V287" s="542"/>
      <c r="W287" s="542"/>
      <c r="X287" s="542"/>
    </row>
    <row r="288" spans="1:24" ht="15.75" customHeight="1">
      <c r="A288" s="542"/>
      <c r="B288" s="722"/>
      <c r="C288" s="542"/>
      <c r="D288" s="542"/>
      <c r="E288" s="542"/>
      <c r="F288" s="542"/>
      <c r="G288" s="542"/>
      <c r="H288" s="723"/>
      <c r="I288" s="703"/>
      <c r="J288" s="671"/>
      <c r="K288" s="542"/>
      <c r="L288" s="542"/>
      <c r="M288" s="542"/>
      <c r="N288" s="542"/>
      <c r="O288" s="542"/>
      <c r="P288" s="542"/>
      <c r="Q288" s="542"/>
      <c r="R288" s="542"/>
      <c r="S288" s="542"/>
      <c r="T288" s="542"/>
      <c r="U288" s="542"/>
      <c r="V288" s="542"/>
      <c r="W288" s="542"/>
      <c r="X288" s="542"/>
    </row>
    <row r="289" spans="1:24" ht="15.75" customHeight="1">
      <c r="A289" s="542"/>
      <c r="B289" s="722"/>
      <c r="C289" s="542"/>
      <c r="D289" s="542"/>
      <c r="E289" s="542"/>
      <c r="F289" s="542"/>
      <c r="G289" s="542"/>
      <c r="H289" s="723"/>
      <c r="I289" s="703"/>
      <c r="J289" s="671"/>
      <c r="K289" s="542"/>
      <c r="L289" s="542"/>
      <c r="M289" s="542"/>
      <c r="N289" s="542"/>
      <c r="O289" s="542"/>
      <c r="P289" s="542"/>
      <c r="Q289" s="542"/>
      <c r="R289" s="542"/>
      <c r="S289" s="542"/>
      <c r="T289" s="542"/>
      <c r="U289" s="542"/>
      <c r="V289" s="542"/>
      <c r="W289" s="542"/>
      <c r="X289" s="542"/>
    </row>
    <row r="290" spans="1:24" ht="15.75" customHeight="1">
      <c r="A290" s="542"/>
      <c r="B290" s="722"/>
      <c r="C290" s="542"/>
      <c r="D290" s="542"/>
      <c r="E290" s="542"/>
      <c r="F290" s="542"/>
      <c r="G290" s="542"/>
      <c r="H290" s="723"/>
      <c r="I290" s="703"/>
      <c r="J290" s="671"/>
      <c r="K290" s="542"/>
      <c r="L290" s="542"/>
      <c r="M290" s="542"/>
      <c r="N290" s="542"/>
      <c r="O290" s="542"/>
      <c r="P290" s="542"/>
      <c r="Q290" s="542"/>
      <c r="R290" s="542"/>
      <c r="S290" s="542"/>
      <c r="T290" s="542"/>
      <c r="U290" s="542"/>
      <c r="V290" s="542"/>
      <c r="W290" s="542"/>
      <c r="X290" s="542"/>
    </row>
    <row r="291" spans="1:24" ht="15.75" customHeight="1">
      <c r="A291" s="542"/>
      <c r="B291" s="722"/>
      <c r="C291" s="542"/>
      <c r="D291" s="542"/>
      <c r="E291" s="542"/>
      <c r="F291" s="542"/>
      <c r="G291" s="542"/>
      <c r="H291" s="723"/>
      <c r="I291" s="703"/>
      <c r="J291" s="671"/>
      <c r="K291" s="542"/>
      <c r="L291" s="542"/>
      <c r="M291" s="542"/>
      <c r="N291" s="542"/>
      <c r="O291" s="542"/>
      <c r="P291" s="542"/>
      <c r="Q291" s="542"/>
      <c r="R291" s="542"/>
      <c r="S291" s="542"/>
      <c r="T291" s="542"/>
      <c r="U291" s="542"/>
      <c r="V291" s="542"/>
      <c r="W291" s="542"/>
      <c r="X291" s="542"/>
    </row>
    <row r="292" spans="1:24" ht="15.75" customHeight="1">
      <c r="A292" s="542"/>
      <c r="B292" s="722"/>
      <c r="C292" s="542"/>
      <c r="D292" s="542"/>
      <c r="E292" s="542"/>
      <c r="F292" s="542"/>
      <c r="G292" s="542"/>
      <c r="H292" s="723"/>
      <c r="I292" s="703"/>
      <c r="J292" s="671"/>
      <c r="K292" s="542"/>
      <c r="L292" s="542"/>
      <c r="M292" s="542"/>
      <c r="N292" s="542"/>
      <c r="O292" s="542"/>
      <c r="P292" s="542"/>
      <c r="Q292" s="542"/>
      <c r="R292" s="542"/>
      <c r="S292" s="542"/>
      <c r="T292" s="542"/>
      <c r="U292" s="542"/>
      <c r="V292" s="542"/>
      <c r="W292" s="542"/>
      <c r="X292" s="542"/>
    </row>
    <row r="293" spans="1:24" ht="15.75" customHeight="1">
      <c r="A293" s="542"/>
      <c r="B293" s="722"/>
      <c r="C293" s="542"/>
      <c r="D293" s="542"/>
      <c r="E293" s="542"/>
      <c r="F293" s="542"/>
      <c r="G293" s="542"/>
      <c r="H293" s="723"/>
      <c r="I293" s="703"/>
      <c r="J293" s="671"/>
      <c r="K293" s="542"/>
      <c r="L293" s="542"/>
      <c r="M293" s="542"/>
      <c r="N293" s="542"/>
      <c r="O293" s="542"/>
      <c r="P293" s="542"/>
      <c r="Q293" s="542"/>
      <c r="R293" s="542"/>
      <c r="S293" s="542"/>
      <c r="T293" s="542"/>
      <c r="U293" s="542"/>
      <c r="V293" s="542"/>
      <c r="W293" s="542"/>
      <c r="X293" s="542"/>
    </row>
    <row r="294" spans="1:24" ht="15.75" customHeight="1">
      <c r="A294" s="542"/>
      <c r="B294" s="722"/>
      <c r="C294" s="542"/>
      <c r="D294" s="542"/>
      <c r="E294" s="542"/>
      <c r="F294" s="542"/>
      <c r="G294" s="542"/>
      <c r="H294" s="723"/>
      <c r="I294" s="703"/>
      <c r="J294" s="671"/>
      <c r="K294" s="542"/>
      <c r="L294" s="542"/>
      <c r="M294" s="542"/>
      <c r="N294" s="542"/>
      <c r="O294" s="542"/>
      <c r="P294" s="542"/>
      <c r="Q294" s="542"/>
      <c r="R294" s="542"/>
      <c r="S294" s="542"/>
      <c r="T294" s="542"/>
      <c r="U294" s="542"/>
      <c r="V294" s="542"/>
      <c r="W294" s="542"/>
      <c r="X294" s="542"/>
    </row>
    <row r="295" spans="1:24" ht="15.75" customHeight="1">
      <c r="A295" s="542"/>
      <c r="B295" s="722"/>
      <c r="C295" s="542"/>
      <c r="D295" s="542"/>
      <c r="E295" s="542"/>
      <c r="F295" s="542"/>
      <c r="G295" s="542"/>
      <c r="H295" s="723"/>
      <c r="I295" s="703"/>
      <c r="J295" s="671"/>
      <c r="K295" s="542"/>
      <c r="L295" s="542"/>
      <c r="M295" s="542"/>
      <c r="N295" s="542"/>
      <c r="O295" s="542"/>
      <c r="P295" s="542"/>
      <c r="Q295" s="542"/>
      <c r="R295" s="542"/>
      <c r="S295" s="542"/>
      <c r="T295" s="542"/>
      <c r="U295" s="542"/>
      <c r="V295" s="542"/>
      <c r="W295" s="542"/>
      <c r="X295" s="542"/>
    </row>
    <row r="296" spans="1:24" ht="15.75" customHeight="1">
      <c r="A296" s="542"/>
      <c r="B296" s="722"/>
      <c r="C296" s="542"/>
      <c r="D296" s="542"/>
      <c r="E296" s="542"/>
      <c r="F296" s="542"/>
      <c r="G296" s="542"/>
      <c r="H296" s="723"/>
      <c r="I296" s="703"/>
      <c r="J296" s="671"/>
      <c r="K296" s="542"/>
      <c r="L296" s="542"/>
      <c r="M296" s="542"/>
      <c r="N296" s="542"/>
      <c r="O296" s="542"/>
      <c r="P296" s="542"/>
      <c r="Q296" s="542"/>
      <c r="R296" s="542"/>
      <c r="S296" s="542"/>
      <c r="T296" s="542"/>
      <c r="U296" s="542"/>
      <c r="V296" s="542"/>
      <c r="W296" s="542"/>
      <c r="X296" s="542"/>
    </row>
    <row r="297" spans="1:24" ht="15.75" customHeight="1">
      <c r="A297" s="542"/>
      <c r="B297" s="722"/>
      <c r="C297" s="542"/>
      <c r="D297" s="542"/>
      <c r="E297" s="542"/>
      <c r="F297" s="542"/>
      <c r="G297" s="542"/>
      <c r="H297" s="723"/>
      <c r="I297" s="703"/>
      <c r="J297" s="671"/>
      <c r="K297" s="542"/>
      <c r="L297" s="542"/>
      <c r="M297" s="542"/>
      <c r="N297" s="542"/>
      <c r="O297" s="542"/>
      <c r="P297" s="542"/>
      <c r="Q297" s="542"/>
      <c r="R297" s="542"/>
      <c r="S297" s="542"/>
      <c r="T297" s="542"/>
      <c r="U297" s="542"/>
      <c r="V297" s="542"/>
      <c r="W297" s="542"/>
      <c r="X297" s="542"/>
    </row>
    <row r="298" spans="1:24" ht="15.75" customHeight="1">
      <c r="A298" s="542"/>
      <c r="B298" s="722"/>
      <c r="C298" s="542"/>
      <c r="D298" s="542"/>
      <c r="E298" s="542"/>
      <c r="F298" s="542"/>
      <c r="G298" s="542"/>
      <c r="H298" s="723"/>
      <c r="I298" s="703"/>
      <c r="J298" s="671"/>
      <c r="K298" s="542"/>
      <c r="L298" s="542"/>
      <c r="M298" s="542"/>
      <c r="N298" s="542"/>
      <c r="O298" s="542"/>
      <c r="P298" s="542"/>
      <c r="Q298" s="542"/>
      <c r="R298" s="542"/>
      <c r="S298" s="542"/>
      <c r="T298" s="542"/>
      <c r="U298" s="542"/>
      <c r="V298" s="542"/>
      <c r="W298" s="542"/>
      <c r="X298" s="542"/>
    </row>
    <row r="299" spans="1:24" ht="15.75" customHeight="1">
      <c r="A299" s="542"/>
      <c r="B299" s="722"/>
      <c r="C299" s="542"/>
      <c r="D299" s="542"/>
      <c r="E299" s="542"/>
      <c r="F299" s="542"/>
      <c r="G299" s="542"/>
      <c r="H299" s="723"/>
      <c r="I299" s="703"/>
      <c r="J299" s="671"/>
      <c r="K299" s="542"/>
      <c r="L299" s="542"/>
      <c r="M299" s="542"/>
      <c r="N299" s="542"/>
      <c r="O299" s="542"/>
      <c r="P299" s="542"/>
      <c r="Q299" s="542"/>
      <c r="R299" s="542"/>
      <c r="S299" s="542"/>
      <c r="T299" s="542"/>
      <c r="U299" s="542"/>
      <c r="V299" s="542"/>
      <c r="W299" s="542"/>
      <c r="X299" s="542"/>
    </row>
    <row r="300" spans="1:24" ht="15.75" customHeight="1">
      <c r="A300" s="542"/>
      <c r="B300" s="722"/>
      <c r="C300" s="542"/>
      <c r="D300" s="542"/>
      <c r="E300" s="542"/>
      <c r="F300" s="542"/>
      <c r="G300" s="542"/>
      <c r="H300" s="723"/>
      <c r="I300" s="703"/>
      <c r="J300" s="671"/>
      <c r="K300" s="542"/>
      <c r="L300" s="542"/>
      <c r="M300" s="542"/>
      <c r="N300" s="542"/>
      <c r="O300" s="542"/>
      <c r="P300" s="542"/>
      <c r="Q300" s="542"/>
      <c r="R300" s="542"/>
      <c r="S300" s="542"/>
      <c r="T300" s="542"/>
      <c r="U300" s="542"/>
      <c r="V300" s="542"/>
      <c r="W300" s="542"/>
      <c r="X300" s="542"/>
    </row>
    <row r="301" spans="1:24" ht="15.75" customHeight="1">
      <c r="A301" s="542"/>
      <c r="B301" s="722"/>
      <c r="C301" s="542"/>
      <c r="D301" s="542"/>
      <c r="E301" s="542"/>
      <c r="F301" s="542"/>
      <c r="G301" s="542"/>
      <c r="H301" s="723"/>
      <c r="I301" s="703"/>
      <c r="J301" s="671"/>
      <c r="K301" s="542"/>
      <c r="L301" s="542"/>
      <c r="M301" s="542"/>
      <c r="N301" s="542"/>
      <c r="O301" s="542"/>
      <c r="P301" s="542"/>
      <c r="Q301" s="542"/>
      <c r="R301" s="542"/>
      <c r="S301" s="542"/>
      <c r="T301" s="542"/>
      <c r="U301" s="542"/>
      <c r="V301" s="542"/>
      <c r="W301" s="542"/>
      <c r="X301" s="542"/>
    </row>
    <row r="302" spans="1:24" ht="15.75" customHeight="1">
      <c r="A302" s="542"/>
      <c r="B302" s="722"/>
      <c r="C302" s="542"/>
      <c r="D302" s="542"/>
      <c r="E302" s="542"/>
      <c r="F302" s="542"/>
      <c r="G302" s="542"/>
      <c r="H302" s="723"/>
      <c r="I302" s="703"/>
      <c r="J302" s="671"/>
      <c r="K302" s="542"/>
      <c r="L302" s="542"/>
      <c r="M302" s="542"/>
      <c r="N302" s="542"/>
      <c r="O302" s="542"/>
      <c r="P302" s="542"/>
      <c r="Q302" s="542"/>
      <c r="R302" s="542"/>
      <c r="S302" s="542"/>
      <c r="T302" s="542"/>
      <c r="U302" s="542"/>
      <c r="V302" s="542"/>
      <c r="W302" s="542"/>
      <c r="X302" s="542"/>
    </row>
    <row r="303" spans="1:24" ht="15.75" customHeight="1">
      <c r="A303" s="542"/>
      <c r="B303" s="722"/>
      <c r="C303" s="542"/>
      <c r="D303" s="542"/>
      <c r="E303" s="542"/>
      <c r="F303" s="542"/>
      <c r="G303" s="542"/>
      <c r="H303" s="723"/>
      <c r="I303" s="703"/>
      <c r="J303" s="671"/>
      <c r="K303" s="542"/>
      <c r="L303" s="542"/>
      <c r="M303" s="542"/>
      <c r="N303" s="542"/>
      <c r="O303" s="542"/>
      <c r="P303" s="542"/>
      <c r="Q303" s="542"/>
      <c r="R303" s="542"/>
      <c r="S303" s="542"/>
      <c r="T303" s="542"/>
      <c r="U303" s="542"/>
      <c r="V303" s="542"/>
      <c r="W303" s="542"/>
      <c r="X303" s="542"/>
    </row>
    <row r="304" spans="1:24" ht="15.75" customHeight="1">
      <c r="A304" s="542"/>
      <c r="B304" s="722"/>
      <c r="C304" s="542"/>
      <c r="D304" s="542"/>
      <c r="E304" s="542"/>
      <c r="F304" s="542"/>
      <c r="G304" s="542"/>
      <c r="H304" s="723"/>
      <c r="I304" s="703"/>
      <c r="J304" s="671"/>
      <c r="K304" s="542"/>
      <c r="L304" s="542"/>
      <c r="M304" s="542"/>
      <c r="N304" s="542"/>
      <c r="O304" s="542"/>
      <c r="P304" s="542"/>
      <c r="Q304" s="542"/>
      <c r="R304" s="542"/>
      <c r="S304" s="542"/>
      <c r="T304" s="542"/>
      <c r="U304" s="542"/>
      <c r="V304" s="542"/>
      <c r="W304" s="542"/>
      <c r="X304" s="542"/>
    </row>
    <row r="305" spans="1:24" ht="15.75" customHeight="1">
      <c r="A305" s="542"/>
      <c r="B305" s="722"/>
      <c r="C305" s="542"/>
      <c r="D305" s="542"/>
      <c r="E305" s="542"/>
      <c r="F305" s="542"/>
      <c r="G305" s="542"/>
      <c r="H305" s="723"/>
      <c r="I305" s="703"/>
      <c r="J305" s="671"/>
      <c r="K305" s="542"/>
      <c r="L305" s="542"/>
      <c r="M305" s="542"/>
      <c r="N305" s="542"/>
      <c r="O305" s="542"/>
      <c r="P305" s="542"/>
      <c r="Q305" s="542"/>
      <c r="R305" s="542"/>
      <c r="S305" s="542"/>
      <c r="T305" s="542"/>
      <c r="U305" s="542"/>
      <c r="V305" s="542"/>
      <c r="W305" s="542"/>
      <c r="X305" s="542"/>
    </row>
    <row r="306" spans="1:24" ht="15.75" customHeight="1">
      <c r="A306" s="542"/>
      <c r="B306" s="722"/>
      <c r="C306" s="542"/>
      <c r="D306" s="542"/>
      <c r="E306" s="542"/>
      <c r="F306" s="542"/>
      <c r="G306" s="542"/>
      <c r="H306" s="723"/>
      <c r="I306" s="703"/>
      <c r="J306" s="671"/>
      <c r="K306" s="542"/>
      <c r="L306" s="542"/>
      <c r="M306" s="542"/>
      <c r="N306" s="542"/>
      <c r="O306" s="542"/>
      <c r="P306" s="542"/>
      <c r="Q306" s="542"/>
      <c r="R306" s="542"/>
      <c r="S306" s="542"/>
      <c r="T306" s="542"/>
      <c r="U306" s="542"/>
      <c r="V306" s="542"/>
      <c r="W306" s="542"/>
      <c r="X306" s="542"/>
    </row>
    <row r="307" spans="1:24" ht="15.75" customHeight="1"/>
    <row r="308" spans="1:24" ht="15.75" customHeight="1"/>
    <row r="309" spans="1:24" ht="15.75" customHeight="1"/>
    <row r="310" spans="1:24" ht="15.75" customHeight="1"/>
    <row r="311" spans="1:24" ht="15.75" customHeight="1"/>
    <row r="312" spans="1:24" ht="15.75" customHeight="1"/>
    <row r="313" spans="1:24" ht="15.75" customHeight="1"/>
    <row r="314" spans="1:24" ht="15.75" customHeight="1"/>
    <row r="315" spans="1:24" ht="15.75" customHeight="1"/>
    <row r="316" spans="1:24" ht="15.75" customHeight="1"/>
    <row r="317" spans="1:24" ht="15.75" customHeight="1"/>
    <row r="318" spans="1:24" ht="15.75" customHeight="1"/>
    <row r="319" spans="1:24" ht="15.75" customHeight="1"/>
    <row r="320" spans="1:2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85"/>
  <mergeCells count="1">
    <mergeCell ref="J15:J17"/>
  </mergeCells>
  <dataValidations count="1">
    <dataValidation type="list" allowBlank="1" showErrorMessage="1" sqref="A2:A91">
      <formula1>$A$94:$A$106</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showGridLines="0" workbookViewId="0">
      <pane ySplit="2" topLeftCell="A3" activePane="bottomLeft" state="frozen"/>
      <selection pane="bottomLeft" activeCell="B4" sqref="B4"/>
    </sheetView>
  </sheetViews>
  <sheetFormatPr defaultColWidth="11.1640625" defaultRowHeight="15" customHeight="1"/>
  <cols>
    <col min="1" max="1" width="6.5" customWidth="1"/>
    <col min="2" max="2" width="7.33203125" customWidth="1"/>
    <col min="3" max="4" width="9.33203125" customWidth="1"/>
    <col min="5" max="5" width="14.5" customWidth="1"/>
    <col min="6" max="6" width="9.6640625" customWidth="1"/>
    <col min="7" max="7" width="23.33203125" customWidth="1"/>
    <col min="8" max="8" width="14.6640625" customWidth="1"/>
    <col min="9" max="9" width="9.1640625" customWidth="1"/>
    <col min="10" max="10" width="32.5" customWidth="1"/>
    <col min="11" max="24" width="8.5" customWidth="1"/>
  </cols>
  <sheetData>
    <row r="1" spans="1:24" ht="20.25" customHeight="1">
      <c r="A1" s="724"/>
      <c r="B1" s="725"/>
      <c r="C1" s="724"/>
      <c r="D1" s="724"/>
      <c r="E1" s="724"/>
      <c r="F1" s="726"/>
      <c r="G1" s="727"/>
      <c r="H1" s="727"/>
      <c r="I1" s="728">
        <f>SUBTOTAL(9,I3:I333)</f>
        <v>30000000</v>
      </c>
      <c r="J1" s="724"/>
      <c r="K1" s="671"/>
      <c r="L1" s="671"/>
      <c r="M1" s="671"/>
      <c r="N1" s="671"/>
      <c r="O1" s="671"/>
      <c r="P1" s="671"/>
      <c r="Q1" s="671"/>
      <c r="R1" s="671"/>
      <c r="S1" s="671"/>
      <c r="T1" s="671"/>
      <c r="U1" s="671"/>
      <c r="V1" s="671"/>
      <c r="W1" s="671"/>
      <c r="X1" s="671"/>
    </row>
    <row r="2" spans="1:24" ht="27" customHeight="1">
      <c r="A2" s="729" t="s">
        <v>252</v>
      </c>
      <c r="B2" s="730" t="s">
        <v>681</v>
      </c>
      <c r="C2" s="729" t="s">
        <v>146</v>
      </c>
      <c r="D2" s="729" t="s">
        <v>254</v>
      </c>
      <c r="E2" s="729" t="s">
        <v>11</v>
      </c>
      <c r="F2" s="731" t="s">
        <v>12</v>
      </c>
      <c r="G2" s="729" t="s">
        <v>682</v>
      </c>
      <c r="H2" s="729" t="s">
        <v>683</v>
      </c>
      <c r="I2" s="732" t="s">
        <v>495</v>
      </c>
      <c r="J2" s="729" t="s">
        <v>496</v>
      </c>
      <c r="K2" s="671"/>
      <c r="L2" s="671"/>
      <c r="M2" s="671"/>
      <c r="N2" s="671"/>
      <c r="O2" s="671"/>
      <c r="P2" s="671"/>
      <c r="Q2" s="671"/>
      <c r="R2" s="671"/>
      <c r="S2" s="671"/>
      <c r="T2" s="671"/>
      <c r="U2" s="671"/>
      <c r="V2" s="671"/>
      <c r="W2" s="671"/>
      <c r="X2" s="671"/>
    </row>
    <row r="3" spans="1:24" ht="15.5">
      <c r="A3" s="221">
        <f t="shared" ref="A3:A8" si="0">ROW()-2</f>
        <v>1</v>
      </c>
      <c r="B3" s="733">
        <v>45582</v>
      </c>
      <c r="C3" s="221">
        <v>2.5</v>
      </c>
      <c r="D3" s="10" t="s">
        <v>153</v>
      </c>
      <c r="E3" s="10" t="s">
        <v>220</v>
      </c>
      <c r="F3" s="734" t="s">
        <v>523</v>
      </c>
      <c r="G3" s="557" t="s">
        <v>521</v>
      </c>
      <c r="H3" s="557" t="s">
        <v>522</v>
      </c>
      <c r="I3" s="735"/>
      <c r="J3" s="10" t="s">
        <v>524</v>
      </c>
      <c r="K3" s="542"/>
      <c r="L3" s="542"/>
      <c r="M3" s="542"/>
      <c r="N3" s="542"/>
      <c r="O3" s="542"/>
      <c r="P3" s="542"/>
      <c r="Q3" s="542"/>
      <c r="R3" s="542"/>
      <c r="S3" s="542"/>
      <c r="T3" s="542"/>
      <c r="U3" s="542"/>
      <c r="V3" s="542"/>
      <c r="W3" s="542"/>
      <c r="X3" s="542"/>
    </row>
    <row r="4" spans="1:24" ht="15.5">
      <c r="A4" s="221">
        <f t="shared" si="0"/>
        <v>2</v>
      </c>
      <c r="B4" s="631">
        <v>45616</v>
      </c>
      <c r="C4" s="736">
        <v>8</v>
      </c>
      <c r="D4" s="15" t="s">
        <v>14</v>
      </c>
      <c r="E4" s="15" t="s">
        <v>102</v>
      </c>
      <c r="F4" s="691" t="s">
        <v>573</v>
      </c>
      <c r="G4" s="737" t="s">
        <v>571</v>
      </c>
      <c r="H4" s="737" t="s">
        <v>572</v>
      </c>
      <c r="I4" s="14">
        <v>1000000</v>
      </c>
      <c r="J4" s="15" t="s">
        <v>574</v>
      </c>
      <c r="K4" s="542"/>
      <c r="L4" s="542"/>
      <c r="M4" s="542"/>
      <c r="N4" s="542"/>
      <c r="O4" s="542"/>
      <c r="P4" s="542"/>
      <c r="Q4" s="542"/>
      <c r="R4" s="542"/>
      <c r="S4" s="542"/>
      <c r="T4" s="542"/>
      <c r="U4" s="542"/>
      <c r="V4" s="542"/>
      <c r="W4" s="542"/>
      <c r="X4" s="542"/>
    </row>
    <row r="5" spans="1:24" ht="15.5">
      <c r="A5" s="221">
        <f t="shared" si="0"/>
        <v>3</v>
      </c>
      <c r="B5" s="733">
        <v>45640</v>
      </c>
      <c r="C5" s="221">
        <v>6.5</v>
      </c>
      <c r="D5" s="10" t="s">
        <v>41</v>
      </c>
      <c r="E5" s="702" t="s">
        <v>17</v>
      </c>
      <c r="F5" s="36">
        <v>964343887</v>
      </c>
      <c r="G5" s="737" t="s">
        <v>571</v>
      </c>
      <c r="H5" s="557" t="s">
        <v>619</v>
      </c>
      <c r="I5" s="735">
        <v>1000000</v>
      </c>
      <c r="J5" s="10" t="s">
        <v>620</v>
      </c>
      <c r="K5" s="542"/>
      <c r="L5" s="542"/>
      <c r="M5" s="542"/>
      <c r="N5" s="542"/>
      <c r="O5" s="542"/>
      <c r="P5" s="542"/>
      <c r="Q5" s="542"/>
      <c r="R5" s="542"/>
      <c r="S5" s="542"/>
      <c r="T5" s="542"/>
      <c r="U5" s="542"/>
      <c r="V5" s="542"/>
      <c r="W5" s="542"/>
      <c r="X5" s="542"/>
    </row>
    <row r="6" spans="1:24" ht="15.5">
      <c r="A6" s="221">
        <f t="shared" si="0"/>
        <v>4</v>
      </c>
      <c r="B6" s="733">
        <v>45643</v>
      </c>
      <c r="C6" s="221">
        <v>6.5</v>
      </c>
      <c r="D6" s="10" t="s">
        <v>41</v>
      </c>
      <c r="E6" s="702" t="s">
        <v>17</v>
      </c>
      <c r="F6" s="36">
        <v>964343887</v>
      </c>
      <c r="G6" s="737" t="s">
        <v>571</v>
      </c>
      <c r="H6" s="557" t="s">
        <v>556</v>
      </c>
      <c r="I6" s="735">
        <v>1000000</v>
      </c>
      <c r="J6" s="10" t="s">
        <v>620</v>
      </c>
      <c r="K6" s="542"/>
      <c r="L6" s="542"/>
      <c r="M6" s="542"/>
      <c r="N6" s="542"/>
      <c r="O6" s="542"/>
      <c r="P6" s="542"/>
      <c r="Q6" s="542"/>
      <c r="R6" s="542"/>
      <c r="S6" s="542"/>
      <c r="T6" s="542"/>
      <c r="U6" s="542"/>
      <c r="V6" s="542"/>
      <c r="W6" s="542"/>
      <c r="X6" s="542"/>
    </row>
    <row r="7" spans="1:24" ht="15.5">
      <c r="A7" s="221">
        <f t="shared" si="0"/>
        <v>5</v>
      </c>
      <c r="B7" s="631">
        <v>45672</v>
      </c>
      <c r="C7" s="736">
        <v>8</v>
      </c>
      <c r="D7" s="15" t="s">
        <v>338</v>
      </c>
      <c r="E7" s="15" t="s">
        <v>673</v>
      </c>
      <c r="F7" s="736">
        <v>989852112</v>
      </c>
      <c r="G7" s="737" t="s">
        <v>671</v>
      </c>
      <c r="H7" s="737" t="s">
        <v>672</v>
      </c>
      <c r="I7" s="735">
        <v>13000000</v>
      </c>
      <c r="J7" s="15" t="s">
        <v>674</v>
      </c>
      <c r="K7" s="542"/>
      <c r="L7" s="542"/>
      <c r="M7" s="542"/>
      <c r="N7" s="542"/>
      <c r="O7" s="542"/>
      <c r="P7" s="542"/>
      <c r="Q7" s="542"/>
      <c r="R7" s="542"/>
      <c r="S7" s="542"/>
      <c r="T7" s="542"/>
      <c r="U7" s="542"/>
      <c r="V7" s="542"/>
      <c r="W7" s="542"/>
      <c r="X7" s="542"/>
    </row>
    <row r="8" spans="1:24" ht="28">
      <c r="A8" s="221">
        <f t="shared" si="0"/>
        <v>6</v>
      </c>
      <c r="B8" s="631">
        <v>45674</v>
      </c>
      <c r="C8" s="736">
        <v>8</v>
      </c>
      <c r="D8" s="15" t="s">
        <v>323</v>
      </c>
      <c r="E8" s="720" t="s">
        <v>676</v>
      </c>
      <c r="F8" s="721">
        <v>974072826</v>
      </c>
      <c r="G8" s="737" t="s">
        <v>671</v>
      </c>
      <c r="H8" s="737" t="s">
        <v>675</v>
      </c>
      <c r="I8" s="14">
        <v>14000000</v>
      </c>
      <c r="J8" s="15" t="s">
        <v>677</v>
      </c>
      <c r="K8" s="542"/>
      <c r="L8" s="542"/>
      <c r="M8" s="542"/>
      <c r="N8" s="542"/>
      <c r="O8" s="542"/>
      <c r="P8" s="542"/>
      <c r="Q8" s="542"/>
      <c r="R8" s="542"/>
      <c r="S8" s="542"/>
      <c r="T8" s="542"/>
      <c r="U8" s="542"/>
      <c r="V8" s="542"/>
      <c r="W8" s="542"/>
      <c r="X8" s="542"/>
    </row>
    <row r="9" spans="1:24" ht="15.5">
      <c r="A9" s="738"/>
      <c r="B9" s="722"/>
      <c r="C9" s="739"/>
      <c r="D9" s="542"/>
      <c r="E9" s="542"/>
      <c r="F9" s="723"/>
      <c r="G9" s="740"/>
      <c r="H9" s="740"/>
      <c r="I9" s="703"/>
      <c r="J9" s="671"/>
      <c r="K9" s="542"/>
      <c r="L9" s="542"/>
      <c r="M9" s="542"/>
      <c r="N9" s="542"/>
      <c r="O9" s="542"/>
      <c r="P9" s="542"/>
      <c r="Q9" s="542"/>
      <c r="R9" s="542"/>
      <c r="S9" s="542"/>
      <c r="T9" s="542"/>
      <c r="U9" s="542"/>
      <c r="V9" s="542"/>
      <c r="W9" s="542"/>
      <c r="X9" s="542"/>
    </row>
    <row r="10" spans="1:24" ht="15.5">
      <c r="A10" s="738"/>
      <c r="B10" s="722"/>
      <c r="C10" s="739"/>
      <c r="D10" s="542"/>
      <c r="E10" s="542"/>
      <c r="F10" s="723"/>
      <c r="G10" s="740"/>
      <c r="H10" s="740"/>
      <c r="I10" s="703"/>
      <c r="J10" s="671"/>
      <c r="K10" s="542"/>
      <c r="L10" s="542"/>
      <c r="M10" s="542"/>
      <c r="N10" s="542"/>
      <c r="O10" s="542"/>
      <c r="P10" s="542"/>
      <c r="Q10" s="542"/>
      <c r="R10" s="542"/>
      <c r="S10" s="542"/>
      <c r="T10" s="542"/>
      <c r="U10" s="542"/>
      <c r="V10" s="542"/>
      <c r="W10" s="542"/>
      <c r="X10" s="542"/>
    </row>
    <row r="11" spans="1:24" ht="15.5">
      <c r="A11" s="738"/>
      <c r="B11" s="722"/>
      <c r="C11" s="739"/>
      <c r="D11" s="542"/>
      <c r="E11" s="542"/>
      <c r="F11" s="723"/>
      <c r="G11" s="740"/>
      <c r="H11" s="740"/>
      <c r="I11" s="703"/>
      <c r="J11" s="671"/>
      <c r="K11" s="542"/>
      <c r="L11" s="542"/>
      <c r="M11" s="542"/>
      <c r="N11" s="542"/>
      <c r="O11" s="542"/>
      <c r="P11" s="542"/>
      <c r="Q11" s="542"/>
      <c r="R11" s="542"/>
      <c r="S11" s="542"/>
      <c r="T11" s="542"/>
      <c r="U11" s="542"/>
      <c r="V11" s="542"/>
      <c r="W11" s="542"/>
      <c r="X11" s="542"/>
    </row>
    <row r="12" spans="1:24" ht="15.5">
      <c r="A12" s="738"/>
      <c r="B12" s="722"/>
      <c r="C12" s="739"/>
      <c r="D12" s="542"/>
      <c r="E12" s="542"/>
      <c r="F12" s="723"/>
      <c r="G12" s="740"/>
      <c r="H12" s="740"/>
      <c r="I12" s="703"/>
      <c r="J12" s="671"/>
      <c r="K12" s="542"/>
      <c r="L12" s="542"/>
      <c r="M12" s="542"/>
      <c r="N12" s="542"/>
      <c r="O12" s="542"/>
      <c r="P12" s="542"/>
      <c r="Q12" s="542"/>
      <c r="R12" s="542"/>
      <c r="S12" s="542"/>
      <c r="T12" s="542"/>
      <c r="U12" s="542"/>
      <c r="V12" s="542"/>
      <c r="W12" s="542"/>
      <c r="X12" s="542"/>
    </row>
    <row r="13" spans="1:24" ht="15.5">
      <c r="A13" s="738"/>
      <c r="B13" s="722"/>
      <c r="C13" s="739"/>
      <c r="D13" s="542"/>
      <c r="E13" s="542"/>
      <c r="F13" s="723"/>
      <c r="G13" s="740"/>
      <c r="H13" s="740"/>
      <c r="I13" s="703"/>
      <c r="J13" s="671"/>
      <c r="K13" s="542"/>
      <c r="L13" s="542"/>
      <c r="M13" s="542"/>
      <c r="N13" s="542"/>
      <c r="O13" s="542"/>
      <c r="P13" s="542"/>
      <c r="Q13" s="542"/>
      <c r="R13" s="542"/>
      <c r="S13" s="542"/>
      <c r="T13" s="542"/>
      <c r="U13" s="542"/>
      <c r="V13" s="542"/>
      <c r="W13" s="542"/>
      <c r="X13" s="542"/>
    </row>
    <row r="14" spans="1:24" ht="15.75" customHeight="1">
      <c r="A14" s="738"/>
      <c r="B14" s="722"/>
      <c r="C14" s="739"/>
      <c r="D14" s="542"/>
      <c r="E14" s="542"/>
      <c r="F14" s="723"/>
      <c r="G14" s="740"/>
      <c r="H14" s="740"/>
      <c r="I14" s="703"/>
      <c r="J14" s="671"/>
      <c r="K14" s="542"/>
      <c r="L14" s="542"/>
      <c r="M14" s="542"/>
      <c r="N14" s="542"/>
      <c r="O14" s="542"/>
      <c r="P14" s="542"/>
      <c r="Q14" s="542"/>
      <c r="R14" s="542"/>
      <c r="S14" s="542"/>
      <c r="T14" s="542"/>
      <c r="U14" s="542"/>
      <c r="V14" s="542"/>
      <c r="W14" s="542"/>
      <c r="X14" s="542"/>
    </row>
    <row r="15" spans="1:24" ht="15.75" customHeight="1">
      <c r="A15" s="738"/>
      <c r="B15" s="722"/>
      <c r="C15" s="739"/>
      <c r="D15" s="542"/>
      <c r="E15" s="542"/>
      <c r="F15" s="723"/>
      <c r="G15" s="740"/>
      <c r="H15" s="740"/>
      <c r="I15" s="703"/>
      <c r="J15" s="671"/>
      <c r="K15" s="542"/>
      <c r="L15" s="542"/>
      <c r="M15" s="542"/>
      <c r="N15" s="542"/>
      <c r="O15" s="542"/>
      <c r="P15" s="542"/>
      <c r="Q15" s="542"/>
      <c r="R15" s="542"/>
      <c r="S15" s="542"/>
      <c r="T15" s="542"/>
      <c r="U15" s="542"/>
      <c r="V15" s="542"/>
      <c r="W15" s="542"/>
      <c r="X15" s="542"/>
    </row>
    <row r="16" spans="1:24" ht="15.75" customHeight="1">
      <c r="A16" s="738"/>
      <c r="B16" s="722"/>
      <c r="C16" s="739"/>
      <c r="D16" s="542"/>
      <c r="E16" s="542"/>
      <c r="F16" s="723"/>
      <c r="G16" s="740"/>
      <c r="H16" s="740"/>
      <c r="I16" s="703"/>
      <c r="J16" s="671"/>
      <c r="K16" s="542"/>
      <c r="L16" s="542"/>
      <c r="M16" s="542"/>
      <c r="N16" s="542"/>
      <c r="O16" s="542"/>
      <c r="P16" s="542"/>
      <c r="Q16" s="542"/>
      <c r="R16" s="542"/>
      <c r="S16" s="542"/>
      <c r="T16" s="542"/>
      <c r="U16" s="542"/>
      <c r="V16" s="542"/>
      <c r="W16" s="542"/>
      <c r="X16" s="542"/>
    </row>
    <row r="17" spans="1:24" ht="15.75" customHeight="1">
      <c r="A17" s="738"/>
      <c r="B17" s="722"/>
      <c r="C17" s="739"/>
      <c r="D17" s="542"/>
      <c r="E17" s="542"/>
      <c r="F17" s="723"/>
      <c r="G17" s="740"/>
      <c r="H17" s="740"/>
      <c r="I17" s="703"/>
      <c r="J17" s="671"/>
      <c r="K17" s="542"/>
      <c r="L17" s="542"/>
      <c r="M17" s="542"/>
      <c r="N17" s="542"/>
      <c r="O17" s="542"/>
      <c r="P17" s="542"/>
      <c r="Q17" s="542"/>
      <c r="R17" s="542"/>
      <c r="S17" s="542"/>
      <c r="T17" s="542"/>
      <c r="U17" s="542"/>
      <c r="V17" s="542"/>
      <c r="W17" s="542"/>
      <c r="X17" s="542"/>
    </row>
    <row r="18" spans="1:24" ht="15.75" customHeight="1">
      <c r="A18" s="738"/>
      <c r="B18" s="722"/>
      <c r="C18" s="739"/>
      <c r="D18" s="542"/>
      <c r="E18" s="542"/>
      <c r="F18" s="723"/>
      <c r="G18" s="740"/>
      <c r="H18" s="740"/>
      <c r="I18" s="703"/>
      <c r="J18" s="671"/>
      <c r="K18" s="542"/>
      <c r="L18" s="542"/>
      <c r="M18" s="542"/>
      <c r="N18" s="542"/>
      <c r="O18" s="542"/>
      <c r="P18" s="542"/>
      <c r="Q18" s="542"/>
      <c r="R18" s="542"/>
      <c r="S18" s="542"/>
      <c r="T18" s="542"/>
      <c r="U18" s="542"/>
      <c r="V18" s="542"/>
      <c r="W18" s="542"/>
      <c r="X18" s="542"/>
    </row>
    <row r="19" spans="1:24" ht="15.75" customHeight="1">
      <c r="A19" s="738"/>
      <c r="B19" s="722"/>
      <c r="C19" s="739"/>
      <c r="D19" s="542"/>
      <c r="E19" s="542"/>
      <c r="F19" s="723"/>
      <c r="G19" s="740"/>
      <c r="H19" s="740"/>
      <c r="I19" s="703"/>
      <c r="J19" s="671"/>
      <c r="K19" s="542"/>
      <c r="L19" s="542"/>
      <c r="M19" s="542"/>
      <c r="N19" s="542"/>
      <c r="O19" s="542"/>
      <c r="P19" s="542"/>
      <c r="Q19" s="542"/>
      <c r="R19" s="542"/>
      <c r="S19" s="542"/>
      <c r="T19" s="542"/>
      <c r="U19" s="542"/>
      <c r="V19" s="542"/>
      <c r="W19" s="542"/>
      <c r="X19" s="542"/>
    </row>
    <row r="20" spans="1:24" ht="15.75" customHeight="1">
      <c r="A20" s="738"/>
      <c r="B20" s="722"/>
      <c r="C20" s="739"/>
      <c r="D20" s="542"/>
      <c r="E20" s="542"/>
      <c r="F20" s="723"/>
      <c r="G20" s="740"/>
      <c r="H20" s="740"/>
      <c r="I20" s="703"/>
      <c r="J20" s="671"/>
      <c r="K20" s="542"/>
      <c r="L20" s="542"/>
      <c r="M20" s="542"/>
      <c r="N20" s="542"/>
      <c r="O20" s="542"/>
      <c r="P20" s="542"/>
      <c r="Q20" s="542"/>
      <c r="R20" s="542"/>
      <c r="S20" s="542"/>
      <c r="T20" s="542"/>
      <c r="U20" s="542"/>
      <c r="V20" s="542"/>
      <c r="W20" s="542"/>
      <c r="X20" s="542"/>
    </row>
    <row r="21" spans="1:24" ht="15.75" customHeight="1">
      <c r="A21" s="738"/>
      <c r="B21" s="722"/>
      <c r="C21" s="739"/>
      <c r="D21" s="542"/>
      <c r="E21" s="542"/>
      <c r="F21" s="723"/>
      <c r="G21" s="740"/>
      <c r="H21" s="740"/>
      <c r="I21" s="703"/>
      <c r="J21" s="671"/>
      <c r="K21" s="542"/>
      <c r="L21" s="542"/>
      <c r="M21" s="542"/>
      <c r="N21" s="542"/>
      <c r="O21" s="542"/>
      <c r="P21" s="542"/>
      <c r="Q21" s="542"/>
      <c r="R21" s="542"/>
      <c r="S21" s="542"/>
      <c r="T21" s="542"/>
      <c r="U21" s="542"/>
      <c r="V21" s="542"/>
      <c r="W21" s="542"/>
      <c r="X21" s="542"/>
    </row>
    <row r="22" spans="1:24" ht="15.75" customHeight="1">
      <c r="A22" s="738"/>
      <c r="B22" s="722"/>
      <c r="C22" s="739"/>
      <c r="D22" s="542"/>
      <c r="E22" s="542"/>
      <c r="F22" s="723"/>
      <c r="G22" s="740"/>
      <c r="H22" s="740"/>
      <c r="I22" s="703"/>
      <c r="J22" s="671"/>
      <c r="K22" s="542"/>
      <c r="L22" s="542"/>
      <c r="M22" s="542"/>
      <c r="N22" s="542"/>
      <c r="O22" s="542"/>
      <c r="P22" s="542"/>
      <c r="Q22" s="542"/>
      <c r="R22" s="542"/>
      <c r="S22" s="542"/>
      <c r="T22" s="542"/>
      <c r="U22" s="542"/>
      <c r="V22" s="542"/>
      <c r="W22" s="542"/>
      <c r="X22" s="542"/>
    </row>
    <row r="23" spans="1:24" ht="15.75" customHeight="1">
      <c r="A23" s="738"/>
      <c r="B23" s="722"/>
      <c r="C23" s="739"/>
      <c r="D23" s="542"/>
      <c r="E23" s="542"/>
      <c r="F23" s="723"/>
      <c r="G23" s="740"/>
      <c r="H23" s="740"/>
      <c r="I23" s="703"/>
      <c r="J23" s="671"/>
      <c r="K23" s="542"/>
      <c r="L23" s="542"/>
      <c r="M23" s="542"/>
      <c r="N23" s="542"/>
      <c r="O23" s="542"/>
      <c r="P23" s="542"/>
      <c r="Q23" s="542"/>
      <c r="R23" s="542"/>
      <c r="S23" s="542"/>
      <c r="T23" s="542"/>
      <c r="U23" s="542"/>
      <c r="V23" s="542"/>
      <c r="W23" s="542"/>
      <c r="X23" s="542"/>
    </row>
    <row r="24" spans="1:24" ht="15.75" customHeight="1">
      <c r="A24" s="738"/>
      <c r="B24" s="722"/>
      <c r="C24" s="739"/>
      <c r="D24" s="542"/>
      <c r="E24" s="542"/>
      <c r="F24" s="723"/>
      <c r="G24" s="740"/>
      <c r="H24" s="740"/>
      <c r="I24" s="703"/>
      <c r="J24" s="671"/>
      <c r="K24" s="542"/>
      <c r="L24" s="542"/>
      <c r="M24" s="542"/>
      <c r="N24" s="542"/>
      <c r="O24" s="542"/>
      <c r="P24" s="542"/>
      <c r="Q24" s="542"/>
      <c r="R24" s="542"/>
      <c r="S24" s="542"/>
      <c r="T24" s="542"/>
      <c r="U24" s="542"/>
      <c r="V24" s="542"/>
      <c r="W24" s="542"/>
      <c r="X24" s="542"/>
    </row>
    <row r="25" spans="1:24" ht="15.75" customHeight="1">
      <c r="A25" s="738"/>
      <c r="B25" s="722"/>
      <c r="C25" s="739"/>
      <c r="D25" s="542"/>
      <c r="E25" s="542"/>
      <c r="F25" s="723"/>
      <c r="G25" s="740"/>
      <c r="H25" s="740"/>
      <c r="I25" s="703"/>
      <c r="J25" s="671"/>
      <c r="K25" s="542"/>
      <c r="L25" s="542"/>
      <c r="M25" s="542"/>
      <c r="N25" s="542"/>
      <c r="O25" s="542"/>
      <c r="P25" s="542"/>
      <c r="Q25" s="542"/>
      <c r="R25" s="542"/>
      <c r="S25" s="542"/>
      <c r="T25" s="542"/>
      <c r="U25" s="542"/>
      <c r="V25" s="542"/>
      <c r="W25" s="542"/>
      <c r="X25" s="542"/>
    </row>
    <row r="26" spans="1:24" ht="15.75" customHeight="1">
      <c r="A26" s="738"/>
      <c r="B26" s="722"/>
      <c r="C26" s="739"/>
      <c r="D26" s="542"/>
      <c r="E26" s="542"/>
      <c r="F26" s="723"/>
      <c r="G26" s="740"/>
      <c r="H26" s="740"/>
      <c r="I26" s="703"/>
      <c r="J26" s="671"/>
      <c r="K26" s="542"/>
      <c r="L26" s="542"/>
      <c r="M26" s="542"/>
      <c r="N26" s="542"/>
      <c r="O26" s="542"/>
      <c r="P26" s="542"/>
      <c r="Q26" s="542"/>
      <c r="R26" s="542"/>
      <c r="S26" s="542"/>
      <c r="T26" s="542"/>
      <c r="U26" s="542"/>
      <c r="V26" s="542"/>
      <c r="W26" s="542"/>
      <c r="X26" s="542"/>
    </row>
    <row r="27" spans="1:24" ht="15.75" customHeight="1">
      <c r="A27" s="738"/>
      <c r="B27" s="722"/>
      <c r="C27" s="739"/>
      <c r="D27" s="542"/>
      <c r="E27" s="542"/>
      <c r="F27" s="723"/>
      <c r="G27" s="740"/>
      <c r="H27" s="740"/>
      <c r="I27" s="703"/>
      <c r="J27" s="671"/>
      <c r="K27" s="542"/>
      <c r="L27" s="542"/>
      <c r="M27" s="542"/>
      <c r="N27" s="542"/>
      <c r="O27" s="542"/>
      <c r="P27" s="542"/>
      <c r="Q27" s="542"/>
      <c r="R27" s="542"/>
      <c r="S27" s="542"/>
      <c r="T27" s="542"/>
      <c r="U27" s="542"/>
      <c r="V27" s="542"/>
      <c r="W27" s="542"/>
      <c r="X27" s="542"/>
    </row>
    <row r="28" spans="1:24" ht="15.75" customHeight="1">
      <c r="A28" s="738"/>
      <c r="B28" s="722"/>
      <c r="C28" s="739"/>
      <c r="D28" s="542"/>
      <c r="E28" s="542"/>
      <c r="F28" s="723"/>
      <c r="G28" s="740"/>
      <c r="H28" s="740"/>
      <c r="I28" s="703"/>
      <c r="J28" s="671"/>
      <c r="K28" s="542"/>
      <c r="L28" s="542"/>
      <c r="M28" s="542"/>
      <c r="N28" s="542"/>
      <c r="O28" s="542"/>
      <c r="P28" s="542"/>
      <c r="Q28" s="542"/>
      <c r="R28" s="542"/>
      <c r="S28" s="542"/>
      <c r="T28" s="542"/>
      <c r="U28" s="542"/>
      <c r="V28" s="542"/>
      <c r="W28" s="542"/>
      <c r="X28" s="542"/>
    </row>
    <row r="29" spans="1:24" ht="15.75" customHeight="1">
      <c r="A29" s="738"/>
      <c r="B29" s="722"/>
      <c r="C29" s="739"/>
      <c r="D29" s="542"/>
      <c r="E29" s="542"/>
      <c r="F29" s="723"/>
      <c r="G29" s="740"/>
      <c r="H29" s="740"/>
      <c r="I29" s="703"/>
      <c r="J29" s="671"/>
      <c r="K29" s="542"/>
      <c r="L29" s="542"/>
      <c r="M29" s="542"/>
      <c r="N29" s="542"/>
      <c r="O29" s="542"/>
      <c r="P29" s="542"/>
      <c r="Q29" s="542"/>
      <c r="R29" s="542"/>
      <c r="S29" s="542"/>
      <c r="T29" s="542"/>
      <c r="U29" s="542"/>
      <c r="V29" s="542"/>
      <c r="W29" s="542"/>
      <c r="X29" s="542"/>
    </row>
    <row r="30" spans="1:24" ht="15.75" customHeight="1">
      <c r="A30" s="738"/>
      <c r="B30" s="722"/>
      <c r="C30" s="739"/>
      <c r="D30" s="542"/>
      <c r="E30" s="542"/>
      <c r="F30" s="723"/>
      <c r="G30" s="740"/>
      <c r="H30" s="740"/>
      <c r="I30" s="703"/>
      <c r="J30" s="671"/>
      <c r="K30" s="542"/>
      <c r="L30" s="542"/>
      <c r="M30" s="542"/>
      <c r="N30" s="542"/>
      <c r="O30" s="542"/>
      <c r="P30" s="542"/>
      <c r="Q30" s="542"/>
      <c r="R30" s="542"/>
      <c r="S30" s="542"/>
      <c r="T30" s="542"/>
      <c r="U30" s="542"/>
      <c r="V30" s="542"/>
      <c r="W30" s="542"/>
      <c r="X30" s="542"/>
    </row>
    <row r="31" spans="1:24" ht="15.75" customHeight="1">
      <c r="A31" s="738"/>
      <c r="B31" s="722"/>
      <c r="C31" s="739"/>
      <c r="D31" s="542"/>
      <c r="E31" s="542"/>
      <c r="F31" s="723"/>
      <c r="G31" s="740"/>
      <c r="H31" s="740"/>
      <c r="I31" s="703"/>
      <c r="J31" s="671"/>
      <c r="K31" s="542"/>
      <c r="L31" s="542"/>
      <c r="M31" s="542"/>
      <c r="N31" s="542"/>
      <c r="O31" s="542"/>
      <c r="P31" s="542"/>
      <c r="Q31" s="542"/>
      <c r="R31" s="542"/>
      <c r="S31" s="542"/>
      <c r="T31" s="542"/>
      <c r="U31" s="542"/>
      <c r="V31" s="542"/>
      <c r="W31" s="542"/>
      <c r="X31" s="542"/>
    </row>
    <row r="32" spans="1:24" ht="15.75" customHeight="1">
      <c r="A32" s="738"/>
      <c r="B32" s="722"/>
      <c r="C32" s="739"/>
      <c r="D32" s="542"/>
      <c r="E32" s="542"/>
      <c r="F32" s="723"/>
      <c r="G32" s="740"/>
      <c r="H32" s="740"/>
      <c r="I32" s="703"/>
      <c r="J32" s="671"/>
      <c r="K32" s="542"/>
      <c r="L32" s="542"/>
      <c r="M32" s="542"/>
      <c r="N32" s="542"/>
      <c r="O32" s="542"/>
      <c r="P32" s="542"/>
      <c r="Q32" s="542"/>
      <c r="R32" s="542"/>
      <c r="S32" s="542"/>
      <c r="T32" s="542"/>
      <c r="U32" s="542"/>
      <c r="V32" s="542"/>
      <c r="W32" s="542"/>
      <c r="X32" s="542"/>
    </row>
    <row r="33" spans="1:24" ht="15.75" customHeight="1">
      <c r="A33" s="738"/>
      <c r="B33" s="722"/>
      <c r="C33" s="739"/>
      <c r="D33" s="542"/>
      <c r="E33" s="542"/>
      <c r="F33" s="723"/>
      <c r="G33" s="740"/>
      <c r="H33" s="740"/>
      <c r="I33" s="703"/>
      <c r="J33" s="671"/>
      <c r="K33" s="542"/>
      <c r="L33" s="542"/>
      <c r="M33" s="542"/>
      <c r="N33" s="542"/>
      <c r="O33" s="542"/>
      <c r="P33" s="542"/>
      <c r="Q33" s="542"/>
      <c r="R33" s="542"/>
      <c r="S33" s="542"/>
      <c r="T33" s="542"/>
      <c r="U33" s="542"/>
      <c r="V33" s="542"/>
      <c r="W33" s="542"/>
      <c r="X33" s="542"/>
    </row>
    <row r="34" spans="1:24" ht="15.75" customHeight="1">
      <c r="A34" s="738"/>
      <c r="B34" s="722"/>
      <c r="C34" s="739"/>
      <c r="D34" s="542"/>
      <c r="E34" s="542"/>
      <c r="F34" s="723"/>
      <c r="G34" s="740"/>
      <c r="H34" s="740"/>
      <c r="I34" s="703"/>
      <c r="J34" s="671"/>
      <c r="K34" s="542"/>
      <c r="L34" s="542"/>
      <c r="M34" s="542"/>
      <c r="N34" s="542"/>
      <c r="O34" s="542"/>
      <c r="P34" s="542"/>
      <c r="Q34" s="542"/>
      <c r="R34" s="542"/>
      <c r="S34" s="542"/>
      <c r="T34" s="542"/>
      <c r="U34" s="542"/>
      <c r="V34" s="542"/>
      <c r="W34" s="542"/>
      <c r="X34" s="542"/>
    </row>
    <row r="35" spans="1:24" ht="15.75" customHeight="1">
      <c r="A35" s="738"/>
      <c r="B35" s="722"/>
      <c r="C35" s="739"/>
      <c r="D35" s="542"/>
      <c r="E35" s="542"/>
      <c r="F35" s="723"/>
      <c r="G35" s="740"/>
      <c r="H35" s="740"/>
      <c r="I35" s="703"/>
      <c r="J35" s="671"/>
      <c r="K35" s="542"/>
      <c r="L35" s="542"/>
      <c r="M35" s="542"/>
      <c r="N35" s="542"/>
      <c r="O35" s="542"/>
      <c r="P35" s="542"/>
      <c r="Q35" s="542"/>
      <c r="R35" s="542"/>
      <c r="S35" s="542"/>
      <c r="T35" s="542"/>
      <c r="U35" s="542"/>
      <c r="V35" s="542"/>
      <c r="W35" s="542"/>
      <c r="X35" s="542"/>
    </row>
    <row r="36" spans="1:24" ht="15.75" customHeight="1">
      <c r="A36" s="738"/>
      <c r="B36" s="722"/>
      <c r="C36" s="739"/>
      <c r="D36" s="542"/>
      <c r="E36" s="542"/>
      <c r="F36" s="723"/>
      <c r="G36" s="740"/>
      <c r="H36" s="740"/>
      <c r="I36" s="703"/>
      <c r="J36" s="671"/>
      <c r="K36" s="542"/>
      <c r="L36" s="542"/>
      <c r="M36" s="542"/>
      <c r="N36" s="542"/>
      <c r="O36" s="542"/>
      <c r="P36" s="542"/>
      <c r="Q36" s="542"/>
      <c r="R36" s="542"/>
      <c r="S36" s="542"/>
      <c r="T36" s="542"/>
      <c r="U36" s="542"/>
      <c r="V36" s="542"/>
      <c r="W36" s="542"/>
      <c r="X36" s="542"/>
    </row>
    <row r="37" spans="1:24" ht="15.75" customHeight="1">
      <c r="A37" s="738"/>
      <c r="B37" s="722"/>
      <c r="C37" s="739"/>
      <c r="D37" s="542"/>
      <c r="E37" s="542"/>
      <c r="F37" s="723"/>
      <c r="G37" s="740"/>
      <c r="H37" s="740"/>
      <c r="I37" s="703"/>
      <c r="J37" s="671"/>
      <c r="K37" s="542"/>
      <c r="L37" s="542"/>
      <c r="M37" s="542"/>
      <c r="N37" s="542"/>
      <c r="O37" s="542"/>
      <c r="P37" s="542"/>
      <c r="Q37" s="542"/>
      <c r="R37" s="542"/>
      <c r="S37" s="542"/>
      <c r="T37" s="542"/>
      <c r="U37" s="542"/>
      <c r="V37" s="542"/>
      <c r="W37" s="542"/>
      <c r="X37" s="542"/>
    </row>
    <row r="38" spans="1:24" ht="15.75" customHeight="1">
      <c r="A38" s="738"/>
      <c r="B38" s="722"/>
      <c r="C38" s="739"/>
      <c r="D38" s="542"/>
      <c r="E38" s="542"/>
      <c r="F38" s="723"/>
      <c r="G38" s="740"/>
      <c r="H38" s="740"/>
      <c r="I38" s="703"/>
      <c r="J38" s="671"/>
      <c r="K38" s="542"/>
      <c r="L38" s="542"/>
      <c r="M38" s="542"/>
      <c r="N38" s="542"/>
      <c r="O38" s="542"/>
      <c r="P38" s="542"/>
      <c r="Q38" s="542"/>
      <c r="R38" s="542"/>
      <c r="S38" s="542"/>
      <c r="T38" s="542"/>
      <c r="U38" s="542"/>
      <c r="V38" s="542"/>
      <c r="W38" s="542"/>
      <c r="X38" s="542"/>
    </row>
    <row r="39" spans="1:24" ht="15.75" customHeight="1">
      <c r="A39" s="738"/>
      <c r="B39" s="722"/>
      <c r="C39" s="739"/>
      <c r="D39" s="542"/>
      <c r="E39" s="542"/>
      <c r="F39" s="723"/>
      <c r="G39" s="740"/>
      <c r="H39" s="740"/>
      <c r="I39" s="703"/>
      <c r="J39" s="671"/>
      <c r="K39" s="542"/>
      <c r="L39" s="542"/>
      <c r="M39" s="542"/>
      <c r="N39" s="542"/>
      <c r="O39" s="542"/>
      <c r="P39" s="542"/>
      <c r="Q39" s="542"/>
      <c r="R39" s="542"/>
      <c r="S39" s="542"/>
      <c r="T39" s="542"/>
      <c r="U39" s="542"/>
      <c r="V39" s="542"/>
      <c r="W39" s="542"/>
      <c r="X39" s="542"/>
    </row>
    <row r="40" spans="1:24" ht="15.75" customHeight="1">
      <c r="A40" s="738"/>
      <c r="B40" s="722"/>
      <c r="C40" s="739"/>
      <c r="D40" s="542"/>
      <c r="E40" s="542"/>
      <c r="F40" s="723"/>
      <c r="G40" s="740"/>
      <c r="H40" s="740"/>
      <c r="I40" s="703"/>
      <c r="J40" s="671"/>
      <c r="K40" s="542"/>
      <c r="L40" s="542"/>
      <c r="M40" s="542"/>
      <c r="N40" s="542"/>
      <c r="O40" s="542"/>
      <c r="P40" s="542"/>
      <c r="Q40" s="542"/>
      <c r="R40" s="542"/>
      <c r="S40" s="542"/>
      <c r="T40" s="542"/>
      <c r="U40" s="542"/>
      <c r="V40" s="542"/>
      <c r="W40" s="542"/>
      <c r="X40" s="542"/>
    </row>
    <row r="41" spans="1:24" ht="15.75" customHeight="1">
      <c r="A41" s="738"/>
      <c r="B41" s="722"/>
      <c r="C41" s="739"/>
      <c r="D41" s="542"/>
      <c r="E41" s="542"/>
      <c r="F41" s="723"/>
      <c r="G41" s="740"/>
      <c r="H41" s="740"/>
      <c r="I41" s="703"/>
      <c r="J41" s="671"/>
      <c r="K41" s="542"/>
      <c r="L41" s="542"/>
      <c r="M41" s="542"/>
      <c r="N41" s="542"/>
      <c r="O41" s="542"/>
      <c r="P41" s="542"/>
      <c r="Q41" s="542"/>
      <c r="R41" s="542"/>
      <c r="S41" s="542"/>
      <c r="T41" s="542"/>
      <c r="U41" s="542"/>
      <c r="V41" s="542"/>
      <c r="W41" s="542"/>
      <c r="X41" s="542"/>
    </row>
    <row r="42" spans="1:24" ht="15.75" customHeight="1">
      <c r="A42" s="738"/>
      <c r="B42" s="722"/>
      <c r="C42" s="739"/>
      <c r="D42" s="542"/>
      <c r="E42" s="542"/>
      <c r="F42" s="723"/>
      <c r="G42" s="740"/>
      <c r="H42" s="740"/>
      <c r="I42" s="703"/>
      <c r="J42" s="671"/>
      <c r="K42" s="542"/>
      <c r="L42" s="542"/>
      <c r="M42" s="542"/>
      <c r="N42" s="542"/>
      <c r="O42" s="542"/>
      <c r="P42" s="542"/>
      <c r="Q42" s="542"/>
      <c r="R42" s="542"/>
      <c r="S42" s="542"/>
      <c r="T42" s="542"/>
      <c r="U42" s="542"/>
      <c r="V42" s="542"/>
      <c r="W42" s="542"/>
      <c r="X42" s="542"/>
    </row>
    <row r="43" spans="1:24" ht="15.75" customHeight="1">
      <c r="A43" s="738"/>
      <c r="B43" s="722"/>
      <c r="C43" s="739"/>
      <c r="D43" s="542"/>
      <c r="E43" s="542"/>
      <c r="F43" s="723"/>
      <c r="G43" s="740"/>
      <c r="H43" s="740"/>
      <c r="I43" s="703"/>
      <c r="J43" s="671"/>
      <c r="K43" s="542"/>
      <c r="L43" s="542"/>
      <c r="M43" s="542"/>
      <c r="N43" s="542"/>
      <c r="O43" s="542"/>
      <c r="P43" s="542"/>
      <c r="Q43" s="542"/>
      <c r="R43" s="542"/>
      <c r="S43" s="542"/>
      <c r="T43" s="542"/>
      <c r="U43" s="542"/>
      <c r="V43" s="542"/>
      <c r="W43" s="542"/>
      <c r="X43" s="542"/>
    </row>
    <row r="44" spans="1:24" ht="15.75" customHeight="1">
      <c r="A44" s="738"/>
      <c r="B44" s="722"/>
      <c r="C44" s="739"/>
      <c r="D44" s="542"/>
      <c r="E44" s="542"/>
      <c r="F44" s="723"/>
      <c r="G44" s="740"/>
      <c r="H44" s="740"/>
      <c r="I44" s="703"/>
      <c r="J44" s="671"/>
      <c r="K44" s="542"/>
      <c r="L44" s="542"/>
      <c r="M44" s="542"/>
      <c r="N44" s="542"/>
      <c r="O44" s="542"/>
      <c r="P44" s="542"/>
      <c r="Q44" s="542"/>
      <c r="R44" s="542"/>
      <c r="S44" s="542"/>
      <c r="T44" s="542"/>
      <c r="U44" s="542"/>
      <c r="V44" s="542"/>
      <c r="W44" s="542"/>
      <c r="X44" s="542"/>
    </row>
    <row r="45" spans="1:24" ht="15.75" customHeight="1">
      <c r="A45" s="738"/>
      <c r="B45" s="722"/>
      <c r="C45" s="739"/>
      <c r="D45" s="542"/>
      <c r="E45" s="542"/>
      <c r="F45" s="723"/>
      <c r="G45" s="740"/>
      <c r="H45" s="740"/>
      <c r="I45" s="703"/>
      <c r="J45" s="671"/>
      <c r="K45" s="542"/>
      <c r="L45" s="542"/>
      <c r="M45" s="542"/>
      <c r="N45" s="542"/>
      <c r="O45" s="542"/>
      <c r="P45" s="542"/>
      <c r="Q45" s="542"/>
      <c r="R45" s="542"/>
      <c r="S45" s="542"/>
      <c r="T45" s="542"/>
      <c r="U45" s="542"/>
      <c r="V45" s="542"/>
      <c r="W45" s="542"/>
      <c r="X45" s="542"/>
    </row>
    <row r="46" spans="1:24" ht="15.75" customHeight="1">
      <c r="A46" s="738"/>
      <c r="B46" s="722"/>
      <c r="C46" s="739"/>
      <c r="D46" s="542"/>
      <c r="E46" s="542"/>
      <c r="F46" s="723"/>
      <c r="G46" s="740"/>
      <c r="H46" s="740"/>
      <c r="I46" s="703"/>
      <c r="J46" s="671"/>
      <c r="K46" s="542"/>
      <c r="L46" s="542"/>
      <c r="M46" s="542"/>
      <c r="N46" s="542"/>
      <c r="O46" s="542"/>
      <c r="P46" s="542"/>
      <c r="Q46" s="542"/>
      <c r="R46" s="542"/>
      <c r="S46" s="542"/>
      <c r="T46" s="542"/>
      <c r="U46" s="542"/>
      <c r="V46" s="542"/>
      <c r="W46" s="542"/>
      <c r="X46" s="542"/>
    </row>
    <row r="47" spans="1:24" ht="15.75" customHeight="1">
      <c r="A47" s="738"/>
      <c r="B47" s="722"/>
      <c r="C47" s="739"/>
      <c r="D47" s="542"/>
      <c r="E47" s="542"/>
      <c r="F47" s="723"/>
      <c r="G47" s="740"/>
      <c r="H47" s="740"/>
      <c r="I47" s="703"/>
      <c r="J47" s="671"/>
      <c r="K47" s="542"/>
      <c r="L47" s="542"/>
      <c r="M47" s="542"/>
      <c r="N47" s="542"/>
      <c r="O47" s="542"/>
      <c r="P47" s="542"/>
      <c r="Q47" s="542"/>
      <c r="R47" s="542"/>
      <c r="S47" s="542"/>
      <c r="T47" s="542"/>
      <c r="U47" s="542"/>
      <c r="V47" s="542"/>
      <c r="W47" s="542"/>
      <c r="X47" s="542"/>
    </row>
    <row r="48" spans="1:24" ht="15.75" customHeight="1">
      <c r="A48" s="738"/>
      <c r="B48" s="722"/>
      <c r="C48" s="739"/>
      <c r="D48" s="542"/>
      <c r="E48" s="542"/>
      <c r="F48" s="723"/>
      <c r="G48" s="740"/>
      <c r="H48" s="740"/>
      <c r="I48" s="703"/>
      <c r="J48" s="671"/>
      <c r="K48" s="542"/>
      <c r="L48" s="542"/>
      <c r="M48" s="542"/>
      <c r="N48" s="542"/>
      <c r="O48" s="542"/>
      <c r="P48" s="542"/>
      <c r="Q48" s="542"/>
      <c r="R48" s="542"/>
      <c r="S48" s="542"/>
      <c r="T48" s="542"/>
      <c r="U48" s="542"/>
      <c r="V48" s="542"/>
      <c r="W48" s="542"/>
      <c r="X48" s="542"/>
    </row>
    <row r="49" spans="1:24" ht="15.75" customHeight="1">
      <c r="A49" s="738"/>
      <c r="B49" s="722"/>
      <c r="C49" s="739"/>
      <c r="D49" s="542"/>
      <c r="E49" s="542"/>
      <c r="F49" s="723"/>
      <c r="G49" s="740"/>
      <c r="H49" s="740"/>
      <c r="I49" s="703"/>
      <c r="J49" s="671"/>
      <c r="K49" s="542"/>
      <c r="L49" s="542"/>
      <c r="M49" s="542"/>
      <c r="N49" s="542"/>
      <c r="O49" s="542"/>
      <c r="P49" s="542"/>
      <c r="Q49" s="542"/>
      <c r="R49" s="542"/>
      <c r="S49" s="542"/>
      <c r="T49" s="542"/>
      <c r="U49" s="542"/>
      <c r="V49" s="542"/>
      <c r="W49" s="542"/>
      <c r="X49" s="542"/>
    </row>
    <row r="50" spans="1:24" ht="15.75" customHeight="1">
      <c r="A50" s="738"/>
      <c r="B50" s="722"/>
      <c r="C50" s="739"/>
      <c r="D50" s="542"/>
      <c r="E50" s="542"/>
      <c r="F50" s="723"/>
      <c r="G50" s="740"/>
      <c r="H50" s="740"/>
      <c r="I50" s="703"/>
      <c r="J50" s="671"/>
      <c r="K50" s="542"/>
      <c r="L50" s="542"/>
      <c r="M50" s="542"/>
      <c r="N50" s="542"/>
      <c r="O50" s="542"/>
      <c r="P50" s="542"/>
      <c r="Q50" s="542"/>
      <c r="R50" s="542"/>
      <c r="S50" s="542"/>
      <c r="T50" s="542"/>
      <c r="U50" s="542"/>
      <c r="V50" s="542"/>
      <c r="W50" s="542"/>
      <c r="X50" s="542"/>
    </row>
    <row r="51" spans="1:24" ht="15.75" customHeight="1">
      <c r="A51" s="738"/>
      <c r="B51" s="722"/>
      <c r="C51" s="739"/>
      <c r="D51" s="542"/>
      <c r="E51" s="542"/>
      <c r="F51" s="723"/>
      <c r="G51" s="740"/>
      <c r="H51" s="740"/>
      <c r="I51" s="703"/>
      <c r="J51" s="671"/>
      <c r="K51" s="542"/>
      <c r="L51" s="542"/>
      <c r="M51" s="542"/>
      <c r="N51" s="542"/>
      <c r="O51" s="542"/>
      <c r="P51" s="542"/>
      <c r="Q51" s="542"/>
      <c r="R51" s="542"/>
      <c r="S51" s="542"/>
      <c r="T51" s="542"/>
      <c r="U51" s="542"/>
      <c r="V51" s="542"/>
      <c r="W51" s="542"/>
      <c r="X51" s="542"/>
    </row>
    <row r="52" spans="1:24" ht="15.75" customHeight="1">
      <c r="A52" s="738"/>
      <c r="B52" s="722"/>
      <c r="C52" s="739"/>
      <c r="D52" s="542"/>
      <c r="E52" s="542"/>
      <c r="F52" s="723"/>
      <c r="G52" s="740"/>
      <c r="H52" s="740"/>
      <c r="I52" s="703"/>
      <c r="J52" s="671"/>
      <c r="K52" s="542"/>
      <c r="L52" s="542"/>
      <c r="M52" s="542"/>
      <c r="N52" s="542"/>
      <c r="O52" s="542"/>
      <c r="P52" s="542"/>
      <c r="Q52" s="542"/>
      <c r="R52" s="542"/>
      <c r="S52" s="542"/>
      <c r="T52" s="542"/>
      <c r="U52" s="542"/>
      <c r="V52" s="542"/>
      <c r="W52" s="542"/>
      <c r="X52" s="542"/>
    </row>
    <row r="53" spans="1:24" ht="15.75" customHeight="1">
      <c r="A53" s="738"/>
      <c r="B53" s="722"/>
      <c r="C53" s="739"/>
      <c r="D53" s="542"/>
      <c r="E53" s="542"/>
      <c r="F53" s="723"/>
      <c r="G53" s="740"/>
      <c r="H53" s="740"/>
      <c r="I53" s="703"/>
      <c r="J53" s="671"/>
      <c r="K53" s="542"/>
      <c r="L53" s="542"/>
      <c r="M53" s="542"/>
      <c r="N53" s="542"/>
      <c r="O53" s="542"/>
      <c r="P53" s="542"/>
      <c r="Q53" s="542"/>
      <c r="R53" s="542"/>
      <c r="S53" s="542"/>
      <c r="T53" s="542"/>
      <c r="U53" s="542"/>
      <c r="V53" s="542"/>
      <c r="W53" s="542"/>
      <c r="X53" s="542"/>
    </row>
    <row r="54" spans="1:24" ht="15.75" customHeight="1">
      <c r="A54" s="738"/>
      <c r="B54" s="722"/>
      <c r="C54" s="739"/>
      <c r="D54" s="542"/>
      <c r="E54" s="542"/>
      <c r="F54" s="723"/>
      <c r="G54" s="740"/>
      <c r="H54" s="740"/>
      <c r="I54" s="703"/>
      <c r="J54" s="671"/>
      <c r="K54" s="542"/>
      <c r="L54" s="542"/>
      <c r="M54" s="542"/>
      <c r="N54" s="542"/>
      <c r="O54" s="542"/>
      <c r="P54" s="542"/>
      <c r="Q54" s="542"/>
      <c r="R54" s="542"/>
      <c r="S54" s="542"/>
      <c r="T54" s="542"/>
      <c r="U54" s="542"/>
      <c r="V54" s="542"/>
      <c r="W54" s="542"/>
      <c r="X54" s="542"/>
    </row>
    <row r="55" spans="1:24" ht="15.75" customHeight="1">
      <c r="A55" s="738"/>
      <c r="B55" s="722"/>
      <c r="C55" s="739"/>
      <c r="D55" s="542"/>
      <c r="E55" s="542"/>
      <c r="F55" s="723"/>
      <c r="G55" s="740"/>
      <c r="H55" s="740"/>
      <c r="I55" s="703"/>
      <c r="J55" s="671"/>
      <c r="K55" s="542"/>
      <c r="L55" s="542"/>
      <c r="M55" s="542"/>
      <c r="N55" s="542"/>
      <c r="O55" s="542"/>
      <c r="P55" s="542"/>
      <c r="Q55" s="542"/>
      <c r="R55" s="542"/>
      <c r="S55" s="542"/>
      <c r="T55" s="542"/>
      <c r="U55" s="542"/>
      <c r="V55" s="542"/>
      <c r="W55" s="542"/>
      <c r="X55" s="542"/>
    </row>
    <row r="56" spans="1:24" ht="15.75" customHeight="1">
      <c r="A56" s="738"/>
      <c r="B56" s="722"/>
      <c r="C56" s="739"/>
      <c r="D56" s="542"/>
      <c r="E56" s="542"/>
      <c r="F56" s="723"/>
      <c r="G56" s="740"/>
      <c r="H56" s="740"/>
      <c r="I56" s="703"/>
      <c r="J56" s="671"/>
      <c r="K56" s="542"/>
      <c r="L56" s="542"/>
      <c r="M56" s="542"/>
      <c r="N56" s="542"/>
      <c r="O56" s="542"/>
      <c r="P56" s="542"/>
      <c r="Q56" s="542"/>
      <c r="R56" s="542"/>
      <c r="S56" s="542"/>
      <c r="T56" s="542"/>
      <c r="U56" s="542"/>
      <c r="V56" s="542"/>
      <c r="W56" s="542"/>
      <c r="X56" s="542"/>
    </row>
    <row r="57" spans="1:24" ht="15.75" customHeight="1">
      <c r="A57" s="738"/>
      <c r="B57" s="722"/>
      <c r="C57" s="739"/>
      <c r="D57" s="542"/>
      <c r="E57" s="542"/>
      <c r="F57" s="723"/>
      <c r="G57" s="740"/>
      <c r="H57" s="740"/>
      <c r="I57" s="703"/>
      <c r="J57" s="671"/>
      <c r="K57" s="542"/>
      <c r="L57" s="542"/>
      <c r="M57" s="542"/>
      <c r="N57" s="542"/>
      <c r="O57" s="542"/>
      <c r="P57" s="542"/>
      <c r="Q57" s="542"/>
      <c r="R57" s="542"/>
      <c r="S57" s="542"/>
      <c r="T57" s="542"/>
      <c r="U57" s="542"/>
      <c r="V57" s="542"/>
      <c r="W57" s="542"/>
      <c r="X57" s="542"/>
    </row>
    <row r="58" spans="1:24" ht="15.75" customHeight="1">
      <c r="A58" s="738"/>
      <c r="B58" s="722"/>
      <c r="C58" s="739"/>
      <c r="D58" s="542"/>
      <c r="E58" s="542"/>
      <c r="F58" s="723"/>
      <c r="G58" s="740"/>
      <c r="H58" s="740"/>
      <c r="I58" s="703"/>
      <c r="J58" s="671"/>
      <c r="K58" s="542"/>
      <c r="L58" s="542"/>
      <c r="M58" s="542"/>
      <c r="N58" s="542"/>
      <c r="O58" s="542"/>
      <c r="P58" s="542"/>
      <c r="Q58" s="542"/>
      <c r="R58" s="542"/>
      <c r="S58" s="542"/>
      <c r="T58" s="542"/>
      <c r="U58" s="542"/>
      <c r="V58" s="542"/>
      <c r="W58" s="542"/>
      <c r="X58" s="542"/>
    </row>
    <row r="59" spans="1:24" ht="15.75" customHeight="1">
      <c r="A59" s="738"/>
      <c r="B59" s="722"/>
      <c r="C59" s="739"/>
      <c r="D59" s="542"/>
      <c r="E59" s="542"/>
      <c r="F59" s="723"/>
      <c r="G59" s="740"/>
      <c r="H59" s="740"/>
      <c r="I59" s="703"/>
      <c r="J59" s="671"/>
      <c r="K59" s="542"/>
      <c r="L59" s="542"/>
      <c r="M59" s="542"/>
      <c r="N59" s="542"/>
      <c r="O59" s="542"/>
      <c r="P59" s="542"/>
      <c r="Q59" s="542"/>
      <c r="R59" s="542"/>
      <c r="S59" s="542"/>
      <c r="T59" s="542"/>
      <c r="U59" s="542"/>
      <c r="V59" s="542"/>
      <c r="W59" s="542"/>
      <c r="X59" s="542"/>
    </row>
    <row r="60" spans="1:24" ht="15.75" customHeight="1">
      <c r="A60" s="738"/>
      <c r="B60" s="722"/>
      <c r="C60" s="739"/>
      <c r="D60" s="542"/>
      <c r="E60" s="542"/>
      <c r="F60" s="723"/>
      <c r="G60" s="740"/>
      <c r="H60" s="740"/>
      <c r="I60" s="703"/>
      <c r="J60" s="671"/>
      <c r="K60" s="542"/>
      <c r="L60" s="542"/>
      <c r="M60" s="542"/>
      <c r="N60" s="542"/>
      <c r="O60" s="542"/>
      <c r="P60" s="542"/>
      <c r="Q60" s="542"/>
      <c r="R60" s="542"/>
      <c r="S60" s="542"/>
      <c r="T60" s="542"/>
      <c r="U60" s="542"/>
      <c r="V60" s="542"/>
      <c r="W60" s="542"/>
      <c r="X60" s="542"/>
    </row>
    <row r="61" spans="1:24" ht="15.75" customHeight="1">
      <c r="A61" s="738"/>
      <c r="B61" s="722"/>
      <c r="C61" s="739"/>
      <c r="D61" s="542"/>
      <c r="E61" s="542"/>
      <c r="F61" s="723"/>
      <c r="G61" s="740"/>
      <c r="H61" s="740"/>
      <c r="I61" s="703"/>
      <c r="J61" s="671"/>
      <c r="K61" s="542"/>
      <c r="L61" s="542"/>
      <c r="M61" s="542"/>
      <c r="N61" s="542"/>
      <c r="O61" s="542"/>
      <c r="P61" s="542"/>
      <c r="Q61" s="542"/>
      <c r="R61" s="542"/>
      <c r="S61" s="542"/>
      <c r="T61" s="542"/>
      <c r="U61" s="542"/>
      <c r="V61" s="542"/>
      <c r="W61" s="542"/>
      <c r="X61" s="542"/>
    </row>
    <row r="62" spans="1:24" ht="15.75" customHeight="1">
      <c r="A62" s="738"/>
      <c r="B62" s="722"/>
      <c r="C62" s="739"/>
      <c r="D62" s="542"/>
      <c r="E62" s="542"/>
      <c r="F62" s="723"/>
      <c r="G62" s="740"/>
      <c r="H62" s="740"/>
      <c r="I62" s="703"/>
      <c r="J62" s="671"/>
      <c r="K62" s="542"/>
      <c r="L62" s="542"/>
      <c r="M62" s="542"/>
      <c r="N62" s="542"/>
      <c r="O62" s="542"/>
      <c r="P62" s="542"/>
      <c r="Q62" s="542"/>
      <c r="R62" s="542"/>
      <c r="S62" s="542"/>
      <c r="T62" s="542"/>
      <c r="U62" s="542"/>
      <c r="V62" s="542"/>
      <c r="W62" s="542"/>
      <c r="X62" s="542"/>
    </row>
    <row r="63" spans="1:24" ht="15.75" customHeight="1">
      <c r="A63" s="738"/>
      <c r="B63" s="722"/>
      <c r="C63" s="739"/>
      <c r="D63" s="542"/>
      <c r="E63" s="542"/>
      <c r="F63" s="723"/>
      <c r="G63" s="740"/>
      <c r="H63" s="740"/>
      <c r="I63" s="703"/>
      <c r="J63" s="671"/>
      <c r="K63" s="542"/>
      <c r="L63" s="542"/>
      <c r="M63" s="542"/>
      <c r="N63" s="542"/>
      <c r="O63" s="542"/>
      <c r="P63" s="542"/>
      <c r="Q63" s="542"/>
      <c r="R63" s="542"/>
      <c r="S63" s="542"/>
      <c r="T63" s="542"/>
      <c r="U63" s="542"/>
      <c r="V63" s="542"/>
      <c r="W63" s="542"/>
      <c r="X63" s="542"/>
    </row>
    <row r="64" spans="1:24" ht="15.75" customHeight="1">
      <c r="A64" s="738"/>
      <c r="B64" s="722"/>
      <c r="C64" s="739"/>
      <c r="D64" s="542"/>
      <c r="E64" s="542"/>
      <c r="F64" s="723"/>
      <c r="G64" s="740"/>
      <c r="H64" s="740"/>
      <c r="I64" s="703"/>
      <c r="J64" s="671"/>
      <c r="K64" s="542"/>
      <c r="L64" s="542"/>
      <c r="M64" s="542"/>
      <c r="N64" s="542"/>
      <c r="O64" s="542"/>
      <c r="P64" s="542"/>
      <c r="Q64" s="542"/>
      <c r="R64" s="542"/>
      <c r="S64" s="542"/>
      <c r="T64" s="542"/>
      <c r="U64" s="542"/>
      <c r="V64" s="542"/>
      <c r="W64" s="542"/>
      <c r="X64" s="542"/>
    </row>
    <row r="65" spans="1:24" ht="15.75" customHeight="1">
      <c r="A65" s="738"/>
      <c r="B65" s="722"/>
      <c r="C65" s="739"/>
      <c r="D65" s="542"/>
      <c r="E65" s="542"/>
      <c r="F65" s="723"/>
      <c r="G65" s="740"/>
      <c r="H65" s="740"/>
      <c r="I65" s="703"/>
      <c r="J65" s="671"/>
      <c r="K65" s="542"/>
      <c r="L65" s="542"/>
      <c r="M65" s="542"/>
      <c r="N65" s="542"/>
      <c r="O65" s="542"/>
      <c r="P65" s="542"/>
      <c r="Q65" s="542"/>
      <c r="R65" s="542"/>
      <c r="S65" s="542"/>
      <c r="T65" s="542"/>
      <c r="U65" s="542"/>
      <c r="V65" s="542"/>
      <c r="W65" s="542"/>
      <c r="X65" s="542"/>
    </row>
    <row r="66" spans="1:24" ht="15.75" customHeight="1">
      <c r="A66" s="738"/>
      <c r="B66" s="722"/>
      <c r="C66" s="739"/>
      <c r="D66" s="542"/>
      <c r="E66" s="542"/>
      <c r="F66" s="723"/>
      <c r="G66" s="740"/>
      <c r="H66" s="740"/>
      <c r="I66" s="703"/>
      <c r="J66" s="671"/>
      <c r="K66" s="542"/>
      <c r="L66" s="542"/>
      <c r="M66" s="542"/>
      <c r="N66" s="542"/>
      <c r="O66" s="542"/>
      <c r="P66" s="542"/>
      <c r="Q66" s="542"/>
      <c r="R66" s="542"/>
      <c r="S66" s="542"/>
      <c r="T66" s="542"/>
      <c r="U66" s="542"/>
      <c r="V66" s="542"/>
      <c r="W66" s="542"/>
      <c r="X66" s="542"/>
    </row>
    <row r="67" spans="1:24" ht="15.75" customHeight="1">
      <c r="A67" s="738"/>
      <c r="B67" s="722"/>
      <c r="C67" s="739"/>
      <c r="D67" s="542"/>
      <c r="E67" s="542"/>
      <c r="F67" s="723"/>
      <c r="G67" s="740"/>
      <c r="H67" s="740"/>
      <c r="I67" s="703"/>
      <c r="J67" s="671"/>
      <c r="K67" s="542"/>
      <c r="L67" s="542"/>
      <c r="M67" s="542"/>
      <c r="N67" s="542"/>
      <c r="O67" s="542"/>
      <c r="P67" s="542"/>
      <c r="Q67" s="542"/>
      <c r="R67" s="542"/>
      <c r="S67" s="542"/>
      <c r="T67" s="542"/>
      <c r="U67" s="542"/>
      <c r="V67" s="542"/>
      <c r="W67" s="542"/>
      <c r="X67" s="542"/>
    </row>
    <row r="68" spans="1:24" ht="15.75" customHeight="1">
      <c r="A68" s="738"/>
      <c r="B68" s="722"/>
      <c r="C68" s="739"/>
      <c r="D68" s="542"/>
      <c r="E68" s="542"/>
      <c r="F68" s="723"/>
      <c r="G68" s="740"/>
      <c r="H68" s="740"/>
      <c r="I68" s="703"/>
      <c r="J68" s="671"/>
      <c r="K68" s="542"/>
      <c r="L68" s="542"/>
      <c r="M68" s="542"/>
      <c r="N68" s="542"/>
      <c r="O68" s="542"/>
      <c r="P68" s="542"/>
      <c r="Q68" s="542"/>
      <c r="R68" s="542"/>
      <c r="S68" s="542"/>
      <c r="T68" s="542"/>
      <c r="U68" s="542"/>
      <c r="V68" s="542"/>
      <c r="W68" s="542"/>
      <c r="X68" s="542"/>
    </row>
    <row r="69" spans="1:24" ht="15.75" customHeight="1">
      <c r="A69" s="738"/>
      <c r="B69" s="722"/>
      <c r="C69" s="739"/>
      <c r="D69" s="542"/>
      <c r="E69" s="542"/>
      <c r="F69" s="723"/>
      <c r="G69" s="740"/>
      <c r="H69" s="740"/>
      <c r="I69" s="703"/>
      <c r="J69" s="671"/>
      <c r="K69" s="542"/>
      <c r="L69" s="542"/>
      <c r="M69" s="542"/>
      <c r="N69" s="542"/>
      <c r="O69" s="542"/>
      <c r="P69" s="542"/>
      <c r="Q69" s="542"/>
      <c r="R69" s="542"/>
      <c r="S69" s="542"/>
      <c r="T69" s="542"/>
      <c r="U69" s="542"/>
      <c r="V69" s="542"/>
      <c r="W69" s="542"/>
      <c r="X69" s="542"/>
    </row>
    <row r="70" spans="1:24" ht="15.75" customHeight="1">
      <c r="A70" s="738"/>
      <c r="B70" s="722"/>
      <c r="C70" s="739"/>
      <c r="D70" s="542"/>
      <c r="E70" s="542"/>
      <c r="F70" s="723"/>
      <c r="G70" s="740"/>
      <c r="H70" s="740"/>
      <c r="I70" s="703"/>
      <c r="J70" s="671"/>
      <c r="K70" s="542"/>
      <c r="L70" s="542"/>
      <c r="M70" s="542"/>
      <c r="N70" s="542"/>
      <c r="O70" s="542"/>
      <c r="P70" s="542"/>
      <c r="Q70" s="542"/>
      <c r="R70" s="542"/>
      <c r="S70" s="542"/>
      <c r="T70" s="542"/>
      <c r="U70" s="542"/>
      <c r="V70" s="542"/>
      <c r="W70" s="542"/>
      <c r="X70" s="542"/>
    </row>
    <row r="71" spans="1:24" ht="15.75" customHeight="1">
      <c r="A71" s="738"/>
      <c r="B71" s="722"/>
      <c r="C71" s="739"/>
      <c r="D71" s="542"/>
      <c r="E71" s="542"/>
      <c r="F71" s="723"/>
      <c r="G71" s="740"/>
      <c r="H71" s="740"/>
      <c r="I71" s="703"/>
      <c r="J71" s="671"/>
      <c r="K71" s="542"/>
      <c r="L71" s="542"/>
      <c r="M71" s="542"/>
      <c r="N71" s="542"/>
      <c r="O71" s="542"/>
      <c r="P71" s="542"/>
      <c r="Q71" s="542"/>
      <c r="R71" s="542"/>
      <c r="S71" s="542"/>
      <c r="T71" s="542"/>
      <c r="U71" s="542"/>
      <c r="V71" s="542"/>
      <c r="W71" s="542"/>
      <c r="X71" s="542"/>
    </row>
    <row r="72" spans="1:24" ht="15.75" customHeight="1">
      <c r="A72" s="738"/>
      <c r="B72" s="722"/>
      <c r="C72" s="739"/>
      <c r="D72" s="542"/>
      <c r="E72" s="542"/>
      <c r="F72" s="723"/>
      <c r="G72" s="740"/>
      <c r="H72" s="740"/>
      <c r="I72" s="703"/>
      <c r="J72" s="671"/>
      <c r="K72" s="542"/>
      <c r="L72" s="542"/>
      <c r="M72" s="542"/>
      <c r="N72" s="542"/>
      <c r="O72" s="542"/>
      <c r="P72" s="542"/>
      <c r="Q72" s="542"/>
      <c r="R72" s="542"/>
      <c r="S72" s="542"/>
      <c r="T72" s="542"/>
      <c r="U72" s="542"/>
      <c r="V72" s="542"/>
      <c r="W72" s="542"/>
      <c r="X72" s="542"/>
    </row>
    <row r="73" spans="1:24" ht="15.75" customHeight="1">
      <c r="A73" s="738"/>
      <c r="B73" s="722"/>
      <c r="C73" s="739"/>
      <c r="D73" s="542"/>
      <c r="E73" s="542"/>
      <c r="F73" s="723"/>
      <c r="G73" s="740"/>
      <c r="H73" s="740"/>
      <c r="I73" s="703"/>
      <c r="J73" s="671"/>
      <c r="K73" s="542"/>
      <c r="L73" s="542"/>
      <c r="M73" s="542"/>
      <c r="N73" s="542"/>
      <c r="O73" s="542"/>
      <c r="P73" s="542"/>
      <c r="Q73" s="542"/>
      <c r="R73" s="542"/>
      <c r="S73" s="542"/>
      <c r="T73" s="542"/>
      <c r="U73" s="542"/>
      <c r="V73" s="542"/>
      <c r="W73" s="542"/>
      <c r="X73" s="542"/>
    </row>
    <row r="74" spans="1:24" ht="15.75" customHeight="1">
      <c r="A74" s="738"/>
      <c r="B74" s="722"/>
      <c r="C74" s="739"/>
      <c r="D74" s="542"/>
      <c r="E74" s="542"/>
      <c r="F74" s="723"/>
      <c r="G74" s="740"/>
      <c r="H74" s="740"/>
      <c r="I74" s="703"/>
      <c r="J74" s="671"/>
      <c r="K74" s="542"/>
      <c r="L74" s="542"/>
      <c r="M74" s="542"/>
      <c r="N74" s="542"/>
      <c r="O74" s="542"/>
      <c r="P74" s="542"/>
      <c r="Q74" s="542"/>
      <c r="R74" s="542"/>
      <c r="S74" s="542"/>
      <c r="T74" s="542"/>
      <c r="U74" s="542"/>
      <c r="V74" s="542"/>
      <c r="W74" s="542"/>
      <c r="X74" s="542"/>
    </row>
    <row r="75" spans="1:24" ht="15.75" customHeight="1">
      <c r="A75" s="738"/>
      <c r="B75" s="722"/>
      <c r="C75" s="739"/>
      <c r="D75" s="542"/>
      <c r="E75" s="542"/>
      <c r="F75" s="723"/>
      <c r="G75" s="740"/>
      <c r="H75" s="740"/>
      <c r="I75" s="703"/>
      <c r="J75" s="671"/>
      <c r="K75" s="542"/>
      <c r="L75" s="542"/>
      <c r="M75" s="542"/>
      <c r="N75" s="542"/>
      <c r="O75" s="542"/>
      <c r="P75" s="542"/>
      <c r="Q75" s="542"/>
      <c r="R75" s="542"/>
      <c r="S75" s="542"/>
      <c r="T75" s="542"/>
      <c r="U75" s="542"/>
      <c r="V75" s="542"/>
      <c r="W75" s="542"/>
      <c r="X75" s="542"/>
    </row>
    <row r="76" spans="1:24" ht="15.75" customHeight="1">
      <c r="A76" s="738"/>
      <c r="B76" s="722"/>
      <c r="C76" s="739"/>
      <c r="D76" s="542"/>
      <c r="E76" s="542"/>
      <c r="F76" s="723"/>
      <c r="G76" s="740"/>
      <c r="H76" s="740"/>
      <c r="I76" s="703"/>
      <c r="J76" s="671"/>
      <c r="K76" s="542"/>
      <c r="L76" s="542"/>
      <c r="M76" s="542"/>
      <c r="N76" s="542"/>
      <c r="O76" s="542"/>
      <c r="P76" s="542"/>
      <c r="Q76" s="542"/>
      <c r="R76" s="542"/>
      <c r="S76" s="542"/>
      <c r="T76" s="542"/>
      <c r="U76" s="542"/>
      <c r="V76" s="542"/>
      <c r="W76" s="542"/>
      <c r="X76" s="542"/>
    </row>
    <row r="77" spans="1:24" ht="15.75" customHeight="1">
      <c r="A77" s="738"/>
      <c r="B77" s="722"/>
      <c r="C77" s="739"/>
      <c r="D77" s="542"/>
      <c r="E77" s="542"/>
      <c r="F77" s="723"/>
      <c r="G77" s="740"/>
      <c r="H77" s="740"/>
      <c r="I77" s="703"/>
      <c r="J77" s="671"/>
      <c r="K77" s="542"/>
      <c r="L77" s="542"/>
      <c r="M77" s="542"/>
      <c r="N77" s="542"/>
      <c r="O77" s="542"/>
      <c r="P77" s="542"/>
      <c r="Q77" s="542"/>
      <c r="R77" s="542"/>
      <c r="S77" s="542"/>
      <c r="T77" s="542"/>
      <c r="U77" s="542"/>
      <c r="V77" s="542"/>
      <c r="W77" s="542"/>
      <c r="X77" s="542"/>
    </row>
    <row r="78" spans="1:24" ht="15.75" customHeight="1">
      <c r="A78" s="738"/>
      <c r="B78" s="722"/>
      <c r="C78" s="739"/>
      <c r="D78" s="542"/>
      <c r="E78" s="542"/>
      <c r="F78" s="723"/>
      <c r="G78" s="740"/>
      <c r="H78" s="740"/>
      <c r="I78" s="703"/>
      <c r="J78" s="671"/>
      <c r="K78" s="542"/>
      <c r="L78" s="542"/>
      <c r="M78" s="542"/>
      <c r="N78" s="542"/>
      <c r="O78" s="542"/>
      <c r="P78" s="542"/>
      <c r="Q78" s="542"/>
      <c r="R78" s="542"/>
      <c r="S78" s="542"/>
      <c r="T78" s="542"/>
      <c r="U78" s="542"/>
      <c r="V78" s="542"/>
      <c r="W78" s="542"/>
      <c r="X78" s="542"/>
    </row>
    <row r="79" spans="1:24" ht="15.75" customHeight="1">
      <c r="A79" s="738"/>
      <c r="B79" s="722"/>
      <c r="C79" s="739"/>
      <c r="D79" s="542"/>
      <c r="E79" s="542"/>
      <c r="F79" s="723"/>
      <c r="G79" s="740"/>
      <c r="H79" s="740"/>
      <c r="I79" s="703"/>
      <c r="J79" s="671"/>
      <c r="K79" s="542"/>
      <c r="L79" s="542"/>
      <c r="M79" s="542"/>
      <c r="N79" s="542"/>
      <c r="O79" s="542"/>
      <c r="P79" s="542"/>
      <c r="Q79" s="542"/>
      <c r="R79" s="542"/>
      <c r="S79" s="542"/>
      <c r="T79" s="542"/>
      <c r="U79" s="542"/>
      <c r="V79" s="542"/>
      <c r="W79" s="542"/>
      <c r="X79" s="542"/>
    </row>
    <row r="80" spans="1:24" ht="15.75" customHeight="1">
      <c r="A80" s="738"/>
      <c r="B80" s="722"/>
      <c r="C80" s="739"/>
      <c r="D80" s="542"/>
      <c r="E80" s="542"/>
      <c r="F80" s="723"/>
      <c r="G80" s="740"/>
      <c r="H80" s="740"/>
      <c r="I80" s="703"/>
      <c r="J80" s="671"/>
      <c r="K80" s="542"/>
      <c r="L80" s="542"/>
      <c r="M80" s="542"/>
      <c r="N80" s="542"/>
      <c r="O80" s="542"/>
      <c r="P80" s="542"/>
      <c r="Q80" s="542"/>
      <c r="R80" s="542"/>
      <c r="S80" s="542"/>
      <c r="T80" s="542"/>
      <c r="U80" s="542"/>
      <c r="V80" s="542"/>
      <c r="W80" s="542"/>
      <c r="X80" s="542"/>
    </row>
    <row r="81" spans="1:24" ht="15.75" customHeight="1">
      <c r="A81" s="738"/>
      <c r="B81" s="722"/>
      <c r="C81" s="739"/>
      <c r="D81" s="542"/>
      <c r="E81" s="542"/>
      <c r="F81" s="723"/>
      <c r="G81" s="740"/>
      <c r="H81" s="740"/>
      <c r="I81" s="703"/>
      <c r="J81" s="671"/>
      <c r="K81" s="542"/>
      <c r="L81" s="542"/>
      <c r="M81" s="542"/>
      <c r="N81" s="542"/>
      <c r="O81" s="542"/>
      <c r="P81" s="542"/>
      <c r="Q81" s="542"/>
      <c r="R81" s="542"/>
      <c r="S81" s="542"/>
      <c r="T81" s="542"/>
      <c r="U81" s="542"/>
      <c r="V81" s="542"/>
      <c r="W81" s="542"/>
      <c r="X81" s="542"/>
    </row>
    <row r="82" spans="1:24" ht="15.75" customHeight="1">
      <c r="A82" s="738"/>
      <c r="B82" s="722"/>
      <c r="C82" s="739"/>
      <c r="D82" s="542"/>
      <c r="E82" s="542"/>
      <c r="F82" s="723"/>
      <c r="G82" s="740"/>
      <c r="H82" s="740"/>
      <c r="I82" s="703"/>
      <c r="J82" s="671"/>
      <c r="K82" s="542"/>
      <c r="L82" s="542"/>
      <c r="M82" s="542"/>
      <c r="N82" s="542"/>
      <c r="O82" s="542"/>
      <c r="P82" s="542"/>
      <c r="Q82" s="542"/>
      <c r="R82" s="542"/>
      <c r="S82" s="542"/>
      <c r="T82" s="542"/>
      <c r="U82" s="542"/>
      <c r="V82" s="542"/>
      <c r="W82" s="542"/>
      <c r="X82" s="542"/>
    </row>
    <row r="83" spans="1:24" ht="15.75" customHeight="1">
      <c r="A83" s="738"/>
      <c r="B83" s="722"/>
      <c r="C83" s="739"/>
      <c r="D83" s="542"/>
      <c r="E83" s="542"/>
      <c r="F83" s="723"/>
      <c r="G83" s="740"/>
      <c r="H83" s="740"/>
      <c r="I83" s="703"/>
      <c r="J83" s="671"/>
      <c r="K83" s="542"/>
      <c r="L83" s="542"/>
      <c r="M83" s="542"/>
      <c r="N83" s="542"/>
      <c r="O83" s="542"/>
      <c r="P83" s="542"/>
      <c r="Q83" s="542"/>
      <c r="R83" s="542"/>
      <c r="S83" s="542"/>
      <c r="T83" s="542"/>
      <c r="U83" s="542"/>
      <c r="V83" s="542"/>
      <c r="W83" s="542"/>
      <c r="X83" s="542"/>
    </row>
    <row r="84" spans="1:24" ht="15.75" customHeight="1">
      <c r="A84" s="738"/>
      <c r="B84" s="722"/>
      <c r="C84" s="739"/>
      <c r="D84" s="542"/>
      <c r="E84" s="542"/>
      <c r="F84" s="723"/>
      <c r="G84" s="740"/>
      <c r="H84" s="740"/>
      <c r="I84" s="703"/>
      <c r="J84" s="671"/>
      <c r="K84" s="542"/>
      <c r="L84" s="542"/>
      <c r="M84" s="542"/>
      <c r="N84" s="542"/>
      <c r="O84" s="542"/>
      <c r="P84" s="542"/>
      <c r="Q84" s="542"/>
      <c r="R84" s="542"/>
      <c r="S84" s="542"/>
      <c r="T84" s="542"/>
      <c r="U84" s="542"/>
      <c r="V84" s="542"/>
      <c r="W84" s="542"/>
      <c r="X84" s="542"/>
    </row>
    <row r="85" spans="1:24" ht="15.75" customHeight="1">
      <c r="A85" s="738"/>
      <c r="B85" s="722"/>
      <c r="C85" s="739"/>
      <c r="D85" s="542"/>
      <c r="E85" s="542"/>
      <c r="F85" s="723"/>
      <c r="G85" s="740"/>
      <c r="H85" s="740"/>
      <c r="I85" s="703"/>
      <c r="J85" s="671"/>
      <c r="K85" s="542"/>
      <c r="L85" s="542"/>
      <c r="M85" s="542"/>
      <c r="N85" s="542"/>
      <c r="O85" s="542"/>
      <c r="P85" s="542"/>
      <c r="Q85" s="542"/>
      <c r="R85" s="542"/>
      <c r="S85" s="542"/>
      <c r="T85" s="542"/>
      <c r="U85" s="542"/>
      <c r="V85" s="542"/>
      <c r="W85" s="542"/>
      <c r="X85" s="542"/>
    </row>
    <row r="86" spans="1:24" ht="15.75" customHeight="1">
      <c r="A86" s="738"/>
      <c r="B86" s="722"/>
      <c r="C86" s="739"/>
      <c r="D86" s="542"/>
      <c r="E86" s="542"/>
      <c r="F86" s="723"/>
      <c r="G86" s="740"/>
      <c r="H86" s="740"/>
      <c r="I86" s="703"/>
      <c r="J86" s="671"/>
      <c r="K86" s="542"/>
      <c r="L86" s="542"/>
      <c r="M86" s="542"/>
      <c r="N86" s="542"/>
      <c r="O86" s="542"/>
      <c r="P86" s="542"/>
      <c r="Q86" s="542"/>
      <c r="R86" s="542"/>
      <c r="S86" s="542"/>
      <c r="T86" s="542"/>
      <c r="U86" s="542"/>
      <c r="V86" s="542"/>
      <c r="W86" s="542"/>
      <c r="X86" s="542"/>
    </row>
    <row r="87" spans="1:24" ht="15.75" customHeight="1">
      <c r="A87" s="738"/>
      <c r="B87" s="722"/>
      <c r="C87" s="739"/>
      <c r="D87" s="542"/>
      <c r="E87" s="542"/>
      <c r="F87" s="723"/>
      <c r="G87" s="740"/>
      <c r="H87" s="740"/>
      <c r="I87" s="703"/>
      <c r="J87" s="671"/>
      <c r="K87" s="542"/>
      <c r="L87" s="542"/>
      <c r="M87" s="542"/>
      <c r="N87" s="542"/>
      <c r="O87" s="542"/>
      <c r="P87" s="542"/>
      <c r="Q87" s="542"/>
      <c r="R87" s="542"/>
      <c r="S87" s="542"/>
      <c r="T87" s="542"/>
      <c r="U87" s="542"/>
      <c r="V87" s="542"/>
      <c r="W87" s="542"/>
      <c r="X87" s="542"/>
    </row>
    <row r="88" spans="1:24" ht="15.75" customHeight="1">
      <c r="A88" s="738"/>
      <c r="B88" s="722"/>
      <c r="C88" s="739"/>
      <c r="D88" s="542"/>
      <c r="E88" s="542"/>
      <c r="F88" s="723"/>
      <c r="G88" s="740"/>
      <c r="H88" s="740"/>
      <c r="I88" s="703"/>
      <c r="J88" s="671"/>
      <c r="K88" s="542"/>
      <c r="L88" s="542"/>
      <c r="M88" s="542"/>
      <c r="N88" s="542"/>
      <c r="O88" s="542"/>
      <c r="P88" s="542"/>
      <c r="Q88" s="542"/>
      <c r="R88" s="542"/>
      <c r="S88" s="542"/>
      <c r="T88" s="542"/>
      <c r="U88" s="542"/>
      <c r="V88" s="542"/>
      <c r="W88" s="542"/>
      <c r="X88" s="542"/>
    </row>
    <row r="89" spans="1:24" ht="15.75" customHeight="1">
      <c r="A89" s="738"/>
      <c r="B89" s="722"/>
      <c r="C89" s="739"/>
      <c r="D89" s="542"/>
      <c r="E89" s="542"/>
      <c r="F89" s="723"/>
      <c r="G89" s="740"/>
      <c r="H89" s="740"/>
      <c r="I89" s="703"/>
      <c r="J89" s="671"/>
      <c r="K89" s="542"/>
      <c r="L89" s="542"/>
      <c r="M89" s="542"/>
      <c r="N89" s="542"/>
      <c r="O89" s="542"/>
      <c r="P89" s="542"/>
      <c r="Q89" s="542"/>
      <c r="R89" s="542"/>
      <c r="S89" s="542"/>
      <c r="T89" s="542"/>
      <c r="U89" s="542"/>
      <c r="V89" s="542"/>
      <c r="W89" s="542"/>
      <c r="X89" s="542"/>
    </row>
    <row r="90" spans="1:24" ht="15.75" customHeight="1">
      <c r="A90" s="738"/>
      <c r="B90" s="722"/>
      <c r="C90" s="739"/>
      <c r="D90" s="542"/>
      <c r="E90" s="542"/>
      <c r="F90" s="723"/>
      <c r="G90" s="740"/>
      <c r="H90" s="740"/>
      <c r="I90" s="703"/>
      <c r="J90" s="671"/>
      <c r="K90" s="542"/>
      <c r="L90" s="542"/>
      <c r="M90" s="542"/>
      <c r="N90" s="542"/>
      <c r="O90" s="542"/>
      <c r="P90" s="542"/>
      <c r="Q90" s="542"/>
      <c r="R90" s="542"/>
      <c r="S90" s="542"/>
      <c r="T90" s="542"/>
      <c r="U90" s="542"/>
      <c r="V90" s="542"/>
      <c r="W90" s="542"/>
      <c r="X90" s="542"/>
    </row>
    <row r="91" spans="1:24" ht="15.75" customHeight="1">
      <c r="A91" s="738"/>
      <c r="B91" s="722"/>
      <c r="C91" s="739"/>
      <c r="D91" s="542"/>
      <c r="E91" s="542"/>
      <c r="F91" s="723"/>
      <c r="G91" s="740"/>
      <c r="H91" s="740"/>
      <c r="I91" s="703"/>
      <c r="J91" s="671"/>
      <c r="K91" s="542"/>
      <c r="L91" s="542"/>
      <c r="M91" s="542"/>
      <c r="N91" s="542"/>
      <c r="O91" s="542"/>
      <c r="P91" s="542"/>
      <c r="Q91" s="542"/>
      <c r="R91" s="542"/>
      <c r="S91" s="542"/>
      <c r="T91" s="542"/>
      <c r="U91" s="542"/>
      <c r="V91" s="542"/>
      <c r="W91" s="542"/>
      <c r="X91" s="542"/>
    </row>
    <row r="92" spans="1:24" ht="15.75" customHeight="1">
      <c r="A92" s="738"/>
      <c r="B92" s="722"/>
      <c r="C92" s="739"/>
      <c r="D92" s="542"/>
      <c r="E92" s="542"/>
      <c r="F92" s="723"/>
      <c r="G92" s="740"/>
      <c r="H92" s="740"/>
      <c r="I92" s="703"/>
      <c r="J92" s="671"/>
      <c r="K92" s="542"/>
      <c r="L92" s="542"/>
      <c r="M92" s="542"/>
      <c r="N92" s="542"/>
      <c r="O92" s="542"/>
      <c r="P92" s="542"/>
      <c r="Q92" s="542"/>
      <c r="R92" s="542"/>
      <c r="S92" s="542"/>
      <c r="T92" s="542"/>
      <c r="U92" s="542"/>
      <c r="V92" s="542"/>
      <c r="W92" s="542"/>
      <c r="X92" s="542"/>
    </row>
    <row r="93" spans="1:24" ht="15.75" customHeight="1">
      <c r="A93" s="738"/>
      <c r="B93" s="722"/>
      <c r="C93" s="739"/>
      <c r="D93" s="542"/>
      <c r="E93" s="542"/>
      <c r="F93" s="723"/>
      <c r="G93" s="740"/>
      <c r="H93" s="740"/>
      <c r="I93" s="703"/>
      <c r="J93" s="671"/>
      <c r="K93" s="542"/>
      <c r="L93" s="542"/>
      <c r="M93" s="542"/>
      <c r="N93" s="542"/>
      <c r="O93" s="542"/>
      <c r="P93" s="542"/>
      <c r="Q93" s="542"/>
      <c r="R93" s="542"/>
      <c r="S93" s="542"/>
      <c r="T93" s="542"/>
      <c r="U93" s="542"/>
      <c r="V93" s="542"/>
      <c r="W93" s="542"/>
      <c r="X93" s="542"/>
    </row>
    <row r="94" spans="1:24" ht="15.75" customHeight="1">
      <c r="A94" s="738"/>
      <c r="B94" s="722"/>
      <c r="C94" s="739"/>
      <c r="D94" s="542"/>
      <c r="E94" s="542"/>
      <c r="F94" s="723"/>
      <c r="G94" s="740"/>
      <c r="H94" s="740"/>
      <c r="I94" s="703"/>
      <c r="J94" s="671"/>
      <c r="K94" s="542"/>
      <c r="L94" s="542"/>
      <c r="M94" s="542"/>
      <c r="N94" s="542"/>
      <c r="O94" s="542"/>
      <c r="P94" s="542"/>
      <c r="Q94" s="542"/>
      <c r="R94" s="542"/>
      <c r="S94" s="542"/>
      <c r="T94" s="542"/>
      <c r="U94" s="542"/>
      <c r="V94" s="542"/>
      <c r="W94" s="542"/>
      <c r="X94" s="542"/>
    </row>
    <row r="95" spans="1:24" ht="15.75" customHeight="1">
      <c r="A95" s="738"/>
      <c r="B95" s="722"/>
      <c r="C95" s="739"/>
      <c r="D95" s="542"/>
      <c r="E95" s="542"/>
      <c r="F95" s="723"/>
      <c r="G95" s="740"/>
      <c r="H95" s="740"/>
      <c r="I95" s="703"/>
      <c r="J95" s="671"/>
      <c r="K95" s="542"/>
      <c r="L95" s="542"/>
      <c r="M95" s="542"/>
      <c r="N95" s="542"/>
      <c r="O95" s="542"/>
      <c r="P95" s="542"/>
      <c r="Q95" s="542"/>
      <c r="R95" s="542"/>
      <c r="S95" s="542"/>
      <c r="T95" s="542"/>
      <c r="U95" s="542"/>
      <c r="V95" s="542"/>
      <c r="W95" s="542"/>
      <c r="X95" s="542"/>
    </row>
    <row r="96" spans="1:24" ht="15.75" customHeight="1">
      <c r="A96" s="738"/>
      <c r="B96" s="722"/>
      <c r="C96" s="739"/>
      <c r="D96" s="542"/>
      <c r="E96" s="542"/>
      <c r="F96" s="723"/>
      <c r="G96" s="740"/>
      <c r="H96" s="740"/>
      <c r="I96" s="703"/>
      <c r="J96" s="671"/>
      <c r="K96" s="542"/>
      <c r="L96" s="542"/>
      <c r="M96" s="542"/>
      <c r="N96" s="542"/>
      <c r="O96" s="542"/>
      <c r="P96" s="542"/>
      <c r="Q96" s="542"/>
      <c r="R96" s="542"/>
      <c r="S96" s="542"/>
      <c r="T96" s="542"/>
      <c r="U96" s="542"/>
      <c r="V96" s="542"/>
      <c r="W96" s="542"/>
      <c r="X96" s="542"/>
    </row>
    <row r="97" spans="1:24" ht="15.75" customHeight="1">
      <c r="A97" s="738"/>
      <c r="B97" s="722"/>
      <c r="C97" s="739"/>
      <c r="D97" s="542"/>
      <c r="E97" s="542"/>
      <c r="F97" s="723"/>
      <c r="G97" s="740"/>
      <c r="H97" s="740"/>
      <c r="I97" s="703"/>
      <c r="J97" s="671"/>
      <c r="K97" s="542"/>
      <c r="L97" s="542"/>
      <c r="M97" s="542"/>
      <c r="N97" s="542"/>
      <c r="O97" s="542"/>
      <c r="P97" s="542"/>
      <c r="Q97" s="542"/>
      <c r="R97" s="542"/>
      <c r="S97" s="542"/>
      <c r="T97" s="542"/>
      <c r="U97" s="542"/>
      <c r="V97" s="542"/>
      <c r="W97" s="542"/>
      <c r="X97" s="542"/>
    </row>
    <row r="98" spans="1:24" ht="15.75" customHeight="1">
      <c r="A98" s="738"/>
      <c r="B98" s="722"/>
      <c r="C98" s="739"/>
      <c r="D98" s="542"/>
      <c r="E98" s="542"/>
      <c r="F98" s="723"/>
      <c r="G98" s="740"/>
      <c r="H98" s="740"/>
      <c r="I98" s="703"/>
      <c r="J98" s="671"/>
      <c r="K98" s="542"/>
      <c r="L98" s="542"/>
      <c r="M98" s="542"/>
      <c r="N98" s="542"/>
      <c r="O98" s="542"/>
      <c r="P98" s="542"/>
      <c r="Q98" s="542"/>
      <c r="R98" s="542"/>
      <c r="S98" s="542"/>
      <c r="T98" s="542"/>
      <c r="U98" s="542"/>
      <c r="V98" s="542"/>
      <c r="W98" s="542"/>
      <c r="X98" s="542"/>
    </row>
    <row r="99" spans="1:24" ht="15.75" customHeight="1">
      <c r="A99" s="738"/>
      <c r="B99" s="722"/>
      <c r="C99" s="739"/>
      <c r="D99" s="542"/>
      <c r="E99" s="542"/>
      <c r="F99" s="723"/>
      <c r="G99" s="740"/>
      <c r="H99" s="740"/>
      <c r="I99" s="703"/>
      <c r="J99" s="671"/>
      <c r="K99" s="542"/>
      <c r="L99" s="542"/>
      <c r="M99" s="542"/>
      <c r="N99" s="542"/>
      <c r="O99" s="542"/>
      <c r="P99" s="542"/>
      <c r="Q99" s="542"/>
      <c r="R99" s="542"/>
      <c r="S99" s="542"/>
      <c r="T99" s="542"/>
      <c r="U99" s="542"/>
      <c r="V99" s="542"/>
      <c r="W99" s="542"/>
      <c r="X99" s="542"/>
    </row>
    <row r="100" spans="1:24" ht="15.75" customHeight="1">
      <c r="A100" s="738"/>
      <c r="B100" s="722"/>
      <c r="C100" s="739"/>
      <c r="D100" s="542"/>
      <c r="E100" s="542"/>
      <c r="F100" s="723"/>
      <c r="G100" s="740"/>
      <c r="H100" s="740"/>
      <c r="I100" s="703"/>
      <c r="J100" s="671"/>
      <c r="K100" s="542"/>
      <c r="L100" s="542"/>
      <c r="M100" s="542"/>
      <c r="N100" s="542"/>
      <c r="O100" s="542"/>
      <c r="P100" s="542"/>
      <c r="Q100" s="542"/>
      <c r="R100" s="542"/>
      <c r="S100" s="542"/>
      <c r="T100" s="542"/>
      <c r="U100" s="542"/>
      <c r="V100" s="542"/>
      <c r="W100" s="542"/>
      <c r="X100" s="542"/>
    </row>
    <row r="101" spans="1:24" ht="15.75" customHeight="1">
      <c r="A101" s="738"/>
      <c r="B101" s="722"/>
      <c r="C101" s="739"/>
      <c r="D101" s="542"/>
      <c r="E101" s="542"/>
      <c r="F101" s="723"/>
      <c r="G101" s="740"/>
      <c r="H101" s="740"/>
      <c r="I101" s="703"/>
      <c r="J101" s="671"/>
      <c r="K101" s="542"/>
      <c r="L101" s="542"/>
      <c r="M101" s="542"/>
      <c r="N101" s="542"/>
      <c r="O101" s="542"/>
      <c r="P101" s="542"/>
      <c r="Q101" s="542"/>
      <c r="R101" s="542"/>
      <c r="S101" s="542"/>
      <c r="T101" s="542"/>
      <c r="U101" s="542"/>
      <c r="V101" s="542"/>
      <c r="W101" s="542"/>
      <c r="X101" s="542"/>
    </row>
    <row r="102" spans="1:24" ht="15.75" customHeight="1">
      <c r="A102" s="738"/>
      <c r="B102" s="722"/>
      <c r="C102" s="739"/>
      <c r="D102" s="542"/>
      <c r="E102" s="542"/>
      <c r="F102" s="723"/>
      <c r="G102" s="740"/>
      <c r="H102" s="740"/>
      <c r="I102" s="703"/>
      <c r="J102" s="671"/>
      <c r="K102" s="542"/>
      <c r="L102" s="542"/>
      <c r="M102" s="542"/>
      <c r="N102" s="542"/>
      <c r="O102" s="542"/>
      <c r="P102" s="542"/>
      <c r="Q102" s="542"/>
      <c r="R102" s="542"/>
      <c r="S102" s="542"/>
      <c r="T102" s="542"/>
      <c r="U102" s="542"/>
      <c r="V102" s="542"/>
      <c r="W102" s="542"/>
      <c r="X102" s="542"/>
    </row>
    <row r="103" spans="1:24" ht="15.75" customHeight="1">
      <c r="A103" s="738"/>
      <c r="B103" s="722"/>
      <c r="C103" s="739"/>
      <c r="D103" s="542"/>
      <c r="E103" s="542"/>
      <c r="F103" s="723"/>
      <c r="G103" s="740"/>
      <c r="H103" s="740"/>
      <c r="I103" s="703"/>
      <c r="J103" s="671"/>
      <c r="K103" s="542"/>
      <c r="L103" s="542"/>
      <c r="M103" s="542"/>
      <c r="N103" s="542"/>
      <c r="O103" s="542"/>
      <c r="P103" s="542"/>
      <c r="Q103" s="542"/>
      <c r="R103" s="542"/>
      <c r="S103" s="542"/>
      <c r="T103" s="542"/>
      <c r="U103" s="542"/>
      <c r="V103" s="542"/>
      <c r="W103" s="542"/>
      <c r="X103" s="542"/>
    </row>
    <row r="104" spans="1:24" ht="15.75" customHeight="1">
      <c r="A104" s="738"/>
      <c r="B104" s="722"/>
      <c r="C104" s="739"/>
      <c r="D104" s="542"/>
      <c r="E104" s="542"/>
      <c r="F104" s="723"/>
      <c r="G104" s="740"/>
      <c r="H104" s="740"/>
      <c r="I104" s="703"/>
      <c r="J104" s="671"/>
      <c r="K104" s="542"/>
      <c r="L104" s="542"/>
      <c r="M104" s="542"/>
      <c r="N104" s="542"/>
      <c r="O104" s="542"/>
      <c r="P104" s="542"/>
      <c r="Q104" s="542"/>
      <c r="R104" s="542"/>
      <c r="S104" s="542"/>
      <c r="T104" s="542"/>
      <c r="U104" s="542"/>
      <c r="V104" s="542"/>
      <c r="W104" s="542"/>
      <c r="X104" s="542"/>
    </row>
    <row r="105" spans="1:24" ht="15.75" customHeight="1">
      <c r="A105" s="738"/>
      <c r="B105" s="722"/>
      <c r="C105" s="739"/>
      <c r="D105" s="542"/>
      <c r="E105" s="542"/>
      <c r="F105" s="723"/>
      <c r="G105" s="740"/>
      <c r="H105" s="740"/>
      <c r="I105" s="703"/>
      <c r="J105" s="671"/>
      <c r="K105" s="542"/>
      <c r="L105" s="542"/>
      <c r="M105" s="542"/>
      <c r="N105" s="542"/>
      <c r="O105" s="542"/>
      <c r="P105" s="542"/>
      <c r="Q105" s="542"/>
      <c r="R105" s="542"/>
      <c r="S105" s="542"/>
      <c r="T105" s="542"/>
      <c r="U105" s="542"/>
      <c r="V105" s="542"/>
      <c r="W105" s="542"/>
      <c r="X105" s="542"/>
    </row>
    <row r="106" spans="1:24" ht="15.75" customHeight="1">
      <c r="A106" s="738"/>
      <c r="B106" s="722"/>
      <c r="C106" s="739"/>
      <c r="D106" s="542"/>
      <c r="E106" s="542"/>
      <c r="F106" s="723"/>
      <c r="G106" s="740"/>
      <c r="H106" s="740"/>
      <c r="I106" s="703"/>
      <c r="J106" s="671"/>
      <c r="K106" s="542"/>
      <c r="L106" s="542"/>
      <c r="M106" s="542"/>
      <c r="N106" s="542"/>
      <c r="O106" s="542"/>
      <c r="P106" s="542"/>
      <c r="Q106" s="542"/>
      <c r="R106" s="542"/>
      <c r="S106" s="542"/>
      <c r="T106" s="542"/>
      <c r="U106" s="542"/>
      <c r="V106" s="542"/>
      <c r="W106" s="542"/>
      <c r="X106" s="542"/>
    </row>
    <row r="107" spans="1:24" ht="15.75" customHeight="1">
      <c r="A107" s="738"/>
      <c r="B107" s="722"/>
      <c r="C107" s="739"/>
      <c r="D107" s="542"/>
      <c r="E107" s="542"/>
      <c r="F107" s="723"/>
      <c r="G107" s="740"/>
      <c r="H107" s="740"/>
      <c r="I107" s="703"/>
      <c r="J107" s="671"/>
      <c r="K107" s="542"/>
      <c r="L107" s="542"/>
      <c r="M107" s="542"/>
      <c r="N107" s="542"/>
      <c r="O107" s="542"/>
      <c r="P107" s="542"/>
      <c r="Q107" s="542"/>
      <c r="R107" s="542"/>
      <c r="S107" s="542"/>
      <c r="T107" s="542"/>
      <c r="U107" s="542"/>
      <c r="V107" s="542"/>
      <c r="W107" s="542"/>
      <c r="X107" s="542"/>
    </row>
    <row r="108" spans="1:24" ht="15.75" customHeight="1">
      <c r="A108" s="738"/>
      <c r="B108" s="722"/>
      <c r="C108" s="739"/>
      <c r="D108" s="542"/>
      <c r="E108" s="542"/>
      <c r="F108" s="723"/>
      <c r="G108" s="740"/>
      <c r="H108" s="740"/>
      <c r="I108" s="703"/>
      <c r="J108" s="671"/>
      <c r="K108" s="542"/>
      <c r="L108" s="542"/>
      <c r="M108" s="542"/>
      <c r="N108" s="542"/>
      <c r="O108" s="542"/>
      <c r="P108" s="542"/>
      <c r="Q108" s="542"/>
      <c r="R108" s="542"/>
      <c r="S108" s="542"/>
      <c r="T108" s="542"/>
      <c r="U108" s="542"/>
      <c r="V108" s="542"/>
      <c r="W108" s="542"/>
      <c r="X108" s="542"/>
    </row>
    <row r="109" spans="1:24" ht="15.75" customHeight="1">
      <c r="A109" s="738"/>
      <c r="B109" s="722"/>
      <c r="C109" s="739"/>
      <c r="D109" s="542"/>
      <c r="E109" s="542"/>
      <c r="F109" s="723"/>
      <c r="G109" s="740"/>
      <c r="H109" s="740"/>
      <c r="I109" s="703"/>
      <c r="J109" s="671"/>
      <c r="K109" s="542"/>
      <c r="L109" s="542"/>
      <c r="M109" s="542"/>
      <c r="N109" s="542"/>
      <c r="O109" s="542"/>
      <c r="P109" s="542"/>
      <c r="Q109" s="542"/>
      <c r="R109" s="542"/>
      <c r="S109" s="542"/>
      <c r="T109" s="542"/>
      <c r="U109" s="542"/>
      <c r="V109" s="542"/>
      <c r="W109" s="542"/>
      <c r="X109" s="542"/>
    </row>
    <row r="110" spans="1:24" ht="15.75" customHeight="1">
      <c r="A110" s="738"/>
      <c r="B110" s="722"/>
      <c r="C110" s="739"/>
      <c r="D110" s="542"/>
      <c r="E110" s="542"/>
      <c r="F110" s="723"/>
      <c r="G110" s="740"/>
      <c r="H110" s="740"/>
      <c r="I110" s="703"/>
      <c r="J110" s="671"/>
      <c r="K110" s="542"/>
      <c r="L110" s="542"/>
      <c r="M110" s="542"/>
      <c r="N110" s="542"/>
      <c r="O110" s="542"/>
      <c r="P110" s="542"/>
      <c r="Q110" s="542"/>
      <c r="R110" s="542"/>
      <c r="S110" s="542"/>
      <c r="T110" s="542"/>
      <c r="U110" s="542"/>
      <c r="V110" s="542"/>
      <c r="W110" s="542"/>
      <c r="X110" s="542"/>
    </row>
    <row r="111" spans="1:24" ht="15.75" customHeight="1">
      <c r="A111" s="738"/>
      <c r="B111" s="722"/>
      <c r="C111" s="739"/>
      <c r="D111" s="542"/>
      <c r="E111" s="542"/>
      <c r="F111" s="723"/>
      <c r="G111" s="740"/>
      <c r="H111" s="740"/>
      <c r="I111" s="703"/>
      <c r="J111" s="671"/>
      <c r="K111" s="542"/>
      <c r="L111" s="542"/>
      <c r="M111" s="542"/>
      <c r="N111" s="542"/>
      <c r="O111" s="542"/>
      <c r="P111" s="542"/>
      <c r="Q111" s="542"/>
      <c r="R111" s="542"/>
      <c r="S111" s="542"/>
      <c r="T111" s="542"/>
      <c r="U111" s="542"/>
      <c r="V111" s="542"/>
      <c r="W111" s="542"/>
      <c r="X111" s="542"/>
    </row>
    <row r="112" spans="1:24" ht="15.75" customHeight="1">
      <c r="A112" s="738"/>
      <c r="B112" s="722"/>
      <c r="C112" s="739"/>
      <c r="D112" s="542"/>
      <c r="E112" s="542"/>
      <c r="F112" s="723"/>
      <c r="G112" s="740"/>
      <c r="H112" s="740"/>
      <c r="I112" s="703"/>
      <c r="J112" s="671"/>
      <c r="K112" s="542"/>
      <c r="L112" s="542"/>
      <c r="M112" s="542"/>
      <c r="N112" s="542"/>
      <c r="O112" s="542"/>
      <c r="P112" s="542"/>
      <c r="Q112" s="542"/>
      <c r="R112" s="542"/>
      <c r="S112" s="542"/>
      <c r="T112" s="542"/>
      <c r="U112" s="542"/>
      <c r="V112" s="542"/>
      <c r="W112" s="542"/>
      <c r="X112" s="542"/>
    </row>
    <row r="113" spans="1:24" ht="15.75" customHeight="1">
      <c r="A113" s="738"/>
      <c r="B113" s="722"/>
      <c r="C113" s="739"/>
      <c r="D113" s="542"/>
      <c r="E113" s="542"/>
      <c r="F113" s="723"/>
      <c r="G113" s="740"/>
      <c r="H113" s="740"/>
      <c r="I113" s="703"/>
      <c r="J113" s="671"/>
      <c r="K113" s="542"/>
      <c r="L113" s="542"/>
      <c r="M113" s="542"/>
      <c r="N113" s="542"/>
      <c r="O113" s="542"/>
      <c r="P113" s="542"/>
      <c r="Q113" s="542"/>
      <c r="R113" s="542"/>
      <c r="S113" s="542"/>
      <c r="T113" s="542"/>
      <c r="U113" s="542"/>
      <c r="V113" s="542"/>
      <c r="W113" s="542"/>
      <c r="X113" s="542"/>
    </row>
    <row r="114" spans="1:24" ht="15.75" customHeight="1">
      <c r="A114" s="738"/>
      <c r="B114" s="722"/>
      <c r="C114" s="739"/>
      <c r="D114" s="542"/>
      <c r="E114" s="542"/>
      <c r="F114" s="723"/>
      <c r="G114" s="740"/>
      <c r="H114" s="740"/>
      <c r="I114" s="703"/>
      <c r="J114" s="671"/>
      <c r="K114" s="542"/>
      <c r="L114" s="542"/>
      <c r="M114" s="542"/>
      <c r="N114" s="542"/>
      <c r="O114" s="542"/>
      <c r="P114" s="542"/>
      <c r="Q114" s="542"/>
      <c r="R114" s="542"/>
      <c r="S114" s="542"/>
      <c r="T114" s="542"/>
      <c r="U114" s="542"/>
      <c r="V114" s="542"/>
      <c r="W114" s="542"/>
      <c r="X114" s="542"/>
    </row>
    <row r="115" spans="1:24" ht="15.75" customHeight="1">
      <c r="A115" s="738"/>
      <c r="B115" s="722"/>
      <c r="C115" s="739"/>
      <c r="D115" s="542"/>
      <c r="E115" s="542"/>
      <c r="F115" s="723"/>
      <c r="G115" s="740"/>
      <c r="H115" s="740"/>
      <c r="I115" s="703"/>
      <c r="J115" s="671"/>
      <c r="K115" s="542"/>
      <c r="L115" s="542"/>
      <c r="M115" s="542"/>
      <c r="N115" s="542"/>
      <c r="O115" s="542"/>
      <c r="P115" s="542"/>
      <c r="Q115" s="542"/>
      <c r="R115" s="542"/>
      <c r="S115" s="542"/>
      <c r="T115" s="542"/>
      <c r="U115" s="542"/>
      <c r="V115" s="542"/>
      <c r="W115" s="542"/>
      <c r="X115" s="542"/>
    </row>
    <row r="116" spans="1:24" ht="15.75" customHeight="1">
      <c r="A116" s="738"/>
      <c r="B116" s="722"/>
      <c r="C116" s="739"/>
      <c r="D116" s="542"/>
      <c r="E116" s="542"/>
      <c r="F116" s="723"/>
      <c r="G116" s="740"/>
      <c r="H116" s="740"/>
      <c r="I116" s="703"/>
      <c r="J116" s="671"/>
      <c r="K116" s="542"/>
      <c r="L116" s="542"/>
      <c r="M116" s="542"/>
      <c r="N116" s="542"/>
      <c r="O116" s="542"/>
      <c r="P116" s="542"/>
      <c r="Q116" s="542"/>
      <c r="R116" s="542"/>
      <c r="S116" s="542"/>
      <c r="T116" s="542"/>
      <c r="U116" s="542"/>
      <c r="V116" s="542"/>
      <c r="W116" s="542"/>
      <c r="X116" s="542"/>
    </row>
    <row r="117" spans="1:24" ht="15.75" customHeight="1">
      <c r="A117" s="738"/>
      <c r="B117" s="722"/>
      <c r="C117" s="739"/>
      <c r="D117" s="542"/>
      <c r="E117" s="542"/>
      <c r="F117" s="723"/>
      <c r="G117" s="740"/>
      <c r="H117" s="740"/>
      <c r="I117" s="703"/>
      <c r="J117" s="671"/>
      <c r="K117" s="542"/>
      <c r="L117" s="542"/>
      <c r="M117" s="542"/>
      <c r="N117" s="542"/>
      <c r="O117" s="542"/>
      <c r="P117" s="542"/>
      <c r="Q117" s="542"/>
      <c r="R117" s="542"/>
      <c r="S117" s="542"/>
      <c r="T117" s="542"/>
      <c r="U117" s="542"/>
      <c r="V117" s="542"/>
      <c r="W117" s="542"/>
      <c r="X117" s="542"/>
    </row>
    <row r="118" spans="1:24" ht="15.75" customHeight="1">
      <c r="A118" s="738"/>
      <c r="B118" s="722"/>
      <c r="C118" s="739"/>
      <c r="D118" s="542"/>
      <c r="E118" s="542"/>
      <c r="F118" s="723"/>
      <c r="G118" s="740"/>
      <c r="H118" s="740"/>
      <c r="I118" s="703"/>
      <c r="J118" s="671"/>
      <c r="K118" s="542"/>
      <c r="L118" s="542"/>
      <c r="M118" s="542"/>
      <c r="N118" s="542"/>
      <c r="O118" s="542"/>
      <c r="P118" s="542"/>
      <c r="Q118" s="542"/>
      <c r="R118" s="542"/>
      <c r="S118" s="542"/>
      <c r="T118" s="542"/>
      <c r="U118" s="542"/>
      <c r="V118" s="542"/>
      <c r="W118" s="542"/>
      <c r="X118" s="542"/>
    </row>
    <row r="119" spans="1:24" ht="15.75" customHeight="1">
      <c r="A119" s="738"/>
      <c r="B119" s="722"/>
      <c r="C119" s="739"/>
      <c r="D119" s="542"/>
      <c r="E119" s="542"/>
      <c r="F119" s="723"/>
      <c r="G119" s="740"/>
      <c r="H119" s="740"/>
      <c r="I119" s="703"/>
      <c r="J119" s="671"/>
      <c r="K119" s="542"/>
      <c r="L119" s="542"/>
      <c r="M119" s="542"/>
      <c r="N119" s="542"/>
      <c r="O119" s="542"/>
      <c r="P119" s="542"/>
      <c r="Q119" s="542"/>
      <c r="R119" s="542"/>
      <c r="S119" s="542"/>
      <c r="T119" s="542"/>
      <c r="U119" s="542"/>
      <c r="V119" s="542"/>
      <c r="W119" s="542"/>
      <c r="X119" s="542"/>
    </row>
    <row r="120" spans="1:24" ht="15.75" customHeight="1">
      <c r="A120" s="738"/>
      <c r="B120" s="722"/>
      <c r="C120" s="739"/>
      <c r="D120" s="542"/>
      <c r="E120" s="542"/>
      <c r="F120" s="723"/>
      <c r="G120" s="740"/>
      <c r="H120" s="740"/>
      <c r="I120" s="703"/>
      <c r="J120" s="671"/>
      <c r="K120" s="542"/>
      <c r="L120" s="542"/>
      <c r="M120" s="542"/>
      <c r="N120" s="542"/>
      <c r="O120" s="542"/>
      <c r="P120" s="542"/>
      <c r="Q120" s="542"/>
      <c r="R120" s="542"/>
      <c r="S120" s="542"/>
      <c r="T120" s="542"/>
      <c r="U120" s="542"/>
      <c r="V120" s="542"/>
      <c r="W120" s="542"/>
      <c r="X120" s="542"/>
    </row>
    <row r="121" spans="1:24" ht="15.75" customHeight="1">
      <c r="A121" s="738"/>
      <c r="B121" s="722"/>
      <c r="C121" s="739"/>
      <c r="D121" s="542"/>
      <c r="E121" s="542"/>
      <c r="F121" s="723"/>
      <c r="G121" s="740"/>
      <c r="H121" s="740"/>
      <c r="I121" s="703"/>
      <c r="J121" s="671"/>
      <c r="K121" s="542"/>
      <c r="L121" s="542"/>
      <c r="M121" s="542"/>
      <c r="N121" s="542"/>
      <c r="O121" s="542"/>
      <c r="P121" s="542"/>
      <c r="Q121" s="542"/>
      <c r="R121" s="542"/>
      <c r="S121" s="542"/>
      <c r="T121" s="542"/>
      <c r="U121" s="542"/>
      <c r="V121" s="542"/>
      <c r="W121" s="542"/>
      <c r="X121" s="542"/>
    </row>
    <row r="122" spans="1:24" ht="15.75" customHeight="1">
      <c r="A122" s="738"/>
      <c r="B122" s="722"/>
      <c r="C122" s="739"/>
      <c r="D122" s="542"/>
      <c r="E122" s="542"/>
      <c r="F122" s="723"/>
      <c r="G122" s="740"/>
      <c r="H122" s="740"/>
      <c r="I122" s="703"/>
      <c r="J122" s="671"/>
      <c r="K122" s="542"/>
      <c r="L122" s="542"/>
      <c r="M122" s="542"/>
      <c r="N122" s="542"/>
      <c r="O122" s="542"/>
      <c r="P122" s="542"/>
      <c r="Q122" s="542"/>
      <c r="R122" s="542"/>
      <c r="S122" s="542"/>
      <c r="T122" s="542"/>
      <c r="U122" s="542"/>
      <c r="V122" s="542"/>
      <c r="W122" s="542"/>
      <c r="X122" s="542"/>
    </row>
    <row r="123" spans="1:24" ht="15.75" customHeight="1">
      <c r="A123" s="738"/>
      <c r="B123" s="722"/>
      <c r="C123" s="739"/>
      <c r="D123" s="542"/>
      <c r="E123" s="542"/>
      <c r="F123" s="723"/>
      <c r="G123" s="740"/>
      <c r="H123" s="740"/>
      <c r="I123" s="703"/>
      <c r="J123" s="671"/>
      <c r="K123" s="542"/>
      <c r="L123" s="542"/>
      <c r="M123" s="542"/>
      <c r="N123" s="542"/>
      <c r="O123" s="542"/>
      <c r="P123" s="542"/>
      <c r="Q123" s="542"/>
      <c r="R123" s="542"/>
      <c r="S123" s="542"/>
      <c r="T123" s="542"/>
      <c r="U123" s="542"/>
      <c r="V123" s="542"/>
      <c r="W123" s="542"/>
      <c r="X123" s="542"/>
    </row>
    <row r="124" spans="1:24" ht="15.75" customHeight="1">
      <c r="A124" s="738"/>
      <c r="B124" s="722"/>
      <c r="C124" s="739"/>
      <c r="D124" s="542"/>
      <c r="E124" s="542"/>
      <c r="F124" s="723"/>
      <c r="G124" s="740"/>
      <c r="H124" s="740"/>
      <c r="I124" s="703"/>
      <c r="J124" s="671"/>
      <c r="K124" s="542"/>
      <c r="L124" s="542"/>
      <c r="M124" s="542"/>
      <c r="N124" s="542"/>
      <c r="O124" s="542"/>
      <c r="P124" s="542"/>
      <c r="Q124" s="542"/>
      <c r="R124" s="542"/>
      <c r="S124" s="542"/>
      <c r="T124" s="542"/>
      <c r="U124" s="542"/>
      <c r="V124" s="542"/>
      <c r="W124" s="542"/>
      <c r="X124" s="542"/>
    </row>
    <row r="125" spans="1:24" ht="15.75" customHeight="1">
      <c r="A125" s="738"/>
      <c r="B125" s="722"/>
      <c r="C125" s="739"/>
      <c r="D125" s="542"/>
      <c r="E125" s="542"/>
      <c r="F125" s="723"/>
      <c r="G125" s="740"/>
      <c r="H125" s="740"/>
      <c r="I125" s="703"/>
      <c r="J125" s="671"/>
      <c r="K125" s="542"/>
      <c r="L125" s="542"/>
      <c r="M125" s="542"/>
      <c r="N125" s="542"/>
      <c r="O125" s="542"/>
      <c r="P125" s="542"/>
      <c r="Q125" s="542"/>
      <c r="R125" s="542"/>
      <c r="S125" s="542"/>
      <c r="T125" s="542"/>
      <c r="U125" s="542"/>
      <c r="V125" s="542"/>
      <c r="W125" s="542"/>
      <c r="X125" s="542"/>
    </row>
    <row r="126" spans="1:24" ht="15.75" customHeight="1">
      <c r="A126" s="738"/>
      <c r="B126" s="722"/>
      <c r="C126" s="739"/>
      <c r="D126" s="542"/>
      <c r="E126" s="542"/>
      <c r="F126" s="723"/>
      <c r="G126" s="740"/>
      <c r="H126" s="740"/>
      <c r="I126" s="703"/>
      <c r="J126" s="671"/>
      <c r="K126" s="542"/>
      <c r="L126" s="542"/>
      <c r="M126" s="542"/>
      <c r="N126" s="542"/>
      <c r="O126" s="542"/>
      <c r="P126" s="542"/>
      <c r="Q126" s="542"/>
      <c r="R126" s="542"/>
      <c r="S126" s="542"/>
      <c r="T126" s="542"/>
      <c r="U126" s="542"/>
      <c r="V126" s="542"/>
      <c r="W126" s="542"/>
      <c r="X126" s="542"/>
    </row>
    <row r="127" spans="1:24" ht="15.75" customHeight="1">
      <c r="A127" s="738"/>
      <c r="B127" s="722"/>
      <c r="C127" s="739"/>
      <c r="D127" s="542"/>
      <c r="E127" s="542"/>
      <c r="F127" s="723"/>
      <c r="G127" s="740"/>
      <c r="H127" s="740"/>
      <c r="I127" s="703"/>
      <c r="J127" s="671"/>
      <c r="K127" s="542"/>
      <c r="L127" s="542"/>
      <c r="M127" s="542"/>
      <c r="N127" s="542"/>
      <c r="O127" s="542"/>
      <c r="P127" s="542"/>
      <c r="Q127" s="542"/>
      <c r="R127" s="542"/>
      <c r="S127" s="542"/>
      <c r="T127" s="542"/>
      <c r="U127" s="542"/>
      <c r="V127" s="542"/>
      <c r="W127" s="542"/>
      <c r="X127" s="542"/>
    </row>
    <row r="128" spans="1:24" ht="15.75" customHeight="1">
      <c r="A128" s="738"/>
      <c r="B128" s="722"/>
      <c r="C128" s="739"/>
      <c r="D128" s="542"/>
      <c r="E128" s="542"/>
      <c r="F128" s="723"/>
      <c r="G128" s="740"/>
      <c r="H128" s="740"/>
      <c r="I128" s="703"/>
      <c r="J128" s="671"/>
      <c r="K128" s="542"/>
      <c r="L128" s="542"/>
      <c r="M128" s="542"/>
      <c r="N128" s="542"/>
      <c r="O128" s="542"/>
      <c r="P128" s="542"/>
      <c r="Q128" s="542"/>
      <c r="R128" s="542"/>
      <c r="S128" s="542"/>
      <c r="T128" s="542"/>
      <c r="U128" s="542"/>
      <c r="V128" s="542"/>
      <c r="W128" s="542"/>
      <c r="X128" s="542"/>
    </row>
    <row r="129" spans="1:24" ht="15.75" customHeight="1">
      <c r="A129" s="738"/>
      <c r="B129" s="722"/>
      <c r="C129" s="739"/>
      <c r="D129" s="542"/>
      <c r="E129" s="542"/>
      <c r="F129" s="723"/>
      <c r="G129" s="740"/>
      <c r="H129" s="740"/>
      <c r="I129" s="703"/>
      <c r="J129" s="671"/>
      <c r="K129" s="542"/>
      <c r="L129" s="542"/>
      <c r="M129" s="542"/>
      <c r="N129" s="542"/>
      <c r="O129" s="542"/>
      <c r="P129" s="542"/>
      <c r="Q129" s="542"/>
      <c r="R129" s="542"/>
      <c r="S129" s="542"/>
      <c r="T129" s="542"/>
      <c r="U129" s="542"/>
      <c r="V129" s="542"/>
      <c r="W129" s="542"/>
      <c r="X129" s="542"/>
    </row>
    <row r="130" spans="1:24" ht="15.75" customHeight="1">
      <c r="A130" s="738"/>
      <c r="B130" s="722"/>
      <c r="C130" s="739"/>
      <c r="D130" s="542"/>
      <c r="E130" s="542"/>
      <c r="F130" s="723"/>
      <c r="G130" s="740"/>
      <c r="H130" s="740"/>
      <c r="I130" s="703"/>
      <c r="J130" s="671"/>
      <c r="K130" s="542"/>
      <c r="L130" s="542"/>
      <c r="M130" s="542"/>
      <c r="N130" s="542"/>
      <c r="O130" s="542"/>
      <c r="P130" s="542"/>
      <c r="Q130" s="542"/>
      <c r="R130" s="542"/>
      <c r="S130" s="542"/>
      <c r="T130" s="542"/>
      <c r="U130" s="542"/>
      <c r="V130" s="542"/>
      <c r="W130" s="542"/>
      <c r="X130" s="542"/>
    </row>
    <row r="131" spans="1:24" ht="15.75" customHeight="1">
      <c r="A131" s="738"/>
      <c r="B131" s="722"/>
      <c r="C131" s="739"/>
      <c r="D131" s="542"/>
      <c r="E131" s="542"/>
      <c r="F131" s="723"/>
      <c r="G131" s="740"/>
      <c r="H131" s="740"/>
      <c r="I131" s="703"/>
      <c r="J131" s="671"/>
      <c r="K131" s="542"/>
      <c r="L131" s="542"/>
      <c r="M131" s="542"/>
      <c r="N131" s="542"/>
      <c r="O131" s="542"/>
      <c r="P131" s="542"/>
      <c r="Q131" s="542"/>
      <c r="R131" s="542"/>
      <c r="S131" s="542"/>
      <c r="T131" s="542"/>
      <c r="U131" s="542"/>
      <c r="V131" s="542"/>
      <c r="W131" s="542"/>
      <c r="X131" s="542"/>
    </row>
    <row r="132" spans="1:24" ht="15.75" customHeight="1">
      <c r="A132" s="738"/>
      <c r="B132" s="722"/>
      <c r="C132" s="739"/>
      <c r="D132" s="542"/>
      <c r="E132" s="542"/>
      <c r="F132" s="723"/>
      <c r="G132" s="740"/>
      <c r="H132" s="740"/>
      <c r="I132" s="703"/>
      <c r="J132" s="671"/>
      <c r="K132" s="542"/>
      <c r="L132" s="542"/>
      <c r="M132" s="542"/>
      <c r="N132" s="542"/>
      <c r="O132" s="542"/>
      <c r="P132" s="542"/>
      <c r="Q132" s="542"/>
      <c r="R132" s="542"/>
      <c r="S132" s="542"/>
      <c r="T132" s="542"/>
      <c r="U132" s="542"/>
      <c r="V132" s="542"/>
      <c r="W132" s="542"/>
      <c r="X132" s="542"/>
    </row>
    <row r="133" spans="1:24" ht="15.75" customHeight="1">
      <c r="A133" s="738"/>
      <c r="B133" s="722"/>
      <c r="C133" s="739"/>
      <c r="D133" s="542"/>
      <c r="E133" s="542"/>
      <c r="F133" s="723"/>
      <c r="G133" s="740"/>
      <c r="H133" s="740"/>
      <c r="I133" s="703"/>
      <c r="J133" s="671"/>
      <c r="K133" s="542"/>
      <c r="L133" s="542"/>
      <c r="M133" s="542"/>
      <c r="N133" s="542"/>
      <c r="O133" s="542"/>
      <c r="P133" s="542"/>
      <c r="Q133" s="542"/>
      <c r="R133" s="542"/>
      <c r="S133" s="542"/>
      <c r="T133" s="542"/>
      <c r="U133" s="542"/>
      <c r="V133" s="542"/>
      <c r="W133" s="542"/>
      <c r="X133" s="542"/>
    </row>
    <row r="134" spans="1:24" ht="15.75" customHeight="1">
      <c r="A134" s="738"/>
      <c r="B134" s="722"/>
      <c r="C134" s="739"/>
      <c r="D134" s="542"/>
      <c r="E134" s="542"/>
      <c r="F134" s="723"/>
      <c r="G134" s="740"/>
      <c r="H134" s="740"/>
      <c r="I134" s="703"/>
      <c r="J134" s="671"/>
      <c r="K134" s="542"/>
      <c r="L134" s="542"/>
      <c r="M134" s="542"/>
      <c r="N134" s="542"/>
      <c r="O134" s="542"/>
      <c r="P134" s="542"/>
      <c r="Q134" s="542"/>
      <c r="R134" s="542"/>
      <c r="S134" s="542"/>
      <c r="T134" s="542"/>
      <c r="U134" s="542"/>
      <c r="V134" s="542"/>
      <c r="W134" s="542"/>
      <c r="X134" s="542"/>
    </row>
    <row r="135" spans="1:24" ht="15.75" customHeight="1">
      <c r="A135" s="738"/>
      <c r="B135" s="722"/>
      <c r="C135" s="739"/>
      <c r="D135" s="542"/>
      <c r="E135" s="542"/>
      <c r="F135" s="723"/>
      <c r="G135" s="740"/>
      <c r="H135" s="740"/>
      <c r="I135" s="703"/>
      <c r="J135" s="671"/>
      <c r="K135" s="542"/>
      <c r="L135" s="542"/>
      <c r="M135" s="542"/>
      <c r="N135" s="542"/>
      <c r="O135" s="542"/>
      <c r="P135" s="542"/>
      <c r="Q135" s="542"/>
      <c r="R135" s="542"/>
      <c r="S135" s="542"/>
      <c r="T135" s="542"/>
      <c r="U135" s="542"/>
      <c r="V135" s="542"/>
      <c r="W135" s="542"/>
      <c r="X135" s="542"/>
    </row>
    <row r="136" spans="1:24" ht="15.75" customHeight="1">
      <c r="A136" s="738"/>
      <c r="B136" s="722"/>
      <c r="C136" s="739"/>
      <c r="D136" s="542"/>
      <c r="E136" s="542"/>
      <c r="F136" s="723"/>
      <c r="G136" s="740"/>
      <c r="H136" s="740"/>
      <c r="I136" s="703"/>
      <c r="J136" s="671"/>
      <c r="K136" s="542"/>
      <c r="L136" s="542"/>
      <c r="M136" s="542"/>
      <c r="N136" s="542"/>
      <c r="O136" s="542"/>
      <c r="P136" s="542"/>
      <c r="Q136" s="542"/>
      <c r="R136" s="542"/>
      <c r="S136" s="542"/>
      <c r="T136" s="542"/>
      <c r="U136" s="542"/>
      <c r="V136" s="542"/>
      <c r="W136" s="542"/>
      <c r="X136" s="542"/>
    </row>
    <row r="137" spans="1:24" ht="15.75" customHeight="1">
      <c r="A137" s="738"/>
      <c r="B137" s="722"/>
      <c r="C137" s="739"/>
      <c r="D137" s="542"/>
      <c r="E137" s="542"/>
      <c r="F137" s="723"/>
      <c r="G137" s="740"/>
      <c r="H137" s="740"/>
      <c r="I137" s="703"/>
      <c r="J137" s="671"/>
      <c r="K137" s="542"/>
      <c r="L137" s="542"/>
      <c r="M137" s="542"/>
      <c r="N137" s="542"/>
      <c r="O137" s="542"/>
      <c r="P137" s="542"/>
      <c r="Q137" s="542"/>
      <c r="R137" s="542"/>
      <c r="S137" s="542"/>
      <c r="T137" s="542"/>
      <c r="U137" s="542"/>
      <c r="V137" s="542"/>
      <c r="W137" s="542"/>
      <c r="X137" s="542"/>
    </row>
    <row r="138" spans="1:24" ht="15.75" customHeight="1">
      <c r="A138" s="738"/>
      <c r="B138" s="722"/>
      <c r="C138" s="739"/>
      <c r="D138" s="542"/>
      <c r="E138" s="542"/>
      <c r="F138" s="723"/>
      <c r="G138" s="740"/>
      <c r="H138" s="740"/>
      <c r="I138" s="703"/>
      <c r="J138" s="671"/>
      <c r="K138" s="542"/>
      <c r="L138" s="542"/>
      <c r="M138" s="542"/>
      <c r="N138" s="542"/>
      <c r="O138" s="542"/>
      <c r="P138" s="542"/>
      <c r="Q138" s="542"/>
      <c r="R138" s="542"/>
      <c r="S138" s="542"/>
      <c r="T138" s="542"/>
      <c r="U138" s="542"/>
      <c r="V138" s="542"/>
      <c r="W138" s="542"/>
      <c r="X138" s="542"/>
    </row>
    <row r="139" spans="1:24" ht="15.75" customHeight="1">
      <c r="A139" s="738"/>
      <c r="B139" s="722"/>
      <c r="C139" s="739"/>
      <c r="D139" s="542"/>
      <c r="E139" s="542"/>
      <c r="F139" s="723"/>
      <c r="G139" s="740"/>
      <c r="H139" s="740"/>
      <c r="I139" s="703"/>
      <c r="J139" s="671"/>
      <c r="K139" s="542"/>
      <c r="L139" s="542"/>
      <c r="M139" s="542"/>
      <c r="N139" s="542"/>
      <c r="O139" s="542"/>
      <c r="P139" s="542"/>
      <c r="Q139" s="542"/>
      <c r="R139" s="542"/>
      <c r="S139" s="542"/>
      <c r="T139" s="542"/>
      <c r="U139" s="542"/>
      <c r="V139" s="542"/>
      <c r="W139" s="542"/>
      <c r="X139" s="542"/>
    </row>
    <row r="140" spans="1:24" ht="15.75" customHeight="1">
      <c r="A140" s="738"/>
      <c r="B140" s="722"/>
      <c r="C140" s="739"/>
      <c r="D140" s="542"/>
      <c r="E140" s="542"/>
      <c r="F140" s="723"/>
      <c r="G140" s="740"/>
      <c r="H140" s="740"/>
      <c r="I140" s="703"/>
      <c r="J140" s="671"/>
      <c r="K140" s="542"/>
      <c r="L140" s="542"/>
      <c r="M140" s="542"/>
      <c r="N140" s="542"/>
      <c r="O140" s="542"/>
      <c r="P140" s="542"/>
      <c r="Q140" s="542"/>
      <c r="R140" s="542"/>
      <c r="S140" s="542"/>
      <c r="T140" s="542"/>
      <c r="U140" s="542"/>
      <c r="V140" s="542"/>
      <c r="W140" s="542"/>
      <c r="X140" s="542"/>
    </row>
    <row r="141" spans="1:24" ht="15.75" customHeight="1">
      <c r="A141" s="738"/>
      <c r="B141" s="722"/>
      <c r="C141" s="739"/>
      <c r="D141" s="542"/>
      <c r="E141" s="542"/>
      <c r="F141" s="723"/>
      <c r="G141" s="740"/>
      <c r="H141" s="740"/>
      <c r="I141" s="703"/>
      <c r="J141" s="671"/>
      <c r="K141" s="542"/>
      <c r="L141" s="542"/>
      <c r="M141" s="542"/>
      <c r="N141" s="542"/>
      <c r="O141" s="542"/>
      <c r="P141" s="542"/>
      <c r="Q141" s="542"/>
      <c r="R141" s="542"/>
      <c r="S141" s="542"/>
      <c r="T141" s="542"/>
      <c r="U141" s="542"/>
      <c r="V141" s="542"/>
      <c r="W141" s="542"/>
      <c r="X141" s="542"/>
    </row>
    <row r="142" spans="1:24" ht="15.75" customHeight="1">
      <c r="A142" s="738"/>
      <c r="B142" s="722"/>
      <c r="C142" s="739"/>
      <c r="D142" s="542"/>
      <c r="E142" s="542"/>
      <c r="F142" s="723"/>
      <c r="G142" s="740"/>
      <c r="H142" s="740"/>
      <c r="I142" s="703"/>
      <c r="J142" s="671"/>
      <c r="K142" s="542"/>
      <c r="L142" s="542"/>
      <c r="M142" s="542"/>
      <c r="N142" s="542"/>
      <c r="O142" s="542"/>
      <c r="P142" s="542"/>
      <c r="Q142" s="542"/>
      <c r="R142" s="542"/>
      <c r="S142" s="542"/>
      <c r="T142" s="542"/>
      <c r="U142" s="542"/>
      <c r="V142" s="542"/>
      <c r="W142" s="542"/>
      <c r="X142" s="542"/>
    </row>
    <row r="143" spans="1:24" ht="15.75" customHeight="1">
      <c r="A143" s="738"/>
      <c r="B143" s="722"/>
      <c r="C143" s="739"/>
      <c r="D143" s="542"/>
      <c r="E143" s="542"/>
      <c r="F143" s="723"/>
      <c r="G143" s="740"/>
      <c r="H143" s="740"/>
      <c r="I143" s="703"/>
      <c r="J143" s="671"/>
      <c r="K143" s="542"/>
      <c r="L143" s="542"/>
      <c r="M143" s="542"/>
      <c r="N143" s="542"/>
      <c r="O143" s="542"/>
      <c r="P143" s="542"/>
      <c r="Q143" s="542"/>
      <c r="R143" s="542"/>
      <c r="S143" s="542"/>
      <c r="T143" s="542"/>
      <c r="U143" s="542"/>
      <c r="V143" s="542"/>
      <c r="W143" s="542"/>
      <c r="X143" s="542"/>
    </row>
    <row r="144" spans="1:24" ht="15.75" customHeight="1">
      <c r="A144" s="738"/>
      <c r="B144" s="722"/>
      <c r="C144" s="739"/>
      <c r="D144" s="542"/>
      <c r="E144" s="542"/>
      <c r="F144" s="723"/>
      <c r="G144" s="740"/>
      <c r="H144" s="740"/>
      <c r="I144" s="703"/>
      <c r="J144" s="671"/>
      <c r="K144" s="542"/>
      <c r="L144" s="542"/>
      <c r="M144" s="542"/>
      <c r="N144" s="542"/>
      <c r="O144" s="542"/>
      <c r="P144" s="542"/>
      <c r="Q144" s="542"/>
      <c r="R144" s="542"/>
      <c r="S144" s="542"/>
      <c r="T144" s="542"/>
      <c r="U144" s="542"/>
      <c r="V144" s="542"/>
      <c r="W144" s="542"/>
      <c r="X144" s="542"/>
    </row>
    <row r="145" spans="1:24" ht="15.75" customHeight="1">
      <c r="A145" s="738"/>
      <c r="B145" s="722"/>
      <c r="C145" s="739"/>
      <c r="D145" s="542"/>
      <c r="E145" s="542"/>
      <c r="F145" s="723"/>
      <c r="G145" s="740"/>
      <c r="H145" s="740"/>
      <c r="I145" s="703"/>
      <c r="J145" s="671"/>
      <c r="K145" s="542"/>
      <c r="L145" s="542"/>
      <c r="M145" s="542"/>
      <c r="N145" s="542"/>
      <c r="O145" s="542"/>
      <c r="P145" s="542"/>
      <c r="Q145" s="542"/>
      <c r="R145" s="542"/>
      <c r="S145" s="542"/>
      <c r="T145" s="542"/>
      <c r="U145" s="542"/>
      <c r="V145" s="542"/>
      <c r="W145" s="542"/>
      <c r="X145" s="542"/>
    </row>
    <row r="146" spans="1:24" ht="15.75" customHeight="1">
      <c r="A146" s="738"/>
      <c r="B146" s="722"/>
      <c r="C146" s="739"/>
      <c r="D146" s="542"/>
      <c r="E146" s="542"/>
      <c r="F146" s="723"/>
      <c r="G146" s="740"/>
      <c r="H146" s="740"/>
      <c r="I146" s="703"/>
      <c r="J146" s="671"/>
      <c r="K146" s="542"/>
      <c r="L146" s="542"/>
      <c r="M146" s="542"/>
      <c r="N146" s="542"/>
      <c r="O146" s="542"/>
      <c r="P146" s="542"/>
      <c r="Q146" s="542"/>
      <c r="R146" s="542"/>
      <c r="S146" s="542"/>
      <c r="T146" s="542"/>
      <c r="U146" s="542"/>
      <c r="V146" s="542"/>
      <c r="W146" s="542"/>
      <c r="X146" s="542"/>
    </row>
    <row r="147" spans="1:24" ht="15.75" customHeight="1">
      <c r="A147" s="738"/>
      <c r="B147" s="722"/>
      <c r="C147" s="739"/>
      <c r="D147" s="542"/>
      <c r="E147" s="542"/>
      <c r="F147" s="723"/>
      <c r="G147" s="740"/>
      <c r="H147" s="740"/>
      <c r="I147" s="703"/>
      <c r="J147" s="671"/>
      <c r="K147" s="542"/>
      <c r="L147" s="542"/>
      <c r="M147" s="542"/>
      <c r="N147" s="542"/>
      <c r="O147" s="542"/>
      <c r="P147" s="542"/>
      <c r="Q147" s="542"/>
      <c r="R147" s="542"/>
      <c r="S147" s="542"/>
      <c r="T147" s="542"/>
      <c r="U147" s="542"/>
      <c r="V147" s="542"/>
      <c r="W147" s="542"/>
      <c r="X147" s="542"/>
    </row>
    <row r="148" spans="1:24" ht="15.75" customHeight="1">
      <c r="A148" s="738"/>
      <c r="B148" s="722"/>
      <c r="C148" s="739"/>
      <c r="D148" s="542"/>
      <c r="E148" s="542"/>
      <c r="F148" s="723"/>
      <c r="G148" s="740"/>
      <c r="H148" s="740"/>
      <c r="I148" s="703"/>
      <c r="J148" s="671"/>
      <c r="K148" s="542"/>
      <c r="L148" s="542"/>
      <c r="M148" s="542"/>
      <c r="N148" s="542"/>
      <c r="O148" s="542"/>
      <c r="P148" s="542"/>
      <c r="Q148" s="542"/>
      <c r="R148" s="542"/>
      <c r="S148" s="542"/>
      <c r="T148" s="542"/>
      <c r="U148" s="542"/>
      <c r="V148" s="542"/>
      <c r="W148" s="542"/>
      <c r="X148" s="542"/>
    </row>
    <row r="149" spans="1:24" ht="15.75" customHeight="1">
      <c r="A149" s="738"/>
      <c r="B149" s="722"/>
      <c r="C149" s="739"/>
      <c r="D149" s="542"/>
      <c r="E149" s="542"/>
      <c r="F149" s="723"/>
      <c r="G149" s="740"/>
      <c r="H149" s="740"/>
      <c r="I149" s="703"/>
      <c r="J149" s="671"/>
      <c r="K149" s="542"/>
      <c r="L149" s="542"/>
      <c r="M149" s="542"/>
      <c r="N149" s="542"/>
      <c r="O149" s="542"/>
      <c r="P149" s="542"/>
      <c r="Q149" s="542"/>
      <c r="R149" s="542"/>
      <c r="S149" s="542"/>
      <c r="T149" s="542"/>
      <c r="U149" s="542"/>
      <c r="V149" s="542"/>
      <c r="W149" s="542"/>
      <c r="X149" s="542"/>
    </row>
    <row r="150" spans="1:24" ht="15.75" customHeight="1">
      <c r="A150" s="738"/>
      <c r="B150" s="722"/>
      <c r="C150" s="739"/>
      <c r="D150" s="542"/>
      <c r="E150" s="542"/>
      <c r="F150" s="723"/>
      <c r="G150" s="740"/>
      <c r="H150" s="740"/>
      <c r="I150" s="703"/>
      <c r="J150" s="671"/>
      <c r="K150" s="542"/>
      <c r="L150" s="542"/>
      <c r="M150" s="542"/>
      <c r="N150" s="542"/>
      <c r="O150" s="542"/>
      <c r="P150" s="542"/>
      <c r="Q150" s="542"/>
      <c r="R150" s="542"/>
      <c r="S150" s="542"/>
      <c r="T150" s="542"/>
      <c r="U150" s="542"/>
      <c r="V150" s="542"/>
      <c r="W150" s="542"/>
      <c r="X150" s="542"/>
    </row>
    <row r="151" spans="1:24" ht="15.75" customHeight="1">
      <c r="A151" s="738"/>
      <c r="B151" s="722"/>
      <c r="C151" s="739"/>
      <c r="D151" s="542"/>
      <c r="E151" s="542"/>
      <c r="F151" s="723"/>
      <c r="G151" s="740"/>
      <c r="H151" s="740"/>
      <c r="I151" s="703"/>
      <c r="J151" s="671"/>
      <c r="K151" s="542"/>
      <c r="L151" s="542"/>
      <c r="M151" s="542"/>
      <c r="N151" s="542"/>
      <c r="O151" s="542"/>
      <c r="P151" s="542"/>
      <c r="Q151" s="542"/>
      <c r="R151" s="542"/>
      <c r="S151" s="542"/>
      <c r="T151" s="542"/>
      <c r="U151" s="542"/>
      <c r="V151" s="542"/>
      <c r="W151" s="542"/>
      <c r="X151" s="542"/>
    </row>
    <row r="152" spans="1:24" ht="15.75" customHeight="1">
      <c r="A152" s="738"/>
      <c r="B152" s="722"/>
      <c r="C152" s="739"/>
      <c r="D152" s="542"/>
      <c r="E152" s="542"/>
      <c r="F152" s="723"/>
      <c r="G152" s="740"/>
      <c r="H152" s="740"/>
      <c r="I152" s="703"/>
      <c r="J152" s="671"/>
      <c r="K152" s="542"/>
      <c r="L152" s="542"/>
      <c r="M152" s="542"/>
      <c r="N152" s="542"/>
      <c r="O152" s="542"/>
      <c r="P152" s="542"/>
      <c r="Q152" s="542"/>
      <c r="R152" s="542"/>
      <c r="S152" s="542"/>
      <c r="T152" s="542"/>
      <c r="U152" s="542"/>
      <c r="V152" s="542"/>
      <c r="W152" s="542"/>
      <c r="X152" s="542"/>
    </row>
    <row r="153" spans="1:24" ht="15.75" customHeight="1">
      <c r="A153" s="738"/>
      <c r="B153" s="722"/>
      <c r="C153" s="739"/>
      <c r="D153" s="542"/>
      <c r="E153" s="542"/>
      <c r="F153" s="723"/>
      <c r="G153" s="740"/>
      <c r="H153" s="740"/>
      <c r="I153" s="703"/>
      <c r="J153" s="671"/>
      <c r="K153" s="542"/>
      <c r="L153" s="542"/>
      <c r="M153" s="542"/>
      <c r="N153" s="542"/>
      <c r="O153" s="542"/>
      <c r="P153" s="542"/>
      <c r="Q153" s="542"/>
      <c r="R153" s="542"/>
      <c r="S153" s="542"/>
      <c r="T153" s="542"/>
      <c r="U153" s="542"/>
      <c r="V153" s="542"/>
      <c r="W153" s="542"/>
      <c r="X153" s="542"/>
    </row>
    <row r="154" spans="1:24" ht="15.75" customHeight="1">
      <c r="A154" s="738"/>
      <c r="B154" s="722"/>
      <c r="C154" s="739"/>
      <c r="D154" s="542"/>
      <c r="E154" s="542"/>
      <c r="F154" s="723"/>
      <c r="G154" s="740"/>
      <c r="H154" s="740"/>
      <c r="I154" s="703"/>
      <c r="J154" s="671"/>
      <c r="K154" s="542"/>
      <c r="L154" s="542"/>
      <c r="M154" s="542"/>
      <c r="N154" s="542"/>
      <c r="O154" s="542"/>
      <c r="P154" s="542"/>
      <c r="Q154" s="542"/>
      <c r="R154" s="542"/>
      <c r="S154" s="542"/>
      <c r="T154" s="542"/>
      <c r="U154" s="542"/>
      <c r="V154" s="542"/>
      <c r="W154" s="542"/>
      <c r="X154" s="542"/>
    </row>
    <row r="155" spans="1:24" ht="15.75" customHeight="1">
      <c r="A155" s="738"/>
      <c r="B155" s="722"/>
      <c r="C155" s="739"/>
      <c r="D155" s="542"/>
      <c r="E155" s="542"/>
      <c r="F155" s="723"/>
      <c r="G155" s="740"/>
      <c r="H155" s="740"/>
      <c r="I155" s="703"/>
      <c r="J155" s="671"/>
      <c r="K155" s="542"/>
      <c r="L155" s="542"/>
      <c r="M155" s="542"/>
      <c r="N155" s="542"/>
      <c r="O155" s="542"/>
      <c r="P155" s="542"/>
      <c r="Q155" s="542"/>
      <c r="R155" s="542"/>
      <c r="S155" s="542"/>
      <c r="T155" s="542"/>
      <c r="U155" s="542"/>
      <c r="V155" s="542"/>
      <c r="W155" s="542"/>
      <c r="X155" s="542"/>
    </row>
    <row r="156" spans="1:24" ht="15.75" customHeight="1">
      <c r="A156" s="738"/>
      <c r="B156" s="722"/>
      <c r="C156" s="739"/>
      <c r="D156" s="542"/>
      <c r="E156" s="542"/>
      <c r="F156" s="723"/>
      <c r="G156" s="740"/>
      <c r="H156" s="740"/>
      <c r="I156" s="703"/>
      <c r="J156" s="671"/>
      <c r="K156" s="542"/>
      <c r="L156" s="542"/>
      <c r="M156" s="542"/>
      <c r="N156" s="542"/>
      <c r="O156" s="542"/>
      <c r="P156" s="542"/>
      <c r="Q156" s="542"/>
      <c r="R156" s="542"/>
      <c r="S156" s="542"/>
      <c r="T156" s="542"/>
      <c r="U156" s="542"/>
      <c r="V156" s="542"/>
      <c r="W156" s="542"/>
      <c r="X156" s="542"/>
    </row>
    <row r="157" spans="1:24" ht="15.75" customHeight="1">
      <c r="A157" s="738"/>
      <c r="B157" s="722"/>
      <c r="C157" s="739"/>
      <c r="D157" s="542"/>
      <c r="E157" s="542"/>
      <c r="F157" s="723"/>
      <c r="G157" s="740"/>
      <c r="H157" s="740"/>
      <c r="I157" s="703"/>
      <c r="J157" s="671"/>
      <c r="K157" s="542"/>
      <c r="L157" s="542"/>
      <c r="M157" s="542"/>
      <c r="N157" s="542"/>
      <c r="O157" s="542"/>
      <c r="P157" s="542"/>
      <c r="Q157" s="542"/>
      <c r="R157" s="542"/>
      <c r="S157" s="542"/>
      <c r="T157" s="542"/>
      <c r="U157" s="542"/>
      <c r="V157" s="542"/>
      <c r="W157" s="542"/>
      <c r="X157" s="542"/>
    </row>
    <row r="158" spans="1:24" ht="15.75" customHeight="1">
      <c r="A158" s="738"/>
      <c r="B158" s="722"/>
      <c r="C158" s="739"/>
      <c r="D158" s="542"/>
      <c r="E158" s="542"/>
      <c r="F158" s="723"/>
      <c r="G158" s="740"/>
      <c r="H158" s="740"/>
      <c r="I158" s="703"/>
      <c r="J158" s="671"/>
      <c r="K158" s="542"/>
      <c r="L158" s="542"/>
      <c r="M158" s="542"/>
      <c r="N158" s="542"/>
      <c r="O158" s="542"/>
      <c r="P158" s="542"/>
      <c r="Q158" s="542"/>
      <c r="R158" s="542"/>
      <c r="S158" s="542"/>
      <c r="T158" s="542"/>
      <c r="U158" s="542"/>
      <c r="V158" s="542"/>
      <c r="W158" s="542"/>
      <c r="X158" s="542"/>
    </row>
    <row r="159" spans="1:24" ht="15.75" customHeight="1">
      <c r="A159" s="738"/>
      <c r="B159" s="722"/>
      <c r="C159" s="739"/>
      <c r="D159" s="542"/>
      <c r="E159" s="542"/>
      <c r="F159" s="723"/>
      <c r="G159" s="740"/>
      <c r="H159" s="740"/>
      <c r="I159" s="703"/>
      <c r="J159" s="671"/>
      <c r="K159" s="542"/>
      <c r="L159" s="542"/>
      <c r="M159" s="542"/>
      <c r="N159" s="542"/>
      <c r="O159" s="542"/>
      <c r="P159" s="542"/>
      <c r="Q159" s="542"/>
      <c r="R159" s="542"/>
      <c r="S159" s="542"/>
      <c r="T159" s="542"/>
      <c r="U159" s="542"/>
      <c r="V159" s="542"/>
      <c r="W159" s="542"/>
      <c r="X159" s="542"/>
    </row>
    <row r="160" spans="1:24" ht="15.75" customHeight="1">
      <c r="A160" s="738"/>
      <c r="B160" s="722"/>
      <c r="C160" s="739"/>
      <c r="D160" s="542"/>
      <c r="E160" s="542"/>
      <c r="F160" s="723"/>
      <c r="G160" s="740"/>
      <c r="H160" s="740"/>
      <c r="I160" s="703"/>
      <c r="J160" s="671"/>
      <c r="K160" s="542"/>
      <c r="L160" s="542"/>
      <c r="M160" s="542"/>
      <c r="N160" s="542"/>
      <c r="O160" s="542"/>
      <c r="P160" s="542"/>
      <c r="Q160" s="542"/>
      <c r="R160" s="542"/>
      <c r="S160" s="542"/>
      <c r="T160" s="542"/>
      <c r="U160" s="542"/>
      <c r="V160" s="542"/>
      <c r="W160" s="542"/>
      <c r="X160" s="542"/>
    </row>
    <row r="161" spans="1:24" ht="15.75" customHeight="1">
      <c r="A161" s="738"/>
      <c r="B161" s="722"/>
      <c r="C161" s="739"/>
      <c r="D161" s="542"/>
      <c r="E161" s="542"/>
      <c r="F161" s="723"/>
      <c r="G161" s="740"/>
      <c r="H161" s="740"/>
      <c r="I161" s="703"/>
      <c r="J161" s="671"/>
      <c r="K161" s="542"/>
      <c r="L161" s="542"/>
      <c r="M161" s="542"/>
      <c r="N161" s="542"/>
      <c r="O161" s="542"/>
      <c r="P161" s="542"/>
      <c r="Q161" s="542"/>
      <c r="R161" s="542"/>
      <c r="S161" s="542"/>
      <c r="T161" s="542"/>
      <c r="U161" s="542"/>
      <c r="V161" s="542"/>
      <c r="W161" s="542"/>
      <c r="X161" s="542"/>
    </row>
    <row r="162" spans="1:24" ht="15.75" customHeight="1">
      <c r="A162" s="738"/>
      <c r="B162" s="722"/>
      <c r="C162" s="739"/>
      <c r="D162" s="542"/>
      <c r="E162" s="542"/>
      <c r="F162" s="723"/>
      <c r="G162" s="740"/>
      <c r="H162" s="740"/>
      <c r="I162" s="703"/>
      <c r="J162" s="671"/>
      <c r="K162" s="542"/>
      <c r="L162" s="542"/>
      <c r="M162" s="542"/>
      <c r="N162" s="542"/>
      <c r="O162" s="542"/>
      <c r="P162" s="542"/>
      <c r="Q162" s="542"/>
      <c r="R162" s="542"/>
      <c r="S162" s="542"/>
      <c r="T162" s="542"/>
      <c r="U162" s="542"/>
      <c r="V162" s="542"/>
      <c r="W162" s="542"/>
      <c r="X162" s="542"/>
    </row>
    <row r="163" spans="1:24" ht="15.75" customHeight="1">
      <c r="A163" s="738"/>
      <c r="B163" s="722"/>
      <c r="C163" s="739"/>
      <c r="D163" s="542"/>
      <c r="E163" s="542"/>
      <c r="F163" s="723"/>
      <c r="G163" s="740"/>
      <c r="H163" s="740"/>
      <c r="I163" s="703"/>
      <c r="J163" s="671"/>
      <c r="K163" s="542"/>
      <c r="L163" s="542"/>
      <c r="M163" s="542"/>
      <c r="N163" s="542"/>
      <c r="O163" s="542"/>
      <c r="P163" s="542"/>
      <c r="Q163" s="542"/>
      <c r="R163" s="542"/>
      <c r="S163" s="542"/>
      <c r="T163" s="542"/>
      <c r="U163" s="542"/>
      <c r="V163" s="542"/>
      <c r="W163" s="542"/>
      <c r="X163" s="542"/>
    </row>
    <row r="164" spans="1:24" ht="15.75" customHeight="1">
      <c r="A164" s="738"/>
      <c r="B164" s="722"/>
      <c r="C164" s="739"/>
      <c r="D164" s="542"/>
      <c r="E164" s="542"/>
      <c r="F164" s="723"/>
      <c r="G164" s="740"/>
      <c r="H164" s="740"/>
      <c r="I164" s="703"/>
      <c r="J164" s="671"/>
      <c r="K164" s="542"/>
      <c r="L164" s="542"/>
      <c r="M164" s="542"/>
      <c r="N164" s="542"/>
      <c r="O164" s="542"/>
      <c r="P164" s="542"/>
      <c r="Q164" s="542"/>
      <c r="R164" s="542"/>
      <c r="S164" s="542"/>
      <c r="T164" s="542"/>
      <c r="U164" s="542"/>
      <c r="V164" s="542"/>
      <c r="W164" s="542"/>
      <c r="X164" s="542"/>
    </row>
    <row r="165" spans="1:24" ht="15.75" customHeight="1">
      <c r="A165" s="738"/>
      <c r="B165" s="722"/>
      <c r="C165" s="739"/>
      <c r="D165" s="542"/>
      <c r="E165" s="542"/>
      <c r="F165" s="723"/>
      <c r="G165" s="740"/>
      <c r="H165" s="740"/>
      <c r="I165" s="703"/>
      <c r="J165" s="671"/>
      <c r="K165" s="542"/>
      <c r="L165" s="542"/>
      <c r="M165" s="542"/>
      <c r="N165" s="542"/>
      <c r="O165" s="542"/>
      <c r="P165" s="542"/>
      <c r="Q165" s="542"/>
      <c r="R165" s="542"/>
      <c r="S165" s="542"/>
      <c r="T165" s="542"/>
      <c r="U165" s="542"/>
      <c r="V165" s="542"/>
      <c r="W165" s="542"/>
      <c r="X165" s="542"/>
    </row>
    <row r="166" spans="1:24" ht="15.75" customHeight="1">
      <c r="A166" s="738"/>
      <c r="B166" s="722"/>
      <c r="C166" s="739"/>
      <c r="D166" s="542"/>
      <c r="E166" s="542"/>
      <c r="F166" s="723"/>
      <c r="G166" s="740"/>
      <c r="H166" s="740"/>
      <c r="I166" s="703"/>
      <c r="J166" s="671"/>
      <c r="K166" s="542"/>
      <c r="L166" s="542"/>
      <c r="M166" s="542"/>
      <c r="N166" s="542"/>
      <c r="O166" s="542"/>
      <c r="P166" s="542"/>
      <c r="Q166" s="542"/>
      <c r="R166" s="542"/>
      <c r="S166" s="542"/>
      <c r="T166" s="542"/>
      <c r="U166" s="542"/>
      <c r="V166" s="542"/>
      <c r="W166" s="542"/>
      <c r="X166" s="542"/>
    </row>
    <row r="167" spans="1:24" ht="15.75" customHeight="1">
      <c r="A167" s="738"/>
      <c r="B167" s="722"/>
      <c r="C167" s="739"/>
      <c r="D167" s="542"/>
      <c r="E167" s="542"/>
      <c r="F167" s="723"/>
      <c r="G167" s="740"/>
      <c r="H167" s="740"/>
      <c r="I167" s="703"/>
      <c r="J167" s="671"/>
      <c r="K167" s="542"/>
      <c r="L167" s="542"/>
      <c r="M167" s="542"/>
      <c r="N167" s="542"/>
      <c r="O167" s="542"/>
      <c r="P167" s="542"/>
      <c r="Q167" s="542"/>
      <c r="R167" s="542"/>
      <c r="S167" s="542"/>
      <c r="T167" s="542"/>
      <c r="U167" s="542"/>
      <c r="V167" s="542"/>
      <c r="W167" s="542"/>
      <c r="X167" s="542"/>
    </row>
    <row r="168" spans="1:24" ht="15.75" customHeight="1">
      <c r="A168" s="738"/>
      <c r="B168" s="722"/>
      <c r="C168" s="739"/>
      <c r="D168" s="542"/>
      <c r="E168" s="542"/>
      <c r="F168" s="723"/>
      <c r="G168" s="740"/>
      <c r="H168" s="740"/>
      <c r="I168" s="703"/>
      <c r="J168" s="671"/>
      <c r="K168" s="542"/>
      <c r="L168" s="542"/>
      <c r="M168" s="542"/>
      <c r="N168" s="542"/>
      <c r="O168" s="542"/>
      <c r="P168" s="542"/>
      <c r="Q168" s="542"/>
      <c r="R168" s="542"/>
      <c r="S168" s="542"/>
      <c r="T168" s="542"/>
      <c r="U168" s="542"/>
      <c r="V168" s="542"/>
      <c r="W168" s="542"/>
      <c r="X168" s="542"/>
    </row>
    <row r="169" spans="1:24" ht="15.75" customHeight="1">
      <c r="A169" s="738"/>
      <c r="B169" s="722"/>
      <c r="C169" s="739"/>
      <c r="D169" s="542"/>
      <c r="E169" s="542"/>
      <c r="F169" s="723"/>
      <c r="G169" s="740"/>
      <c r="H169" s="740"/>
      <c r="I169" s="703"/>
      <c r="J169" s="671"/>
      <c r="K169" s="542"/>
      <c r="L169" s="542"/>
      <c r="M169" s="542"/>
      <c r="N169" s="542"/>
      <c r="O169" s="542"/>
      <c r="P169" s="542"/>
      <c r="Q169" s="542"/>
      <c r="R169" s="542"/>
      <c r="S169" s="542"/>
      <c r="T169" s="542"/>
      <c r="U169" s="542"/>
      <c r="V169" s="542"/>
      <c r="W169" s="542"/>
      <c r="X169" s="542"/>
    </row>
    <row r="170" spans="1:24" ht="15.75" customHeight="1">
      <c r="A170" s="738"/>
      <c r="B170" s="722"/>
      <c r="C170" s="739"/>
      <c r="D170" s="542"/>
      <c r="E170" s="542"/>
      <c r="F170" s="723"/>
      <c r="G170" s="740"/>
      <c r="H170" s="740"/>
      <c r="I170" s="703"/>
      <c r="J170" s="671"/>
      <c r="K170" s="542"/>
      <c r="L170" s="542"/>
      <c r="M170" s="542"/>
      <c r="N170" s="542"/>
      <c r="O170" s="542"/>
      <c r="P170" s="542"/>
      <c r="Q170" s="542"/>
      <c r="R170" s="542"/>
      <c r="S170" s="542"/>
      <c r="T170" s="542"/>
      <c r="U170" s="542"/>
      <c r="V170" s="542"/>
      <c r="W170" s="542"/>
      <c r="X170" s="542"/>
    </row>
    <row r="171" spans="1:24" ht="15.75" customHeight="1">
      <c r="A171" s="738"/>
      <c r="B171" s="722"/>
      <c r="C171" s="739"/>
      <c r="D171" s="542"/>
      <c r="E171" s="542"/>
      <c r="F171" s="723"/>
      <c r="G171" s="740"/>
      <c r="H171" s="740"/>
      <c r="I171" s="703"/>
      <c r="J171" s="671"/>
      <c r="K171" s="542"/>
      <c r="L171" s="542"/>
      <c r="M171" s="542"/>
      <c r="N171" s="542"/>
      <c r="O171" s="542"/>
      <c r="P171" s="542"/>
      <c r="Q171" s="542"/>
      <c r="R171" s="542"/>
      <c r="S171" s="542"/>
      <c r="T171" s="542"/>
      <c r="U171" s="542"/>
      <c r="V171" s="542"/>
      <c r="W171" s="542"/>
      <c r="X171" s="542"/>
    </row>
    <row r="172" spans="1:24" ht="15.75" customHeight="1">
      <c r="A172" s="738"/>
      <c r="B172" s="722"/>
      <c r="C172" s="739"/>
      <c r="D172" s="542"/>
      <c r="E172" s="542"/>
      <c r="F172" s="723"/>
      <c r="G172" s="740"/>
      <c r="H172" s="740"/>
      <c r="I172" s="703"/>
      <c r="J172" s="671"/>
      <c r="K172" s="542"/>
      <c r="L172" s="542"/>
      <c r="M172" s="542"/>
      <c r="N172" s="542"/>
      <c r="O172" s="542"/>
      <c r="P172" s="542"/>
      <c r="Q172" s="542"/>
      <c r="R172" s="542"/>
      <c r="S172" s="542"/>
      <c r="T172" s="542"/>
      <c r="U172" s="542"/>
      <c r="V172" s="542"/>
      <c r="W172" s="542"/>
      <c r="X172" s="542"/>
    </row>
    <row r="173" spans="1:24" ht="15.75" customHeight="1">
      <c r="A173" s="738"/>
      <c r="B173" s="722"/>
      <c r="C173" s="739"/>
      <c r="D173" s="542"/>
      <c r="E173" s="542"/>
      <c r="F173" s="723"/>
      <c r="G173" s="740"/>
      <c r="H173" s="740"/>
      <c r="I173" s="703"/>
      <c r="J173" s="671"/>
      <c r="K173" s="542"/>
      <c r="L173" s="542"/>
      <c r="M173" s="542"/>
      <c r="N173" s="542"/>
      <c r="O173" s="542"/>
      <c r="P173" s="542"/>
      <c r="Q173" s="542"/>
      <c r="R173" s="542"/>
      <c r="S173" s="542"/>
      <c r="T173" s="542"/>
      <c r="U173" s="542"/>
      <c r="V173" s="542"/>
      <c r="W173" s="542"/>
      <c r="X173" s="542"/>
    </row>
    <row r="174" spans="1:24" ht="15.75" customHeight="1">
      <c r="A174" s="738"/>
      <c r="B174" s="722"/>
      <c r="C174" s="739"/>
      <c r="D174" s="542"/>
      <c r="E174" s="542"/>
      <c r="F174" s="723"/>
      <c r="G174" s="740"/>
      <c r="H174" s="740"/>
      <c r="I174" s="703"/>
      <c r="J174" s="671"/>
      <c r="K174" s="542"/>
      <c r="L174" s="542"/>
      <c r="M174" s="542"/>
      <c r="N174" s="542"/>
      <c r="O174" s="542"/>
      <c r="P174" s="542"/>
      <c r="Q174" s="542"/>
      <c r="R174" s="542"/>
      <c r="S174" s="542"/>
      <c r="T174" s="542"/>
      <c r="U174" s="542"/>
      <c r="V174" s="542"/>
      <c r="W174" s="542"/>
      <c r="X174" s="542"/>
    </row>
    <row r="175" spans="1:24" ht="15.75" customHeight="1">
      <c r="A175" s="738"/>
      <c r="B175" s="722"/>
      <c r="C175" s="739"/>
      <c r="D175" s="542"/>
      <c r="E175" s="542"/>
      <c r="F175" s="723"/>
      <c r="G175" s="740"/>
      <c r="H175" s="740"/>
      <c r="I175" s="703"/>
      <c r="J175" s="671"/>
      <c r="K175" s="542"/>
      <c r="L175" s="542"/>
      <c r="M175" s="542"/>
      <c r="N175" s="542"/>
      <c r="O175" s="542"/>
      <c r="P175" s="542"/>
      <c r="Q175" s="542"/>
      <c r="R175" s="542"/>
      <c r="S175" s="542"/>
      <c r="T175" s="542"/>
      <c r="U175" s="542"/>
      <c r="V175" s="542"/>
      <c r="W175" s="542"/>
      <c r="X175" s="542"/>
    </row>
    <row r="176" spans="1:24" ht="15.75" customHeight="1">
      <c r="A176" s="738"/>
      <c r="B176" s="722"/>
      <c r="C176" s="739"/>
      <c r="D176" s="542"/>
      <c r="E176" s="542"/>
      <c r="F176" s="723"/>
      <c r="G176" s="740"/>
      <c r="H176" s="740"/>
      <c r="I176" s="703"/>
      <c r="J176" s="671"/>
      <c r="K176" s="542"/>
      <c r="L176" s="542"/>
      <c r="M176" s="542"/>
      <c r="N176" s="542"/>
      <c r="O176" s="542"/>
      <c r="P176" s="542"/>
      <c r="Q176" s="542"/>
      <c r="R176" s="542"/>
      <c r="S176" s="542"/>
      <c r="T176" s="542"/>
      <c r="U176" s="542"/>
      <c r="V176" s="542"/>
      <c r="W176" s="542"/>
      <c r="X176" s="542"/>
    </row>
    <row r="177" spans="1:24" ht="15.75" customHeight="1">
      <c r="A177" s="738"/>
      <c r="B177" s="722"/>
      <c r="C177" s="739"/>
      <c r="D177" s="542"/>
      <c r="E177" s="542"/>
      <c r="F177" s="723"/>
      <c r="G177" s="740"/>
      <c r="H177" s="740"/>
      <c r="I177" s="703"/>
      <c r="J177" s="671"/>
      <c r="K177" s="542"/>
      <c r="L177" s="542"/>
      <c r="M177" s="542"/>
      <c r="N177" s="542"/>
      <c r="O177" s="542"/>
      <c r="P177" s="542"/>
      <c r="Q177" s="542"/>
      <c r="R177" s="542"/>
      <c r="S177" s="542"/>
      <c r="T177" s="542"/>
      <c r="U177" s="542"/>
      <c r="V177" s="542"/>
      <c r="W177" s="542"/>
      <c r="X177" s="542"/>
    </row>
    <row r="178" spans="1:24" ht="15.75" customHeight="1">
      <c r="A178" s="738"/>
      <c r="B178" s="722"/>
      <c r="C178" s="739"/>
      <c r="D178" s="542"/>
      <c r="E178" s="542"/>
      <c r="F178" s="723"/>
      <c r="G178" s="740"/>
      <c r="H178" s="740"/>
      <c r="I178" s="703"/>
      <c r="J178" s="671"/>
      <c r="K178" s="542"/>
      <c r="L178" s="542"/>
      <c r="M178" s="542"/>
      <c r="N178" s="542"/>
      <c r="O178" s="542"/>
      <c r="P178" s="542"/>
      <c r="Q178" s="542"/>
      <c r="R178" s="542"/>
      <c r="S178" s="542"/>
      <c r="T178" s="542"/>
      <c r="U178" s="542"/>
      <c r="V178" s="542"/>
      <c r="W178" s="542"/>
      <c r="X178" s="542"/>
    </row>
    <row r="179" spans="1:24" ht="15.75" customHeight="1">
      <c r="A179" s="738"/>
      <c r="B179" s="722"/>
      <c r="C179" s="739"/>
      <c r="D179" s="542"/>
      <c r="E179" s="542"/>
      <c r="F179" s="723"/>
      <c r="G179" s="740"/>
      <c r="H179" s="740"/>
      <c r="I179" s="703"/>
      <c r="J179" s="671"/>
      <c r="K179" s="542"/>
      <c r="L179" s="542"/>
      <c r="M179" s="542"/>
      <c r="N179" s="542"/>
      <c r="O179" s="542"/>
      <c r="P179" s="542"/>
      <c r="Q179" s="542"/>
      <c r="R179" s="542"/>
      <c r="S179" s="542"/>
      <c r="T179" s="542"/>
      <c r="U179" s="542"/>
      <c r="V179" s="542"/>
      <c r="W179" s="542"/>
      <c r="X179" s="542"/>
    </row>
    <row r="180" spans="1:24" ht="15.75" customHeight="1">
      <c r="A180" s="738"/>
      <c r="B180" s="722"/>
      <c r="C180" s="739"/>
      <c r="D180" s="542"/>
      <c r="E180" s="542"/>
      <c r="F180" s="723"/>
      <c r="G180" s="740"/>
      <c r="H180" s="740"/>
      <c r="I180" s="703"/>
      <c r="J180" s="671"/>
      <c r="K180" s="542"/>
      <c r="L180" s="542"/>
      <c r="M180" s="542"/>
      <c r="N180" s="542"/>
      <c r="O180" s="542"/>
      <c r="P180" s="542"/>
      <c r="Q180" s="542"/>
      <c r="R180" s="542"/>
      <c r="S180" s="542"/>
      <c r="T180" s="542"/>
      <c r="U180" s="542"/>
      <c r="V180" s="542"/>
      <c r="W180" s="542"/>
      <c r="X180" s="542"/>
    </row>
    <row r="181" spans="1:24" ht="15.75" customHeight="1">
      <c r="A181" s="738"/>
      <c r="B181" s="722"/>
      <c r="C181" s="739"/>
      <c r="D181" s="542"/>
      <c r="E181" s="542"/>
      <c r="F181" s="723"/>
      <c r="G181" s="740"/>
      <c r="H181" s="740"/>
      <c r="I181" s="703"/>
      <c r="J181" s="671"/>
      <c r="K181" s="542"/>
      <c r="L181" s="542"/>
      <c r="M181" s="542"/>
      <c r="N181" s="542"/>
      <c r="O181" s="542"/>
      <c r="P181" s="542"/>
      <c r="Q181" s="542"/>
      <c r="R181" s="542"/>
      <c r="S181" s="542"/>
      <c r="T181" s="542"/>
      <c r="U181" s="542"/>
      <c r="V181" s="542"/>
      <c r="W181" s="542"/>
      <c r="X181" s="542"/>
    </row>
    <row r="182" spans="1:24" ht="15.75" customHeight="1">
      <c r="A182" s="738"/>
      <c r="B182" s="722"/>
      <c r="C182" s="739"/>
      <c r="D182" s="542"/>
      <c r="E182" s="542"/>
      <c r="F182" s="723"/>
      <c r="G182" s="740"/>
      <c r="H182" s="740"/>
      <c r="I182" s="703"/>
      <c r="J182" s="671"/>
      <c r="K182" s="542"/>
      <c r="L182" s="542"/>
      <c r="M182" s="542"/>
      <c r="N182" s="542"/>
      <c r="O182" s="542"/>
      <c r="P182" s="542"/>
      <c r="Q182" s="542"/>
      <c r="R182" s="542"/>
      <c r="S182" s="542"/>
      <c r="T182" s="542"/>
      <c r="U182" s="542"/>
      <c r="V182" s="542"/>
      <c r="W182" s="542"/>
      <c r="X182" s="542"/>
    </row>
    <row r="183" spans="1:24" ht="15.75" customHeight="1">
      <c r="A183" s="738"/>
      <c r="B183" s="722"/>
      <c r="C183" s="739"/>
      <c r="D183" s="542"/>
      <c r="E183" s="542"/>
      <c r="F183" s="723"/>
      <c r="G183" s="740"/>
      <c r="H183" s="740"/>
      <c r="I183" s="703"/>
      <c r="J183" s="671"/>
      <c r="K183" s="542"/>
      <c r="L183" s="542"/>
      <c r="M183" s="542"/>
      <c r="N183" s="542"/>
      <c r="O183" s="542"/>
      <c r="P183" s="542"/>
      <c r="Q183" s="542"/>
      <c r="R183" s="542"/>
      <c r="S183" s="542"/>
      <c r="T183" s="542"/>
      <c r="U183" s="542"/>
      <c r="V183" s="542"/>
      <c r="W183" s="542"/>
      <c r="X183" s="542"/>
    </row>
    <row r="184" spans="1:24" ht="15.75" customHeight="1">
      <c r="A184" s="738"/>
      <c r="B184" s="722"/>
      <c r="C184" s="739"/>
      <c r="D184" s="542"/>
      <c r="E184" s="542"/>
      <c r="F184" s="723"/>
      <c r="G184" s="740"/>
      <c r="H184" s="740"/>
      <c r="I184" s="703"/>
      <c r="J184" s="671"/>
      <c r="K184" s="542"/>
      <c r="L184" s="542"/>
      <c r="M184" s="542"/>
      <c r="N184" s="542"/>
      <c r="O184" s="542"/>
      <c r="P184" s="542"/>
      <c r="Q184" s="542"/>
      <c r="R184" s="542"/>
      <c r="S184" s="542"/>
      <c r="T184" s="542"/>
      <c r="U184" s="542"/>
      <c r="V184" s="542"/>
      <c r="W184" s="542"/>
      <c r="X184" s="542"/>
    </row>
    <row r="185" spans="1:24" ht="15.75" customHeight="1">
      <c r="A185" s="738"/>
      <c r="B185" s="722"/>
      <c r="C185" s="739"/>
      <c r="D185" s="542"/>
      <c r="E185" s="542"/>
      <c r="F185" s="723"/>
      <c r="G185" s="740"/>
      <c r="H185" s="740"/>
      <c r="I185" s="703"/>
      <c r="J185" s="671"/>
      <c r="K185" s="542"/>
      <c r="L185" s="542"/>
      <c r="M185" s="542"/>
      <c r="N185" s="542"/>
      <c r="O185" s="542"/>
      <c r="P185" s="542"/>
      <c r="Q185" s="542"/>
      <c r="R185" s="542"/>
      <c r="S185" s="542"/>
      <c r="T185" s="542"/>
      <c r="U185" s="542"/>
      <c r="V185" s="542"/>
      <c r="W185" s="542"/>
      <c r="X185" s="542"/>
    </row>
    <row r="186" spans="1:24" ht="15.75" customHeight="1">
      <c r="A186" s="738"/>
      <c r="B186" s="722"/>
      <c r="C186" s="739"/>
      <c r="D186" s="542"/>
      <c r="E186" s="542"/>
      <c r="F186" s="723"/>
      <c r="G186" s="740"/>
      <c r="H186" s="740"/>
      <c r="I186" s="703"/>
      <c r="J186" s="671"/>
      <c r="K186" s="542"/>
      <c r="L186" s="542"/>
      <c r="M186" s="542"/>
      <c r="N186" s="542"/>
      <c r="O186" s="542"/>
      <c r="P186" s="542"/>
      <c r="Q186" s="542"/>
      <c r="R186" s="542"/>
      <c r="S186" s="542"/>
      <c r="T186" s="542"/>
      <c r="U186" s="542"/>
      <c r="V186" s="542"/>
      <c r="W186" s="542"/>
      <c r="X186" s="542"/>
    </row>
    <row r="187" spans="1:24" ht="15.75" customHeight="1">
      <c r="A187" s="738"/>
      <c r="B187" s="722"/>
      <c r="C187" s="739"/>
      <c r="D187" s="542"/>
      <c r="E187" s="542"/>
      <c r="F187" s="723"/>
      <c r="G187" s="740"/>
      <c r="H187" s="740"/>
      <c r="I187" s="703"/>
      <c r="J187" s="671"/>
      <c r="K187" s="542"/>
      <c r="L187" s="542"/>
      <c r="M187" s="542"/>
      <c r="N187" s="542"/>
      <c r="O187" s="542"/>
      <c r="P187" s="542"/>
      <c r="Q187" s="542"/>
      <c r="R187" s="542"/>
      <c r="S187" s="542"/>
      <c r="T187" s="542"/>
      <c r="U187" s="542"/>
      <c r="V187" s="542"/>
      <c r="W187" s="542"/>
      <c r="X187" s="542"/>
    </row>
    <row r="188" spans="1:24" ht="15.75" customHeight="1">
      <c r="A188" s="738"/>
      <c r="B188" s="722"/>
      <c r="C188" s="739"/>
      <c r="D188" s="542"/>
      <c r="E188" s="542"/>
      <c r="F188" s="723"/>
      <c r="G188" s="740"/>
      <c r="H188" s="740"/>
      <c r="I188" s="703"/>
      <c r="J188" s="671"/>
      <c r="K188" s="542"/>
      <c r="L188" s="542"/>
      <c r="M188" s="542"/>
      <c r="N188" s="542"/>
      <c r="O188" s="542"/>
      <c r="P188" s="542"/>
      <c r="Q188" s="542"/>
      <c r="R188" s="542"/>
      <c r="S188" s="542"/>
      <c r="T188" s="542"/>
      <c r="U188" s="542"/>
      <c r="V188" s="542"/>
      <c r="W188" s="542"/>
      <c r="X188" s="542"/>
    </row>
    <row r="189" spans="1:24" ht="15.75" customHeight="1">
      <c r="A189" s="738"/>
      <c r="B189" s="722"/>
      <c r="C189" s="739"/>
      <c r="D189" s="542"/>
      <c r="E189" s="542"/>
      <c r="F189" s="723"/>
      <c r="G189" s="740"/>
      <c r="H189" s="740"/>
      <c r="I189" s="703"/>
      <c r="J189" s="671"/>
      <c r="K189" s="542"/>
      <c r="L189" s="542"/>
      <c r="M189" s="542"/>
      <c r="N189" s="542"/>
      <c r="O189" s="542"/>
      <c r="P189" s="542"/>
      <c r="Q189" s="542"/>
      <c r="R189" s="542"/>
      <c r="S189" s="542"/>
      <c r="T189" s="542"/>
      <c r="U189" s="542"/>
      <c r="V189" s="542"/>
      <c r="W189" s="542"/>
      <c r="X189" s="542"/>
    </row>
    <row r="190" spans="1:24" ht="15.75" customHeight="1">
      <c r="A190" s="738"/>
      <c r="B190" s="722"/>
      <c r="C190" s="739"/>
      <c r="D190" s="542"/>
      <c r="E190" s="542"/>
      <c r="F190" s="723"/>
      <c r="G190" s="740"/>
      <c r="H190" s="740"/>
      <c r="I190" s="703"/>
      <c r="J190" s="671"/>
      <c r="K190" s="542"/>
      <c r="L190" s="542"/>
      <c r="M190" s="542"/>
      <c r="N190" s="542"/>
      <c r="O190" s="542"/>
      <c r="P190" s="542"/>
      <c r="Q190" s="542"/>
      <c r="R190" s="542"/>
      <c r="S190" s="542"/>
      <c r="T190" s="542"/>
      <c r="U190" s="542"/>
      <c r="V190" s="542"/>
      <c r="W190" s="542"/>
      <c r="X190" s="542"/>
    </row>
    <row r="191" spans="1:24" ht="15.75" customHeight="1">
      <c r="A191" s="738"/>
      <c r="B191" s="722"/>
      <c r="C191" s="739"/>
      <c r="D191" s="542"/>
      <c r="E191" s="542"/>
      <c r="F191" s="723"/>
      <c r="G191" s="740"/>
      <c r="H191" s="740"/>
      <c r="I191" s="703"/>
      <c r="J191" s="671"/>
      <c r="K191" s="542"/>
      <c r="L191" s="542"/>
      <c r="M191" s="542"/>
      <c r="N191" s="542"/>
      <c r="O191" s="542"/>
      <c r="P191" s="542"/>
      <c r="Q191" s="542"/>
      <c r="R191" s="542"/>
      <c r="S191" s="542"/>
      <c r="T191" s="542"/>
      <c r="U191" s="542"/>
      <c r="V191" s="542"/>
      <c r="W191" s="542"/>
      <c r="X191" s="542"/>
    </row>
    <row r="192" spans="1:24" ht="15.75" customHeight="1">
      <c r="A192" s="738"/>
      <c r="B192" s="722"/>
      <c r="C192" s="739"/>
      <c r="D192" s="542"/>
      <c r="E192" s="542"/>
      <c r="F192" s="723"/>
      <c r="G192" s="740"/>
      <c r="H192" s="740"/>
      <c r="I192" s="703"/>
      <c r="J192" s="671"/>
      <c r="K192" s="542"/>
      <c r="L192" s="542"/>
      <c r="M192" s="542"/>
      <c r="N192" s="542"/>
      <c r="O192" s="542"/>
      <c r="P192" s="542"/>
      <c r="Q192" s="542"/>
      <c r="R192" s="542"/>
      <c r="S192" s="542"/>
      <c r="T192" s="542"/>
      <c r="U192" s="542"/>
      <c r="V192" s="542"/>
      <c r="W192" s="542"/>
      <c r="X192" s="542"/>
    </row>
    <row r="193" spans="1:24" ht="15.75" customHeight="1">
      <c r="A193" s="738"/>
      <c r="B193" s="722"/>
      <c r="C193" s="739"/>
      <c r="D193" s="542"/>
      <c r="E193" s="542"/>
      <c r="F193" s="723"/>
      <c r="G193" s="740"/>
      <c r="H193" s="740"/>
      <c r="I193" s="703"/>
      <c r="J193" s="671"/>
      <c r="K193" s="542"/>
      <c r="L193" s="542"/>
      <c r="M193" s="542"/>
      <c r="N193" s="542"/>
      <c r="O193" s="542"/>
      <c r="P193" s="542"/>
      <c r="Q193" s="542"/>
      <c r="R193" s="542"/>
      <c r="S193" s="542"/>
      <c r="T193" s="542"/>
      <c r="U193" s="542"/>
      <c r="V193" s="542"/>
      <c r="W193" s="542"/>
      <c r="X193" s="542"/>
    </row>
    <row r="194" spans="1:24" ht="15.75" customHeight="1">
      <c r="A194" s="738"/>
      <c r="B194" s="722"/>
      <c r="C194" s="739"/>
      <c r="D194" s="542"/>
      <c r="E194" s="542"/>
      <c r="F194" s="723"/>
      <c r="G194" s="740"/>
      <c r="H194" s="740"/>
      <c r="I194" s="703"/>
      <c r="J194" s="671"/>
      <c r="K194" s="542"/>
      <c r="L194" s="542"/>
      <c r="M194" s="542"/>
      <c r="N194" s="542"/>
      <c r="O194" s="542"/>
      <c r="P194" s="542"/>
      <c r="Q194" s="542"/>
      <c r="R194" s="542"/>
      <c r="S194" s="542"/>
      <c r="T194" s="542"/>
      <c r="U194" s="542"/>
      <c r="V194" s="542"/>
      <c r="W194" s="542"/>
      <c r="X194" s="542"/>
    </row>
    <row r="195" spans="1:24" ht="15.75" customHeight="1">
      <c r="A195" s="738"/>
      <c r="B195" s="722"/>
      <c r="C195" s="739"/>
      <c r="D195" s="542"/>
      <c r="E195" s="542"/>
      <c r="F195" s="723"/>
      <c r="G195" s="740"/>
      <c r="H195" s="740"/>
      <c r="I195" s="703"/>
      <c r="J195" s="671"/>
      <c r="K195" s="542"/>
      <c r="L195" s="542"/>
      <c r="M195" s="542"/>
      <c r="N195" s="542"/>
      <c r="O195" s="542"/>
      <c r="P195" s="542"/>
      <c r="Q195" s="542"/>
      <c r="R195" s="542"/>
      <c r="S195" s="542"/>
      <c r="T195" s="542"/>
      <c r="U195" s="542"/>
      <c r="V195" s="542"/>
      <c r="W195" s="542"/>
      <c r="X195" s="542"/>
    </row>
    <row r="196" spans="1:24" ht="15.75" customHeight="1">
      <c r="A196" s="738"/>
      <c r="B196" s="722"/>
      <c r="C196" s="739"/>
      <c r="D196" s="542"/>
      <c r="E196" s="542"/>
      <c r="F196" s="723"/>
      <c r="G196" s="740"/>
      <c r="H196" s="740"/>
      <c r="I196" s="703"/>
      <c r="J196" s="671"/>
      <c r="K196" s="542"/>
      <c r="L196" s="542"/>
      <c r="M196" s="542"/>
      <c r="N196" s="542"/>
      <c r="O196" s="542"/>
      <c r="P196" s="542"/>
      <c r="Q196" s="542"/>
      <c r="R196" s="542"/>
      <c r="S196" s="542"/>
      <c r="T196" s="542"/>
      <c r="U196" s="542"/>
      <c r="V196" s="542"/>
      <c r="W196" s="542"/>
      <c r="X196" s="542"/>
    </row>
    <row r="197" spans="1:24" ht="15.75" customHeight="1">
      <c r="A197" s="738"/>
      <c r="B197" s="722"/>
      <c r="C197" s="739"/>
      <c r="D197" s="542"/>
      <c r="E197" s="542"/>
      <c r="F197" s="723"/>
      <c r="G197" s="740"/>
      <c r="H197" s="740"/>
      <c r="I197" s="703"/>
      <c r="J197" s="671"/>
      <c r="K197" s="542"/>
      <c r="L197" s="542"/>
      <c r="M197" s="542"/>
      <c r="N197" s="542"/>
      <c r="O197" s="542"/>
      <c r="P197" s="542"/>
      <c r="Q197" s="542"/>
      <c r="R197" s="542"/>
      <c r="S197" s="542"/>
      <c r="T197" s="542"/>
      <c r="U197" s="542"/>
      <c r="V197" s="542"/>
      <c r="W197" s="542"/>
      <c r="X197" s="542"/>
    </row>
    <row r="198" spans="1:24" ht="15.75" customHeight="1">
      <c r="A198" s="738"/>
      <c r="B198" s="722"/>
      <c r="C198" s="739"/>
      <c r="D198" s="542"/>
      <c r="E198" s="542"/>
      <c r="F198" s="723"/>
      <c r="G198" s="740"/>
      <c r="H198" s="740"/>
      <c r="I198" s="703"/>
      <c r="J198" s="671"/>
      <c r="K198" s="542"/>
      <c r="L198" s="542"/>
      <c r="M198" s="542"/>
      <c r="N198" s="542"/>
      <c r="O198" s="542"/>
      <c r="P198" s="542"/>
      <c r="Q198" s="542"/>
      <c r="R198" s="542"/>
      <c r="S198" s="542"/>
      <c r="T198" s="542"/>
      <c r="U198" s="542"/>
      <c r="V198" s="542"/>
      <c r="W198" s="542"/>
      <c r="X198" s="542"/>
    </row>
    <row r="199" spans="1:24" ht="15.75" customHeight="1">
      <c r="A199" s="738"/>
      <c r="B199" s="722"/>
      <c r="C199" s="739"/>
      <c r="D199" s="542"/>
      <c r="E199" s="542"/>
      <c r="F199" s="723"/>
      <c r="G199" s="740"/>
      <c r="H199" s="740"/>
      <c r="I199" s="703"/>
      <c r="J199" s="671"/>
      <c r="K199" s="542"/>
      <c r="L199" s="542"/>
      <c r="M199" s="542"/>
      <c r="N199" s="542"/>
      <c r="O199" s="542"/>
      <c r="P199" s="542"/>
      <c r="Q199" s="542"/>
      <c r="R199" s="542"/>
      <c r="S199" s="542"/>
      <c r="T199" s="542"/>
      <c r="U199" s="542"/>
      <c r="V199" s="542"/>
      <c r="W199" s="542"/>
      <c r="X199" s="542"/>
    </row>
    <row r="200" spans="1:24" ht="15.75" customHeight="1">
      <c r="A200" s="738"/>
      <c r="B200" s="722"/>
      <c r="C200" s="739"/>
      <c r="D200" s="542"/>
      <c r="E200" s="542"/>
      <c r="F200" s="723"/>
      <c r="G200" s="740"/>
      <c r="H200" s="740"/>
      <c r="I200" s="703"/>
      <c r="J200" s="671"/>
      <c r="K200" s="542"/>
      <c r="L200" s="542"/>
      <c r="M200" s="542"/>
      <c r="N200" s="542"/>
      <c r="O200" s="542"/>
      <c r="P200" s="542"/>
      <c r="Q200" s="542"/>
      <c r="R200" s="542"/>
      <c r="S200" s="542"/>
      <c r="T200" s="542"/>
      <c r="U200" s="542"/>
      <c r="V200" s="542"/>
      <c r="W200" s="542"/>
      <c r="X200" s="542"/>
    </row>
    <row r="201" spans="1:24" ht="15.75" customHeight="1">
      <c r="A201" s="738"/>
      <c r="B201" s="722"/>
      <c r="C201" s="739"/>
      <c r="D201" s="542"/>
      <c r="E201" s="542"/>
      <c r="F201" s="723"/>
      <c r="G201" s="740"/>
      <c r="H201" s="740"/>
      <c r="I201" s="703"/>
      <c r="J201" s="671"/>
      <c r="K201" s="542"/>
      <c r="L201" s="542"/>
      <c r="M201" s="542"/>
      <c r="N201" s="542"/>
      <c r="O201" s="542"/>
      <c r="P201" s="542"/>
      <c r="Q201" s="542"/>
      <c r="R201" s="542"/>
      <c r="S201" s="542"/>
      <c r="T201" s="542"/>
      <c r="U201" s="542"/>
      <c r="V201" s="542"/>
      <c r="W201" s="542"/>
      <c r="X201" s="542"/>
    </row>
    <row r="202" spans="1:24" ht="15.75" customHeight="1">
      <c r="A202" s="738"/>
      <c r="B202" s="722"/>
      <c r="C202" s="739"/>
      <c r="D202" s="542"/>
      <c r="E202" s="542"/>
      <c r="F202" s="723"/>
      <c r="G202" s="740"/>
      <c r="H202" s="740"/>
      <c r="I202" s="703"/>
      <c r="J202" s="671"/>
      <c r="K202" s="542"/>
      <c r="L202" s="542"/>
      <c r="M202" s="542"/>
      <c r="N202" s="542"/>
      <c r="O202" s="542"/>
      <c r="P202" s="542"/>
      <c r="Q202" s="542"/>
      <c r="R202" s="542"/>
      <c r="S202" s="542"/>
      <c r="T202" s="542"/>
      <c r="U202" s="542"/>
      <c r="V202" s="542"/>
      <c r="W202" s="542"/>
      <c r="X202" s="542"/>
    </row>
    <row r="203" spans="1:24" ht="15.75" customHeight="1">
      <c r="A203" s="738"/>
      <c r="B203" s="722"/>
      <c r="C203" s="739"/>
      <c r="D203" s="542"/>
      <c r="E203" s="542"/>
      <c r="F203" s="723"/>
      <c r="G203" s="740"/>
      <c r="H203" s="740"/>
      <c r="I203" s="703"/>
      <c r="J203" s="671"/>
      <c r="K203" s="542"/>
      <c r="L203" s="542"/>
      <c r="M203" s="542"/>
      <c r="N203" s="542"/>
      <c r="O203" s="542"/>
      <c r="P203" s="542"/>
      <c r="Q203" s="542"/>
      <c r="R203" s="542"/>
      <c r="S203" s="542"/>
      <c r="T203" s="542"/>
      <c r="U203" s="542"/>
      <c r="V203" s="542"/>
      <c r="W203" s="542"/>
      <c r="X203" s="542"/>
    </row>
    <row r="204" spans="1:24" ht="15.75" customHeight="1">
      <c r="A204" s="738"/>
      <c r="B204" s="722"/>
      <c r="C204" s="739"/>
      <c r="D204" s="542"/>
      <c r="E204" s="542"/>
      <c r="F204" s="723"/>
      <c r="G204" s="740"/>
      <c r="H204" s="740"/>
      <c r="I204" s="703"/>
      <c r="J204" s="671"/>
      <c r="K204" s="542"/>
      <c r="L204" s="542"/>
      <c r="M204" s="542"/>
      <c r="N204" s="542"/>
      <c r="O204" s="542"/>
      <c r="P204" s="542"/>
      <c r="Q204" s="542"/>
      <c r="R204" s="542"/>
      <c r="S204" s="542"/>
      <c r="T204" s="542"/>
      <c r="U204" s="542"/>
      <c r="V204" s="542"/>
      <c r="W204" s="542"/>
      <c r="X204" s="542"/>
    </row>
    <row r="205" spans="1:24" ht="15.75" customHeight="1">
      <c r="A205" s="738"/>
      <c r="B205" s="722"/>
      <c r="C205" s="739"/>
      <c r="D205" s="542"/>
      <c r="E205" s="542"/>
      <c r="F205" s="723"/>
      <c r="G205" s="740"/>
      <c r="H205" s="740"/>
      <c r="I205" s="703"/>
      <c r="J205" s="671"/>
      <c r="K205" s="542"/>
      <c r="L205" s="542"/>
      <c r="M205" s="542"/>
      <c r="N205" s="542"/>
      <c r="O205" s="542"/>
      <c r="P205" s="542"/>
      <c r="Q205" s="542"/>
      <c r="R205" s="542"/>
      <c r="S205" s="542"/>
      <c r="T205" s="542"/>
      <c r="U205" s="542"/>
      <c r="V205" s="542"/>
      <c r="W205" s="542"/>
      <c r="X205" s="542"/>
    </row>
    <row r="206" spans="1:24" ht="15.75" customHeight="1">
      <c r="A206" s="738"/>
      <c r="B206" s="722"/>
      <c r="C206" s="739"/>
      <c r="D206" s="542"/>
      <c r="E206" s="542"/>
      <c r="F206" s="723"/>
      <c r="G206" s="740"/>
      <c r="H206" s="740"/>
      <c r="I206" s="703"/>
      <c r="J206" s="671"/>
      <c r="K206" s="542"/>
      <c r="L206" s="542"/>
      <c r="M206" s="542"/>
      <c r="N206" s="542"/>
      <c r="O206" s="542"/>
      <c r="P206" s="542"/>
      <c r="Q206" s="542"/>
      <c r="R206" s="542"/>
      <c r="S206" s="542"/>
      <c r="T206" s="542"/>
      <c r="U206" s="542"/>
      <c r="V206" s="542"/>
      <c r="W206" s="542"/>
      <c r="X206" s="542"/>
    </row>
    <row r="207" spans="1:24" ht="15.75" customHeight="1">
      <c r="A207" s="738"/>
      <c r="B207" s="722"/>
      <c r="C207" s="739"/>
      <c r="D207" s="542"/>
      <c r="E207" s="542"/>
      <c r="F207" s="723"/>
      <c r="G207" s="740"/>
      <c r="H207" s="740"/>
      <c r="I207" s="703"/>
      <c r="J207" s="671"/>
      <c r="K207" s="542"/>
      <c r="L207" s="542"/>
      <c r="M207" s="542"/>
      <c r="N207" s="542"/>
      <c r="O207" s="542"/>
      <c r="P207" s="542"/>
      <c r="Q207" s="542"/>
      <c r="R207" s="542"/>
      <c r="S207" s="542"/>
      <c r="T207" s="542"/>
      <c r="U207" s="542"/>
      <c r="V207" s="542"/>
      <c r="W207" s="542"/>
      <c r="X207" s="542"/>
    </row>
    <row r="208" spans="1:24" ht="15.75" customHeight="1">
      <c r="A208" s="738"/>
      <c r="B208" s="722"/>
      <c r="C208" s="739"/>
      <c r="D208" s="542"/>
      <c r="E208" s="542"/>
      <c r="F208" s="723"/>
      <c r="G208" s="740"/>
      <c r="H208" s="740"/>
      <c r="I208" s="703"/>
      <c r="J208" s="671"/>
      <c r="K208" s="542"/>
      <c r="L208" s="542"/>
      <c r="M208" s="542"/>
      <c r="N208" s="542"/>
      <c r="O208" s="542"/>
      <c r="P208" s="542"/>
      <c r="Q208" s="542"/>
      <c r="R208" s="542"/>
      <c r="S208" s="542"/>
      <c r="T208" s="542"/>
      <c r="U208" s="542"/>
      <c r="V208" s="542"/>
      <c r="W208" s="542"/>
      <c r="X208" s="542"/>
    </row>
    <row r="209" spans="1:24" ht="15.75" customHeight="1">
      <c r="A209" s="738"/>
      <c r="B209" s="722"/>
      <c r="C209" s="739"/>
      <c r="D209" s="542"/>
      <c r="E209" s="542"/>
      <c r="F209" s="723"/>
      <c r="G209" s="740"/>
      <c r="H209" s="740"/>
      <c r="I209" s="703"/>
      <c r="J209" s="671"/>
      <c r="K209" s="542"/>
      <c r="L209" s="542"/>
      <c r="M209" s="542"/>
      <c r="N209" s="542"/>
      <c r="O209" s="542"/>
      <c r="P209" s="542"/>
      <c r="Q209" s="542"/>
      <c r="R209" s="542"/>
      <c r="S209" s="542"/>
      <c r="T209" s="542"/>
      <c r="U209" s="542"/>
      <c r="V209" s="542"/>
      <c r="W209" s="542"/>
      <c r="X209" s="542"/>
    </row>
    <row r="210" spans="1:24" ht="15.75" customHeight="1">
      <c r="A210" s="738"/>
      <c r="B210" s="722"/>
      <c r="C210" s="739"/>
      <c r="D210" s="542"/>
      <c r="E210" s="542"/>
      <c r="F210" s="723"/>
      <c r="G210" s="740"/>
      <c r="H210" s="740"/>
      <c r="I210" s="703"/>
      <c r="J210" s="671"/>
      <c r="K210" s="542"/>
      <c r="L210" s="542"/>
      <c r="M210" s="542"/>
      <c r="N210" s="542"/>
      <c r="O210" s="542"/>
      <c r="P210" s="542"/>
      <c r="Q210" s="542"/>
      <c r="R210" s="542"/>
      <c r="S210" s="542"/>
      <c r="T210" s="542"/>
      <c r="U210" s="542"/>
      <c r="V210" s="542"/>
      <c r="W210" s="542"/>
      <c r="X210" s="542"/>
    </row>
    <row r="211" spans="1:24" ht="15.75" customHeight="1">
      <c r="A211" s="738"/>
      <c r="B211" s="722"/>
      <c r="C211" s="739"/>
      <c r="D211" s="542"/>
      <c r="E211" s="542"/>
      <c r="F211" s="723"/>
      <c r="G211" s="740"/>
      <c r="H211" s="740"/>
      <c r="I211" s="703"/>
      <c r="J211" s="671"/>
      <c r="K211" s="542"/>
      <c r="L211" s="542"/>
      <c r="M211" s="542"/>
      <c r="N211" s="542"/>
      <c r="O211" s="542"/>
      <c r="P211" s="542"/>
      <c r="Q211" s="542"/>
      <c r="R211" s="542"/>
      <c r="S211" s="542"/>
      <c r="T211" s="542"/>
      <c r="U211" s="542"/>
      <c r="V211" s="542"/>
      <c r="W211" s="542"/>
      <c r="X211" s="542"/>
    </row>
    <row r="212" spans="1:24" ht="15.75" customHeight="1">
      <c r="A212" s="738"/>
      <c r="B212" s="722"/>
      <c r="C212" s="739"/>
      <c r="D212" s="542"/>
      <c r="E212" s="542"/>
      <c r="F212" s="723"/>
      <c r="G212" s="740"/>
      <c r="H212" s="740"/>
      <c r="I212" s="703"/>
      <c r="J212" s="671"/>
      <c r="K212" s="542"/>
      <c r="L212" s="542"/>
      <c r="M212" s="542"/>
      <c r="N212" s="542"/>
      <c r="O212" s="542"/>
      <c r="P212" s="542"/>
      <c r="Q212" s="542"/>
      <c r="R212" s="542"/>
      <c r="S212" s="542"/>
      <c r="T212" s="542"/>
      <c r="U212" s="542"/>
      <c r="V212" s="542"/>
      <c r="W212" s="542"/>
      <c r="X212" s="542"/>
    </row>
    <row r="213" spans="1:24" ht="15.75" customHeight="1">
      <c r="A213" s="738"/>
      <c r="B213" s="722"/>
      <c r="C213" s="739"/>
      <c r="D213" s="542"/>
      <c r="E213" s="542"/>
      <c r="F213" s="723"/>
      <c r="G213" s="740"/>
      <c r="H213" s="740"/>
      <c r="I213" s="703"/>
      <c r="J213" s="671"/>
      <c r="K213" s="542"/>
      <c r="L213" s="542"/>
      <c r="M213" s="542"/>
      <c r="N213" s="542"/>
      <c r="O213" s="542"/>
      <c r="P213" s="542"/>
      <c r="Q213" s="542"/>
      <c r="R213" s="542"/>
      <c r="S213" s="542"/>
      <c r="T213" s="542"/>
      <c r="U213" s="542"/>
      <c r="V213" s="542"/>
      <c r="W213" s="542"/>
      <c r="X213" s="542"/>
    </row>
    <row r="214" spans="1:24" ht="15.75" customHeight="1">
      <c r="A214" s="738"/>
      <c r="B214" s="722"/>
      <c r="C214" s="739"/>
      <c r="D214" s="542"/>
      <c r="E214" s="542"/>
      <c r="F214" s="723"/>
      <c r="G214" s="740"/>
      <c r="H214" s="740"/>
      <c r="I214" s="703"/>
      <c r="J214" s="671"/>
      <c r="K214" s="542"/>
      <c r="L214" s="542"/>
      <c r="M214" s="542"/>
      <c r="N214" s="542"/>
      <c r="O214" s="542"/>
      <c r="P214" s="542"/>
      <c r="Q214" s="542"/>
      <c r="R214" s="542"/>
      <c r="S214" s="542"/>
      <c r="T214" s="542"/>
      <c r="U214" s="542"/>
      <c r="V214" s="542"/>
      <c r="W214" s="542"/>
      <c r="X214" s="542"/>
    </row>
    <row r="215" spans="1:24" ht="15.75" customHeight="1">
      <c r="A215" s="738"/>
      <c r="B215" s="722"/>
      <c r="C215" s="739"/>
      <c r="D215" s="542"/>
      <c r="E215" s="542"/>
      <c r="F215" s="723"/>
      <c r="G215" s="740"/>
      <c r="H215" s="740"/>
      <c r="I215" s="703"/>
      <c r="J215" s="671"/>
      <c r="K215" s="542"/>
      <c r="L215" s="542"/>
      <c r="M215" s="542"/>
      <c r="N215" s="542"/>
      <c r="O215" s="542"/>
      <c r="P215" s="542"/>
      <c r="Q215" s="542"/>
      <c r="R215" s="542"/>
      <c r="S215" s="542"/>
      <c r="T215" s="542"/>
      <c r="U215" s="542"/>
      <c r="V215" s="542"/>
      <c r="W215" s="542"/>
      <c r="X215" s="542"/>
    </row>
    <row r="216" spans="1:24" ht="15.75" customHeight="1">
      <c r="A216" s="738"/>
      <c r="B216" s="722"/>
      <c r="C216" s="739"/>
      <c r="D216" s="542"/>
      <c r="E216" s="542"/>
      <c r="F216" s="723"/>
      <c r="G216" s="740"/>
      <c r="H216" s="740"/>
      <c r="I216" s="703"/>
      <c r="J216" s="671"/>
      <c r="K216" s="542"/>
      <c r="L216" s="542"/>
      <c r="M216" s="542"/>
      <c r="N216" s="542"/>
      <c r="O216" s="542"/>
      <c r="P216" s="542"/>
      <c r="Q216" s="542"/>
      <c r="R216" s="542"/>
      <c r="S216" s="542"/>
      <c r="T216" s="542"/>
      <c r="U216" s="542"/>
      <c r="V216" s="542"/>
      <c r="W216" s="542"/>
      <c r="X216" s="542"/>
    </row>
    <row r="217" spans="1:24" ht="15.75" customHeight="1">
      <c r="A217" s="738"/>
      <c r="B217" s="722"/>
      <c r="C217" s="739"/>
      <c r="D217" s="542"/>
      <c r="E217" s="542"/>
      <c r="F217" s="723"/>
      <c r="G217" s="740"/>
      <c r="H217" s="740"/>
      <c r="I217" s="703"/>
      <c r="J217" s="671"/>
      <c r="K217" s="542"/>
      <c r="L217" s="542"/>
      <c r="M217" s="542"/>
      <c r="N217" s="542"/>
      <c r="O217" s="542"/>
      <c r="P217" s="542"/>
      <c r="Q217" s="542"/>
      <c r="R217" s="542"/>
      <c r="S217" s="542"/>
      <c r="T217" s="542"/>
      <c r="U217" s="542"/>
      <c r="V217" s="542"/>
      <c r="W217" s="542"/>
      <c r="X217" s="542"/>
    </row>
    <row r="218" spans="1:24" ht="15.75" customHeight="1">
      <c r="A218" s="738"/>
      <c r="B218" s="722"/>
      <c r="C218" s="739"/>
      <c r="D218" s="542"/>
      <c r="E218" s="542"/>
      <c r="F218" s="723"/>
      <c r="G218" s="740"/>
      <c r="H218" s="740"/>
      <c r="I218" s="703"/>
      <c r="J218" s="671"/>
      <c r="K218" s="542"/>
      <c r="L218" s="542"/>
      <c r="M218" s="542"/>
      <c r="N218" s="542"/>
      <c r="O218" s="542"/>
      <c r="P218" s="542"/>
      <c r="Q218" s="542"/>
      <c r="R218" s="542"/>
      <c r="S218" s="542"/>
      <c r="T218" s="542"/>
      <c r="U218" s="542"/>
      <c r="V218" s="542"/>
      <c r="W218" s="542"/>
      <c r="X218" s="542"/>
    </row>
    <row r="219" spans="1:24" ht="15.75" customHeight="1">
      <c r="A219" s="738"/>
      <c r="B219" s="722"/>
      <c r="C219" s="739"/>
      <c r="D219" s="542"/>
      <c r="E219" s="542"/>
      <c r="F219" s="723"/>
      <c r="G219" s="740"/>
      <c r="H219" s="740"/>
      <c r="I219" s="703"/>
      <c r="J219" s="671"/>
      <c r="K219" s="542"/>
      <c r="L219" s="542"/>
      <c r="M219" s="542"/>
      <c r="N219" s="542"/>
      <c r="O219" s="542"/>
      <c r="P219" s="542"/>
      <c r="Q219" s="542"/>
      <c r="R219" s="542"/>
      <c r="S219" s="542"/>
      <c r="T219" s="542"/>
      <c r="U219" s="542"/>
      <c r="V219" s="542"/>
      <c r="W219" s="542"/>
      <c r="X219" s="542"/>
    </row>
    <row r="220" spans="1:24" ht="15.75" customHeight="1">
      <c r="A220" s="738"/>
      <c r="B220" s="722"/>
      <c r="C220" s="739"/>
      <c r="D220" s="542"/>
      <c r="E220" s="542"/>
      <c r="F220" s="723"/>
      <c r="G220" s="740"/>
      <c r="H220" s="740"/>
      <c r="I220" s="703"/>
      <c r="J220" s="671"/>
      <c r="K220" s="542"/>
      <c r="L220" s="542"/>
      <c r="M220" s="542"/>
      <c r="N220" s="542"/>
      <c r="O220" s="542"/>
      <c r="P220" s="542"/>
      <c r="Q220" s="542"/>
      <c r="R220" s="542"/>
      <c r="S220" s="542"/>
      <c r="T220" s="542"/>
      <c r="U220" s="542"/>
      <c r="V220" s="542"/>
      <c r="W220" s="542"/>
      <c r="X220" s="542"/>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J8"/>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I1000"/>
  <sheetViews>
    <sheetView showGridLines="0" workbookViewId="0">
      <pane ySplit="2" topLeftCell="A3" activePane="bottomLeft" state="frozen"/>
      <selection pane="bottomLeft" activeCell="B4" sqref="B4"/>
    </sheetView>
  </sheetViews>
  <sheetFormatPr defaultColWidth="11.1640625" defaultRowHeight="15" customHeight="1"/>
  <cols>
    <col min="1" max="1" width="4.33203125" customWidth="1"/>
    <col min="2" max="2" width="7.5" customWidth="1"/>
    <col min="3" max="3" width="5.08203125" customWidth="1"/>
    <col min="4" max="4" width="20" customWidth="1"/>
    <col min="5" max="5" width="11.5" customWidth="1"/>
    <col min="6" max="6" width="8.5" customWidth="1"/>
    <col min="7" max="7" width="5" customWidth="1"/>
    <col min="8" max="8" width="6.08203125" customWidth="1"/>
    <col min="9" max="9" width="9.5" customWidth="1"/>
    <col min="10" max="10" width="14.5" customWidth="1"/>
    <col min="11" max="11" width="10.33203125" customWidth="1"/>
    <col min="12" max="12" width="8" customWidth="1"/>
    <col min="13" max="13" width="5.1640625" customWidth="1"/>
    <col min="14" max="14" width="10.5" customWidth="1"/>
    <col min="16" max="16" width="8.33203125" customWidth="1"/>
    <col min="17" max="17" width="4.6640625" customWidth="1"/>
    <col min="18" max="18" width="15.33203125" customWidth="1"/>
  </cols>
  <sheetData>
    <row r="1" spans="1:35" ht="23.25" customHeight="1">
      <c r="A1" s="741"/>
      <c r="B1" s="742"/>
      <c r="C1" s="37"/>
      <c r="D1" s="37"/>
      <c r="E1" s="37"/>
      <c r="F1" s="67"/>
      <c r="G1" s="741"/>
      <c r="H1" s="743"/>
      <c r="I1" s="37"/>
      <c r="J1" s="37"/>
      <c r="K1" s="68"/>
      <c r="L1" s="67"/>
      <c r="M1" s="69"/>
      <c r="N1" s="37"/>
      <c r="O1" s="37"/>
      <c r="P1" s="67"/>
      <c r="Q1" s="69"/>
      <c r="R1" s="744" t="e">
        <f>SUBTOTAL(9,R3:R3333281)</f>
        <v>#NAME?</v>
      </c>
      <c r="S1" s="37"/>
      <c r="T1" s="37"/>
      <c r="U1" s="37"/>
      <c r="V1" s="37"/>
      <c r="W1" s="37"/>
      <c r="X1" s="37"/>
      <c r="Y1" s="37"/>
      <c r="Z1" s="37"/>
      <c r="AA1" s="37"/>
      <c r="AB1" s="37"/>
      <c r="AC1" s="37"/>
      <c r="AD1" s="37"/>
      <c r="AE1" s="37"/>
      <c r="AF1" s="37"/>
      <c r="AG1" s="37"/>
      <c r="AH1" s="37"/>
      <c r="AI1" s="37"/>
    </row>
    <row r="2" spans="1:35" ht="49.5" customHeight="1">
      <c r="A2" s="745" t="s">
        <v>252</v>
      </c>
      <c r="B2" s="746" t="s">
        <v>684</v>
      </c>
      <c r="C2" s="747" t="s">
        <v>685</v>
      </c>
      <c r="D2" s="668" t="s">
        <v>686</v>
      </c>
      <c r="E2" s="668" t="s">
        <v>687</v>
      </c>
      <c r="F2" s="746" t="s">
        <v>688</v>
      </c>
      <c r="G2" s="748" t="s">
        <v>685</v>
      </c>
      <c r="H2" s="668" t="s">
        <v>146</v>
      </c>
      <c r="I2" s="668" t="s">
        <v>254</v>
      </c>
      <c r="J2" s="668" t="s">
        <v>11</v>
      </c>
      <c r="K2" s="749" t="s">
        <v>12</v>
      </c>
      <c r="L2" s="750" t="s">
        <v>689</v>
      </c>
      <c r="M2" s="751" t="s">
        <v>685</v>
      </c>
      <c r="N2" s="745" t="s">
        <v>690</v>
      </c>
      <c r="O2" s="745" t="s">
        <v>691</v>
      </c>
      <c r="P2" s="750" t="s">
        <v>688</v>
      </c>
      <c r="Q2" s="751" t="s">
        <v>685</v>
      </c>
      <c r="R2" s="745" t="s">
        <v>495</v>
      </c>
      <c r="S2" s="668" t="s">
        <v>496</v>
      </c>
      <c r="T2" s="37"/>
      <c r="U2" s="37"/>
      <c r="V2" s="37"/>
      <c r="W2" s="37"/>
      <c r="X2" s="37"/>
      <c r="Y2" s="37"/>
      <c r="Z2" s="37"/>
      <c r="AA2" s="37"/>
      <c r="AB2" s="37"/>
      <c r="AC2" s="37"/>
      <c r="AD2" s="37"/>
      <c r="AE2" s="37"/>
      <c r="AF2" s="37"/>
      <c r="AG2" s="37"/>
      <c r="AH2" s="37"/>
      <c r="AI2" s="37"/>
    </row>
    <row r="3" spans="1:35" ht="36" customHeight="1">
      <c r="A3" s="752">
        <f>ROW()-2</f>
        <v>1</v>
      </c>
      <c r="B3" s="688">
        <v>45646</v>
      </c>
      <c r="C3" s="687">
        <v>23</v>
      </c>
      <c r="D3" s="15" t="s">
        <v>692</v>
      </c>
      <c r="E3" s="15" t="s">
        <v>693</v>
      </c>
      <c r="F3" s="753">
        <f>B3+2</f>
        <v>45648</v>
      </c>
      <c r="G3" s="754">
        <f>C3-4</f>
        <v>19</v>
      </c>
      <c r="H3" s="755">
        <v>8</v>
      </c>
      <c r="I3" s="592" t="s">
        <v>110</v>
      </c>
      <c r="J3" s="720" t="s">
        <v>694</v>
      </c>
      <c r="K3" s="593" t="s">
        <v>695</v>
      </c>
      <c r="L3" s="654">
        <v>45649</v>
      </c>
      <c r="M3" s="656">
        <v>20</v>
      </c>
      <c r="N3" s="15" t="s">
        <v>693</v>
      </c>
      <c r="O3" s="15" t="s">
        <v>556</v>
      </c>
      <c r="P3" s="654">
        <f>L3+2</f>
        <v>45651</v>
      </c>
      <c r="Q3" s="656">
        <f>M3-4</f>
        <v>16</v>
      </c>
      <c r="R3" s="14">
        <v>32841084</v>
      </c>
      <c r="S3" s="756" t="s">
        <v>696</v>
      </c>
      <c r="T3" s="37"/>
      <c r="U3" s="37"/>
      <c r="V3" s="37"/>
      <c r="W3" s="37"/>
      <c r="X3" s="37"/>
      <c r="Y3" s="37"/>
      <c r="Z3" s="37"/>
      <c r="AA3" s="37"/>
      <c r="AB3" s="37"/>
      <c r="AC3" s="37"/>
      <c r="AD3" s="37"/>
      <c r="AE3" s="37"/>
      <c r="AF3" s="37"/>
      <c r="AG3" s="37"/>
      <c r="AH3" s="37"/>
      <c r="AI3" s="37"/>
    </row>
    <row r="4" spans="1:35" ht="36" customHeight="1">
      <c r="A4" s="752">
        <f>ROW()-2</f>
        <v>2</v>
      </c>
      <c r="B4" s="688">
        <v>45647</v>
      </c>
      <c r="C4" s="687">
        <v>23</v>
      </c>
      <c r="D4" s="15" t="s">
        <v>697</v>
      </c>
      <c r="E4" s="15" t="s">
        <v>693</v>
      </c>
      <c r="F4" s="688">
        <f>B4+2</f>
        <v>45649</v>
      </c>
      <c r="G4" s="757">
        <f>C4-4</f>
        <v>19</v>
      </c>
      <c r="H4" s="736">
        <v>8</v>
      </c>
      <c r="I4" s="15" t="s">
        <v>14</v>
      </c>
      <c r="J4" s="720" t="s">
        <v>698</v>
      </c>
      <c r="K4" s="593" t="s">
        <v>699</v>
      </c>
      <c r="L4" s="654">
        <f>F4</f>
        <v>45649</v>
      </c>
      <c r="M4" s="656">
        <f>G4+4</f>
        <v>23</v>
      </c>
      <c r="N4" s="15" t="s">
        <v>693</v>
      </c>
      <c r="O4" s="15" t="s">
        <v>556</v>
      </c>
      <c r="P4" s="654">
        <f>L4+2</f>
        <v>45651</v>
      </c>
      <c r="Q4" s="656">
        <f>M4-4</f>
        <v>19</v>
      </c>
      <c r="R4" s="14">
        <v>32841084</v>
      </c>
      <c r="S4" s="756" t="s">
        <v>696</v>
      </c>
      <c r="T4" s="37"/>
      <c r="U4" s="37"/>
      <c r="V4" s="37"/>
      <c r="W4" s="37"/>
      <c r="X4" s="37"/>
      <c r="Y4" s="37"/>
      <c r="Z4" s="37"/>
      <c r="AA4" s="37"/>
      <c r="AB4" s="37"/>
      <c r="AC4" s="37"/>
      <c r="AD4" s="37"/>
      <c r="AE4" s="37"/>
      <c r="AF4" s="37"/>
      <c r="AG4" s="37"/>
      <c r="AH4" s="37"/>
      <c r="AI4" s="37"/>
    </row>
    <row r="5" spans="1:35" ht="36" customHeight="1">
      <c r="A5" s="752">
        <f>ROW()-2</f>
        <v>3</v>
      </c>
      <c r="B5" s="688">
        <v>45651</v>
      </c>
      <c r="C5" s="687">
        <v>23</v>
      </c>
      <c r="D5" s="8" t="s">
        <v>700</v>
      </c>
      <c r="E5" s="8" t="s">
        <v>701</v>
      </c>
      <c r="F5" s="688">
        <v>45654</v>
      </c>
      <c r="G5" s="757">
        <v>39</v>
      </c>
      <c r="H5" s="736">
        <v>8</v>
      </c>
      <c r="I5" s="15" t="s">
        <v>323</v>
      </c>
      <c r="J5" s="8" t="s">
        <v>702</v>
      </c>
      <c r="K5" s="65" t="s">
        <v>703</v>
      </c>
      <c r="L5" s="654"/>
      <c r="M5" s="656"/>
      <c r="N5" s="8"/>
      <c r="O5" s="15"/>
      <c r="P5" s="654"/>
      <c r="Q5" s="656"/>
      <c r="R5" s="7">
        <v>25000000</v>
      </c>
      <c r="S5" s="636" t="s">
        <v>325</v>
      </c>
      <c r="T5" s="37"/>
      <c r="U5" s="37"/>
      <c r="V5" s="37"/>
      <c r="W5" s="37"/>
      <c r="X5" s="37"/>
      <c r="Y5" s="37"/>
      <c r="Z5" s="37"/>
      <c r="AA5" s="37"/>
      <c r="AB5" s="37"/>
      <c r="AC5" s="37"/>
      <c r="AD5" s="37"/>
      <c r="AE5" s="37"/>
      <c r="AF5" s="37"/>
      <c r="AG5" s="37"/>
      <c r="AH5" s="37"/>
      <c r="AI5" s="37"/>
    </row>
    <row r="6" spans="1:35" ht="36" customHeight="1">
      <c r="A6" s="752">
        <f>ROW()-2</f>
        <v>4</v>
      </c>
      <c r="B6" s="688"/>
      <c r="C6" s="687"/>
      <c r="D6" s="8"/>
      <c r="E6" s="8"/>
      <c r="F6" s="688"/>
      <c r="G6" s="757"/>
      <c r="H6" s="122"/>
      <c r="I6" s="15" t="s">
        <v>323</v>
      </c>
      <c r="J6" s="8" t="s">
        <v>702</v>
      </c>
      <c r="K6" s="65" t="s">
        <v>703</v>
      </c>
      <c r="L6" s="654">
        <v>45656</v>
      </c>
      <c r="M6" s="656"/>
      <c r="N6" s="122" t="s">
        <v>671</v>
      </c>
      <c r="O6" s="122" t="s">
        <v>556</v>
      </c>
      <c r="P6" s="654">
        <v>45292</v>
      </c>
      <c r="Q6" s="656"/>
      <c r="R6" s="7">
        <v>13000000</v>
      </c>
      <c r="S6" s="636" t="s">
        <v>280</v>
      </c>
      <c r="T6" s="37"/>
      <c r="U6" s="37"/>
      <c r="V6" s="37"/>
      <c r="W6" s="37"/>
      <c r="X6" s="37"/>
      <c r="Y6" s="37"/>
      <c r="Z6" s="37"/>
      <c r="AA6" s="37"/>
      <c r="AB6" s="37"/>
      <c r="AC6" s="37"/>
      <c r="AD6" s="37"/>
      <c r="AE6" s="37"/>
      <c r="AF6" s="37"/>
      <c r="AG6" s="37"/>
      <c r="AH6" s="37"/>
      <c r="AI6" s="37"/>
    </row>
    <row r="7" spans="1:35" ht="36" customHeight="1">
      <c r="A7" s="752">
        <f>ROW()-2</f>
        <v>5</v>
      </c>
      <c r="B7" s="688">
        <v>45667</v>
      </c>
      <c r="C7" s="687">
        <v>19</v>
      </c>
      <c r="D7" s="8" t="s">
        <v>700</v>
      </c>
      <c r="E7" s="8" t="s">
        <v>704</v>
      </c>
      <c r="F7" s="688">
        <v>45670</v>
      </c>
      <c r="G7" s="757">
        <f>C7-4</f>
        <v>15</v>
      </c>
      <c r="H7" s="122">
        <v>8</v>
      </c>
      <c r="I7" s="15" t="s">
        <v>338</v>
      </c>
      <c r="J7" s="8" t="s">
        <v>673</v>
      </c>
      <c r="K7" s="65">
        <v>989852112</v>
      </c>
      <c r="L7" s="654">
        <f>F7</f>
        <v>45670</v>
      </c>
      <c r="M7" s="656"/>
      <c r="N7" s="122"/>
      <c r="O7" s="122"/>
      <c r="P7" s="654"/>
      <c r="Q7" s="656"/>
      <c r="R7" s="7">
        <v>24000000</v>
      </c>
      <c r="S7" s="636" t="s">
        <v>705</v>
      </c>
      <c r="T7" s="37"/>
      <c r="U7" s="37"/>
      <c r="V7" s="37"/>
      <c r="W7" s="37"/>
      <c r="X7" s="37"/>
      <c r="Y7" s="37"/>
      <c r="Z7" s="37"/>
      <c r="AA7" s="37"/>
      <c r="AB7" s="37"/>
      <c r="AC7" s="37"/>
      <c r="AD7" s="37"/>
      <c r="AE7" s="37"/>
      <c r="AF7" s="37"/>
      <c r="AG7" s="37"/>
      <c r="AH7" s="37"/>
      <c r="AI7" s="37"/>
    </row>
    <row r="8" spans="1:35" ht="36" customHeight="1">
      <c r="A8" s="752"/>
      <c r="B8" s="688"/>
      <c r="C8" s="687"/>
      <c r="D8" s="8"/>
      <c r="E8" s="8"/>
      <c r="F8" s="688"/>
      <c r="G8" s="757"/>
      <c r="H8" s="122">
        <v>8</v>
      </c>
      <c r="I8" s="15" t="s">
        <v>338</v>
      </c>
      <c r="J8" s="8" t="s">
        <v>673</v>
      </c>
      <c r="K8" s="122">
        <v>989852112</v>
      </c>
      <c r="L8" s="654">
        <v>45670</v>
      </c>
      <c r="M8" s="656"/>
      <c r="N8" s="122" t="s">
        <v>671</v>
      </c>
      <c r="O8" s="122" t="s">
        <v>672</v>
      </c>
      <c r="P8" s="654">
        <v>45672</v>
      </c>
      <c r="Q8" s="656"/>
      <c r="R8" s="7">
        <v>13000000</v>
      </c>
      <c r="S8" s="8" t="s">
        <v>674</v>
      </c>
      <c r="T8" s="37"/>
      <c r="U8" s="37"/>
      <c r="V8" s="37"/>
      <c r="W8" s="37"/>
      <c r="X8" s="37"/>
      <c r="Y8" s="37"/>
      <c r="Z8" s="37"/>
      <c r="AA8" s="37"/>
      <c r="AB8" s="37"/>
      <c r="AC8" s="37"/>
      <c r="AD8" s="37"/>
      <c r="AE8" s="37"/>
      <c r="AF8" s="37"/>
      <c r="AG8" s="37"/>
      <c r="AH8" s="37"/>
      <c r="AI8" s="37"/>
    </row>
    <row r="9" spans="1:35" ht="36" customHeight="1">
      <c r="A9" s="752">
        <f>ROW()-2</f>
        <v>7</v>
      </c>
      <c r="B9" s="688">
        <v>45667</v>
      </c>
      <c r="C9" s="687">
        <v>21</v>
      </c>
      <c r="D9" s="8" t="s">
        <v>706</v>
      </c>
      <c r="E9" s="8" t="s">
        <v>704</v>
      </c>
      <c r="F9" s="688">
        <v>45670</v>
      </c>
      <c r="G9" s="757"/>
      <c r="H9" s="122">
        <v>15</v>
      </c>
      <c r="I9" s="758" t="s">
        <v>63</v>
      </c>
      <c r="J9" s="758" t="s">
        <v>707</v>
      </c>
      <c r="K9" s="759">
        <v>974392325</v>
      </c>
      <c r="L9" s="654">
        <f>F9</f>
        <v>45670</v>
      </c>
      <c r="M9" s="656"/>
      <c r="N9" s="122"/>
      <c r="O9" s="122"/>
      <c r="P9" s="654"/>
      <c r="Q9" s="656"/>
      <c r="R9" s="7">
        <v>28000000</v>
      </c>
      <c r="S9" s="636" t="s">
        <v>705</v>
      </c>
      <c r="T9" s="37"/>
      <c r="U9" s="37"/>
      <c r="V9" s="37"/>
      <c r="W9" s="37"/>
      <c r="X9" s="37"/>
      <c r="Y9" s="37"/>
      <c r="Z9" s="37"/>
      <c r="AA9" s="37"/>
      <c r="AB9" s="37"/>
      <c r="AC9" s="37"/>
      <c r="AD9" s="37"/>
      <c r="AE9" s="37"/>
      <c r="AF9" s="37"/>
      <c r="AG9" s="37"/>
      <c r="AH9" s="37"/>
      <c r="AI9" s="37"/>
    </row>
    <row r="10" spans="1:35" ht="36" customHeight="1">
      <c r="A10" s="752"/>
      <c r="B10" s="688"/>
      <c r="C10" s="687"/>
      <c r="D10" s="8"/>
      <c r="E10" s="8"/>
      <c r="F10" s="688"/>
      <c r="G10" s="757"/>
      <c r="H10" s="122">
        <v>15</v>
      </c>
      <c r="I10" s="758" t="s">
        <v>63</v>
      </c>
      <c r="J10" s="758" t="s">
        <v>707</v>
      </c>
      <c r="K10" s="759">
        <v>974392325</v>
      </c>
      <c r="L10" s="654">
        <v>45670</v>
      </c>
      <c r="M10" s="656"/>
      <c r="N10" s="122" t="s">
        <v>671</v>
      </c>
      <c r="O10" s="122" t="s">
        <v>556</v>
      </c>
      <c r="P10" s="654">
        <v>45672</v>
      </c>
      <c r="Q10" s="656"/>
      <c r="R10" s="7">
        <v>17000000</v>
      </c>
      <c r="S10" s="636" t="s">
        <v>280</v>
      </c>
      <c r="T10" s="37"/>
      <c r="U10" s="37"/>
      <c r="V10" s="37"/>
      <c r="W10" s="37"/>
      <c r="X10" s="37"/>
      <c r="Y10" s="37"/>
      <c r="Z10" s="37"/>
      <c r="AA10" s="37"/>
      <c r="AB10" s="37"/>
      <c r="AC10" s="37"/>
      <c r="AD10" s="37"/>
      <c r="AE10" s="37"/>
      <c r="AF10" s="37"/>
      <c r="AG10" s="37"/>
      <c r="AH10" s="37"/>
      <c r="AI10" s="37"/>
    </row>
    <row r="11" spans="1:35" ht="36" customHeight="1">
      <c r="A11" s="752">
        <f>ROW()-2</f>
        <v>9</v>
      </c>
      <c r="B11" s="688">
        <v>45668</v>
      </c>
      <c r="C11" s="687">
        <v>9</v>
      </c>
      <c r="D11" s="8" t="s">
        <v>708</v>
      </c>
      <c r="E11" s="8" t="s">
        <v>704</v>
      </c>
      <c r="F11" s="688">
        <v>45670</v>
      </c>
      <c r="G11" s="757"/>
      <c r="H11" s="122">
        <v>8</v>
      </c>
      <c r="I11" s="643" t="s">
        <v>323</v>
      </c>
      <c r="J11" s="760" t="s">
        <v>676</v>
      </c>
      <c r="K11" s="759">
        <v>974072826</v>
      </c>
      <c r="L11" s="654">
        <v>45671</v>
      </c>
      <c r="M11" s="656"/>
      <c r="N11" s="122"/>
      <c r="O11" s="122"/>
      <c r="P11" s="654"/>
      <c r="Q11" s="656"/>
      <c r="R11" s="7">
        <v>24000000</v>
      </c>
      <c r="S11" s="636" t="s">
        <v>705</v>
      </c>
      <c r="T11" s="37"/>
      <c r="U11" s="37"/>
      <c r="V11" s="37"/>
      <c r="W11" s="37"/>
      <c r="X11" s="37"/>
      <c r="Y11" s="37"/>
      <c r="Z11" s="37"/>
      <c r="AA11" s="37"/>
      <c r="AB11" s="37"/>
      <c r="AC11" s="37"/>
      <c r="AD11" s="37"/>
      <c r="AE11" s="37"/>
      <c r="AF11" s="37"/>
      <c r="AG11" s="37"/>
      <c r="AH11" s="37"/>
      <c r="AI11" s="37"/>
    </row>
    <row r="12" spans="1:35" ht="36" customHeight="1">
      <c r="A12" s="752">
        <f>ROW()-2</f>
        <v>10</v>
      </c>
      <c r="B12" s="688"/>
      <c r="C12" s="687"/>
      <c r="D12" s="8"/>
      <c r="E12" s="8"/>
      <c r="F12" s="688"/>
      <c r="G12" s="757"/>
      <c r="H12" s="122">
        <v>8</v>
      </c>
      <c r="I12" s="643" t="s">
        <v>323</v>
      </c>
      <c r="J12" s="760" t="s">
        <v>676</v>
      </c>
      <c r="K12" s="759">
        <v>974072826</v>
      </c>
      <c r="L12" s="654">
        <v>45672</v>
      </c>
      <c r="M12" s="656"/>
      <c r="N12" s="122" t="s">
        <v>671</v>
      </c>
      <c r="O12" s="122" t="s">
        <v>675</v>
      </c>
      <c r="P12" s="654">
        <v>45674</v>
      </c>
      <c r="Q12" s="656"/>
      <c r="R12" s="7">
        <v>14000000</v>
      </c>
      <c r="S12" s="8" t="s">
        <v>677</v>
      </c>
      <c r="T12" s="37"/>
      <c r="U12" s="37"/>
      <c r="V12" s="37"/>
      <c r="W12" s="37"/>
      <c r="X12" s="37"/>
      <c r="Y12" s="37"/>
      <c r="Z12" s="37"/>
      <c r="AA12" s="37"/>
      <c r="AB12" s="37"/>
      <c r="AC12" s="37"/>
      <c r="AD12" s="37"/>
      <c r="AE12" s="37"/>
      <c r="AF12" s="37"/>
      <c r="AG12" s="37"/>
      <c r="AH12" s="37"/>
      <c r="AI12" s="37"/>
    </row>
    <row r="13" spans="1:35" ht="36" customHeight="1">
      <c r="A13" s="752">
        <f>ROW()-2</f>
        <v>11</v>
      </c>
      <c r="B13" s="688">
        <v>45672</v>
      </c>
      <c r="C13" s="687"/>
      <c r="D13" s="8" t="s">
        <v>708</v>
      </c>
      <c r="E13" s="8" t="s">
        <v>613</v>
      </c>
      <c r="F13" s="688"/>
      <c r="G13" s="757"/>
      <c r="H13" s="122">
        <v>8</v>
      </c>
      <c r="I13" s="8" t="s">
        <v>340</v>
      </c>
      <c r="J13" s="8" t="s">
        <v>326</v>
      </c>
      <c r="K13" s="65">
        <v>379427150</v>
      </c>
      <c r="L13" s="654">
        <f>F13</f>
        <v>0</v>
      </c>
      <c r="M13" s="656"/>
      <c r="N13" s="8"/>
      <c r="O13" s="8"/>
      <c r="P13" s="654"/>
      <c r="Q13" s="656"/>
      <c r="R13" s="7"/>
      <c r="S13" s="636" t="s">
        <v>705</v>
      </c>
      <c r="T13" s="37"/>
      <c r="U13" s="37"/>
      <c r="V13" s="37"/>
      <c r="W13" s="37"/>
      <c r="X13" s="37"/>
      <c r="Y13" s="37"/>
      <c r="Z13" s="37"/>
      <c r="AA13" s="37"/>
      <c r="AB13" s="37"/>
      <c r="AC13" s="37"/>
      <c r="AD13" s="37"/>
      <c r="AE13" s="37"/>
      <c r="AF13" s="37"/>
      <c r="AG13" s="37"/>
      <c r="AH13" s="37"/>
      <c r="AI13" s="37"/>
    </row>
    <row r="14" spans="1:35" ht="36" customHeight="1">
      <c r="A14" s="752">
        <f>ROW()-2</f>
        <v>12</v>
      </c>
      <c r="B14" s="688">
        <v>45672</v>
      </c>
      <c r="C14" s="687"/>
      <c r="D14" s="8" t="s">
        <v>700</v>
      </c>
      <c r="E14" s="8" t="s">
        <v>706</v>
      </c>
      <c r="F14" s="688"/>
      <c r="G14" s="757"/>
      <c r="H14" s="122">
        <v>8</v>
      </c>
      <c r="I14" s="8" t="s">
        <v>19</v>
      </c>
      <c r="J14" s="8" t="s">
        <v>322</v>
      </c>
      <c r="K14" s="65">
        <v>989118712</v>
      </c>
      <c r="L14" s="654">
        <f>F14</f>
        <v>0</v>
      </c>
      <c r="M14" s="656"/>
      <c r="N14" s="8"/>
      <c r="O14" s="8"/>
      <c r="P14" s="654"/>
      <c r="Q14" s="656"/>
      <c r="R14" s="7"/>
      <c r="S14" s="636" t="s">
        <v>705</v>
      </c>
      <c r="T14" s="37"/>
      <c r="U14" s="37"/>
      <c r="V14" s="37"/>
      <c r="W14" s="37"/>
      <c r="X14" s="37"/>
      <c r="Y14" s="37"/>
      <c r="Z14" s="37"/>
      <c r="AA14" s="37"/>
      <c r="AB14" s="37"/>
      <c r="AC14" s="37"/>
      <c r="AD14" s="37"/>
      <c r="AE14" s="37"/>
      <c r="AF14" s="37"/>
      <c r="AG14" s="37"/>
      <c r="AH14" s="37"/>
      <c r="AI14" s="37"/>
    </row>
    <row r="15" spans="1:35" ht="36" customHeight="1">
      <c r="A15" s="752">
        <f>ROW()-2</f>
        <v>13</v>
      </c>
      <c r="B15" s="688">
        <v>45672</v>
      </c>
      <c r="C15" s="687"/>
      <c r="D15" s="8" t="s">
        <v>708</v>
      </c>
      <c r="E15" s="8" t="s">
        <v>704</v>
      </c>
      <c r="F15" s="761">
        <v>45674</v>
      </c>
      <c r="G15" s="757"/>
      <c r="H15" s="122">
        <v>15</v>
      </c>
      <c r="I15" s="758" t="s">
        <v>63</v>
      </c>
      <c r="J15" s="758" t="s">
        <v>709</v>
      </c>
      <c r="K15" s="759">
        <v>974392325</v>
      </c>
      <c r="L15" s="654">
        <f>F15</f>
        <v>45674</v>
      </c>
      <c r="M15" s="656"/>
      <c r="N15" s="8"/>
      <c r="O15" s="8"/>
      <c r="P15" s="654"/>
      <c r="Q15" s="656"/>
      <c r="R15" s="7">
        <v>28000000</v>
      </c>
      <c r="S15" s="636" t="s">
        <v>705</v>
      </c>
      <c r="T15" s="37"/>
      <c r="U15" s="37"/>
      <c r="V15" s="37"/>
      <c r="W15" s="37"/>
      <c r="X15" s="37"/>
      <c r="Y15" s="37"/>
      <c r="Z15" s="37"/>
      <c r="AA15" s="37"/>
      <c r="AB15" s="37"/>
      <c r="AC15" s="37"/>
      <c r="AD15" s="37"/>
      <c r="AE15" s="37"/>
      <c r="AF15" s="37"/>
      <c r="AG15" s="37"/>
      <c r="AH15" s="37"/>
      <c r="AI15" s="37"/>
    </row>
    <row r="16" spans="1:35" ht="15.5">
      <c r="A16" s="762"/>
      <c r="B16" s="631"/>
      <c r="C16" s="8"/>
      <c r="D16" s="8"/>
      <c r="E16" s="8"/>
      <c r="F16" s="64"/>
      <c r="G16" s="762"/>
      <c r="H16" s="122"/>
      <c r="I16" s="643"/>
      <c r="J16" s="760"/>
      <c r="K16" s="759"/>
      <c r="L16" s="654"/>
      <c r="M16" s="656"/>
      <c r="N16" s="8"/>
      <c r="O16" s="8"/>
      <c r="P16" s="654"/>
      <c r="Q16" s="656"/>
      <c r="R16" s="7"/>
      <c r="S16" s="8"/>
      <c r="T16" s="37"/>
      <c r="U16" s="37"/>
      <c r="V16" s="37"/>
      <c r="W16" s="37"/>
      <c r="X16" s="37"/>
      <c r="Y16" s="37"/>
      <c r="Z16" s="37"/>
      <c r="AA16" s="37"/>
      <c r="AB16" s="37"/>
      <c r="AC16" s="37"/>
      <c r="AD16" s="37"/>
      <c r="AE16" s="37"/>
      <c r="AF16" s="37"/>
      <c r="AG16" s="37"/>
      <c r="AH16" s="37"/>
      <c r="AI16" s="37"/>
    </row>
    <row r="17" spans="1:35" ht="15.5">
      <c r="A17" s="741"/>
      <c r="B17" s="742"/>
      <c r="C17" s="37"/>
      <c r="D17" s="37"/>
      <c r="E17" s="37"/>
      <c r="F17" s="67"/>
      <c r="G17" s="741"/>
      <c r="H17" s="743"/>
      <c r="I17" s="37"/>
      <c r="J17" s="37"/>
      <c r="K17" s="68"/>
      <c r="L17" s="67"/>
      <c r="M17" s="69"/>
      <c r="N17" s="37"/>
      <c r="O17" s="37"/>
      <c r="P17" s="67"/>
      <c r="Q17" s="69"/>
      <c r="R17" s="69"/>
      <c r="S17" s="37"/>
      <c r="T17" s="37"/>
      <c r="U17" s="37"/>
      <c r="V17" s="37"/>
      <c r="W17" s="37"/>
      <c r="X17" s="37"/>
      <c r="Y17" s="37"/>
      <c r="Z17" s="37"/>
      <c r="AA17" s="37"/>
      <c r="AB17" s="37"/>
      <c r="AC17" s="37"/>
      <c r="AD17" s="37"/>
      <c r="AE17" s="37"/>
      <c r="AF17" s="37"/>
      <c r="AG17" s="37"/>
      <c r="AH17" s="37"/>
      <c r="AI17" s="37"/>
    </row>
    <row r="18" spans="1:35" ht="15.5">
      <c r="A18" s="741"/>
      <c r="B18" s="742"/>
      <c r="C18" s="37"/>
      <c r="D18" s="37"/>
      <c r="E18" s="37"/>
      <c r="F18" s="67"/>
      <c r="G18" s="741"/>
      <c r="H18" s="743"/>
      <c r="I18" s="37"/>
      <c r="J18" s="37"/>
      <c r="K18" s="68"/>
      <c r="L18" s="67"/>
      <c r="M18" s="69"/>
      <c r="N18" s="37"/>
      <c r="O18" s="37"/>
      <c r="P18" s="67"/>
      <c r="Q18" s="69"/>
      <c r="R18" s="69"/>
      <c r="S18" s="37"/>
      <c r="T18" s="37"/>
      <c r="U18" s="37"/>
      <c r="V18" s="37"/>
      <c r="W18" s="37"/>
      <c r="X18" s="37"/>
      <c r="Y18" s="37"/>
      <c r="Z18" s="37"/>
      <c r="AA18" s="37"/>
      <c r="AB18" s="37"/>
      <c r="AC18" s="37"/>
      <c r="AD18" s="37"/>
      <c r="AE18" s="37"/>
      <c r="AF18" s="37"/>
      <c r="AG18" s="37"/>
      <c r="AH18" s="37"/>
      <c r="AI18" s="37"/>
    </row>
    <row r="19" spans="1:35" ht="15.5">
      <c r="A19" s="741"/>
      <c r="B19" s="742"/>
      <c r="C19" s="37"/>
      <c r="D19" s="37"/>
      <c r="E19" s="37"/>
      <c r="F19" s="67"/>
      <c r="G19" s="741"/>
      <c r="H19" s="743"/>
      <c r="I19" s="37"/>
      <c r="J19" s="37"/>
      <c r="K19" s="68"/>
      <c r="L19" s="67"/>
      <c r="M19" s="69"/>
      <c r="N19" s="37"/>
      <c r="O19" s="37"/>
      <c r="P19" s="67"/>
      <c r="Q19" s="69"/>
      <c r="R19" s="69"/>
      <c r="S19" s="37"/>
      <c r="T19" s="37"/>
      <c r="U19" s="37"/>
      <c r="V19" s="37"/>
      <c r="W19" s="37"/>
      <c r="X19" s="37"/>
      <c r="Y19" s="37"/>
      <c r="Z19" s="37"/>
      <c r="AA19" s="37"/>
      <c r="AB19" s="37"/>
      <c r="AC19" s="37"/>
      <c r="AD19" s="37"/>
      <c r="AE19" s="37"/>
      <c r="AF19" s="37"/>
      <c r="AG19" s="37"/>
      <c r="AH19" s="37"/>
      <c r="AI19" s="37"/>
    </row>
    <row r="20" spans="1:35" ht="15.5">
      <c r="A20" s="741"/>
      <c r="B20" s="742"/>
      <c r="C20" s="37"/>
      <c r="D20" s="37"/>
      <c r="E20" s="37"/>
      <c r="F20" s="67"/>
      <c r="G20" s="741"/>
      <c r="H20" s="743"/>
      <c r="I20" s="37"/>
      <c r="J20" s="37"/>
      <c r="K20" s="68"/>
      <c r="L20" s="67"/>
      <c r="M20" s="69"/>
      <c r="N20" s="37"/>
      <c r="O20" s="37"/>
      <c r="P20" s="67"/>
      <c r="Q20" s="69"/>
      <c r="R20" s="69"/>
      <c r="S20" s="37"/>
      <c r="T20" s="37"/>
      <c r="U20" s="37"/>
      <c r="V20" s="37"/>
      <c r="W20" s="37"/>
      <c r="X20" s="37"/>
      <c r="Y20" s="37"/>
      <c r="Z20" s="37"/>
      <c r="AA20" s="37"/>
      <c r="AB20" s="37"/>
      <c r="AC20" s="37"/>
      <c r="AD20" s="37"/>
      <c r="AE20" s="37"/>
      <c r="AF20" s="37"/>
      <c r="AG20" s="37"/>
      <c r="AH20" s="37"/>
      <c r="AI20" s="37"/>
    </row>
    <row r="21" spans="1:35" ht="15.75" customHeight="1">
      <c r="A21" s="741"/>
      <c r="B21" s="742"/>
      <c r="C21" s="37"/>
      <c r="D21" s="37"/>
      <c r="E21" s="37"/>
      <c r="F21" s="67"/>
      <c r="G21" s="741"/>
      <c r="H21" s="743"/>
      <c r="I21" s="37"/>
      <c r="J21" s="37"/>
      <c r="K21" s="68"/>
      <c r="L21" s="67"/>
      <c r="M21" s="69"/>
      <c r="N21" s="37"/>
      <c r="O21" s="37"/>
      <c r="P21" s="67"/>
      <c r="Q21" s="69"/>
      <c r="R21" s="69"/>
      <c r="S21" s="37"/>
      <c r="T21" s="37"/>
      <c r="U21" s="37"/>
      <c r="V21" s="37"/>
      <c r="W21" s="37"/>
      <c r="X21" s="37"/>
      <c r="Y21" s="37"/>
      <c r="Z21" s="37"/>
      <c r="AA21" s="37"/>
      <c r="AB21" s="37"/>
      <c r="AC21" s="37"/>
      <c r="AD21" s="37"/>
      <c r="AE21" s="37"/>
      <c r="AF21" s="37"/>
      <c r="AG21" s="37"/>
      <c r="AH21" s="37"/>
      <c r="AI21" s="37"/>
    </row>
    <row r="22" spans="1:35" ht="15.75" customHeight="1">
      <c r="A22" s="741"/>
      <c r="B22" s="742"/>
      <c r="C22" s="37"/>
      <c r="D22" s="37"/>
      <c r="E22" s="37"/>
      <c r="F22" s="67"/>
      <c r="G22" s="741"/>
      <c r="H22" s="743"/>
      <c r="I22" s="37"/>
      <c r="J22" s="37"/>
      <c r="K22" s="68"/>
      <c r="L22" s="67"/>
      <c r="M22" s="69"/>
      <c r="N22" s="37"/>
      <c r="O22" s="37"/>
      <c r="P22" s="67"/>
      <c r="Q22" s="69"/>
      <c r="R22" s="69"/>
      <c r="S22" s="37"/>
      <c r="T22" s="37"/>
      <c r="U22" s="37"/>
      <c r="V22" s="37"/>
      <c r="W22" s="37"/>
      <c r="X22" s="37"/>
      <c r="Y22" s="37"/>
      <c r="Z22" s="37"/>
      <c r="AA22" s="37"/>
      <c r="AB22" s="37"/>
      <c r="AC22" s="37"/>
      <c r="AD22" s="37"/>
      <c r="AE22" s="37"/>
      <c r="AF22" s="37"/>
      <c r="AG22" s="37"/>
      <c r="AH22" s="37"/>
      <c r="AI22" s="37"/>
    </row>
    <row r="23" spans="1:35" ht="15.75" customHeight="1">
      <c r="A23" s="741"/>
      <c r="B23" s="742"/>
      <c r="C23" s="37"/>
      <c r="D23" s="37"/>
      <c r="E23" s="37"/>
      <c r="F23" s="67"/>
      <c r="G23" s="741"/>
      <c r="H23" s="743"/>
      <c r="I23" s="37"/>
      <c r="J23" s="37"/>
      <c r="K23" s="68"/>
      <c r="L23" s="67"/>
      <c r="M23" s="69"/>
      <c r="N23" s="37"/>
      <c r="O23" s="37"/>
      <c r="P23" s="67"/>
      <c r="Q23" s="69"/>
      <c r="R23" s="69"/>
      <c r="S23" s="37"/>
      <c r="T23" s="37"/>
      <c r="U23" s="37"/>
      <c r="V23" s="37"/>
      <c r="W23" s="37"/>
      <c r="X23" s="37"/>
      <c r="Y23" s="37"/>
      <c r="Z23" s="37"/>
      <c r="AA23" s="37"/>
      <c r="AB23" s="37"/>
      <c r="AC23" s="37"/>
      <c r="AD23" s="37"/>
      <c r="AE23" s="37"/>
      <c r="AF23" s="37"/>
      <c r="AG23" s="37"/>
      <c r="AH23" s="37"/>
      <c r="AI23" s="37"/>
    </row>
    <row r="24" spans="1:35" ht="15.75" customHeight="1">
      <c r="A24" s="741"/>
      <c r="B24" s="742"/>
      <c r="C24" s="37"/>
      <c r="D24" s="37"/>
      <c r="E24" s="37"/>
      <c r="F24" s="67"/>
      <c r="G24" s="741"/>
      <c r="H24" s="743"/>
      <c r="I24" s="37"/>
      <c r="J24" s="37"/>
      <c r="K24" s="68"/>
      <c r="L24" s="67"/>
      <c r="M24" s="69"/>
      <c r="N24" s="37"/>
      <c r="O24" s="37"/>
      <c r="P24" s="67"/>
      <c r="Q24" s="69"/>
      <c r="R24" s="69"/>
      <c r="S24" s="37"/>
      <c r="T24" s="37"/>
      <c r="U24" s="37"/>
      <c r="V24" s="37"/>
      <c r="W24" s="37"/>
      <c r="X24" s="37"/>
      <c r="Y24" s="37"/>
      <c r="Z24" s="37"/>
      <c r="AA24" s="37"/>
      <c r="AB24" s="37"/>
      <c r="AC24" s="37"/>
      <c r="AD24" s="37"/>
      <c r="AE24" s="37"/>
      <c r="AF24" s="37"/>
      <c r="AG24" s="37"/>
      <c r="AH24" s="37"/>
      <c r="AI24" s="37"/>
    </row>
    <row r="25" spans="1:35" ht="15.75" customHeight="1">
      <c r="A25" s="741"/>
      <c r="B25" s="742"/>
      <c r="C25" s="37"/>
      <c r="D25" s="37"/>
      <c r="E25" s="37"/>
      <c r="F25" s="67"/>
      <c r="G25" s="741"/>
      <c r="H25" s="743"/>
      <c r="I25" s="37"/>
      <c r="J25" s="37"/>
      <c r="K25" s="68"/>
      <c r="L25" s="67"/>
      <c r="M25" s="69"/>
      <c r="N25" s="37"/>
      <c r="O25" s="37"/>
      <c r="P25" s="67"/>
      <c r="Q25" s="69"/>
      <c r="R25" s="69"/>
      <c r="S25" s="37"/>
      <c r="T25" s="37"/>
      <c r="U25" s="37"/>
      <c r="V25" s="37"/>
      <c r="W25" s="37"/>
      <c r="X25" s="37"/>
      <c r="Y25" s="37"/>
      <c r="Z25" s="37"/>
      <c r="AA25" s="37"/>
      <c r="AB25" s="37"/>
      <c r="AC25" s="37"/>
      <c r="AD25" s="37"/>
      <c r="AE25" s="37"/>
      <c r="AF25" s="37"/>
      <c r="AG25" s="37"/>
      <c r="AH25" s="37"/>
      <c r="AI25" s="37"/>
    </row>
    <row r="26" spans="1:35" ht="15.75" customHeight="1">
      <c r="A26" s="741"/>
      <c r="B26" s="742"/>
      <c r="C26" s="37"/>
      <c r="D26" s="37"/>
      <c r="E26" s="37"/>
      <c r="F26" s="67"/>
      <c r="G26" s="741"/>
      <c r="H26" s="743"/>
      <c r="I26" s="37"/>
      <c r="J26" s="37"/>
      <c r="K26" s="68"/>
      <c r="L26" s="67"/>
      <c r="M26" s="69"/>
      <c r="N26" s="37"/>
      <c r="O26" s="37"/>
      <c r="P26" s="67"/>
      <c r="Q26" s="69"/>
      <c r="R26" s="69"/>
      <c r="S26" s="37"/>
      <c r="T26" s="37"/>
      <c r="U26" s="37"/>
      <c r="V26" s="37"/>
      <c r="W26" s="37"/>
      <c r="X26" s="37"/>
      <c r="Y26" s="37"/>
      <c r="Z26" s="37"/>
      <c r="AA26" s="37"/>
      <c r="AB26" s="37"/>
      <c r="AC26" s="37"/>
      <c r="AD26" s="37"/>
      <c r="AE26" s="37"/>
      <c r="AF26" s="37"/>
      <c r="AG26" s="37"/>
      <c r="AH26" s="37"/>
      <c r="AI26" s="37"/>
    </row>
    <row r="27" spans="1:35" ht="15.75" customHeight="1">
      <c r="A27" s="741"/>
      <c r="B27" s="742"/>
      <c r="C27" s="37"/>
      <c r="D27" s="37"/>
      <c r="E27" s="37"/>
      <c r="F27" s="67"/>
      <c r="G27" s="741"/>
      <c r="H27" s="743"/>
      <c r="I27" s="37"/>
      <c r="J27" s="37"/>
      <c r="K27" s="68"/>
      <c r="L27" s="67"/>
      <c r="M27" s="69"/>
      <c r="N27" s="37"/>
      <c r="O27" s="37"/>
      <c r="P27" s="67"/>
      <c r="Q27" s="69"/>
      <c r="R27" s="69"/>
      <c r="S27" s="37"/>
      <c r="T27" s="37"/>
      <c r="U27" s="37"/>
      <c r="V27" s="37"/>
      <c r="W27" s="37"/>
      <c r="X27" s="37"/>
      <c r="Y27" s="37"/>
      <c r="Z27" s="37"/>
      <c r="AA27" s="37"/>
      <c r="AB27" s="37"/>
      <c r="AC27" s="37"/>
      <c r="AD27" s="37"/>
      <c r="AE27" s="37"/>
      <c r="AF27" s="37"/>
      <c r="AG27" s="37"/>
      <c r="AH27" s="37"/>
      <c r="AI27" s="37"/>
    </row>
    <row r="28" spans="1:35" ht="15.75" customHeight="1">
      <c r="A28" s="741"/>
      <c r="B28" s="742"/>
      <c r="C28" s="37"/>
      <c r="D28" s="37"/>
      <c r="E28" s="37"/>
      <c r="F28" s="67"/>
      <c r="G28" s="741"/>
      <c r="H28" s="743"/>
      <c r="I28" s="37"/>
      <c r="J28" s="37"/>
      <c r="K28" s="68"/>
      <c r="L28" s="67"/>
      <c r="M28" s="69"/>
      <c r="N28" s="37"/>
      <c r="O28" s="37"/>
      <c r="P28" s="67"/>
      <c r="Q28" s="69"/>
      <c r="R28" s="69"/>
      <c r="S28" s="37"/>
      <c r="T28" s="37"/>
      <c r="U28" s="37"/>
      <c r="V28" s="37"/>
      <c r="W28" s="37"/>
      <c r="X28" s="37"/>
      <c r="Y28" s="37"/>
      <c r="Z28" s="37"/>
      <c r="AA28" s="37"/>
      <c r="AB28" s="37"/>
      <c r="AC28" s="37"/>
      <c r="AD28" s="37"/>
      <c r="AE28" s="37"/>
      <c r="AF28" s="37"/>
      <c r="AG28" s="37"/>
      <c r="AH28" s="37"/>
      <c r="AI28" s="37"/>
    </row>
    <row r="29" spans="1:35" ht="15.75" customHeight="1">
      <c r="A29" s="741"/>
      <c r="B29" s="742"/>
      <c r="C29" s="37"/>
      <c r="D29" s="37"/>
      <c r="E29" s="37"/>
      <c r="F29" s="67"/>
      <c r="G29" s="741"/>
      <c r="H29" s="743"/>
      <c r="I29" s="37"/>
      <c r="J29" s="37"/>
      <c r="K29" s="68"/>
      <c r="L29" s="67"/>
      <c r="M29" s="69"/>
      <c r="N29" s="37"/>
      <c r="O29" s="37"/>
      <c r="P29" s="67"/>
      <c r="Q29" s="69"/>
      <c r="R29" s="69"/>
      <c r="S29" s="37"/>
      <c r="T29" s="37"/>
      <c r="U29" s="37"/>
      <c r="V29" s="37"/>
      <c r="W29" s="37"/>
      <c r="X29" s="37"/>
      <c r="Y29" s="37"/>
      <c r="Z29" s="37"/>
      <c r="AA29" s="37"/>
      <c r="AB29" s="37"/>
      <c r="AC29" s="37"/>
      <c r="AD29" s="37"/>
      <c r="AE29" s="37"/>
      <c r="AF29" s="37"/>
      <c r="AG29" s="37"/>
      <c r="AH29" s="37"/>
      <c r="AI29" s="37"/>
    </row>
    <row r="30" spans="1:35" ht="15.75" customHeight="1">
      <c r="A30" s="741"/>
      <c r="B30" s="742"/>
      <c r="C30" s="37"/>
      <c r="D30" s="37"/>
      <c r="E30" s="37"/>
      <c r="F30" s="67"/>
      <c r="G30" s="741"/>
      <c r="H30" s="743"/>
      <c r="I30" s="37"/>
      <c r="J30" s="37"/>
      <c r="K30" s="68"/>
      <c r="L30" s="67"/>
      <c r="M30" s="69"/>
      <c r="N30" s="37"/>
      <c r="O30" s="37"/>
      <c r="P30" s="67"/>
      <c r="Q30" s="69"/>
      <c r="R30" s="69"/>
      <c r="S30" s="37"/>
      <c r="T30" s="37"/>
      <c r="U30" s="37"/>
      <c r="V30" s="37"/>
      <c r="W30" s="37"/>
      <c r="X30" s="37"/>
      <c r="Y30" s="37"/>
      <c r="Z30" s="37"/>
      <c r="AA30" s="37"/>
      <c r="AB30" s="37"/>
      <c r="AC30" s="37"/>
      <c r="AD30" s="37"/>
      <c r="AE30" s="37"/>
      <c r="AF30" s="37"/>
      <c r="AG30" s="37"/>
      <c r="AH30" s="37"/>
      <c r="AI30" s="37"/>
    </row>
    <row r="31" spans="1:35" ht="15.75" customHeight="1">
      <c r="A31" s="741"/>
      <c r="B31" s="742"/>
      <c r="C31" s="37"/>
      <c r="D31" s="37"/>
      <c r="E31" s="37"/>
      <c r="F31" s="67"/>
      <c r="G31" s="741"/>
      <c r="H31" s="743"/>
      <c r="I31" s="37"/>
      <c r="J31" s="37"/>
      <c r="K31" s="68"/>
      <c r="L31" s="67"/>
      <c r="M31" s="69"/>
      <c r="N31" s="37"/>
      <c r="O31" s="37"/>
      <c r="P31" s="67"/>
      <c r="Q31" s="69"/>
      <c r="R31" s="69"/>
      <c r="S31" s="37"/>
      <c r="T31" s="37"/>
      <c r="U31" s="37"/>
      <c r="V31" s="37"/>
      <c r="W31" s="37"/>
      <c r="X31" s="37"/>
      <c r="Y31" s="37"/>
      <c r="Z31" s="37"/>
      <c r="AA31" s="37"/>
      <c r="AB31" s="37"/>
      <c r="AC31" s="37"/>
      <c r="AD31" s="37"/>
      <c r="AE31" s="37"/>
      <c r="AF31" s="37"/>
      <c r="AG31" s="37"/>
      <c r="AH31" s="37"/>
      <c r="AI31" s="37"/>
    </row>
    <row r="32" spans="1:35" ht="15.75" customHeight="1">
      <c r="A32" s="741"/>
      <c r="B32" s="742"/>
      <c r="C32" s="37"/>
      <c r="D32" s="37"/>
      <c r="E32" s="37"/>
      <c r="F32" s="67"/>
      <c r="G32" s="741"/>
      <c r="H32" s="743"/>
      <c r="I32" s="37"/>
      <c r="J32" s="37"/>
      <c r="K32" s="68"/>
      <c r="L32" s="67"/>
      <c r="M32" s="69"/>
      <c r="N32" s="37"/>
      <c r="O32" s="37"/>
      <c r="P32" s="67"/>
      <c r="Q32" s="69"/>
      <c r="R32" s="69"/>
      <c r="S32" s="37"/>
      <c r="T32" s="37"/>
      <c r="U32" s="37"/>
      <c r="V32" s="37"/>
      <c r="W32" s="37"/>
      <c r="X32" s="37"/>
      <c r="Y32" s="37"/>
      <c r="Z32" s="37"/>
      <c r="AA32" s="37"/>
      <c r="AB32" s="37"/>
      <c r="AC32" s="37"/>
      <c r="AD32" s="37"/>
      <c r="AE32" s="37"/>
      <c r="AF32" s="37"/>
      <c r="AG32" s="37"/>
      <c r="AH32" s="37"/>
      <c r="AI32" s="37"/>
    </row>
    <row r="33" spans="1:35" ht="15.75" customHeight="1">
      <c r="A33" s="741"/>
      <c r="B33" s="742"/>
      <c r="C33" s="37"/>
      <c r="D33" s="37"/>
      <c r="E33" s="37"/>
      <c r="F33" s="67"/>
      <c r="G33" s="741"/>
      <c r="H33" s="743"/>
      <c r="I33" s="37"/>
      <c r="J33" s="37"/>
      <c r="K33" s="68"/>
      <c r="L33" s="67"/>
      <c r="M33" s="69"/>
      <c r="N33" s="37"/>
      <c r="O33" s="37"/>
      <c r="P33" s="67"/>
      <c r="Q33" s="69"/>
      <c r="R33" s="69"/>
      <c r="S33" s="37"/>
      <c r="T33" s="37"/>
      <c r="U33" s="37"/>
      <c r="V33" s="37"/>
      <c r="W33" s="37"/>
      <c r="X33" s="37"/>
      <c r="Y33" s="37"/>
      <c r="Z33" s="37"/>
      <c r="AA33" s="37"/>
      <c r="AB33" s="37"/>
      <c r="AC33" s="37"/>
      <c r="AD33" s="37"/>
      <c r="AE33" s="37"/>
      <c r="AF33" s="37"/>
      <c r="AG33" s="37"/>
      <c r="AH33" s="37"/>
      <c r="AI33" s="37"/>
    </row>
    <row r="34" spans="1:35" ht="15.75" customHeight="1">
      <c r="A34" s="741"/>
      <c r="B34" s="742"/>
      <c r="C34" s="37"/>
      <c r="D34" s="37"/>
      <c r="E34" s="37"/>
      <c r="F34" s="67"/>
      <c r="G34" s="741"/>
      <c r="H34" s="743"/>
      <c r="I34" s="37"/>
      <c r="J34" s="37"/>
      <c r="K34" s="68"/>
      <c r="L34" s="67"/>
      <c r="M34" s="69"/>
      <c r="N34" s="37"/>
      <c r="O34" s="37"/>
      <c r="P34" s="67"/>
      <c r="Q34" s="69"/>
      <c r="R34" s="69"/>
      <c r="S34" s="37"/>
      <c r="T34" s="37"/>
      <c r="U34" s="37"/>
      <c r="V34" s="37"/>
      <c r="W34" s="37"/>
      <c r="X34" s="37"/>
      <c r="Y34" s="37"/>
      <c r="Z34" s="37"/>
      <c r="AA34" s="37"/>
      <c r="AB34" s="37"/>
      <c r="AC34" s="37"/>
      <c r="AD34" s="37"/>
      <c r="AE34" s="37"/>
      <c r="AF34" s="37"/>
      <c r="AG34" s="37"/>
      <c r="AH34" s="37"/>
      <c r="AI34" s="37"/>
    </row>
    <row r="35" spans="1:35" ht="15.75" customHeight="1">
      <c r="A35" s="741"/>
      <c r="B35" s="742"/>
      <c r="C35" s="37"/>
      <c r="D35" s="37"/>
      <c r="E35" s="37"/>
      <c r="F35" s="67"/>
      <c r="G35" s="741"/>
      <c r="H35" s="743"/>
      <c r="I35" s="37"/>
      <c r="J35" s="37"/>
      <c r="K35" s="68"/>
      <c r="L35" s="67"/>
      <c r="M35" s="69"/>
      <c r="N35" s="37"/>
      <c r="O35" s="37"/>
      <c r="P35" s="67"/>
      <c r="Q35" s="69"/>
      <c r="R35" s="69"/>
      <c r="S35" s="37"/>
      <c r="T35" s="37"/>
      <c r="U35" s="37"/>
      <c r="V35" s="37"/>
      <c r="W35" s="37"/>
      <c r="X35" s="37"/>
      <c r="Y35" s="37"/>
      <c r="Z35" s="37"/>
      <c r="AA35" s="37"/>
      <c r="AB35" s="37"/>
      <c r="AC35" s="37"/>
      <c r="AD35" s="37"/>
      <c r="AE35" s="37"/>
      <c r="AF35" s="37"/>
      <c r="AG35" s="37"/>
      <c r="AH35" s="37"/>
      <c r="AI35" s="37"/>
    </row>
    <row r="36" spans="1:35" ht="15.75" customHeight="1">
      <c r="A36" s="741"/>
      <c r="B36" s="742"/>
      <c r="C36" s="37"/>
      <c r="D36" s="37"/>
      <c r="E36" s="37"/>
      <c r="F36" s="67"/>
      <c r="G36" s="741"/>
      <c r="H36" s="743"/>
      <c r="I36" s="37"/>
      <c r="J36" s="37"/>
      <c r="K36" s="68"/>
      <c r="L36" s="67"/>
      <c r="M36" s="69"/>
      <c r="N36" s="37"/>
      <c r="O36" s="37"/>
      <c r="P36" s="67"/>
      <c r="Q36" s="69"/>
      <c r="R36" s="69"/>
      <c r="S36" s="37"/>
      <c r="T36" s="37"/>
      <c r="U36" s="37"/>
      <c r="V36" s="37"/>
      <c r="W36" s="37"/>
      <c r="X36" s="37"/>
      <c r="Y36" s="37"/>
      <c r="Z36" s="37"/>
      <c r="AA36" s="37"/>
      <c r="AB36" s="37"/>
      <c r="AC36" s="37"/>
      <c r="AD36" s="37"/>
      <c r="AE36" s="37"/>
      <c r="AF36" s="37"/>
      <c r="AG36" s="37"/>
      <c r="AH36" s="37"/>
      <c r="AI36" s="37"/>
    </row>
    <row r="37" spans="1:35" ht="15.75" customHeight="1">
      <c r="A37" s="741"/>
      <c r="B37" s="742"/>
      <c r="C37" s="37"/>
      <c r="D37" s="37"/>
      <c r="E37" s="37"/>
      <c r="F37" s="67"/>
      <c r="G37" s="741"/>
      <c r="H37" s="743"/>
      <c r="I37" s="37"/>
      <c r="J37" s="37"/>
      <c r="K37" s="68"/>
      <c r="L37" s="67"/>
      <c r="M37" s="69"/>
      <c r="N37" s="37"/>
      <c r="O37" s="37"/>
      <c r="P37" s="67"/>
      <c r="Q37" s="69"/>
      <c r="R37" s="69"/>
      <c r="S37" s="37"/>
      <c r="T37" s="37"/>
      <c r="U37" s="37"/>
      <c r="V37" s="37"/>
      <c r="W37" s="37"/>
      <c r="X37" s="37"/>
      <c r="Y37" s="37"/>
      <c r="Z37" s="37"/>
      <c r="AA37" s="37"/>
      <c r="AB37" s="37"/>
      <c r="AC37" s="37"/>
      <c r="AD37" s="37"/>
      <c r="AE37" s="37"/>
      <c r="AF37" s="37"/>
      <c r="AG37" s="37"/>
      <c r="AH37" s="37"/>
      <c r="AI37" s="37"/>
    </row>
    <row r="38" spans="1:35" ht="15.75" customHeight="1">
      <c r="A38" s="741"/>
      <c r="B38" s="742"/>
      <c r="C38" s="37"/>
      <c r="D38" s="37"/>
      <c r="E38" s="37"/>
      <c r="F38" s="67"/>
      <c r="G38" s="741"/>
      <c r="H38" s="743"/>
      <c r="I38" s="37"/>
      <c r="J38" s="37"/>
      <c r="K38" s="68"/>
      <c r="L38" s="67"/>
      <c r="M38" s="69"/>
      <c r="N38" s="37"/>
      <c r="O38" s="37"/>
      <c r="P38" s="67"/>
      <c r="Q38" s="69"/>
      <c r="R38" s="69"/>
      <c r="S38" s="37"/>
      <c r="T38" s="37"/>
      <c r="U38" s="37"/>
      <c r="V38" s="37"/>
      <c r="W38" s="37"/>
      <c r="X38" s="37"/>
      <c r="Y38" s="37"/>
      <c r="Z38" s="37"/>
      <c r="AA38" s="37"/>
      <c r="AB38" s="37"/>
      <c r="AC38" s="37"/>
      <c r="AD38" s="37"/>
      <c r="AE38" s="37"/>
      <c r="AF38" s="37"/>
      <c r="AG38" s="37"/>
      <c r="AH38" s="37"/>
      <c r="AI38" s="37"/>
    </row>
    <row r="39" spans="1:35" ht="15.75" customHeight="1">
      <c r="A39" s="741"/>
      <c r="B39" s="742"/>
      <c r="C39" s="37"/>
      <c r="D39" s="37"/>
      <c r="E39" s="37"/>
      <c r="F39" s="67"/>
      <c r="G39" s="741"/>
      <c r="H39" s="743"/>
      <c r="I39" s="37"/>
      <c r="J39" s="37"/>
      <c r="K39" s="68"/>
      <c r="L39" s="67"/>
      <c r="M39" s="69"/>
      <c r="N39" s="37"/>
      <c r="O39" s="37"/>
      <c r="P39" s="67"/>
      <c r="Q39" s="69"/>
      <c r="R39" s="69"/>
      <c r="S39" s="37"/>
      <c r="T39" s="37"/>
      <c r="U39" s="37"/>
      <c r="V39" s="37"/>
      <c r="W39" s="37"/>
      <c r="X39" s="37"/>
      <c r="Y39" s="37"/>
      <c r="Z39" s="37"/>
      <c r="AA39" s="37"/>
      <c r="AB39" s="37"/>
      <c r="AC39" s="37"/>
      <c r="AD39" s="37"/>
      <c r="AE39" s="37"/>
      <c r="AF39" s="37"/>
      <c r="AG39" s="37"/>
      <c r="AH39" s="37"/>
      <c r="AI39" s="37"/>
    </row>
    <row r="40" spans="1:35" ht="15.75" customHeight="1">
      <c r="A40" s="741"/>
      <c r="B40" s="742"/>
      <c r="C40" s="37"/>
      <c r="D40" s="37"/>
      <c r="E40" s="37"/>
      <c r="F40" s="67"/>
      <c r="G40" s="741"/>
      <c r="H40" s="743"/>
      <c r="I40" s="37"/>
      <c r="J40" s="37"/>
      <c r="K40" s="68"/>
      <c r="L40" s="67"/>
      <c r="M40" s="69"/>
      <c r="N40" s="37"/>
      <c r="O40" s="37"/>
      <c r="P40" s="67"/>
      <c r="Q40" s="69"/>
      <c r="R40" s="69"/>
      <c r="S40" s="37"/>
      <c r="T40" s="37"/>
      <c r="U40" s="37"/>
      <c r="V40" s="37"/>
      <c r="W40" s="37"/>
      <c r="X40" s="37"/>
      <c r="Y40" s="37"/>
      <c r="Z40" s="37"/>
      <c r="AA40" s="37"/>
      <c r="AB40" s="37"/>
      <c r="AC40" s="37"/>
      <c r="AD40" s="37"/>
      <c r="AE40" s="37"/>
      <c r="AF40" s="37"/>
      <c r="AG40" s="37"/>
      <c r="AH40" s="37"/>
      <c r="AI40" s="37"/>
    </row>
    <row r="41" spans="1:35" ht="15.75" customHeight="1">
      <c r="A41" s="741"/>
      <c r="B41" s="742"/>
      <c r="C41" s="37"/>
      <c r="D41" s="37"/>
      <c r="E41" s="37"/>
      <c r="F41" s="67"/>
      <c r="G41" s="741"/>
      <c r="H41" s="743"/>
      <c r="I41" s="37"/>
      <c r="J41" s="37"/>
      <c r="K41" s="68"/>
      <c r="L41" s="67"/>
      <c r="M41" s="69"/>
      <c r="N41" s="37"/>
      <c r="O41" s="37"/>
      <c r="P41" s="67"/>
      <c r="Q41" s="69"/>
      <c r="R41" s="69"/>
      <c r="S41" s="37"/>
      <c r="T41" s="37"/>
      <c r="U41" s="37"/>
      <c r="V41" s="37"/>
      <c r="W41" s="37"/>
      <c r="X41" s="37"/>
      <c r="Y41" s="37"/>
      <c r="Z41" s="37"/>
      <c r="AA41" s="37"/>
      <c r="AB41" s="37"/>
      <c r="AC41" s="37"/>
      <c r="AD41" s="37"/>
      <c r="AE41" s="37"/>
      <c r="AF41" s="37"/>
      <c r="AG41" s="37"/>
      <c r="AH41" s="37"/>
      <c r="AI41" s="37"/>
    </row>
    <row r="42" spans="1:35" ht="15.75" customHeight="1">
      <c r="A42" s="741"/>
      <c r="B42" s="742"/>
      <c r="C42" s="37"/>
      <c r="D42" s="37"/>
      <c r="E42" s="37"/>
      <c r="F42" s="67"/>
      <c r="G42" s="741"/>
      <c r="H42" s="743"/>
      <c r="I42" s="37"/>
      <c r="J42" s="37"/>
      <c r="K42" s="68"/>
      <c r="L42" s="67"/>
      <c r="M42" s="69"/>
      <c r="N42" s="37"/>
      <c r="O42" s="37"/>
      <c r="P42" s="67"/>
      <c r="Q42" s="69"/>
      <c r="R42" s="69"/>
      <c r="S42" s="37"/>
      <c r="T42" s="37"/>
      <c r="U42" s="37"/>
      <c r="V42" s="37"/>
      <c r="W42" s="37"/>
      <c r="X42" s="37"/>
      <c r="Y42" s="37"/>
      <c r="Z42" s="37"/>
      <c r="AA42" s="37"/>
      <c r="AB42" s="37"/>
      <c r="AC42" s="37"/>
      <c r="AD42" s="37"/>
      <c r="AE42" s="37"/>
      <c r="AF42" s="37"/>
      <c r="AG42" s="37"/>
      <c r="AH42" s="37"/>
      <c r="AI42" s="37"/>
    </row>
    <row r="43" spans="1:35" ht="15.75" customHeight="1">
      <c r="A43" s="741"/>
      <c r="B43" s="742"/>
      <c r="C43" s="37"/>
      <c r="D43" s="37"/>
      <c r="E43" s="37"/>
      <c r="F43" s="67"/>
      <c r="G43" s="741"/>
      <c r="H43" s="743"/>
      <c r="I43" s="37"/>
      <c r="J43" s="37"/>
      <c r="K43" s="68"/>
      <c r="L43" s="67"/>
      <c r="M43" s="69"/>
      <c r="N43" s="37"/>
      <c r="O43" s="37"/>
      <c r="P43" s="67"/>
      <c r="Q43" s="69"/>
      <c r="R43" s="69"/>
      <c r="S43" s="37"/>
      <c r="T43" s="37"/>
      <c r="U43" s="37"/>
      <c r="V43" s="37"/>
      <c r="W43" s="37"/>
      <c r="X43" s="37"/>
      <c r="Y43" s="37"/>
      <c r="Z43" s="37"/>
      <c r="AA43" s="37"/>
      <c r="AB43" s="37"/>
      <c r="AC43" s="37"/>
      <c r="AD43" s="37"/>
      <c r="AE43" s="37"/>
      <c r="AF43" s="37"/>
      <c r="AG43" s="37"/>
      <c r="AH43" s="37"/>
      <c r="AI43" s="37"/>
    </row>
    <row r="44" spans="1:35" ht="15.75" customHeight="1">
      <c r="A44" s="741"/>
      <c r="B44" s="742"/>
      <c r="C44" s="37"/>
      <c r="D44" s="37"/>
      <c r="E44" s="37"/>
      <c r="F44" s="67"/>
      <c r="G44" s="741"/>
      <c r="H44" s="743"/>
      <c r="I44" s="37"/>
      <c r="J44" s="37"/>
      <c r="K44" s="68"/>
      <c r="L44" s="67"/>
      <c r="M44" s="69"/>
      <c r="N44" s="37"/>
      <c r="O44" s="37"/>
      <c r="P44" s="67"/>
      <c r="Q44" s="69"/>
      <c r="R44" s="69"/>
      <c r="S44" s="37"/>
      <c r="T44" s="37"/>
      <c r="U44" s="37"/>
      <c r="V44" s="37"/>
      <c r="W44" s="37"/>
      <c r="X44" s="37"/>
      <c r="Y44" s="37"/>
      <c r="Z44" s="37"/>
      <c r="AA44" s="37"/>
      <c r="AB44" s="37"/>
      <c r="AC44" s="37"/>
      <c r="AD44" s="37"/>
      <c r="AE44" s="37"/>
      <c r="AF44" s="37"/>
      <c r="AG44" s="37"/>
      <c r="AH44" s="37"/>
      <c r="AI44" s="37"/>
    </row>
    <row r="45" spans="1:35" ht="15.75" customHeight="1">
      <c r="A45" s="741"/>
      <c r="B45" s="742"/>
      <c r="C45" s="37"/>
      <c r="D45" s="37"/>
      <c r="E45" s="37"/>
      <c r="F45" s="67"/>
      <c r="G45" s="741"/>
      <c r="H45" s="743"/>
      <c r="I45" s="37"/>
      <c r="J45" s="37"/>
      <c r="K45" s="68"/>
      <c r="L45" s="67"/>
      <c r="M45" s="69"/>
      <c r="N45" s="37"/>
      <c r="O45" s="37"/>
      <c r="P45" s="67"/>
      <c r="Q45" s="69"/>
      <c r="R45" s="69"/>
      <c r="S45" s="37"/>
      <c r="T45" s="37"/>
      <c r="U45" s="37"/>
      <c r="V45" s="37"/>
      <c r="W45" s="37"/>
      <c r="X45" s="37"/>
      <c r="Y45" s="37"/>
      <c r="Z45" s="37"/>
      <c r="AA45" s="37"/>
      <c r="AB45" s="37"/>
      <c r="AC45" s="37"/>
      <c r="AD45" s="37"/>
      <c r="AE45" s="37"/>
      <c r="AF45" s="37"/>
      <c r="AG45" s="37"/>
      <c r="AH45" s="37"/>
      <c r="AI45" s="37"/>
    </row>
    <row r="46" spans="1:35" ht="15.75" customHeight="1">
      <c r="A46" s="741"/>
      <c r="B46" s="742"/>
      <c r="C46" s="37"/>
      <c r="D46" s="37"/>
      <c r="E46" s="37"/>
      <c r="F46" s="67"/>
      <c r="G46" s="741"/>
      <c r="H46" s="743"/>
      <c r="I46" s="37"/>
      <c r="J46" s="37"/>
      <c r="K46" s="68"/>
      <c r="L46" s="67"/>
      <c r="M46" s="69"/>
      <c r="N46" s="37"/>
      <c r="O46" s="37"/>
      <c r="P46" s="67"/>
      <c r="Q46" s="69"/>
      <c r="R46" s="69"/>
      <c r="S46" s="37"/>
      <c r="T46" s="37"/>
      <c r="U46" s="37"/>
      <c r="V46" s="37"/>
      <c r="W46" s="37"/>
      <c r="X46" s="37"/>
      <c r="Y46" s="37"/>
      <c r="Z46" s="37"/>
      <c r="AA46" s="37"/>
      <c r="AB46" s="37"/>
      <c r="AC46" s="37"/>
      <c r="AD46" s="37"/>
      <c r="AE46" s="37"/>
      <c r="AF46" s="37"/>
      <c r="AG46" s="37"/>
      <c r="AH46" s="37"/>
      <c r="AI46" s="37"/>
    </row>
    <row r="47" spans="1:35" ht="15.75" customHeight="1">
      <c r="A47" s="741"/>
      <c r="B47" s="742"/>
      <c r="C47" s="37"/>
      <c r="D47" s="37"/>
      <c r="E47" s="37"/>
      <c r="F47" s="67"/>
      <c r="G47" s="741"/>
      <c r="H47" s="743"/>
      <c r="I47" s="37"/>
      <c r="J47" s="37"/>
      <c r="K47" s="68"/>
      <c r="L47" s="67"/>
      <c r="M47" s="69"/>
      <c r="N47" s="37"/>
      <c r="O47" s="37"/>
      <c r="P47" s="67"/>
      <c r="Q47" s="69"/>
      <c r="R47" s="69"/>
      <c r="S47" s="37"/>
      <c r="T47" s="37"/>
      <c r="U47" s="37"/>
      <c r="V47" s="37"/>
      <c r="W47" s="37"/>
      <c r="X47" s="37"/>
      <c r="Y47" s="37"/>
      <c r="Z47" s="37"/>
      <c r="AA47" s="37"/>
      <c r="AB47" s="37"/>
      <c r="AC47" s="37"/>
      <c r="AD47" s="37"/>
      <c r="AE47" s="37"/>
      <c r="AF47" s="37"/>
      <c r="AG47" s="37"/>
      <c r="AH47" s="37"/>
      <c r="AI47" s="37"/>
    </row>
    <row r="48" spans="1:35" ht="15.75" customHeight="1">
      <c r="A48" s="741"/>
      <c r="B48" s="742"/>
      <c r="C48" s="37"/>
      <c r="D48" s="37"/>
      <c r="E48" s="37"/>
      <c r="F48" s="67"/>
      <c r="G48" s="741"/>
      <c r="H48" s="743"/>
      <c r="I48" s="37"/>
      <c r="J48" s="37"/>
      <c r="K48" s="68"/>
      <c r="L48" s="67"/>
      <c r="M48" s="69"/>
      <c r="N48" s="37"/>
      <c r="O48" s="37"/>
      <c r="P48" s="67"/>
      <c r="Q48" s="69"/>
      <c r="R48" s="69"/>
      <c r="S48" s="37"/>
      <c r="T48" s="37"/>
      <c r="U48" s="37"/>
      <c r="V48" s="37"/>
      <c r="W48" s="37"/>
      <c r="X48" s="37"/>
      <c r="Y48" s="37"/>
      <c r="Z48" s="37"/>
      <c r="AA48" s="37"/>
      <c r="AB48" s="37"/>
      <c r="AC48" s="37"/>
      <c r="AD48" s="37"/>
      <c r="AE48" s="37"/>
      <c r="AF48" s="37"/>
      <c r="AG48" s="37"/>
      <c r="AH48" s="37"/>
      <c r="AI48" s="37"/>
    </row>
    <row r="49" spans="1:35" ht="15.75" customHeight="1">
      <c r="A49" s="741"/>
      <c r="B49" s="742"/>
      <c r="C49" s="37"/>
      <c r="D49" s="37"/>
      <c r="E49" s="37"/>
      <c r="F49" s="67"/>
      <c r="G49" s="741"/>
      <c r="H49" s="743"/>
      <c r="I49" s="37"/>
      <c r="J49" s="37"/>
      <c r="K49" s="68"/>
      <c r="L49" s="67"/>
      <c r="M49" s="69"/>
      <c r="N49" s="37"/>
      <c r="O49" s="37"/>
      <c r="P49" s="67"/>
      <c r="Q49" s="69"/>
      <c r="R49" s="69"/>
      <c r="S49" s="37"/>
      <c r="T49" s="37"/>
      <c r="U49" s="37"/>
      <c r="V49" s="37"/>
      <c r="W49" s="37"/>
      <c r="X49" s="37"/>
      <c r="Y49" s="37"/>
      <c r="Z49" s="37"/>
      <c r="AA49" s="37"/>
      <c r="AB49" s="37"/>
      <c r="AC49" s="37"/>
      <c r="AD49" s="37"/>
      <c r="AE49" s="37"/>
      <c r="AF49" s="37"/>
      <c r="AG49" s="37"/>
      <c r="AH49" s="37"/>
      <c r="AI49" s="37"/>
    </row>
    <row r="50" spans="1:35" ht="15.75" customHeight="1">
      <c r="A50" s="741"/>
      <c r="B50" s="742"/>
      <c r="C50" s="37"/>
      <c r="D50" s="37"/>
      <c r="E50" s="37"/>
      <c r="F50" s="67"/>
      <c r="G50" s="741"/>
      <c r="H50" s="743"/>
      <c r="I50" s="37"/>
      <c r="J50" s="37"/>
      <c r="K50" s="68"/>
      <c r="L50" s="67"/>
      <c r="M50" s="69"/>
      <c r="N50" s="37"/>
      <c r="O50" s="37"/>
      <c r="P50" s="67"/>
      <c r="Q50" s="69"/>
      <c r="R50" s="69"/>
      <c r="S50" s="37"/>
      <c r="T50" s="37"/>
      <c r="U50" s="37"/>
      <c r="V50" s="37"/>
      <c r="W50" s="37"/>
      <c r="X50" s="37"/>
      <c r="Y50" s="37"/>
      <c r="Z50" s="37"/>
      <c r="AA50" s="37"/>
      <c r="AB50" s="37"/>
      <c r="AC50" s="37"/>
      <c r="AD50" s="37"/>
      <c r="AE50" s="37"/>
      <c r="AF50" s="37"/>
      <c r="AG50" s="37"/>
      <c r="AH50" s="37"/>
      <c r="AI50" s="37"/>
    </row>
    <row r="51" spans="1:35" ht="15.75" customHeight="1">
      <c r="A51" s="741"/>
      <c r="B51" s="742"/>
      <c r="C51" s="37"/>
      <c r="D51" s="37"/>
      <c r="E51" s="37"/>
      <c r="F51" s="67"/>
      <c r="G51" s="741"/>
      <c r="H51" s="743"/>
      <c r="I51" s="37"/>
      <c r="J51" s="37"/>
      <c r="K51" s="68"/>
      <c r="L51" s="67"/>
      <c r="M51" s="69"/>
      <c r="N51" s="37"/>
      <c r="O51" s="37"/>
      <c r="P51" s="67"/>
      <c r="Q51" s="69"/>
      <c r="R51" s="69"/>
      <c r="S51" s="37"/>
      <c r="T51" s="37"/>
      <c r="U51" s="37"/>
      <c r="V51" s="37"/>
      <c r="W51" s="37"/>
      <c r="X51" s="37"/>
      <c r="Y51" s="37"/>
      <c r="Z51" s="37"/>
      <c r="AA51" s="37"/>
      <c r="AB51" s="37"/>
      <c r="AC51" s="37"/>
      <c r="AD51" s="37"/>
      <c r="AE51" s="37"/>
      <c r="AF51" s="37"/>
      <c r="AG51" s="37"/>
      <c r="AH51" s="37"/>
      <c r="AI51" s="37"/>
    </row>
    <row r="52" spans="1:35" ht="15.75" customHeight="1">
      <c r="A52" s="741"/>
      <c r="B52" s="742"/>
      <c r="C52" s="37"/>
      <c r="D52" s="37"/>
      <c r="E52" s="37"/>
      <c r="F52" s="67"/>
      <c r="G52" s="741"/>
      <c r="H52" s="743"/>
      <c r="I52" s="37"/>
      <c r="J52" s="37"/>
      <c r="K52" s="68"/>
      <c r="L52" s="67"/>
      <c r="M52" s="69"/>
      <c r="N52" s="37"/>
      <c r="O52" s="37"/>
      <c r="P52" s="67"/>
      <c r="Q52" s="69"/>
      <c r="R52" s="69"/>
      <c r="S52" s="37"/>
      <c r="T52" s="37"/>
      <c r="U52" s="37"/>
      <c r="V52" s="37"/>
      <c r="W52" s="37"/>
      <c r="X52" s="37"/>
      <c r="Y52" s="37"/>
      <c r="Z52" s="37"/>
      <c r="AA52" s="37"/>
      <c r="AB52" s="37"/>
      <c r="AC52" s="37"/>
      <c r="AD52" s="37"/>
      <c r="AE52" s="37"/>
      <c r="AF52" s="37"/>
      <c r="AG52" s="37"/>
      <c r="AH52" s="37"/>
      <c r="AI52" s="37"/>
    </row>
    <row r="53" spans="1:35" ht="15.75" customHeight="1">
      <c r="A53" s="741"/>
      <c r="B53" s="742"/>
      <c r="C53" s="37"/>
      <c r="D53" s="37"/>
      <c r="E53" s="37"/>
      <c r="F53" s="67"/>
      <c r="G53" s="741"/>
      <c r="H53" s="743"/>
      <c r="I53" s="37"/>
      <c r="J53" s="37"/>
      <c r="K53" s="68"/>
      <c r="L53" s="67"/>
      <c r="M53" s="69"/>
      <c r="N53" s="37"/>
      <c r="O53" s="37"/>
      <c r="P53" s="67"/>
      <c r="Q53" s="69"/>
      <c r="R53" s="69"/>
      <c r="S53" s="37"/>
      <c r="T53" s="37"/>
      <c r="U53" s="37"/>
      <c r="V53" s="37"/>
      <c r="W53" s="37"/>
      <c r="X53" s="37"/>
      <c r="Y53" s="37"/>
      <c r="Z53" s="37"/>
      <c r="AA53" s="37"/>
      <c r="AB53" s="37"/>
      <c r="AC53" s="37"/>
      <c r="AD53" s="37"/>
      <c r="AE53" s="37"/>
      <c r="AF53" s="37"/>
      <c r="AG53" s="37"/>
      <c r="AH53" s="37"/>
      <c r="AI53" s="37"/>
    </row>
    <row r="54" spans="1:35" ht="15.75" customHeight="1">
      <c r="A54" s="741"/>
      <c r="B54" s="742"/>
      <c r="C54" s="37"/>
      <c r="D54" s="37"/>
      <c r="E54" s="37"/>
      <c r="F54" s="67"/>
      <c r="G54" s="741"/>
      <c r="H54" s="743"/>
      <c r="I54" s="37"/>
      <c r="J54" s="37"/>
      <c r="K54" s="68"/>
      <c r="L54" s="67"/>
      <c r="M54" s="69"/>
      <c r="N54" s="37"/>
      <c r="O54" s="37"/>
      <c r="P54" s="67"/>
      <c r="Q54" s="69"/>
      <c r="R54" s="69"/>
      <c r="S54" s="37"/>
      <c r="T54" s="37"/>
      <c r="U54" s="37"/>
      <c r="V54" s="37"/>
      <c r="W54" s="37"/>
      <c r="X54" s="37"/>
      <c r="Y54" s="37"/>
      <c r="Z54" s="37"/>
      <c r="AA54" s="37"/>
      <c r="AB54" s="37"/>
      <c r="AC54" s="37"/>
      <c r="AD54" s="37"/>
      <c r="AE54" s="37"/>
      <c r="AF54" s="37"/>
      <c r="AG54" s="37"/>
      <c r="AH54" s="37"/>
      <c r="AI54" s="37"/>
    </row>
    <row r="55" spans="1:35" ht="15.75" customHeight="1">
      <c r="A55" s="741"/>
      <c r="B55" s="742"/>
      <c r="C55" s="37"/>
      <c r="D55" s="37"/>
      <c r="E55" s="37"/>
      <c r="F55" s="67"/>
      <c r="G55" s="741"/>
      <c r="H55" s="743"/>
      <c r="I55" s="37"/>
      <c r="J55" s="37"/>
      <c r="K55" s="68"/>
      <c r="L55" s="67"/>
      <c r="M55" s="69"/>
      <c r="N55" s="37"/>
      <c r="O55" s="37"/>
      <c r="P55" s="67"/>
      <c r="Q55" s="69"/>
      <c r="R55" s="69"/>
      <c r="S55" s="37"/>
      <c r="T55" s="37"/>
      <c r="U55" s="37"/>
      <c r="V55" s="37"/>
      <c r="W55" s="37"/>
      <c r="X55" s="37"/>
      <c r="Y55" s="37"/>
      <c r="Z55" s="37"/>
      <c r="AA55" s="37"/>
      <c r="AB55" s="37"/>
      <c r="AC55" s="37"/>
      <c r="AD55" s="37"/>
      <c r="AE55" s="37"/>
      <c r="AF55" s="37"/>
      <c r="AG55" s="37"/>
      <c r="AH55" s="37"/>
      <c r="AI55" s="37"/>
    </row>
    <row r="56" spans="1:35" ht="15.75" customHeight="1">
      <c r="A56" s="741"/>
      <c r="B56" s="742"/>
      <c r="C56" s="37"/>
      <c r="D56" s="37"/>
      <c r="E56" s="37"/>
      <c r="F56" s="67"/>
      <c r="G56" s="741"/>
      <c r="H56" s="743"/>
      <c r="I56" s="37"/>
      <c r="J56" s="37"/>
      <c r="K56" s="68"/>
      <c r="L56" s="67"/>
      <c r="M56" s="69"/>
      <c r="N56" s="37"/>
      <c r="O56" s="37"/>
      <c r="P56" s="67"/>
      <c r="Q56" s="69"/>
      <c r="R56" s="69"/>
      <c r="S56" s="37"/>
      <c r="T56" s="37"/>
      <c r="U56" s="37"/>
      <c r="V56" s="37"/>
      <c r="W56" s="37"/>
      <c r="X56" s="37"/>
      <c r="Y56" s="37"/>
      <c r="Z56" s="37"/>
      <c r="AA56" s="37"/>
      <c r="AB56" s="37"/>
      <c r="AC56" s="37"/>
      <c r="AD56" s="37"/>
      <c r="AE56" s="37"/>
      <c r="AF56" s="37"/>
      <c r="AG56" s="37"/>
      <c r="AH56" s="37"/>
      <c r="AI56" s="37"/>
    </row>
    <row r="57" spans="1:35" ht="15.75" customHeight="1">
      <c r="A57" s="741"/>
      <c r="B57" s="742"/>
      <c r="C57" s="37"/>
      <c r="D57" s="37"/>
      <c r="E57" s="37"/>
      <c r="F57" s="67"/>
      <c r="G57" s="741"/>
      <c r="H57" s="743"/>
      <c r="I57" s="37"/>
      <c r="J57" s="37"/>
      <c r="K57" s="68"/>
      <c r="L57" s="67"/>
      <c r="M57" s="69"/>
      <c r="N57" s="37"/>
      <c r="O57" s="37"/>
      <c r="P57" s="67"/>
      <c r="Q57" s="69"/>
      <c r="R57" s="69"/>
      <c r="S57" s="37"/>
      <c r="T57" s="37"/>
      <c r="U57" s="37"/>
      <c r="V57" s="37"/>
      <c r="W57" s="37"/>
      <c r="X57" s="37"/>
      <c r="Y57" s="37"/>
      <c r="Z57" s="37"/>
      <c r="AA57" s="37"/>
      <c r="AB57" s="37"/>
      <c r="AC57" s="37"/>
      <c r="AD57" s="37"/>
      <c r="AE57" s="37"/>
      <c r="AF57" s="37"/>
      <c r="AG57" s="37"/>
      <c r="AH57" s="37"/>
      <c r="AI57" s="37"/>
    </row>
    <row r="58" spans="1:35" ht="15.75" customHeight="1">
      <c r="A58" s="741"/>
      <c r="B58" s="742"/>
      <c r="C58" s="37"/>
      <c r="D58" s="37"/>
      <c r="E58" s="37"/>
      <c r="F58" s="67"/>
      <c r="G58" s="741"/>
      <c r="H58" s="743"/>
      <c r="I58" s="37"/>
      <c r="J58" s="37"/>
      <c r="K58" s="68"/>
      <c r="L58" s="67"/>
      <c r="M58" s="69"/>
      <c r="N58" s="37"/>
      <c r="O58" s="37"/>
      <c r="P58" s="67"/>
      <c r="Q58" s="69"/>
      <c r="R58" s="69"/>
      <c r="S58" s="37"/>
      <c r="T58" s="37"/>
      <c r="U58" s="37"/>
      <c r="V58" s="37"/>
      <c r="W58" s="37"/>
      <c r="X58" s="37"/>
      <c r="Y58" s="37"/>
      <c r="Z58" s="37"/>
      <c r="AA58" s="37"/>
      <c r="AB58" s="37"/>
      <c r="AC58" s="37"/>
      <c r="AD58" s="37"/>
      <c r="AE58" s="37"/>
      <c r="AF58" s="37"/>
      <c r="AG58" s="37"/>
      <c r="AH58" s="37"/>
      <c r="AI58" s="37"/>
    </row>
    <row r="59" spans="1:35" ht="15.75" customHeight="1">
      <c r="A59" s="741"/>
      <c r="B59" s="742"/>
      <c r="C59" s="37"/>
      <c r="D59" s="37"/>
      <c r="E59" s="37"/>
      <c r="F59" s="67"/>
      <c r="G59" s="741"/>
      <c r="H59" s="743"/>
      <c r="I59" s="37"/>
      <c r="J59" s="37"/>
      <c r="K59" s="68"/>
      <c r="L59" s="67"/>
      <c r="M59" s="69"/>
      <c r="N59" s="37"/>
      <c r="O59" s="37"/>
      <c r="P59" s="67"/>
      <c r="Q59" s="69"/>
      <c r="R59" s="69"/>
      <c r="S59" s="37"/>
      <c r="T59" s="37"/>
      <c r="U59" s="37"/>
      <c r="V59" s="37"/>
      <c r="W59" s="37"/>
      <c r="X59" s="37"/>
      <c r="Y59" s="37"/>
      <c r="Z59" s="37"/>
      <c r="AA59" s="37"/>
      <c r="AB59" s="37"/>
      <c r="AC59" s="37"/>
      <c r="AD59" s="37"/>
      <c r="AE59" s="37"/>
      <c r="AF59" s="37"/>
      <c r="AG59" s="37"/>
      <c r="AH59" s="37"/>
      <c r="AI59" s="37"/>
    </row>
    <row r="60" spans="1:35" ht="15.75" customHeight="1">
      <c r="A60" s="741"/>
      <c r="B60" s="742"/>
      <c r="C60" s="37"/>
      <c r="D60" s="37"/>
      <c r="E60" s="37"/>
      <c r="F60" s="67"/>
      <c r="G60" s="741"/>
      <c r="H60" s="743"/>
      <c r="I60" s="37"/>
      <c r="J60" s="37"/>
      <c r="K60" s="68"/>
      <c r="L60" s="67"/>
      <c r="M60" s="69"/>
      <c r="N60" s="37"/>
      <c r="O60" s="37"/>
      <c r="P60" s="67"/>
      <c r="Q60" s="69"/>
      <c r="R60" s="69"/>
      <c r="S60" s="37"/>
      <c r="T60" s="37"/>
      <c r="U60" s="37"/>
      <c r="V60" s="37"/>
      <c r="W60" s="37"/>
      <c r="X60" s="37"/>
      <c r="Y60" s="37"/>
      <c r="Z60" s="37"/>
      <c r="AA60" s="37"/>
      <c r="AB60" s="37"/>
      <c r="AC60" s="37"/>
      <c r="AD60" s="37"/>
      <c r="AE60" s="37"/>
      <c r="AF60" s="37"/>
      <c r="AG60" s="37"/>
      <c r="AH60" s="37"/>
      <c r="AI60" s="37"/>
    </row>
    <row r="61" spans="1:35" ht="15.75" customHeight="1">
      <c r="A61" s="741"/>
      <c r="B61" s="742"/>
      <c r="C61" s="37"/>
      <c r="D61" s="37"/>
      <c r="E61" s="37"/>
      <c r="F61" s="67"/>
      <c r="G61" s="741"/>
      <c r="H61" s="743"/>
      <c r="I61" s="37"/>
      <c r="J61" s="37"/>
      <c r="K61" s="68"/>
      <c r="L61" s="67"/>
      <c r="M61" s="69"/>
      <c r="N61" s="37"/>
      <c r="O61" s="37"/>
      <c r="P61" s="67"/>
      <c r="Q61" s="69"/>
      <c r="R61" s="69"/>
      <c r="S61" s="37"/>
      <c r="T61" s="37"/>
      <c r="U61" s="37"/>
      <c r="V61" s="37"/>
      <c r="W61" s="37"/>
      <c r="X61" s="37"/>
      <c r="Y61" s="37"/>
      <c r="Z61" s="37"/>
      <c r="AA61" s="37"/>
      <c r="AB61" s="37"/>
      <c r="AC61" s="37"/>
      <c r="AD61" s="37"/>
      <c r="AE61" s="37"/>
      <c r="AF61" s="37"/>
      <c r="AG61" s="37"/>
      <c r="AH61" s="37"/>
      <c r="AI61" s="37"/>
    </row>
    <row r="62" spans="1:35" ht="15.75" customHeight="1">
      <c r="A62" s="741"/>
      <c r="B62" s="742"/>
      <c r="C62" s="37"/>
      <c r="D62" s="37"/>
      <c r="E62" s="37"/>
      <c r="F62" s="67"/>
      <c r="G62" s="741"/>
      <c r="H62" s="743"/>
      <c r="I62" s="37"/>
      <c r="J62" s="37"/>
      <c r="K62" s="68"/>
      <c r="L62" s="67"/>
      <c r="M62" s="69"/>
      <c r="N62" s="37"/>
      <c r="O62" s="37"/>
      <c r="P62" s="67"/>
      <c r="Q62" s="69"/>
      <c r="R62" s="69"/>
      <c r="S62" s="37"/>
      <c r="T62" s="37"/>
      <c r="U62" s="37"/>
      <c r="V62" s="37"/>
      <c r="W62" s="37"/>
      <c r="X62" s="37"/>
      <c r="Y62" s="37"/>
      <c r="Z62" s="37"/>
      <c r="AA62" s="37"/>
      <c r="AB62" s="37"/>
      <c r="AC62" s="37"/>
      <c r="AD62" s="37"/>
      <c r="AE62" s="37"/>
      <c r="AF62" s="37"/>
      <c r="AG62" s="37"/>
      <c r="AH62" s="37"/>
      <c r="AI62" s="37"/>
    </row>
    <row r="63" spans="1:35" ht="15.75" customHeight="1">
      <c r="A63" s="741"/>
      <c r="B63" s="742"/>
      <c r="C63" s="37"/>
      <c r="D63" s="37"/>
      <c r="E63" s="37"/>
      <c r="F63" s="67"/>
      <c r="G63" s="741"/>
      <c r="H63" s="743"/>
      <c r="I63" s="37"/>
      <c r="J63" s="37"/>
      <c r="K63" s="68"/>
      <c r="L63" s="67"/>
      <c r="M63" s="69"/>
      <c r="N63" s="37"/>
      <c r="O63" s="37"/>
      <c r="P63" s="67"/>
      <c r="Q63" s="69"/>
      <c r="R63" s="69"/>
      <c r="S63" s="37"/>
      <c r="T63" s="37"/>
      <c r="U63" s="37"/>
      <c r="V63" s="37"/>
      <c r="W63" s="37"/>
      <c r="X63" s="37"/>
      <c r="Y63" s="37"/>
      <c r="Z63" s="37"/>
      <c r="AA63" s="37"/>
      <c r="AB63" s="37"/>
      <c r="AC63" s="37"/>
      <c r="AD63" s="37"/>
      <c r="AE63" s="37"/>
      <c r="AF63" s="37"/>
      <c r="AG63" s="37"/>
      <c r="AH63" s="37"/>
      <c r="AI63" s="37"/>
    </row>
    <row r="64" spans="1:35" ht="15.75" customHeight="1">
      <c r="A64" s="741"/>
      <c r="B64" s="742"/>
      <c r="C64" s="37"/>
      <c r="D64" s="37"/>
      <c r="E64" s="37"/>
      <c r="F64" s="67"/>
      <c r="G64" s="741"/>
      <c r="H64" s="743"/>
      <c r="I64" s="37"/>
      <c r="J64" s="37"/>
      <c r="K64" s="68"/>
      <c r="L64" s="67"/>
      <c r="M64" s="69"/>
      <c r="N64" s="37"/>
      <c r="O64" s="37"/>
      <c r="P64" s="67"/>
      <c r="Q64" s="69"/>
      <c r="R64" s="69"/>
      <c r="S64" s="37"/>
      <c r="T64" s="37"/>
      <c r="U64" s="37"/>
      <c r="V64" s="37"/>
      <c r="W64" s="37"/>
      <c r="X64" s="37"/>
      <c r="Y64" s="37"/>
      <c r="Z64" s="37"/>
      <c r="AA64" s="37"/>
      <c r="AB64" s="37"/>
      <c r="AC64" s="37"/>
      <c r="AD64" s="37"/>
      <c r="AE64" s="37"/>
      <c r="AF64" s="37"/>
      <c r="AG64" s="37"/>
      <c r="AH64" s="37"/>
      <c r="AI64" s="37"/>
    </row>
    <row r="65" spans="1:35" ht="15.75" customHeight="1">
      <c r="A65" s="741"/>
      <c r="B65" s="742"/>
      <c r="C65" s="37"/>
      <c r="D65" s="37"/>
      <c r="E65" s="37"/>
      <c r="F65" s="67"/>
      <c r="G65" s="741"/>
      <c r="H65" s="743"/>
      <c r="I65" s="37"/>
      <c r="J65" s="37"/>
      <c r="K65" s="68"/>
      <c r="L65" s="67"/>
      <c r="M65" s="69"/>
      <c r="N65" s="37"/>
      <c r="O65" s="37"/>
      <c r="P65" s="67"/>
      <c r="Q65" s="69"/>
      <c r="R65" s="69"/>
      <c r="S65" s="37"/>
      <c r="T65" s="37"/>
      <c r="U65" s="37"/>
      <c r="V65" s="37"/>
      <c r="W65" s="37"/>
      <c r="X65" s="37"/>
      <c r="Y65" s="37"/>
      <c r="Z65" s="37"/>
      <c r="AA65" s="37"/>
      <c r="AB65" s="37"/>
      <c r="AC65" s="37"/>
      <c r="AD65" s="37"/>
      <c r="AE65" s="37"/>
      <c r="AF65" s="37"/>
      <c r="AG65" s="37"/>
      <c r="AH65" s="37"/>
      <c r="AI65" s="37"/>
    </row>
    <row r="66" spans="1:35" ht="15.75" customHeight="1">
      <c r="A66" s="741"/>
      <c r="B66" s="742"/>
      <c r="C66" s="37"/>
      <c r="D66" s="37"/>
      <c r="E66" s="37"/>
      <c r="F66" s="67"/>
      <c r="G66" s="741"/>
      <c r="H66" s="743"/>
      <c r="I66" s="37"/>
      <c r="J66" s="37"/>
      <c r="K66" s="68"/>
      <c r="L66" s="67"/>
      <c r="M66" s="69"/>
      <c r="N66" s="37"/>
      <c r="O66" s="37"/>
      <c r="P66" s="67"/>
      <c r="Q66" s="69"/>
      <c r="R66" s="69"/>
      <c r="S66" s="37"/>
      <c r="T66" s="37"/>
      <c r="U66" s="37"/>
      <c r="V66" s="37"/>
      <c r="W66" s="37"/>
      <c r="X66" s="37"/>
      <c r="Y66" s="37"/>
      <c r="Z66" s="37"/>
      <c r="AA66" s="37"/>
      <c r="AB66" s="37"/>
      <c r="AC66" s="37"/>
      <c r="AD66" s="37"/>
      <c r="AE66" s="37"/>
      <c r="AF66" s="37"/>
      <c r="AG66" s="37"/>
      <c r="AH66" s="37"/>
      <c r="AI66" s="37"/>
    </row>
    <row r="67" spans="1:35" ht="15.75" customHeight="1">
      <c r="A67" s="741"/>
      <c r="B67" s="742"/>
      <c r="C67" s="37"/>
      <c r="D67" s="37"/>
      <c r="E67" s="37"/>
      <c r="F67" s="67"/>
      <c r="G67" s="741"/>
      <c r="H67" s="743"/>
      <c r="I67" s="37"/>
      <c r="J67" s="37"/>
      <c r="K67" s="68"/>
      <c r="L67" s="67"/>
      <c r="M67" s="69"/>
      <c r="N67" s="37"/>
      <c r="O67" s="37"/>
      <c r="P67" s="67"/>
      <c r="Q67" s="69"/>
      <c r="R67" s="69"/>
      <c r="S67" s="37"/>
      <c r="T67" s="37"/>
      <c r="U67" s="37"/>
      <c r="V67" s="37"/>
      <c r="W67" s="37"/>
      <c r="X67" s="37"/>
      <c r="Y67" s="37"/>
      <c r="Z67" s="37"/>
      <c r="AA67" s="37"/>
      <c r="AB67" s="37"/>
      <c r="AC67" s="37"/>
      <c r="AD67" s="37"/>
      <c r="AE67" s="37"/>
      <c r="AF67" s="37"/>
      <c r="AG67" s="37"/>
      <c r="AH67" s="37"/>
      <c r="AI67" s="37"/>
    </row>
    <row r="68" spans="1:35" ht="15.75" customHeight="1">
      <c r="A68" s="741"/>
      <c r="B68" s="742"/>
      <c r="C68" s="37"/>
      <c r="D68" s="37"/>
      <c r="E68" s="37"/>
      <c r="F68" s="67"/>
      <c r="G68" s="741"/>
      <c r="H68" s="743"/>
      <c r="I68" s="37"/>
      <c r="J68" s="37"/>
      <c r="K68" s="68"/>
      <c r="L68" s="67"/>
      <c r="M68" s="69"/>
      <c r="N68" s="37"/>
      <c r="O68" s="37"/>
      <c r="P68" s="67"/>
      <c r="Q68" s="69"/>
      <c r="R68" s="69"/>
      <c r="S68" s="37"/>
      <c r="T68" s="37"/>
      <c r="U68" s="37"/>
      <c r="V68" s="37"/>
      <c r="W68" s="37"/>
      <c r="X68" s="37"/>
      <c r="Y68" s="37"/>
      <c r="Z68" s="37"/>
      <c r="AA68" s="37"/>
      <c r="AB68" s="37"/>
      <c r="AC68" s="37"/>
      <c r="AD68" s="37"/>
      <c r="AE68" s="37"/>
      <c r="AF68" s="37"/>
      <c r="AG68" s="37"/>
      <c r="AH68" s="37"/>
      <c r="AI68" s="37"/>
    </row>
    <row r="69" spans="1:35" ht="15.75" customHeight="1">
      <c r="A69" s="741"/>
      <c r="B69" s="742"/>
      <c r="C69" s="37"/>
      <c r="D69" s="37"/>
      <c r="E69" s="37"/>
      <c r="F69" s="67"/>
      <c r="G69" s="741"/>
      <c r="H69" s="743"/>
      <c r="I69" s="37"/>
      <c r="J69" s="37"/>
      <c r="K69" s="68"/>
      <c r="L69" s="67"/>
      <c r="M69" s="69"/>
      <c r="N69" s="37"/>
      <c r="O69" s="37"/>
      <c r="P69" s="67"/>
      <c r="Q69" s="69"/>
      <c r="R69" s="69"/>
      <c r="S69" s="37"/>
      <c r="T69" s="37"/>
      <c r="U69" s="37"/>
      <c r="V69" s="37"/>
      <c r="W69" s="37"/>
      <c r="X69" s="37"/>
      <c r="Y69" s="37"/>
      <c r="Z69" s="37"/>
      <c r="AA69" s="37"/>
      <c r="AB69" s="37"/>
      <c r="AC69" s="37"/>
      <c r="AD69" s="37"/>
      <c r="AE69" s="37"/>
      <c r="AF69" s="37"/>
      <c r="AG69" s="37"/>
      <c r="AH69" s="37"/>
      <c r="AI69" s="37"/>
    </row>
    <row r="70" spans="1:35" ht="15.75" customHeight="1">
      <c r="A70" s="741"/>
      <c r="B70" s="742"/>
      <c r="C70" s="37"/>
      <c r="D70" s="37"/>
      <c r="E70" s="37"/>
      <c r="F70" s="67"/>
      <c r="G70" s="741"/>
      <c r="H70" s="743"/>
      <c r="I70" s="37"/>
      <c r="J70" s="37"/>
      <c r="K70" s="68"/>
      <c r="L70" s="67"/>
      <c r="M70" s="69"/>
      <c r="N70" s="37"/>
      <c r="O70" s="37"/>
      <c r="P70" s="67"/>
      <c r="Q70" s="69"/>
      <c r="R70" s="69"/>
      <c r="S70" s="37"/>
      <c r="T70" s="37"/>
      <c r="U70" s="37"/>
      <c r="V70" s="37"/>
      <c r="W70" s="37"/>
      <c r="X70" s="37"/>
      <c r="Y70" s="37"/>
      <c r="Z70" s="37"/>
      <c r="AA70" s="37"/>
      <c r="AB70" s="37"/>
      <c r="AC70" s="37"/>
      <c r="AD70" s="37"/>
      <c r="AE70" s="37"/>
      <c r="AF70" s="37"/>
      <c r="AG70" s="37"/>
      <c r="AH70" s="37"/>
      <c r="AI70" s="37"/>
    </row>
    <row r="71" spans="1:35" ht="15.75" customHeight="1">
      <c r="A71" s="741"/>
      <c r="B71" s="742"/>
      <c r="C71" s="37"/>
      <c r="D71" s="37"/>
      <c r="E71" s="37"/>
      <c r="F71" s="67"/>
      <c r="G71" s="741"/>
      <c r="H71" s="743"/>
      <c r="I71" s="37"/>
      <c r="J71" s="37"/>
      <c r="K71" s="68"/>
      <c r="L71" s="67"/>
      <c r="M71" s="69"/>
      <c r="N71" s="37"/>
      <c r="O71" s="37"/>
      <c r="P71" s="67"/>
      <c r="Q71" s="69"/>
      <c r="R71" s="69"/>
      <c r="S71" s="37"/>
      <c r="T71" s="37"/>
      <c r="U71" s="37"/>
      <c r="V71" s="37"/>
      <c r="W71" s="37"/>
      <c r="X71" s="37"/>
      <c r="Y71" s="37"/>
      <c r="Z71" s="37"/>
      <c r="AA71" s="37"/>
      <c r="AB71" s="37"/>
      <c r="AC71" s="37"/>
      <c r="AD71" s="37"/>
      <c r="AE71" s="37"/>
      <c r="AF71" s="37"/>
      <c r="AG71" s="37"/>
      <c r="AH71" s="37"/>
      <c r="AI71" s="37"/>
    </row>
    <row r="72" spans="1:35" ht="15.75" customHeight="1">
      <c r="A72" s="741"/>
      <c r="B72" s="742"/>
      <c r="C72" s="37"/>
      <c r="D72" s="37"/>
      <c r="E72" s="37"/>
      <c r="F72" s="67"/>
      <c r="G72" s="741"/>
      <c r="H72" s="743"/>
      <c r="I72" s="37"/>
      <c r="J72" s="37"/>
      <c r="K72" s="68"/>
      <c r="L72" s="67"/>
      <c r="M72" s="69"/>
      <c r="N72" s="37"/>
      <c r="O72" s="37"/>
      <c r="P72" s="67"/>
      <c r="Q72" s="69"/>
      <c r="R72" s="69"/>
      <c r="S72" s="37"/>
      <c r="T72" s="37"/>
      <c r="U72" s="37"/>
      <c r="V72" s="37"/>
      <c r="W72" s="37"/>
      <c r="X72" s="37"/>
      <c r="Y72" s="37"/>
      <c r="Z72" s="37"/>
      <c r="AA72" s="37"/>
      <c r="AB72" s="37"/>
      <c r="AC72" s="37"/>
      <c r="AD72" s="37"/>
      <c r="AE72" s="37"/>
      <c r="AF72" s="37"/>
      <c r="AG72" s="37"/>
      <c r="AH72" s="37"/>
      <c r="AI72" s="37"/>
    </row>
    <row r="73" spans="1:35" ht="15.75" customHeight="1">
      <c r="A73" s="741"/>
      <c r="B73" s="742"/>
      <c r="C73" s="37"/>
      <c r="D73" s="37"/>
      <c r="E73" s="37"/>
      <c r="F73" s="67"/>
      <c r="G73" s="741"/>
      <c r="H73" s="743"/>
      <c r="I73" s="37"/>
      <c r="J73" s="37"/>
      <c r="K73" s="68"/>
      <c r="L73" s="67"/>
      <c r="M73" s="69"/>
      <c r="N73" s="37"/>
      <c r="O73" s="37"/>
      <c r="P73" s="67"/>
      <c r="Q73" s="69"/>
      <c r="R73" s="69"/>
      <c r="S73" s="37"/>
      <c r="T73" s="37"/>
      <c r="U73" s="37"/>
      <c r="V73" s="37"/>
      <c r="W73" s="37"/>
      <c r="X73" s="37"/>
      <c r="Y73" s="37"/>
      <c r="Z73" s="37"/>
      <c r="AA73" s="37"/>
      <c r="AB73" s="37"/>
      <c r="AC73" s="37"/>
      <c r="AD73" s="37"/>
      <c r="AE73" s="37"/>
      <c r="AF73" s="37"/>
      <c r="AG73" s="37"/>
      <c r="AH73" s="37"/>
      <c r="AI73" s="37"/>
    </row>
    <row r="74" spans="1:35" ht="15.75" customHeight="1">
      <c r="A74" s="741"/>
      <c r="B74" s="742"/>
      <c r="C74" s="37"/>
      <c r="D74" s="37"/>
      <c r="E74" s="37"/>
      <c r="F74" s="67"/>
      <c r="G74" s="741"/>
      <c r="H74" s="743"/>
      <c r="I74" s="37"/>
      <c r="J74" s="37"/>
      <c r="K74" s="68"/>
      <c r="L74" s="67"/>
      <c r="M74" s="69"/>
      <c r="N74" s="37"/>
      <c r="O74" s="37"/>
      <c r="P74" s="67"/>
      <c r="Q74" s="69"/>
      <c r="R74" s="69"/>
      <c r="S74" s="37"/>
      <c r="T74" s="37"/>
      <c r="U74" s="37"/>
      <c r="V74" s="37"/>
      <c r="W74" s="37"/>
      <c r="X74" s="37"/>
      <c r="Y74" s="37"/>
      <c r="Z74" s="37"/>
      <c r="AA74" s="37"/>
      <c r="AB74" s="37"/>
      <c r="AC74" s="37"/>
      <c r="AD74" s="37"/>
      <c r="AE74" s="37"/>
      <c r="AF74" s="37"/>
      <c r="AG74" s="37"/>
      <c r="AH74" s="37"/>
      <c r="AI74" s="37"/>
    </row>
    <row r="75" spans="1:35" ht="15.75" customHeight="1">
      <c r="A75" s="741"/>
      <c r="B75" s="742"/>
      <c r="C75" s="37"/>
      <c r="D75" s="37"/>
      <c r="E75" s="37"/>
      <c r="F75" s="67"/>
      <c r="G75" s="741"/>
      <c r="H75" s="743"/>
      <c r="I75" s="37"/>
      <c r="J75" s="37"/>
      <c r="K75" s="68"/>
      <c r="L75" s="67"/>
      <c r="M75" s="69"/>
      <c r="N75" s="37"/>
      <c r="O75" s="37"/>
      <c r="P75" s="67"/>
      <c r="Q75" s="69"/>
      <c r="R75" s="69"/>
      <c r="S75" s="37"/>
      <c r="T75" s="37"/>
      <c r="U75" s="37"/>
      <c r="V75" s="37"/>
      <c r="W75" s="37"/>
      <c r="X75" s="37"/>
      <c r="Y75" s="37"/>
      <c r="Z75" s="37"/>
      <c r="AA75" s="37"/>
      <c r="AB75" s="37"/>
      <c r="AC75" s="37"/>
      <c r="AD75" s="37"/>
      <c r="AE75" s="37"/>
      <c r="AF75" s="37"/>
      <c r="AG75" s="37"/>
      <c r="AH75" s="37"/>
      <c r="AI75" s="37"/>
    </row>
    <row r="76" spans="1:35" ht="15.75" customHeight="1">
      <c r="A76" s="741"/>
      <c r="B76" s="742"/>
      <c r="C76" s="37"/>
      <c r="D76" s="37"/>
      <c r="E76" s="37"/>
      <c r="F76" s="67"/>
      <c r="G76" s="741"/>
      <c r="H76" s="743"/>
      <c r="I76" s="37"/>
      <c r="J76" s="37"/>
      <c r="K76" s="68"/>
      <c r="L76" s="67"/>
      <c r="M76" s="69"/>
      <c r="N76" s="37"/>
      <c r="O76" s="37"/>
      <c r="P76" s="67"/>
      <c r="Q76" s="69"/>
      <c r="R76" s="69"/>
      <c r="S76" s="37"/>
      <c r="T76" s="37"/>
      <c r="U76" s="37"/>
      <c r="V76" s="37"/>
      <c r="W76" s="37"/>
      <c r="X76" s="37"/>
      <c r="Y76" s="37"/>
      <c r="Z76" s="37"/>
      <c r="AA76" s="37"/>
      <c r="AB76" s="37"/>
      <c r="AC76" s="37"/>
      <c r="AD76" s="37"/>
      <c r="AE76" s="37"/>
      <c r="AF76" s="37"/>
      <c r="AG76" s="37"/>
      <c r="AH76" s="37"/>
      <c r="AI76" s="37"/>
    </row>
    <row r="77" spans="1:35" ht="15.75" customHeight="1">
      <c r="A77" s="741"/>
      <c r="B77" s="742"/>
      <c r="C77" s="37"/>
      <c r="D77" s="37"/>
      <c r="E77" s="37"/>
      <c r="F77" s="67"/>
      <c r="G77" s="741"/>
      <c r="H77" s="743"/>
      <c r="I77" s="37"/>
      <c r="J77" s="37"/>
      <c r="K77" s="68"/>
      <c r="L77" s="67"/>
      <c r="M77" s="69"/>
      <c r="N77" s="37"/>
      <c r="O77" s="37"/>
      <c r="P77" s="67"/>
      <c r="Q77" s="69"/>
      <c r="R77" s="69"/>
      <c r="S77" s="37"/>
      <c r="T77" s="37"/>
      <c r="U77" s="37"/>
      <c r="V77" s="37"/>
      <c r="W77" s="37"/>
      <c r="X77" s="37"/>
      <c r="Y77" s="37"/>
      <c r="Z77" s="37"/>
      <c r="AA77" s="37"/>
      <c r="AB77" s="37"/>
      <c r="AC77" s="37"/>
      <c r="AD77" s="37"/>
      <c r="AE77" s="37"/>
      <c r="AF77" s="37"/>
      <c r="AG77" s="37"/>
      <c r="AH77" s="37"/>
      <c r="AI77" s="37"/>
    </row>
    <row r="78" spans="1:35" ht="15.75" customHeight="1">
      <c r="A78" s="741"/>
      <c r="B78" s="742"/>
      <c r="C78" s="37"/>
      <c r="D78" s="37"/>
      <c r="E78" s="37"/>
      <c r="F78" s="67"/>
      <c r="G78" s="741"/>
      <c r="H78" s="743"/>
      <c r="I78" s="37"/>
      <c r="J78" s="37"/>
      <c r="K78" s="68"/>
      <c r="L78" s="67"/>
      <c r="M78" s="69"/>
      <c r="N78" s="37"/>
      <c r="O78" s="37"/>
      <c r="P78" s="67"/>
      <c r="Q78" s="69"/>
      <c r="R78" s="69"/>
      <c r="S78" s="37"/>
      <c r="T78" s="37"/>
      <c r="U78" s="37"/>
      <c r="V78" s="37"/>
      <c r="W78" s="37"/>
      <c r="X78" s="37"/>
      <c r="Y78" s="37"/>
      <c r="Z78" s="37"/>
      <c r="AA78" s="37"/>
      <c r="AB78" s="37"/>
      <c r="AC78" s="37"/>
      <c r="AD78" s="37"/>
      <c r="AE78" s="37"/>
      <c r="AF78" s="37"/>
      <c r="AG78" s="37"/>
      <c r="AH78" s="37"/>
      <c r="AI78" s="37"/>
    </row>
    <row r="79" spans="1:35" ht="15.75" customHeight="1">
      <c r="A79" s="741"/>
      <c r="B79" s="742"/>
      <c r="C79" s="37"/>
      <c r="D79" s="37"/>
      <c r="E79" s="37"/>
      <c r="F79" s="67"/>
      <c r="G79" s="741"/>
      <c r="H79" s="743"/>
      <c r="I79" s="37"/>
      <c r="J79" s="37"/>
      <c r="K79" s="68"/>
      <c r="L79" s="67"/>
      <c r="M79" s="69"/>
      <c r="N79" s="37"/>
      <c r="O79" s="37"/>
      <c r="P79" s="67"/>
      <c r="Q79" s="69"/>
      <c r="R79" s="69"/>
      <c r="S79" s="37"/>
      <c r="T79" s="37"/>
      <c r="U79" s="37"/>
      <c r="V79" s="37"/>
      <c r="W79" s="37"/>
      <c r="X79" s="37"/>
      <c r="Y79" s="37"/>
      <c r="Z79" s="37"/>
      <c r="AA79" s="37"/>
      <c r="AB79" s="37"/>
      <c r="AC79" s="37"/>
      <c r="AD79" s="37"/>
      <c r="AE79" s="37"/>
      <c r="AF79" s="37"/>
      <c r="AG79" s="37"/>
      <c r="AH79" s="37"/>
      <c r="AI79" s="37"/>
    </row>
    <row r="80" spans="1:35" ht="15.75" customHeight="1">
      <c r="A80" s="741"/>
      <c r="B80" s="742"/>
      <c r="C80" s="37"/>
      <c r="D80" s="37"/>
      <c r="E80" s="37"/>
      <c r="F80" s="67"/>
      <c r="G80" s="741"/>
      <c r="H80" s="743"/>
      <c r="I80" s="37"/>
      <c r="J80" s="37"/>
      <c r="K80" s="68"/>
      <c r="L80" s="67"/>
      <c r="M80" s="69"/>
      <c r="N80" s="37"/>
      <c r="O80" s="37"/>
      <c r="P80" s="67"/>
      <c r="Q80" s="69"/>
      <c r="R80" s="69"/>
      <c r="S80" s="37"/>
      <c r="T80" s="37"/>
      <c r="U80" s="37"/>
      <c r="V80" s="37"/>
      <c r="W80" s="37"/>
      <c r="X80" s="37"/>
      <c r="Y80" s="37"/>
      <c r="Z80" s="37"/>
      <c r="AA80" s="37"/>
      <c r="AB80" s="37"/>
      <c r="AC80" s="37"/>
      <c r="AD80" s="37"/>
      <c r="AE80" s="37"/>
      <c r="AF80" s="37"/>
      <c r="AG80" s="37"/>
      <c r="AH80" s="37"/>
      <c r="AI80" s="37"/>
    </row>
    <row r="81" spans="1:35" ht="15.75" customHeight="1">
      <c r="A81" s="741"/>
      <c r="B81" s="742"/>
      <c r="C81" s="37"/>
      <c r="D81" s="37"/>
      <c r="E81" s="37"/>
      <c r="F81" s="67"/>
      <c r="G81" s="741"/>
      <c r="H81" s="743"/>
      <c r="I81" s="37"/>
      <c r="J81" s="37"/>
      <c r="K81" s="68"/>
      <c r="L81" s="67"/>
      <c r="M81" s="69"/>
      <c r="N81" s="37"/>
      <c r="O81" s="37"/>
      <c r="P81" s="67"/>
      <c r="Q81" s="69"/>
      <c r="R81" s="69"/>
      <c r="S81" s="37"/>
      <c r="T81" s="37"/>
      <c r="U81" s="37"/>
      <c r="V81" s="37"/>
      <c r="W81" s="37"/>
      <c r="X81" s="37"/>
      <c r="Y81" s="37"/>
      <c r="Z81" s="37"/>
      <c r="AA81" s="37"/>
      <c r="AB81" s="37"/>
      <c r="AC81" s="37"/>
      <c r="AD81" s="37"/>
      <c r="AE81" s="37"/>
      <c r="AF81" s="37"/>
      <c r="AG81" s="37"/>
      <c r="AH81" s="37"/>
      <c r="AI81" s="37"/>
    </row>
    <row r="82" spans="1:35" ht="15.75" customHeight="1">
      <c r="A82" s="741"/>
      <c r="B82" s="742"/>
      <c r="C82" s="37"/>
      <c r="D82" s="37"/>
      <c r="E82" s="37"/>
      <c r="F82" s="67"/>
      <c r="G82" s="741"/>
      <c r="H82" s="743"/>
      <c r="I82" s="37"/>
      <c r="J82" s="37"/>
      <c r="K82" s="68"/>
      <c r="L82" s="67"/>
      <c r="M82" s="69"/>
      <c r="N82" s="37"/>
      <c r="O82" s="37"/>
      <c r="P82" s="67"/>
      <c r="Q82" s="69"/>
      <c r="R82" s="69"/>
      <c r="S82" s="37"/>
      <c r="T82" s="37"/>
      <c r="U82" s="37"/>
      <c r="V82" s="37"/>
      <c r="W82" s="37"/>
      <c r="X82" s="37"/>
      <c r="Y82" s="37"/>
      <c r="Z82" s="37"/>
      <c r="AA82" s="37"/>
      <c r="AB82" s="37"/>
      <c r="AC82" s="37"/>
      <c r="AD82" s="37"/>
      <c r="AE82" s="37"/>
      <c r="AF82" s="37"/>
      <c r="AG82" s="37"/>
      <c r="AH82" s="37"/>
      <c r="AI82" s="37"/>
    </row>
    <row r="83" spans="1:35" ht="15.75" customHeight="1">
      <c r="A83" s="741"/>
      <c r="B83" s="742"/>
      <c r="C83" s="37"/>
      <c r="D83" s="37"/>
      <c r="E83" s="37"/>
      <c r="F83" s="67"/>
      <c r="G83" s="741"/>
      <c r="H83" s="743"/>
      <c r="I83" s="37"/>
      <c r="J83" s="37"/>
      <c r="K83" s="68"/>
      <c r="L83" s="67"/>
      <c r="M83" s="69"/>
      <c r="N83" s="37"/>
      <c r="O83" s="37"/>
      <c r="P83" s="67"/>
      <c r="Q83" s="69"/>
      <c r="R83" s="69"/>
      <c r="S83" s="37"/>
      <c r="T83" s="37"/>
      <c r="U83" s="37"/>
      <c r="V83" s="37"/>
      <c r="W83" s="37"/>
      <c r="X83" s="37"/>
      <c r="Y83" s="37"/>
      <c r="Z83" s="37"/>
      <c r="AA83" s="37"/>
      <c r="AB83" s="37"/>
      <c r="AC83" s="37"/>
      <c r="AD83" s="37"/>
      <c r="AE83" s="37"/>
      <c r="AF83" s="37"/>
      <c r="AG83" s="37"/>
      <c r="AH83" s="37"/>
      <c r="AI83" s="37"/>
    </row>
    <row r="84" spans="1:35" ht="15.75" customHeight="1">
      <c r="A84" s="741"/>
      <c r="B84" s="742"/>
      <c r="C84" s="37"/>
      <c r="D84" s="37"/>
      <c r="E84" s="37"/>
      <c r="F84" s="67"/>
      <c r="G84" s="741"/>
      <c r="H84" s="743"/>
      <c r="I84" s="37"/>
      <c r="J84" s="37"/>
      <c r="K84" s="68"/>
      <c r="L84" s="67"/>
      <c r="M84" s="69"/>
      <c r="N84" s="37"/>
      <c r="O84" s="37"/>
      <c r="P84" s="67"/>
      <c r="Q84" s="69"/>
      <c r="R84" s="69"/>
      <c r="S84" s="37"/>
      <c r="T84" s="37"/>
      <c r="U84" s="37"/>
      <c r="V84" s="37"/>
      <c r="W84" s="37"/>
      <c r="X84" s="37"/>
      <c r="Y84" s="37"/>
      <c r="Z84" s="37"/>
      <c r="AA84" s="37"/>
      <c r="AB84" s="37"/>
      <c r="AC84" s="37"/>
      <c r="AD84" s="37"/>
      <c r="AE84" s="37"/>
      <c r="AF84" s="37"/>
      <c r="AG84" s="37"/>
      <c r="AH84" s="37"/>
      <c r="AI84" s="37"/>
    </row>
    <row r="85" spans="1:35" ht="15.75" customHeight="1">
      <c r="A85" s="741"/>
      <c r="B85" s="742"/>
      <c r="C85" s="37"/>
      <c r="D85" s="37"/>
      <c r="E85" s="37"/>
      <c r="F85" s="67"/>
      <c r="G85" s="741"/>
      <c r="H85" s="743"/>
      <c r="I85" s="37"/>
      <c r="J85" s="37"/>
      <c r="K85" s="68"/>
      <c r="L85" s="67"/>
      <c r="M85" s="69"/>
      <c r="N85" s="37"/>
      <c r="O85" s="37"/>
      <c r="P85" s="67"/>
      <c r="Q85" s="69"/>
      <c r="R85" s="69"/>
      <c r="S85" s="37"/>
      <c r="T85" s="37"/>
      <c r="U85" s="37"/>
      <c r="V85" s="37"/>
      <c r="W85" s="37"/>
      <c r="X85" s="37"/>
      <c r="Y85" s="37"/>
      <c r="Z85" s="37"/>
      <c r="AA85" s="37"/>
      <c r="AB85" s="37"/>
      <c r="AC85" s="37"/>
      <c r="AD85" s="37"/>
      <c r="AE85" s="37"/>
      <c r="AF85" s="37"/>
      <c r="AG85" s="37"/>
      <c r="AH85" s="37"/>
      <c r="AI85" s="37"/>
    </row>
    <row r="86" spans="1:35" ht="15.75" customHeight="1">
      <c r="A86" s="741"/>
      <c r="B86" s="742"/>
      <c r="C86" s="37"/>
      <c r="D86" s="37"/>
      <c r="E86" s="37"/>
      <c r="F86" s="67"/>
      <c r="G86" s="741"/>
      <c r="H86" s="743"/>
      <c r="I86" s="37"/>
      <c r="J86" s="37"/>
      <c r="K86" s="68"/>
      <c r="L86" s="67"/>
      <c r="M86" s="69"/>
      <c r="N86" s="37"/>
      <c r="O86" s="37"/>
      <c r="P86" s="67"/>
      <c r="Q86" s="69"/>
      <c r="R86" s="69"/>
      <c r="S86" s="37"/>
      <c r="T86" s="37"/>
      <c r="U86" s="37"/>
      <c r="V86" s="37"/>
      <c r="W86" s="37"/>
      <c r="X86" s="37"/>
      <c r="Y86" s="37"/>
      <c r="Z86" s="37"/>
      <c r="AA86" s="37"/>
      <c r="AB86" s="37"/>
      <c r="AC86" s="37"/>
      <c r="AD86" s="37"/>
      <c r="AE86" s="37"/>
      <c r="AF86" s="37"/>
      <c r="AG86" s="37"/>
      <c r="AH86" s="37"/>
      <c r="AI86" s="37"/>
    </row>
    <row r="87" spans="1:35" ht="15.75" customHeight="1">
      <c r="A87" s="741"/>
      <c r="B87" s="742"/>
      <c r="C87" s="37"/>
      <c r="D87" s="37"/>
      <c r="E87" s="37"/>
      <c r="F87" s="67"/>
      <c r="G87" s="741"/>
      <c r="H87" s="743"/>
      <c r="I87" s="37"/>
      <c r="J87" s="37"/>
      <c r="K87" s="68"/>
      <c r="L87" s="67"/>
      <c r="M87" s="69"/>
      <c r="N87" s="37"/>
      <c r="O87" s="37"/>
      <c r="P87" s="67"/>
      <c r="Q87" s="69"/>
      <c r="R87" s="69"/>
      <c r="S87" s="37"/>
      <c r="T87" s="37"/>
      <c r="U87" s="37"/>
      <c r="V87" s="37"/>
      <c r="W87" s="37"/>
      <c r="X87" s="37"/>
      <c r="Y87" s="37"/>
      <c r="Z87" s="37"/>
      <c r="AA87" s="37"/>
      <c r="AB87" s="37"/>
      <c r="AC87" s="37"/>
      <c r="AD87" s="37"/>
      <c r="AE87" s="37"/>
      <c r="AF87" s="37"/>
      <c r="AG87" s="37"/>
      <c r="AH87" s="37"/>
      <c r="AI87" s="37"/>
    </row>
    <row r="88" spans="1:35" ht="15.75" customHeight="1">
      <c r="A88" s="741"/>
      <c r="B88" s="742"/>
      <c r="C88" s="37"/>
      <c r="D88" s="37"/>
      <c r="E88" s="37"/>
      <c r="F88" s="67"/>
      <c r="G88" s="741"/>
      <c r="H88" s="743"/>
      <c r="I88" s="37"/>
      <c r="J88" s="37"/>
      <c r="K88" s="68"/>
      <c r="L88" s="67"/>
      <c r="M88" s="69"/>
      <c r="N88" s="37"/>
      <c r="O88" s="37"/>
      <c r="P88" s="67"/>
      <c r="Q88" s="69"/>
      <c r="R88" s="69"/>
      <c r="S88" s="37"/>
      <c r="T88" s="37"/>
      <c r="U88" s="37"/>
      <c r="V88" s="37"/>
      <c r="W88" s="37"/>
      <c r="X88" s="37"/>
      <c r="Y88" s="37"/>
      <c r="Z88" s="37"/>
      <c r="AA88" s="37"/>
      <c r="AB88" s="37"/>
      <c r="AC88" s="37"/>
      <c r="AD88" s="37"/>
      <c r="AE88" s="37"/>
      <c r="AF88" s="37"/>
      <c r="AG88" s="37"/>
      <c r="AH88" s="37"/>
      <c r="AI88" s="37"/>
    </row>
    <row r="89" spans="1:35" ht="15.75" customHeight="1">
      <c r="A89" s="741"/>
      <c r="B89" s="742"/>
      <c r="C89" s="37"/>
      <c r="D89" s="37"/>
      <c r="E89" s="37"/>
      <c r="F89" s="67"/>
      <c r="G89" s="741"/>
      <c r="H89" s="743"/>
      <c r="I89" s="37"/>
      <c r="J89" s="37"/>
      <c r="K89" s="68"/>
      <c r="L89" s="67"/>
      <c r="M89" s="69"/>
      <c r="N89" s="37"/>
      <c r="O89" s="37"/>
      <c r="P89" s="67"/>
      <c r="Q89" s="69"/>
      <c r="R89" s="69"/>
      <c r="S89" s="37"/>
      <c r="T89" s="37"/>
      <c r="U89" s="37"/>
      <c r="V89" s="37"/>
      <c r="W89" s="37"/>
      <c r="X89" s="37"/>
      <c r="Y89" s="37"/>
      <c r="Z89" s="37"/>
      <c r="AA89" s="37"/>
      <c r="AB89" s="37"/>
      <c r="AC89" s="37"/>
      <c r="AD89" s="37"/>
      <c r="AE89" s="37"/>
      <c r="AF89" s="37"/>
      <c r="AG89" s="37"/>
      <c r="AH89" s="37"/>
      <c r="AI89" s="37"/>
    </row>
    <row r="90" spans="1:35" ht="15.75" customHeight="1">
      <c r="A90" s="741"/>
      <c r="B90" s="742"/>
      <c r="C90" s="37"/>
      <c r="D90" s="37"/>
      <c r="E90" s="37"/>
      <c r="F90" s="67"/>
      <c r="G90" s="741"/>
      <c r="H90" s="743"/>
      <c r="I90" s="37"/>
      <c r="J90" s="37"/>
      <c r="K90" s="68"/>
      <c r="L90" s="67"/>
      <c r="M90" s="69"/>
      <c r="N90" s="37"/>
      <c r="O90" s="37"/>
      <c r="P90" s="67"/>
      <c r="Q90" s="69"/>
      <c r="R90" s="69"/>
      <c r="S90" s="37"/>
      <c r="T90" s="37"/>
      <c r="U90" s="37"/>
      <c r="V90" s="37"/>
      <c r="W90" s="37"/>
      <c r="X90" s="37"/>
      <c r="Y90" s="37"/>
      <c r="Z90" s="37"/>
      <c r="AA90" s="37"/>
      <c r="AB90" s="37"/>
      <c r="AC90" s="37"/>
      <c r="AD90" s="37"/>
      <c r="AE90" s="37"/>
      <c r="AF90" s="37"/>
      <c r="AG90" s="37"/>
      <c r="AH90" s="37"/>
      <c r="AI90" s="37"/>
    </row>
    <row r="91" spans="1:35" ht="15.75" customHeight="1">
      <c r="A91" s="741"/>
      <c r="B91" s="742"/>
      <c r="C91" s="37"/>
      <c r="D91" s="37"/>
      <c r="E91" s="37"/>
      <c r="F91" s="67"/>
      <c r="G91" s="741"/>
      <c r="H91" s="743"/>
      <c r="I91" s="37"/>
      <c r="J91" s="37"/>
      <c r="K91" s="68"/>
      <c r="L91" s="67"/>
      <c r="M91" s="69"/>
      <c r="N91" s="37"/>
      <c r="O91" s="37"/>
      <c r="P91" s="67"/>
      <c r="Q91" s="69"/>
      <c r="R91" s="69"/>
      <c r="S91" s="37"/>
      <c r="T91" s="37"/>
      <c r="U91" s="37"/>
      <c r="V91" s="37"/>
      <c r="W91" s="37"/>
      <c r="X91" s="37"/>
      <c r="Y91" s="37"/>
      <c r="Z91" s="37"/>
      <c r="AA91" s="37"/>
      <c r="AB91" s="37"/>
      <c r="AC91" s="37"/>
      <c r="AD91" s="37"/>
      <c r="AE91" s="37"/>
      <c r="AF91" s="37"/>
      <c r="AG91" s="37"/>
      <c r="AH91" s="37"/>
      <c r="AI91" s="37"/>
    </row>
    <row r="92" spans="1:35" ht="15.75" customHeight="1">
      <c r="A92" s="741"/>
      <c r="B92" s="742"/>
      <c r="C92" s="37"/>
      <c r="D92" s="37"/>
      <c r="E92" s="37"/>
      <c r="F92" s="67"/>
      <c r="G92" s="741"/>
      <c r="H92" s="743"/>
      <c r="I92" s="37"/>
      <c r="J92" s="37"/>
      <c r="K92" s="68"/>
      <c r="L92" s="67"/>
      <c r="M92" s="69"/>
      <c r="N92" s="37"/>
      <c r="O92" s="37"/>
      <c r="P92" s="67"/>
      <c r="Q92" s="69"/>
      <c r="R92" s="69"/>
      <c r="S92" s="37"/>
      <c r="T92" s="37"/>
      <c r="U92" s="37"/>
      <c r="V92" s="37"/>
      <c r="W92" s="37"/>
      <c r="X92" s="37"/>
      <c r="Y92" s="37"/>
      <c r="Z92" s="37"/>
      <c r="AA92" s="37"/>
      <c r="AB92" s="37"/>
      <c r="AC92" s="37"/>
      <c r="AD92" s="37"/>
      <c r="AE92" s="37"/>
      <c r="AF92" s="37"/>
      <c r="AG92" s="37"/>
      <c r="AH92" s="37"/>
      <c r="AI92" s="37"/>
    </row>
    <row r="93" spans="1:35" ht="15.75" customHeight="1">
      <c r="A93" s="741"/>
      <c r="B93" s="742"/>
      <c r="C93" s="37"/>
      <c r="D93" s="37"/>
      <c r="E93" s="37"/>
      <c r="F93" s="67"/>
      <c r="G93" s="741"/>
      <c r="H93" s="743"/>
      <c r="I93" s="37"/>
      <c r="J93" s="37"/>
      <c r="K93" s="68"/>
      <c r="L93" s="67"/>
      <c r="M93" s="69"/>
      <c r="N93" s="37"/>
      <c r="O93" s="37"/>
      <c r="P93" s="67"/>
      <c r="Q93" s="69"/>
      <c r="R93" s="69"/>
      <c r="S93" s="37"/>
      <c r="T93" s="37"/>
      <c r="U93" s="37"/>
      <c r="V93" s="37"/>
      <c r="W93" s="37"/>
      <c r="X93" s="37"/>
      <c r="Y93" s="37"/>
      <c r="Z93" s="37"/>
      <c r="AA93" s="37"/>
      <c r="AB93" s="37"/>
      <c r="AC93" s="37"/>
      <c r="AD93" s="37"/>
      <c r="AE93" s="37"/>
      <c r="AF93" s="37"/>
      <c r="AG93" s="37"/>
      <c r="AH93" s="37"/>
      <c r="AI93" s="37"/>
    </row>
    <row r="94" spans="1:35" ht="15.75" customHeight="1">
      <c r="A94" s="741"/>
      <c r="B94" s="742"/>
      <c r="C94" s="37"/>
      <c r="D94" s="37"/>
      <c r="E94" s="37"/>
      <c r="F94" s="67"/>
      <c r="G94" s="741"/>
      <c r="H94" s="743"/>
      <c r="I94" s="37"/>
      <c r="J94" s="37"/>
      <c r="K94" s="68"/>
      <c r="L94" s="67"/>
      <c r="M94" s="69"/>
      <c r="N94" s="37"/>
      <c r="O94" s="37"/>
      <c r="P94" s="67"/>
      <c r="Q94" s="69"/>
      <c r="R94" s="69"/>
      <c r="S94" s="37"/>
      <c r="T94" s="37"/>
      <c r="U94" s="37"/>
      <c r="V94" s="37"/>
      <c r="W94" s="37"/>
      <c r="X94" s="37"/>
      <c r="Y94" s="37"/>
      <c r="Z94" s="37"/>
      <c r="AA94" s="37"/>
      <c r="AB94" s="37"/>
      <c r="AC94" s="37"/>
      <c r="AD94" s="37"/>
      <c r="AE94" s="37"/>
      <c r="AF94" s="37"/>
      <c r="AG94" s="37"/>
      <c r="AH94" s="37"/>
      <c r="AI94" s="37"/>
    </row>
    <row r="95" spans="1:35" ht="15.75" customHeight="1">
      <c r="A95" s="741"/>
      <c r="B95" s="742"/>
      <c r="C95" s="37"/>
      <c r="D95" s="37"/>
      <c r="E95" s="37"/>
      <c r="F95" s="67"/>
      <c r="G95" s="741"/>
      <c r="H95" s="743"/>
      <c r="I95" s="37"/>
      <c r="J95" s="37"/>
      <c r="K95" s="68"/>
      <c r="L95" s="67"/>
      <c r="M95" s="69"/>
      <c r="N95" s="37"/>
      <c r="O95" s="37"/>
      <c r="P95" s="67"/>
      <c r="Q95" s="69"/>
      <c r="R95" s="69"/>
      <c r="S95" s="37"/>
      <c r="T95" s="37"/>
      <c r="U95" s="37"/>
      <c r="V95" s="37"/>
      <c r="W95" s="37"/>
      <c r="X95" s="37"/>
      <c r="Y95" s="37"/>
      <c r="Z95" s="37"/>
      <c r="AA95" s="37"/>
      <c r="AB95" s="37"/>
      <c r="AC95" s="37"/>
      <c r="AD95" s="37"/>
      <c r="AE95" s="37"/>
      <c r="AF95" s="37"/>
      <c r="AG95" s="37"/>
      <c r="AH95" s="37"/>
      <c r="AI95" s="37"/>
    </row>
    <row r="96" spans="1:35" ht="15.75" customHeight="1">
      <c r="A96" s="741"/>
      <c r="B96" s="742"/>
      <c r="C96" s="37"/>
      <c r="D96" s="37"/>
      <c r="E96" s="37"/>
      <c r="F96" s="67"/>
      <c r="G96" s="741"/>
      <c r="H96" s="743"/>
      <c r="I96" s="37"/>
      <c r="J96" s="37"/>
      <c r="K96" s="68"/>
      <c r="L96" s="67"/>
      <c r="M96" s="69"/>
      <c r="N96" s="37"/>
      <c r="O96" s="37"/>
      <c r="P96" s="67"/>
      <c r="Q96" s="69"/>
      <c r="R96" s="69"/>
      <c r="S96" s="37"/>
      <c r="T96" s="37"/>
      <c r="U96" s="37"/>
      <c r="V96" s="37"/>
      <c r="W96" s="37"/>
      <c r="X96" s="37"/>
      <c r="Y96" s="37"/>
      <c r="Z96" s="37"/>
      <c r="AA96" s="37"/>
      <c r="AB96" s="37"/>
      <c r="AC96" s="37"/>
      <c r="AD96" s="37"/>
      <c r="AE96" s="37"/>
      <c r="AF96" s="37"/>
      <c r="AG96" s="37"/>
      <c r="AH96" s="37"/>
      <c r="AI96" s="37"/>
    </row>
    <row r="97" spans="1:35" ht="15.75" customHeight="1">
      <c r="A97" s="741"/>
      <c r="B97" s="742"/>
      <c r="C97" s="37"/>
      <c r="D97" s="37"/>
      <c r="E97" s="37"/>
      <c r="F97" s="67"/>
      <c r="G97" s="741"/>
      <c r="H97" s="743"/>
      <c r="I97" s="37"/>
      <c r="J97" s="37"/>
      <c r="K97" s="68"/>
      <c r="L97" s="67"/>
      <c r="M97" s="69"/>
      <c r="N97" s="37"/>
      <c r="O97" s="37"/>
      <c r="P97" s="67"/>
      <c r="Q97" s="69"/>
      <c r="R97" s="69"/>
      <c r="S97" s="37"/>
      <c r="T97" s="37"/>
      <c r="U97" s="37"/>
      <c r="V97" s="37"/>
      <c r="W97" s="37"/>
      <c r="X97" s="37"/>
      <c r="Y97" s="37"/>
      <c r="Z97" s="37"/>
      <c r="AA97" s="37"/>
      <c r="AB97" s="37"/>
      <c r="AC97" s="37"/>
      <c r="AD97" s="37"/>
      <c r="AE97" s="37"/>
      <c r="AF97" s="37"/>
      <c r="AG97" s="37"/>
      <c r="AH97" s="37"/>
      <c r="AI97" s="37"/>
    </row>
    <row r="98" spans="1:35" ht="15.75" customHeight="1">
      <c r="A98" s="741"/>
      <c r="B98" s="742"/>
      <c r="C98" s="37"/>
      <c r="D98" s="37"/>
      <c r="E98" s="37"/>
      <c r="F98" s="67"/>
      <c r="G98" s="741"/>
      <c r="H98" s="743"/>
      <c r="I98" s="37"/>
      <c r="J98" s="37"/>
      <c r="K98" s="68"/>
      <c r="L98" s="67"/>
      <c r="M98" s="69"/>
      <c r="N98" s="37"/>
      <c r="O98" s="37"/>
      <c r="P98" s="67"/>
      <c r="Q98" s="69"/>
      <c r="R98" s="69"/>
      <c r="S98" s="37"/>
      <c r="T98" s="37"/>
      <c r="U98" s="37"/>
      <c r="V98" s="37"/>
      <c r="W98" s="37"/>
      <c r="X98" s="37"/>
      <c r="Y98" s="37"/>
      <c r="Z98" s="37"/>
      <c r="AA98" s="37"/>
      <c r="AB98" s="37"/>
      <c r="AC98" s="37"/>
      <c r="AD98" s="37"/>
      <c r="AE98" s="37"/>
      <c r="AF98" s="37"/>
      <c r="AG98" s="37"/>
      <c r="AH98" s="37"/>
      <c r="AI98" s="37"/>
    </row>
    <row r="99" spans="1:35" ht="15.75" customHeight="1">
      <c r="A99" s="741"/>
      <c r="B99" s="742"/>
      <c r="C99" s="37"/>
      <c r="D99" s="37"/>
      <c r="E99" s="37"/>
      <c r="F99" s="67"/>
      <c r="G99" s="741"/>
      <c r="H99" s="743"/>
      <c r="I99" s="37"/>
      <c r="J99" s="37"/>
      <c r="K99" s="68"/>
      <c r="L99" s="67"/>
      <c r="M99" s="69"/>
      <c r="N99" s="37"/>
      <c r="O99" s="37"/>
      <c r="P99" s="67"/>
      <c r="Q99" s="69"/>
      <c r="R99" s="69"/>
      <c r="S99" s="37"/>
      <c r="T99" s="37"/>
      <c r="U99" s="37"/>
      <c r="V99" s="37"/>
      <c r="W99" s="37"/>
      <c r="X99" s="37"/>
      <c r="Y99" s="37"/>
      <c r="Z99" s="37"/>
      <c r="AA99" s="37"/>
      <c r="AB99" s="37"/>
      <c r="AC99" s="37"/>
      <c r="AD99" s="37"/>
      <c r="AE99" s="37"/>
      <c r="AF99" s="37"/>
      <c r="AG99" s="37"/>
      <c r="AH99" s="37"/>
      <c r="AI99" s="37"/>
    </row>
    <row r="100" spans="1:35" ht="15.75" customHeight="1">
      <c r="A100" s="741"/>
      <c r="B100" s="742"/>
      <c r="C100" s="37"/>
      <c r="D100" s="37"/>
      <c r="E100" s="37"/>
      <c r="F100" s="67"/>
      <c r="G100" s="741"/>
      <c r="H100" s="743"/>
      <c r="I100" s="37"/>
      <c r="J100" s="37"/>
      <c r="K100" s="68"/>
      <c r="L100" s="67"/>
      <c r="M100" s="69"/>
      <c r="N100" s="37"/>
      <c r="O100" s="37"/>
      <c r="P100" s="67"/>
      <c r="Q100" s="69"/>
      <c r="R100" s="69"/>
      <c r="S100" s="37"/>
      <c r="T100" s="37"/>
      <c r="U100" s="37"/>
      <c r="V100" s="37"/>
      <c r="W100" s="37"/>
      <c r="X100" s="37"/>
      <c r="Y100" s="37"/>
      <c r="Z100" s="37"/>
      <c r="AA100" s="37"/>
      <c r="AB100" s="37"/>
      <c r="AC100" s="37"/>
      <c r="AD100" s="37"/>
      <c r="AE100" s="37"/>
      <c r="AF100" s="37"/>
      <c r="AG100" s="37"/>
      <c r="AH100" s="37"/>
      <c r="AI100" s="37"/>
    </row>
    <row r="101" spans="1:35" ht="15.75" customHeight="1">
      <c r="A101" s="741"/>
      <c r="B101" s="742"/>
      <c r="C101" s="37"/>
      <c r="D101" s="37"/>
      <c r="E101" s="37"/>
      <c r="F101" s="67"/>
      <c r="G101" s="741"/>
      <c r="H101" s="743"/>
      <c r="I101" s="37"/>
      <c r="J101" s="37"/>
      <c r="K101" s="68"/>
      <c r="L101" s="67"/>
      <c r="M101" s="69"/>
      <c r="N101" s="37"/>
      <c r="O101" s="37"/>
      <c r="P101" s="67"/>
      <c r="Q101" s="69"/>
      <c r="R101" s="69"/>
      <c r="S101" s="37"/>
      <c r="T101" s="37"/>
      <c r="U101" s="37"/>
      <c r="V101" s="37"/>
      <c r="W101" s="37"/>
      <c r="X101" s="37"/>
      <c r="Y101" s="37"/>
      <c r="Z101" s="37"/>
      <c r="AA101" s="37"/>
      <c r="AB101" s="37"/>
      <c r="AC101" s="37"/>
      <c r="AD101" s="37"/>
      <c r="AE101" s="37"/>
      <c r="AF101" s="37"/>
      <c r="AG101" s="37"/>
      <c r="AH101" s="37"/>
      <c r="AI101" s="37"/>
    </row>
    <row r="102" spans="1:35" ht="15.75" customHeight="1">
      <c r="A102" s="741"/>
      <c r="B102" s="742"/>
      <c r="C102" s="37"/>
      <c r="D102" s="37"/>
      <c r="E102" s="37"/>
      <c r="F102" s="67"/>
      <c r="G102" s="741"/>
      <c r="H102" s="743"/>
      <c r="I102" s="37"/>
      <c r="J102" s="37"/>
      <c r="K102" s="68"/>
      <c r="L102" s="67"/>
      <c r="M102" s="69"/>
      <c r="N102" s="37"/>
      <c r="O102" s="37"/>
      <c r="P102" s="67"/>
      <c r="Q102" s="69"/>
      <c r="R102" s="69"/>
      <c r="S102" s="37"/>
      <c r="T102" s="37"/>
      <c r="U102" s="37"/>
      <c r="V102" s="37"/>
      <c r="W102" s="37"/>
      <c r="X102" s="37"/>
      <c r="Y102" s="37"/>
      <c r="Z102" s="37"/>
      <c r="AA102" s="37"/>
      <c r="AB102" s="37"/>
      <c r="AC102" s="37"/>
      <c r="AD102" s="37"/>
      <c r="AE102" s="37"/>
      <c r="AF102" s="37"/>
      <c r="AG102" s="37"/>
      <c r="AH102" s="37"/>
      <c r="AI102" s="37"/>
    </row>
    <row r="103" spans="1:35" ht="15.75" customHeight="1">
      <c r="A103" s="741"/>
      <c r="B103" s="742"/>
      <c r="C103" s="37"/>
      <c r="D103" s="37"/>
      <c r="E103" s="37"/>
      <c r="F103" s="67"/>
      <c r="G103" s="741"/>
      <c r="H103" s="743"/>
      <c r="I103" s="37"/>
      <c r="J103" s="37"/>
      <c r="K103" s="68"/>
      <c r="L103" s="67"/>
      <c r="M103" s="69"/>
      <c r="N103" s="37"/>
      <c r="O103" s="37"/>
      <c r="P103" s="67"/>
      <c r="Q103" s="69"/>
      <c r="R103" s="69"/>
      <c r="S103" s="37"/>
      <c r="T103" s="37"/>
      <c r="U103" s="37"/>
      <c r="V103" s="37"/>
      <c r="W103" s="37"/>
      <c r="X103" s="37"/>
      <c r="Y103" s="37"/>
      <c r="Z103" s="37"/>
      <c r="AA103" s="37"/>
      <c r="AB103" s="37"/>
      <c r="AC103" s="37"/>
      <c r="AD103" s="37"/>
      <c r="AE103" s="37"/>
      <c r="AF103" s="37"/>
      <c r="AG103" s="37"/>
      <c r="AH103" s="37"/>
      <c r="AI103" s="37"/>
    </row>
    <row r="104" spans="1:35" ht="15.75" customHeight="1">
      <c r="A104" s="741"/>
      <c r="B104" s="742"/>
      <c r="C104" s="37"/>
      <c r="D104" s="37"/>
      <c r="E104" s="37"/>
      <c r="F104" s="67"/>
      <c r="G104" s="741"/>
      <c r="H104" s="743"/>
      <c r="I104" s="37"/>
      <c r="J104" s="37"/>
      <c r="K104" s="68"/>
      <c r="L104" s="67"/>
      <c r="M104" s="69"/>
      <c r="N104" s="37"/>
      <c r="O104" s="37"/>
      <c r="P104" s="67"/>
      <c r="Q104" s="69"/>
      <c r="R104" s="69"/>
      <c r="S104" s="37"/>
      <c r="T104" s="37"/>
      <c r="U104" s="37"/>
      <c r="V104" s="37"/>
      <c r="W104" s="37"/>
      <c r="X104" s="37"/>
      <c r="Y104" s="37"/>
      <c r="Z104" s="37"/>
      <c r="AA104" s="37"/>
      <c r="AB104" s="37"/>
      <c r="AC104" s="37"/>
      <c r="AD104" s="37"/>
      <c r="AE104" s="37"/>
      <c r="AF104" s="37"/>
      <c r="AG104" s="37"/>
      <c r="AH104" s="37"/>
      <c r="AI104" s="37"/>
    </row>
    <row r="105" spans="1:35" ht="15.75" customHeight="1">
      <c r="A105" s="741"/>
      <c r="B105" s="742"/>
      <c r="C105" s="37"/>
      <c r="D105" s="37"/>
      <c r="E105" s="37"/>
      <c r="F105" s="67"/>
      <c r="G105" s="741"/>
      <c r="H105" s="743"/>
      <c r="I105" s="37"/>
      <c r="J105" s="37"/>
      <c r="K105" s="68"/>
      <c r="L105" s="67"/>
      <c r="M105" s="69"/>
      <c r="N105" s="37"/>
      <c r="O105" s="37"/>
      <c r="P105" s="67"/>
      <c r="Q105" s="69"/>
      <c r="R105" s="69"/>
      <c r="S105" s="37"/>
      <c r="T105" s="37"/>
      <c r="U105" s="37"/>
      <c r="V105" s="37"/>
      <c r="W105" s="37"/>
      <c r="X105" s="37"/>
      <c r="Y105" s="37"/>
      <c r="Z105" s="37"/>
      <c r="AA105" s="37"/>
      <c r="AB105" s="37"/>
      <c r="AC105" s="37"/>
      <c r="AD105" s="37"/>
      <c r="AE105" s="37"/>
      <c r="AF105" s="37"/>
      <c r="AG105" s="37"/>
      <c r="AH105" s="37"/>
      <c r="AI105" s="37"/>
    </row>
    <row r="106" spans="1:35" ht="15.75" customHeight="1">
      <c r="A106" s="741"/>
      <c r="B106" s="742"/>
      <c r="C106" s="37"/>
      <c r="D106" s="37"/>
      <c r="E106" s="37"/>
      <c r="F106" s="67"/>
      <c r="G106" s="741"/>
      <c r="H106" s="743"/>
      <c r="I106" s="37"/>
      <c r="J106" s="37"/>
      <c r="K106" s="68"/>
      <c r="L106" s="67"/>
      <c r="M106" s="69"/>
      <c r="N106" s="37"/>
      <c r="O106" s="37"/>
      <c r="P106" s="67"/>
      <c r="Q106" s="69"/>
      <c r="R106" s="69"/>
      <c r="S106" s="37"/>
      <c r="T106" s="37"/>
      <c r="U106" s="37"/>
      <c r="V106" s="37"/>
      <c r="W106" s="37"/>
      <c r="X106" s="37"/>
      <c r="Y106" s="37"/>
      <c r="Z106" s="37"/>
      <c r="AA106" s="37"/>
      <c r="AB106" s="37"/>
      <c r="AC106" s="37"/>
      <c r="AD106" s="37"/>
      <c r="AE106" s="37"/>
      <c r="AF106" s="37"/>
      <c r="AG106" s="37"/>
      <c r="AH106" s="37"/>
      <c r="AI106" s="37"/>
    </row>
    <row r="107" spans="1:35" ht="15.75" customHeight="1">
      <c r="A107" s="741"/>
      <c r="B107" s="742"/>
      <c r="C107" s="37"/>
      <c r="D107" s="37"/>
      <c r="E107" s="37"/>
      <c r="F107" s="67"/>
      <c r="G107" s="741"/>
      <c r="H107" s="743"/>
      <c r="I107" s="37"/>
      <c r="J107" s="37"/>
      <c r="K107" s="68"/>
      <c r="L107" s="67"/>
      <c r="M107" s="69"/>
      <c r="N107" s="37"/>
      <c r="O107" s="37"/>
      <c r="P107" s="67"/>
      <c r="Q107" s="69"/>
      <c r="R107" s="69"/>
      <c r="S107" s="37"/>
      <c r="T107" s="37"/>
      <c r="U107" s="37"/>
      <c r="V107" s="37"/>
      <c r="W107" s="37"/>
      <c r="X107" s="37"/>
      <c r="Y107" s="37"/>
      <c r="Z107" s="37"/>
      <c r="AA107" s="37"/>
      <c r="AB107" s="37"/>
      <c r="AC107" s="37"/>
      <c r="AD107" s="37"/>
      <c r="AE107" s="37"/>
      <c r="AF107" s="37"/>
      <c r="AG107" s="37"/>
      <c r="AH107" s="37"/>
      <c r="AI107" s="37"/>
    </row>
    <row r="108" spans="1:35" ht="15.75" customHeight="1">
      <c r="A108" s="741"/>
      <c r="B108" s="742"/>
      <c r="C108" s="37"/>
      <c r="D108" s="37"/>
      <c r="E108" s="37"/>
      <c r="F108" s="67"/>
      <c r="G108" s="741"/>
      <c r="H108" s="743"/>
      <c r="I108" s="37"/>
      <c r="J108" s="37"/>
      <c r="K108" s="68"/>
      <c r="L108" s="67"/>
      <c r="M108" s="69"/>
      <c r="N108" s="37"/>
      <c r="O108" s="37"/>
      <c r="P108" s="67"/>
      <c r="Q108" s="69"/>
      <c r="R108" s="69"/>
      <c r="S108" s="37"/>
      <c r="T108" s="37"/>
      <c r="U108" s="37"/>
      <c r="V108" s="37"/>
      <c r="W108" s="37"/>
      <c r="X108" s="37"/>
      <c r="Y108" s="37"/>
      <c r="Z108" s="37"/>
      <c r="AA108" s="37"/>
      <c r="AB108" s="37"/>
      <c r="AC108" s="37"/>
      <c r="AD108" s="37"/>
      <c r="AE108" s="37"/>
      <c r="AF108" s="37"/>
      <c r="AG108" s="37"/>
      <c r="AH108" s="37"/>
      <c r="AI108" s="37"/>
    </row>
    <row r="109" spans="1:35" ht="15.75" customHeight="1">
      <c r="A109" s="741"/>
      <c r="B109" s="742"/>
      <c r="C109" s="37"/>
      <c r="D109" s="37"/>
      <c r="E109" s="37"/>
      <c r="F109" s="67"/>
      <c r="G109" s="741"/>
      <c r="H109" s="743"/>
      <c r="I109" s="37"/>
      <c r="J109" s="37"/>
      <c r="K109" s="68"/>
      <c r="L109" s="67"/>
      <c r="M109" s="69"/>
      <c r="N109" s="37"/>
      <c r="O109" s="37"/>
      <c r="P109" s="67"/>
      <c r="Q109" s="69"/>
      <c r="R109" s="69"/>
      <c r="S109" s="37"/>
      <c r="T109" s="37"/>
      <c r="U109" s="37"/>
      <c r="V109" s="37"/>
      <c r="W109" s="37"/>
      <c r="X109" s="37"/>
      <c r="Y109" s="37"/>
      <c r="Z109" s="37"/>
      <c r="AA109" s="37"/>
      <c r="AB109" s="37"/>
      <c r="AC109" s="37"/>
      <c r="AD109" s="37"/>
      <c r="AE109" s="37"/>
      <c r="AF109" s="37"/>
      <c r="AG109" s="37"/>
      <c r="AH109" s="37"/>
      <c r="AI109" s="37"/>
    </row>
    <row r="110" spans="1:35" ht="15.75" customHeight="1">
      <c r="A110" s="741"/>
      <c r="B110" s="742"/>
      <c r="C110" s="37"/>
      <c r="D110" s="37"/>
      <c r="E110" s="37"/>
      <c r="F110" s="67"/>
      <c r="G110" s="741"/>
      <c r="H110" s="743"/>
      <c r="I110" s="37"/>
      <c r="J110" s="37"/>
      <c r="K110" s="68"/>
      <c r="L110" s="67"/>
      <c r="M110" s="69"/>
      <c r="N110" s="37"/>
      <c r="O110" s="37"/>
      <c r="P110" s="67"/>
      <c r="Q110" s="69"/>
      <c r="R110" s="69"/>
      <c r="S110" s="37"/>
      <c r="T110" s="37"/>
      <c r="U110" s="37"/>
      <c r="V110" s="37"/>
      <c r="W110" s="37"/>
      <c r="X110" s="37"/>
      <c r="Y110" s="37"/>
      <c r="Z110" s="37"/>
      <c r="AA110" s="37"/>
      <c r="AB110" s="37"/>
      <c r="AC110" s="37"/>
      <c r="AD110" s="37"/>
      <c r="AE110" s="37"/>
      <c r="AF110" s="37"/>
      <c r="AG110" s="37"/>
      <c r="AH110" s="37"/>
      <c r="AI110" s="37"/>
    </row>
    <row r="111" spans="1:35" ht="15.75" customHeight="1">
      <c r="A111" s="741"/>
      <c r="B111" s="742"/>
      <c r="C111" s="37"/>
      <c r="D111" s="37"/>
      <c r="E111" s="37"/>
      <c r="F111" s="67"/>
      <c r="G111" s="741"/>
      <c r="H111" s="743"/>
      <c r="I111" s="37"/>
      <c r="J111" s="37"/>
      <c r="K111" s="68"/>
      <c r="L111" s="67"/>
      <c r="M111" s="69"/>
      <c r="N111" s="37"/>
      <c r="O111" s="37"/>
      <c r="P111" s="67"/>
      <c r="Q111" s="69"/>
      <c r="R111" s="69"/>
      <c r="S111" s="37"/>
      <c r="T111" s="37"/>
      <c r="U111" s="37"/>
      <c r="V111" s="37"/>
      <c r="W111" s="37"/>
      <c r="X111" s="37"/>
      <c r="Y111" s="37"/>
      <c r="Z111" s="37"/>
      <c r="AA111" s="37"/>
      <c r="AB111" s="37"/>
      <c r="AC111" s="37"/>
      <c r="AD111" s="37"/>
      <c r="AE111" s="37"/>
      <c r="AF111" s="37"/>
      <c r="AG111" s="37"/>
      <c r="AH111" s="37"/>
      <c r="AI111" s="37"/>
    </row>
    <row r="112" spans="1:35" ht="15.75" customHeight="1">
      <c r="A112" s="741"/>
      <c r="B112" s="742"/>
      <c r="C112" s="37"/>
      <c r="D112" s="37"/>
      <c r="E112" s="37"/>
      <c r="F112" s="67"/>
      <c r="G112" s="741"/>
      <c r="H112" s="743"/>
      <c r="I112" s="37"/>
      <c r="J112" s="37"/>
      <c r="K112" s="68"/>
      <c r="L112" s="67"/>
      <c r="M112" s="69"/>
      <c r="N112" s="37"/>
      <c r="O112" s="37"/>
      <c r="P112" s="67"/>
      <c r="Q112" s="69"/>
      <c r="R112" s="69"/>
      <c r="S112" s="37"/>
      <c r="T112" s="37"/>
      <c r="U112" s="37"/>
      <c r="V112" s="37"/>
      <c r="W112" s="37"/>
      <c r="X112" s="37"/>
      <c r="Y112" s="37"/>
      <c r="Z112" s="37"/>
      <c r="AA112" s="37"/>
      <c r="AB112" s="37"/>
      <c r="AC112" s="37"/>
      <c r="AD112" s="37"/>
      <c r="AE112" s="37"/>
      <c r="AF112" s="37"/>
      <c r="AG112" s="37"/>
      <c r="AH112" s="37"/>
      <c r="AI112" s="37"/>
    </row>
    <row r="113" spans="1:35" ht="15.75" customHeight="1">
      <c r="A113" s="741"/>
      <c r="B113" s="742"/>
      <c r="C113" s="37"/>
      <c r="D113" s="37"/>
      <c r="E113" s="37"/>
      <c r="F113" s="67"/>
      <c r="G113" s="741"/>
      <c r="H113" s="743"/>
      <c r="I113" s="37"/>
      <c r="J113" s="37"/>
      <c r="K113" s="68"/>
      <c r="L113" s="67"/>
      <c r="M113" s="69"/>
      <c r="N113" s="37"/>
      <c r="O113" s="37"/>
      <c r="P113" s="67"/>
      <c r="Q113" s="69"/>
      <c r="R113" s="69"/>
      <c r="S113" s="37"/>
      <c r="T113" s="37"/>
      <c r="U113" s="37"/>
      <c r="V113" s="37"/>
      <c r="W113" s="37"/>
      <c r="X113" s="37"/>
      <c r="Y113" s="37"/>
      <c r="Z113" s="37"/>
      <c r="AA113" s="37"/>
      <c r="AB113" s="37"/>
      <c r="AC113" s="37"/>
      <c r="AD113" s="37"/>
      <c r="AE113" s="37"/>
      <c r="AF113" s="37"/>
      <c r="AG113" s="37"/>
      <c r="AH113" s="37"/>
      <c r="AI113" s="37"/>
    </row>
    <row r="114" spans="1:35" ht="15.75" customHeight="1">
      <c r="A114" s="741"/>
      <c r="B114" s="742"/>
      <c r="C114" s="37"/>
      <c r="D114" s="37"/>
      <c r="E114" s="37"/>
      <c r="F114" s="67"/>
      <c r="G114" s="741"/>
      <c r="H114" s="743"/>
      <c r="I114" s="37"/>
      <c r="J114" s="37"/>
      <c r="K114" s="68"/>
      <c r="L114" s="67"/>
      <c r="M114" s="69"/>
      <c r="N114" s="37"/>
      <c r="O114" s="37"/>
      <c r="P114" s="67"/>
      <c r="Q114" s="69"/>
      <c r="R114" s="69"/>
      <c r="S114" s="37"/>
      <c r="T114" s="37"/>
      <c r="U114" s="37"/>
      <c r="V114" s="37"/>
      <c r="W114" s="37"/>
      <c r="X114" s="37"/>
      <c r="Y114" s="37"/>
      <c r="Z114" s="37"/>
      <c r="AA114" s="37"/>
      <c r="AB114" s="37"/>
      <c r="AC114" s="37"/>
      <c r="AD114" s="37"/>
      <c r="AE114" s="37"/>
      <c r="AF114" s="37"/>
      <c r="AG114" s="37"/>
      <c r="AH114" s="37"/>
      <c r="AI114" s="37"/>
    </row>
    <row r="115" spans="1:35" ht="15.75" customHeight="1">
      <c r="A115" s="741"/>
      <c r="B115" s="742"/>
      <c r="C115" s="37"/>
      <c r="D115" s="37"/>
      <c r="E115" s="37"/>
      <c r="F115" s="67"/>
      <c r="G115" s="741"/>
      <c r="H115" s="743"/>
      <c r="I115" s="37"/>
      <c r="J115" s="37"/>
      <c r="K115" s="68"/>
      <c r="L115" s="67"/>
      <c r="M115" s="69"/>
      <c r="N115" s="37"/>
      <c r="O115" s="37"/>
      <c r="P115" s="67"/>
      <c r="Q115" s="69"/>
      <c r="R115" s="69"/>
      <c r="S115" s="37"/>
      <c r="T115" s="37"/>
      <c r="U115" s="37"/>
      <c r="V115" s="37"/>
      <c r="W115" s="37"/>
      <c r="X115" s="37"/>
      <c r="Y115" s="37"/>
      <c r="Z115" s="37"/>
      <c r="AA115" s="37"/>
      <c r="AB115" s="37"/>
      <c r="AC115" s="37"/>
      <c r="AD115" s="37"/>
      <c r="AE115" s="37"/>
      <c r="AF115" s="37"/>
      <c r="AG115" s="37"/>
      <c r="AH115" s="37"/>
      <c r="AI115" s="37"/>
    </row>
    <row r="116" spans="1:35" ht="15.75" customHeight="1">
      <c r="A116" s="741"/>
      <c r="B116" s="742"/>
      <c r="C116" s="37"/>
      <c r="D116" s="37"/>
      <c r="E116" s="37"/>
      <c r="F116" s="67"/>
      <c r="G116" s="741"/>
      <c r="H116" s="743"/>
      <c r="I116" s="37"/>
      <c r="J116" s="37"/>
      <c r="K116" s="68"/>
      <c r="L116" s="67"/>
      <c r="M116" s="69"/>
      <c r="N116" s="37"/>
      <c r="O116" s="37"/>
      <c r="P116" s="67"/>
      <c r="Q116" s="69"/>
      <c r="R116" s="69"/>
      <c r="S116" s="37"/>
      <c r="T116" s="37"/>
      <c r="U116" s="37"/>
      <c r="V116" s="37"/>
      <c r="W116" s="37"/>
      <c r="X116" s="37"/>
      <c r="Y116" s="37"/>
      <c r="Z116" s="37"/>
      <c r="AA116" s="37"/>
      <c r="AB116" s="37"/>
      <c r="AC116" s="37"/>
      <c r="AD116" s="37"/>
      <c r="AE116" s="37"/>
      <c r="AF116" s="37"/>
      <c r="AG116" s="37"/>
      <c r="AH116" s="37"/>
      <c r="AI116" s="37"/>
    </row>
    <row r="117" spans="1:35" ht="15.75" customHeight="1">
      <c r="A117" s="741"/>
      <c r="B117" s="742"/>
      <c r="C117" s="37"/>
      <c r="D117" s="37"/>
      <c r="E117" s="37"/>
      <c r="F117" s="67"/>
      <c r="G117" s="741"/>
      <c r="H117" s="743"/>
      <c r="I117" s="37"/>
      <c r="J117" s="37"/>
      <c r="K117" s="68"/>
      <c r="L117" s="67"/>
      <c r="M117" s="69"/>
      <c r="N117" s="37"/>
      <c r="O117" s="37"/>
      <c r="P117" s="67"/>
      <c r="Q117" s="69"/>
      <c r="R117" s="69"/>
      <c r="S117" s="37"/>
      <c r="T117" s="37"/>
      <c r="U117" s="37"/>
      <c r="V117" s="37"/>
      <c r="W117" s="37"/>
      <c r="X117" s="37"/>
      <c r="Y117" s="37"/>
      <c r="Z117" s="37"/>
      <c r="AA117" s="37"/>
      <c r="AB117" s="37"/>
      <c r="AC117" s="37"/>
      <c r="AD117" s="37"/>
      <c r="AE117" s="37"/>
      <c r="AF117" s="37"/>
      <c r="AG117" s="37"/>
      <c r="AH117" s="37"/>
      <c r="AI117" s="37"/>
    </row>
    <row r="118" spans="1:35" ht="15.75" customHeight="1">
      <c r="A118" s="741"/>
      <c r="B118" s="742"/>
      <c r="C118" s="37"/>
      <c r="D118" s="37"/>
      <c r="E118" s="37"/>
      <c r="F118" s="67"/>
      <c r="G118" s="741"/>
      <c r="H118" s="743"/>
      <c r="I118" s="37"/>
      <c r="J118" s="37"/>
      <c r="K118" s="68"/>
      <c r="L118" s="67"/>
      <c r="M118" s="69"/>
      <c r="N118" s="37"/>
      <c r="O118" s="37"/>
      <c r="P118" s="67"/>
      <c r="Q118" s="69"/>
      <c r="R118" s="69"/>
      <c r="S118" s="37"/>
      <c r="T118" s="37"/>
      <c r="U118" s="37"/>
      <c r="V118" s="37"/>
      <c r="W118" s="37"/>
      <c r="X118" s="37"/>
      <c r="Y118" s="37"/>
      <c r="Z118" s="37"/>
      <c r="AA118" s="37"/>
      <c r="AB118" s="37"/>
      <c r="AC118" s="37"/>
      <c r="AD118" s="37"/>
      <c r="AE118" s="37"/>
      <c r="AF118" s="37"/>
      <c r="AG118" s="37"/>
      <c r="AH118" s="37"/>
      <c r="AI118" s="37"/>
    </row>
    <row r="119" spans="1:35" ht="15.75" customHeight="1">
      <c r="A119" s="741"/>
      <c r="B119" s="742"/>
      <c r="C119" s="37"/>
      <c r="D119" s="37"/>
      <c r="E119" s="37"/>
      <c r="F119" s="67"/>
      <c r="G119" s="741"/>
      <c r="H119" s="743"/>
      <c r="I119" s="37"/>
      <c r="J119" s="37"/>
      <c r="K119" s="68"/>
      <c r="L119" s="67"/>
      <c r="M119" s="69"/>
      <c r="N119" s="37"/>
      <c r="O119" s="37"/>
      <c r="P119" s="67"/>
      <c r="Q119" s="69"/>
      <c r="R119" s="69"/>
      <c r="S119" s="37"/>
      <c r="T119" s="37"/>
      <c r="U119" s="37"/>
      <c r="V119" s="37"/>
      <c r="W119" s="37"/>
      <c r="X119" s="37"/>
      <c r="Y119" s="37"/>
      <c r="Z119" s="37"/>
      <c r="AA119" s="37"/>
      <c r="AB119" s="37"/>
      <c r="AC119" s="37"/>
      <c r="AD119" s="37"/>
      <c r="AE119" s="37"/>
      <c r="AF119" s="37"/>
      <c r="AG119" s="37"/>
      <c r="AH119" s="37"/>
      <c r="AI119" s="37"/>
    </row>
    <row r="120" spans="1:35" ht="15.75" customHeight="1">
      <c r="A120" s="741"/>
      <c r="B120" s="742"/>
      <c r="C120" s="37"/>
      <c r="D120" s="37"/>
      <c r="E120" s="37"/>
      <c r="F120" s="67"/>
      <c r="G120" s="741"/>
      <c r="H120" s="743"/>
      <c r="I120" s="37"/>
      <c r="J120" s="37"/>
      <c r="K120" s="68"/>
      <c r="L120" s="67"/>
      <c r="M120" s="69"/>
      <c r="N120" s="37"/>
      <c r="O120" s="37"/>
      <c r="P120" s="67"/>
      <c r="Q120" s="69"/>
      <c r="R120" s="69"/>
      <c r="S120" s="37"/>
      <c r="T120" s="37"/>
      <c r="U120" s="37"/>
      <c r="V120" s="37"/>
      <c r="W120" s="37"/>
      <c r="X120" s="37"/>
      <c r="Y120" s="37"/>
      <c r="Z120" s="37"/>
      <c r="AA120" s="37"/>
      <c r="AB120" s="37"/>
      <c r="AC120" s="37"/>
      <c r="AD120" s="37"/>
      <c r="AE120" s="37"/>
      <c r="AF120" s="37"/>
      <c r="AG120" s="37"/>
      <c r="AH120" s="37"/>
      <c r="AI120" s="37"/>
    </row>
    <row r="121" spans="1:35" ht="15.75" customHeight="1">
      <c r="A121" s="741"/>
      <c r="B121" s="742"/>
      <c r="C121" s="37"/>
      <c r="D121" s="37"/>
      <c r="E121" s="37"/>
      <c r="F121" s="67"/>
      <c r="G121" s="741"/>
      <c r="H121" s="743"/>
      <c r="I121" s="37"/>
      <c r="J121" s="37"/>
      <c r="K121" s="68"/>
      <c r="L121" s="67"/>
      <c r="M121" s="69"/>
      <c r="N121" s="37"/>
      <c r="O121" s="37"/>
      <c r="P121" s="67"/>
      <c r="Q121" s="69"/>
      <c r="R121" s="69"/>
      <c r="S121" s="37"/>
      <c r="T121" s="37"/>
      <c r="U121" s="37"/>
      <c r="V121" s="37"/>
      <c r="W121" s="37"/>
      <c r="X121" s="37"/>
      <c r="Y121" s="37"/>
      <c r="Z121" s="37"/>
      <c r="AA121" s="37"/>
      <c r="AB121" s="37"/>
      <c r="AC121" s="37"/>
      <c r="AD121" s="37"/>
      <c r="AE121" s="37"/>
      <c r="AF121" s="37"/>
      <c r="AG121" s="37"/>
      <c r="AH121" s="37"/>
      <c r="AI121" s="37"/>
    </row>
    <row r="122" spans="1:35" ht="15.75" customHeight="1">
      <c r="A122" s="741"/>
      <c r="B122" s="742"/>
      <c r="C122" s="37"/>
      <c r="D122" s="37"/>
      <c r="E122" s="37"/>
      <c r="F122" s="67"/>
      <c r="G122" s="741"/>
      <c r="H122" s="743"/>
      <c r="I122" s="37"/>
      <c r="J122" s="37"/>
      <c r="K122" s="68"/>
      <c r="L122" s="67"/>
      <c r="M122" s="69"/>
      <c r="N122" s="37"/>
      <c r="O122" s="37"/>
      <c r="P122" s="67"/>
      <c r="Q122" s="69"/>
      <c r="R122" s="69"/>
      <c r="S122" s="37"/>
      <c r="T122" s="37"/>
      <c r="U122" s="37"/>
      <c r="V122" s="37"/>
      <c r="W122" s="37"/>
      <c r="X122" s="37"/>
      <c r="Y122" s="37"/>
      <c r="Z122" s="37"/>
      <c r="AA122" s="37"/>
      <c r="AB122" s="37"/>
      <c r="AC122" s="37"/>
      <c r="AD122" s="37"/>
      <c r="AE122" s="37"/>
      <c r="AF122" s="37"/>
      <c r="AG122" s="37"/>
      <c r="AH122" s="37"/>
      <c r="AI122" s="37"/>
    </row>
    <row r="123" spans="1:35" ht="15.75" customHeight="1">
      <c r="A123" s="741"/>
      <c r="B123" s="742"/>
      <c r="C123" s="37"/>
      <c r="D123" s="37"/>
      <c r="E123" s="37"/>
      <c r="F123" s="67"/>
      <c r="G123" s="741"/>
      <c r="H123" s="743"/>
      <c r="I123" s="37"/>
      <c r="J123" s="37"/>
      <c r="K123" s="68"/>
      <c r="L123" s="67"/>
      <c r="M123" s="69"/>
      <c r="N123" s="37"/>
      <c r="O123" s="37"/>
      <c r="P123" s="67"/>
      <c r="Q123" s="69"/>
      <c r="R123" s="69"/>
      <c r="S123" s="37"/>
      <c r="T123" s="37"/>
      <c r="U123" s="37"/>
      <c r="V123" s="37"/>
      <c r="W123" s="37"/>
      <c r="X123" s="37"/>
      <c r="Y123" s="37"/>
      <c r="Z123" s="37"/>
      <c r="AA123" s="37"/>
      <c r="AB123" s="37"/>
      <c r="AC123" s="37"/>
      <c r="AD123" s="37"/>
      <c r="AE123" s="37"/>
      <c r="AF123" s="37"/>
      <c r="AG123" s="37"/>
      <c r="AH123" s="37"/>
      <c r="AI123" s="37"/>
    </row>
    <row r="124" spans="1:35" ht="15.75" customHeight="1">
      <c r="A124" s="741"/>
      <c r="B124" s="742"/>
      <c r="C124" s="37"/>
      <c r="D124" s="37"/>
      <c r="E124" s="37"/>
      <c r="F124" s="67"/>
      <c r="G124" s="741"/>
      <c r="H124" s="743"/>
      <c r="I124" s="37"/>
      <c r="J124" s="37"/>
      <c r="K124" s="68"/>
      <c r="L124" s="67"/>
      <c r="M124" s="69"/>
      <c r="N124" s="37"/>
      <c r="O124" s="37"/>
      <c r="P124" s="67"/>
      <c r="Q124" s="69"/>
      <c r="R124" s="69"/>
      <c r="S124" s="37"/>
      <c r="T124" s="37"/>
      <c r="U124" s="37"/>
      <c r="V124" s="37"/>
      <c r="W124" s="37"/>
      <c r="X124" s="37"/>
      <c r="Y124" s="37"/>
      <c r="Z124" s="37"/>
      <c r="AA124" s="37"/>
      <c r="AB124" s="37"/>
      <c r="AC124" s="37"/>
      <c r="AD124" s="37"/>
      <c r="AE124" s="37"/>
      <c r="AF124" s="37"/>
      <c r="AG124" s="37"/>
      <c r="AH124" s="37"/>
      <c r="AI124" s="37"/>
    </row>
    <row r="125" spans="1:35" ht="15.75" customHeight="1">
      <c r="A125" s="741"/>
      <c r="B125" s="742"/>
      <c r="C125" s="37"/>
      <c r="D125" s="37"/>
      <c r="E125" s="37"/>
      <c r="F125" s="67"/>
      <c r="G125" s="741"/>
      <c r="H125" s="743"/>
      <c r="I125" s="37"/>
      <c r="J125" s="37"/>
      <c r="K125" s="68"/>
      <c r="L125" s="67"/>
      <c r="M125" s="69"/>
      <c r="N125" s="37"/>
      <c r="O125" s="37"/>
      <c r="P125" s="67"/>
      <c r="Q125" s="69"/>
      <c r="R125" s="69"/>
      <c r="S125" s="37"/>
      <c r="T125" s="37"/>
      <c r="U125" s="37"/>
      <c r="V125" s="37"/>
      <c r="W125" s="37"/>
      <c r="X125" s="37"/>
      <c r="Y125" s="37"/>
      <c r="Z125" s="37"/>
      <c r="AA125" s="37"/>
      <c r="AB125" s="37"/>
      <c r="AC125" s="37"/>
      <c r="AD125" s="37"/>
      <c r="AE125" s="37"/>
      <c r="AF125" s="37"/>
      <c r="AG125" s="37"/>
      <c r="AH125" s="37"/>
      <c r="AI125" s="37"/>
    </row>
    <row r="126" spans="1:35" ht="15.75" customHeight="1">
      <c r="A126" s="741"/>
      <c r="B126" s="742"/>
      <c r="C126" s="37"/>
      <c r="D126" s="37"/>
      <c r="E126" s="37"/>
      <c r="F126" s="67"/>
      <c r="G126" s="741"/>
      <c r="H126" s="743"/>
      <c r="I126" s="37"/>
      <c r="J126" s="37"/>
      <c r="K126" s="68"/>
      <c r="L126" s="67"/>
      <c r="M126" s="69"/>
      <c r="N126" s="37"/>
      <c r="O126" s="37"/>
      <c r="P126" s="67"/>
      <c r="Q126" s="69"/>
      <c r="R126" s="69"/>
      <c r="S126" s="37"/>
      <c r="T126" s="37"/>
      <c r="U126" s="37"/>
      <c r="V126" s="37"/>
      <c r="W126" s="37"/>
      <c r="X126" s="37"/>
      <c r="Y126" s="37"/>
      <c r="Z126" s="37"/>
      <c r="AA126" s="37"/>
      <c r="AB126" s="37"/>
      <c r="AC126" s="37"/>
      <c r="AD126" s="37"/>
      <c r="AE126" s="37"/>
      <c r="AF126" s="37"/>
      <c r="AG126" s="37"/>
      <c r="AH126" s="37"/>
      <c r="AI126" s="37"/>
    </row>
    <row r="127" spans="1:35" ht="15.75" customHeight="1">
      <c r="A127" s="741"/>
      <c r="B127" s="742"/>
      <c r="C127" s="37"/>
      <c r="D127" s="37"/>
      <c r="E127" s="37"/>
      <c r="F127" s="67"/>
      <c r="G127" s="741"/>
      <c r="H127" s="743"/>
      <c r="I127" s="37"/>
      <c r="J127" s="37"/>
      <c r="K127" s="68"/>
      <c r="L127" s="67"/>
      <c r="M127" s="69"/>
      <c r="N127" s="37"/>
      <c r="O127" s="37"/>
      <c r="P127" s="67"/>
      <c r="Q127" s="69"/>
      <c r="R127" s="69"/>
      <c r="S127" s="37"/>
      <c r="T127" s="37"/>
      <c r="U127" s="37"/>
      <c r="V127" s="37"/>
      <c r="W127" s="37"/>
      <c r="X127" s="37"/>
      <c r="Y127" s="37"/>
      <c r="Z127" s="37"/>
      <c r="AA127" s="37"/>
      <c r="AB127" s="37"/>
      <c r="AC127" s="37"/>
      <c r="AD127" s="37"/>
      <c r="AE127" s="37"/>
      <c r="AF127" s="37"/>
      <c r="AG127" s="37"/>
      <c r="AH127" s="37"/>
      <c r="AI127" s="37"/>
    </row>
    <row r="128" spans="1:35" ht="15.75" customHeight="1">
      <c r="A128" s="741"/>
      <c r="B128" s="742"/>
      <c r="C128" s="37"/>
      <c r="D128" s="37"/>
      <c r="E128" s="37"/>
      <c r="F128" s="67"/>
      <c r="G128" s="741"/>
      <c r="H128" s="743"/>
      <c r="I128" s="37"/>
      <c r="J128" s="37"/>
      <c r="K128" s="68"/>
      <c r="L128" s="67"/>
      <c r="M128" s="69"/>
      <c r="N128" s="37"/>
      <c r="O128" s="37"/>
      <c r="P128" s="67"/>
      <c r="Q128" s="69"/>
      <c r="R128" s="69"/>
      <c r="S128" s="37"/>
      <c r="T128" s="37"/>
      <c r="U128" s="37"/>
      <c r="V128" s="37"/>
      <c r="W128" s="37"/>
      <c r="X128" s="37"/>
      <c r="Y128" s="37"/>
      <c r="Z128" s="37"/>
      <c r="AA128" s="37"/>
      <c r="AB128" s="37"/>
      <c r="AC128" s="37"/>
      <c r="AD128" s="37"/>
      <c r="AE128" s="37"/>
      <c r="AF128" s="37"/>
      <c r="AG128" s="37"/>
      <c r="AH128" s="37"/>
      <c r="AI128" s="37"/>
    </row>
    <row r="129" spans="1:35" ht="15.75" customHeight="1">
      <c r="A129" s="741"/>
      <c r="B129" s="742"/>
      <c r="C129" s="37"/>
      <c r="D129" s="37"/>
      <c r="E129" s="37"/>
      <c r="F129" s="67"/>
      <c r="G129" s="741"/>
      <c r="H129" s="743"/>
      <c r="I129" s="37"/>
      <c r="J129" s="37"/>
      <c r="K129" s="68"/>
      <c r="L129" s="67"/>
      <c r="M129" s="69"/>
      <c r="N129" s="37"/>
      <c r="O129" s="37"/>
      <c r="P129" s="67"/>
      <c r="Q129" s="69"/>
      <c r="R129" s="69"/>
      <c r="S129" s="37"/>
      <c r="T129" s="37"/>
      <c r="U129" s="37"/>
      <c r="V129" s="37"/>
      <c r="W129" s="37"/>
      <c r="X129" s="37"/>
      <c r="Y129" s="37"/>
      <c r="Z129" s="37"/>
      <c r="AA129" s="37"/>
      <c r="AB129" s="37"/>
      <c r="AC129" s="37"/>
      <c r="AD129" s="37"/>
      <c r="AE129" s="37"/>
      <c r="AF129" s="37"/>
      <c r="AG129" s="37"/>
      <c r="AH129" s="37"/>
      <c r="AI129" s="37"/>
    </row>
    <row r="130" spans="1:35" ht="15.75" customHeight="1">
      <c r="A130" s="741"/>
      <c r="B130" s="742"/>
      <c r="C130" s="37"/>
      <c r="D130" s="37"/>
      <c r="E130" s="37"/>
      <c r="F130" s="67"/>
      <c r="G130" s="741"/>
      <c r="H130" s="743"/>
      <c r="I130" s="37"/>
      <c r="J130" s="37"/>
      <c r="K130" s="68"/>
      <c r="L130" s="67"/>
      <c r="M130" s="69"/>
      <c r="N130" s="37"/>
      <c r="O130" s="37"/>
      <c r="P130" s="67"/>
      <c r="Q130" s="69"/>
      <c r="R130" s="69"/>
      <c r="S130" s="37"/>
      <c r="T130" s="37"/>
      <c r="U130" s="37"/>
      <c r="V130" s="37"/>
      <c r="W130" s="37"/>
      <c r="X130" s="37"/>
      <c r="Y130" s="37"/>
      <c r="Z130" s="37"/>
      <c r="AA130" s="37"/>
      <c r="AB130" s="37"/>
      <c r="AC130" s="37"/>
      <c r="AD130" s="37"/>
      <c r="AE130" s="37"/>
      <c r="AF130" s="37"/>
      <c r="AG130" s="37"/>
      <c r="AH130" s="37"/>
      <c r="AI130" s="37"/>
    </row>
    <row r="131" spans="1:35" ht="15.75" customHeight="1">
      <c r="A131" s="741"/>
      <c r="B131" s="742"/>
      <c r="C131" s="37"/>
      <c r="D131" s="37"/>
      <c r="E131" s="37"/>
      <c r="F131" s="67"/>
      <c r="G131" s="741"/>
      <c r="H131" s="743"/>
      <c r="I131" s="37"/>
      <c r="J131" s="37"/>
      <c r="K131" s="68"/>
      <c r="L131" s="67"/>
      <c r="M131" s="69"/>
      <c r="N131" s="37"/>
      <c r="O131" s="37"/>
      <c r="P131" s="67"/>
      <c r="Q131" s="69"/>
      <c r="R131" s="69"/>
      <c r="S131" s="37"/>
      <c r="T131" s="37"/>
      <c r="U131" s="37"/>
      <c r="V131" s="37"/>
      <c r="W131" s="37"/>
      <c r="X131" s="37"/>
      <c r="Y131" s="37"/>
      <c r="Z131" s="37"/>
      <c r="AA131" s="37"/>
      <c r="AB131" s="37"/>
      <c r="AC131" s="37"/>
      <c r="AD131" s="37"/>
      <c r="AE131" s="37"/>
      <c r="AF131" s="37"/>
      <c r="AG131" s="37"/>
      <c r="AH131" s="37"/>
      <c r="AI131" s="37"/>
    </row>
    <row r="132" spans="1:35" ht="15.75" customHeight="1">
      <c r="A132" s="741"/>
      <c r="B132" s="742"/>
      <c r="C132" s="37"/>
      <c r="D132" s="37"/>
      <c r="E132" s="37"/>
      <c r="F132" s="67"/>
      <c r="G132" s="741"/>
      <c r="H132" s="743"/>
      <c r="I132" s="37"/>
      <c r="J132" s="37"/>
      <c r="K132" s="68"/>
      <c r="L132" s="67"/>
      <c r="M132" s="69"/>
      <c r="N132" s="37"/>
      <c r="O132" s="37"/>
      <c r="P132" s="67"/>
      <c r="Q132" s="69"/>
      <c r="R132" s="69"/>
      <c r="S132" s="37"/>
      <c r="T132" s="37"/>
      <c r="U132" s="37"/>
      <c r="V132" s="37"/>
      <c r="W132" s="37"/>
      <c r="X132" s="37"/>
      <c r="Y132" s="37"/>
      <c r="Z132" s="37"/>
      <c r="AA132" s="37"/>
      <c r="AB132" s="37"/>
      <c r="AC132" s="37"/>
      <c r="AD132" s="37"/>
      <c r="AE132" s="37"/>
      <c r="AF132" s="37"/>
      <c r="AG132" s="37"/>
      <c r="AH132" s="37"/>
      <c r="AI132" s="37"/>
    </row>
    <row r="133" spans="1:35" ht="15.75" customHeight="1">
      <c r="A133" s="741"/>
      <c r="B133" s="742"/>
      <c r="C133" s="37"/>
      <c r="D133" s="37"/>
      <c r="E133" s="37"/>
      <c r="F133" s="67"/>
      <c r="G133" s="741"/>
      <c r="H133" s="743"/>
      <c r="I133" s="37"/>
      <c r="J133" s="37"/>
      <c r="K133" s="68"/>
      <c r="L133" s="67"/>
      <c r="M133" s="69"/>
      <c r="N133" s="37"/>
      <c r="O133" s="37"/>
      <c r="P133" s="67"/>
      <c r="Q133" s="69"/>
      <c r="R133" s="69"/>
      <c r="S133" s="37"/>
      <c r="T133" s="37"/>
      <c r="U133" s="37"/>
      <c r="V133" s="37"/>
      <c r="W133" s="37"/>
      <c r="X133" s="37"/>
      <c r="Y133" s="37"/>
      <c r="Z133" s="37"/>
      <c r="AA133" s="37"/>
      <c r="AB133" s="37"/>
      <c r="AC133" s="37"/>
      <c r="AD133" s="37"/>
      <c r="AE133" s="37"/>
      <c r="AF133" s="37"/>
      <c r="AG133" s="37"/>
      <c r="AH133" s="37"/>
      <c r="AI133" s="37"/>
    </row>
    <row r="134" spans="1:35" ht="15.75" customHeight="1">
      <c r="A134" s="741"/>
      <c r="B134" s="742"/>
      <c r="C134" s="37"/>
      <c r="D134" s="37"/>
      <c r="E134" s="37"/>
      <c r="F134" s="67"/>
      <c r="G134" s="741"/>
      <c r="H134" s="743"/>
      <c r="I134" s="37"/>
      <c r="J134" s="37"/>
      <c r="K134" s="68"/>
      <c r="L134" s="67"/>
      <c r="M134" s="69"/>
      <c r="N134" s="37"/>
      <c r="O134" s="37"/>
      <c r="P134" s="67"/>
      <c r="Q134" s="69"/>
      <c r="R134" s="69"/>
      <c r="S134" s="37"/>
      <c r="T134" s="37"/>
      <c r="U134" s="37"/>
      <c r="V134" s="37"/>
      <c r="W134" s="37"/>
      <c r="X134" s="37"/>
      <c r="Y134" s="37"/>
      <c r="Z134" s="37"/>
      <c r="AA134" s="37"/>
      <c r="AB134" s="37"/>
      <c r="AC134" s="37"/>
      <c r="AD134" s="37"/>
      <c r="AE134" s="37"/>
      <c r="AF134" s="37"/>
      <c r="AG134" s="37"/>
      <c r="AH134" s="37"/>
      <c r="AI134" s="37"/>
    </row>
    <row r="135" spans="1:35" ht="15.75" customHeight="1">
      <c r="A135" s="741"/>
      <c r="B135" s="742"/>
      <c r="C135" s="37"/>
      <c r="D135" s="37"/>
      <c r="E135" s="37"/>
      <c r="F135" s="67"/>
      <c r="G135" s="741"/>
      <c r="H135" s="743"/>
      <c r="I135" s="37"/>
      <c r="J135" s="37"/>
      <c r="K135" s="68"/>
      <c r="L135" s="67"/>
      <c r="M135" s="69"/>
      <c r="N135" s="37"/>
      <c r="O135" s="37"/>
      <c r="P135" s="67"/>
      <c r="Q135" s="69"/>
      <c r="R135" s="69"/>
      <c r="S135" s="37"/>
      <c r="T135" s="37"/>
      <c r="U135" s="37"/>
      <c r="V135" s="37"/>
      <c r="W135" s="37"/>
      <c r="X135" s="37"/>
      <c r="Y135" s="37"/>
      <c r="Z135" s="37"/>
      <c r="AA135" s="37"/>
      <c r="AB135" s="37"/>
      <c r="AC135" s="37"/>
      <c r="AD135" s="37"/>
      <c r="AE135" s="37"/>
      <c r="AF135" s="37"/>
      <c r="AG135" s="37"/>
      <c r="AH135" s="37"/>
      <c r="AI135" s="37"/>
    </row>
    <row r="136" spans="1:35" ht="15.75" customHeight="1">
      <c r="A136" s="741"/>
      <c r="B136" s="742"/>
      <c r="C136" s="37"/>
      <c r="D136" s="37"/>
      <c r="E136" s="37"/>
      <c r="F136" s="67"/>
      <c r="G136" s="741"/>
      <c r="H136" s="743"/>
      <c r="I136" s="37"/>
      <c r="J136" s="37"/>
      <c r="K136" s="68"/>
      <c r="L136" s="67"/>
      <c r="M136" s="69"/>
      <c r="N136" s="37"/>
      <c r="O136" s="37"/>
      <c r="P136" s="67"/>
      <c r="Q136" s="69"/>
      <c r="R136" s="69"/>
      <c r="S136" s="37"/>
      <c r="T136" s="37"/>
      <c r="U136" s="37"/>
      <c r="V136" s="37"/>
      <c r="W136" s="37"/>
      <c r="X136" s="37"/>
      <c r="Y136" s="37"/>
      <c r="Z136" s="37"/>
      <c r="AA136" s="37"/>
      <c r="AB136" s="37"/>
      <c r="AC136" s="37"/>
      <c r="AD136" s="37"/>
      <c r="AE136" s="37"/>
      <c r="AF136" s="37"/>
      <c r="AG136" s="37"/>
      <c r="AH136" s="37"/>
      <c r="AI136" s="37"/>
    </row>
    <row r="137" spans="1:35" ht="15.75" customHeight="1">
      <c r="A137" s="741"/>
      <c r="B137" s="742"/>
      <c r="C137" s="37"/>
      <c r="D137" s="37"/>
      <c r="E137" s="37"/>
      <c r="F137" s="67"/>
      <c r="G137" s="741"/>
      <c r="H137" s="743"/>
      <c r="I137" s="37"/>
      <c r="J137" s="37"/>
      <c r="K137" s="68"/>
      <c r="L137" s="67"/>
      <c r="M137" s="69"/>
      <c r="N137" s="37"/>
      <c r="O137" s="37"/>
      <c r="P137" s="67"/>
      <c r="Q137" s="69"/>
      <c r="R137" s="69"/>
      <c r="S137" s="37"/>
      <c r="T137" s="37"/>
      <c r="U137" s="37"/>
      <c r="V137" s="37"/>
      <c r="W137" s="37"/>
      <c r="X137" s="37"/>
      <c r="Y137" s="37"/>
      <c r="Z137" s="37"/>
      <c r="AA137" s="37"/>
      <c r="AB137" s="37"/>
      <c r="AC137" s="37"/>
      <c r="AD137" s="37"/>
      <c r="AE137" s="37"/>
      <c r="AF137" s="37"/>
      <c r="AG137" s="37"/>
      <c r="AH137" s="37"/>
      <c r="AI137" s="37"/>
    </row>
    <row r="138" spans="1:35" ht="15.75" customHeight="1">
      <c r="A138" s="741"/>
      <c r="B138" s="742"/>
      <c r="C138" s="37"/>
      <c r="D138" s="37"/>
      <c r="E138" s="37"/>
      <c r="F138" s="67"/>
      <c r="G138" s="741"/>
      <c r="H138" s="743"/>
      <c r="I138" s="37"/>
      <c r="J138" s="37"/>
      <c r="K138" s="68"/>
      <c r="L138" s="67"/>
      <c r="M138" s="69"/>
      <c r="N138" s="37"/>
      <c r="O138" s="37"/>
      <c r="P138" s="67"/>
      <c r="Q138" s="69"/>
      <c r="R138" s="69"/>
      <c r="S138" s="37"/>
      <c r="T138" s="37"/>
      <c r="U138" s="37"/>
      <c r="V138" s="37"/>
      <c r="W138" s="37"/>
      <c r="X138" s="37"/>
      <c r="Y138" s="37"/>
      <c r="Z138" s="37"/>
      <c r="AA138" s="37"/>
      <c r="AB138" s="37"/>
      <c r="AC138" s="37"/>
      <c r="AD138" s="37"/>
      <c r="AE138" s="37"/>
      <c r="AF138" s="37"/>
      <c r="AG138" s="37"/>
      <c r="AH138" s="37"/>
      <c r="AI138" s="37"/>
    </row>
    <row r="139" spans="1:35" ht="15.75" customHeight="1">
      <c r="A139" s="741"/>
      <c r="B139" s="742"/>
      <c r="C139" s="37"/>
      <c r="D139" s="37"/>
      <c r="E139" s="37"/>
      <c r="F139" s="67"/>
      <c r="G139" s="741"/>
      <c r="H139" s="743"/>
      <c r="I139" s="37"/>
      <c r="J139" s="37"/>
      <c r="K139" s="68"/>
      <c r="L139" s="67"/>
      <c r="M139" s="69"/>
      <c r="N139" s="37"/>
      <c r="O139" s="37"/>
      <c r="P139" s="67"/>
      <c r="Q139" s="69"/>
      <c r="R139" s="69"/>
      <c r="S139" s="37"/>
      <c r="T139" s="37"/>
      <c r="U139" s="37"/>
      <c r="V139" s="37"/>
      <c r="W139" s="37"/>
      <c r="X139" s="37"/>
      <c r="Y139" s="37"/>
      <c r="Z139" s="37"/>
      <c r="AA139" s="37"/>
      <c r="AB139" s="37"/>
      <c r="AC139" s="37"/>
      <c r="AD139" s="37"/>
      <c r="AE139" s="37"/>
      <c r="AF139" s="37"/>
      <c r="AG139" s="37"/>
      <c r="AH139" s="37"/>
      <c r="AI139" s="37"/>
    </row>
    <row r="140" spans="1:35" ht="15.75" customHeight="1">
      <c r="A140" s="741"/>
      <c r="B140" s="742"/>
      <c r="C140" s="37"/>
      <c r="D140" s="37"/>
      <c r="E140" s="37"/>
      <c r="F140" s="67"/>
      <c r="G140" s="741"/>
      <c r="H140" s="743"/>
      <c r="I140" s="37"/>
      <c r="J140" s="37"/>
      <c r="K140" s="68"/>
      <c r="L140" s="67"/>
      <c r="M140" s="69"/>
      <c r="N140" s="37"/>
      <c r="O140" s="37"/>
      <c r="P140" s="67"/>
      <c r="Q140" s="69"/>
      <c r="R140" s="69"/>
      <c r="S140" s="37"/>
      <c r="T140" s="37"/>
      <c r="U140" s="37"/>
      <c r="V140" s="37"/>
      <c r="W140" s="37"/>
      <c r="X140" s="37"/>
      <c r="Y140" s="37"/>
      <c r="Z140" s="37"/>
      <c r="AA140" s="37"/>
      <c r="AB140" s="37"/>
      <c r="AC140" s="37"/>
      <c r="AD140" s="37"/>
      <c r="AE140" s="37"/>
      <c r="AF140" s="37"/>
      <c r="AG140" s="37"/>
      <c r="AH140" s="37"/>
      <c r="AI140" s="37"/>
    </row>
    <row r="141" spans="1:35" ht="15.75" customHeight="1">
      <c r="A141" s="741"/>
      <c r="B141" s="742"/>
      <c r="C141" s="37"/>
      <c r="D141" s="37"/>
      <c r="E141" s="37"/>
      <c r="F141" s="67"/>
      <c r="G141" s="741"/>
      <c r="H141" s="743"/>
      <c r="I141" s="37"/>
      <c r="J141" s="37"/>
      <c r="K141" s="68"/>
      <c r="L141" s="67"/>
      <c r="M141" s="69"/>
      <c r="N141" s="37"/>
      <c r="O141" s="37"/>
      <c r="P141" s="67"/>
      <c r="Q141" s="69"/>
      <c r="R141" s="69"/>
      <c r="S141" s="37"/>
      <c r="T141" s="37"/>
      <c r="U141" s="37"/>
      <c r="V141" s="37"/>
      <c r="W141" s="37"/>
      <c r="X141" s="37"/>
      <c r="Y141" s="37"/>
      <c r="Z141" s="37"/>
      <c r="AA141" s="37"/>
      <c r="AB141" s="37"/>
      <c r="AC141" s="37"/>
      <c r="AD141" s="37"/>
      <c r="AE141" s="37"/>
      <c r="AF141" s="37"/>
      <c r="AG141" s="37"/>
      <c r="AH141" s="37"/>
      <c r="AI141" s="37"/>
    </row>
    <row r="142" spans="1:35" ht="15.75" customHeight="1">
      <c r="A142" s="741"/>
      <c r="B142" s="742"/>
      <c r="C142" s="37"/>
      <c r="D142" s="37"/>
      <c r="E142" s="37"/>
      <c r="F142" s="67"/>
      <c r="G142" s="741"/>
      <c r="H142" s="743"/>
      <c r="I142" s="37"/>
      <c r="J142" s="37"/>
      <c r="K142" s="68"/>
      <c r="L142" s="67"/>
      <c r="M142" s="69"/>
      <c r="N142" s="37"/>
      <c r="O142" s="37"/>
      <c r="P142" s="67"/>
      <c r="Q142" s="69"/>
      <c r="R142" s="69"/>
      <c r="S142" s="37"/>
      <c r="T142" s="37"/>
      <c r="U142" s="37"/>
      <c r="V142" s="37"/>
      <c r="W142" s="37"/>
      <c r="X142" s="37"/>
      <c r="Y142" s="37"/>
      <c r="Z142" s="37"/>
      <c r="AA142" s="37"/>
      <c r="AB142" s="37"/>
      <c r="AC142" s="37"/>
      <c r="AD142" s="37"/>
      <c r="AE142" s="37"/>
      <c r="AF142" s="37"/>
      <c r="AG142" s="37"/>
      <c r="AH142" s="37"/>
      <c r="AI142" s="37"/>
    </row>
    <row r="143" spans="1:35" ht="15.75" customHeight="1">
      <c r="A143" s="741"/>
      <c r="B143" s="742"/>
      <c r="C143" s="37"/>
      <c r="D143" s="37"/>
      <c r="E143" s="37"/>
      <c r="F143" s="67"/>
      <c r="G143" s="741"/>
      <c r="H143" s="743"/>
      <c r="I143" s="37"/>
      <c r="J143" s="37"/>
      <c r="K143" s="68"/>
      <c r="L143" s="67"/>
      <c r="M143" s="69"/>
      <c r="N143" s="37"/>
      <c r="O143" s="37"/>
      <c r="P143" s="67"/>
      <c r="Q143" s="69"/>
      <c r="R143" s="69"/>
      <c r="S143" s="37"/>
      <c r="T143" s="37"/>
      <c r="U143" s="37"/>
      <c r="V143" s="37"/>
      <c r="W143" s="37"/>
      <c r="X143" s="37"/>
      <c r="Y143" s="37"/>
      <c r="Z143" s="37"/>
      <c r="AA143" s="37"/>
      <c r="AB143" s="37"/>
      <c r="AC143" s="37"/>
      <c r="AD143" s="37"/>
      <c r="AE143" s="37"/>
      <c r="AF143" s="37"/>
      <c r="AG143" s="37"/>
      <c r="AH143" s="37"/>
      <c r="AI143" s="37"/>
    </row>
    <row r="144" spans="1:35" ht="15.75" customHeight="1">
      <c r="A144" s="741"/>
      <c r="B144" s="742"/>
      <c r="C144" s="37"/>
      <c r="D144" s="37"/>
      <c r="E144" s="37"/>
      <c r="F144" s="67"/>
      <c r="G144" s="741"/>
      <c r="H144" s="743"/>
      <c r="I144" s="37"/>
      <c r="J144" s="37"/>
      <c r="K144" s="68"/>
      <c r="L144" s="67"/>
      <c r="M144" s="69"/>
      <c r="N144" s="37"/>
      <c r="O144" s="37"/>
      <c r="P144" s="67"/>
      <c r="Q144" s="69"/>
      <c r="R144" s="69"/>
      <c r="S144" s="37"/>
      <c r="T144" s="37"/>
      <c r="U144" s="37"/>
      <c r="V144" s="37"/>
      <c r="W144" s="37"/>
      <c r="X144" s="37"/>
      <c r="Y144" s="37"/>
      <c r="Z144" s="37"/>
      <c r="AA144" s="37"/>
      <c r="AB144" s="37"/>
      <c r="AC144" s="37"/>
      <c r="AD144" s="37"/>
      <c r="AE144" s="37"/>
      <c r="AF144" s="37"/>
      <c r="AG144" s="37"/>
      <c r="AH144" s="37"/>
      <c r="AI144" s="37"/>
    </row>
    <row r="145" spans="1:35" ht="15.75" customHeight="1">
      <c r="A145" s="741"/>
      <c r="B145" s="742"/>
      <c r="C145" s="37"/>
      <c r="D145" s="37"/>
      <c r="E145" s="37"/>
      <c r="F145" s="67"/>
      <c r="G145" s="741"/>
      <c r="H145" s="743"/>
      <c r="I145" s="37"/>
      <c r="J145" s="37"/>
      <c r="K145" s="68"/>
      <c r="L145" s="67"/>
      <c r="M145" s="69"/>
      <c r="N145" s="37"/>
      <c r="O145" s="37"/>
      <c r="P145" s="67"/>
      <c r="Q145" s="69"/>
      <c r="R145" s="69"/>
      <c r="S145" s="37"/>
      <c r="T145" s="37"/>
      <c r="U145" s="37"/>
      <c r="V145" s="37"/>
      <c r="W145" s="37"/>
      <c r="X145" s="37"/>
      <c r="Y145" s="37"/>
      <c r="Z145" s="37"/>
      <c r="AA145" s="37"/>
      <c r="AB145" s="37"/>
      <c r="AC145" s="37"/>
      <c r="AD145" s="37"/>
      <c r="AE145" s="37"/>
      <c r="AF145" s="37"/>
      <c r="AG145" s="37"/>
      <c r="AH145" s="37"/>
      <c r="AI145" s="37"/>
    </row>
    <row r="146" spans="1:35" ht="15.75" customHeight="1">
      <c r="A146" s="741"/>
      <c r="B146" s="742"/>
      <c r="C146" s="37"/>
      <c r="D146" s="37"/>
      <c r="E146" s="37"/>
      <c r="F146" s="67"/>
      <c r="G146" s="741"/>
      <c r="H146" s="743"/>
      <c r="I146" s="37"/>
      <c r="J146" s="37"/>
      <c r="K146" s="68"/>
      <c r="L146" s="67"/>
      <c r="M146" s="69"/>
      <c r="N146" s="37"/>
      <c r="O146" s="37"/>
      <c r="P146" s="67"/>
      <c r="Q146" s="69"/>
      <c r="R146" s="69"/>
      <c r="S146" s="37"/>
      <c r="T146" s="37"/>
      <c r="U146" s="37"/>
      <c r="V146" s="37"/>
      <c r="W146" s="37"/>
      <c r="X146" s="37"/>
      <c r="Y146" s="37"/>
      <c r="Z146" s="37"/>
      <c r="AA146" s="37"/>
      <c r="AB146" s="37"/>
      <c r="AC146" s="37"/>
      <c r="AD146" s="37"/>
      <c r="AE146" s="37"/>
      <c r="AF146" s="37"/>
      <c r="AG146" s="37"/>
      <c r="AH146" s="37"/>
      <c r="AI146" s="37"/>
    </row>
    <row r="147" spans="1:35" ht="15.75" customHeight="1">
      <c r="A147" s="741"/>
      <c r="B147" s="742"/>
      <c r="C147" s="37"/>
      <c r="D147" s="37"/>
      <c r="E147" s="37"/>
      <c r="F147" s="67"/>
      <c r="G147" s="741"/>
      <c r="H147" s="743"/>
      <c r="I147" s="37"/>
      <c r="J147" s="37"/>
      <c r="K147" s="68"/>
      <c r="L147" s="67"/>
      <c r="M147" s="69"/>
      <c r="N147" s="37"/>
      <c r="O147" s="37"/>
      <c r="P147" s="67"/>
      <c r="Q147" s="69"/>
      <c r="R147" s="69"/>
      <c r="S147" s="37"/>
      <c r="T147" s="37"/>
      <c r="U147" s="37"/>
      <c r="V147" s="37"/>
      <c r="W147" s="37"/>
      <c r="X147" s="37"/>
      <c r="Y147" s="37"/>
      <c r="Z147" s="37"/>
      <c r="AA147" s="37"/>
      <c r="AB147" s="37"/>
      <c r="AC147" s="37"/>
      <c r="AD147" s="37"/>
      <c r="AE147" s="37"/>
      <c r="AF147" s="37"/>
      <c r="AG147" s="37"/>
      <c r="AH147" s="37"/>
      <c r="AI147" s="37"/>
    </row>
    <row r="148" spans="1:35" ht="15.75" customHeight="1">
      <c r="A148" s="741"/>
      <c r="B148" s="742"/>
      <c r="C148" s="37"/>
      <c r="D148" s="37"/>
      <c r="E148" s="37"/>
      <c r="F148" s="67"/>
      <c r="G148" s="741"/>
      <c r="H148" s="743"/>
      <c r="I148" s="37"/>
      <c r="J148" s="37"/>
      <c r="K148" s="68"/>
      <c r="L148" s="67"/>
      <c r="M148" s="69"/>
      <c r="N148" s="37"/>
      <c r="O148" s="37"/>
      <c r="P148" s="67"/>
      <c r="Q148" s="69"/>
      <c r="R148" s="69"/>
      <c r="S148" s="37"/>
      <c r="T148" s="37"/>
      <c r="U148" s="37"/>
      <c r="V148" s="37"/>
      <c r="W148" s="37"/>
      <c r="X148" s="37"/>
      <c r="Y148" s="37"/>
      <c r="Z148" s="37"/>
      <c r="AA148" s="37"/>
      <c r="AB148" s="37"/>
      <c r="AC148" s="37"/>
      <c r="AD148" s="37"/>
      <c r="AE148" s="37"/>
      <c r="AF148" s="37"/>
      <c r="AG148" s="37"/>
      <c r="AH148" s="37"/>
      <c r="AI148" s="37"/>
    </row>
    <row r="149" spans="1:35" ht="15.75" customHeight="1">
      <c r="A149" s="741"/>
      <c r="B149" s="742"/>
      <c r="C149" s="37"/>
      <c r="D149" s="37"/>
      <c r="E149" s="37"/>
      <c r="F149" s="67"/>
      <c r="G149" s="741"/>
      <c r="H149" s="743"/>
      <c r="I149" s="37"/>
      <c r="J149" s="37"/>
      <c r="K149" s="68"/>
      <c r="L149" s="67"/>
      <c r="M149" s="69"/>
      <c r="N149" s="37"/>
      <c r="O149" s="37"/>
      <c r="P149" s="67"/>
      <c r="Q149" s="69"/>
      <c r="R149" s="69"/>
      <c r="S149" s="37"/>
      <c r="T149" s="37"/>
      <c r="U149" s="37"/>
      <c r="V149" s="37"/>
      <c r="W149" s="37"/>
      <c r="X149" s="37"/>
      <c r="Y149" s="37"/>
      <c r="Z149" s="37"/>
      <c r="AA149" s="37"/>
      <c r="AB149" s="37"/>
      <c r="AC149" s="37"/>
      <c r="AD149" s="37"/>
      <c r="AE149" s="37"/>
      <c r="AF149" s="37"/>
      <c r="AG149" s="37"/>
      <c r="AH149" s="37"/>
      <c r="AI149" s="37"/>
    </row>
    <row r="150" spans="1:35" ht="15.75" customHeight="1">
      <c r="A150" s="741"/>
      <c r="B150" s="742"/>
      <c r="C150" s="37"/>
      <c r="D150" s="37"/>
      <c r="E150" s="37"/>
      <c r="F150" s="67"/>
      <c r="G150" s="741"/>
      <c r="H150" s="743"/>
      <c r="I150" s="37"/>
      <c r="J150" s="37"/>
      <c r="K150" s="68"/>
      <c r="L150" s="67"/>
      <c r="M150" s="69"/>
      <c r="N150" s="37"/>
      <c r="O150" s="37"/>
      <c r="P150" s="67"/>
      <c r="Q150" s="69"/>
      <c r="R150" s="69"/>
      <c r="S150" s="37"/>
      <c r="T150" s="37"/>
      <c r="U150" s="37"/>
      <c r="V150" s="37"/>
      <c r="W150" s="37"/>
      <c r="X150" s="37"/>
      <c r="Y150" s="37"/>
      <c r="Z150" s="37"/>
      <c r="AA150" s="37"/>
      <c r="AB150" s="37"/>
      <c r="AC150" s="37"/>
      <c r="AD150" s="37"/>
      <c r="AE150" s="37"/>
      <c r="AF150" s="37"/>
      <c r="AG150" s="37"/>
      <c r="AH150" s="37"/>
      <c r="AI150" s="37"/>
    </row>
    <row r="151" spans="1:35" ht="15.75" customHeight="1">
      <c r="A151" s="741"/>
      <c r="B151" s="742"/>
      <c r="C151" s="37"/>
      <c r="D151" s="37"/>
      <c r="E151" s="37"/>
      <c r="F151" s="67"/>
      <c r="G151" s="741"/>
      <c r="H151" s="743"/>
      <c r="I151" s="37"/>
      <c r="J151" s="37"/>
      <c r="K151" s="68"/>
      <c r="L151" s="67"/>
      <c r="M151" s="69"/>
      <c r="N151" s="37"/>
      <c r="O151" s="37"/>
      <c r="P151" s="67"/>
      <c r="Q151" s="69"/>
      <c r="R151" s="69"/>
      <c r="S151" s="37"/>
      <c r="T151" s="37"/>
      <c r="U151" s="37"/>
      <c r="V151" s="37"/>
      <c r="W151" s="37"/>
      <c r="X151" s="37"/>
      <c r="Y151" s="37"/>
      <c r="Z151" s="37"/>
      <c r="AA151" s="37"/>
      <c r="AB151" s="37"/>
      <c r="AC151" s="37"/>
      <c r="AD151" s="37"/>
      <c r="AE151" s="37"/>
      <c r="AF151" s="37"/>
      <c r="AG151" s="37"/>
      <c r="AH151" s="37"/>
      <c r="AI151" s="37"/>
    </row>
    <row r="152" spans="1:35" ht="15.75" customHeight="1">
      <c r="A152" s="741"/>
      <c r="B152" s="742"/>
      <c r="C152" s="37"/>
      <c r="D152" s="37"/>
      <c r="E152" s="37"/>
      <c r="F152" s="67"/>
      <c r="G152" s="741"/>
      <c r="H152" s="743"/>
      <c r="I152" s="37"/>
      <c r="J152" s="37"/>
      <c r="K152" s="68"/>
      <c r="L152" s="67"/>
      <c r="M152" s="69"/>
      <c r="N152" s="37"/>
      <c r="O152" s="37"/>
      <c r="P152" s="67"/>
      <c r="Q152" s="69"/>
      <c r="R152" s="69"/>
      <c r="S152" s="37"/>
      <c r="T152" s="37"/>
      <c r="U152" s="37"/>
      <c r="V152" s="37"/>
      <c r="W152" s="37"/>
      <c r="X152" s="37"/>
      <c r="Y152" s="37"/>
      <c r="Z152" s="37"/>
      <c r="AA152" s="37"/>
      <c r="AB152" s="37"/>
      <c r="AC152" s="37"/>
      <c r="AD152" s="37"/>
      <c r="AE152" s="37"/>
      <c r="AF152" s="37"/>
      <c r="AG152" s="37"/>
      <c r="AH152" s="37"/>
      <c r="AI152" s="37"/>
    </row>
    <row r="153" spans="1:35" ht="15.75" customHeight="1">
      <c r="A153" s="741"/>
      <c r="B153" s="742"/>
      <c r="C153" s="37"/>
      <c r="D153" s="37"/>
      <c r="E153" s="37"/>
      <c r="F153" s="67"/>
      <c r="G153" s="741"/>
      <c r="H153" s="743"/>
      <c r="I153" s="37"/>
      <c r="J153" s="37"/>
      <c r="K153" s="68"/>
      <c r="L153" s="67"/>
      <c r="M153" s="69"/>
      <c r="N153" s="37"/>
      <c r="O153" s="37"/>
      <c r="P153" s="67"/>
      <c r="Q153" s="69"/>
      <c r="R153" s="69"/>
      <c r="S153" s="37"/>
      <c r="T153" s="37"/>
      <c r="U153" s="37"/>
      <c r="V153" s="37"/>
      <c r="W153" s="37"/>
      <c r="X153" s="37"/>
      <c r="Y153" s="37"/>
      <c r="Z153" s="37"/>
      <c r="AA153" s="37"/>
      <c r="AB153" s="37"/>
      <c r="AC153" s="37"/>
      <c r="AD153" s="37"/>
      <c r="AE153" s="37"/>
      <c r="AF153" s="37"/>
      <c r="AG153" s="37"/>
      <c r="AH153" s="37"/>
      <c r="AI153" s="37"/>
    </row>
    <row r="154" spans="1:35" ht="15.75" customHeight="1">
      <c r="A154" s="741"/>
      <c r="B154" s="742"/>
      <c r="C154" s="37"/>
      <c r="D154" s="37"/>
      <c r="E154" s="37"/>
      <c r="F154" s="67"/>
      <c r="G154" s="741"/>
      <c r="H154" s="743"/>
      <c r="I154" s="37"/>
      <c r="J154" s="37"/>
      <c r="K154" s="68"/>
      <c r="L154" s="67"/>
      <c r="M154" s="69"/>
      <c r="N154" s="37"/>
      <c r="O154" s="37"/>
      <c r="P154" s="67"/>
      <c r="Q154" s="69"/>
      <c r="R154" s="69"/>
      <c r="S154" s="37"/>
      <c r="T154" s="37"/>
      <c r="U154" s="37"/>
      <c r="V154" s="37"/>
      <c r="W154" s="37"/>
      <c r="X154" s="37"/>
      <c r="Y154" s="37"/>
      <c r="Z154" s="37"/>
      <c r="AA154" s="37"/>
      <c r="AB154" s="37"/>
      <c r="AC154" s="37"/>
      <c r="AD154" s="37"/>
      <c r="AE154" s="37"/>
      <c r="AF154" s="37"/>
      <c r="AG154" s="37"/>
      <c r="AH154" s="37"/>
      <c r="AI154" s="37"/>
    </row>
    <row r="155" spans="1:35" ht="15.75" customHeight="1">
      <c r="A155" s="741"/>
      <c r="B155" s="742"/>
      <c r="C155" s="37"/>
      <c r="D155" s="37"/>
      <c r="E155" s="37"/>
      <c r="F155" s="67"/>
      <c r="G155" s="741"/>
      <c r="H155" s="743"/>
      <c r="I155" s="37"/>
      <c r="J155" s="37"/>
      <c r="K155" s="68"/>
      <c r="L155" s="67"/>
      <c r="M155" s="69"/>
      <c r="N155" s="37"/>
      <c r="O155" s="37"/>
      <c r="P155" s="67"/>
      <c r="Q155" s="69"/>
      <c r="R155" s="69"/>
      <c r="S155" s="37"/>
      <c r="T155" s="37"/>
      <c r="U155" s="37"/>
      <c r="V155" s="37"/>
      <c r="W155" s="37"/>
      <c r="X155" s="37"/>
      <c r="Y155" s="37"/>
      <c r="Z155" s="37"/>
      <c r="AA155" s="37"/>
      <c r="AB155" s="37"/>
      <c r="AC155" s="37"/>
      <c r="AD155" s="37"/>
      <c r="AE155" s="37"/>
      <c r="AF155" s="37"/>
      <c r="AG155" s="37"/>
      <c r="AH155" s="37"/>
      <c r="AI155" s="37"/>
    </row>
    <row r="156" spans="1:35" ht="15.75" customHeight="1">
      <c r="A156" s="741"/>
      <c r="B156" s="742"/>
      <c r="C156" s="37"/>
      <c r="D156" s="37"/>
      <c r="E156" s="37"/>
      <c r="F156" s="67"/>
      <c r="G156" s="741"/>
      <c r="H156" s="743"/>
      <c r="I156" s="37"/>
      <c r="J156" s="37"/>
      <c r="K156" s="68"/>
      <c r="L156" s="67"/>
      <c r="M156" s="69"/>
      <c r="N156" s="37"/>
      <c r="O156" s="37"/>
      <c r="P156" s="67"/>
      <c r="Q156" s="69"/>
      <c r="R156" s="69"/>
      <c r="S156" s="37"/>
      <c r="T156" s="37"/>
      <c r="U156" s="37"/>
      <c r="V156" s="37"/>
      <c r="W156" s="37"/>
      <c r="X156" s="37"/>
      <c r="Y156" s="37"/>
      <c r="Z156" s="37"/>
      <c r="AA156" s="37"/>
      <c r="AB156" s="37"/>
      <c r="AC156" s="37"/>
      <c r="AD156" s="37"/>
      <c r="AE156" s="37"/>
      <c r="AF156" s="37"/>
      <c r="AG156" s="37"/>
      <c r="AH156" s="37"/>
      <c r="AI156" s="37"/>
    </row>
    <row r="157" spans="1:35" ht="15.75" customHeight="1">
      <c r="A157" s="741"/>
      <c r="B157" s="742"/>
      <c r="C157" s="37"/>
      <c r="D157" s="37"/>
      <c r="E157" s="37"/>
      <c r="F157" s="67"/>
      <c r="G157" s="741"/>
      <c r="H157" s="743"/>
      <c r="I157" s="37"/>
      <c r="J157" s="37"/>
      <c r="K157" s="68"/>
      <c r="L157" s="67"/>
      <c r="M157" s="69"/>
      <c r="N157" s="37"/>
      <c r="O157" s="37"/>
      <c r="P157" s="67"/>
      <c r="Q157" s="69"/>
      <c r="R157" s="69"/>
      <c r="S157" s="37"/>
      <c r="T157" s="37"/>
      <c r="U157" s="37"/>
      <c r="V157" s="37"/>
      <c r="W157" s="37"/>
      <c r="X157" s="37"/>
      <c r="Y157" s="37"/>
      <c r="Z157" s="37"/>
      <c r="AA157" s="37"/>
      <c r="AB157" s="37"/>
      <c r="AC157" s="37"/>
      <c r="AD157" s="37"/>
      <c r="AE157" s="37"/>
      <c r="AF157" s="37"/>
      <c r="AG157" s="37"/>
      <c r="AH157" s="37"/>
      <c r="AI157" s="37"/>
    </row>
    <row r="158" spans="1:35" ht="15.75" customHeight="1">
      <c r="A158" s="741"/>
      <c r="B158" s="742"/>
      <c r="C158" s="37"/>
      <c r="D158" s="37"/>
      <c r="E158" s="37"/>
      <c r="F158" s="67"/>
      <c r="G158" s="741"/>
      <c r="H158" s="743"/>
      <c r="I158" s="37"/>
      <c r="J158" s="37"/>
      <c r="K158" s="68"/>
      <c r="L158" s="67"/>
      <c r="M158" s="69"/>
      <c r="N158" s="37"/>
      <c r="O158" s="37"/>
      <c r="P158" s="67"/>
      <c r="Q158" s="69"/>
      <c r="R158" s="69"/>
      <c r="S158" s="37"/>
      <c r="T158" s="37"/>
      <c r="U158" s="37"/>
      <c r="V158" s="37"/>
      <c r="W158" s="37"/>
      <c r="X158" s="37"/>
      <c r="Y158" s="37"/>
      <c r="Z158" s="37"/>
      <c r="AA158" s="37"/>
      <c r="AB158" s="37"/>
      <c r="AC158" s="37"/>
      <c r="AD158" s="37"/>
      <c r="AE158" s="37"/>
      <c r="AF158" s="37"/>
      <c r="AG158" s="37"/>
      <c r="AH158" s="37"/>
      <c r="AI158" s="37"/>
    </row>
    <row r="159" spans="1:35" ht="15.75" customHeight="1">
      <c r="A159" s="741"/>
      <c r="B159" s="742"/>
      <c r="C159" s="37"/>
      <c r="D159" s="37"/>
      <c r="E159" s="37"/>
      <c r="F159" s="67"/>
      <c r="G159" s="741"/>
      <c r="H159" s="743"/>
      <c r="I159" s="37"/>
      <c r="J159" s="37"/>
      <c r="K159" s="68"/>
      <c r="L159" s="67"/>
      <c r="M159" s="69"/>
      <c r="N159" s="37"/>
      <c r="O159" s="37"/>
      <c r="P159" s="67"/>
      <c r="Q159" s="69"/>
      <c r="R159" s="69"/>
      <c r="S159" s="37"/>
      <c r="T159" s="37"/>
      <c r="U159" s="37"/>
      <c r="V159" s="37"/>
      <c r="W159" s="37"/>
      <c r="X159" s="37"/>
      <c r="Y159" s="37"/>
      <c r="Z159" s="37"/>
      <c r="AA159" s="37"/>
      <c r="AB159" s="37"/>
      <c r="AC159" s="37"/>
      <c r="AD159" s="37"/>
      <c r="AE159" s="37"/>
      <c r="AF159" s="37"/>
      <c r="AG159" s="37"/>
      <c r="AH159" s="37"/>
      <c r="AI159" s="37"/>
    </row>
    <row r="160" spans="1:35" ht="15.75" customHeight="1">
      <c r="A160" s="741"/>
      <c r="B160" s="742"/>
      <c r="C160" s="37"/>
      <c r="D160" s="37"/>
      <c r="E160" s="37"/>
      <c r="F160" s="67"/>
      <c r="G160" s="741"/>
      <c r="H160" s="743"/>
      <c r="I160" s="37"/>
      <c r="J160" s="37"/>
      <c r="K160" s="68"/>
      <c r="L160" s="67"/>
      <c r="M160" s="69"/>
      <c r="N160" s="37"/>
      <c r="O160" s="37"/>
      <c r="P160" s="67"/>
      <c r="Q160" s="69"/>
      <c r="R160" s="69"/>
      <c r="S160" s="37"/>
      <c r="T160" s="37"/>
      <c r="U160" s="37"/>
      <c r="V160" s="37"/>
      <c r="W160" s="37"/>
      <c r="X160" s="37"/>
      <c r="Y160" s="37"/>
      <c r="Z160" s="37"/>
      <c r="AA160" s="37"/>
      <c r="AB160" s="37"/>
      <c r="AC160" s="37"/>
      <c r="AD160" s="37"/>
      <c r="AE160" s="37"/>
      <c r="AF160" s="37"/>
      <c r="AG160" s="37"/>
      <c r="AH160" s="37"/>
      <c r="AI160" s="37"/>
    </row>
    <row r="161" spans="1:35" ht="15.75" customHeight="1">
      <c r="A161" s="741"/>
      <c r="B161" s="742"/>
      <c r="C161" s="37"/>
      <c r="D161" s="37"/>
      <c r="E161" s="37"/>
      <c r="F161" s="67"/>
      <c r="G161" s="741"/>
      <c r="H161" s="743"/>
      <c r="I161" s="37"/>
      <c r="J161" s="37"/>
      <c r="K161" s="68"/>
      <c r="L161" s="67"/>
      <c r="M161" s="69"/>
      <c r="N161" s="37"/>
      <c r="O161" s="37"/>
      <c r="P161" s="67"/>
      <c r="Q161" s="69"/>
      <c r="R161" s="69"/>
      <c r="S161" s="37"/>
      <c r="T161" s="37"/>
      <c r="U161" s="37"/>
      <c r="V161" s="37"/>
      <c r="W161" s="37"/>
      <c r="X161" s="37"/>
      <c r="Y161" s="37"/>
      <c r="Z161" s="37"/>
      <c r="AA161" s="37"/>
      <c r="AB161" s="37"/>
      <c r="AC161" s="37"/>
      <c r="AD161" s="37"/>
      <c r="AE161" s="37"/>
      <c r="AF161" s="37"/>
      <c r="AG161" s="37"/>
      <c r="AH161" s="37"/>
      <c r="AI161" s="37"/>
    </row>
    <row r="162" spans="1:35" ht="15.75" customHeight="1">
      <c r="A162" s="741"/>
      <c r="B162" s="742"/>
      <c r="C162" s="37"/>
      <c r="D162" s="37"/>
      <c r="E162" s="37"/>
      <c r="F162" s="67"/>
      <c r="G162" s="741"/>
      <c r="H162" s="743"/>
      <c r="I162" s="37"/>
      <c r="J162" s="37"/>
      <c r="K162" s="68"/>
      <c r="L162" s="67"/>
      <c r="M162" s="69"/>
      <c r="N162" s="37"/>
      <c r="O162" s="37"/>
      <c r="P162" s="67"/>
      <c r="Q162" s="69"/>
      <c r="R162" s="69"/>
      <c r="S162" s="37"/>
      <c r="T162" s="37"/>
      <c r="U162" s="37"/>
      <c r="V162" s="37"/>
      <c r="W162" s="37"/>
      <c r="X162" s="37"/>
      <c r="Y162" s="37"/>
      <c r="Z162" s="37"/>
      <c r="AA162" s="37"/>
      <c r="AB162" s="37"/>
      <c r="AC162" s="37"/>
      <c r="AD162" s="37"/>
      <c r="AE162" s="37"/>
      <c r="AF162" s="37"/>
      <c r="AG162" s="37"/>
      <c r="AH162" s="37"/>
      <c r="AI162" s="37"/>
    </row>
    <row r="163" spans="1:35" ht="15.75" customHeight="1">
      <c r="A163" s="741"/>
      <c r="B163" s="742"/>
      <c r="C163" s="37"/>
      <c r="D163" s="37"/>
      <c r="E163" s="37"/>
      <c r="F163" s="67"/>
      <c r="G163" s="741"/>
      <c r="H163" s="743"/>
      <c r="I163" s="37"/>
      <c r="J163" s="37"/>
      <c r="K163" s="68"/>
      <c r="L163" s="67"/>
      <c r="M163" s="69"/>
      <c r="N163" s="37"/>
      <c r="O163" s="37"/>
      <c r="P163" s="67"/>
      <c r="Q163" s="69"/>
      <c r="R163" s="69"/>
      <c r="S163" s="37"/>
      <c r="T163" s="37"/>
      <c r="U163" s="37"/>
      <c r="V163" s="37"/>
      <c r="W163" s="37"/>
      <c r="X163" s="37"/>
      <c r="Y163" s="37"/>
      <c r="Z163" s="37"/>
      <c r="AA163" s="37"/>
      <c r="AB163" s="37"/>
      <c r="AC163" s="37"/>
      <c r="AD163" s="37"/>
      <c r="AE163" s="37"/>
      <c r="AF163" s="37"/>
      <c r="AG163" s="37"/>
      <c r="AH163" s="37"/>
      <c r="AI163" s="37"/>
    </row>
    <row r="164" spans="1:35" ht="15.75" customHeight="1">
      <c r="A164" s="741"/>
      <c r="B164" s="742"/>
      <c r="C164" s="37"/>
      <c r="D164" s="37"/>
      <c r="E164" s="37"/>
      <c r="F164" s="67"/>
      <c r="G164" s="741"/>
      <c r="H164" s="743"/>
      <c r="I164" s="37"/>
      <c r="J164" s="37"/>
      <c r="K164" s="68"/>
      <c r="L164" s="67"/>
      <c r="M164" s="69"/>
      <c r="N164" s="37"/>
      <c r="O164" s="37"/>
      <c r="P164" s="67"/>
      <c r="Q164" s="69"/>
      <c r="R164" s="69"/>
      <c r="S164" s="37"/>
      <c r="T164" s="37"/>
      <c r="U164" s="37"/>
      <c r="V164" s="37"/>
      <c r="W164" s="37"/>
      <c r="X164" s="37"/>
      <c r="Y164" s="37"/>
      <c r="Z164" s="37"/>
      <c r="AA164" s="37"/>
      <c r="AB164" s="37"/>
      <c r="AC164" s="37"/>
      <c r="AD164" s="37"/>
      <c r="AE164" s="37"/>
      <c r="AF164" s="37"/>
      <c r="AG164" s="37"/>
      <c r="AH164" s="37"/>
      <c r="AI164" s="37"/>
    </row>
    <row r="165" spans="1:35" ht="15.75" customHeight="1">
      <c r="A165" s="741"/>
      <c r="B165" s="742"/>
      <c r="C165" s="37"/>
      <c r="D165" s="37"/>
      <c r="E165" s="37"/>
      <c r="F165" s="67"/>
      <c r="G165" s="741"/>
      <c r="H165" s="743"/>
      <c r="I165" s="37"/>
      <c r="J165" s="37"/>
      <c r="K165" s="68"/>
      <c r="L165" s="67"/>
      <c r="M165" s="69"/>
      <c r="N165" s="37"/>
      <c r="O165" s="37"/>
      <c r="P165" s="67"/>
      <c r="Q165" s="69"/>
      <c r="R165" s="69"/>
      <c r="S165" s="37"/>
      <c r="T165" s="37"/>
      <c r="U165" s="37"/>
      <c r="V165" s="37"/>
      <c r="W165" s="37"/>
      <c r="X165" s="37"/>
      <c r="Y165" s="37"/>
      <c r="Z165" s="37"/>
      <c r="AA165" s="37"/>
      <c r="AB165" s="37"/>
      <c r="AC165" s="37"/>
      <c r="AD165" s="37"/>
      <c r="AE165" s="37"/>
      <c r="AF165" s="37"/>
      <c r="AG165" s="37"/>
      <c r="AH165" s="37"/>
      <c r="AI165" s="37"/>
    </row>
    <row r="166" spans="1:35" ht="15.75" customHeight="1">
      <c r="A166" s="741"/>
      <c r="B166" s="742"/>
      <c r="C166" s="37"/>
      <c r="D166" s="37"/>
      <c r="E166" s="37"/>
      <c r="F166" s="67"/>
      <c r="G166" s="741"/>
      <c r="H166" s="743"/>
      <c r="I166" s="37"/>
      <c r="J166" s="37"/>
      <c r="K166" s="68"/>
      <c r="L166" s="67"/>
      <c r="M166" s="69"/>
      <c r="N166" s="37"/>
      <c r="O166" s="37"/>
      <c r="P166" s="67"/>
      <c r="Q166" s="69"/>
      <c r="R166" s="69"/>
      <c r="S166" s="37"/>
      <c r="T166" s="37"/>
      <c r="U166" s="37"/>
      <c r="V166" s="37"/>
      <c r="W166" s="37"/>
      <c r="X166" s="37"/>
      <c r="Y166" s="37"/>
      <c r="Z166" s="37"/>
      <c r="AA166" s="37"/>
      <c r="AB166" s="37"/>
      <c r="AC166" s="37"/>
      <c r="AD166" s="37"/>
      <c r="AE166" s="37"/>
      <c r="AF166" s="37"/>
      <c r="AG166" s="37"/>
      <c r="AH166" s="37"/>
      <c r="AI166" s="37"/>
    </row>
    <row r="167" spans="1:35" ht="15.75" customHeight="1">
      <c r="A167" s="741"/>
      <c r="B167" s="742"/>
      <c r="C167" s="37"/>
      <c r="D167" s="37"/>
      <c r="E167" s="37"/>
      <c r="F167" s="67"/>
      <c r="G167" s="741"/>
      <c r="H167" s="743"/>
      <c r="I167" s="37"/>
      <c r="J167" s="37"/>
      <c r="K167" s="68"/>
      <c r="L167" s="67"/>
      <c r="M167" s="69"/>
      <c r="N167" s="37"/>
      <c r="O167" s="37"/>
      <c r="P167" s="67"/>
      <c r="Q167" s="69"/>
      <c r="R167" s="69"/>
      <c r="S167" s="37"/>
      <c r="T167" s="37"/>
      <c r="U167" s="37"/>
      <c r="V167" s="37"/>
      <c r="W167" s="37"/>
      <c r="X167" s="37"/>
      <c r="Y167" s="37"/>
      <c r="Z167" s="37"/>
      <c r="AA167" s="37"/>
      <c r="AB167" s="37"/>
      <c r="AC167" s="37"/>
      <c r="AD167" s="37"/>
      <c r="AE167" s="37"/>
      <c r="AF167" s="37"/>
      <c r="AG167" s="37"/>
      <c r="AH167" s="37"/>
      <c r="AI167" s="37"/>
    </row>
    <row r="168" spans="1:35" ht="15.75" customHeight="1">
      <c r="A168" s="741"/>
      <c r="B168" s="742"/>
      <c r="C168" s="37"/>
      <c r="D168" s="37"/>
      <c r="E168" s="37"/>
      <c r="F168" s="67"/>
      <c r="G168" s="741"/>
      <c r="H168" s="743"/>
      <c r="I168" s="37"/>
      <c r="J168" s="37"/>
      <c r="K168" s="68"/>
      <c r="L168" s="67"/>
      <c r="M168" s="69"/>
      <c r="N168" s="37"/>
      <c r="O168" s="37"/>
      <c r="P168" s="67"/>
      <c r="Q168" s="69"/>
      <c r="R168" s="69"/>
      <c r="S168" s="37"/>
      <c r="T168" s="37"/>
      <c r="U168" s="37"/>
      <c r="V168" s="37"/>
      <c r="W168" s="37"/>
      <c r="X168" s="37"/>
      <c r="Y168" s="37"/>
      <c r="Z168" s="37"/>
      <c r="AA168" s="37"/>
      <c r="AB168" s="37"/>
      <c r="AC168" s="37"/>
      <c r="AD168" s="37"/>
      <c r="AE168" s="37"/>
      <c r="AF168" s="37"/>
      <c r="AG168" s="37"/>
      <c r="AH168" s="37"/>
      <c r="AI168" s="37"/>
    </row>
    <row r="169" spans="1:35" ht="15.75" customHeight="1">
      <c r="A169" s="741"/>
      <c r="B169" s="742"/>
      <c r="C169" s="37"/>
      <c r="D169" s="37"/>
      <c r="E169" s="37"/>
      <c r="F169" s="67"/>
      <c r="G169" s="741"/>
      <c r="H169" s="743"/>
      <c r="I169" s="37"/>
      <c r="J169" s="37"/>
      <c r="K169" s="68"/>
      <c r="L169" s="67"/>
      <c r="M169" s="69"/>
      <c r="N169" s="37"/>
      <c r="O169" s="37"/>
      <c r="P169" s="67"/>
      <c r="Q169" s="69"/>
      <c r="R169" s="69"/>
      <c r="S169" s="37"/>
      <c r="T169" s="37"/>
      <c r="U169" s="37"/>
      <c r="V169" s="37"/>
      <c r="W169" s="37"/>
      <c r="X169" s="37"/>
      <c r="Y169" s="37"/>
      <c r="Z169" s="37"/>
      <c r="AA169" s="37"/>
      <c r="AB169" s="37"/>
      <c r="AC169" s="37"/>
      <c r="AD169" s="37"/>
      <c r="AE169" s="37"/>
      <c r="AF169" s="37"/>
      <c r="AG169" s="37"/>
      <c r="AH169" s="37"/>
      <c r="AI169" s="37"/>
    </row>
    <row r="170" spans="1:35" ht="15.75" customHeight="1">
      <c r="A170" s="741"/>
      <c r="B170" s="742"/>
      <c r="C170" s="37"/>
      <c r="D170" s="37"/>
      <c r="E170" s="37"/>
      <c r="F170" s="67"/>
      <c r="G170" s="741"/>
      <c r="H170" s="743"/>
      <c r="I170" s="37"/>
      <c r="J170" s="37"/>
      <c r="K170" s="68"/>
      <c r="L170" s="67"/>
      <c r="M170" s="69"/>
      <c r="N170" s="37"/>
      <c r="O170" s="37"/>
      <c r="P170" s="67"/>
      <c r="Q170" s="69"/>
      <c r="R170" s="69"/>
      <c r="S170" s="37"/>
      <c r="T170" s="37"/>
      <c r="U170" s="37"/>
      <c r="V170" s="37"/>
      <c r="W170" s="37"/>
      <c r="X170" s="37"/>
      <c r="Y170" s="37"/>
      <c r="Z170" s="37"/>
      <c r="AA170" s="37"/>
      <c r="AB170" s="37"/>
      <c r="AC170" s="37"/>
      <c r="AD170" s="37"/>
      <c r="AE170" s="37"/>
      <c r="AF170" s="37"/>
      <c r="AG170" s="37"/>
      <c r="AH170" s="37"/>
      <c r="AI170" s="37"/>
    </row>
    <row r="171" spans="1:35" ht="15.75" customHeight="1">
      <c r="A171" s="741"/>
      <c r="B171" s="742"/>
      <c r="C171" s="37"/>
      <c r="D171" s="37"/>
      <c r="E171" s="37"/>
      <c r="F171" s="67"/>
      <c r="G171" s="741"/>
      <c r="H171" s="743"/>
      <c r="I171" s="37"/>
      <c r="J171" s="37"/>
      <c r="K171" s="68"/>
      <c r="L171" s="67"/>
      <c r="M171" s="69"/>
      <c r="N171" s="37"/>
      <c r="O171" s="37"/>
      <c r="P171" s="67"/>
      <c r="Q171" s="69"/>
      <c r="R171" s="69"/>
      <c r="S171" s="37"/>
      <c r="T171" s="37"/>
      <c r="U171" s="37"/>
      <c r="V171" s="37"/>
      <c r="W171" s="37"/>
      <c r="X171" s="37"/>
      <c r="Y171" s="37"/>
      <c r="Z171" s="37"/>
      <c r="AA171" s="37"/>
      <c r="AB171" s="37"/>
      <c r="AC171" s="37"/>
      <c r="AD171" s="37"/>
      <c r="AE171" s="37"/>
      <c r="AF171" s="37"/>
      <c r="AG171" s="37"/>
      <c r="AH171" s="37"/>
      <c r="AI171" s="37"/>
    </row>
    <row r="172" spans="1:35" ht="15.75" customHeight="1">
      <c r="A172" s="741"/>
      <c r="B172" s="742"/>
      <c r="C172" s="37"/>
      <c r="D172" s="37"/>
      <c r="E172" s="37"/>
      <c r="F172" s="67"/>
      <c r="G172" s="741"/>
      <c r="H172" s="743"/>
      <c r="I172" s="37"/>
      <c r="J172" s="37"/>
      <c r="K172" s="68"/>
      <c r="L172" s="67"/>
      <c r="M172" s="69"/>
      <c r="N172" s="37"/>
      <c r="O172" s="37"/>
      <c r="P172" s="67"/>
      <c r="Q172" s="69"/>
      <c r="R172" s="69"/>
      <c r="S172" s="37"/>
      <c r="T172" s="37"/>
      <c r="U172" s="37"/>
      <c r="V172" s="37"/>
      <c r="W172" s="37"/>
      <c r="X172" s="37"/>
      <c r="Y172" s="37"/>
      <c r="Z172" s="37"/>
      <c r="AA172" s="37"/>
      <c r="AB172" s="37"/>
      <c r="AC172" s="37"/>
      <c r="AD172" s="37"/>
      <c r="AE172" s="37"/>
      <c r="AF172" s="37"/>
      <c r="AG172" s="37"/>
      <c r="AH172" s="37"/>
      <c r="AI172" s="37"/>
    </row>
    <row r="173" spans="1:35" ht="15.75" customHeight="1">
      <c r="A173" s="741"/>
      <c r="B173" s="742"/>
      <c r="C173" s="37"/>
      <c r="D173" s="37"/>
      <c r="E173" s="37"/>
      <c r="F173" s="67"/>
      <c r="G173" s="741"/>
      <c r="H173" s="743"/>
      <c r="I173" s="37"/>
      <c r="J173" s="37"/>
      <c r="K173" s="68"/>
      <c r="L173" s="67"/>
      <c r="M173" s="69"/>
      <c r="N173" s="37"/>
      <c r="O173" s="37"/>
      <c r="P173" s="67"/>
      <c r="Q173" s="69"/>
      <c r="R173" s="69"/>
      <c r="S173" s="37"/>
      <c r="T173" s="37"/>
      <c r="U173" s="37"/>
      <c r="V173" s="37"/>
      <c r="W173" s="37"/>
      <c r="X173" s="37"/>
      <c r="Y173" s="37"/>
      <c r="Z173" s="37"/>
      <c r="AA173" s="37"/>
      <c r="AB173" s="37"/>
      <c r="AC173" s="37"/>
      <c r="AD173" s="37"/>
      <c r="AE173" s="37"/>
      <c r="AF173" s="37"/>
      <c r="AG173" s="37"/>
      <c r="AH173" s="37"/>
      <c r="AI173" s="37"/>
    </row>
    <row r="174" spans="1:35" ht="15.75" customHeight="1">
      <c r="A174" s="741"/>
      <c r="B174" s="742"/>
      <c r="C174" s="37"/>
      <c r="D174" s="37"/>
      <c r="E174" s="37"/>
      <c r="F174" s="67"/>
      <c r="G174" s="741"/>
      <c r="H174" s="743"/>
      <c r="I174" s="37"/>
      <c r="J174" s="37"/>
      <c r="K174" s="68"/>
      <c r="L174" s="67"/>
      <c r="M174" s="69"/>
      <c r="N174" s="37"/>
      <c r="O174" s="37"/>
      <c r="P174" s="67"/>
      <c r="Q174" s="69"/>
      <c r="R174" s="69"/>
      <c r="S174" s="37"/>
      <c r="T174" s="37"/>
      <c r="U174" s="37"/>
      <c r="V174" s="37"/>
      <c r="W174" s="37"/>
      <c r="X174" s="37"/>
      <c r="Y174" s="37"/>
      <c r="Z174" s="37"/>
      <c r="AA174" s="37"/>
      <c r="AB174" s="37"/>
      <c r="AC174" s="37"/>
      <c r="AD174" s="37"/>
      <c r="AE174" s="37"/>
      <c r="AF174" s="37"/>
      <c r="AG174" s="37"/>
      <c r="AH174" s="37"/>
      <c r="AI174" s="37"/>
    </row>
    <row r="175" spans="1:35" ht="15.75" customHeight="1">
      <c r="A175" s="741"/>
      <c r="B175" s="742"/>
      <c r="C175" s="37"/>
      <c r="D175" s="37"/>
      <c r="E175" s="37"/>
      <c r="F175" s="67"/>
      <c r="G175" s="741"/>
      <c r="H175" s="743"/>
      <c r="I175" s="37"/>
      <c r="J175" s="37"/>
      <c r="K175" s="68"/>
      <c r="L175" s="67"/>
      <c r="M175" s="69"/>
      <c r="N175" s="37"/>
      <c r="O175" s="37"/>
      <c r="P175" s="67"/>
      <c r="Q175" s="69"/>
      <c r="R175" s="69"/>
      <c r="S175" s="37"/>
      <c r="T175" s="37"/>
      <c r="U175" s="37"/>
      <c r="V175" s="37"/>
      <c r="W175" s="37"/>
      <c r="X175" s="37"/>
      <c r="Y175" s="37"/>
      <c r="Z175" s="37"/>
      <c r="AA175" s="37"/>
      <c r="AB175" s="37"/>
      <c r="AC175" s="37"/>
      <c r="AD175" s="37"/>
      <c r="AE175" s="37"/>
      <c r="AF175" s="37"/>
      <c r="AG175" s="37"/>
      <c r="AH175" s="37"/>
      <c r="AI175" s="37"/>
    </row>
    <row r="176" spans="1:35" ht="15.75" customHeight="1">
      <c r="A176" s="741"/>
      <c r="B176" s="742"/>
      <c r="C176" s="37"/>
      <c r="D176" s="37"/>
      <c r="E176" s="37"/>
      <c r="F176" s="67"/>
      <c r="G176" s="741"/>
      <c r="H176" s="743"/>
      <c r="I176" s="37"/>
      <c r="J176" s="37"/>
      <c r="K176" s="68"/>
      <c r="L176" s="67"/>
      <c r="M176" s="69"/>
      <c r="N176" s="37"/>
      <c r="O176" s="37"/>
      <c r="P176" s="67"/>
      <c r="Q176" s="69"/>
      <c r="R176" s="69"/>
      <c r="S176" s="37"/>
      <c r="T176" s="37"/>
      <c r="U176" s="37"/>
      <c r="V176" s="37"/>
      <c r="W176" s="37"/>
      <c r="X176" s="37"/>
      <c r="Y176" s="37"/>
      <c r="Z176" s="37"/>
      <c r="AA176" s="37"/>
      <c r="AB176" s="37"/>
      <c r="AC176" s="37"/>
      <c r="AD176" s="37"/>
      <c r="AE176" s="37"/>
      <c r="AF176" s="37"/>
      <c r="AG176" s="37"/>
      <c r="AH176" s="37"/>
      <c r="AI176" s="37"/>
    </row>
    <row r="177" spans="1:35" ht="15.75" customHeight="1">
      <c r="A177" s="741"/>
      <c r="B177" s="742"/>
      <c r="C177" s="37"/>
      <c r="D177" s="37"/>
      <c r="E177" s="37"/>
      <c r="F177" s="67"/>
      <c r="G177" s="741"/>
      <c r="H177" s="743"/>
      <c r="I177" s="37"/>
      <c r="J177" s="37"/>
      <c r="K177" s="68"/>
      <c r="L177" s="67"/>
      <c r="M177" s="69"/>
      <c r="N177" s="37"/>
      <c r="O177" s="37"/>
      <c r="P177" s="67"/>
      <c r="Q177" s="69"/>
      <c r="R177" s="69"/>
      <c r="S177" s="37"/>
      <c r="T177" s="37"/>
      <c r="U177" s="37"/>
      <c r="V177" s="37"/>
      <c r="W177" s="37"/>
      <c r="X177" s="37"/>
      <c r="Y177" s="37"/>
      <c r="Z177" s="37"/>
      <c r="AA177" s="37"/>
      <c r="AB177" s="37"/>
      <c r="AC177" s="37"/>
      <c r="AD177" s="37"/>
      <c r="AE177" s="37"/>
      <c r="AF177" s="37"/>
      <c r="AG177" s="37"/>
      <c r="AH177" s="37"/>
      <c r="AI177" s="37"/>
    </row>
    <row r="178" spans="1:35" ht="15.75" customHeight="1">
      <c r="A178" s="741"/>
      <c r="B178" s="742"/>
      <c r="C178" s="37"/>
      <c r="D178" s="37"/>
      <c r="E178" s="37"/>
      <c r="F178" s="67"/>
      <c r="G178" s="741"/>
      <c r="H178" s="743"/>
      <c r="I178" s="37"/>
      <c r="J178" s="37"/>
      <c r="K178" s="68"/>
      <c r="L178" s="67"/>
      <c r="M178" s="69"/>
      <c r="N178" s="37"/>
      <c r="O178" s="37"/>
      <c r="P178" s="67"/>
      <c r="Q178" s="69"/>
      <c r="R178" s="69"/>
      <c r="S178" s="37"/>
      <c r="T178" s="37"/>
      <c r="U178" s="37"/>
      <c r="V178" s="37"/>
      <c r="W178" s="37"/>
      <c r="X178" s="37"/>
      <c r="Y178" s="37"/>
      <c r="Z178" s="37"/>
      <c r="AA178" s="37"/>
      <c r="AB178" s="37"/>
      <c r="AC178" s="37"/>
      <c r="AD178" s="37"/>
      <c r="AE178" s="37"/>
      <c r="AF178" s="37"/>
      <c r="AG178" s="37"/>
      <c r="AH178" s="37"/>
      <c r="AI178" s="37"/>
    </row>
    <row r="179" spans="1:35" ht="15.75" customHeight="1">
      <c r="A179" s="741"/>
      <c r="B179" s="742"/>
      <c r="C179" s="37"/>
      <c r="D179" s="37"/>
      <c r="E179" s="37"/>
      <c r="F179" s="67"/>
      <c r="G179" s="741"/>
      <c r="H179" s="743"/>
      <c r="I179" s="37"/>
      <c r="J179" s="37"/>
      <c r="K179" s="68"/>
      <c r="L179" s="67"/>
      <c r="M179" s="69"/>
      <c r="N179" s="37"/>
      <c r="O179" s="37"/>
      <c r="P179" s="67"/>
      <c r="Q179" s="69"/>
      <c r="R179" s="69"/>
      <c r="S179" s="37"/>
      <c r="T179" s="37"/>
      <c r="U179" s="37"/>
      <c r="V179" s="37"/>
      <c r="W179" s="37"/>
      <c r="X179" s="37"/>
      <c r="Y179" s="37"/>
      <c r="Z179" s="37"/>
      <c r="AA179" s="37"/>
      <c r="AB179" s="37"/>
      <c r="AC179" s="37"/>
      <c r="AD179" s="37"/>
      <c r="AE179" s="37"/>
      <c r="AF179" s="37"/>
      <c r="AG179" s="37"/>
      <c r="AH179" s="37"/>
      <c r="AI179" s="37"/>
    </row>
    <row r="180" spans="1:35" ht="15.75" customHeight="1">
      <c r="A180" s="741"/>
      <c r="B180" s="742"/>
      <c r="C180" s="37"/>
      <c r="D180" s="37"/>
      <c r="E180" s="37"/>
      <c r="F180" s="67"/>
      <c r="G180" s="741"/>
      <c r="H180" s="743"/>
      <c r="I180" s="37"/>
      <c r="J180" s="37"/>
      <c r="K180" s="68"/>
      <c r="L180" s="67"/>
      <c r="M180" s="69"/>
      <c r="N180" s="37"/>
      <c r="O180" s="37"/>
      <c r="P180" s="67"/>
      <c r="Q180" s="69"/>
      <c r="R180" s="69"/>
      <c r="S180" s="37"/>
      <c r="T180" s="37"/>
      <c r="U180" s="37"/>
      <c r="V180" s="37"/>
      <c r="W180" s="37"/>
      <c r="X180" s="37"/>
      <c r="Y180" s="37"/>
      <c r="Z180" s="37"/>
      <c r="AA180" s="37"/>
      <c r="AB180" s="37"/>
      <c r="AC180" s="37"/>
      <c r="AD180" s="37"/>
      <c r="AE180" s="37"/>
      <c r="AF180" s="37"/>
      <c r="AG180" s="37"/>
      <c r="AH180" s="37"/>
      <c r="AI180" s="37"/>
    </row>
    <row r="181" spans="1:35" ht="15.75" customHeight="1">
      <c r="A181" s="741"/>
      <c r="B181" s="742"/>
      <c r="C181" s="37"/>
      <c r="D181" s="37"/>
      <c r="E181" s="37"/>
      <c r="F181" s="67"/>
      <c r="G181" s="741"/>
      <c r="H181" s="743"/>
      <c r="I181" s="37"/>
      <c r="J181" s="37"/>
      <c r="K181" s="68"/>
      <c r="L181" s="67"/>
      <c r="M181" s="69"/>
      <c r="N181" s="37"/>
      <c r="O181" s="37"/>
      <c r="P181" s="67"/>
      <c r="Q181" s="69"/>
      <c r="R181" s="69"/>
      <c r="S181" s="37"/>
      <c r="T181" s="37"/>
      <c r="U181" s="37"/>
      <c r="V181" s="37"/>
      <c r="W181" s="37"/>
      <c r="X181" s="37"/>
      <c r="Y181" s="37"/>
      <c r="Z181" s="37"/>
      <c r="AA181" s="37"/>
      <c r="AB181" s="37"/>
      <c r="AC181" s="37"/>
      <c r="AD181" s="37"/>
      <c r="AE181" s="37"/>
      <c r="AF181" s="37"/>
      <c r="AG181" s="37"/>
      <c r="AH181" s="37"/>
      <c r="AI181" s="37"/>
    </row>
    <row r="182" spans="1:35" ht="15.75" customHeight="1">
      <c r="A182" s="741"/>
      <c r="B182" s="742"/>
      <c r="C182" s="37"/>
      <c r="D182" s="37"/>
      <c r="E182" s="37"/>
      <c r="F182" s="67"/>
      <c r="G182" s="741"/>
      <c r="H182" s="743"/>
      <c r="I182" s="37"/>
      <c r="J182" s="37"/>
      <c r="K182" s="68"/>
      <c r="L182" s="67"/>
      <c r="M182" s="69"/>
      <c r="N182" s="37"/>
      <c r="O182" s="37"/>
      <c r="P182" s="67"/>
      <c r="Q182" s="69"/>
      <c r="R182" s="69"/>
      <c r="S182" s="37"/>
      <c r="T182" s="37"/>
      <c r="U182" s="37"/>
      <c r="V182" s="37"/>
      <c r="W182" s="37"/>
      <c r="X182" s="37"/>
      <c r="Y182" s="37"/>
      <c r="Z182" s="37"/>
      <c r="AA182" s="37"/>
      <c r="AB182" s="37"/>
      <c r="AC182" s="37"/>
      <c r="AD182" s="37"/>
      <c r="AE182" s="37"/>
      <c r="AF182" s="37"/>
      <c r="AG182" s="37"/>
      <c r="AH182" s="37"/>
      <c r="AI182" s="37"/>
    </row>
    <row r="183" spans="1:35" ht="15.75" customHeight="1">
      <c r="A183" s="741"/>
      <c r="B183" s="742"/>
      <c r="C183" s="37"/>
      <c r="D183" s="37"/>
      <c r="E183" s="37"/>
      <c r="F183" s="67"/>
      <c r="G183" s="741"/>
      <c r="H183" s="743"/>
      <c r="I183" s="37"/>
      <c r="J183" s="37"/>
      <c r="K183" s="68"/>
      <c r="L183" s="67"/>
      <c r="M183" s="69"/>
      <c r="N183" s="37"/>
      <c r="O183" s="37"/>
      <c r="P183" s="67"/>
      <c r="Q183" s="69"/>
      <c r="R183" s="69"/>
      <c r="S183" s="37"/>
      <c r="T183" s="37"/>
      <c r="U183" s="37"/>
      <c r="V183" s="37"/>
      <c r="W183" s="37"/>
      <c r="X183" s="37"/>
      <c r="Y183" s="37"/>
      <c r="Z183" s="37"/>
      <c r="AA183" s="37"/>
      <c r="AB183" s="37"/>
      <c r="AC183" s="37"/>
      <c r="AD183" s="37"/>
      <c r="AE183" s="37"/>
      <c r="AF183" s="37"/>
      <c r="AG183" s="37"/>
      <c r="AH183" s="37"/>
      <c r="AI183" s="37"/>
    </row>
    <row r="184" spans="1:35" ht="15.75" customHeight="1">
      <c r="A184" s="741"/>
      <c r="B184" s="742"/>
      <c r="C184" s="37"/>
      <c r="D184" s="37"/>
      <c r="E184" s="37"/>
      <c r="F184" s="67"/>
      <c r="G184" s="741"/>
      <c r="H184" s="743"/>
      <c r="I184" s="37"/>
      <c r="J184" s="37"/>
      <c r="K184" s="68"/>
      <c r="L184" s="67"/>
      <c r="M184" s="69"/>
      <c r="N184" s="37"/>
      <c r="O184" s="37"/>
      <c r="P184" s="67"/>
      <c r="Q184" s="69"/>
      <c r="R184" s="69"/>
      <c r="S184" s="37"/>
      <c r="T184" s="37"/>
      <c r="U184" s="37"/>
      <c r="V184" s="37"/>
      <c r="W184" s="37"/>
      <c r="X184" s="37"/>
      <c r="Y184" s="37"/>
      <c r="Z184" s="37"/>
      <c r="AA184" s="37"/>
      <c r="AB184" s="37"/>
      <c r="AC184" s="37"/>
      <c r="AD184" s="37"/>
      <c r="AE184" s="37"/>
      <c r="AF184" s="37"/>
      <c r="AG184" s="37"/>
      <c r="AH184" s="37"/>
      <c r="AI184" s="37"/>
    </row>
    <row r="185" spans="1:35" ht="15.75" customHeight="1">
      <c r="A185" s="741"/>
      <c r="B185" s="742"/>
      <c r="C185" s="37"/>
      <c r="D185" s="37"/>
      <c r="E185" s="37"/>
      <c r="F185" s="67"/>
      <c r="G185" s="741"/>
      <c r="H185" s="743"/>
      <c r="I185" s="37"/>
      <c r="J185" s="37"/>
      <c r="K185" s="68"/>
      <c r="L185" s="67"/>
      <c r="M185" s="69"/>
      <c r="N185" s="37"/>
      <c r="O185" s="37"/>
      <c r="P185" s="67"/>
      <c r="Q185" s="69"/>
      <c r="R185" s="69"/>
      <c r="S185" s="37"/>
      <c r="T185" s="37"/>
      <c r="U185" s="37"/>
      <c r="V185" s="37"/>
      <c r="W185" s="37"/>
      <c r="X185" s="37"/>
      <c r="Y185" s="37"/>
      <c r="Z185" s="37"/>
      <c r="AA185" s="37"/>
      <c r="AB185" s="37"/>
      <c r="AC185" s="37"/>
      <c r="AD185" s="37"/>
      <c r="AE185" s="37"/>
      <c r="AF185" s="37"/>
      <c r="AG185" s="37"/>
      <c r="AH185" s="37"/>
      <c r="AI185" s="37"/>
    </row>
    <row r="186" spans="1:35" ht="15.75" customHeight="1">
      <c r="A186" s="741"/>
      <c r="B186" s="742"/>
      <c r="C186" s="37"/>
      <c r="D186" s="37"/>
      <c r="E186" s="37"/>
      <c r="F186" s="67"/>
      <c r="G186" s="741"/>
      <c r="H186" s="743"/>
      <c r="I186" s="37"/>
      <c r="J186" s="37"/>
      <c r="K186" s="68"/>
      <c r="L186" s="67"/>
      <c r="M186" s="69"/>
      <c r="N186" s="37"/>
      <c r="O186" s="37"/>
      <c r="P186" s="67"/>
      <c r="Q186" s="69"/>
      <c r="R186" s="69"/>
      <c r="S186" s="37"/>
      <c r="T186" s="37"/>
      <c r="U186" s="37"/>
      <c r="V186" s="37"/>
      <c r="W186" s="37"/>
      <c r="X186" s="37"/>
      <c r="Y186" s="37"/>
      <c r="Z186" s="37"/>
      <c r="AA186" s="37"/>
      <c r="AB186" s="37"/>
      <c r="AC186" s="37"/>
      <c r="AD186" s="37"/>
      <c r="AE186" s="37"/>
      <c r="AF186" s="37"/>
      <c r="AG186" s="37"/>
      <c r="AH186" s="37"/>
      <c r="AI186" s="37"/>
    </row>
    <row r="187" spans="1:35" ht="15.75" customHeight="1">
      <c r="A187" s="741"/>
      <c r="B187" s="742"/>
      <c r="C187" s="37"/>
      <c r="D187" s="37"/>
      <c r="E187" s="37"/>
      <c r="F187" s="67"/>
      <c r="G187" s="741"/>
      <c r="H187" s="743"/>
      <c r="I187" s="37"/>
      <c r="J187" s="37"/>
      <c r="K187" s="68"/>
      <c r="L187" s="67"/>
      <c r="M187" s="69"/>
      <c r="N187" s="37"/>
      <c r="O187" s="37"/>
      <c r="P187" s="67"/>
      <c r="Q187" s="69"/>
      <c r="R187" s="69"/>
      <c r="S187" s="37"/>
      <c r="T187" s="37"/>
      <c r="U187" s="37"/>
      <c r="V187" s="37"/>
      <c r="W187" s="37"/>
      <c r="X187" s="37"/>
      <c r="Y187" s="37"/>
      <c r="Z187" s="37"/>
      <c r="AA187" s="37"/>
      <c r="AB187" s="37"/>
      <c r="AC187" s="37"/>
      <c r="AD187" s="37"/>
      <c r="AE187" s="37"/>
      <c r="AF187" s="37"/>
      <c r="AG187" s="37"/>
      <c r="AH187" s="37"/>
      <c r="AI187" s="37"/>
    </row>
    <row r="188" spans="1:35" ht="15.75" customHeight="1">
      <c r="A188" s="741"/>
      <c r="B188" s="742"/>
      <c r="C188" s="37"/>
      <c r="D188" s="37"/>
      <c r="E188" s="37"/>
      <c r="F188" s="67"/>
      <c r="G188" s="741"/>
      <c r="H188" s="743"/>
      <c r="I188" s="37"/>
      <c r="J188" s="37"/>
      <c r="K188" s="68"/>
      <c r="L188" s="67"/>
      <c r="M188" s="69"/>
      <c r="N188" s="37"/>
      <c r="O188" s="37"/>
      <c r="P188" s="67"/>
      <c r="Q188" s="69"/>
      <c r="R188" s="69"/>
      <c r="S188" s="37"/>
      <c r="T188" s="37"/>
      <c r="U188" s="37"/>
      <c r="V188" s="37"/>
      <c r="W188" s="37"/>
      <c r="X188" s="37"/>
      <c r="Y188" s="37"/>
      <c r="Z188" s="37"/>
      <c r="AA188" s="37"/>
      <c r="AB188" s="37"/>
      <c r="AC188" s="37"/>
      <c r="AD188" s="37"/>
      <c r="AE188" s="37"/>
      <c r="AF188" s="37"/>
      <c r="AG188" s="37"/>
      <c r="AH188" s="37"/>
      <c r="AI188" s="37"/>
    </row>
    <row r="189" spans="1:35" ht="15.75" customHeight="1">
      <c r="A189" s="741"/>
      <c r="B189" s="742"/>
      <c r="C189" s="37"/>
      <c r="D189" s="37"/>
      <c r="E189" s="37"/>
      <c r="F189" s="67"/>
      <c r="G189" s="741"/>
      <c r="H189" s="743"/>
      <c r="I189" s="37"/>
      <c r="J189" s="37"/>
      <c r="K189" s="68"/>
      <c r="L189" s="67"/>
      <c r="M189" s="69"/>
      <c r="N189" s="37"/>
      <c r="O189" s="37"/>
      <c r="P189" s="67"/>
      <c r="Q189" s="69"/>
      <c r="R189" s="69"/>
      <c r="S189" s="37"/>
      <c r="T189" s="37"/>
      <c r="U189" s="37"/>
      <c r="V189" s="37"/>
      <c r="W189" s="37"/>
      <c r="X189" s="37"/>
      <c r="Y189" s="37"/>
      <c r="Z189" s="37"/>
      <c r="AA189" s="37"/>
      <c r="AB189" s="37"/>
      <c r="AC189" s="37"/>
      <c r="AD189" s="37"/>
      <c r="AE189" s="37"/>
      <c r="AF189" s="37"/>
      <c r="AG189" s="37"/>
      <c r="AH189" s="37"/>
      <c r="AI189" s="37"/>
    </row>
    <row r="190" spans="1:35" ht="15.75" customHeight="1">
      <c r="A190" s="741"/>
      <c r="B190" s="742"/>
      <c r="C190" s="37"/>
      <c r="D190" s="37"/>
      <c r="E190" s="37"/>
      <c r="F190" s="67"/>
      <c r="G190" s="741"/>
      <c r="H190" s="743"/>
      <c r="I190" s="37"/>
      <c r="J190" s="37"/>
      <c r="K190" s="68"/>
      <c r="L190" s="67"/>
      <c r="M190" s="69"/>
      <c r="N190" s="37"/>
      <c r="O190" s="37"/>
      <c r="P190" s="67"/>
      <c r="Q190" s="69"/>
      <c r="R190" s="69"/>
      <c r="S190" s="37"/>
      <c r="T190" s="37"/>
      <c r="U190" s="37"/>
      <c r="V190" s="37"/>
      <c r="W190" s="37"/>
      <c r="X190" s="37"/>
      <c r="Y190" s="37"/>
      <c r="Z190" s="37"/>
      <c r="AA190" s="37"/>
      <c r="AB190" s="37"/>
      <c r="AC190" s="37"/>
      <c r="AD190" s="37"/>
      <c r="AE190" s="37"/>
      <c r="AF190" s="37"/>
      <c r="AG190" s="37"/>
      <c r="AH190" s="37"/>
      <c r="AI190" s="37"/>
    </row>
    <row r="191" spans="1:35" ht="15.75" customHeight="1">
      <c r="A191" s="741"/>
      <c r="B191" s="742"/>
      <c r="C191" s="37"/>
      <c r="D191" s="37"/>
      <c r="E191" s="37"/>
      <c r="F191" s="67"/>
      <c r="G191" s="741"/>
      <c r="H191" s="743"/>
      <c r="I191" s="37"/>
      <c r="J191" s="37"/>
      <c r="K191" s="68"/>
      <c r="L191" s="67"/>
      <c r="M191" s="69"/>
      <c r="N191" s="37"/>
      <c r="O191" s="37"/>
      <c r="P191" s="67"/>
      <c r="Q191" s="69"/>
      <c r="R191" s="69"/>
      <c r="S191" s="37"/>
      <c r="T191" s="37"/>
      <c r="U191" s="37"/>
      <c r="V191" s="37"/>
      <c r="W191" s="37"/>
      <c r="X191" s="37"/>
      <c r="Y191" s="37"/>
      <c r="Z191" s="37"/>
      <c r="AA191" s="37"/>
      <c r="AB191" s="37"/>
      <c r="AC191" s="37"/>
      <c r="AD191" s="37"/>
      <c r="AE191" s="37"/>
      <c r="AF191" s="37"/>
      <c r="AG191" s="37"/>
      <c r="AH191" s="37"/>
      <c r="AI191" s="37"/>
    </row>
    <row r="192" spans="1:35" ht="15.75" customHeight="1">
      <c r="A192" s="741"/>
      <c r="B192" s="742"/>
      <c r="C192" s="37"/>
      <c r="D192" s="37"/>
      <c r="E192" s="37"/>
      <c r="F192" s="67"/>
      <c r="G192" s="741"/>
      <c r="H192" s="743"/>
      <c r="I192" s="37"/>
      <c r="J192" s="37"/>
      <c r="K192" s="68"/>
      <c r="L192" s="67"/>
      <c r="M192" s="69"/>
      <c r="N192" s="37"/>
      <c r="O192" s="37"/>
      <c r="P192" s="67"/>
      <c r="Q192" s="69"/>
      <c r="R192" s="69"/>
      <c r="S192" s="37"/>
      <c r="T192" s="37"/>
      <c r="U192" s="37"/>
      <c r="V192" s="37"/>
      <c r="W192" s="37"/>
      <c r="X192" s="37"/>
      <c r="Y192" s="37"/>
      <c r="Z192" s="37"/>
      <c r="AA192" s="37"/>
      <c r="AB192" s="37"/>
      <c r="AC192" s="37"/>
      <c r="AD192" s="37"/>
      <c r="AE192" s="37"/>
      <c r="AF192" s="37"/>
      <c r="AG192" s="37"/>
      <c r="AH192" s="37"/>
      <c r="AI192" s="37"/>
    </row>
    <row r="193" spans="1:35" ht="15.75" customHeight="1">
      <c r="A193" s="741"/>
      <c r="B193" s="742"/>
      <c r="C193" s="37"/>
      <c r="D193" s="37"/>
      <c r="E193" s="37"/>
      <c r="F193" s="67"/>
      <c r="G193" s="741"/>
      <c r="H193" s="743"/>
      <c r="I193" s="37"/>
      <c r="J193" s="37"/>
      <c r="K193" s="68"/>
      <c r="L193" s="67"/>
      <c r="M193" s="69"/>
      <c r="N193" s="37"/>
      <c r="O193" s="37"/>
      <c r="P193" s="67"/>
      <c r="Q193" s="69"/>
      <c r="R193" s="69"/>
      <c r="S193" s="37"/>
      <c r="T193" s="37"/>
      <c r="U193" s="37"/>
      <c r="V193" s="37"/>
      <c r="W193" s="37"/>
      <c r="X193" s="37"/>
      <c r="Y193" s="37"/>
      <c r="Z193" s="37"/>
      <c r="AA193" s="37"/>
      <c r="AB193" s="37"/>
      <c r="AC193" s="37"/>
      <c r="AD193" s="37"/>
      <c r="AE193" s="37"/>
      <c r="AF193" s="37"/>
      <c r="AG193" s="37"/>
      <c r="AH193" s="37"/>
      <c r="AI193" s="37"/>
    </row>
    <row r="194" spans="1:35" ht="15.75" customHeight="1">
      <c r="A194" s="741"/>
      <c r="B194" s="742"/>
      <c r="C194" s="37"/>
      <c r="D194" s="37"/>
      <c r="E194" s="37"/>
      <c r="F194" s="67"/>
      <c r="G194" s="741"/>
      <c r="H194" s="743"/>
      <c r="I194" s="37"/>
      <c r="J194" s="37"/>
      <c r="K194" s="68"/>
      <c r="L194" s="67"/>
      <c r="M194" s="69"/>
      <c r="N194" s="37"/>
      <c r="O194" s="37"/>
      <c r="P194" s="67"/>
      <c r="Q194" s="69"/>
      <c r="R194" s="69"/>
      <c r="S194" s="37"/>
      <c r="T194" s="37"/>
      <c r="U194" s="37"/>
      <c r="V194" s="37"/>
      <c r="W194" s="37"/>
      <c r="X194" s="37"/>
      <c r="Y194" s="37"/>
      <c r="Z194" s="37"/>
      <c r="AA194" s="37"/>
      <c r="AB194" s="37"/>
      <c r="AC194" s="37"/>
      <c r="AD194" s="37"/>
      <c r="AE194" s="37"/>
      <c r="AF194" s="37"/>
      <c r="AG194" s="37"/>
      <c r="AH194" s="37"/>
      <c r="AI194" s="37"/>
    </row>
    <row r="195" spans="1:35" ht="15.75" customHeight="1">
      <c r="A195" s="741"/>
      <c r="B195" s="742"/>
      <c r="C195" s="37"/>
      <c r="D195" s="37"/>
      <c r="E195" s="37"/>
      <c r="F195" s="67"/>
      <c r="G195" s="741"/>
      <c r="H195" s="743"/>
      <c r="I195" s="37"/>
      <c r="J195" s="37"/>
      <c r="K195" s="68"/>
      <c r="L195" s="67"/>
      <c r="M195" s="69"/>
      <c r="N195" s="37"/>
      <c r="O195" s="37"/>
      <c r="P195" s="67"/>
      <c r="Q195" s="69"/>
      <c r="R195" s="69"/>
      <c r="S195" s="37"/>
      <c r="T195" s="37"/>
      <c r="U195" s="37"/>
      <c r="V195" s="37"/>
      <c r="W195" s="37"/>
      <c r="X195" s="37"/>
      <c r="Y195" s="37"/>
      <c r="Z195" s="37"/>
      <c r="AA195" s="37"/>
      <c r="AB195" s="37"/>
      <c r="AC195" s="37"/>
      <c r="AD195" s="37"/>
      <c r="AE195" s="37"/>
      <c r="AF195" s="37"/>
      <c r="AG195" s="37"/>
      <c r="AH195" s="37"/>
      <c r="AI195" s="37"/>
    </row>
    <row r="196" spans="1:35" ht="15.75" customHeight="1">
      <c r="A196" s="741"/>
      <c r="B196" s="742"/>
      <c r="C196" s="37"/>
      <c r="D196" s="37"/>
      <c r="E196" s="37"/>
      <c r="F196" s="67"/>
      <c r="G196" s="741"/>
      <c r="H196" s="743"/>
      <c r="I196" s="37"/>
      <c r="J196" s="37"/>
      <c r="K196" s="68"/>
      <c r="L196" s="67"/>
      <c r="M196" s="69"/>
      <c r="N196" s="37"/>
      <c r="O196" s="37"/>
      <c r="P196" s="67"/>
      <c r="Q196" s="69"/>
      <c r="R196" s="69"/>
      <c r="S196" s="37"/>
      <c r="T196" s="37"/>
      <c r="U196" s="37"/>
      <c r="V196" s="37"/>
      <c r="W196" s="37"/>
      <c r="X196" s="37"/>
      <c r="Y196" s="37"/>
      <c r="Z196" s="37"/>
      <c r="AA196" s="37"/>
      <c r="AB196" s="37"/>
      <c r="AC196" s="37"/>
      <c r="AD196" s="37"/>
      <c r="AE196" s="37"/>
      <c r="AF196" s="37"/>
      <c r="AG196" s="37"/>
      <c r="AH196" s="37"/>
      <c r="AI196" s="37"/>
    </row>
    <row r="197" spans="1:35" ht="15.75" customHeight="1">
      <c r="A197" s="741"/>
      <c r="B197" s="742"/>
      <c r="C197" s="37"/>
      <c r="D197" s="37"/>
      <c r="E197" s="37"/>
      <c r="F197" s="67"/>
      <c r="G197" s="741"/>
      <c r="H197" s="743"/>
      <c r="I197" s="37"/>
      <c r="J197" s="37"/>
      <c r="K197" s="68"/>
      <c r="L197" s="67"/>
      <c r="M197" s="69"/>
      <c r="N197" s="37"/>
      <c r="O197" s="37"/>
      <c r="P197" s="67"/>
      <c r="Q197" s="69"/>
      <c r="R197" s="69"/>
      <c r="S197" s="37"/>
      <c r="T197" s="37"/>
      <c r="U197" s="37"/>
      <c r="V197" s="37"/>
      <c r="W197" s="37"/>
      <c r="X197" s="37"/>
      <c r="Y197" s="37"/>
      <c r="Z197" s="37"/>
      <c r="AA197" s="37"/>
      <c r="AB197" s="37"/>
      <c r="AC197" s="37"/>
      <c r="AD197" s="37"/>
      <c r="AE197" s="37"/>
      <c r="AF197" s="37"/>
      <c r="AG197" s="37"/>
      <c r="AH197" s="37"/>
      <c r="AI197" s="37"/>
    </row>
    <row r="198" spans="1:35" ht="15.75" customHeight="1">
      <c r="A198" s="741"/>
      <c r="B198" s="742"/>
      <c r="C198" s="37"/>
      <c r="D198" s="37"/>
      <c r="E198" s="37"/>
      <c r="F198" s="67"/>
      <c r="G198" s="741"/>
      <c r="H198" s="743"/>
      <c r="I198" s="37"/>
      <c r="J198" s="37"/>
      <c r="K198" s="68"/>
      <c r="L198" s="67"/>
      <c r="M198" s="69"/>
      <c r="N198" s="37"/>
      <c r="O198" s="37"/>
      <c r="P198" s="67"/>
      <c r="Q198" s="69"/>
      <c r="R198" s="69"/>
      <c r="S198" s="37"/>
      <c r="T198" s="37"/>
      <c r="U198" s="37"/>
      <c r="V198" s="37"/>
      <c r="W198" s="37"/>
      <c r="X198" s="37"/>
      <c r="Y198" s="37"/>
      <c r="Z198" s="37"/>
      <c r="AA198" s="37"/>
      <c r="AB198" s="37"/>
      <c r="AC198" s="37"/>
      <c r="AD198" s="37"/>
      <c r="AE198" s="37"/>
      <c r="AF198" s="37"/>
      <c r="AG198" s="37"/>
      <c r="AH198" s="37"/>
      <c r="AI198" s="37"/>
    </row>
    <row r="199" spans="1:35" ht="15.75" customHeight="1">
      <c r="A199" s="741"/>
      <c r="B199" s="742"/>
      <c r="C199" s="37"/>
      <c r="D199" s="37"/>
      <c r="E199" s="37"/>
      <c r="F199" s="67"/>
      <c r="G199" s="741"/>
      <c r="H199" s="743"/>
      <c r="I199" s="37"/>
      <c r="J199" s="37"/>
      <c r="K199" s="68"/>
      <c r="L199" s="67"/>
      <c r="M199" s="69"/>
      <c r="N199" s="37"/>
      <c r="O199" s="37"/>
      <c r="P199" s="67"/>
      <c r="Q199" s="69"/>
      <c r="R199" s="69"/>
      <c r="S199" s="37"/>
      <c r="T199" s="37"/>
      <c r="U199" s="37"/>
      <c r="V199" s="37"/>
      <c r="W199" s="37"/>
      <c r="X199" s="37"/>
      <c r="Y199" s="37"/>
      <c r="Z199" s="37"/>
      <c r="AA199" s="37"/>
      <c r="AB199" s="37"/>
      <c r="AC199" s="37"/>
      <c r="AD199" s="37"/>
      <c r="AE199" s="37"/>
      <c r="AF199" s="37"/>
      <c r="AG199" s="37"/>
      <c r="AH199" s="37"/>
      <c r="AI199" s="37"/>
    </row>
    <row r="200" spans="1:35" ht="15.75" customHeight="1">
      <c r="A200" s="741"/>
      <c r="B200" s="742"/>
      <c r="C200" s="37"/>
      <c r="D200" s="37"/>
      <c r="E200" s="37"/>
      <c r="F200" s="67"/>
      <c r="G200" s="741"/>
      <c r="H200" s="743"/>
      <c r="I200" s="37"/>
      <c r="J200" s="37"/>
      <c r="K200" s="68"/>
      <c r="L200" s="67"/>
      <c r="M200" s="69"/>
      <c r="N200" s="37"/>
      <c r="O200" s="37"/>
      <c r="P200" s="67"/>
      <c r="Q200" s="69"/>
      <c r="R200" s="69"/>
      <c r="S200" s="37"/>
      <c r="T200" s="37"/>
      <c r="U200" s="37"/>
      <c r="V200" s="37"/>
      <c r="W200" s="37"/>
      <c r="X200" s="37"/>
      <c r="Y200" s="37"/>
      <c r="Z200" s="37"/>
      <c r="AA200" s="37"/>
      <c r="AB200" s="37"/>
      <c r="AC200" s="37"/>
      <c r="AD200" s="37"/>
      <c r="AE200" s="37"/>
      <c r="AF200" s="37"/>
      <c r="AG200" s="37"/>
      <c r="AH200" s="37"/>
      <c r="AI200" s="37"/>
    </row>
    <row r="201" spans="1:35" ht="15.75" customHeight="1">
      <c r="A201" s="741"/>
      <c r="B201" s="742"/>
      <c r="C201" s="37"/>
      <c r="D201" s="37"/>
      <c r="E201" s="37"/>
      <c r="F201" s="67"/>
      <c r="G201" s="741"/>
      <c r="H201" s="743"/>
      <c r="I201" s="37"/>
      <c r="J201" s="37"/>
      <c r="K201" s="68"/>
      <c r="L201" s="67"/>
      <c r="M201" s="69"/>
      <c r="N201" s="37"/>
      <c r="O201" s="37"/>
      <c r="P201" s="67"/>
      <c r="Q201" s="69"/>
      <c r="R201" s="69"/>
      <c r="S201" s="37"/>
      <c r="T201" s="37"/>
      <c r="U201" s="37"/>
      <c r="V201" s="37"/>
      <c r="W201" s="37"/>
      <c r="X201" s="37"/>
      <c r="Y201" s="37"/>
      <c r="Z201" s="37"/>
      <c r="AA201" s="37"/>
      <c r="AB201" s="37"/>
      <c r="AC201" s="37"/>
      <c r="AD201" s="37"/>
      <c r="AE201" s="37"/>
      <c r="AF201" s="37"/>
      <c r="AG201" s="37"/>
      <c r="AH201" s="37"/>
      <c r="AI201" s="37"/>
    </row>
    <row r="202" spans="1:35" ht="15.75" customHeight="1">
      <c r="A202" s="741"/>
      <c r="B202" s="742"/>
      <c r="C202" s="37"/>
      <c r="D202" s="37"/>
      <c r="E202" s="37"/>
      <c r="F202" s="67"/>
      <c r="G202" s="741"/>
      <c r="H202" s="743"/>
      <c r="I202" s="37"/>
      <c r="J202" s="37"/>
      <c r="K202" s="68"/>
      <c r="L202" s="67"/>
      <c r="M202" s="69"/>
      <c r="N202" s="37"/>
      <c r="O202" s="37"/>
      <c r="P202" s="67"/>
      <c r="Q202" s="69"/>
      <c r="R202" s="69"/>
      <c r="S202" s="37"/>
      <c r="T202" s="37"/>
      <c r="U202" s="37"/>
      <c r="V202" s="37"/>
      <c r="W202" s="37"/>
      <c r="X202" s="37"/>
      <c r="Y202" s="37"/>
      <c r="Z202" s="37"/>
      <c r="AA202" s="37"/>
      <c r="AB202" s="37"/>
      <c r="AC202" s="37"/>
      <c r="AD202" s="37"/>
      <c r="AE202" s="37"/>
      <c r="AF202" s="37"/>
      <c r="AG202" s="37"/>
      <c r="AH202" s="37"/>
      <c r="AI202" s="37"/>
    </row>
    <row r="203" spans="1:35" ht="15.75" customHeight="1">
      <c r="A203" s="741"/>
      <c r="B203" s="742"/>
      <c r="C203" s="37"/>
      <c r="D203" s="37"/>
      <c r="E203" s="37"/>
      <c r="F203" s="67"/>
      <c r="G203" s="741"/>
      <c r="H203" s="743"/>
      <c r="I203" s="37"/>
      <c r="J203" s="37"/>
      <c r="K203" s="68"/>
      <c r="L203" s="67"/>
      <c r="M203" s="69"/>
      <c r="N203" s="37"/>
      <c r="O203" s="37"/>
      <c r="P203" s="67"/>
      <c r="Q203" s="69"/>
      <c r="R203" s="69"/>
      <c r="S203" s="37"/>
      <c r="T203" s="37"/>
      <c r="U203" s="37"/>
      <c r="V203" s="37"/>
      <c r="W203" s="37"/>
      <c r="X203" s="37"/>
      <c r="Y203" s="37"/>
      <c r="Z203" s="37"/>
      <c r="AA203" s="37"/>
      <c r="AB203" s="37"/>
      <c r="AC203" s="37"/>
      <c r="AD203" s="37"/>
      <c r="AE203" s="37"/>
      <c r="AF203" s="37"/>
      <c r="AG203" s="37"/>
      <c r="AH203" s="37"/>
      <c r="AI203" s="37"/>
    </row>
    <row r="204" spans="1:35" ht="15.75" customHeight="1">
      <c r="A204" s="741"/>
      <c r="B204" s="742"/>
      <c r="C204" s="37"/>
      <c r="D204" s="37"/>
      <c r="E204" s="37"/>
      <c r="F204" s="67"/>
      <c r="G204" s="741"/>
      <c r="H204" s="743"/>
      <c r="I204" s="37"/>
      <c r="J204" s="37"/>
      <c r="K204" s="68"/>
      <c r="L204" s="67"/>
      <c r="M204" s="69"/>
      <c r="N204" s="37"/>
      <c r="O204" s="37"/>
      <c r="P204" s="67"/>
      <c r="Q204" s="69"/>
      <c r="R204" s="69"/>
      <c r="S204" s="37"/>
      <c r="T204" s="37"/>
      <c r="U204" s="37"/>
      <c r="V204" s="37"/>
      <c r="W204" s="37"/>
      <c r="X204" s="37"/>
      <c r="Y204" s="37"/>
      <c r="Z204" s="37"/>
      <c r="AA204" s="37"/>
      <c r="AB204" s="37"/>
      <c r="AC204" s="37"/>
      <c r="AD204" s="37"/>
      <c r="AE204" s="37"/>
      <c r="AF204" s="37"/>
      <c r="AG204" s="37"/>
      <c r="AH204" s="37"/>
      <c r="AI204" s="37"/>
    </row>
    <row r="205" spans="1:35" ht="15.75" customHeight="1">
      <c r="A205" s="741"/>
      <c r="B205" s="742"/>
      <c r="C205" s="37"/>
      <c r="D205" s="37"/>
      <c r="E205" s="37"/>
      <c r="F205" s="67"/>
      <c r="G205" s="741"/>
      <c r="H205" s="743"/>
      <c r="I205" s="37"/>
      <c r="J205" s="37"/>
      <c r="K205" s="68"/>
      <c r="L205" s="67"/>
      <c r="M205" s="69"/>
      <c r="N205" s="37"/>
      <c r="O205" s="37"/>
      <c r="P205" s="67"/>
      <c r="Q205" s="69"/>
      <c r="R205" s="69"/>
      <c r="S205" s="37"/>
      <c r="T205" s="37"/>
      <c r="U205" s="37"/>
      <c r="V205" s="37"/>
      <c r="W205" s="37"/>
      <c r="X205" s="37"/>
      <c r="Y205" s="37"/>
      <c r="Z205" s="37"/>
      <c r="AA205" s="37"/>
      <c r="AB205" s="37"/>
      <c r="AC205" s="37"/>
      <c r="AD205" s="37"/>
      <c r="AE205" s="37"/>
      <c r="AF205" s="37"/>
      <c r="AG205" s="37"/>
      <c r="AH205" s="37"/>
      <c r="AI205" s="37"/>
    </row>
    <row r="206" spans="1:35" ht="15.75" customHeight="1">
      <c r="A206" s="741"/>
      <c r="B206" s="742"/>
      <c r="C206" s="37"/>
      <c r="D206" s="37"/>
      <c r="E206" s="37"/>
      <c r="F206" s="67"/>
      <c r="G206" s="741"/>
      <c r="H206" s="743"/>
      <c r="I206" s="37"/>
      <c r="J206" s="37"/>
      <c r="K206" s="68"/>
      <c r="L206" s="67"/>
      <c r="M206" s="69"/>
      <c r="N206" s="37"/>
      <c r="O206" s="37"/>
      <c r="P206" s="67"/>
      <c r="Q206" s="69"/>
      <c r="R206" s="69"/>
      <c r="S206" s="37"/>
      <c r="T206" s="37"/>
      <c r="U206" s="37"/>
      <c r="V206" s="37"/>
      <c r="W206" s="37"/>
      <c r="X206" s="37"/>
      <c r="Y206" s="37"/>
      <c r="Z206" s="37"/>
      <c r="AA206" s="37"/>
      <c r="AB206" s="37"/>
      <c r="AC206" s="37"/>
      <c r="AD206" s="37"/>
      <c r="AE206" s="37"/>
      <c r="AF206" s="37"/>
      <c r="AG206" s="37"/>
      <c r="AH206" s="37"/>
      <c r="AI206" s="37"/>
    </row>
    <row r="207" spans="1:35" ht="15.75" customHeight="1">
      <c r="A207" s="741"/>
      <c r="B207" s="742"/>
      <c r="C207" s="37"/>
      <c r="D207" s="37"/>
      <c r="E207" s="37"/>
      <c r="F207" s="67"/>
      <c r="G207" s="741"/>
      <c r="H207" s="743"/>
      <c r="I207" s="37"/>
      <c r="J207" s="37"/>
      <c r="K207" s="68"/>
      <c r="L207" s="67"/>
      <c r="M207" s="69"/>
      <c r="N207" s="37"/>
      <c r="O207" s="37"/>
      <c r="P207" s="67"/>
      <c r="Q207" s="69"/>
      <c r="R207" s="69"/>
      <c r="S207" s="37"/>
      <c r="T207" s="37"/>
      <c r="U207" s="37"/>
      <c r="V207" s="37"/>
      <c r="W207" s="37"/>
      <c r="X207" s="37"/>
      <c r="Y207" s="37"/>
      <c r="Z207" s="37"/>
      <c r="AA207" s="37"/>
      <c r="AB207" s="37"/>
      <c r="AC207" s="37"/>
      <c r="AD207" s="37"/>
      <c r="AE207" s="37"/>
      <c r="AF207" s="37"/>
      <c r="AG207" s="37"/>
      <c r="AH207" s="37"/>
      <c r="AI207" s="37"/>
    </row>
    <row r="208" spans="1:35" ht="15.75" customHeight="1">
      <c r="A208" s="741"/>
      <c r="B208" s="742"/>
      <c r="C208" s="37"/>
      <c r="D208" s="37"/>
      <c r="E208" s="37"/>
      <c r="F208" s="67"/>
      <c r="G208" s="741"/>
      <c r="H208" s="743"/>
      <c r="I208" s="37"/>
      <c r="J208" s="37"/>
      <c r="K208" s="68"/>
      <c r="L208" s="67"/>
      <c r="M208" s="69"/>
      <c r="N208" s="37"/>
      <c r="O208" s="37"/>
      <c r="P208" s="67"/>
      <c r="Q208" s="69"/>
      <c r="R208" s="69"/>
      <c r="S208" s="37"/>
      <c r="T208" s="37"/>
      <c r="U208" s="37"/>
      <c r="V208" s="37"/>
      <c r="W208" s="37"/>
      <c r="X208" s="37"/>
      <c r="Y208" s="37"/>
      <c r="Z208" s="37"/>
      <c r="AA208" s="37"/>
      <c r="AB208" s="37"/>
      <c r="AC208" s="37"/>
      <c r="AD208" s="37"/>
      <c r="AE208" s="37"/>
      <c r="AF208" s="37"/>
      <c r="AG208" s="37"/>
      <c r="AH208" s="37"/>
      <c r="AI208" s="37"/>
    </row>
    <row r="209" spans="1:35" ht="15.75" customHeight="1">
      <c r="A209" s="741"/>
      <c r="B209" s="742"/>
      <c r="C209" s="37"/>
      <c r="D209" s="37"/>
      <c r="E209" s="37"/>
      <c r="F209" s="67"/>
      <c r="G209" s="741"/>
      <c r="H209" s="743"/>
      <c r="I209" s="37"/>
      <c r="J209" s="37"/>
      <c r="K209" s="68"/>
      <c r="L209" s="67"/>
      <c r="M209" s="69"/>
      <c r="N209" s="37"/>
      <c r="O209" s="37"/>
      <c r="P209" s="67"/>
      <c r="Q209" s="69"/>
      <c r="R209" s="69"/>
      <c r="S209" s="37"/>
      <c r="T209" s="37"/>
      <c r="U209" s="37"/>
      <c r="V209" s="37"/>
      <c r="W209" s="37"/>
      <c r="X209" s="37"/>
      <c r="Y209" s="37"/>
      <c r="Z209" s="37"/>
      <c r="AA209" s="37"/>
      <c r="AB209" s="37"/>
      <c r="AC209" s="37"/>
      <c r="AD209" s="37"/>
      <c r="AE209" s="37"/>
      <c r="AF209" s="37"/>
      <c r="AG209" s="37"/>
      <c r="AH209" s="37"/>
      <c r="AI209" s="37"/>
    </row>
    <row r="210" spans="1:35" ht="15.75" customHeight="1">
      <c r="A210" s="741"/>
      <c r="B210" s="742"/>
      <c r="C210" s="37"/>
      <c r="D210" s="37"/>
      <c r="E210" s="37"/>
      <c r="F210" s="67"/>
      <c r="G210" s="741"/>
      <c r="H210" s="743"/>
      <c r="I210" s="37"/>
      <c r="J210" s="37"/>
      <c r="K210" s="68"/>
      <c r="L210" s="67"/>
      <c r="M210" s="69"/>
      <c r="N210" s="37"/>
      <c r="O210" s="37"/>
      <c r="P210" s="67"/>
      <c r="Q210" s="69"/>
      <c r="R210" s="69"/>
      <c r="S210" s="37"/>
      <c r="T210" s="37"/>
      <c r="U210" s="37"/>
      <c r="V210" s="37"/>
      <c r="W210" s="37"/>
      <c r="X210" s="37"/>
      <c r="Y210" s="37"/>
      <c r="Z210" s="37"/>
      <c r="AA210" s="37"/>
      <c r="AB210" s="37"/>
      <c r="AC210" s="37"/>
      <c r="AD210" s="37"/>
      <c r="AE210" s="37"/>
      <c r="AF210" s="37"/>
      <c r="AG210" s="37"/>
      <c r="AH210" s="37"/>
      <c r="AI210" s="37"/>
    </row>
    <row r="211" spans="1:35" ht="15.75" customHeight="1">
      <c r="A211" s="741"/>
      <c r="B211" s="742"/>
      <c r="C211" s="37"/>
      <c r="D211" s="37"/>
      <c r="E211" s="37"/>
      <c r="F211" s="67"/>
      <c r="G211" s="741"/>
      <c r="H211" s="743"/>
      <c r="I211" s="37"/>
      <c r="J211" s="37"/>
      <c r="K211" s="68"/>
      <c r="L211" s="67"/>
      <c r="M211" s="69"/>
      <c r="N211" s="37"/>
      <c r="O211" s="37"/>
      <c r="P211" s="67"/>
      <c r="Q211" s="69"/>
      <c r="R211" s="69"/>
      <c r="S211" s="37"/>
      <c r="T211" s="37"/>
      <c r="U211" s="37"/>
      <c r="V211" s="37"/>
      <c r="W211" s="37"/>
      <c r="X211" s="37"/>
      <c r="Y211" s="37"/>
      <c r="Z211" s="37"/>
      <c r="AA211" s="37"/>
      <c r="AB211" s="37"/>
      <c r="AC211" s="37"/>
      <c r="AD211" s="37"/>
      <c r="AE211" s="37"/>
      <c r="AF211" s="37"/>
      <c r="AG211" s="37"/>
      <c r="AH211" s="37"/>
      <c r="AI211" s="37"/>
    </row>
    <row r="212" spans="1:35" ht="15.75" customHeight="1">
      <c r="A212" s="741"/>
      <c r="B212" s="742"/>
      <c r="C212" s="37"/>
      <c r="D212" s="37"/>
      <c r="E212" s="37"/>
      <c r="F212" s="67"/>
      <c r="G212" s="741"/>
      <c r="H212" s="743"/>
      <c r="I212" s="37"/>
      <c r="J212" s="37"/>
      <c r="K212" s="68"/>
      <c r="L212" s="67"/>
      <c r="M212" s="69"/>
      <c r="N212" s="37"/>
      <c r="O212" s="37"/>
      <c r="P212" s="67"/>
      <c r="Q212" s="69"/>
      <c r="R212" s="69"/>
      <c r="S212" s="37"/>
      <c r="T212" s="37"/>
      <c r="U212" s="37"/>
      <c r="V212" s="37"/>
      <c r="W212" s="37"/>
      <c r="X212" s="37"/>
      <c r="Y212" s="37"/>
      <c r="Z212" s="37"/>
      <c r="AA212" s="37"/>
      <c r="AB212" s="37"/>
      <c r="AC212" s="37"/>
      <c r="AD212" s="37"/>
      <c r="AE212" s="37"/>
      <c r="AF212" s="37"/>
      <c r="AG212" s="37"/>
      <c r="AH212" s="37"/>
      <c r="AI212" s="37"/>
    </row>
    <row r="213" spans="1:35" ht="15.75" customHeight="1">
      <c r="A213" s="741"/>
      <c r="B213" s="742"/>
      <c r="C213" s="37"/>
      <c r="D213" s="37"/>
      <c r="E213" s="37"/>
      <c r="F213" s="67"/>
      <c r="G213" s="741"/>
      <c r="H213" s="743"/>
      <c r="I213" s="37"/>
      <c r="J213" s="37"/>
      <c r="K213" s="68"/>
      <c r="L213" s="67"/>
      <c r="M213" s="69"/>
      <c r="N213" s="37"/>
      <c r="O213" s="37"/>
      <c r="P213" s="67"/>
      <c r="Q213" s="69"/>
      <c r="R213" s="69"/>
      <c r="S213" s="37"/>
      <c r="T213" s="37"/>
      <c r="U213" s="37"/>
      <c r="V213" s="37"/>
      <c r="W213" s="37"/>
      <c r="X213" s="37"/>
      <c r="Y213" s="37"/>
      <c r="Z213" s="37"/>
      <c r="AA213" s="37"/>
      <c r="AB213" s="37"/>
      <c r="AC213" s="37"/>
      <c r="AD213" s="37"/>
      <c r="AE213" s="37"/>
      <c r="AF213" s="37"/>
      <c r="AG213" s="37"/>
      <c r="AH213" s="37"/>
      <c r="AI213" s="37"/>
    </row>
    <row r="214" spans="1:35" ht="15.75" customHeight="1">
      <c r="A214" s="741"/>
      <c r="B214" s="742"/>
      <c r="C214" s="37"/>
      <c r="D214" s="37"/>
      <c r="E214" s="37"/>
      <c r="F214" s="67"/>
      <c r="G214" s="741"/>
      <c r="H214" s="743"/>
      <c r="I214" s="37"/>
      <c r="J214" s="37"/>
      <c r="K214" s="68"/>
      <c r="L214" s="67"/>
      <c r="M214" s="69"/>
      <c r="N214" s="37"/>
      <c r="O214" s="37"/>
      <c r="P214" s="67"/>
      <c r="Q214" s="69"/>
      <c r="R214" s="69"/>
      <c r="S214" s="37"/>
      <c r="T214" s="37"/>
      <c r="U214" s="37"/>
      <c r="V214" s="37"/>
      <c r="W214" s="37"/>
      <c r="X214" s="37"/>
      <c r="Y214" s="37"/>
      <c r="Z214" s="37"/>
      <c r="AA214" s="37"/>
      <c r="AB214" s="37"/>
      <c r="AC214" s="37"/>
      <c r="AD214" s="37"/>
      <c r="AE214" s="37"/>
      <c r="AF214" s="37"/>
      <c r="AG214" s="37"/>
      <c r="AH214" s="37"/>
      <c r="AI214" s="37"/>
    </row>
    <row r="215" spans="1:35" ht="15.75" customHeight="1">
      <c r="A215" s="741"/>
      <c r="B215" s="742"/>
      <c r="C215" s="37"/>
      <c r="D215" s="37"/>
      <c r="E215" s="37"/>
      <c r="F215" s="67"/>
      <c r="G215" s="741"/>
      <c r="H215" s="743"/>
      <c r="I215" s="37"/>
      <c r="J215" s="37"/>
      <c r="K215" s="68"/>
      <c r="L215" s="67"/>
      <c r="M215" s="69"/>
      <c r="N215" s="37"/>
      <c r="O215" s="37"/>
      <c r="P215" s="67"/>
      <c r="Q215" s="69"/>
      <c r="R215" s="69"/>
      <c r="S215" s="37"/>
      <c r="T215" s="37"/>
      <c r="U215" s="37"/>
      <c r="V215" s="37"/>
      <c r="W215" s="37"/>
      <c r="X215" s="37"/>
      <c r="Y215" s="37"/>
      <c r="Z215" s="37"/>
      <c r="AA215" s="37"/>
      <c r="AB215" s="37"/>
      <c r="AC215" s="37"/>
      <c r="AD215" s="37"/>
      <c r="AE215" s="37"/>
      <c r="AF215" s="37"/>
      <c r="AG215" s="37"/>
      <c r="AH215" s="37"/>
      <c r="AI215" s="37"/>
    </row>
    <row r="216" spans="1:35" ht="15.75" customHeight="1">
      <c r="A216" s="741"/>
      <c r="B216" s="742"/>
      <c r="C216" s="37"/>
      <c r="D216" s="37"/>
      <c r="E216" s="37"/>
      <c r="F216" s="67"/>
      <c r="G216" s="741"/>
      <c r="H216" s="743"/>
      <c r="I216" s="37"/>
      <c r="J216" s="37"/>
      <c r="K216" s="68"/>
      <c r="L216" s="67"/>
      <c r="M216" s="69"/>
      <c r="N216" s="37"/>
      <c r="O216" s="37"/>
      <c r="P216" s="67"/>
      <c r="Q216" s="69"/>
      <c r="R216" s="69"/>
      <c r="S216" s="37"/>
      <c r="T216" s="37"/>
      <c r="U216" s="37"/>
      <c r="V216" s="37"/>
      <c r="W216" s="37"/>
      <c r="X216" s="37"/>
      <c r="Y216" s="37"/>
      <c r="Z216" s="37"/>
      <c r="AA216" s="37"/>
      <c r="AB216" s="37"/>
      <c r="AC216" s="37"/>
      <c r="AD216" s="37"/>
      <c r="AE216" s="37"/>
      <c r="AF216" s="37"/>
      <c r="AG216" s="37"/>
      <c r="AH216" s="37"/>
      <c r="AI216" s="37"/>
    </row>
    <row r="217" spans="1:35" ht="15.75" customHeight="1">
      <c r="A217" s="741"/>
      <c r="B217" s="742"/>
      <c r="C217" s="37"/>
      <c r="D217" s="37"/>
      <c r="E217" s="37"/>
      <c r="F217" s="67"/>
      <c r="G217" s="741"/>
      <c r="H217" s="743"/>
      <c r="I217" s="37"/>
      <c r="J217" s="37"/>
      <c r="K217" s="68"/>
      <c r="L217" s="67"/>
      <c r="M217" s="69"/>
      <c r="N217" s="37"/>
      <c r="O217" s="37"/>
      <c r="P217" s="67"/>
      <c r="Q217" s="69"/>
      <c r="R217" s="69"/>
      <c r="S217" s="37"/>
      <c r="T217" s="37"/>
      <c r="U217" s="37"/>
      <c r="V217" s="37"/>
      <c r="W217" s="37"/>
      <c r="X217" s="37"/>
      <c r="Y217" s="37"/>
      <c r="Z217" s="37"/>
      <c r="AA217" s="37"/>
      <c r="AB217" s="37"/>
      <c r="AC217" s="37"/>
      <c r="AD217" s="37"/>
      <c r="AE217" s="37"/>
      <c r="AF217" s="37"/>
      <c r="AG217" s="37"/>
      <c r="AH217" s="37"/>
      <c r="AI217" s="37"/>
    </row>
    <row r="218" spans="1:35" ht="15.75" customHeight="1">
      <c r="A218" s="741"/>
      <c r="B218" s="742"/>
      <c r="C218" s="37"/>
      <c r="D218" s="37"/>
      <c r="E218" s="37"/>
      <c r="F218" s="67"/>
      <c r="G218" s="741"/>
      <c r="H218" s="743"/>
      <c r="I218" s="37"/>
      <c r="J218" s="37"/>
      <c r="K218" s="68"/>
      <c r="L218" s="67"/>
      <c r="M218" s="69"/>
      <c r="N218" s="37"/>
      <c r="O218" s="37"/>
      <c r="P218" s="67"/>
      <c r="Q218" s="69"/>
      <c r="R218" s="69"/>
      <c r="S218" s="37"/>
      <c r="T218" s="37"/>
      <c r="U218" s="37"/>
      <c r="V218" s="37"/>
      <c r="W218" s="37"/>
      <c r="X218" s="37"/>
      <c r="Y218" s="37"/>
      <c r="Z218" s="37"/>
      <c r="AA218" s="37"/>
      <c r="AB218" s="37"/>
      <c r="AC218" s="37"/>
      <c r="AD218" s="37"/>
      <c r="AE218" s="37"/>
      <c r="AF218" s="37"/>
      <c r="AG218" s="37"/>
      <c r="AH218" s="37"/>
      <c r="AI218" s="37"/>
    </row>
    <row r="219" spans="1:35" ht="15.75" customHeight="1">
      <c r="A219" s="741"/>
      <c r="B219" s="742"/>
      <c r="C219" s="37"/>
      <c r="D219" s="37"/>
      <c r="E219" s="37"/>
      <c r="F219" s="67"/>
      <c r="G219" s="741"/>
      <c r="H219" s="743"/>
      <c r="I219" s="37"/>
      <c r="J219" s="37"/>
      <c r="K219" s="68"/>
      <c r="L219" s="67"/>
      <c r="M219" s="69"/>
      <c r="N219" s="37"/>
      <c r="O219" s="37"/>
      <c r="P219" s="67"/>
      <c r="Q219" s="69"/>
      <c r="R219" s="69"/>
      <c r="S219" s="37"/>
      <c r="T219" s="37"/>
      <c r="U219" s="37"/>
      <c r="V219" s="37"/>
      <c r="W219" s="37"/>
      <c r="X219" s="37"/>
      <c r="Y219" s="37"/>
      <c r="Z219" s="37"/>
      <c r="AA219" s="37"/>
      <c r="AB219" s="37"/>
      <c r="AC219" s="37"/>
      <c r="AD219" s="37"/>
      <c r="AE219" s="37"/>
      <c r="AF219" s="37"/>
      <c r="AG219" s="37"/>
      <c r="AH219" s="37"/>
      <c r="AI219" s="37"/>
    </row>
    <row r="220" spans="1:35" ht="15.75" customHeight="1">
      <c r="A220" s="741"/>
      <c r="B220" s="742"/>
      <c r="C220" s="37"/>
      <c r="D220" s="37"/>
      <c r="E220" s="37"/>
      <c r="F220" s="67"/>
      <c r="G220" s="741"/>
      <c r="H220" s="743"/>
      <c r="I220" s="37"/>
      <c r="J220" s="37"/>
      <c r="K220" s="68"/>
      <c r="L220" s="67"/>
      <c r="M220" s="69"/>
      <c r="N220" s="37"/>
      <c r="O220" s="37"/>
      <c r="P220" s="67"/>
      <c r="Q220" s="69"/>
      <c r="R220" s="69"/>
      <c r="S220" s="37"/>
      <c r="T220" s="37"/>
      <c r="U220" s="37"/>
      <c r="V220" s="37"/>
      <c r="W220" s="37"/>
      <c r="X220" s="37"/>
      <c r="Y220" s="37"/>
      <c r="Z220" s="37"/>
      <c r="AA220" s="37"/>
      <c r="AB220" s="37"/>
      <c r="AC220" s="37"/>
      <c r="AD220" s="37"/>
      <c r="AE220" s="37"/>
      <c r="AF220" s="37"/>
      <c r="AG220" s="37"/>
      <c r="AH220" s="37"/>
      <c r="AI220" s="37"/>
    </row>
    <row r="221" spans="1:35" ht="15.75" customHeight="1"/>
    <row r="222" spans="1:35" ht="15.75" customHeight="1"/>
    <row r="223" spans="1:35" ht="15.75" customHeight="1"/>
    <row r="224" spans="1:3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showGridLines="0" workbookViewId="0">
      <pane xSplit="8" ySplit="4" topLeftCell="I5" activePane="bottomRight" state="frozen"/>
      <selection pane="topRight" activeCell="I1" sqref="I1"/>
      <selection pane="bottomLeft" activeCell="A5" sqref="A5"/>
      <selection pane="bottomRight" activeCell="I5" sqref="I5"/>
    </sheetView>
  </sheetViews>
  <sheetFormatPr defaultColWidth="11.1640625" defaultRowHeight="15" customHeight="1"/>
  <cols>
    <col min="1" max="1" width="4.6640625" customWidth="1"/>
    <col min="2" max="2" width="9.5" customWidth="1"/>
    <col min="3" max="3" width="10.5" customWidth="1"/>
    <col min="4" max="4" width="18.5" customWidth="1"/>
    <col min="5" max="5" width="10.08203125" customWidth="1"/>
    <col min="6" max="6" width="6.5" customWidth="1"/>
    <col min="7" max="7" width="5.6640625" customWidth="1"/>
    <col min="8" max="8" width="7.08203125" customWidth="1"/>
    <col min="9" max="39" width="3.33203125" customWidth="1"/>
    <col min="40" max="42" width="4.5" customWidth="1"/>
    <col min="43" max="43" width="13.5" customWidth="1"/>
  </cols>
  <sheetData>
    <row r="1" spans="1:43" ht="21" customHeight="1">
      <c r="A1" s="81"/>
      <c r="B1" s="763" t="s">
        <v>251</v>
      </c>
      <c r="C1" s="764">
        <v>45658</v>
      </c>
      <c r="D1" s="9"/>
      <c r="E1" s="26"/>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526"/>
      <c r="AP1" s="527"/>
      <c r="AQ1" s="527"/>
    </row>
    <row r="2" spans="1:43" ht="15.75" customHeight="1">
      <c r="A2" s="81"/>
      <c r="B2" s="9"/>
      <c r="C2" s="637">
        <f>COUNTA(C5:C449)</f>
        <v>36</v>
      </c>
      <c r="D2" s="637">
        <f>COUNTA(D5:D52)</f>
        <v>37</v>
      </c>
      <c r="E2" s="26"/>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765"/>
      <c r="AO2" s="527"/>
      <c r="AP2" s="527"/>
      <c r="AQ2" s="527"/>
    </row>
    <row r="3" spans="1:43" ht="15.75" customHeight="1">
      <c r="A3" s="1630" t="s">
        <v>252</v>
      </c>
      <c r="B3" s="1628" t="s">
        <v>253</v>
      </c>
      <c r="C3" s="1628" t="s">
        <v>254</v>
      </c>
      <c r="D3" s="1628" t="s">
        <v>255</v>
      </c>
      <c r="E3" s="1631" t="s">
        <v>12</v>
      </c>
      <c r="F3" s="1628" t="s">
        <v>146</v>
      </c>
      <c r="G3" s="1628" t="s">
        <v>256</v>
      </c>
      <c r="H3" s="1628" t="s">
        <v>257</v>
      </c>
      <c r="I3" s="529">
        <f>+C1</f>
        <v>45658</v>
      </c>
      <c r="J3" s="529">
        <f t="shared" ref="J3:AM3" si="0">+I3+1</f>
        <v>45659</v>
      </c>
      <c r="K3" s="529">
        <f t="shared" si="0"/>
        <v>45660</v>
      </c>
      <c r="L3" s="529">
        <f t="shared" si="0"/>
        <v>45661</v>
      </c>
      <c r="M3" s="529">
        <f t="shared" si="0"/>
        <v>45662</v>
      </c>
      <c r="N3" s="529">
        <f t="shared" si="0"/>
        <v>45663</v>
      </c>
      <c r="O3" s="529">
        <f t="shared" si="0"/>
        <v>45664</v>
      </c>
      <c r="P3" s="529">
        <f t="shared" si="0"/>
        <v>45665</v>
      </c>
      <c r="Q3" s="529">
        <f t="shared" si="0"/>
        <v>45666</v>
      </c>
      <c r="R3" s="529">
        <f t="shared" si="0"/>
        <v>45667</v>
      </c>
      <c r="S3" s="529">
        <f t="shared" si="0"/>
        <v>45668</v>
      </c>
      <c r="T3" s="529">
        <f t="shared" si="0"/>
        <v>45669</v>
      </c>
      <c r="U3" s="529">
        <f t="shared" si="0"/>
        <v>45670</v>
      </c>
      <c r="V3" s="529">
        <f t="shared" si="0"/>
        <v>45671</v>
      </c>
      <c r="W3" s="529">
        <f t="shared" si="0"/>
        <v>45672</v>
      </c>
      <c r="X3" s="529">
        <f t="shared" si="0"/>
        <v>45673</v>
      </c>
      <c r="Y3" s="529">
        <f t="shared" si="0"/>
        <v>45674</v>
      </c>
      <c r="Z3" s="529">
        <f t="shared" si="0"/>
        <v>45675</v>
      </c>
      <c r="AA3" s="529">
        <f t="shared" si="0"/>
        <v>45676</v>
      </c>
      <c r="AB3" s="529">
        <f t="shared" si="0"/>
        <v>45677</v>
      </c>
      <c r="AC3" s="529">
        <f t="shared" si="0"/>
        <v>45678</v>
      </c>
      <c r="AD3" s="529">
        <f t="shared" si="0"/>
        <v>45679</v>
      </c>
      <c r="AE3" s="529">
        <f t="shared" si="0"/>
        <v>45680</v>
      </c>
      <c r="AF3" s="529">
        <f t="shared" si="0"/>
        <v>45681</v>
      </c>
      <c r="AG3" s="529">
        <f t="shared" si="0"/>
        <v>45682</v>
      </c>
      <c r="AH3" s="529">
        <f t="shared" si="0"/>
        <v>45683</v>
      </c>
      <c r="AI3" s="529">
        <f t="shared" si="0"/>
        <v>45684</v>
      </c>
      <c r="AJ3" s="529">
        <f t="shared" si="0"/>
        <v>45685</v>
      </c>
      <c r="AK3" s="529">
        <f t="shared" si="0"/>
        <v>45686</v>
      </c>
      <c r="AL3" s="529">
        <f t="shared" si="0"/>
        <v>45687</v>
      </c>
      <c r="AM3" s="529">
        <f t="shared" si="0"/>
        <v>45688</v>
      </c>
      <c r="AN3" s="1629" t="s">
        <v>258</v>
      </c>
      <c r="AO3" s="530"/>
      <c r="AP3" s="530"/>
      <c r="AQ3" s="530"/>
    </row>
    <row r="4" spans="1:43" ht="15.75" customHeight="1">
      <c r="A4" s="1539"/>
      <c r="B4" s="1539"/>
      <c r="C4" s="1539"/>
      <c r="D4" s="1539"/>
      <c r="E4" s="1539"/>
      <c r="F4" s="1539"/>
      <c r="G4" s="1539"/>
      <c r="H4" s="1539"/>
      <c r="I4" s="531" t="str">
        <f t="shared" ref="I4:AM4" si="1">+IF(WEEKDAY(I3)=1, "CN", "T"&amp;WEEKDAY(I3))</f>
        <v>T4</v>
      </c>
      <c r="J4" s="531" t="str">
        <f t="shared" si="1"/>
        <v>T5</v>
      </c>
      <c r="K4" s="531" t="str">
        <f t="shared" si="1"/>
        <v>T6</v>
      </c>
      <c r="L4" s="531" t="str">
        <f t="shared" si="1"/>
        <v>T7</v>
      </c>
      <c r="M4" s="531" t="str">
        <f t="shared" si="1"/>
        <v>CN</v>
      </c>
      <c r="N4" s="531" t="str">
        <f t="shared" si="1"/>
        <v>T2</v>
      </c>
      <c r="O4" s="531" t="str">
        <f t="shared" si="1"/>
        <v>T3</v>
      </c>
      <c r="P4" s="531" t="str">
        <f t="shared" si="1"/>
        <v>T4</v>
      </c>
      <c r="Q4" s="531" t="str">
        <f t="shared" si="1"/>
        <v>T5</v>
      </c>
      <c r="R4" s="531" t="str">
        <f t="shared" si="1"/>
        <v>T6</v>
      </c>
      <c r="S4" s="531" t="str">
        <f t="shared" si="1"/>
        <v>T7</v>
      </c>
      <c r="T4" s="531" t="str">
        <f t="shared" si="1"/>
        <v>CN</v>
      </c>
      <c r="U4" s="531" t="str">
        <f t="shared" si="1"/>
        <v>T2</v>
      </c>
      <c r="V4" s="531" t="str">
        <f t="shared" si="1"/>
        <v>T3</v>
      </c>
      <c r="W4" s="531" t="str">
        <f t="shared" si="1"/>
        <v>T4</v>
      </c>
      <c r="X4" s="531" t="str">
        <f t="shared" si="1"/>
        <v>T5</v>
      </c>
      <c r="Y4" s="531" t="str">
        <f t="shared" si="1"/>
        <v>T6</v>
      </c>
      <c r="Z4" s="531" t="str">
        <f t="shared" si="1"/>
        <v>T7</v>
      </c>
      <c r="AA4" s="531" t="str">
        <f t="shared" si="1"/>
        <v>CN</v>
      </c>
      <c r="AB4" s="531" t="str">
        <f t="shared" si="1"/>
        <v>T2</v>
      </c>
      <c r="AC4" s="531" t="str">
        <f t="shared" si="1"/>
        <v>T3</v>
      </c>
      <c r="AD4" s="531" t="str">
        <f t="shared" si="1"/>
        <v>T4</v>
      </c>
      <c r="AE4" s="531" t="str">
        <f t="shared" si="1"/>
        <v>T5</v>
      </c>
      <c r="AF4" s="531" t="str">
        <f t="shared" si="1"/>
        <v>T6</v>
      </c>
      <c r="AG4" s="531" t="str">
        <f t="shared" si="1"/>
        <v>T7</v>
      </c>
      <c r="AH4" s="531" t="str">
        <f t="shared" si="1"/>
        <v>CN</v>
      </c>
      <c r="AI4" s="531" t="str">
        <f t="shared" si="1"/>
        <v>T2</v>
      </c>
      <c r="AJ4" s="531" t="str">
        <f t="shared" si="1"/>
        <v>T3</v>
      </c>
      <c r="AK4" s="531" t="str">
        <f t="shared" si="1"/>
        <v>T4</v>
      </c>
      <c r="AL4" s="531" t="str">
        <f t="shared" si="1"/>
        <v>T5</v>
      </c>
      <c r="AM4" s="531" t="str">
        <f t="shared" si="1"/>
        <v>T6</v>
      </c>
      <c r="AN4" s="1539"/>
      <c r="AO4" s="530"/>
      <c r="AP4" s="530"/>
      <c r="AQ4" s="530"/>
    </row>
    <row r="5" spans="1:43" ht="15.75" customHeight="1">
      <c r="A5" s="122">
        <f t="shared" ref="A5:A55" si="2">+ROW()-4</f>
        <v>1</v>
      </c>
      <c r="B5" s="534" t="s">
        <v>259</v>
      </c>
      <c r="C5" s="534"/>
      <c r="D5" s="534" t="s">
        <v>260</v>
      </c>
      <c r="E5" s="766">
        <v>969387616</v>
      </c>
      <c r="F5" s="536"/>
      <c r="G5" s="534"/>
      <c r="H5" s="534"/>
      <c r="I5" s="567" t="s">
        <v>262</v>
      </c>
      <c r="J5" s="567" t="s">
        <v>262</v>
      </c>
      <c r="K5" s="567" t="s">
        <v>262</v>
      </c>
      <c r="L5" s="567" t="s">
        <v>262</v>
      </c>
      <c r="M5" s="567" t="s">
        <v>261</v>
      </c>
      <c r="N5" s="567" t="s">
        <v>262</v>
      </c>
      <c r="O5" s="567" t="s">
        <v>262</v>
      </c>
      <c r="P5" s="567" t="s">
        <v>261</v>
      </c>
      <c r="Q5" s="567" t="s">
        <v>262</v>
      </c>
      <c r="R5" s="567" t="s">
        <v>262</v>
      </c>
      <c r="S5" s="567" t="s">
        <v>261</v>
      </c>
      <c r="T5" s="567" t="s">
        <v>261</v>
      </c>
      <c r="U5" s="567" t="s">
        <v>262</v>
      </c>
      <c r="V5" s="567" t="s">
        <v>262</v>
      </c>
      <c r="W5" s="567" t="s">
        <v>262</v>
      </c>
      <c r="X5" s="567" t="s">
        <v>262</v>
      </c>
      <c r="Y5" s="567" t="s">
        <v>262</v>
      </c>
      <c r="Z5" s="567" t="s">
        <v>262</v>
      </c>
      <c r="AA5" s="567" t="s">
        <v>261</v>
      </c>
      <c r="AB5" s="567" t="s">
        <v>262</v>
      </c>
      <c r="AC5" s="567" t="s">
        <v>262</v>
      </c>
      <c r="AD5" s="567" t="s">
        <v>262</v>
      </c>
      <c r="AE5" s="567" t="s">
        <v>262</v>
      </c>
      <c r="AF5" s="567" t="s">
        <v>262</v>
      </c>
      <c r="AG5" s="567" t="s">
        <v>710</v>
      </c>
      <c r="AH5" s="567" t="s">
        <v>261</v>
      </c>
      <c r="AI5" s="567" t="s">
        <v>261</v>
      </c>
      <c r="AJ5" s="567" t="s">
        <v>261</v>
      </c>
      <c r="AK5" s="567" t="s">
        <v>261</v>
      </c>
      <c r="AL5" s="567" t="s">
        <v>261</v>
      </c>
      <c r="AM5" s="567" t="s">
        <v>261</v>
      </c>
      <c r="AN5" s="539">
        <f t="shared" ref="AN5:AN12" si="3">COUNTA(I5:AM5)-COUNTIF(I5:AM5,$AP$5)-COUNTIF(I5:AM5,$AP$6)-COUNTIF(I5:AM5,$AP$7)-COUNTIF(I5:AM5,$AP$10)/2</f>
        <v>20</v>
      </c>
      <c r="AP5" s="541" t="s">
        <v>261</v>
      </c>
      <c r="AQ5" s="542" t="s">
        <v>266</v>
      </c>
    </row>
    <row r="6" spans="1:43" ht="15.75" customHeight="1">
      <c r="A6" s="122">
        <f t="shared" si="2"/>
        <v>2</v>
      </c>
      <c r="B6" s="534" t="s">
        <v>263</v>
      </c>
      <c r="C6" s="534"/>
      <c r="D6" s="534" t="s">
        <v>218</v>
      </c>
      <c r="E6" s="766">
        <v>915008283</v>
      </c>
      <c r="F6" s="536"/>
      <c r="G6" s="534"/>
      <c r="H6" s="534"/>
      <c r="I6" s="567" t="s">
        <v>262</v>
      </c>
      <c r="J6" s="567" t="s">
        <v>262</v>
      </c>
      <c r="K6" s="567" t="s">
        <v>262</v>
      </c>
      <c r="L6" s="567" t="s">
        <v>262</v>
      </c>
      <c r="M6" s="567" t="s">
        <v>261</v>
      </c>
      <c r="N6" s="567" t="s">
        <v>262</v>
      </c>
      <c r="O6" s="567" t="s">
        <v>262</v>
      </c>
      <c r="P6" s="567" t="s">
        <v>262</v>
      </c>
      <c r="Q6" s="567" t="s">
        <v>262</v>
      </c>
      <c r="R6" s="567" t="s">
        <v>262</v>
      </c>
      <c r="S6" s="567" t="s">
        <v>262</v>
      </c>
      <c r="T6" s="567" t="s">
        <v>261</v>
      </c>
      <c r="U6" s="567" t="s">
        <v>262</v>
      </c>
      <c r="V6" s="567" t="s">
        <v>262</v>
      </c>
      <c r="W6" s="567" t="s">
        <v>262</v>
      </c>
      <c r="X6" s="567" t="s">
        <v>262</v>
      </c>
      <c r="Y6" s="567" t="s">
        <v>262</v>
      </c>
      <c r="Z6" s="567" t="s">
        <v>262</v>
      </c>
      <c r="AA6" s="567" t="s">
        <v>261</v>
      </c>
      <c r="AB6" s="567" t="s">
        <v>262</v>
      </c>
      <c r="AC6" s="567" t="s">
        <v>262</v>
      </c>
      <c r="AD6" s="567" t="s">
        <v>262</v>
      </c>
      <c r="AE6" s="567" t="s">
        <v>262</v>
      </c>
      <c r="AF6" s="567" t="s">
        <v>262</v>
      </c>
      <c r="AG6" s="567" t="s">
        <v>710</v>
      </c>
      <c r="AH6" s="567" t="s">
        <v>261</v>
      </c>
      <c r="AI6" s="567" t="s">
        <v>261</v>
      </c>
      <c r="AJ6" s="567" t="s">
        <v>261</v>
      </c>
      <c r="AK6" s="567" t="s">
        <v>261</v>
      </c>
      <c r="AL6" s="567" t="s">
        <v>261</v>
      </c>
      <c r="AM6" s="567" t="s">
        <v>261</v>
      </c>
      <c r="AN6" s="539">
        <f t="shared" si="3"/>
        <v>22</v>
      </c>
      <c r="AP6" s="548" t="s">
        <v>272</v>
      </c>
      <c r="AQ6" s="542" t="s">
        <v>273</v>
      </c>
    </row>
    <row r="7" spans="1:43" ht="15.75" customHeight="1">
      <c r="A7" s="122">
        <f t="shared" si="2"/>
        <v>3</v>
      </c>
      <c r="B7" s="534" t="s">
        <v>259</v>
      </c>
      <c r="C7" s="534"/>
      <c r="D7" s="534" t="s">
        <v>264</v>
      </c>
      <c r="E7" s="766">
        <v>827264994</v>
      </c>
      <c r="F7" s="536"/>
      <c r="G7" s="534"/>
      <c r="H7" s="534"/>
      <c r="I7" s="567" t="s">
        <v>261</v>
      </c>
      <c r="J7" s="567" t="s">
        <v>262</v>
      </c>
      <c r="K7" s="567" t="s">
        <v>262</v>
      </c>
      <c r="L7" s="567" t="s">
        <v>262</v>
      </c>
      <c r="M7" s="567" t="s">
        <v>261</v>
      </c>
      <c r="N7" s="567" t="s">
        <v>262</v>
      </c>
      <c r="O7" s="567" t="s">
        <v>262</v>
      </c>
      <c r="P7" s="567" t="s">
        <v>262</v>
      </c>
      <c r="Q7" s="567" t="s">
        <v>262</v>
      </c>
      <c r="R7" s="567" t="s">
        <v>262</v>
      </c>
      <c r="S7" s="567" t="s">
        <v>262</v>
      </c>
      <c r="T7" s="567" t="s">
        <v>261</v>
      </c>
      <c r="U7" s="567" t="s">
        <v>262</v>
      </c>
      <c r="V7" s="567" t="s">
        <v>262</v>
      </c>
      <c r="W7" s="567" t="s">
        <v>262</v>
      </c>
      <c r="X7" s="567" t="s">
        <v>262</v>
      </c>
      <c r="Y7" s="567" t="s">
        <v>262</v>
      </c>
      <c r="Z7" s="567" t="s">
        <v>262</v>
      </c>
      <c r="AA7" s="567" t="s">
        <v>261</v>
      </c>
      <c r="AB7" s="567" t="s">
        <v>262</v>
      </c>
      <c r="AC7" s="567" t="s">
        <v>262</v>
      </c>
      <c r="AD7" s="567" t="s">
        <v>710</v>
      </c>
      <c r="AE7" s="567" t="s">
        <v>710</v>
      </c>
      <c r="AF7" s="567" t="s">
        <v>710</v>
      </c>
      <c r="AG7" s="567" t="s">
        <v>710</v>
      </c>
      <c r="AH7" s="567" t="s">
        <v>261</v>
      </c>
      <c r="AI7" s="567" t="s">
        <v>261</v>
      </c>
      <c r="AJ7" s="567" t="s">
        <v>261</v>
      </c>
      <c r="AK7" s="567" t="s">
        <v>261</v>
      </c>
      <c r="AL7" s="567" t="s">
        <v>261</v>
      </c>
      <c r="AM7" s="567" t="s">
        <v>261</v>
      </c>
      <c r="AN7" s="539">
        <f t="shared" si="3"/>
        <v>21</v>
      </c>
      <c r="AP7" s="767" t="s">
        <v>277</v>
      </c>
      <c r="AQ7" s="542" t="s">
        <v>278</v>
      </c>
    </row>
    <row r="8" spans="1:43" ht="15.75" customHeight="1">
      <c r="A8" s="122">
        <f t="shared" si="2"/>
        <v>4</v>
      </c>
      <c r="B8" s="534" t="s">
        <v>259</v>
      </c>
      <c r="C8" s="534"/>
      <c r="D8" s="534" t="s">
        <v>265</v>
      </c>
      <c r="E8" s="766">
        <v>972264311</v>
      </c>
      <c r="F8" s="536"/>
      <c r="G8" s="534"/>
      <c r="H8" s="534"/>
      <c r="I8" s="567" t="s">
        <v>261</v>
      </c>
      <c r="J8" s="567" t="s">
        <v>262</v>
      </c>
      <c r="K8" s="567" t="s">
        <v>262</v>
      </c>
      <c r="L8" s="567" t="s">
        <v>262</v>
      </c>
      <c r="M8" s="567" t="s">
        <v>261</v>
      </c>
      <c r="N8" s="567" t="s">
        <v>262</v>
      </c>
      <c r="O8" s="567" t="s">
        <v>262</v>
      </c>
      <c r="P8" s="567" t="s">
        <v>262</v>
      </c>
      <c r="Q8" s="567" t="s">
        <v>262</v>
      </c>
      <c r="R8" s="567" t="s">
        <v>262</v>
      </c>
      <c r="S8" s="567" t="s">
        <v>262</v>
      </c>
      <c r="T8" s="567" t="s">
        <v>261</v>
      </c>
      <c r="U8" s="567" t="s">
        <v>262</v>
      </c>
      <c r="V8" s="567" t="s">
        <v>262</v>
      </c>
      <c r="W8" s="567" t="s">
        <v>262</v>
      </c>
      <c r="X8" s="567" t="s">
        <v>262</v>
      </c>
      <c r="Y8" s="567" t="s">
        <v>262</v>
      </c>
      <c r="Z8" s="567" t="s">
        <v>262</v>
      </c>
      <c r="AA8" s="567" t="s">
        <v>261</v>
      </c>
      <c r="AB8" s="567" t="s">
        <v>262</v>
      </c>
      <c r="AC8" s="567" t="s">
        <v>262</v>
      </c>
      <c r="AD8" s="567" t="s">
        <v>262</v>
      </c>
      <c r="AE8" s="567" t="s">
        <v>262</v>
      </c>
      <c r="AF8" s="567" t="s">
        <v>262</v>
      </c>
      <c r="AG8" s="567" t="s">
        <v>710</v>
      </c>
      <c r="AH8" s="567" t="s">
        <v>261</v>
      </c>
      <c r="AI8" s="567" t="s">
        <v>710</v>
      </c>
      <c r="AJ8" s="567" t="s">
        <v>710</v>
      </c>
      <c r="AK8" s="567" t="s">
        <v>261</v>
      </c>
      <c r="AL8" s="567" t="s">
        <v>710</v>
      </c>
      <c r="AM8" s="567" t="s">
        <v>710</v>
      </c>
      <c r="AN8" s="539">
        <f t="shared" si="3"/>
        <v>25</v>
      </c>
      <c r="AP8" s="65" t="s">
        <v>262</v>
      </c>
      <c r="AQ8" s="542" t="s">
        <v>711</v>
      </c>
    </row>
    <row r="9" spans="1:43" ht="15.75" customHeight="1">
      <c r="A9" s="122">
        <f t="shared" si="2"/>
        <v>5</v>
      </c>
      <c r="B9" s="550" t="s">
        <v>279</v>
      </c>
      <c r="C9" s="551" t="s">
        <v>163</v>
      </c>
      <c r="D9" s="260" t="s">
        <v>284</v>
      </c>
      <c r="E9" s="768">
        <v>913500445</v>
      </c>
      <c r="F9" s="553">
        <v>3.5</v>
      </c>
      <c r="G9" s="551"/>
      <c r="H9" s="551" t="s">
        <v>280</v>
      </c>
      <c r="I9" s="567" t="s">
        <v>712</v>
      </c>
      <c r="J9" s="567" t="s">
        <v>712</v>
      </c>
      <c r="K9" s="567" t="s">
        <v>712</v>
      </c>
      <c r="L9" s="567" t="s">
        <v>712</v>
      </c>
      <c r="M9" s="567" t="s">
        <v>712</v>
      </c>
      <c r="N9" s="567" t="s">
        <v>712</v>
      </c>
      <c r="O9" s="567" t="s">
        <v>712</v>
      </c>
      <c r="P9" s="567" t="s">
        <v>712</v>
      </c>
      <c r="Q9" s="567" t="s">
        <v>712</v>
      </c>
      <c r="R9" s="567" t="s">
        <v>712</v>
      </c>
      <c r="S9" s="567" t="s">
        <v>712</v>
      </c>
      <c r="T9" s="567" t="s">
        <v>261</v>
      </c>
      <c r="U9" s="567" t="s">
        <v>712</v>
      </c>
      <c r="V9" s="567" t="s">
        <v>712</v>
      </c>
      <c r="W9" s="567" t="s">
        <v>712</v>
      </c>
      <c r="X9" s="567" t="s">
        <v>261</v>
      </c>
      <c r="Y9" s="567" t="s">
        <v>712</v>
      </c>
      <c r="Z9" s="567" t="s">
        <v>712</v>
      </c>
      <c r="AA9" s="567" t="s">
        <v>261</v>
      </c>
      <c r="AB9" s="567" t="s">
        <v>712</v>
      </c>
      <c r="AC9" s="567" t="s">
        <v>261</v>
      </c>
      <c r="AD9" s="567" t="s">
        <v>712</v>
      </c>
      <c r="AE9" s="567" t="s">
        <v>712</v>
      </c>
      <c r="AF9" s="567" t="s">
        <v>712</v>
      </c>
      <c r="AG9" s="567" t="s">
        <v>712</v>
      </c>
      <c r="AH9" s="567" t="s">
        <v>261</v>
      </c>
      <c r="AI9" s="567" t="s">
        <v>712</v>
      </c>
      <c r="AJ9" s="567" t="s">
        <v>712</v>
      </c>
      <c r="AK9" s="567" t="s">
        <v>261</v>
      </c>
      <c r="AL9" s="567" t="s">
        <v>712</v>
      </c>
      <c r="AM9" s="567" t="s">
        <v>712</v>
      </c>
      <c r="AN9" s="539">
        <f t="shared" si="3"/>
        <v>25</v>
      </c>
      <c r="AP9" s="9" t="s">
        <v>712</v>
      </c>
      <c r="AQ9" s="542" t="s">
        <v>281</v>
      </c>
    </row>
    <row r="10" spans="1:43" ht="15" customHeight="1">
      <c r="A10" s="122">
        <f t="shared" si="2"/>
        <v>6</v>
      </c>
      <c r="B10" s="550" t="s">
        <v>279</v>
      </c>
      <c r="C10" s="551" t="s">
        <v>344</v>
      </c>
      <c r="D10" s="260" t="s">
        <v>713</v>
      </c>
      <c r="E10" s="769" t="s">
        <v>714</v>
      </c>
      <c r="F10" s="553">
        <v>2.5</v>
      </c>
      <c r="G10" s="551"/>
      <c r="H10" s="551" t="s">
        <v>280</v>
      </c>
      <c r="I10" s="567"/>
      <c r="J10" s="567"/>
      <c r="K10" s="567"/>
      <c r="L10" s="567"/>
      <c r="M10" s="567"/>
      <c r="N10" s="567" t="s">
        <v>712</v>
      </c>
      <c r="O10" s="567" t="s">
        <v>712</v>
      </c>
      <c r="P10" s="567" t="s">
        <v>261</v>
      </c>
      <c r="Q10" s="567" t="s">
        <v>712</v>
      </c>
      <c r="R10" s="567" t="s">
        <v>712</v>
      </c>
      <c r="S10" s="567" t="s">
        <v>712</v>
      </c>
      <c r="T10" s="567" t="s">
        <v>261</v>
      </c>
      <c r="U10" s="567" t="s">
        <v>712</v>
      </c>
      <c r="V10" s="567" t="s">
        <v>712</v>
      </c>
      <c r="W10" s="567" t="s">
        <v>712</v>
      </c>
      <c r="X10" s="567" t="s">
        <v>712</v>
      </c>
      <c r="Y10" s="567" t="s">
        <v>261</v>
      </c>
      <c r="Z10" s="567" t="s">
        <v>712</v>
      </c>
      <c r="AA10" s="567" t="s">
        <v>261</v>
      </c>
      <c r="AB10" s="567" t="s">
        <v>712</v>
      </c>
      <c r="AC10" s="567" t="s">
        <v>261</v>
      </c>
      <c r="AD10" s="567" t="s">
        <v>712</v>
      </c>
      <c r="AE10" s="567" t="s">
        <v>712</v>
      </c>
      <c r="AF10" s="567" t="s">
        <v>712</v>
      </c>
      <c r="AG10" s="567" t="s">
        <v>712</v>
      </c>
      <c r="AH10" s="567" t="s">
        <v>261</v>
      </c>
      <c r="AI10" s="567" t="s">
        <v>712</v>
      </c>
      <c r="AJ10" s="567" t="s">
        <v>712</v>
      </c>
      <c r="AK10" s="567" t="s">
        <v>261</v>
      </c>
      <c r="AL10" s="567" t="s">
        <v>712</v>
      </c>
      <c r="AM10" s="567" t="s">
        <v>261</v>
      </c>
      <c r="AN10" s="539">
        <f t="shared" si="3"/>
        <v>18</v>
      </c>
      <c r="AO10" s="540"/>
      <c r="AP10" s="82" t="s">
        <v>271</v>
      </c>
      <c r="AQ10" s="100" t="s">
        <v>309</v>
      </c>
    </row>
    <row r="11" spans="1:43" ht="15.75" customHeight="1">
      <c r="A11" s="122">
        <f t="shared" si="2"/>
        <v>7</v>
      </c>
      <c r="B11" s="550" t="s">
        <v>279</v>
      </c>
      <c r="C11" s="551" t="s">
        <v>134</v>
      </c>
      <c r="D11" s="260" t="s">
        <v>715</v>
      </c>
      <c r="E11" s="768">
        <v>868578998</v>
      </c>
      <c r="F11" s="553">
        <v>2.5</v>
      </c>
      <c r="G11" s="260"/>
      <c r="H11" s="551" t="s">
        <v>280</v>
      </c>
      <c r="I11" s="567"/>
      <c r="J11" s="567"/>
      <c r="K11" s="567"/>
      <c r="L11" s="567"/>
      <c r="M11" s="567"/>
      <c r="N11" s="567"/>
      <c r="O11" s="567"/>
      <c r="P11" s="567"/>
      <c r="Q11" s="567"/>
      <c r="R11" s="567"/>
      <c r="S11" s="567" t="s">
        <v>712</v>
      </c>
      <c r="T11" s="567" t="s">
        <v>261</v>
      </c>
      <c r="U11" s="567" t="s">
        <v>712</v>
      </c>
      <c r="V11" s="567" t="s">
        <v>712</v>
      </c>
      <c r="W11" s="567" t="s">
        <v>712</v>
      </c>
      <c r="X11" s="567" t="s">
        <v>712</v>
      </c>
      <c r="Y11" s="567" t="s">
        <v>712</v>
      </c>
      <c r="Z11" s="567" t="s">
        <v>712</v>
      </c>
      <c r="AA11" s="567" t="s">
        <v>261</v>
      </c>
      <c r="AB11" s="567" t="s">
        <v>712</v>
      </c>
      <c r="AC11" s="567" t="s">
        <v>261</v>
      </c>
      <c r="AD11" s="567" t="s">
        <v>712</v>
      </c>
      <c r="AE11" s="567" t="s">
        <v>712</v>
      </c>
      <c r="AF11" s="567" t="s">
        <v>712</v>
      </c>
      <c r="AG11" s="567" t="s">
        <v>712</v>
      </c>
      <c r="AH11" s="578" t="s">
        <v>306</v>
      </c>
      <c r="AI11" s="567" t="s">
        <v>712</v>
      </c>
      <c r="AJ11" s="567" t="s">
        <v>712</v>
      </c>
      <c r="AK11" s="567" t="s">
        <v>261</v>
      </c>
      <c r="AL11" s="567" t="s">
        <v>712</v>
      </c>
      <c r="AM11" s="567" t="s">
        <v>712</v>
      </c>
      <c r="AN11" s="539">
        <f t="shared" si="3"/>
        <v>17</v>
      </c>
      <c r="AO11" s="540"/>
      <c r="AQ11" s="542"/>
    </row>
    <row r="12" spans="1:43" ht="15.75" customHeight="1">
      <c r="A12" s="122">
        <f t="shared" si="2"/>
        <v>8</v>
      </c>
      <c r="B12" s="260" t="s">
        <v>287</v>
      </c>
      <c r="C12" s="260"/>
      <c r="D12" s="260" t="s">
        <v>288</v>
      </c>
      <c r="E12" s="768">
        <v>971929815</v>
      </c>
      <c r="F12" s="260"/>
      <c r="G12" s="260"/>
      <c r="H12" s="260" t="s">
        <v>280</v>
      </c>
      <c r="I12" s="567" t="s">
        <v>262</v>
      </c>
      <c r="J12" s="567" t="s">
        <v>262</v>
      </c>
      <c r="K12" s="567" t="s">
        <v>262</v>
      </c>
      <c r="L12" s="567" t="s">
        <v>262</v>
      </c>
      <c r="M12" s="567" t="s">
        <v>262</v>
      </c>
      <c r="N12" s="567" t="s">
        <v>262</v>
      </c>
      <c r="O12" s="567" t="s">
        <v>262</v>
      </c>
      <c r="P12" s="567" t="s">
        <v>262</v>
      </c>
      <c r="Q12" s="567" t="s">
        <v>262</v>
      </c>
      <c r="R12" s="567" t="s">
        <v>262</v>
      </c>
      <c r="S12" s="567" t="s">
        <v>262</v>
      </c>
      <c r="T12" s="567" t="s">
        <v>261</v>
      </c>
      <c r="U12" s="567" t="s">
        <v>262</v>
      </c>
      <c r="V12" s="567" t="s">
        <v>262</v>
      </c>
      <c r="W12" s="567" t="s">
        <v>262</v>
      </c>
      <c r="X12" s="567" t="s">
        <v>262</v>
      </c>
      <c r="Y12" s="567" t="s">
        <v>262</v>
      </c>
      <c r="Z12" s="567" t="s">
        <v>262</v>
      </c>
      <c r="AA12" s="567" t="s">
        <v>261</v>
      </c>
      <c r="AB12" s="567" t="s">
        <v>262</v>
      </c>
      <c r="AC12" s="567" t="s">
        <v>261</v>
      </c>
      <c r="AD12" s="567" t="s">
        <v>262</v>
      </c>
      <c r="AE12" s="567" t="s">
        <v>262</v>
      </c>
      <c r="AF12" s="567" t="s">
        <v>262</v>
      </c>
      <c r="AG12" s="567" t="s">
        <v>262</v>
      </c>
      <c r="AH12" s="567" t="s">
        <v>261</v>
      </c>
      <c r="AI12" s="567" t="s">
        <v>261</v>
      </c>
      <c r="AJ12" s="567" t="s">
        <v>262</v>
      </c>
      <c r="AK12" s="567" t="s">
        <v>261</v>
      </c>
      <c r="AL12" s="567" t="s">
        <v>261</v>
      </c>
      <c r="AM12" s="567" t="s">
        <v>261</v>
      </c>
      <c r="AN12" s="539">
        <f t="shared" si="3"/>
        <v>23</v>
      </c>
      <c r="AO12" s="540"/>
      <c r="AQ12" s="542"/>
    </row>
    <row r="13" spans="1:43" ht="15.75" customHeight="1">
      <c r="A13" s="122">
        <f t="shared" si="2"/>
        <v>9</v>
      </c>
      <c r="B13" s="480" t="s">
        <v>279</v>
      </c>
      <c r="C13" s="770" t="s">
        <v>716</v>
      </c>
      <c r="D13" s="771" t="s">
        <v>717</v>
      </c>
      <c r="E13" s="573">
        <v>979251508</v>
      </c>
      <c r="F13" s="564">
        <v>15</v>
      </c>
      <c r="G13" s="480">
        <v>660</v>
      </c>
      <c r="H13" s="480" t="s">
        <v>718</v>
      </c>
      <c r="I13" s="772"/>
      <c r="J13" s="567"/>
      <c r="K13" s="576"/>
      <c r="L13" s="576"/>
      <c r="M13" s="567"/>
      <c r="N13" s="773"/>
      <c r="O13" s="567"/>
      <c r="P13" s="567"/>
      <c r="Q13" s="567"/>
      <c r="R13" s="578"/>
      <c r="S13" s="567"/>
      <c r="T13" s="567"/>
      <c r="U13" s="567"/>
      <c r="V13" s="567"/>
      <c r="W13" s="567"/>
      <c r="X13" s="567" t="s">
        <v>712</v>
      </c>
      <c r="Y13" s="774" t="s">
        <v>705</v>
      </c>
      <c r="Z13" s="774" t="s">
        <v>705</v>
      </c>
      <c r="AA13" s="774" t="s">
        <v>705</v>
      </c>
      <c r="AB13" s="774" t="s">
        <v>705</v>
      </c>
      <c r="AC13" s="774" t="s">
        <v>705</v>
      </c>
      <c r="AD13" s="774" t="s">
        <v>705</v>
      </c>
      <c r="AE13" s="567" t="s">
        <v>282</v>
      </c>
      <c r="AF13" s="567" t="s">
        <v>282</v>
      </c>
      <c r="AG13" s="775" t="s">
        <v>261</v>
      </c>
      <c r="AH13" s="775" t="s">
        <v>261</v>
      </c>
      <c r="AI13" s="775" t="s">
        <v>261</v>
      </c>
      <c r="AJ13" s="775" t="s">
        <v>261</v>
      </c>
      <c r="AK13" s="775" t="s">
        <v>261</v>
      </c>
      <c r="AL13" s="775" t="s">
        <v>261</v>
      </c>
      <c r="AM13" s="775" t="s">
        <v>261</v>
      </c>
      <c r="AN13" s="539">
        <f>COUNTA(I13:AM13)-COUNTIF(I13:AM13,$AP$5)-COUNTIF(I13:AM13,$AP$6)-COUNTIF(I13:AM13,$AP$7)-COUNTIF($I$29:$AM$29,$AP$10)/2</f>
        <v>9</v>
      </c>
      <c r="AO13" s="540"/>
      <c r="AP13" s="540"/>
      <c r="AQ13" s="540"/>
    </row>
    <row r="14" spans="1:43" ht="15.75" customHeight="1">
      <c r="A14" s="122">
        <f t="shared" si="2"/>
        <v>10</v>
      </c>
      <c r="B14" s="480" t="s">
        <v>279</v>
      </c>
      <c r="C14" s="480" t="s">
        <v>63</v>
      </c>
      <c r="D14" s="563" t="s">
        <v>20</v>
      </c>
      <c r="E14" s="776">
        <v>974392325</v>
      </c>
      <c r="F14" s="564">
        <v>15</v>
      </c>
      <c r="G14" s="564">
        <v>650</v>
      </c>
      <c r="H14" s="480" t="s">
        <v>256</v>
      </c>
      <c r="I14" s="577" t="s">
        <v>271</v>
      </c>
      <c r="J14" s="567" t="s">
        <v>302</v>
      </c>
      <c r="K14" s="576" t="s">
        <v>712</v>
      </c>
      <c r="L14" s="576" t="s">
        <v>302</v>
      </c>
      <c r="M14" s="567" t="s">
        <v>261</v>
      </c>
      <c r="N14" s="567" t="s">
        <v>282</v>
      </c>
      <c r="O14" s="567" t="s">
        <v>282</v>
      </c>
      <c r="P14" s="567" t="s">
        <v>296</v>
      </c>
      <c r="Q14" s="567" t="s">
        <v>282</v>
      </c>
      <c r="R14" s="774" t="s">
        <v>705</v>
      </c>
      <c r="S14" s="774" t="s">
        <v>705</v>
      </c>
      <c r="T14" s="774" t="s">
        <v>705</v>
      </c>
      <c r="U14" s="774" t="s">
        <v>705</v>
      </c>
      <c r="V14" s="774" t="s">
        <v>705</v>
      </c>
      <c r="W14" s="774" t="s">
        <v>705</v>
      </c>
      <c r="X14" s="774" t="s">
        <v>705</v>
      </c>
      <c r="Y14" s="774" t="s">
        <v>705</v>
      </c>
      <c r="Z14" s="774" t="s">
        <v>705</v>
      </c>
      <c r="AA14" s="774" t="s">
        <v>705</v>
      </c>
      <c r="AB14" s="774" t="s">
        <v>705</v>
      </c>
      <c r="AC14" s="567" t="s">
        <v>282</v>
      </c>
      <c r="AD14" s="577" t="s">
        <v>282</v>
      </c>
      <c r="AE14" s="577" t="s">
        <v>282</v>
      </c>
      <c r="AF14" s="567" t="s">
        <v>306</v>
      </c>
      <c r="AG14" s="775" t="s">
        <v>261</v>
      </c>
      <c r="AH14" s="775" t="s">
        <v>261</v>
      </c>
      <c r="AI14" s="775" t="s">
        <v>261</v>
      </c>
      <c r="AJ14" s="775" t="s">
        <v>261</v>
      </c>
      <c r="AK14" s="775" t="s">
        <v>261</v>
      </c>
      <c r="AL14" s="775" t="s">
        <v>261</v>
      </c>
      <c r="AM14" s="775" t="s">
        <v>261</v>
      </c>
      <c r="AN14" s="539">
        <f t="shared" ref="AN14:AN28" si="4">COUNTA(I14:AM14)-COUNTIF(I14:AM14,$AP$5)-COUNTIF(I14:AM14,$AP$6)-COUNTIF(I14:AM14,$AP$7)-COUNTIF(I14:AM14,$AP$10)/2</f>
        <v>22.5</v>
      </c>
      <c r="AO14" s="540"/>
    </row>
    <row r="15" spans="1:43" ht="15.75" customHeight="1">
      <c r="A15" s="122">
        <f t="shared" si="2"/>
        <v>11</v>
      </c>
      <c r="B15" s="480" t="s">
        <v>279</v>
      </c>
      <c r="C15" s="770" t="s">
        <v>19</v>
      </c>
      <c r="D15" s="563" t="s">
        <v>31</v>
      </c>
      <c r="E15" s="776">
        <v>971106882</v>
      </c>
      <c r="F15" s="564">
        <v>15</v>
      </c>
      <c r="G15" s="480">
        <v>660</v>
      </c>
      <c r="H15" s="480" t="s">
        <v>256</v>
      </c>
      <c r="I15" s="567" t="s">
        <v>261</v>
      </c>
      <c r="J15" s="567" t="s">
        <v>302</v>
      </c>
      <c r="K15" s="576" t="s">
        <v>282</v>
      </c>
      <c r="L15" s="576" t="s">
        <v>302</v>
      </c>
      <c r="M15" s="567" t="s">
        <v>261</v>
      </c>
      <c r="N15" s="567" t="s">
        <v>302</v>
      </c>
      <c r="O15" s="567" t="s">
        <v>308</v>
      </c>
      <c r="P15" s="567" t="s">
        <v>282</v>
      </c>
      <c r="Q15" s="567" t="s">
        <v>282</v>
      </c>
      <c r="R15" s="578" t="s">
        <v>282</v>
      </c>
      <c r="S15" s="567" t="s">
        <v>282</v>
      </c>
      <c r="T15" s="567" t="s">
        <v>705</v>
      </c>
      <c r="U15" s="567" t="s">
        <v>282</v>
      </c>
      <c r="V15" s="567" t="s">
        <v>282</v>
      </c>
      <c r="W15" s="774" t="s">
        <v>705</v>
      </c>
      <c r="X15" s="774" t="s">
        <v>705</v>
      </c>
      <c r="Y15" s="774" t="s">
        <v>705</v>
      </c>
      <c r="Z15" s="774" t="s">
        <v>705</v>
      </c>
      <c r="AA15" s="774" t="s">
        <v>705</v>
      </c>
      <c r="AB15" s="774" t="s">
        <v>705</v>
      </c>
      <c r="AC15" s="567" t="s">
        <v>282</v>
      </c>
      <c r="AD15" s="577" t="s">
        <v>282</v>
      </c>
      <c r="AE15" s="577" t="s">
        <v>282</v>
      </c>
      <c r="AF15" s="567" t="s">
        <v>282</v>
      </c>
      <c r="AG15" s="775" t="s">
        <v>261</v>
      </c>
      <c r="AH15" s="775" t="s">
        <v>261</v>
      </c>
      <c r="AI15" s="775" t="s">
        <v>261</v>
      </c>
      <c r="AJ15" s="775" t="s">
        <v>261</v>
      </c>
      <c r="AK15" s="775" t="s">
        <v>261</v>
      </c>
      <c r="AL15" s="775" t="s">
        <v>261</v>
      </c>
      <c r="AM15" s="775" t="s">
        <v>261</v>
      </c>
      <c r="AN15" s="539">
        <f t="shared" si="4"/>
        <v>22</v>
      </c>
      <c r="AO15" s="540"/>
    </row>
    <row r="16" spans="1:43" ht="15.75" customHeight="1">
      <c r="A16" s="122">
        <f t="shared" si="2"/>
        <v>12</v>
      </c>
      <c r="B16" s="480" t="s">
        <v>279</v>
      </c>
      <c r="C16" s="770" t="s">
        <v>719</v>
      </c>
      <c r="D16" s="563" t="s">
        <v>37</v>
      </c>
      <c r="E16" s="776">
        <v>967884730</v>
      </c>
      <c r="F16" s="777">
        <v>15</v>
      </c>
      <c r="G16" s="480">
        <v>660</v>
      </c>
      <c r="H16" s="480" t="s">
        <v>256</v>
      </c>
      <c r="I16" s="567" t="s">
        <v>261</v>
      </c>
      <c r="J16" s="567" t="s">
        <v>712</v>
      </c>
      <c r="K16" s="576" t="s">
        <v>712</v>
      </c>
      <c r="L16" s="576" t="s">
        <v>282</v>
      </c>
      <c r="M16" s="567" t="s">
        <v>712</v>
      </c>
      <c r="N16" s="567" t="s">
        <v>720</v>
      </c>
      <c r="O16" s="567" t="s">
        <v>282</v>
      </c>
      <c r="P16" s="567" t="s">
        <v>282</v>
      </c>
      <c r="Q16" s="567" t="s">
        <v>282</v>
      </c>
      <c r="R16" s="578" t="s">
        <v>282</v>
      </c>
      <c r="S16" s="567" t="s">
        <v>282</v>
      </c>
      <c r="T16" s="567" t="s">
        <v>282</v>
      </c>
      <c r="U16" s="567" t="s">
        <v>712</v>
      </c>
      <c r="V16" s="567" t="s">
        <v>712</v>
      </c>
      <c r="W16" s="567" t="s">
        <v>282</v>
      </c>
      <c r="X16" s="567" t="s">
        <v>308</v>
      </c>
      <c r="Y16" s="567" t="s">
        <v>308</v>
      </c>
      <c r="Z16" s="567" t="s">
        <v>306</v>
      </c>
      <c r="AA16" s="567" t="s">
        <v>306</v>
      </c>
      <c r="AB16" s="567" t="s">
        <v>712</v>
      </c>
      <c r="AC16" s="567" t="s">
        <v>306</v>
      </c>
      <c r="AD16" s="577" t="s">
        <v>282</v>
      </c>
      <c r="AE16" s="577" t="s">
        <v>282</v>
      </c>
      <c r="AF16" s="567" t="s">
        <v>306</v>
      </c>
      <c r="AG16" s="775" t="s">
        <v>261</v>
      </c>
      <c r="AH16" s="775" t="s">
        <v>261</v>
      </c>
      <c r="AI16" s="775" t="s">
        <v>261</v>
      </c>
      <c r="AJ16" s="775" t="s">
        <v>261</v>
      </c>
      <c r="AK16" s="775" t="s">
        <v>261</v>
      </c>
      <c r="AL16" s="775" t="s">
        <v>261</v>
      </c>
      <c r="AM16" s="775" t="s">
        <v>261</v>
      </c>
      <c r="AN16" s="539">
        <f t="shared" si="4"/>
        <v>23</v>
      </c>
      <c r="AO16" s="540"/>
    </row>
    <row r="17" spans="1:43" ht="15.75" customHeight="1">
      <c r="A17" s="122">
        <f t="shared" si="2"/>
        <v>13</v>
      </c>
      <c r="B17" s="480" t="s">
        <v>279</v>
      </c>
      <c r="C17" s="480" t="s">
        <v>339</v>
      </c>
      <c r="D17" s="563" t="s">
        <v>216</v>
      </c>
      <c r="E17" s="776">
        <v>326522825</v>
      </c>
      <c r="F17" s="778" t="s">
        <v>721</v>
      </c>
      <c r="G17" s="564">
        <v>730</v>
      </c>
      <c r="H17" s="480" t="s">
        <v>256</v>
      </c>
      <c r="I17" s="577" t="s">
        <v>271</v>
      </c>
      <c r="J17" s="567" t="s">
        <v>302</v>
      </c>
      <c r="K17" s="576" t="s">
        <v>302</v>
      </c>
      <c r="L17" s="576" t="s">
        <v>712</v>
      </c>
      <c r="M17" s="567" t="s">
        <v>305</v>
      </c>
      <c r="N17" s="567" t="s">
        <v>720</v>
      </c>
      <c r="O17" s="567" t="s">
        <v>308</v>
      </c>
      <c r="P17" s="567" t="s">
        <v>282</v>
      </c>
      <c r="Q17" s="567" t="s">
        <v>282</v>
      </c>
      <c r="R17" s="567" t="s">
        <v>261</v>
      </c>
      <c r="S17" s="567" t="s">
        <v>308</v>
      </c>
      <c r="T17" s="567" t="s">
        <v>305</v>
      </c>
      <c r="U17" s="567" t="s">
        <v>712</v>
      </c>
      <c r="V17" s="567" t="s">
        <v>282</v>
      </c>
      <c r="W17" s="567" t="s">
        <v>282</v>
      </c>
      <c r="X17" s="567" t="s">
        <v>282</v>
      </c>
      <c r="Y17" s="567" t="s">
        <v>282</v>
      </c>
      <c r="Z17" s="567" t="s">
        <v>282</v>
      </c>
      <c r="AA17" s="567" t="s">
        <v>282</v>
      </c>
      <c r="AB17" s="567" t="s">
        <v>712</v>
      </c>
      <c r="AC17" s="567" t="s">
        <v>282</v>
      </c>
      <c r="AD17" s="577" t="s">
        <v>282</v>
      </c>
      <c r="AE17" s="577" t="s">
        <v>282</v>
      </c>
      <c r="AF17" s="567" t="s">
        <v>306</v>
      </c>
      <c r="AG17" s="567" t="s">
        <v>306</v>
      </c>
      <c r="AH17" s="567" t="s">
        <v>306</v>
      </c>
      <c r="AI17" s="567" t="s">
        <v>306</v>
      </c>
      <c r="AJ17" s="775" t="s">
        <v>261</v>
      </c>
      <c r="AK17" s="775" t="s">
        <v>261</v>
      </c>
      <c r="AL17" s="775" t="s">
        <v>261</v>
      </c>
      <c r="AM17" s="775" t="s">
        <v>261</v>
      </c>
      <c r="AN17" s="539">
        <f t="shared" si="4"/>
        <v>25.5</v>
      </c>
      <c r="AO17" s="540"/>
    </row>
    <row r="18" spans="1:43" ht="15.75" customHeight="1">
      <c r="A18" s="122">
        <f t="shared" si="2"/>
        <v>14</v>
      </c>
      <c r="B18" s="480" t="s">
        <v>279</v>
      </c>
      <c r="C18" s="480" t="s">
        <v>338</v>
      </c>
      <c r="D18" s="563" t="s">
        <v>321</v>
      </c>
      <c r="E18" s="759">
        <v>989852112</v>
      </c>
      <c r="F18" s="779" t="s">
        <v>721</v>
      </c>
      <c r="G18" s="564">
        <v>730</v>
      </c>
      <c r="H18" s="480" t="s">
        <v>256</v>
      </c>
      <c r="I18" s="567" t="s">
        <v>261</v>
      </c>
      <c r="J18" s="567" t="s">
        <v>712</v>
      </c>
      <c r="K18" s="576" t="s">
        <v>282</v>
      </c>
      <c r="L18" s="576" t="s">
        <v>308</v>
      </c>
      <c r="M18" s="567" t="s">
        <v>261</v>
      </c>
      <c r="N18" s="567" t="s">
        <v>308</v>
      </c>
      <c r="O18" s="567" t="s">
        <v>308</v>
      </c>
      <c r="P18" s="567" t="s">
        <v>308</v>
      </c>
      <c r="Q18" s="567" t="s">
        <v>282</v>
      </c>
      <c r="R18" s="774" t="s">
        <v>705</v>
      </c>
      <c r="S18" s="774" t="s">
        <v>705</v>
      </c>
      <c r="T18" s="774" t="s">
        <v>705</v>
      </c>
      <c r="U18" s="774" t="s">
        <v>705</v>
      </c>
      <c r="V18" s="774" t="s">
        <v>705</v>
      </c>
      <c r="W18" s="774" t="s">
        <v>705</v>
      </c>
      <c r="X18" s="567" t="s">
        <v>282</v>
      </c>
      <c r="Y18" s="567" t="s">
        <v>282</v>
      </c>
      <c r="Z18" s="774" t="s">
        <v>705</v>
      </c>
      <c r="AA18" s="774" t="s">
        <v>705</v>
      </c>
      <c r="AB18" s="774" t="s">
        <v>705</v>
      </c>
      <c r="AC18" s="774" t="s">
        <v>705</v>
      </c>
      <c r="AD18" s="774" t="s">
        <v>705</v>
      </c>
      <c r="AE18" s="577" t="s">
        <v>282</v>
      </c>
      <c r="AF18" s="567" t="s">
        <v>282</v>
      </c>
      <c r="AG18" s="567" t="s">
        <v>282</v>
      </c>
      <c r="AH18" s="775" t="s">
        <v>261</v>
      </c>
      <c r="AI18" s="775" t="s">
        <v>261</v>
      </c>
      <c r="AJ18" s="775" t="s">
        <v>261</v>
      </c>
      <c r="AK18" s="775" t="s">
        <v>261</v>
      </c>
      <c r="AL18" s="775" t="s">
        <v>261</v>
      </c>
      <c r="AM18" s="775" t="s">
        <v>261</v>
      </c>
      <c r="AN18" s="539">
        <f t="shared" si="4"/>
        <v>23</v>
      </c>
      <c r="AO18" s="540"/>
    </row>
    <row r="19" spans="1:43" ht="15.75" customHeight="1">
      <c r="A19" s="122">
        <f t="shared" si="2"/>
        <v>15</v>
      </c>
      <c r="B19" s="480" t="s">
        <v>279</v>
      </c>
      <c r="C19" s="570" t="s">
        <v>318</v>
      </c>
      <c r="D19" s="572" t="s">
        <v>241</v>
      </c>
      <c r="E19" s="573">
        <v>969820625</v>
      </c>
      <c r="F19" s="574" t="s">
        <v>721</v>
      </c>
      <c r="G19" s="480">
        <v>730</v>
      </c>
      <c r="H19" s="480" t="s">
        <v>256</v>
      </c>
      <c r="I19" s="578" t="s">
        <v>271</v>
      </c>
      <c r="J19" s="567" t="s">
        <v>310</v>
      </c>
      <c r="K19" s="576" t="s">
        <v>310</v>
      </c>
      <c r="L19" s="576" t="s">
        <v>282</v>
      </c>
      <c r="M19" s="576" t="s">
        <v>282</v>
      </c>
      <c r="N19" s="576" t="s">
        <v>282</v>
      </c>
      <c r="O19" s="567" t="s">
        <v>296</v>
      </c>
      <c r="P19" s="567" t="s">
        <v>282</v>
      </c>
      <c r="Q19" s="567" t="s">
        <v>282</v>
      </c>
      <c r="R19" s="578" t="s">
        <v>282</v>
      </c>
      <c r="S19" s="567" t="s">
        <v>282</v>
      </c>
      <c r="T19" s="567" t="s">
        <v>712</v>
      </c>
      <c r="U19" s="567" t="s">
        <v>712</v>
      </c>
      <c r="V19" s="567" t="s">
        <v>308</v>
      </c>
      <c r="W19" s="567" t="s">
        <v>282</v>
      </c>
      <c r="X19" s="567" t="s">
        <v>282</v>
      </c>
      <c r="Y19" s="567" t="s">
        <v>282</v>
      </c>
      <c r="Z19" s="567" t="s">
        <v>282</v>
      </c>
      <c r="AA19" s="567" t="s">
        <v>282</v>
      </c>
      <c r="AB19" s="567" t="s">
        <v>712</v>
      </c>
      <c r="AC19" s="567" t="s">
        <v>282</v>
      </c>
      <c r="AD19" s="578" t="s">
        <v>282</v>
      </c>
      <c r="AE19" s="577" t="s">
        <v>282</v>
      </c>
      <c r="AF19" s="567" t="s">
        <v>282</v>
      </c>
      <c r="AG19" s="578" t="s">
        <v>722</v>
      </c>
      <c r="AH19" s="775" t="s">
        <v>261</v>
      </c>
      <c r="AI19" s="775" t="s">
        <v>261</v>
      </c>
      <c r="AJ19" s="775" t="s">
        <v>261</v>
      </c>
      <c r="AK19" s="775" t="s">
        <v>261</v>
      </c>
      <c r="AL19" s="775" t="s">
        <v>261</v>
      </c>
      <c r="AM19" s="775" t="s">
        <v>261</v>
      </c>
      <c r="AN19" s="539">
        <f t="shared" si="4"/>
        <v>24.5</v>
      </c>
      <c r="AO19" s="540"/>
    </row>
    <row r="20" spans="1:43" ht="15.75" customHeight="1">
      <c r="A20" s="122">
        <f t="shared" si="2"/>
        <v>16</v>
      </c>
      <c r="B20" s="480" t="s">
        <v>279</v>
      </c>
      <c r="C20" s="570" t="s">
        <v>323</v>
      </c>
      <c r="D20" s="563" t="s">
        <v>324</v>
      </c>
      <c r="E20" s="776">
        <v>974072826</v>
      </c>
      <c r="F20" s="574" t="s">
        <v>721</v>
      </c>
      <c r="G20" s="564">
        <v>730</v>
      </c>
      <c r="H20" s="480" t="s">
        <v>256</v>
      </c>
      <c r="I20" s="567" t="s">
        <v>325</v>
      </c>
      <c r="J20" s="567" t="s">
        <v>712</v>
      </c>
      <c r="K20" s="576" t="s">
        <v>712</v>
      </c>
      <c r="L20" s="576" t="s">
        <v>282</v>
      </c>
      <c r="M20" s="576" t="s">
        <v>282</v>
      </c>
      <c r="N20" s="576" t="s">
        <v>282</v>
      </c>
      <c r="O20" s="567" t="s">
        <v>282</v>
      </c>
      <c r="P20" s="567" t="s">
        <v>282</v>
      </c>
      <c r="Q20" s="567" t="s">
        <v>282</v>
      </c>
      <c r="R20" s="578" t="s">
        <v>282</v>
      </c>
      <c r="S20" s="774" t="s">
        <v>705</v>
      </c>
      <c r="T20" s="774" t="s">
        <v>705</v>
      </c>
      <c r="U20" s="774" t="s">
        <v>705</v>
      </c>
      <c r="V20" s="774" t="s">
        <v>705</v>
      </c>
      <c r="W20" s="774" t="s">
        <v>705</v>
      </c>
      <c r="X20" s="774" t="s">
        <v>705</v>
      </c>
      <c r="Y20" s="774" t="s">
        <v>705</v>
      </c>
      <c r="Z20" s="567" t="s">
        <v>261</v>
      </c>
      <c r="AA20" s="567" t="s">
        <v>261</v>
      </c>
      <c r="AB20" s="567" t="s">
        <v>712</v>
      </c>
      <c r="AC20" s="774" t="s">
        <v>705</v>
      </c>
      <c r="AD20" s="774" t="s">
        <v>705</v>
      </c>
      <c r="AE20" s="774" t="s">
        <v>705</v>
      </c>
      <c r="AF20" s="774" t="s">
        <v>705</v>
      </c>
      <c r="AG20" s="774" t="s">
        <v>705</v>
      </c>
      <c r="AH20" s="774" t="s">
        <v>705</v>
      </c>
      <c r="AI20" s="775" t="s">
        <v>261</v>
      </c>
      <c r="AJ20" s="775" t="s">
        <v>261</v>
      </c>
      <c r="AK20" s="775" t="s">
        <v>261</v>
      </c>
      <c r="AL20" s="775" t="s">
        <v>261</v>
      </c>
      <c r="AM20" s="775" t="s">
        <v>261</v>
      </c>
      <c r="AN20" s="539">
        <f t="shared" si="4"/>
        <v>24</v>
      </c>
      <c r="AO20" s="540"/>
    </row>
    <row r="21" spans="1:43" ht="15.75" customHeight="1">
      <c r="A21" s="122">
        <f t="shared" si="2"/>
        <v>17</v>
      </c>
      <c r="B21" s="480" t="s">
        <v>279</v>
      </c>
      <c r="C21" s="480" t="s">
        <v>342</v>
      </c>
      <c r="D21" s="563" t="s">
        <v>246</v>
      </c>
      <c r="E21" s="776">
        <v>974172336</v>
      </c>
      <c r="F21" s="778" t="s">
        <v>341</v>
      </c>
      <c r="G21" s="480">
        <v>680</v>
      </c>
      <c r="H21" s="480" t="s">
        <v>256</v>
      </c>
      <c r="I21" s="567" t="s">
        <v>723</v>
      </c>
      <c r="J21" s="567" t="s">
        <v>712</v>
      </c>
      <c r="K21" s="576" t="s">
        <v>308</v>
      </c>
      <c r="L21" s="576" t="s">
        <v>308</v>
      </c>
      <c r="M21" s="578" t="s">
        <v>720</v>
      </c>
      <c r="N21" s="567" t="s">
        <v>308</v>
      </c>
      <c r="O21" s="567" t="s">
        <v>282</v>
      </c>
      <c r="P21" s="567" t="s">
        <v>282</v>
      </c>
      <c r="Q21" s="567" t="s">
        <v>282</v>
      </c>
      <c r="R21" s="578" t="s">
        <v>282</v>
      </c>
      <c r="S21" s="567" t="s">
        <v>282</v>
      </c>
      <c r="T21" s="567" t="s">
        <v>282</v>
      </c>
      <c r="U21" s="567" t="s">
        <v>282</v>
      </c>
      <c r="V21" s="567" t="s">
        <v>282</v>
      </c>
      <c r="W21" s="567" t="s">
        <v>282</v>
      </c>
      <c r="X21" s="567" t="s">
        <v>282</v>
      </c>
      <c r="Y21" s="567" t="s">
        <v>282</v>
      </c>
      <c r="Z21" s="567" t="s">
        <v>282</v>
      </c>
      <c r="AA21" s="567" t="s">
        <v>306</v>
      </c>
      <c r="AB21" s="567" t="s">
        <v>712</v>
      </c>
      <c r="AC21" s="567" t="s">
        <v>261</v>
      </c>
      <c r="AD21" s="578" t="s">
        <v>282</v>
      </c>
      <c r="AE21" s="578" t="s">
        <v>282</v>
      </c>
      <c r="AF21" s="578" t="s">
        <v>282</v>
      </c>
      <c r="AG21" s="578" t="s">
        <v>282</v>
      </c>
      <c r="AH21" s="775" t="s">
        <v>261</v>
      </c>
      <c r="AI21" s="775" t="s">
        <v>261</v>
      </c>
      <c r="AJ21" s="775" t="s">
        <v>261</v>
      </c>
      <c r="AK21" s="775" t="s">
        <v>261</v>
      </c>
      <c r="AL21" s="775" t="s">
        <v>261</v>
      </c>
      <c r="AM21" s="775" t="s">
        <v>261</v>
      </c>
      <c r="AN21" s="539">
        <f t="shared" si="4"/>
        <v>24</v>
      </c>
      <c r="AO21" s="540"/>
    </row>
    <row r="22" spans="1:43" ht="15.75" customHeight="1">
      <c r="A22" s="122">
        <f t="shared" si="2"/>
        <v>18</v>
      </c>
      <c r="B22" s="480" t="s">
        <v>279</v>
      </c>
      <c r="C22" s="480" t="s">
        <v>343</v>
      </c>
      <c r="D22" s="563" t="s">
        <v>299</v>
      </c>
      <c r="E22" s="776">
        <v>964343887</v>
      </c>
      <c r="F22" s="778" t="s">
        <v>341</v>
      </c>
      <c r="G22" s="480">
        <v>680</v>
      </c>
      <c r="H22" s="480" t="s">
        <v>256</v>
      </c>
      <c r="I22" s="578" t="s">
        <v>271</v>
      </c>
      <c r="J22" s="567" t="s">
        <v>302</v>
      </c>
      <c r="K22" s="576" t="s">
        <v>302</v>
      </c>
      <c r="L22" s="576" t="s">
        <v>302</v>
      </c>
      <c r="M22" s="567" t="s">
        <v>261</v>
      </c>
      <c r="N22" s="567" t="s">
        <v>302</v>
      </c>
      <c r="O22" s="567" t="s">
        <v>282</v>
      </c>
      <c r="P22" s="567" t="s">
        <v>282</v>
      </c>
      <c r="Q22" s="567" t="s">
        <v>282</v>
      </c>
      <c r="R22" s="578" t="s">
        <v>282</v>
      </c>
      <c r="S22" s="567" t="s">
        <v>282</v>
      </c>
      <c r="T22" s="567" t="s">
        <v>261</v>
      </c>
      <c r="U22" s="567" t="s">
        <v>282</v>
      </c>
      <c r="V22" s="567" t="s">
        <v>282</v>
      </c>
      <c r="W22" s="567" t="s">
        <v>302</v>
      </c>
      <c r="X22" s="567" t="s">
        <v>302</v>
      </c>
      <c r="Y22" s="567" t="s">
        <v>282</v>
      </c>
      <c r="Z22" s="567" t="s">
        <v>302</v>
      </c>
      <c r="AA22" s="567" t="s">
        <v>306</v>
      </c>
      <c r="AB22" s="567" t="s">
        <v>282</v>
      </c>
      <c r="AC22" s="567" t="s">
        <v>282</v>
      </c>
      <c r="AD22" s="578" t="s">
        <v>302</v>
      </c>
      <c r="AE22" s="578" t="s">
        <v>724</v>
      </c>
      <c r="AF22" s="578" t="s">
        <v>282</v>
      </c>
      <c r="AG22" s="567" t="s">
        <v>712</v>
      </c>
      <c r="AH22" s="775" t="s">
        <v>261</v>
      </c>
      <c r="AI22" s="775" t="s">
        <v>261</v>
      </c>
      <c r="AJ22" s="775" t="s">
        <v>261</v>
      </c>
      <c r="AK22" s="775" t="s">
        <v>261</v>
      </c>
      <c r="AL22" s="775" t="s">
        <v>261</v>
      </c>
      <c r="AM22" s="775" t="s">
        <v>261</v>
      </c>
      <c r="AN22" s="539">
        <f t="shared" si="4"/>
        <v>22.5</v>
      </c>
      <c r="AO22" s="540"/>
    </row>
    <row r="23" spans="1:43" ht="15.75" customHeight="1">
      <c r="A23" s="122">
        <f t="shared" si="2"/>
        <v>19</v>
      </c>
      <c r="B23" s="480" t="s">
        <v>279</v>
      </c>
      <c r="C23" s="480" t="s">
        <v>340</v>
      </c>
      <c r="D23" s="563" t="s">
        <v>326</v>
      </c>
      <c r="E23" s="776">
        <v>379427150</v>
      </c>
      <c r="F23" s="564" t="s">
        <v>341</v>
      </c>
      <c r="G23" s="480">
        <v>680</v>
      </c>
      <c r="H23" s="480" t="s">
        <v>256</v>
      </c>
      <c r="I23" s="567" t="s">
        <v>325</v>
      </c>
      <c r="J23" s="567" t="s">
        <v>712</v>
      </c>
      <c r="K23" s="576" t="s">
        <v>308</v>
      </c>
      <c r="L23" s="576" t="s">
        <v>308</v>
      </c>
      <c r="M23" s="567" t="s">
        <v>261</v>
      </c>
      <c r="N23" s="567" t="s">
        <v>308</v>
      </c>
      <c r="O23" s="567" t="s">
        <v>308</v>
      </c>
      <c r="P23" s="567" t="s">
        <v>308</v>
      </c>
      <c r="Q23" s="567" t="s">
        <v>282</v>
      </c>
      <c r="R23" s="578" t="s">
        <v>308</v>
      </c>
      <c r="S23" s="567" t="s">
        <v>302</v>
      </c>
      <c r="T23" s="567" t="s">
        <v>261</v>
      </c>
      <c r="U23" s="567" t="s">
        <v>296</v>
      </c>
      <c r="V23" s="567" t="s">
        <v>282</v>
      </c>
      <c r="W23" s="774" t="s">
        <v>705</v>
      </c>
      <c r="X23" s="567" t="s">
        <v>282</v>
      </c>
      <c r="Y23" s="567" t="s">
        <v>282</v>
      </c>
      <c r="Z23" s="567" t="s">
        <v>308</v>
      </c>
      <c r="AA23" s="567" t="s">
        <v>261</v>
      </c>
      <c r="AB23" s="567" t="s">
        <v>712</v>
      </c>
      <c r="AC23" s="567" t="s">
        <v>282</v>
      </c>
      <c r="AD23" s="578" t="s">
        <v>308</v>
      </c>
      <c r="AE23" s="578" t="s">
        <v>308</v>
      </c>
      <c r="AF23" s="578" t="s">
        <v>725</v>
      </c>
      <c r="AG23" s="775" t="s">
        <v>261</v>
      </c>
      <c r="AH23" s="775" t="s">
        <v>261</v>
      </c>
      <c r="AI23" s="775" t="s">
        <v>261</v>
      </c>
      <c r="AJ23" s="775" t="s">
        <v>261</v>
      </c>
      <c r="AK23" s="775" t="s">
        <v>261</v>
      </c>
      <c r="AL23" s="775" t="s">
        <v>261</v>
      </c>
      <c r="AM23" s="775" t="s">
        <v>261</v>
      </c>
      <c r="AN23" s="539">
        <f t="shared" si="4"/>
        <v>21</v>
      </c>
      <c r="AO23" s="540"/>
      <c r="AP23" s="540"/>
      <c r="AQ23" s="540"/>
    </row>
    <row r="24" spans="1:43" ht="15.75" customHeight="1">
      <c r="A24" s="122">
        <f t="shared" si="2"/>
        <v>20</v>
      </c>
      <c r="B24" s="480" t="s">
        <v>279</v>
      </c>
      <c r="C24" s="480" t="s">
        <v>110</v>
      </c>
      <c r="D24" s="563" t="s">
        <v>74</v>
      </c>
      <c r="E24" s="776">
        <v>923453896</v>
      </c>
      <c r="F24" s="564">
        <v>8</v>
      </c>
      <c r="G24" s="564">
        <v>700</v>
      </c>
      <c r="H24" s="480" t="s">
        <v>256</v>
      </c>
      <c r="I24" s="567" t="s">
        <v>726</v>
      </c>
      <c r="J24" s="567" t="s">
        <v>282</v>
      </c>
      <c r="K24" s="576" t="s">
        <v>282</v>
      </c>
      <c r="L24" s="576" t="s">
        <v>308</v>
      </c>
      <c r="M24" s="567" t="s">
        <v>261</v>
      </c>
      <c r="N24" s="567" t="s">
        <v>720</v>
      </c>
      <c r="O24" s="567" t="s">
        <v>282</v>
      </c>
      <c r="P24" s="567" t="s">
        <v>282</v>
      </c>
      <c r="Q24" s="567" t="s">
        <v>282</v>
      </c>
      <c r="R24" s="578" t="s">
        <v>282</v>
      </c>
      <c r="S24" s="578" t="s">
        <v>282</v>
      </c>
      <c r="T24" s="567" t="s">
        <v>302</v>
      </c>
      <c r="U24" s="567" t="s">
        <v>302</v>
      </c>
      <c r="V24" s="567" t="s">
        <v>302</v>
      </c>
      <c r="W24" s="567" t="s">
        <v>282</v>
      </c>
      <c r="X24" s="567" t="s">
        <v>282</v>
      </c>
      <c r="Y24" s="567" t="s">
        <v>282</v>
      </c>
      <c r="Z24" s="567" t="s">
        <v>282</v>
      </c>
      <c r="AA24" s="567" t="s">
        <v>302</v>
      </c>
      <c r="AB24" s="567" t="s">
        <v>302</v>
      </c>
      <c r="AC24" s="567" t="s">
        <v>308</v>
      </c>
      <c r="AD24" s="578" t="s">
        <v>308</v>
      </c>
      <c r="AE24" s="578" t="s">
        <v>727</v>
      </c>
      <c r="AF24" s="578" t="s">
        <v>282</v>
      </c>
      <c r="AG24" s="578" t="s">
        <v>282</v>
      </c>
      <c r="AH24" s="775" t="s">
        <v>261</v>
      </c>
      <c r="AI24" s="775" t="s">
        <v>261</v>
      </c>
      <c r="AJ24" s="775" t="s">
        <v>261</v>
      </c>
      <c r="AK24" s="775" t="s">
        <v>261</v>
      </c>
      <c r="AL24" s="775" t="s">
        <v>261</v>
      </c>
      <c r="AM24" s="775" t="s">
        <v>261</v>
      </c>
      <c r="AN24" s="539">
        <f t="shared" si="4"/>
        <v>24</v>
      </c>
      <c r="AO24" s="540"/>
    </row>
    <row r="25" spans="1:43" ht="15.75" customHeight="1">
      <c r="A25" s="122">
        <f t="shared" si="2"/>
        <v>21</v>
      </c>
      <c r="B25" s="480" t="s">
        <v>279</v>
      </c>
      <c r="C25" s="480" t="s">
        <v>117</v>
      </c>
      <c r="D25" s="563" t="s">
        <v>15</v>
      </c>
      <c r="E25" s="776">
        <v>961571433</v>
      </c>
      <c r="F25" s="564">
        <v>8</v>
      </c>
      <c r="G25" s="564">
        <v>700</v>
      </c>
      <c r="H25" s="480" t="s">
        <v>256</v>
      </c>
      <c r="I25" s="567" t="s">
        <v>261</v>
      </c>
      <c r="J25" s="567" t="s">
        <v>310</v>
      </c>
      <c r="K25" s="576" t="s">
        <v>282</v>
      </c>
      <c r="L25" s="576" t="s">
        <v>282</v>
      </c>
      <c r="M25" s="567" t="s">
        <v>261</v>
      </c>
      <c r="N25" s="567" t="s">
        <v>302</v>
      </c>
      <c r="O25" s="567" t="s">
        <v>302</v>
      </c>
      <c r="P25" s="567" t="s">
        <v>302</v>
      </c>
      <c r="Q25" s="567" t="s">
        <v>282</v>
      </c>
      <c r="R25" s="578" t="s">
        <v>282</v>
      </c>
      <c r="S25" s="567" t="s">
        <v>302</v>
      </c>
      <c r="T25" s="567" t="s">
        <v>302</v>
      </c>
      <c r="U25" s="567" t="s">
        <v>712</v>
      </c>
      <c r="V25" s="567" t="s">
        <v>282</v>
      </c>
      <c r="W25" s="567" t="s">
        <v>282</v>
      </c>
      <c r="X25" s="567" t="s">
        <v>282</v>
      </c>
      <c r="Y25" s="567" t="s">
        <v>282</v>
      </c>
      <c r="Z25" s="567" t="s">
        <v>302</v>
      </c>
      <c r="AA25" s="567" t="s">
        <v>306</v>
      </c>
      <c r="AB25" s="567" t="s">
        <v>282</v>
      </c>
      <c r="AC25" s="567" t="s">
        <v>282</v>
      </c>
      <c r="AD25" s="578" t="s">
        <v>282</v>
      </c>
      <c r="AE25" s="578" t="s">
        <v>727</v>
      </c>
      <c r="AF25" s="578" t="s">
        <v>282</v>
      </c>
      <c r="AG25" s="578" t="s">
        <v>282</v>
      </c>
      <c r="AH25" s="775" t="s">
        <v>261</v>
      </c>
      <c r="AI25" s="775" t="s">
        <v>261</v>
      </c>
      <c r="AJ25" s="775" t="s">
        <v>261</v>
      </c>
      <c r="AK25" s="775" t="s">
        <v>261</v>
      </c>
      <c r="AL25" s="775" t="s">
        <v>261</v>
      </c>
      <c r="AM25" s="775" t="s">
        <v>261</v>
      </c>
      <c r="AN25" s="539">
        <f t="shared" si="4"/>
        <v>23</v>
      </c>
      <c r="AO25" s="540"/>
      <c r="AP25" s="540"/>
      <c r="AQ25" s="540"/>
    </row>
    <row r="26" spans="1:43" ht="15.75" customHeight="1">
      <c r="A26" s="122">
        <f t="shared" si="2"/>
        <v>22</v>
      </c>
      <c r="B26" s="480" t="s">
        <v>279</v>
      </c>
      <c r="C26" s="480" t="s">
        <v>728</v>
      </c>
      <c r="D26" s="563" t="s">
        <v>322</v>
      </c>
      <c r="E26" s="776">
        <v>989118712</v>
      </c>
      <c r="F26" s="582">
        <v>8</v>
      </c>
      <c r="G26" s="480">
        <v>700</v>
      </c>
      <c r="H26" s="480" t="s">
        <v>256</v>
      </c>
      <c r="I26" s="577" t="s">
        <v>271</v>
      </c>
      <c r="J26" s="567" t="s">
        <v>302</v>
      </c>
      <c r="K26" s="576" t="s">
        <v>302</v>
      </c>
      <c r="L26" s="576" t="s">
        <v>302</v>
      </c>
      <c r="M26" s="567" t="s">
        <v>261</v>
      </c>
      <c r="N26" s="567" t="s">
        <v>296</v>
      </c>
      <c r="O26" s="567" t="s">
        <v>282</v>
      </c>
      <c r="P26" s="567" t="s">
        <v>282</v>
      </c>
      <c r="Q26" s="567" t="s">
        <v>282</v>
      </c>
      <c r="R26" s="578" t="s">
        <v>282</v>
      </c>
      <c r="S26" s="567" t="s">
        <v>282</v>
      </c>
      <c r="T26" s="567" t="s">
        <v>302</v>
      </c>
      <c r="U26" s="567" t="s">
        <v>302</v>
      </c>
      <c r="V26" s="567" t="s">
        <v>302</v>
      </c>
      <c r="W26" s="774" t="s">
        <v>705</v>
      </c>
      <c r="X26" s="567" t="s">
        <v>282</v>
      </c>
      <c r="Y26" s="567" t="s">
        <v>282</v>
      </c>
      <c r="Z26" s="567" t="s">
        <v>729</v>
      </c>
      <c r="AA26" s="567" t="s">
        <v>302</v>
      </c>
      <c r="AB26" s="567" t="s">
        <v>302</v>
      </c>
      <c r="AC26" s="774" t="s">
        <v>705</v>
      </c>
      <c r="AD26" s="774" t="s">
        <v>705</v>
      </c>
      <c r="AE26" s="774" t="s">
        <v>705</v>
      </c>
      <c r="AF26" s="774" t="s">
        <v>705</v>
      </c>
      <c r="AG26" s="774" t="s">
        <v>705</v>
      </c>
      <c r="AH26" s="774" t="s">
        <v>705</v>
      </c>
      <c r="AI26" s="775" t="s">
        <v>261</v>
      </c>
      <c r="AJ26" s="775" t="s">
        <v>261</v>
      </c>
      <c r="AK26" s="775" t="s">
        <v>261</v>
      </c>
      <c r="AL26" s="775" t="s">
        <v>261</v>
      </c>
      <c r="AM26" s="775" t="s">
        <v>261</v>
      </c>
      <c r="AN26" s="539">
        <f t="shared" si="4"/>
        <v>24.5</v>
      </c>
      <c r="AO26" s="540"/>
      <c r="AP26" s="540"/>
      <c r="AQ26" s="540"/>
    </row>
    <row r="27" spans="1:43" ht="15.75" customHeight="1">
      <c r="A27" s="122">
        <f t="shared" si="2"/>
        <v>23</v>
      </c>
      <c r="B27" s="770" t="s">
        <v>279</v>
      </c>
      <c r="C27" s="480" t="s">
        <v>41</v>
      </c>
      <c r="D27" s="480" t="s">
        <v>158</v>
      </c>
      <c r="E27" s="776">
        <v>886884883</v>
      </c>
      <c r="F27" s="777">
        <v>6.5</v>
      </c>
      <c r="G27" s="480">
        <v>460</v>
      </c>
      <c r="H27" s="480" t="s">
        <v>256</v>
      </c>
      <c r="I27" s="567" t="s">
        <v>261</v>
      </c>
      <c r="J27" s="567" t="s">
        <v>296</v>
      </c>
      <c r="K27" s="567" t="s">
        <v>296</v>
      </c>
      <c r="L27" s="567" t="s">
        <v>296</v>
      </c>
      <c r="M27" s="567" t="s">
        <v>261</v>
      </c>
      <c r="N27" s="567" t="s">
        <v>261</v>
      </c>
      <c r="O27" s="567" t="s">
        <v>261</v>
      </c>
      <c r="P27" s="567" t="s">
        <v>261</v>
      </c>
      <c r="Q27" s="567" t="s">
        <v>261</v>
      </c>
      <c r="R27" s="567" t="s">
        <v>261</v>
      </c>
      <c r="S27" s="567" t="s">
        <v>261</v>
      </c>
      <c r="T27" s="567" t="s">
        <v>712</v>
      </c>
      <c r="U27" s="567" t="s">
        <v>282</v>
      </c>
      <c r="V27" s="567" t="s">
        <v>282</v>
      </c>
      <c r="W27" s="567" t="s">
        <v>282</v>
      </c>
      <c r="X27" s="567" t="s">
        <v>282</v>
      </c>
      <c r="Y27" s="567" t="s">
        <v>282</v>
      </c>
      <c r="Z27" s="567" t="s">
        <v>282</v>
      </c>
      <c r="AA27" s="567" t="s">
        <v>712</v>
      </c>
      <c r="AB27" s="567" t="s">
        <v>296</v>
      </c>
      <c r="AC27" s="567" t="s">
        <v>282</v>
      </c>
      <c r="AD27" s="578" t="s">
        <v>282</v>
      </c>
      <c r="AE27" s="578" t="s">
        <v>282</v>
      </c>
      <c r="AF27" s="578" t="s">
        <v>282</v>
      </c>
      <c r="AG27" s="578" t="s">
        <v>302</v>
      </c>
      <c r="AH27" s="775" t="s">
        <v>261</v>
      </c>
      <c r="AI27" s="775" t="s">
        <v>261</v>
      </c>
      <c r="AJ27" s="775" t="s">
        <v>261</v>
      </c>
      <c r="AK27" s="775" t="s">
        <v>261</v>
      </c>
      <c r="AL27" s="775" t="s">
        <v>261</v>
      </c>
      <c r="AM27" s="775" t="s">
        <v>261</v>
      </c>
      <c r="AN27" s="539">
        <f t="shared" si="4"/>
        <v>17</v>
      </c>
    </row>
    <row r="28" spans="1:43" ht="15.75" customHeight="1">
      <c r="A28" s="122">
        <f t="shared" si="2"/>
        <v>24</v>
      </c>
      <c r="B28" s="480" t="s">
        <v>279</v>
      </c>
      <c r="C28" s="480"/>
      <c r="D28" s="771" t="s">
        <v>730</v>
      </c>
      <c r="E28" s="573">
        <v>986164826</v>
      </c>
      <c r="F28" s="777"/>
      <c r="G28" s="480"/>
      <c r="H28" s="480" t="s">
        <v>256</v>
      </c>
      <c r="I28" s="772"/>
      <c r="J28" s="567"/>
      <c r="K28" s="576"/>
      <c r="L28" s="576"/>
      <c r="M28" s="567"/>
      <c r="N28" s="773"/>
      <c r="O28" s="567"/>
      <c r="P28" s="567"/>
      <c r="Q28" s="567"/>
      <c r="R28" s="578"/>
      <c r="S28" s="774" t="s">
        <v>705</v>
      </c>
      <c r="T28" s="774" t="s">
        <v>705</v>
      </c>
      <c r="U28" s="774" t="s">
        <v>705</v>
      </c>
      <c r="V28" s="774" t="s">
        <v>705</v>
      </c>
      <c r="W28" s="774" t="s">
        <v>705</v>
      </c>
      <c r="X28" s="774" t="s">
        <v>705</v>
      </c>
      <c r="Y28" s="774" t="s">
        <v>705</v>
      </c>
      <c r="Z28" s="567" t="s">
        <v>261</v>
      </c>
      <c r="AA28" s="567" t="s">
        <v>261</v>
      </c>
      <c r="AB28" s="567" t="s">
        <v>261</v>
      </c>
      <c r="AC28" s="567" t="s">
        <v>261</v>
      </c>
      <c r="AD28" s="567" t="s">
        <v>261</v>
      </c>
      <c r="AE28" s="567" t="s">
        <v>261</v>
      </c>
      <c r="AF28" s="567" t="s">
        <v>261</v>
      </c>
      <c r="AG28" s="567" t="s">
        <v>261</v>
      </c>
      <c r="AH28" s="775" t="s">
        <v>261</v>
      </c>
      <c r="AI28" s="775" t="s">
        <v>261</v>
      </c>
      <c r="AJ28" s="775" t="s">
        <v>261</v>
      </c>
      <c r="AK28" s="775" t="s">
        <v>261</v>
      </c>
      <c r="AL28" s="775" t="s">
        <v>261</v>
      </c>
      <c r="AM28" s="775" t="s">
        <v>261</v>
      </c>
      <c r="AN28" s="539">
        <f t="shared" si="4"/>
        <v>7</v>
      </c>
      <c r="AO28" s="540"/>
      <c r="AP28" s="540"/>
      <c r="AQ28" s="540"/>
    </row>
    <row r="29" spans="1:43" ht="15.75" customHeight="1">
      <c r="A29" s="122">
        <f t="shared" si="2"/>
        <v>25</v>
      </c>
      <c r="B29" s="480" t="s">
        <v>279</v>
      </c>
      <c r="C29" s="770" t="s">
        <v>30</v>
      </c>
      <c r="D29" s="771" t="s">
        <v>731</v>
      </c>
      <c r="E29" s="573">
        <v>983509012</v>
      </c>
      <c r="F29" s="777"/>
      <c r="G29" s="480"/>
      <c r="H29" s="480" t="s">
        <v>256</v>
      </c>
      <c r="I29" s="772"/>
      <c r="J29" s="567"/>
      <c r="K29" s="576"/>
      <c r="L29" s="576"/>
      <c r="M29" s="567"/>
      <c r="N29" s="773"/>
      <c r="O29" s="567"/>
      <c r="P29" s="567"/>
      <c r="Q29" s="567"/>
      <c r="R29" s="780" t="s">
        <v>705</v>
      </c>
      <c r="S29" s="774" t="s">
        <v>705</v>
      </c>
      <c r="T29" s="774" t="s">
        <v>705</v>
      </c>
      <c r="U29" s="774" t="s">
        <v>705</v>
      </c>
      <c r="V29" s="774" t="s">
        <v>705</v>
      </c>
      <c r="W29" s="774" t="s">
        <v>705</v>
      </c>
      <c r="X29" s="567" t="s">
        <v>712</v>
      </c>
      <c r="Y29" s="567" t="s">
        <v>712</v>
      </c>
      <c r="Z29" s="567" t="s">
        <v>282</v>
      </c>
      <c r="AA29" s="567" t="s">
        <v>282</v>
      </c>
      <c r="AB29" s="567" t="s">
        <v>282</v>
      </c>
      <c r="AC29" s="567" t="s">
        <v>282</v>
      </c>
      <c r="AD29" s="578" t="s">
        <v>282</v>
      </c>
      <c r="AE29" s="578" t="s">
        <v>727</v>
      </c>
      <c r="AF29" s="567" t="s">
        <v>282</v>
      </c>
      <c r="AG29" s="567" t="s">
        <v>712</v>
      </c>
      <c r="AH29" s="775" t="s">
        <v>261</v>
      </c>
      <c r="AI29" s="775" t="s">
        <v>261</v>
      </c>
      <c r="AJ29" s="775" t="s">
        <v>261</v>
      </c>
      <c r="AK29" s="775" t="s">
        <v>261</v>
      </c>
      <c r="AL29" s="775" t="s">
        <v>261</v>
      </c>
      <c r="AM29" s="775" t="s">
        <v>261</v>
      </c>
      <c r="AN29" s="539">
        <f t="shared" ref="AN29:AN35" si="5">COUNTA(I29:AM29)-COUNTIF(I29:AM29,$AP$5)-COUNTIF(I29:AM29,$AP$6)-COUNTIF(I29:AM29,$AP$7)-COUNTIF($I$29:$AM$29,$AP$10)/2</f>
        <v>16</v>
      </c>
      <c r="AO29" s="540"/>
      <c r="AP29" s="540"/>
      <c r="AQ29" s="540"/>
    </row>
    <row r="30" spans="1:43" ht="15.75" customHeight="1">
      <c r="A30" s="122">
        <f t="shared" si="2"/>
        <v>26</v>
      </c>
      <c r="B30" s="480" t="s">
        <v>279</v>
      </c>
      <c r="C30" s="480" t="s">
        <v>14</v>
      </c>
      <c r="D30" s="771" t="s">
        <v>732</v>
      </c>
      <c r="E30" s="573">
        <v>862567126</v>
      </c>
      <c r="F30" s="777">
        <v>8</v>
      </c>
      <c r="G30" s="480">
        <v>700</v>
      </c>
      <c r="H30" s="480" t="s">
        <v>256</v>
      </c>
      <c r="I30" s="772"/>
      <c r="J30" s="567"/>
      <c r="K30" s="576"/>
      <c r="L30" s="576"/>
      <c r="M30" s="567"/>
      <c r="N30" s="773"/>
      <c r="O30" s="567"/>
      <c r="P30" s="567"/>
      <c r="Q30" s="567"/>
      <c r="R30" s="578"/>
      <c r="S30" s="567"/>
      <c r="T30" s="567"/>
      <c r="U30" s="567"/>
      <c r="V30" s="567"/>
      <c r="W30" s="567"/>
      <c r="X30" s="567" t="s">
        <v>712</v>
      </c>
      <c r="Y30" s="567" t="s">
        <v>712</v>
      </c>
      <c r="Z30" s="567" t="s">
        <v>282</v>
      </c>
      <c r="AA30" s="567" t="s">
        <v>306</v>
      </c>
      <c r="AB30" s="567" t="s">
        <v>306</v>
      </c>
      <c r="AC30" s="567" t="s">
        <v>282</v>
      </c>
      <c r="AD30" s="567" t="s">
        <v>306</v>
      </c>
      <c r="AE30" s="567" t="s">
        <v>733</v>
      </c>
      <c r="AF30" s="567" t="s">
        <v>306</v>
      </c>
      <c r="AG30" s="578" t="s">
        <v>302</v>
      </c>
      <c r="AH30" s="775" t="s">
        <v>261</v>
      </c>
      <c r="AI30" s="567" t="s">
        <v>296</v>
      </c>
      <c r="AJ30" s="567" t="s">
        <v>296</v>
      </c>
      <c r="AK30" s="775" t="s">
        <v>261</v>
      </c>
      <c r="AL30" s="775" t="s">
        <v>261</v>
      </c>
      <c r="AM30" s="775" t="s">
        <v>261</v>
      </c>
      <c r="AN30" s="539">
        <f t="shared" si="5"/>
        <v>12</v>
      </c>
      <c r="AO30" s="540"/>
      <c r="AP30" s="540"/>
      <c r="AQ30" s="540"/>
    </row>
    <row r="31" spans="1:43" ht="15.75" customHeight="1">
      <c r="A31" s="122">
        <f t="shared" si="2"/>
        <v>27</v>
      </c>
      <c r="B31" s="480" t="s">
        <v>279</v>
      </c>
      <c r="C31" s="770"/>
      <c r="D31" s="771" t="s">
        <v>734</v>
      </c>
      <c r="E31" s="573">
        <v>325532898</v>
      </c>
      <c r="F31" s="777"/>
      <c r="G31" s="480"/>
      <c r="H31" s="480" t="s">
        <v>256</v>
      </c>
      <c r="I31" s="772"/>
      <c r="J31" s="567"/>
      <c r="K31" s="576"/>
      <c r="L31" s="576"/>
      <c r="M31" s="567"/>
      <c r="N31" s="773"/>
      <c r="O31" s="567"/>
      <c r="P31" s="567"/>
      <c r="Q31" s="567"/>
      <c r="R31" s="578"/>
      <c r="S31" s="567"/>
      <c r="T31" s="567"/>
      <c r="U31" s="567"/>
      <c r="V31" s="567"/>
      <c r="W31" s="567" t="s">
        <v>282</v>
      </c>
      <c r="X31" s="567" t="s">
        <v>712</v>
      </c>
      <c r="Y31" s="567" t="s">
        <v>282</v>
      </c>
      <c r="Z31" s="567" t="s">
        <v>282</v>
      </c>
      <c r="AA31" s="567" t="s">
        <v>712</v>
      </c>
      <c r="AB31" s="567" t="s">
        <v>712</v>
      </c>
      <c r="AC31" s="567" t="s">
        <v>282</v>
      </c>
      <c r="AD31" s="567" t="s">
        <v>282</v>
      </c>
      <c r="AE31" s="567" t="s">
        <v>308</v>
      </c>
      <c r="AF31" s="567" t="s">
        <v>306</v>
      </c>
      <c r="AG31" s="567" t="s">
        <v>306</v>
      </c>
      <c r="AH31" s="567" t="s">
        <v>306</v>
      </c>
      <c r="AI31" s="567" t="s">
        <v>306</v>
      </c>
      <c r="AJ31" s="775" t="s">
        <v>261</v>
      </c>
      <c r="AK31" s="775" t="s">
        <v>261</v>
      </c>
      <c r="AL31" s="775" t="s">
        <v>261</v>
      </c>
      <c r="AM31" s="775" t="s">
        <v>261</v>
      </c>
      <c r="AN31" s="539">
        <f t="shared" si="5"/>
        <v>13</v>
      </c>
      <c r="AO31" s="540"/>
      <c r="AP31" s="540"/>
      <c r="AQ31" s="540"/>
    </row>
    <row r="32" spans="1:43" ht="15.75" customHeight="1">
      <c r="A32" s="122">
        <f t="shared" si="2"/>
        <v>28</v>
      </c>
      <c r="B32" s="591" t="s">
        <v>279</v>
      </c>
      <c r="C32" s="586" t="s">
        <v>16</v>
      </c>
      <c r="D32" s="781" t="s">
        <v>735</v>
      </c>
      <c r="E32" s="782">
        <v>947970388</v>
      </c>
      <c r="F32" s="783">
        <v>5</v>
      </c>
      <c r="G32" s="591">
        <v>360</v>
      </c>
      <c r="H32" s="591" t="s">
        <v>256</v>
      </c>
      <c r="I32" s="772"/>
      <c r="J32" s="567"/>
      <c r="K32" s="576"/>
      <c r="L32" s="576"/>
      <c r="M32" s="567"/>
      <c r="N32" s="773"/>
      <c r="O32" s="567"/>
      <c r="P32" s="567"/>
      <c r="Q32" s="567"/>
      <c r="R32" s="578"/>
      <c r="S32" s="567" t="s">
        <v>282</v>
      </c>
      <c r="T32" s="567" t="s">
        <v>261</v>
      </c>
      <c r="U32" s="567" t="s">
        <v>261</v>
      </c>
      <c r="V32" s="567" t="s">
        <v>261</v>
      </c>
      <c r="W32" s="567" t="s">
        <v>277</v>
      </c>
      <c r="X32" s="567"/>
      <c r="Y32" s="567"/>
      <c r="Z32" s="567"/>
      <c r="AA32" s="567"/>
      <c r="AB32" s="567"/>
      <c r="AC32" s="567"/>
      <c r="AD32" s="567"/>
      <c r="AE32" s="567"/>
      <c r="AF32" s="567"/>
      <c r="AG32" s="567"/>
      <c r="AH32" s="567"/>
      <c r="AI32" s="567"/>
      <c r="AJ32" s="567"/>
      <c r="AK32" s="567"/>
      <c r="AL32" s="567"/>
      <c r="AM32" s="567"/>
      <c r="AN32" s="539">
        <f t="shared" si="5"/>
        <v>1</v>
      </c>
      <c r="AO32" s="540"/>
      <c r="AP32" s="540"/>
      <c r="AQ32" s="540"/>
    </row>
    <row r="33" spans="1:43" ht="15.75" customHeight="1">
      <c r="A33" s="122">
        <f t="shared" si="2"/>
        <v>29</v>
      </c>
      <c r="B33" s="613" t="s">
        <v>279</v>
      </c>
      <c r="C33" s="784"/>
      <c r="D33" s="785" t="s">
        <v>736</v>
      </c>
      <c r="E33" s="198">
        <v>886809755</v>
      </c>
      <c r="F33" s="786">
        <v>6.5</v>
      </c>
      <c r="G33" s="613">
        <v>460</v>
      </c>
      <c r="H33" s="613" t="s">
        <v>256</v>
      </c>
      <c r="I33" s="772"/>
      <c r="J33" s="567"/>
      <c r="K33" s="576" t="s">
        <v>712</v>
      </c>
      <c r="L33" s="576" t="s">
        <v>302</v>
      </c>
      <c r="M33" s="567" t="s">
        <v>261</v>
      </c>
      <c r="N33" s="773" t="s">
        <v>277</v>
      </c>
      <c r="O33" s="567"/>
      <c r="P33" s="567"/>
      <c r="Q33" s="567"/>
      <c r="R33" s="578"/>
      <c r="S33" s="567"/>
      <c r="T33" s="567"/>
      <c r="U33" s="567"/>
      <c r="V33" s="567"/>
      <c r="W33" s="567"/>
      <c r="X33" s="567"/>
      <c r="Y33" s="567"/>
      <c r="Z33" s="567"/>
      <c r="AA33" s="567"/>
      <c r="AB33" s="567"/>
      <c r="AC33" s="567"/>
      <c r="AD33" s="567"/>
      <c r="AE33" s="567"/>
      <c r="AF33" s="567"/>
      <c r="AG33" s="567"/>
      <c r="AH33" s="567"/>
      <c r="AI33" s="567"/>
      <c r="AJ33" s="567"/>
      <c r="AK33" s="567"/>
      <c r="AL33" s="567"/>
      <c r="AM33" s="567"/>
      <c r="AN33" s="539">
        <f t="shared" si="5"/>
        <v>2</v>
      </c>
      <c r="AO33" s="540"/>
      <c r="AP33" s="540"/>
      <c r="AQ33" s="540"/>
    </row>
    <row r="34" spans="1:43" ht="15.75" customHeight="1">
      <c r="A34" s="122">
        <f t="shared" si="2"/>
        <v>30</v>
      </c>
      <c r="B34" s="613" t="s">
        <v>279</v>
      </c>
      <c r="C34" s="613" t="s">
        <v>49</v>
      </c>
      <c r="D34" s="622" t="s">
        <v>50</v>
      </c>
      <c r="E34" s="787">
        <v>949502669</v>
      </c>
      <c r="F34" s="788">
        <v>6.5</v>
      </c>
      <c r="G34" s="613">
        <v>460</v>
      </c>
      <c r="H34" s="613" t="s">
        <v>256</v>
      </c>
      <c r="I34" s="567" t="s">
        <v>261</v>
      </c>
      <c r="J34" s="567" t="s">
        <v>302</v>
      </c>
      <c r="K34" s="576" t="s">
        <v>302</v>
      </c>
      <c r="L34" s="567" t="s">
        <v>712</v>
      </c>
      <c r="M34" s="567" t="s">
        <v>712</v>
      </c>
      <c r="N34" s="773" t="s">
        <v>277</v>
      </c>
      <c r="O34" s="567"/>
      <c r="P34" s="567"/>
      <c r="Q34" s="567"/>
      <c r="R34" s="567"/>
      <c r="S34" s="567"/>
      <c r="T34" s="567"/>
      <c r="U34" s="567"/>
      <c r="V34" s="567"/>
      <c r="W34" s="567"/>
      <c r="X34" s="567"/>
      <c r="Y34" s="567"/>
      <c r="Z34" s="567"/>
      <c r="AA34" s="567"/>
      <c r="AB34" s="567"/>
      <c r="AC34" s="567"/>
      <c r="AD34" s="567"/>
      <c r="AE34" s="567"/>
      <c r="AF34" s="567"/>
      <c r="AH34" s="567"/>
      <c r="AI34" s="567"/>
      <c r="AJ34" s="567"/>
      <c r="AK34" s="567"/>
      <c r="AL34" s="567"/>
      <c r="AM34" s="567"/>
      <c r="AN34" s="539">
        <f t="shared" si="5"/>
        <v>4</v>
      </c>
      <c r="AO34" s="540"/>
    </row>
    <row r="35" spans="1:43" ht="15.75" customHeight="1">
      <c r="A35" s="122">
        <f t="shared" si="2"/>
        <v>31</v>
      </c>
      <c r="B35" s="10" t="s">
        <v>287</v>
      </c>
      <c r="C35" s="10"/>
      <c r="D35" s="591" t="s">
        <v>737</v>
      </c>
      <c r="E35" s="789">
        <v>326978626</v>
      </c>
      <c r="F35" s="594"/>
      <c r="G35" s="594"/>
      <c r="H35" s="10" t="s">
        <v>280</v>
      </c>
      <c r="I35" s="567"/>
      <c r="J35" s="567"/>
      <c r="K35" s="576"/>
      <c r="L35" s="576" t="s">
        <v>262</v>
      </c>
      <c r="M35" s="567" t="s">
        <v>262</v>
      </c>
      <c r="N35" s="567" t="s">
        <v>262</v>
      </c>
      <c r="O35" s="567" t="s">
        <v>262</v>
      </c>
      <c r="P35" s="567" t="s">
        <v>261</v>
      </c>
      <c r="Q35" s="567" t="s">
        <v>262</v>
      </c>
      <c r="R35" s="773" t="s">
        <v>277</v>
      </c>
      <c r="S35" s="567"/>
      <c r="T35" s="567"/>
      <c r="U35" s="567"/>
      <c r="V35" s="567"/>
      <c r="W35" s="567"/>
      <c r="X35" s="567"/>
      <c r="Y35" s="567"/>
      <c r="Z35" s="567"/>
      <c r="AA35" s="567"/>
      <c r="AB35" s="567"/>
      <c r="AC35" s="567"/>
      <c r="AD35" s="567"/>
      <c r="AE35" s="567"/>
      <c r="AF35" s="567"/>
      <c r="AG35" s="567"/>
      <c r="AH35" s="567"/>
      <c r="AI35" s="567"/>
      <c r="AJ35" s="567"/>
      <c r="AK35" s="567"/>
      <c r="AL35" s="567"/>
      <c r="AM35" s="567"/>
      <c r="AN35" s="539">
        <f t="shared" si="5"/>
        <v>5</v>
      </c>
      <c r="AO35" s="540"/>
      <c r="AQ35" s="542"/>
    </row>
    <row r="36" spans="1:43" ht="15.75" hidden="1" customHeight="1">
      <c r="A36" s="122">
        <f t="shared" si="2"/>
        <v>32</v>
      </c>
      <c r="B36" s="10" t="s">
        <v>678</v>
      </c>
      <c r="C36" s="10"/>
      <c r="D36" s="790" t="s">
        <v>738</v>
      </c>
      <c r="E36" s="789"/>
      <c r="F36" s="594"/>
      <c r="G36" s="594"/>
      <c r="H36" s="10"/>
      <c r="I36" s="567"/>
      <c r="J36" s="567"/>
      <c r="K36" s="576"/>
      <c r="L36" s="576"/>
      <c r="M36" s="567"/>
      <c r="N36" s="567"/>
      <c r="O36" s="567"/>
      <c r="P36" s="567"/>
      <c r="Q36" s="567"/>
      <c r="R36" s="773"/>
      <c r="S36" s="567"/>
      <c r="T36" s="567"/>
      <c r="U36" s="567"/>
      <c r="V36" s="567"/>
      <c r="W36" s="567"/>
      <c r="X36" s="567"/>
      <c r="Y36" s="567"/>
      <c r="Z36" s="567"/>
      <c r="AA36" s="567"/>
      <c r="AB36" s="567"/>
      <c r="AC36" s="791" t="s">
        <v>282</v>
      </c>
      <c r="AD36" s="567" t="s">
        <v>305</v>
      </c>
      <c r="AE36" s="567"/>
      <c r="AF36" s="567"/>
      <c r="AG36" s="567"/>
      <c r="AH36" s="567"/>
      <c r="AI36" s="567"/>
      <c r="AJ36" s="567"/>
      <c r="AK36" s="567"/>
      <c r="AL36" s="567"/>
      <c r="AM36" s="567"/>
      <c r="AN36" s="539"/>
      <c r="AO36" s="540"/>
      <c r="AQ36" s="542"/>
    </row>
    <row r="37" spans="1:43" ht="15.75" hidden="1" customHeight="1">
      <c r="A37" s="122">
        <f t="shared" si="2"/>
        <v>33</v>
      </c>
      <c r="B37" s="10" t="s">
        <v>270</v>
      </c>
      <c r="C37" s="10"/>
      <c r="D37" s="790" t="s">
        <v>739</v>
      </c>
      <c r="E37" s="789"/>
      <c r="F37" s="594"/>
      <c r="G37" s="594"/>
      <c r="H37" s="10"/>
      <c r="I37" s="567"/>
      <c r="J37" s="567"/>
      <c r="K37" s="576"/>
      <c r="L37" s="576"/>
      <c r="M37" s="567"/>
      <c r="N37" s="567"/>
      <c r="O37" s="567"/>
      <c r="P37" s="567"/>
      <c r="Q37" s="567"/>
      <c r="R37" s="773"/>
      <c r="S37" s="567"/>
      <c r="T37" s="567"/>
      <c r="U37" s="567"/>
      <c r="V37" s="567"/>
      <c r="W37" s="567"/>
      <c r="X37" s="567" t="s">
        <v>740</v>
      </c>
      <c r="Y37" s="567"/>
      <c r="Z37" s="567"/>
      <c r="AA37" s="567"/>
      <c r="AB37" s="567"/>
      <c r="AC37" s="567"/>
      <c r="AD37" s="567"/>
      <c r="AE37" s="567"/>
      <c r="AF37" s="567"/>
      <c r="AG37" s="567"/>
      <c r="AH37" s="567"/>
      <c r="AI37" s="567"/>
      <c r="AJ37" s="567"/>
      <c r="AK37" s="567"/>
      <c r="AL37" s="567"/>
      <c r="AM37" s="567"/>
      <c r="AN37" s="539"/>
      <c r="AO37" s="540"/>
      <c r="AQ37" s="542"/>
    </row>
    <row r="38" spans="1:43" ht="15.75" hidden="1" customHeight="1">
      <c r="A38" s="122">
        <f t="shared" si="2"/>
        <v>34</v>
      </c>
      <c r="B38" s="10" t="s">
        <v>270</v>
      </c>
      <c r="C38" s="10"/>
      <c r="D38" s="790" t="s">
        <v>741</v>
      </c>
      <c r="E38" s="789"/>
      <c r="F38" s="594"/>
      <c r="G38" s="594"/>
      <c r="H38" s="10"/>
      <c r="I38" s="567"/>
      <c r="J38" s="567"/>
      <c r="K38" s="576"/>
      <c r="L38" s="576"/>
      <c r="M38" s="567"/>
      <c r="N38" s="567"/>
      <c r="O38" s="567"/>
      <c r="P38" s="567"/>
      <c r="Q38" s="567"/>
      <c r="R38" s="773"/>
      <c r="S38" s="567"/>
      <c r="T38" s="567"/>
      <c r="U38" s="567"/>
      <c r="V38" s="567"/>
      <c r="W38" s="567"/>
      <c r="X38" s="567" t="s">
        <v>306</v>
      </c>
      <c r="Y38" s="567"/>
      <c r="Z38" s="567"/>
      <c r="AA38" s="567"/>
      <c r="AB38" s="567"/>
      <c r="AC38" s="567"/>
      <c r="AD38" s="567"/>
      <c r="AE38" s="567"/>
      <c r="AF38" s="567"/>
      <c r="AG38" s="567"/>
      <c r="AH38" s="567"/>
      <c r="AI38" s="567"/>
      <c r="AJ38" s="567"/>
      <c r="AK38" s="567"/>
      <c r="AL38" s="567"/>
      <c r="AM38" s="567"/>
      <c r="AN38" s="539"/>
      <c r="AO38" s="540"/>
      <c r="AQ38" s="542"/>
    </row>
    <row r="39" spans="1:43" ht="15.75" hidden="1" customHeight="1">
      <c r="A39" s="122">
        <f t="shared" si="2"/>
        <v>35</v>
      </c>
      <c r="B39" s="586" t="s">
        <v>742</v>
      </c>
      <c r="C39" s="586"/>
      <c r="D39" s="792" t="s">
        <v>54</v>
      </c>
      <c r="E39" s="793"/>
      <c r="F39" s="783"/>
      <c r="G39" s="591"/>
      <c r="H39" s="591"/>
      <c r="I39" s="772"/>
      <c r="J39" s="567"/>
      <c r="K39" s="567"/>
      <c r="L39" s="567"/>
      <c r="M39" s="567"/>
      <c r="N39" s="567"/>
      <c r="O39" s="567"/>
      <c r="P39" s="567" t="s">
        <v>295</v>
      </c>
      <c r="Q39" s="567"/>
      <c r="R39" s="567"/>
      <c r="S39" s="567"/>
      <c r="T39" s="567"/>
      <c r="U39" s="567"/>
      <c r="V39" s="567"/>
      <c r="W39" s="567"/>
      <c r="X39" s="567"/>
      <c r="Y39" s="567"/>
      <c r="Z39" s="567"/>
      <c r="AA39" s="567"/>
      <c r="AB39" s="567"/>
      <c r="AC39" s="567"/>
      <c r="AD39" s="567"/>
      <c r="AE39" s="567"/>
      <c r="AF39" s="567"/>
      <c r="AG39" s="567"/>
      <c r="AH39" s="567"/>
      <c r="AI39" s="567"/>
      <c r="AJ39" s="567"/>
      <c r="AK39" s="567"/>
      <c r="AL39" s="567"/>
      <c r="AM39" s="567"/>
      <c r="AN39" s="539"/>
      <c r="AO39" s="540"/>
      <c r="AP39" s="540"/>
      <c r="AQ39" s="540"/>
    </row>
    <row r="40" spans="1:43" ht="15.75" hidden="1" customHeight="1">
      <c r="A40" s="122">
        <f t="shared" si="2"/>
        <v>36</v>
      </c>
      <c r="B40" s="586" t="s">
        <v>742</v>
      </c>
      <c r="C40" s="586"/>
      <c r="D40" s="792" t="s">
        <v>743</v>
      </c>
      <c r="E40" s="793"/>
      <c r="F40" s="783"/>
      <c r="G40" s="591"/>
      <c r="H40" s="591"/>
      <c r="I40" s="772"/>
      <c r="J40" s="567"/>
      <c r="K40" s="567"/>
      <c r="L40" s="567"/>
      <c r="M40" s="567"/>
      <c r="N40" s="567"/>
      <c r="O40" s="567"/>
      <c r="P40" s="567"/>
      <c r="Q40" s="567" t="s">
        <v>744</v>
      </c>
      <c r="R40" s="567"/>
      <c r="S40" s="567"/>
      <c r="T40" s="567"/>
      <c r="U40" s="567"/>
      <c r="V40" s="567"/>
      <c r="W40" s="567"/>
      <c r="X40" s="567"/>
      <c r="Y40" s="567"/>
      <c r="Z40" s="567"/>
      <c r="AA40" s="567"/>
      <c r="AB40" s="567"/>
      <c r="AC40" s="567"/>
      <c r="AD40" s="567"/>
      <c r="AE40" s="567"/>
      <c r="AF40" s="567"/>
      <c r="AG40" s="567"/>
      <c r="AH40" s="567"/>
      <c r="AI40" s="567"/>
      <c r="AJ40" s="567"/>
      <c r="AK40" s="567"/>
      <c r="AL40" s="567"/>
      <c r="AM40" s="567"/>
      <c r="AN40" s="539"/>
      <c r="AO40" s="540"/>
      <c r="AP40" s="540"/>
      <c r="AQ40" s="540"/>
    </row>
    <row r="41" spans="1:43" ht="15.75" hidden="1" customHeight="1">
      <c r="A41" s="122">
        <f t="shared" si="2"/>
        <v>37</v>
      </c>
      <c r="B41" s="586" t="s">
        <v>745</v>
      </c>
      <c r="C41" s="586"/>
      <c r="D41" s="792" t="s">
        <v>746</v>
      </c>
      <c r="E41" s="793"/>
      <c r="F41" s="783"/>
      <c r="G41" s="591"/>
      <c r="H41" s="591"/>
      <c r="I41" s="772"/>
      <c r="J41" s="567"/>
      <c r="K41" s="567"/>
      <c r="L41" s="567"/>
      <c r="M41" s="567"/>
      <c r="N41" s="567"/>
      <c r="O41" s="567"/>
      <c r="P41" s="567"/>
      <c r="Q41" s="567"/>
      <c r="R41" s="567"/>
      <c r="S41" s="567"/>
      <c r="T41" s="567"/>
      <c r="U41" s="567"/>
      <c r="V41" s="567" t="s">
        <v>306</v>
      </c>
      <c r="W41" s="567"/>
      <c r="X41" s="567"/>
      <c r="Y41" s="567"/>
      <c r="Z41" s="567"/>
      <c r="AA41" s="567"/>
      <c r="AB41" s="567"/>
      <c r="AC41" s="567"/>
      <c r="AD41" s="567"/>
      <c r="AE41" s="567"/>
      <c r="AF41" s="567"/>
      <c r="AG41" s="567"/>
      <c r="AH41" s="567"/>
      <c r="AI41" s="567"/>
      <c r="AJ41" s="567"/>
      <c r="AK41" s="567"/>
      <c r="AL41" s="567"/>
      <c r="AM41" s="567"/>
      <c r="AN41" s="539"/>
      <c r="AO41" s="540"/>
      <c r="AP41" s="540"/>
      <c r="AQ41" s="540"/>
    </row>
    <row r="42" spans="1:43" ht="15.75" customHeight="1">
      <c r="A42" s="122">
        <f t="shared" si="2"/>
        <v>38</v>
      </c>
      <c r="B42" s="9"/>
      <c r="C42" s="613" t="s">
        <v>19</v>
      </c>
      <c r="D42" s="9"/>
      <c r="E42" s="26"/>
      <c r="F42" s="591">
        <v>8</v>
      </c>
      <c r="G42" s="591">
        <v>700</v>
      </c>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765"/>
      <c r="AO42" s="527"/>
      <c r="AP42" s="527"/>
      <c r="AQ42" s="527"/>
    </row>
    <row r="43" spans="1:43" ht="15.75" customHeight="1">
      <c r="A43" s="122">
        <f t="shared" si="2"/>
        <v>39</v>
      </c>
      <c r="B43" s="586"/>
      <c r="C43" s="586" t="s">
        <v>36</v>
      </c>
      <c r="D43" s="586"/>
      <c r="E43" s="793"/>
      <c r="F43" s="783">
        <v>6.5</v>
      </c>
      <c r="G43" s="591">
        <v>460</v>
      </c>
      <c r="H43" s="591"/>
      <c r="I43" s="772"/>
      <c r="J43" s="567"/>
      <c r="K43" s="567"/>
      <c r="L43" s="567"/>
      <c r="M43" s="567"/>
      <c r="N43" s="567"/>
      <c r="O43" s="567"/>
      <c r="P43" s="567"/>
      <c r="Q43" s="567"/>
      <c r="R43" s="567"/>
      <c r="S43" s="567"/>
      <c r="T43" s="567"/>
      <c r="U43" s="567"/>
      <c r="V43" s="567"/>
      <c r="W43" s="567"/>
      <c r="X43" s="567"/>
      <c r="Y43" s="567"/>
      <c r="Z43" s="567"/>
      <c r="AA43" s="567"/>
      <c r="AB43" s="567"/>
      <c r="AC43" s="567"/>
      <c r="AD43" s="567"/>
      <c r="AE43" s="567"/>
      <c r="AF43" s="567"/>
      <c r="AG43" s="567"/>
      <c r="AH43" s="567"/>
      <c r="AI43" s="567"/>
      <c r="AJ43" s="567"/>
      <c r="AK43" s="567"/>
      <c r="AL43" s="567"/>
      <c r="AM43" s="567"/>
      <c r="AN43" s="539"/>
      <c r="AO43" s="540"/>
      <c r="AP43" s="540"/>
      <c r="AQ43" s="540"/>
    </row>
    <row r="44" spans="1:43" ht="15.75" customHeight="1">
      <c r="A44" s="122">
        <f t="shared" si="2"/>
        <v>40</v>
      </c>
      <c r="B44" s="586"/>
      <c r="C44" s="10" t="s">
        <v>153</v>
      </c>
      <c r="D44" s="783"/>
      <c r="E44" s="591"/>
      <c r="F44" s="589">
        <v>2.5</v>
      </c>
      <c r="G44" s="591"/>
      <c r="H44" s="591"/>
      <c r="I44" s="772"/>
      <c r="J44" s="567"/>
      <c r="K44" s="567"/>
      <c r="L44" s="567"/>
      <c r="M44" s="567"/>
      <c r="N44" s="567"/>
      <c r="O44" s="567"/>
      <c r="P44" s="567"/>
      <c r="Q44" s="567"/>
      <c r="R44" s="567"/>
      <c r="S44" s="567"/>
      <c r="T44" s="567"/>
      <c r="U44" s="567"/>
      <c r="V44" s="567"/>
      <c r="W44" s="567"/>
      <c r="X44" s="567"/>
      <c r="Y44" s="567"/>
      <c r="Z44" s="567"/>
      <c r="AA44" s="567"/>
      <c r="AB44" s="567"/>
      <c r="AC44" s="567"/>
      <c r="AD44" s="567"/>
      <c r="AE44" s="567"/>
      <c r="AF44" s="567"/>
      <c r="AG44" s="567"/>
      <c r="AH44" s="567"/>
      <c r="AI44" s="567"/>
      <c r="AJ44" s="567"/>
      <c r="AK44" s="567"/>
      <c r="AL44" s="567"/>
      <c r="AM44" s="567"/>
      <c r="AN44" s="539"/>
      <c r="AO44" s="540"/>
      <c r="AP44" s="540"/>
      <c r="AQ44" s="540"/>
    </row>
    <row r="45" spans="1:43" ht="15.75" customHeight="1">
      <c r="A45" s="122">
        <f t="shared" si="2"/>
        <v>41</v>
      </c>
      <c r="B45" s="586"/>
      <c r="C45" s="586" t="s">
        <v>345</v>
      </c>
      <c r="D45" s="591"/>
      <c r="E45" s="793"/>
      <c r="F45" s="589">
        <v>2.5</v>
      </c>
      <c r="G45" s="591"/>
      <c r="H45" s="591"/>
      <c r="I45" s="772"/>
      <c r="J45" s="567"/>
      <c r="K45" s="567"/>
      <c r="L45" s="567"/>
      <c r="M45" s="567"/>
      <c r="N45" s="567"/>
      <c r="O45" s="567"/>
      <c r="P45" s="567"/>
      <c r="Q45" s="567"/>
      <c r="R45" s="567"/>
      <c r="S45" s="567"/>
      <c r="T45" s="567"/>
      <c r="U45" s="567"/>
      <c r="V45" s="567"/>
      <c r="W45" s="567"/>
      <c r="X45" s="567"/>
      <c r="Y45" s="567"/>
      <c r="Z45" s="567"/>
      <c r="AA45" s="567"/>
      <c r="AB45" s="567"/>
      <c r="AC45" s="567"/>
      <c r="AD45" s="567"/>
      <c r="AE45" s="567"/>
      <c r="AF45" s="567"/>
      <c r="AG45" s="567"/>
      <c r="AH45" s="567"/>
      <c r="AI45" s="567"/>
      <c r="AJ45" s="567"/>
      <c r="AK45" s="567"/>
      <c r="AL45" s="567"/>
      <c r="AM45" s="567"/>
      <c r="AN45" s="539"/>
      <c r="AO45" s="540"/>
      <c r="AP45" s="540"/>
      <c r="AQ45" s="540"/>
    </row>
    <row r="46" spans="1:43" ht="15.75" customHeight="1">
      <c r="A46" s="122">
        <f t="shared" si="2"/>
        <v>42</v>
      </c>
      <c r="B46" s="586"/>
      <c r="C46" s="586" t="s">
        <v>169</v>
      </c>
      <c r="D46" s="587"/>
      <c r="E46" s="588"/>
      <c r="F46" s="589">
        <v>1.5</v>
      </c>
      <c r="G46" s="587"/>
      <c r="H46" s="587" t="s">
        <v>346</v>
      </c>
      <c r="I46" s="772"/>
      <c r="J46" s="567"/>
      <c r="K46" s="567"/>
      <c r="L46" s="567"/>
      <c r="M46" s="567"/>
      <c r="N46" s="567"/>
      <c r="O46" s="567"/>
      <c r="P46" s="567"/>
      <c r="Q46" s="567"/>
      <c r="R46" s="567"/>
      <c r="S46" s="567"/>
      <c r="T46" s="567"/>
      <c r="U46" s="567"/>
      <c r="V46" s="567"/>
      <c r="W46" s="567"/>
      <c r="X46" s="567"/>
      <c r="Y46" s="567"/>
      <c r="Z46" s="567"/>
      <c r="AA46" s="567"/>
      <c r="AB46" s="567"/>
      <c r="AC46" s="567"/>
      <c r="AD46" s="567"/>
      <c r="AE46" s="567"/>
      <c r="AF46" s="567"/>
      <c r="AG46" s="567"/>
      <c r="AH46" s="567"/>
      <c r="AI46" s="567"/>
      <c r="AJ46" s="567"/>
      <c r="AK46" s="567"/>
      <c r="AL46" s="567"/>
      <c r="AM46" s="567"/>
      <c r="AN46" s="539"/>
      <c r="AO46" s="540"/>
      <c r="AP46" s="540"/>
      <c r="AQ46" s="540"/>
    </row>
    <row r="47" spans="1:43" ht="15.75" customHeight="1">
      <c r="A47" s="122">
        <f t="shared" si="2"/>
        <v>43</v>
      </c>
      <c r="B47" s="586"/>
      <c r="C47" s="586" t="s">
        <v>174</v>
      </c>
      <c r="D47" s="587"/>
      <c r="E47" s="588"/>
      <c r="F47" s="589">
        <v>1.5</v>
      </c>
      <c r="G47" s="587"/>
      <c r="H47" s="587"/>
      <c r="I47" s="772"/>
      <c r="J47" s="567"/>
      <c r="K47" s="567"/>
      <c r="L47" s="567"/>
      <c r="M47" s="567"/>
      <c r="N47" s="567"/>
      <c r="O47" s="567"/>
      <c r="P47" s="567"/>
      <c r="Q47" s="567"/>
      <c r="R47" s="567"/>
      <c r="S47" s="567"/>
      <c r="T47" s="567"/>
      <c r="U47" s="567"/>
      <c r="V47" s="567"/>
      <c r="W47" s="567"/>
      <c r="X47" s="567"/>
      <c r="Y47" s="567"/>
      <c r="Z47" s="567"/>
      <c r="AA47" s="567"/>
      <c r="AB47" s="567"/>
      <c r="AC47" s="567"/>
      <c r="AD47" s="567"/>
      <c r="AE47" s="567"/>
      <c r="AF47" s="567"/>
      <c r="AG47" s="567"/>
      <c r="AH47" s="567"/>
      <c r="AI47" s="567"/>
      <c r="AJ47" s="567"/>
      <c r="AK47" s="567"/>
      <c r="AL47" s="567"/>
      <c r="AM47" s="567"/>
      <c r="AN47" s="539"/>
      <c r="AO47" s="540"/>
      <c r="AP47" s="540"/>
      <c r="AQ47" s="540"/>
    </row>
    <row r="48" spans="1:43" ht="15.75" customHeight="1">
      <c r="A48" s="122">
        <f t="shared" si="2"/>
        <v>44</v>
      </c>
      <c r="B48" s="586"/>
      <c r="C48" s="586" t="s">
        <v>177</v>
      </c>
      <c r="D48" s="587"/>
      <c r="E48" s="588"/>
      <c r="F48" s="589">
        <v>1.5</v>
      </c>
      <c r="G48" s="587"/>
      <c r="H48" s="587"/>
      <c r="I48" s="772"/>
      <c r="J48" s="567"/>
      <c r="K48" s="567"/>
      <c r="L48" s="567"/>
      <c r="M48" s="567"/>
      <c r="N48" s="567"/>
      <c r="O48" s="567"/>
      <c r="P48" s="567"/>
      <c r="Q48" s="567"/>
      <c r="R48" s="567"/>
      <c r="S48" s="567"/>
      <c r="T48" s="567"/>
      <c r="U48" s="567"/>
      <c r="V48" s="567"/>
      <c r="W48" s="567"/>
      <c r="X48" s="567"/>
      <c r="Y48" s="567"/>
      <c r="Z48" s="567"/>
      <c r="AA48" s="567"/>
      <c r="AB48" s="567"/>
      <c r="AC48" s="567"/>
      <c r="AD48" s="567"/>
      <c r="AE48" s="567"/>
      <c r="AF48" s="567"/>
      <c r="AG48" s="567"/>
      <c r="AH48" s="567"/>
      <c r="AI48" s="567"/>
      <c r="AJ48" s="567"/>
      <c r="AK48" s="567"/>
      <c r="AL48" s="567"/>
      <c r="AM48" s="567"/>
      <c r="AN48" s="539"/>
      <c r="AO48" s="540"/>
      <c r="AP48" s="540"/>
      <c r="AQ48" s="540"/>
    </row>
    <row r="49" spans="1:43" ht="15.75" customHeight="1">
      <c r="A49" s="122">
        <f t="shared" si="2"/>
        <v>45</v>
      </c>
      <c r="B49" s="586"/>
      <c r="C49" s="586" t="s">
        <v>747</v>
      </c>
      <c r="D49" s="587"/>
      <c r="E49" s="596"/>
      <c r="F49" s="589">
        <v>1.5</v>
      </c>
      <c r="G49" s="587"/>
      <c r="H49" s="587"/>
      <c r="I49" s="772"/>
      <c r="J49" s="567"/>
      <c r="K49" s="567"/>
      <c r="L49" s="567"/>
      <c r="M49" s="567"/>
      <c r="N49" s="567"/>
      <c r="O49" s="567"/>
      <c r="P49" s="567"/>
      <c r="Q49" s="567"/>
      <c r="R49" s="567"/>
      <c r="S49" s="567"/>
      <c r="T49" s="567"/>
      <c r="U49" s="567"/>
      <c r="V49" s="567"/>
      <c r="W49" s="567"/>
      <c r="X49" s="567"/>
      <c r="Y49" s="567"/>
      <c r="Z49" s="567"/>
      <c r="AA49" s="567"/>
      <c r="AB49" s="567"/>
      <c r="AC49" s="567"/>
      <c r="AD49" s="567"/>
      <c r="AE49" s="567"/>
      <c r="AF49" s="567"/>
      <c r="AG49" s="567"/>
      <c r="AH49" s="567"/>
      <c r="AI49" s="567"/>
      <c r="AJ49" s="567"/>
      <c r="AK49" s="567"/>
      <c r="AL49" s="567"/>
      <c r="AM49" s="567"/>
      <c r="AN49" s="539"/>
      <c r="AO49" s="540"/>
      <c r="AP49" s="540"/>
      <c r="AQ49" s="540"/>
    </row>
    <row r="50" spans="1:43" ht="15.75" customHeight="1">
      <c r="A50" s="122">
        <f t="shared" si="2"/>
        <v>46</v>
      </c>
      <c r="B50" s="557"/>
      <c r="C50" s="557" t="s">
        <v>347</v>
      </c>
      <c r="D50" s="587"/>
      <c r="E50" s="596"/>
      <c r="F50" s="598">
        <v>2.5</v>
      </c>
      <c r="G50" s="587"/>
      <c r="H50" s="587" t="s">
        <v>348</v>
      </c>
      <c r="I50" s="772"/>
      <c r="J50" s="567"/>
      <c r="K50" s="567"/>
      <c r="L50" s="567"/>
      <c r="M50" s="567"/>
      <c r="N50" s="567"/>
      <c r="O50" s="567"/>
      <c r="P50" s="567"/>
      <c r="Q50" s="567"/>
      <c r="R50" s="567"/>
      <c r="S50" s="567"/>
      <c r="T50" s="567"/>
      <c r="U50" s="567"/>
      <c r="V50" s="567"/>
      <c r="W50" s="567"/>
      <c r="X50" s="567"/>
      <c r="Y50" s="567"/>
      <c r="Z50" s="567"/>
      <c r="AA50" s="567"/>
      <c r="AB50" s="567"/>
      <c r="AC50" s="567"/>
      <c r="AD50" s="567"/>
      <c r="AE50" s="567"/>
      <c r="AF50" s="567"/>
      <c r="AG50" s="567"/>
      <c r="AH50" s="567"/>
      <c r="AI50" s="567"/>
      <c r="AJ50" s="567"/>
      <c r="AK50" s="567"/>
      <c r="AL50" s="567"/>
      <c r="AM50" s="567"/>
      <c r="AN50" s="539"/>
      <c r="AO50" s="540"/>
      <c r="AP50" s="540"/>
      <c r="AQ50" s="540"/>
    </row>
    <row r="51" spans="1:43" ht="15.75" customHeight="1">
      <c r="A51" s="122">
        <f t="shared" si="2"/>
        <v>47</v>
      </c>
      <c r="B51" s="557"/>
      <c r="C51" s="557" t="s">
        <v>349</v>
      </c>
      <c r="D51" s="587"/>
      <c r="E51" s="596"/>
      <c r="F51" s="598">
        <v>2.5</v>
      </c>
      <c r="G51" s="587"/>
      <c r="H51" s="587" t="s">
        <v>348</v>
      </c>
      <c r="I51" s="772"/>
      <c r="J51" s="567"/>
      <c r="K51" s="567"/>
      <c r="L51" s="567"/>
      <c r="M51" s="567"/>
      <c r="N51" s="9"/>
      <c r="O51" s="567"/>
      <c r="P51" s="567"/>
      <c r="Q51" s="567"/>
      <c r="R51" s="567"/>
      <c r="S51" s="567"/>
      <c r="T51" s="567"/>
      <c r="U51" s="567"/>
      <c r="V51" s="567"/>
      <c r="W51" s="567"/>
      <c r="X51" s="567"/>
      <c r="Y51" s="567"/>
      <c r="Z51" s="567"/>
      <c r="AA51" s="567"/>
      <c r="AB51" s="567"/>
      <c r="AC51" s="567"/>
      <c r="AD51" s="567"/>
      <c r="AE51" s="567"/>
      <c r="AF51" s="567"/>
      <c r="AG51" s="567"/>
      <c r="AH51" s="567"/>
      <c r="AI51" s="567"/>
      <c r="AJ51" s="567"/>
      <c r="AK51" s="567"/>
      <c r="AL51" s="567"/>
      <c r="AM51" s="567"/>
      <c r="AN51" s="539"/>
      <c r="AO51" s="540"/>
      <c r="AP51" s="540"/>
      <c r="AQ51" s="540"/>
    </row>
    <row r="52" spans="1:43" ht="15.75" customHeight="1">
      <c r="A52" s="122">
        <f t="shared" si="2"/>
        <v>48</v>
      </c>
      <c r="B52" s="557"/>
      <c r="C52" s="557" t="s">
        <v>350</v>
      </c>
      <c r="D52" s="587"/>
      <c r="E52" s="596"/>
      <c r="F52" s="598">
        <v>2.5</v>
      </c>
      <c r="G52" s="587"/>
      <c r="H52" s="587" t="s">
        <v>348</v>
      </c>
      <c r="I52" s="772"/>
      <c r="J52" s="567"/>
      <c r="K52" s="567"/>
      <c r="L52" s="567"/>
      <c r="M52" s="567"/>
      <c r="N52" s="567"/>
      <c r="O52" s="567"/>
      <c r="P52" s="567"/>
      <c r="Q52" s="567"/>
      <c r="R52" s="567"/>
      <c r="S52" s="567"/>
      <c r="T52" s="567"/>
      <c r="U52" s="567"/>
      <c r="V52" s="567"/>
      <c r="W52" s="567"/>
      <c r="X52" s="567"/>
      <c r="Y52" s="567"/>
      <c r="Z52" s="567"/>
      <c r="AA52" s="567"/>
      <c r="AB52" s="567"/>
      <c r="AC52" s="567"/>
      <c r="AD52" s="567"/>
      <c r="AE52" s="567"/>
      <c r="AF52" s="567"/>
      <c r="AG52" s="567"/>
      <c r="AH52" s="567"/>
      <c r="AI52" s="567"/>
      <c r="AJ52" s="567"/>
      <c r="AK52" s="567"/>
      <c r="AL52" s="567"/>
      <c r="AM52" s="567"/>
      <c r="AN52" s="539"/>
      <c r="AO52" s="540"/>
      <c r="AP52" s="540"/>
      <c r="AQ52" s="540"/>
    </row>
    <row r="53" spans="1:43" ht="15.75" customHeight="1">
      <c r="A53" s="122">
        <f t="shared" si="2"/>
        <v>49</v>
      </c>
      <c r="B53" s="9"/>
      <c r="C53" s="586" t="s">
        <v>728</v>
      </c>
      <c r="D53" s="9"/>
      <c r="E53" s="26"/>
      <c r="F53" s="794">
        <v>15</v>
      </c>
      <c r="G53" s="613">
        <v>680</v>
      </c>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765"/>
      <c r="AO53" s="527"/>
      <c r="AP53" s="527"/>
      <c r="AQ53" s="527"/>
    </row>
    <row r="54" spans="1:43" ht="15.75" customHeight="1">
      <c r="A54" s="122">
        <f t="shared" si="2"/>
        <v>50</v>
      </c>
      <c r="B54" s="9"/>
      <c r="C54" s="586" t="s">
        <v>748</v>
      </c>
      <c r="D54" s="9"/>
      <c r="E54" s="26"/>
      <c r="F54" s="794" t="s">
        <v>749</v>
      </c>
      <c r="G54" s="26"/>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765"/>
      <c r="AO54" s="527"/>
      <c r="AP54" s="527"/>
      <c r="AQ54" s="527"/>
    </row>
    <row r="55" spans="1:43" ht="15.75" customHeight="1">
      <c r="A55" s="122">
        <f t="shared" si="2"/>
        <v>51</v>
      </c>
      <c r="B55" s="9"/>
      <c r="C55" s="586" t="s">
        <v>750</v>
      </c>
      <c r="D55" s="9"/>
      <c r="E55" s="26"/>
      <c r="F55" s="794" t="s">
        <v>749</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765"/>
      <c r="AO55" s="527"/>
      <c r="AP55" s="527"/>
      <c r="AQ55" s="527"/>
    </row>
    <row r="56" spans="1:43" ht="15.75" customHeight="1">
      <c r="E56" s="525"/>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7"/>
      <c r="AO56" s="527"/>
      <c r="AP56" s="527"/>
      <c r="AQ56" s="527"/>
    </row>
    <row r="57" spans="1:43" ht="15.75" customHeight="1">
      <c r="E57" s="525"/>
      <c r="F57" s="526"/>
      <c r="G57" s="526"/>
      <c r="H57" s="526"/>
      <c r="I57" s="526"/>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7"/>
      <c r="AO57" s="527"/>
      <c r="AP57" s="527"/>
      <c r="AQ57" s="527"/>
    </row>
    <row r="58" spans="1:43" ht="15.75" customHeight="1">
      <c r="E58" s="525"/>
      <c r="F58" s="526"/>
      <c r="G58" s="526"/>
      <c r="H58" s="526"/>
      <c r="I58" s="526"/>
      <c r="J58" s="526"/>
      <c r="K58" s="526"/>
      <c r="L58" s="526"/>
      <c r="M58" s="526"/>
      <c r="N58" s="526"/>
      <c r="O58" s="526"/>
      <c r="P58" s="526"/>
      <c r="Q58" s="526"/>
      <c r="R58" s="526"/>
      <c r="S58" s="526"/>
      <c r="T58" s="526"/>
      <c r="U58" s="526"/>
      <c r="V58" s="526"/>
      <c r="W58" s="526"/>
      <c r="X58" s="526"/>
      <c r="Y58" s="526"/>
      <c r="Z58" s="526"/>
      <c r="AA58" s="526"/>
      <c r="AB58" s="526"/>
      <c r="AC58" s="526"/>
      <c r="AD58" s="526"/>
      <c r="AE58" s="526"/>
      <c r="AF58" s="526"/>
      <c r="AG58" s="526"/>
      <c r="AH58" s="526"/>
      <c r="AI58" s="526"/>
      <c r="AJ58" s="526"/>
      <c r="AK58" s="526"/>
      <c r="AL58" s="526"/>
      <c r="AM58" s="526"/>
      <c r="AN58" s="527"/>
      <c r="AO58" s="527"/>
      <c r="AP58" s="527"/>
      <c r="AQ58" s="527"/>
    </row>
    <row r="59" spans="1:43" ht="15.75" customHeight="1">
      <c r="E59" s="525"/>
      <c r="F59" s="526"/>
      <c r="G59" s="526"/>
      <c r="H59" s="526"/>
      <c r="I59" s="526"/>
      <c r="J59" s="526"/>
      <c r="K59" s="526"/>
      <c r="L59" s="526"/>
      <c r="M59" s="526"/>
      <c r="N59" s="526"/>
      <c r="O59" s="526"/>
      <c r="P59" s="526"/>
      <c r="Q59" s="526"/>
      <c r="R59" s="526"/>
      <c r="S59" s="526"/>
      <c r="T59" s="526"/>
      <c r="U59" s="526"/>
      <c r="V59" s="526"/>
      <c r="W59" s="526"/>
      <c r="X59" s="526"/>
      <c r="Y59" s="526"/>
      <c r="Z59" s="526"/>
      <c r="AA59" s="526"/>
      <c r="AB59" s="526"/>
      <c r="AC59" s="526"/>
      <c r="AD59" s="526"/>
      <c r="AE59" s="526"/>
      <c r="AF59" s="526"/>
      <c r="AG59" s="526"/>
      <c r="AH59" s="526"/>
      <c r="AI59" s="526"/>
      <c r="AJ59" s="526"/>
      <c r="AK59" s="526"/>
      <c r="AL59" s="526"/>
      <c r="AM59" s="526"/>
      <c r="AN59" s="527"/>
      <c r="AO59" s="527"/>
      <c r="AP59" s="527"/>
      <c r="AQ59" s="527"/>
    </row>
    <row r="60" spans="1:43" ht="15.75" customHeight="1">
      <c r="E60" s="525"/>
      <c r="F60" s="526"/>
      <c r="G60" s="526"/>
      <c r="H60" s="526"/>
      <c r="I60" s="526"/>
      <c r="J60" s="526"/>
      <c r="K60" s="526"/>
      <c r="L60" s="526"/>
      <c r="M60" s="526"/>
      <c r="N60" s="526"/>
      <c r="O60" s="526"/>
      <c r="P60" s="526"/>
      <c r="Q60" s="526"/>
      <c r="R60" s="526"/>
      <c r="S60" s="526"/>
      <c r="T60" s="526"/>
      <c r="U60" s="526"/>
      <c r="V60" s="526"/>
      <c r="W60" s="526"/>
      <c r="X60" s="526"/>
      <c r="Y60" s="526"/>
      <c r="Z60" s="526"/>
      <c r="AA60" s="526"/>
      <c r="AB60" s="526"/>
      <c r="AC60" s="526"/>
      <c r="AD60" s="526"/>
      <c r="AE60" s="526"/>
      <c r="AF60" s="526"/>
      <c r="AG60" s="526"/>
      <c r="AH60" s="526"/>
      <c r="AI60" s="526"/>
      <c r="AJ60" s="526"/>
      <c r="AK60" s="526"/>
      <c r="AL60" s="526"/>
      <c r="AM60" s="526"/>
      <c r="AN60" s="527"/>
      <c r="AO60" s="527"/>
      <c r="AP60" s="527"/>
      <c r="AQ60" s="527"/>
    </row>
    <row r="61" spans="1:43" ht="15.75" customHeight="1">
      <c r="E61" s="525"/>
      <c r="F61" s="526"/>
      <c r="G61" s="526"/>
      <c r="H61" s="526"/>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c r="AK61" s="526"/>
      <c r="AL61" s="526"/>
      <c r="AM61" s="526"/>
      <c r="AN61" s="527"/>
      <c r="AO61" s="527"/>
      <c r="AP61" s="527"/>
      <c r="AQ61" s="527"/>
    </row>
    <row r="62" spans="1:43" ht="15.75" customHeight="1">
      <c r="E62" s="525"/>
      <c r="F62" s="526"/>
      <c r="G62" s="526"/>
      <c r="H62" s="526"/>
      <c r="I62" s="526"/>
      <c r="J62" s="526"/>
      <c r="K62" s="526"/>
      <c r="L62" s="526"/>
      <c r="M62" s="526"/>
      <c r="N62" s="526"/>
      <c r="O62" s="526"/>
      <c r="P62" s="526"/>
      <c r="Q62" s="526"/>
      <c r="R62" s="526"/>
      <c r="S62" s="526"/>
      <c r="T62" s="526"/>
      <c r="U62" s="526"/>
      <c r="V62" s="526"/>
      <c r="W62" s="526"/>
      <c r="X62" s="526"/>
      <c r="Y62" s="526"/>
      <c r="Z62" s="526"/>
      <c r="AA62" s="526"/>
      <c r="AB62" s="526"/>
      <c r="AC62" s="526"/>
      <c r="AD62" s="526"/>
      <c r="AE62" s="526"/>
      <c r="AF62" s="526"/>
      <c r="AG62" s="526"/>
      <c r="AH62" s="526"/>
      <c r="AI62" s="526"/>
      <c r="AJ62" s="526"/>
      <c r="AK62" s="526"/>
      <c r="AL62" s="526"/>
      <c r="AM62" s="526"/>
      <c r="AN62" s="527"/>
      <c r="AO62" s="527"/>
      <c r="AP62" s="527"/>
      <c r="AQ62" s="527"/>
    </row>
    <row r="63" spans="1:43" ht="15.75" customHeight="1">
      <c r="D63" s="101"/>
      <c r="E63" s="101"/>
      <c r="F63" s="526"/>
      <c r="G63" s="526"/>
      <c r="H63" s="526"/>
      <c r="I63" s="526"/>
      <c r="J63" s="526"/>
      <c r="K63" s="526"/>
      <c r="L63" s="526"/>
      <c r="M63" s="526"/>
      <c r="N63" s="526"/>
      <c r="O63" s="526"/>
      <c r="P63" s="526"/>
      <c r="Q63" s="526"/>
      <c r="R63" s="526"/>
      <c r="S63" s="526"/>
      <c r="T63" s="526"/>
      <c r="U63" s="526"/>
      <c r="V63" s="526"/>
      <c r="W63" s="526"/>
      <c r="X63" s="526"/>
      <c r="Y63" s="526"/>
      <c r="Z63" s="526"/>
      <c r="AA63" s="526"/>
      <c r="AB63" s="526"/>
      <c r="AC63" s="526"/>
      <c r="AD63" s="526"/>
      <c r="AE63" s="526"/>
      <c r="AF63" s="526"/>
      <c r="AG63" s="526"/>
      <c r="AH63" s="526"/>
      <c r="AI63" s="526"/>
      <c r="AJ63" s="526"/>
      <c r="AK63" s="526"/>
      <c r="AL63" s="526"/>
      <c r="AM63" s="526"/>
      <c r="AN63" s="527"/>
      <c r="AO63" s="527"/>
      <c r="AP63" s="527"/>
      <c r="AQ63" s="527"/>
    </row>
    <row r="64" spans="1:43" ht="15.75" customHeight="1">
      <c r="A64" s="101"/>
      <c r="B64" s="101"/>
      <c r="C64" s="101"/>
      <c r="D64" s="101"/>
      <c r="E64" s="101"/>
      <c r="F64" s="526"/>
      <c r="G64" s="526"/>
      <c r="H64" s="526"/>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c r="AK64" s="526"/>
      <c r="AL64" s="526"/>
      <c r="AM64" s="526"/>
      <c r="AN64" s="527"/>
      <c r="AO64" s="527"/>
      <c r="AP64" s="527"/>
      <c r="AQ64" s="527"/>
    </row>
    <row r="65" spans="1:43" ht="15.75" customHeight="1">
      <c r="A65" s="101"/>
      <c r="B65" s="101"/>
      <c r="C65" s="101"/>
      <c r="D65" s="101"/>
      <c r="E65" s="101"/>
      <c r="F65" s="526"/>
      <c r="G65" s="526"/>
      <c r="H65" s="526"/>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c r="AK65" s="526"/>
      <c r="AL65" s="526"/>
      <c r="AM65" s="526"/>
      <c r="AN65" s="527"/>
      <c r="AO65" s="527"/>
      <c r="AP65" s="527"/>
      <c r="AQ65" s="527"/>
    </row>
    <row r="66" spans="1:43" ht="15.75" customHeight="1">
      <c r="A66" s="101"/>
      <c r="B66" s="101"/>
      <c r="C66" s="101"/>
      <c r="D66" s="101"/>
      <c r="E66" s="101"/>
      <c r="F66" s="526"/>
      <c r="G66" s="526"/>
      <c r="H66" s="526"/>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7"/>
      <c r="AO66" s="527"/>
      <c r="AP66" s="527"/>
      <c r="AQ66" s="527"/>
    </row>
    <row r="67" spans="1:43" ht="15.75" customHeight="1">
      <c r="A67" s="101"/>
      <c r="B67" s="101"/>
      <c r="C67" s="101"/>
      <c r="D67" s="101"/>
      <c r="E67" s="101"/>
      <c r="F67" s="526"/>
      <c r="G67" s="526"/>
      <c r="H67" s="526"/>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7"/>
      <c r="AO67" s="527"/>
      <c r="AP67" s="527"/>
      <c r="AQ67" s="527"/>
    </row>
    <row r="68" spans="1:43" ht="15.75" customHeight="1">
      <c r="A68" s="101"/>
      <c r="B68" s="101"/>
      <c r="C68" s="101"/>
      <c r="D68" s="101"/>
      <c r="E68" s="101"/>
      <c r="F68" s="526"/>
      <c r="G68" s="526"/>
      <c r="H68" s="526"/>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7"/>
      <c r="AO68" s="527"/>
      <c r="AP68" s="527"/>
      <c r="AQ68" s="527"/>
    </row>
    <row r="69" spans="1:43" ht="15.75" customHeight="1">
      <c r="A69" s="101"/>
      <c r="B69" s="101"/>
      <c r="C69" s="101"/>
      <c r="D69" s="101"/>
      <c r="E69" s="101"/>
      <c r="F69" s="526"/>
      <c r="G69" s="526"/>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c r="AK69" s="526"/>
      <c r="AL69" s="526"/>
      <c r="AM69" s="526"/>
      <c r="AN69" s="527"/>
      <c r="AO69" s="527"/>
      <c r="AP69" s="527"/>
      <c r="AQ69" s="527"/>
    </row>
    <row r="70" spans="1:43" ht="15.75" customHeight="1">
      <c r="A70" s="101"/>
      <c r="B70" s="101"/>
      <c r="C70" s="101"/>
      <c r="D70" s="101"/>
      <c r="E70" s="101"/>
      <c r="F70" s="526"/>
      <c r="G70" s="526"/>
      <c r="H70" s="526"/>
      <c r="I70" s="526"/>
      <c r="J70" s="526"/>
      <c r="K70" s="526"/>
      <c r="L70" s="526"/>
      <c r="M70" s="526"/>
      <c r="N70" s="526"/>
      <c r="O70" s="526"/>
      <c r="P70" s="526"/>
      <c r="Q70" s="526"/>
      <c r="R70" s="526"/>
      <c r="S70" s="526"/>
      <c r="T70" s="526"/>
      <c r="U70" s="526"/>
      <c r="V70" s="526"/>
      <c r="W70" s="526"/>
      <c r="X70" s="526"/>
      <c r="Y70" s="526"/>
      <c r="Z70" s="526"/>
      <c r="AA70" s="526"/>
      <c r="AB70" s="526"/>
      <c r="AC70" s="526"/>
      <c r="AD70" s="526"/>
      <c r="AE70" s="526"/>
      <c r="AF70" s="526"/>
      <c r="AG70" s="526"/>
      <c r="AH70" s="526"/>
      <c r="AI70" s="526"/>
      <c r="AJ70" s="526"/>
      <c r="AK70" s="526"/>
      <c r="AL70" s="526"/>
      <c r="AM70" s="526"/>
      <c r="AN70" s="527"/>
      <c r="AO70" s="527"/>
      <c r="AP70" s="527"/>
      <c r="AQ70" s="527"/>
    </row>
    <row r="71" spans="1:43" ht="15.75" customHeight="1">
      <c r="A71" s="101"/>
      <c r="B71" s="526"/>
      <c r="C71" s="526"/>
      <c r="D71" s="526"/>
      <c r="E71" s="525"/>
      <c r="F71" s="526"/>
      <c r="G71" s="526"/>
      <c r="H71" s="526"/>
      <c r="I71" s="526"/>
      <c r="J71" s="526"/>
      <c r="K71" s="526"/>
      <c r="L71" s="526"/>
      <c r="M71" s="526"/>
      <c r="N71" s="526"/>
      <c r="O71" s="526"/>
      <c r="P71" s="526"/>
      <c r="Q71" s="526"/>
      <c r="R71" s="526"/>
      <c r="S71" s="526"/>
      <c r="T71" s="526"/>
      <c r="U71" s="526"/>
      <c r="V71" s="526"/>
      <c r="W71" s="526"/>
      <c r="X71" s="526"/>
      <c r="Y71" s="526"/>
      <c r="Z71" s="526"/>
      <c r="AA71" s="526"/>
      <c r="AB71" s="526"/>
      <c r="AC71" s="526"/>
      <c r="AD71" s="526"/>
      <c r="AE71" s="526"/>
      <c r="AF71" s="526"/>
      <c r="AG71" s="526"/>
      <c r="AH71" s="526"/>
      <c r="AI71" s="526"/>
      <c r="AJ71" s="526"/>
      <c r="AK71" s="526"/>
      <c r="AL71" s="526"/>
      <c r="AM71" s="526"/>
      <c r="AN71" s="527"/>
      <c r="AO71" s="527"/>
      <c r="AP71" s="527"/>
      <c r="AQ71" s="527"/>
    </row>
    <row r="72" spans="1:43" ht="15.75" customHeight="1">
      <c r="A72" s="101"/>
      <c r="B72" s="526"/>
      <c r="C72" s="526"/>
      <c r="D72" s="526"/>
      <c r="E72" s="525"/>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c r="AK72" s="526"/>
      <c r="AL72" s="526"/>
      <c r="AM72" s="526"/>
      <c r="AN72" s="527"/>
      <c r="AO72" s="527"/>
      <c r="AP72" s="527"/>
      <c r="AQ72" s="527"/>
    </row>
    <row r="73" spans="1:43" ht="15.75" customHeight="1">
      <c r="A73" s="101"/>
      <c r="B73" s="526"/>
      <c r="C73" s="526"/>
      <c r="D73" s="526"/>
      <c r="E73" s="525"/>
      <c r="F73" s="526"/>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c r="AM73" s="526"/>
      <c r="AN73" s="527"/>
      <c r="AO73" s="527"/>
      <c r="AP73" s="527"/>
      <c r="AQ73" s="527"/>
    </row>
    <row r="74" spans="1:43" ht="15.75" customHeight="1">
      <c r="A74" s="101"/>
      <c r="B74" s="526"/>
      <c r="C74" s="526"/>
      <c r="D74" s="526"/>
      <c r="E74" s="525"/>
      <c r="F74" s="526"/>
      <c r="G74" s="526"/>
      <c r="H74" s="526"/>
      <c r="I74" s="526"/>
      <c r="J74" s="526"/>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7"/>
      <c r="AO74" s="527"/>
      <c r="AP74" s="527"/>
      <c r="AQ74" s="527"/>
    </row>
    <row r="75" spans="1:43" ht="15.75" customHeight="1">
      <c r="A75" s="101"/>
      <c r="B75" s="526"/>
      <c r="C75" s="526"/>
      <c r="D75" s="526"/>
      <c r="E75" s="525"/>
      <c r="F75" s="526"/>
      <c r="G75" s="526"/>
      <c r="H75" s="526"/>
      <c r="I75" s="526"/>
      <c r="J75" s="526"/>
      <c r="K75" s="526"/>
      <c r="L75" s="526"/>
      <c r="M75" s="526"/>
      <c r="N75" s="526"/>
      <c r="O75" s="526"/>
      <c r="P75" s="526"/>
      <c r="Q75" s="526"/>
      <c r="R75" s="526"/>
      <c r="S75" s="526"/>
      <c r="T75" s="526"/>
      <c r="U75" s="526"/>
      <c r="V75" s="526"/>
      <c r="W75" s="526"/>
      <c r="X75" s="526"/>
      <c r="Y75" s="526"/>
      <c r="Z75" s="526"/>
      <c r="AA75" s="526"/>
      <c r="AB75" s="526"/>
      <c r="AC75" s="526"/>
      <c r="AD75" s="526"/>
      <c r="AE75" s="526"/>
      <c r="AF75" s="526"/>
      <c r="AG75" s="526"/>
      <c r="AH75" s="526"/>
      <c r="AI75" s="526"/>
      <c r="AJ75" s="526"/>
      <c r="AK75" s="526"/>
      <c r="AL75" s="526"/>
      <c r="AM75" s="526"/>
      <c r="AN75" s="527"/>
      <c r="AO75" s="527"/>
      <c r="AP75" s="527"/>
      <c r="AQ75" s="527"/>
    </row>
    <row r="76" spans="1:43" ht="15.75" customHeight="1">
      <c r="A76" s="101"/>
      <c r="B76" s="526"/>
      <c r="C76" s="526"/>
      <c r="D76" s="526"/>
      <c r="E76" s="525"/>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7"/>
      <c r="AO76" s="527"/>
      <c r="AP76" s="527"/>
      <c r="AQ76" s="527"/>
    </row>
    <row r="77" spans="1:43" ht="15.75" customHeight="1">
      <c r="A77" s="101"/>
      <c r="B77" s="526"/>
      <c r="C77" s="526"/>
      <c r="D77" s="526"/>
      <c r="E77" s="525"/>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c r="AM77" s="526"/>
      <c r="AN77" s="527"/>
      <c r="AO77" s="527"/>
      <c r="AP77" s="527"/>
      <c r="AQ77" s="527"/>
    </row>
    <row r="78" spans="1:43" ht="15.75" customHeight="1">
      <c r="A78" s="101"/>
      <c r="B78" s="526"/>
      <c r="C78" s="526"/>
      <c r="D78" s="526"/>
      <c r="E78" s="525"/>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7"/>
      <c r="AO78" s="527"/>
      <c r="AP78" s="527"/>
      <c r="AQ78" s="527"/>
    </row>
    <row r="79" spans="1:43" ht="15.75" customHeight="1">
      <c r="A79" s="101"/>
      <c r="B79" s="526"/>
      <c r="C79" s="526"/>
      <c r="D79" s="526"/>
      <c r="E79" s="525"/>
      <c r="F79" s="526"/>
      <c r="G79" s="526"/>
      <c r="H79" s="526"/>
      <c r="I79" s="526"/>
      <c r="J79" s="526"/>
      <c r="K79" s="526"/>
      <c r="L79" s="526"/>
      <c r="M79" s="526"/>
      <c r="N79" s="526"/>
      <c r="O79" s="526"/>
      <c r="P79" s="526"/>
      <c r="Q79" s="526"/>
      <c r="R79" s="526"/>
      <c r="S79" s="526"/>
      <c r="T79" s="526"/>
      <c r="U79" s="526"/>
      <c r="V79" s="526"/>
      <c r="W79" s="526"/>
      <c r="X79" s="526"/>
      <c r="Y79" s="526"/>
      <c r="Z79" s="526"/>
      <c r="AA79" s="526"/>
      <c r="AB79" s="526"/>
      <c r="AC79" s="526"/>
      <c r="AD79" s="526"/>
      <c r="AE79" s="526"/>
      <c r="AF79" s="526"/>
      <c r="AG79" s="526"/>
      <c r="AH79" s="526"/>
      <c r="AI79" s="526"/>
      <c r="AJ79" s="526"/>
      <c r="AK79" s="526"/>
      <c r="AL79" s="526"/>
      <c r="AM79" s="526"/>
      <c r="AN79" s="527"/>
      <c r="AO79" s="527"/>
      <c r="AP79" s="527"/>
      <c r="AQ79" s="527"/>
    </row>
    <row r="80" spans="1:43" ht="15.75" customHeight="1">
      <c r="A80" s="101"/>
      <c r="B80" s="526"/>
      <c r="C80" s="526"/>
      <c r="D80" s="526"/>
      <c r="E80" s="525"/>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7"/>
      <c r="AO80" s="527"/>
      <c r="AP80" s="527"/>
      <c r="AQ80" s="527"/>
    </row>
    <row r="81" spans="1:43" ht="15.75" customHeight="1">
      <c r="A81" s="101"/>
      <c r="B81" s="526"/>
      <c r="C81" s="526"/>
      <c r="D81" s="526"/>
      <c r="E81" s="525"/>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c r="AK81" s="526"/>
      <c r="AL81" s="526"/>
      <c r="AM81" s="526"/>
      <c r="AN81" s="527"/>
      <c r="AO81" s="527"/>
      <c r="AP81" s="527"/>
      <c r="AQ81" s="527"/>
    </row>
    <row r="82" spans="1:43" ht="15.75" customHeight="1">
      <c r="A82" s="101"/>
      <c r="B82" s="526"/>
      <c r="C82" s="526"/>
      <c r="D82" s="526"/>
      <c r="E82" s="525"/>
      <c r="F82" s="526"/>
      <c r="G82" s="526"/>
      <c r="H82" s="526"/>
      <c r="I82" s="526"/>
      <c r="J82" s="526"/>
      <c r="K82" s="526"/>
      <c r="L82" s="526"/>
      <c r="M82" s="526"/>
      <c r="N82" s="526"/>
      <c r="O82" s="526"/>
      <c r="P82" s="526"/>
      <c r="Q82" s="526"/>
      <c r="R82" s="526"/>
      <c r="S82" s="526"/>
      <c r="T82" s="526"/>
      <c r="U82" s="526"/>
      <c r="V82" s="526"/>
      <c r="W82" s="526"/>
      <c r="X82" s="526"/>
      <c r="Y82" s="526"/>
      <c r="Z82" s="526"/>
      <c r="AA82" s="526"/>
      <c r="AB82" s="526"/>
      <c r="AC82" s="526"/>
      <c r="AD82" s="526"/>
      <c r="AE82" s="526"/>
      <c r="AF82" s="526"/>
      <c r="AG82" s="526"/>
      <c r="AH82" s="526"/>
      <c r="AI82" s="526"/>
      <c r="AJ82" s="526"/>
      <c r="AK82" s="526"/>
      <c r="AL82" s="526"/>
      <c r="AM82" s="526"/>
      <c r="AN82" s="527"/>
      <c r="AO82" s="527"/>
      <c r="AP82" s="527"/>
      <c r="AQ82" s="527"/>
    </row>
    <row r="83" spans="1:43" ht="15.75" customHeight="1">
      <c r="A83" s="101"/>
      <c r="B83" s="526"/>
      <c r="C83" s="526"/>
      <c r="D83" s="526"/>
      <c r="E83" s="525"/>
      <c r="F83" s="526"/>
      <c r="G83" s="526"/>
      <c r="H83" s="526"/>
      <c r="I83" s="526"/>
      <c r="J83" s="526"/>
      <c r="K83" s="526"/>
      <c r="L83" s="526"/>
      <c r="M83" s="526"/>
      <c r="N83" s="526"/>
      <c r="O83" s="526"/>
      <c r="P83" s="526"/>
      <c r="Q83" s="526"/>
      <c r="R83" s="526"/>
      <c r="S83" s="526"/>
      <c r="T83" s="526"/>
      <c r="U83" s="526"/>
      <c r="V83" s="526"/>
      <c r="W83" s="526"/>
      <c r="X83" s="526"/>
      <c r="Y83" s="526"/>
      <c r="Z83" s="526"/>
      <c r="AA83" s="526"/>
      <c r="AB83" s="526"/>
      <c r="AC83" s="526"/>
      <c r="AD83" s="526"/>
      <c r="AE83" s="526"/>
      <c r="AF83" s="526"/>
      <c r="AG83" s="526"/>
      <c r="AH83" s="526"/>
      <c r="AI83" s="526"/>
      <c r="AJ83" s="526"/>
      <c r="AK83" s="526"/>
      <c r="AL83" s="526"/>
      <c r="AM83" s="526"/>
      <c r="AN83" s="527"/>
      <c r="AO83" s="527"/>
      <c r="AP83" s="527"/>
      <c r="AQ83" s="527"/>
    </row>
    <row r="84" spans="1:43" ht="15.75" customHeight="1">
      <c r="A84" s="101"/>
      <c r="B84" s="526"/>
      <c r="C84" s="526"/>
      <c r="D84" s="526"/>
      <c r="E84" s="525"/>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c r="AK84" s="526"/>
      <c r="AL84" s="526"/>
      <c r="AM84" s="526"/>
      <c r="AN84" s="527"/>
      <c r="AO84" s="527"/>
      <c r="AP84" s="527"/>
      <c r="AQ84" s="527"/>
    </row>
    <row r="85" spans="1:43" ht="15.75" customHeight="1">
      <c r="A85" s="101"/>
      <c r="B85" s="526"/>
      <c r="C85" s="526"/>
      <c r="D85" s="526"/>
      <c r="E85" s="525"/>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c r="AK85" s="526"/>
      <c r="AL85" s="526"/>
      <c r="AM85" s="526"/>
      <c r="AN85" s="527"/>
      <c r="AO85" s="527"/>
      <c r="AP85" s="527"/>
      <c r="AQ85" s="527"/>
    </row>
    <row r="86" spans="1:43" ht="15.75" customHeight="1">
      <c r="A86" s="101"/>
      <c r="B86" s="526"/>
      <c r="C86" s="526"/>
      <c r="D86" s="526"/>
      <c r="E86" s="525"/>
      <c r="F86" s="526"/>
      <c r="G86" s="526"/>
      <c r="H86" s="526"/>
      <c r="I86" s="526"/>
      <c r="J86" s="526"/>
      <c r="K86" s="526"/>
      <c r="L86" s="526"/>
      <c r="M86" s="526"/>
      <c r="N86" s="526"/>
      <c r="O86" s="526"/>
      <c r="P86" s="526"/>
      <c r="Q86" s="526"/>
      <c r="R86" s="526"/>
      <c r="S86" s="526"/>
      <c r="T86" s="526"/>
      <c r="U86" s="526"/>
      <c r="V86" s="526"/>
      <c r="W86" s="526"/>
      <c r="X86" s="526"/>
      <c r="Y86" s="526"/>
      <c r="Z86" s="526"/>
      <c r="AA86" s="526"/>
      <c r="AB86" s="526"/>
      <c r="AC86" s="526"/>
      <c r="AD86" s="526"/>
      <c r="AE86" s="526"/>
      <c r="AF86" s="526"/>
      <c r="AG86" s="526"/>
      <c r="AH86" s="526"/>
      <c r="AI86" s="526"/>
      <c r="AJ86" s="526"/>
      <c r="AK86" s="526"/>
      <c r="AL86" s="526"/>
      <c r="AM86" s="526"/>
      <c r="AN86" s="527"/>
      <c r="AO86" s="527"/>
      <c r="AP86" s="527"/>
      <c r="AQ86" s="527"/>
    </row>
    <row r="87" spans="1:43" ht="15.75" customHeight="1">
      <c r="A87" s="101"/>
      <c r="B87" s="526"/>
      <c r="C87" s="526"/>
      <c r="D87" s="526"/>
      <c r="E87" s="525"/>
      <c r="F87" s="526"/>
      <c r="G87" s="526"/>
      <c r="H87" s="526"/>
      <c r="I87" s="526"/>
      <c r="J87" s="526"/>
      <c r="K87" s="526"/>
      <c r="L87" s="526"/>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c r="AM87" s="526"/>
      <c r="AN87" s="527"/>
      <c r="AO87" s="527"/>
      <c r="AP87" s="527"/>
      <c r="AQ87" s="527"/>
    </row>
    <row r="88" spans="1:43" ht="15.75" customHeight="1">
      <c r="A88" s="101"/>
      <c r="B88" s="526"/>
      <c r="C88" s="526"/>
      <c r="D88" s="526"/>
      <c r="E88" s="525"/>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c r="AK88" s="526"/>
      <c r="AL88" s="526"/>
      <c r="AM88" s="526"/>
      <c r="AN88" s="527"/>
      <c r="AO88" s="527"/>
      <c r="AP88" s="527"/>
      <c r="AQ88" s="527"/>
    </row>
    <row r="89" spans="1:43" ht="15.75" customHeight="1">
      <c r="A89" s="101"/>
      <c r="B89" s="526"/>
      <c r="C89" s="526"/>
      <c r="D89" s="526"/>
      <c r="E89" s="525"/>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c r="AK89" s="526"/>
      <c r="AL89" s="526"/>
      <c r="AM89" s="526"/>
      <c r="AN89" s="527"/>
      <c r="AO89" s="527"/>
      <c r="AP89" s="527"/>
      <c r="AQ89" s="527"/>
    </row>
    <row r="90" spans="1:43" ht="15.75" customHeight="1">
      <c r="A90" s="101"/>
      <c r="B90" s="526"/>
      <c r="C90" s="526"/>
      <c r="D90" s="526"/>
      <c r="E90" s="525"/>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7"/>
      <c r="AO90" s="527"/>
      <c r="AP90" s="527"/>
      <c r="AQ90" s="527"/>
    </row>
    <row r="91" spans="1:43" ht="15.75" customHeight="1">
      <c r="A91" s="101"/>
      <c r="B91" s="526"/>
      <c r="C91" s="526"/>
      <c r="D91" s="526"/>
      <c r="E91" s="525"/>
      <c r="F91" s="526"/>
      <c r="G91" s="526"/>
      <c r="H91" s="526"/>
      <c r="I91" s="526"/>
      <c r="J91" s="526"/>
      <c r="K91" s="526"/>
      <c r="L91" s="526"/>
      <c r="M91" s="526"/>
      <c r="N91" s="526"/>
      <c r="O91" s="526"/>
      <c r="P91" s="526"/>
      <c r="Q91" s="526"/>
      <c r="R91" s="526"/>
      <c r="S91" s="526"/>
      <c r="T91" s="526"/>
      <c r="U91" s="526"/>
      <c r="V91" s="526"/>
      <c r="W91" s="526"/>
      <c r="X91" s="526"/>
      <c r="Y91" s="526"/>
      <c r="Z91" s="526"/>
      <c r="AA91" s="526"/>
      <c r="AB91" s="526"/>
      <c r="AC91" s="526"/>
      <c r="AD91" s="526"/>
      <c r="AE91" s="526"/>
      <c r="AF91" s="526"/>
      <c r="AG91" s="526"/>
      <c r="AH91" s="526"/>
      <c r="AI91" s="526"/>
      <c r="AJ91" s="526"/>
      <c r="AK91" s="526"/>
      <c r="AL91" s="526"/>
      <c r="AM91" s="526"/>
      <c r="AN91" s="527"/>
      <c r="AO91" s="527"/>
      <c r="AP91" s="527"/>
      <c r="AQ91" s="527"/>
    </row>
    <row r="92" spans="1:43" ht="15.75" customHeight="1">
      <c r="A92" s="101"/>
      <c r="B92" s="526"/>
      <c r="C92" s="526"/>
      <c r="D92" s="526"/>
      <c r="E92" s="525"/>
      <c r="F92" s="526"/>
      <c r="G92" s="526"/>
      <c r="H92" s="526"/>
      <c r="I92" s="526"/>
      <c r="J92" s="526"/>
      <c r="K92" s="526"/>
      <c r="L92" s="526"/>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c r="AM92" s="526"/>
      <c r="AN92" s="527"/>
      <c r="AO92" s="527"/>
      <c r="AP92" s="527"/>
      <c r="AQ92" s="527"/>
    </row>
    <row r="93" spans="1:43" ht="15.75" customHeight="1">
      <c r="A93" s="101"/>
      <c r="B93" s="526"/>
      <c r="C93" s="526"/>
      <c r="D93" s="526"/>
      <c r="E93" s="525"/>
      <c r="F93" s="526"/>
      <c r="G93" s="526"/>
      <c r="H93" s="526"/>
      <c r="I93" s="526"/>
      <c r="J93" s="526"/>
      <c r="K93" s="526"/>
      <c r="L93" s="526"/>
      <c r="M93" s="526"/>
      <c r="N93" s="526"/>
      <c r="O93" s="526"/>
      <c r="P93" s="526"/>
      <c r="Q93" s="526"/>
      <c r="R93" s="526"/>
      <c r="S93" s="526"/>
      <c r="T93" s="526"/>
      <c r="U93" s="526"/>
      <c r="V93" s="526"/>
      <c r="W93" s="526"/>
      <c r="X93" s="526"/>
      <c r="Y93" s="526"/>
      <c r="Z93" s="526"/>
      <c r="AA93" s="526"/>
      <c r="AB93" s="526"/>
      <c r="AC93" s="526"/>
      <c r="AD93" s="526"/>
      <c r="AE93" s="526"/>
      <c r="AF93" s="526"/>
      <c r="AG93" s="526"/>
      <c r="AH93" s="526"/>
      <c r="AI93" s="526"/>
      <c r="AJ93" s="526"/>
      <c r="AK93" s="526"/>
      <c r="AL93" s="526"/>
      <c r="AM93" s="526"/>
      <c r="AN93" s="527"/>
      <c r="AO93" s="527"/>
      <c r="AP93" s="527"/>
      <c r="AQ93" s="527"/>
    </row>
    <row r="94" spans="1:43" ht="15.75" customHeight="1">
      <c r="A94" s="101"/>
      <c r="B94" s="526"/>
      <c r="C94" s="526"/>
      <c r="D94" s="526"/>
      <c r="E94" s="525"/>
      <c r="F94" s="526"/>
      <c r="G94" s="526"/>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c r="AJ94" s="526"/>
      <c r="AK94" s="526"/>
      <c r="AL94" s="526"/>
      <c r="AM94" s="526"/>
      <c r="AN94" s="527"/>
      <c r="AO94" s="527"/>
      <c r="AP94" s="527"/>
      <c r="AQ94" s="527"/>
    </row>
    <row r="95" spans="1:43" ht="15.75" customHeight="1">
      <c r="A95" s="101"/>
      <c r="B95" s="526"/>
      <c r="C95" s="526"/>
      <c r="D95" s="526"/>
      <c r="E95" s="525"/>
      <c r="F95" s="526"/>
      <c r="G95" s="526"/>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7"/>
      <c r="AO95" s="527"/>
      <c r="AP95" s="527"/>
      <c r="AQ95" s="527"/>
    </row>
    <row r="96" spans="1:43" ht="15.75" customHeight="1">
      <c r="A96" s="101"/>
      <c r="B96" s="526"/>
      <c r="C96" s="526"/>
      <c r="D96" s="526"/>
      <c r="E96" s="525"/>
      <c r="F96" s="526"/>
      <c r="G96" s="526"/>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c r="AM96" s="526"/>
      <c r="AN96" s="527"/>
      <c r="AO96" s="527"/>
      <c r="AP96" s="527"/>
      <c r="AQ96" s="527"/>
    </row>
    <row r="97" spans="1:43" ht="15.75" customHeight="1">
      <c r="A97" s="101"/>
      <c r="B97" s="526"/>
      <c r="C97" s="526"/>
      <c r="D97" s="526"/>
      <c r="E97" s="525"/>
      <c r="F97" s="526"/>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7"/>
      <c r="AO97" s="527"/>
      <c r="AP97" s="527"/>
      <c r="AQ97" s="527"/>
    </row>
    <row r="98" spans="1:43" ht="15.75" customHeight="1">
      <c r="A98" s="101"/>
      <c r="B98" s="526"/>
      <c r="C98" s="526"/>
      <c r="D98" s="526"/>
      <c r="E98" s="525"/>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7"/>
      <c r="AO98" s="527"/>
      <c r="AP98" s="527"/>
      <c r="AQ98" s="527"/>
    </row>
    <row r="99" spans="1:43" ht="15.75" customHeight="1">
      <c r="A99" s="101"/>
      <c r="B99" s="526"/>
      <c r="C99" s="526"/>
      <c r="D99" s="526"/>
      <c r="E99" s="525"/>
      <c r="F99" s="526"/>
      <c r="G99" s="526"/>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7"/>
      <c r="AO99" s="527"/>
      <c r="AP99" s="527"/>
      <c r="AQ99" s="527"/>
    </row>
    <row r="100" spans="1:43" ht="15.75" customHeight="1">
      <c r="A100" s="101"/>
      <c r="B100" s="526"/>
      <c r="C100" s="526"/>
      <c r="D100" s="526"/>
      <c r="E100" s="525"/>
      <c r="F100" s="526"/>
      <c r="G100" s="526"/>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7"/>
      <c r="AO100" s="527"/>
      <c r="AP100" s="527"/>
      <c r="AQ100" s="527"/>
    </row>
    <row r="101" spans="1:43" ht="15.75" customHeight="1">
      <c r="A101" s="101"/>
      <c r="B101" s="526"/>
      <c r="C101" s="526"/>
      <c r="D101" s="526"/>
      <c r="E101" s="525"/>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7"/>
      <c r="AO101" s="527"/>
      <c r="AP101" s="527"/>
      <c r="AQ101" s="527"/>
    </row>
    <row r="102" spans="1:43" ht="15.75" customHeight="1">
      <c r="A102" s="101"/>
      <c r="B102" s="526"/>
      <c r="C102" s="526"/>
      <c r="D102" s="526"/>
      <c r="E102" s="525"/>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7"/>
      <c r="AO102" s="527"/>
      <c r="AP102" s="527"/>
      <c r="AQ102" s="527"/>
    </row>
    <row r="103" spans="1:43" ht="15.75" customHeight="1">
      <c r="A103" s="101"/>
      <c r="B103" s="526"/>
      <c r="C103" s="526"/>
      <c r="D103" s="526"/>
      <c r="E103" s="525"/>
      <c r="F103" s="526"/>
      <c r="G103" s="526"/>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7"/>
      <c r="AO103" s="527"/>
      <c r="AP103" s="527"/>
      <c r="AQ103" s="527"/>
    </row>
    <row r="104" spans="1:43" ht="15.75" customHeight="1">
      <c r="A104" s="101"/>
      <c r="B104" s="526"/>
      <c r="C104" s="526"/>
      <c r="D104" s="526"/>
      <c r="E104" s="525"/>
      <c r="F104" s="526"/>
      <c r="G104" s="526"/>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7"/>
      <c r="AO104" s="527"/>
      <c r="AP104" s="527"/>
      <c r="AQ104" s="527"/>
    </row>
    <row r="105" spans="1:43" ht="15.75" customHeight="1">
      <c r="A105" s="101"/>
      <c r="B105" s="526"/>
      <c r="C105" s="526"/>
      <c r="D105" s="526"/>
      <c r="E105" s="525"/>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7"/>
      <c r="AO105" s="527"/>
      <c r="AP105" s="527"/>
      <c r="AQ105" s="527"/>
    </row>
    <row r="106" spans="1:43" ht="15.75" customHeight="1">
      <c r="A106" s="101"/>
      <c r="B106" s="526"/>
      <c r="C106" s="526"/>
      <c r="D106" s="526"/>
      <c r="E106" s="525"/>
      <c r="F106" s="526"/>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7"/>
      <c r="AO106" s="527"/>
      <c r="AP106" s="527"/>
      <c r="AQ106" s="527"/>
    </row>
    <row r="107" spans="1:43" ht="15.75" customHeight="1">
      <c r="A107" s="101"/>
      <c r="B107" s="526"/>
      <c r="C107" s="526"/>
      <c r="D107" s="526"/>
      <c r="E107" s="525"/>
      <c r="F107" s="526"/>
      <c r="G107" s="526"/>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7"/>
      <c r="AO107" s="527"/>
      <c r="AP107" s="527"/>
      <c r="AQ107" s="527"/>
    </row>
    <row r="108" spans="1:43" ht="15.75" customHeight="1">
      <c r="A108" s="101"/>
      <c r="B108" s="526"/>
      <c r="C108" s="526"/>
      <c r="D108" s="526"/>
      <c r="E108" s="525"/>
      <c r="F108" s="526"/>
      <c r="G108" s="526"/>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7"/>
      <c r="AO108" s="527"/>
      <c r="AP108" s="527"/>
      <c r="AQ108" s="527"/>
    </row>
    <row r="109" spans="1:43" ht="15.75" customHeight="1">
      <c r="A109" s="101"/>
      <c r="B109" s="526"/>
      <c r="C109" s="526"/>
      <c r="D109" s="526"/>
      <c r="E109" s="525"/>
      <c r="F109" s="526"/>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7"/>
      <c r="AO109" s="527"/>
      <c r="AP109" s="527"/>
      <c r="AQ109" s="527"/>
    </row>
    <row r="110" spans="1:43" ht="15.75" customHeight="1">
      <c r="A110" s="101"/>
      <c r="B110" s="526"/>
      <c r="C110" s="526"/>
      <c r="D110" s="526"/>
      <c r="E110" s="525"/>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7"/>
      <c r="AO110" s="527"/>
      <c r="AP110" s="527"/>
      <c r="AQ110" s="527"/>
    </row>
    <row r="111" spans="1:43" ht="15.75" customHeight="1">
      <c r="A111" s="101"/>
      <c r="B111" s="526"/>
      <c r="C111" s="526"/>
      <c r="D111" s="526"/>
      <c r="E111" s="525"/>
      <c r="F111" s="526"/>
      <c r="G111" s="526"/>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7"/>
      <c r="AO111" s="527"/>
      <c r="AP111" s="527"/>
      <c r="AQ111" s="527"/>
    </row>
    <row r="112" spans="1:43" ht="15.75" customHeight="1">
      <c r="A112" s="101"/>
      <c r="B112" s="526"/>
      <c r="C112" s="526"/>
      <c r="D112" s="526"/>
      <c r="E112" s="525"/>
      <c r="F112" s="526"/>
      <c r="G112" s="526"/>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7"/>
      <c r="AO112" s="527"/>
      <c r="AP112" s="527"/>
      <c r="AQ112" s="527"/>
    </row>
    <row r="113" spans="1:43" ht="15.75" customHeight="1">
      <c r="A113" s="101"/>
      <c r="B113" s="526"/>
      <c r="C113" s="526"/>
      <c r="D113" s="526"/>
      <c r="E113" s="525"/>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7"/>
      <c r="AO113" s="527"/>
      <c r="AP113" s="527"/>
      <c r="AQ113" s="527"/>
    </row>
    <row r="114" spans="1:43" ht="15.75" customHeight="1">
      <c r="A114" s="101"/>
      <c r="B114" s="526"/>
      <c r="C114" s="526"/>
      <c r="D114" s="526"/>
      <c r="E114" s="525"/>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7"/>
      <c r="AO114" s="527"/>
      <c r="AP114" s="527"/>
      <c r="AQ114" s="527"/>
    </row>
    <row r="115" spans="1:43" ht="15.75" customHeight="1">
      <c r="A115" s="101"/>
      <c r="B115" s="526"/>
      <c r="C115" s="526"/>
      <c r="D115" s="526"/>
      <c r="E115" s="525"/>
      <c r="F115" s="526"/>
      <c r="G115" s="526"/>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7"/>
      <c r="AO115" s="527"/>
      <c r="AP115" s="527"/>
      <c r="AQ115" s="527"/>
    </row>
    <row r="116" spans="1:43" ht="15.75" customHeight="1">
      <c r="A116" s="101"/>
      <c r="B116" s="526"/>
      <c r="C116" s="526"/>
      <c r="D116" s="526"/>
      <c r="E116" s="525"/>
      <c r="F116" s="526"/>
      <c r="G116" s="526"/>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7"/>
      <c r="AO116" s="527"/>
      <c r="AP116" s="527"/>
      <c r="AQ116" s="527"/>
    </row>
    <row r="117" spans="1:43" ht="15.75" customHeight="1">
      <c r="A117" s="101"/>
      <c r="B117" s="526"/>
      <c r="C117" s="526"/>
      <c r="D117" s="526"/>
      <c r="E117" s="525"/>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7"/>
      <c r="AO117" s="527"/>
      <c r="AP117" s="527"/>
      <c r="AQ117" s="527"/>
    </row>
    <row r="118" spans="1:43" ht="15.75" customHeight="1">
      <c r="A118" s="101"/>
      <c r="B118" s="526"/>
      <c r="C118" s="526"/>
      <c r="D118" s="526"/>
      <c r="E118" s="525"/>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7"/>
      <c r="AO118" s="527"/>
      <c r="AP118" s="527"/>
      <c r="AQ118" s="527"/>
    </row>
    <row r="119" spans="1:43" ht="15.75" customHeight="1">
      <c r="A119" s="101"/>
      <c r="B119" s="526"/>
      <c r="C119" s="526"/>
      <c r="D119" s="526"/>
      <c r="E119" s="525"/>
      <c r="F119" s="526"/>
      <c r="G119" s="526"/>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7"/>
      <c r="AO119" s="527"/>
      <c r="AP119" s="527"/>
      <c r="AQ119" s="527"/>
    </row>
    <row r="120" spans="1:43" ht="15.75" customHeight="1">
      <c r="A120" s="101"/>
      <c r="B120" s="526"/>
      <c r="C120" s="526"/>
      <c r="D120" s="526"/>
      <c r="E120" s="525"/>
      <c r="F120" s="526"/>
      <c r="G120" s="526"/>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7"/>
      <c r="AO120" s="527"/>
      <c r="AP120" s="527"/>
      <c r="AQ120" s="527"/>
    </row>
    <row r="121" spans="1:43" ht="15.75" customHeight="1">
      <c r="A121" s="101"/>
      <c r="B121" s="526"/>
      <c r="C121" s="526"/>
      <c r="D121" s="526"/>
      <c r="E121" s="525"/>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7"/>
      <c r="AO121" s="527"/>
      <c r="AP121" s="527"/>
      <c r="AQ121" s="527"/>
    </row>
    <row r="122" spans="1:43" ht="15.75" customHeight="1">
      <c r="A122" s="101"/>
      <c r="B122" s="526"/>
      <c r="C122" s="526"/>
      <c r="D122" s="526"/>
      <c r="E122" s="525"/>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7"/>
      <c r="AO122" s="527"/>
      <c r="AP122" s="527"/>
      <c r="AQ122" s="527"/>
    </row>
    <row r="123" spans="1:43" ht="15.75" customHeight="1">
      <c r="A123" s="101"/>
      <c r="B123" s="526"/>
      <c r="C123" s="526"/>
      <c r="D123" s="526"/>
      <c r="E123" s="525"/>
      <c r="F123" s="526"/>
      <c r="G123" s="526"/>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7"/>
      <c r="AO123" s="527"/>
      <c r="AP123" s="527"/>
      <c r="AQ123" s="527"/>
    </row>
    <row r="124" spans="1:43" ht="15.75" customHeight="1">
      <c r="A124" s="101"/>
      <c r="B124" s="526"/>
      <c r="C124" s="526"/>
      <c r="D124" s="526"/>
      <c r="E124" s="525"/>
      <c r="F124" s="526"/>
      <c r="G124" s="526"/>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7"/>
      <c r="AO124" s="527"/>
      <c r="AP124" s="527"/>
      <c r="AQ124" s="527"/>
    </row>
    <row r="125" spans="1:43" ht="15.75" customHeight="1">
      <c r="A125" s="101"/>
      <c r="B125" s="526"/>
      <c r="C125" s="526"/>
      <c r="D125" s="526"/>
      <c r="E125" s="525"/>
      <c r="F125" s="526"/>
      <c r="G125" s="526"/>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7"/>
      <c r="AO125" s="527"/>
      <c r="AP125" s="527"/>
      <c r="AQ125" s="527"/>
    </row>
    <row r="126" spans="1:43" ht="15.75" customHeight="1">
      <c r="A126" s="101"/>
      <c r="B126" s="526"/>
      <c r="C126" s="526"/>
      <c r="D126" s="526"/>
      <c r="E126" s="525"/>
      <c r="F126" s="526"/>
      <c r="G126" s="526"/>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7"/>
      <c r="AO126" s="527"/>
      <c r="AP126" s="527"/>
      <c r="AQ126" s="527"/>
    </row>
    <row r="127" spans="1:43" ht="15.75" customHeight="1">
      <c r="A127" s="101"/>
      <c r="B127" s="526"/>
      <c r="C127" s="526"/>
      <c r="D127" s="526"/>
      <c r="E127" s="525"/>
      <c r="F127" s="526"/>
      <c r="G127" s="526"/>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7"/>
      <c r="AO127" s="527"/>
      <c r="AP127" s="527"/>
      <c r="AQ127" s="527"/>
    </row>
    <row r="128" spans="1:43" ht="15.75" customHeight="1">
      <c r="A128" s="101"/>
      <c r="B128" s="526"/>
      <c r="C128" s="526"/>
      <c r="D128" s="526"/>
      <c r="E128" s="525"/>
      <c r="F128" s="526"/>
      <c r="G128" s="526"/>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7"/>
      <c r="AO128" s="527"/>
      <c r="AP128" s="527"/>
      <c r="AQ128" s="527"/>
    </row>
    <row r="129" spans="1:43" ht="15.75" customHeight="1">
      <c r="A129" s="101"/>
      <c r="B129" s="526"/>
      <c r="C129" s="526"/>
      <c r="D129" s="526"/>
      <c r="E129" s="525"/>
      <c r="F129" s="526"/>
      <c r="G129" s="526"/>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7"/>
      <c r="AO129" s="527"/>
      <c r="AP129" s="527"/>
      <c r="AQ129" s="527"/>
    </row>
    <row r="130" spans="1:43" ht="15.75" customHeight="1">
      <c r="A130" s="101"/>
      <c r="B130" s="526"/>
      <c r="C130" s="526"/>
      <c r="D130" s="526"/>
      <c r="E130" s="525"/>
      <c r="F130" s="526"/>
      <c r="G130" s="526"/>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7"/>
      <c r="AO130" s="527"/>
      <c r="AP130" s="527"/>
      <c r="AQ130" s="527"/>
    </row>
    <row r="131" spans="1:43" ht="15.75" customHeight="1">
      <c r="A131" s="101"/>
      <c r="B131" s="526"/>
      <c r="C131" s="526"/>
      <c r="D131" s="526"/>
      <c r="E131" s="525"/>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7"/>
      <c r="AO131" s="527"/>
      <c r="AP131" s="527"/>
      <c r="AQ131" s="527"/>
    </row>
    <row r="132" spans="1:43" ht="15.75" customHeight="1">
      <c r="A132" s="101"/>
      <c r="B132" s="526"/>
      <c r="C132" s="526"/>
      <c r="D132" s="526"/>
      <c r="E132" s="525"/>
      <c r="F132" s="526"/>
      <c r="G132" s="526"/>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7"/>
      <c r="AO132" s="527"/>
      <c r="AP132" s="527"/>
      <c r="AQ132" s="527"/>
    </row>
    <row r="133" spans="1:43" ht="15.75" customHeight="1">
      <c r="A133" s="101"/>
      <c r="B133" s="526"/>
      <c r="C133" s="526"/>
      <c r="D133" s="526"/>
      <c r="E133" s="525"/>
      <c r="F133" s="526"/>
      <c r="G133" s="526"/>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7"/>
      <c r="AO133" s="527"/>
      <c r="AP133" s="527"/>
      <c r="AQ133" s="527"/>
    </row>
    <row r="134" spans="1:43" ht="15.75" customHeight="1">
      <c r="A134" s="101"/>
      <c r="B134" s="526"/>
      <c r="C134" s="526"/>
      <c r="D134" s="526"/>
      <c r="E134" s="525"/>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7"/>
      <c r="AO134" s="527"/>
      <c r="AP134" s="527"/>
      <c r="AQ134" s="527"/>
    </row>
    <row r="135" spans="1:43" ht="15.75" customHeight="1">
      <c r="A135" s="101"/>
      <c r="B135" s="526"/>
      <c r="C135" s="526"/>
      <c r="D135" s="526"/>
      <c r="E135" s="525"/>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7"/>
      <c r="AO135" s="527"/>
      <c r="AP135" s="527"/>
      <c r="AQ135" s="527"/>
    </row>
    <row r="136" spans="1:43" ht="15.75" customHeight="1">
      <c r="A136" s="101"/>
      <c r="B136" s="526"/>
      <c r="C136" s="526"/>
      <c r="D136" s="526"/>
      <c r="E136" s="525"/>
      <c r="F136" s="526"/>
      <c r="G136" s="526"/>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7"/>
      <c r="AO136" s="527"/>
      <c r="AP136" s="527"/>
      <c r="AQ136" s="527"/>
    </row>
    <row r="137" spans="1:43" ht="15.75" customHeight="1">
      <c r="A137" s="101"/>
      <c r="B137" s="526"/>
      <c r="C137" s="526"/>
      <c r="D137" s="526"/>
      <c r="E137" s="525"/>
      <c r="F137" s="526"/>
      <c r="G137" s="526"/>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7"/>
      <c r="AO137" s="527"/>
      <c r="AP137" s="527"/>
      <c r="AQ137" s="527"/>
    </row>
    <row r="138" spans="1:43" ht="15.75" customHeight="1">
      <c r="A138" s="101"/>
      <c r="B138" s="526"/>
      <c r="C138" s="526"/>
      <c r="D138" s="526"/>
      <c r="E138" s="525"/>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7"/>
      <c r="AO138" s="527"/>
      <c r="AP138" s="527"/>
      <c r="AQ138" s="527"/>
    </row>
    <row r="139" spans="1:43" ht="15.75" customHeight="1">
      <c r="A139" s="101"/>
      <c r="B139" s="526"/>
      <c r="C139" s="526"/>
      <c r="D139" s="526"/>
      <c r="E139" s="525"/>
      <c r="F139" s="526"/>
      <c r="G139" s="526"/>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7"/>
      <c r="AO139" s="527"/>
      <c r="AP139" s="527"/>
      <c r="AQ139" s="527"/>
    </row>
    <row r="140" spans="1:43" ht="15.75" customHeight="1">
      <c r="A140" s="101"/>
      <c r="B140" s="526"/>
      <c r="C140" s="526"/>
      <c r="D140" s="526"/>
      <c r="E140" s="525"/>
      <c r="F140" s="526"/>
      <c r="G140" s="526"/>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7"/>
      <c r="AO140" s="527"/>
      <c r="AP140" s="527"/>
      <c r="AQ140" s="527"/>
    </row>
    <row r="141" spans="1:43" ht="15.75" customHeight="1">
      <c r="A141" s="101"/>
      <c r="B141" s="526"/>
      <c r="C141" s="526"/>
      <c r="D141" s="526"/>
      <c r="E141" s="525"/>
      <c r="F141" s="526"/>
      <c r="G141" s="526"/>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7"/>
      <c r="AO141" s="527"/>
      <c r="AP141" s="527"/>
      <c r="AQ141" s="527"/>
    </row>
    <row r="142" spans="1:43" ht="15.75" customHeight="1">
      <c r="A142" s="101"/>
      <c r="B142" s="526"/>
      <c r="C142" s="526"/>
      <c r="D142" s="526"/>
      <c r="E142" s="525"/>
      <c r="F142" s="526"/>
      <c r="G142" s="526"/>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7"/>
      <c r="AO142" s="527"/>
      <c r="AP142" s="527"/>
      <c r="AQ142" s="527"/>
    </row>
    <row r="143" spans="1:43" ht="15.75" customHeight="1">
      <c r="A143" s="101"/>
      <c r="B143" s="526"/>
      <c r="C143" s="526"/>
      <c r="D143" s="526"/>
      <c r="E143" s="525"/>
      <c r="F143" s="526"/>
      <c r="G143" s="526"/>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7"/>
      <c r="AO143" s="527"/>
      <c r="AP143" s="527"/>
      <c r="AQ143" s="527"/>
    </row>
    <row r="144" spans="1:43" ht="15.75" customHeight="1">
      <c r="A144" s="101"/>
      <c r="B144" s="526"/>
      <c r="C144" s="526"/>
      <c r="D144" s="526"/>
      <c r="E144" s="525"/>
      <c r="F144" s="526"/>
      <c r="G144" s="526"/>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7"/>
      <c r="AO144" s="527"/>
      <c r="AP144" s="527"/>
      <c r="AQ144" s="527"/>
    </row>
    <row r="145" spans="1:43" ht="15.75" customHeight="1">
      <c r="A145" s="101"/>
      <c r="B145" s="526"/>
      <c r="C145" s="526"/>
      <c r="D145" s="526"/>
      <c r="E145" s="525"/>
      <c r="F145" s="526"/>
      <c r="G145" s="526"/>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7"/>
      <c r="AO145" s="527"/>
      <c r="AP145" s="527"/>
      <c r="AQ145" s="527"/>
    </row>
    <row r="146" spans="1:43" ht="15.75" customHeight="1">
      <c r="A146" s="101"/>
      <c r="B146" s="526"/>
      <c r="C146" s="526"/>
      <c r="D146" s="526"/>
      <c r="E146" s="525"/>
      <c r="F146" s="526"/>
      <c r="G146" s="526"/>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7"/>
      <c r="AO146" s="527"/>
      <c r="AP146" s="527"/>
      <c r="AQ146" s="527"/>
    </row>
    <row r="147" spans="1:43" ht="15.75" customHeight="1">
      <c r="A147" s="101"/>
      <c r="B147" s="526"/>
      <c r="C147" s="526"/>
      <c r="D147" s="526"/>
      <c r="E147" s="525"/>
      <c r="F147" s="526"/>
      <c r="G147" s="526"/>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7"/>
      <c r="AO147" s="527"/>
      <c r="AP147" s="527"/>
      <c r="AQ147" s="527"/>
    </row>
    <row r="148" spans="1:43" ht="15.75" customHeight="1">
      <c r="A148" s="101"/>
      <c r="B148" s="526"/>
      <c r="C148" s="526"/>
      <c r="D148" s="526"/>
      <c r="E148" s="525"/>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7"/>
      <c r="AO148" s="527"/>
      <c r="AP148" s="527"/>
      <c r="AQ148" s="527"/>
    </row>
    <row r="149" spans="1:43" ht="15.75" customHeight="1">
      <c r="A149" s="101"/>
      <c r="B149" s="526"/>
      <c r="C149" s="526"/>
      <c r="D149" s="526"/>
      <c r="E149" s="525"/>
      <c r="F149" s="526"/>
      <c r="G149" s="526"/>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7"/>
      <c r="AO149" s="527"/>
      <c r="AP149" s="527"/>
      <c r="AQ149" s="527"/>
    </row>
    <row r="150" spans="1:43" ht="15.75" customHeight="1">
      <c r="A150" s="101"/>
      <c r="B150" s="526"/>
      <c r="C150" s="526"/>
      <c r="D150" s="526"/>
      <c r="E150" s="525"/>
      <c r="F150" s="526"/>
      <c r="G150" s="526"/>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7"/>
      <c r="AO150" s="527"/>
      <c r="AP150" s="527"/>
      <c r="AQ150" s="527"/>
    </row>
    <row r="151" spans="1:43" ht="15.75" customHeight="1">
      <c r="A151" s="101"/>
      <c r="B151" s="526"/>
      <c r="C151" s="526"/>
      <c r="D151" s="526"/>
      <c r="E151" s="525"/>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7"/>
      <c r="AO151" s="527"/>
      <c r="AP151" s="527"/>
      <c r="AQ151" s="527"/>
    </row>
    <row r="152" spans="1:43" ht="15.75" customHeight="1">
      <c r="A152" s="101"/>
      <c r="B152" s="526"/>
      <c r="C152" s="526"/>
      <c r="D152" s="526"/>
      <c r="E152" s="525"/>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7"/>
      <c r="AO152" s="527"/>
      <c r="AP152" s="527"/>
      <c r="AQ152" s="527"/>
    </row>
    <row r="153" spans="1:43" ht="15.75" customHeight="1">
      <c r="A153" s="101"/>
      <c r="B153" s="526"/>
      <c r="C153" s="526"/>
      <c r="D153" s="526"/>
      <c r="E153" s="525"/>
      <c r="F153" s="526"/>
      <c r="G153" s="526"/>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7"/>
      <c r="AO153" s="527"/>
      <c r="AP153" s="527"/>
      <c r="AQ153" s="527"/>
    </row>
    <row r="154" spans="1:43" ht="15.75" customHeight="1">
      <c r="A154" s="101"/>
      <c r="B154" s="526"/>
      <c r="C154" s="526"/>
      <c r="D154" s="526"/>
      <c r="E154" s="525"/>
      <c r="F154" s="526"/>
      <c r="G154" s="526"/>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7"/>
      <c r="AO154" s="527"/>
      <c r="AP154" s="527"/>
      <c r="AQ154" s="527"/>
    </row>
    <row r="155" spans="1:43" ht="15.75" customHeight="1">
      <c r="A155" s="101"/>
      <c r="B155" s="526"/>
      <c r="C155" s="526"/>
      <c r="D155" s="526"/>
      <c r="E155" s="525"/>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7"/>
      <c r="AO155" s="527"/>
      <c r="AP155" s="527"/>
      <c r="AQ155" s="527"/>
    </row>
    <row r="156" spans="1:43" ht="15.75" customHeight="1">
      <c r="A156" s="101"/>
      <c r="B156" s="526"/>
      <c r="C156" s="526"/>
      <c r="D156" s="526"/>
      <c r="E156" s="525"/>
      <c r="F156" s="526"/>
      <c r="G156" s="526"/>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7"/>
      <c r="AO156" s="527"/>
      <c r="AP156" s="527"/>
      <c r="AQ156" s="527"/>
    </row>
    <row r="157" spans="1:43" ht="15.75" customHeight="1">
      <c r="A157" s="101"/>
      <c r="B157" s="526"/>
      <c r="C157" s="526"/>
      <c r="D157" s="526"/>
      <c r="E157" s="525"/>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7"/>
      <c r="AO157" s="527"/>
      <c r="AP157" s="527"/>
      <c r="AQ157" s="527"/>
    </row>
    <row r="158" spans="1:43" ht="15.75" customHeight="1">
      <c r="A158" s="101"/>
      <c r="B158" s="526"/>
      <c r="C158" s="526"/>
      <c r="D158" s="526"/>
      <c r="E158" s="525"/>
      <c r="F158" s="526"/>
      <c r="G158" s="526"/>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7"/>
      <c r="AO158" s="527"/>
      <c r="AP158" s="527"/>
      <c r="AQ158" s="527"/>
    </row>
    <row r="159" spans="1:43" ht="15.75" customHeight="1">
      <c r="A159" s="101"/>
      <c r="B159" s="526"/>
      <c r="C159" s="526"/>
      <c r="D159" s="526"/>
      <c r="E159" s="525"/>
      <c r="F159" s="526"/>
      <c r="G159" s="526"/>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7"/>
      <c r="AO159" s="527"/>
      <c r="AP159" s="527"/>
      <c r="AQ159" s="527"/>
    </row>
    <row r="160" spans="1:43" ht="15.75" customHeight="1">
      <c r="A160" s="101"/>
      <c r="B160" s="526"/>
      <c r="C160" s="526"/>
      <c r="D160" s="526"/>
      <c r="E160" s="525"/>
      <c r="F160" s="526"/>
      <c r="G160" s="526"/>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7"/>
      <c r="AO160" s="527"/>
      <c r="AP160" s="527"/>
      <c r="AQ160" s="527"/>
    </row>
    <row r="161" spans="1:43" ht="15.75" customHeight="1">
      <c r="A161" s="101"/>
      <c r="B161" s="526"/>
      <c r="C161" s="526"/>
      <c r="D161" s="526"/>
      <c r="E161" s="525"/>
      <c r="F161" s="526"/>
      <c r="G161" s="526"/>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7"/>
      <c r="AO161" s="527"/>
      <c r="AP161" s="527"/>
      <c r="AQ161" s="527"/>
    </row>
    <row r="162" spans="1:43" ht="15.75" customHeight="1">
      <c r="A162" s="101"/>
      <c r="B162" s="526"/>
      <c r="C162" s="526"/>
      <c r="D162" s="526"/>
      <c r="E162" s="525"/>
      <c r="F162" s="526"/>
      <c r="G162" s="526"/>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7"/>
      <c r="AO162" s="527"/>
      <c r="AP162" s="527"/>
      <c r="AQ162" s="527"/>
    </row>
    <row r="163" spans="1:43" ht="15.75" customHeight="1">
      <c r="A163" s="101"/>
      <c r="B163" s="526"/>
      <c r="C163" s="526"/>
      <c r="D163" s="526"/>
      <c r="E163" s="525"/>
      <c r="F163" s="526"/>
      <c r="G163" s="526"/>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7"/>
      <c r="AO163" s="527"/>
      <c r="AP163" s="527"/>
      <c r="AQ163" s="527"/>
    </row>
    <row r="164" spans="1:43" ht="15.75" customHeight="1">
      <c r="A164" s="101"/>
      <c r="B164" s="526"/>
      <c r="C164" s="526"/>
      <c r="D164" s="526"/>
      <c r="E164" s="525"/>
      <c r="F164" s="526"/>
      <c r="G164" s="526"/>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7"/>
      <c r="AO164" s="527"/>
      <c r="AP164" s="527"/>
      <c r="AQ164" s="527"/>
    </row>
    <row r="165" spans="1:43" ht="15.75" customHeight="1">
      <c r="A165" s="101"/>
      <c r="B165" s="526"/>
      <c r="C165" s="526"/>
      <c r="D165" s="526"/>
      <c r="E165" s="525"/>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7"/>
      <c r="AO165" s="527"/>
      <c r="AP165" s="527"/>
      <c r="AQ165" s="527"/>
    </row>
    <row r="166" spans="1:43" ht="15.75" customHeight="1">
      <c r="A166" s="101"/>
      <c r="B166" s="526"/>
      <c r="C166" s="526"/>
      <c r="D166" s="526"/>
      <c r="E166" s="525"/>
      <c r="F166" s="526"/>
      <c r="G166" s="526"/>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7"/>
      <c r="AO166" s="527"/>
      <c r="AP166" s="527"/>
      <c r="AQ166" s="527"/>
    </row>
    <row r="167" spans="1:43" ht="15.75" customHeight="1">
      <c r="A167" s="101"/>
      <c r="B167" s="526"/>
      <c r="C167" s="526"/>
      <c r="D167" s="526"/>
      <c r="E167" s="525"/>
      <c r="F167" s="526"/>
      <c r="G167" s="526"/>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7"/>
      <c r="AO167" s="527"/>
      <c r="AP167" s="527"/>
      <c r="AQ167" s="527"/>
    </row>
    <row r="168" spans="1:43" ht="15.75" customHeight="1">
      <c r="A168" s="101"/>
      <c r="B168" s="526"/>
      <c r="C168" s="526"/>
      <c r="D168" s="526"/>
      <c r="E168" s="525"/>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7"/>
      <c r="AO168" s="527"/>
      <c r="AP168" s="527"/>
      <c r="AQ168" s="527"/>
    </row>
    <row r="169" spans="1:43" ht="15.75" customHeight="1">
      <c r="A169" s="101"/>
      <c r="B169" s="526"/>
      <c r="C169" s="526"/>
      <c r="D169" s="526"/>
      <c r="E169" s="525"/>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7"/>
      <c r="AO169" s="527"/>
      <c r="AP169" s="527"/>
      <c r="AQ169" s="527"/>
    </row>
    <row r="170" spans="1:43" ht="15.75" customHeight="1">
      <c r="A170" s="101"/>
      <c r="B170" s="526"/>
      <c r="C170" s="526"/>
      <c r="D170" s="526"/>
      <c r="E170" s="525"/>
      <c r="F170" s="526"/>
      <c r="G170" s="526"/>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7"/>
      <c r="AO170" s="527"/>
      <c r="AP170" s="527"/>
      <c r="AQ170" s="527"/>
    </row>
    <row r="171" spans="1:43" ht="15.75" customHeight="1">
      <c r="A171" s="101"/>
      <c r="B171" s="526"/>
      <c r="C171" s="526"/>
      <c r="D171" s="526"/>
      <c r="E171" s="525"/>
      <c r="F171" s="526"/>
      <c r="G171" s="526"/>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7"/>
      <c r="AO171" s="527"/>
      <c r="AP171" s="527"/>
      <c r="AQ171" s="527"/>
    </row>
    <row r="172" spans="1:43" ht="15.75" customHeight="1">
      <c r="A172" s="101"/>
      <c r="B172" s="526"/>
      <c r="C172" s="526"/>
      <c r="D172" s="526"/>
      <c r="E172" s="525"/>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7"/>
      <c r="AO172" s="527"/>
      <c r="AP172" s="527"/>
      <c r="AQ172" s="527"/>
    </row>
    <row r="173" spans="1:43" ht="15.75" customHeight="1">
      <c r="A173" s="101"/>
      <c r="B173" s="526"/>
      <c r="C173" s="526"/>
      <c r="D173" s="526"/>
      <c r="E173" s="525"/>
      <c r="F173" s="526"/>
      <c r="G173" s="526"/>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7"/>
      <c r="AO173" s="527"/>
      <c r="AP173" s="527"/>
      <c r="AQ173" s="527"/>
    </row>
    <row r="174" spans="1:43" ht="15.75" customHeight="1">
      <c r="A174" s="101"/>
      <c r="B174" s="526"/>
      <c r="C174" s="526"/>
      <c r="D174" s="526"/>
      <c r="E174" s="525"/>
      <c r="F174" s="526"/>
      <c r="G174" s="526"/>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7"/>
      <c r="AO174" s="527"/>
      <c r="AP174" s="527"/>
      <c r="AQ174" s="527"/>
    </row>
    <row r="175" spans="1:43" ht="15.75" customHeight="1">
      <c r="A175" s="101"/>
      <c r="B175" s="526"/>
      <c r="C175" s="526"/>
      <c r="D175" s="526"/>
      <c r="E175" s="525"/>
      <c r="F175" s="526"/>
      <c r="G175" s="526"/>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7"/>
      <c r="AO175" s="527"/>
      <c r="AP175" s="527"/>
      <c r="AQ175" s="527"/>
    </row>
    <row r="176" spans="1:43" ht="15.75" customHeight="1">
      <c r="A176" s="101"/>
      <c r="B176" s="526"/>
      <c r="C176" s="526"/>
      <c r="D176" s="526"/>
      <c r="E176" s="525"/>
      <c r="F176" s="526"/>
      <c r="G176" s="526"/>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7"/>
      <c r="AO176" s="527"/>
      <c r="AP176" s="527"/>
      <c r="AQ176" s="527"/>
    </row>
    <row r="177" spans="1:43" ht="15.75" customHeight="1">
      <c r="A177" s="101"/>
      <c r="B177" s="526"/>
      <c r="C177" s="526"/>
      <c r="D177" s="526"/>
      <c r="E177" s="525"/>
      <c r="F177" s="526"/>
      <c r="G177" s="526"/>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7"/>
      <c r="AO177" s="527"/>
      <c r="AP177" s="527"/>
      <c r="AQ177" s="527"/>
    </row>
    <row r="178" spans="1:43" ht="15.75" customHeight="1">
      <c r="A178" s="101"/>
      <c r="B178" s="526"/>
      <c r="C178" s="526"/>
      <c r="D178" s="526"/>
      <c r="E178" s="525"/>
      <c r="F178" s="526"/>
      <c r="G178" s="526"/>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7"/>
      <c r="AO178" s="527"/>
      <c r="AP178" s="527"/>
      <c r="AQ178" s="527"/>
    </row>
    <row r="179" spans="1:43" ht="15.75" customHeight="1">
      <c r="A179" s="101"/>
      <c r="B179" s="526"/>
      <c r="C179" s="526"/>
      <c r="D179" s="526"/>
      <c r="E179" s="525"/>
      <c r="F179" s="526"/>
      <c r="G179" s="526"/>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7"/>
      <c r="AO179" s="527"/>
      <c r="AP179" s="527"/>
      <c r="AQ179" s="527"/>
    </row>
    <row r="180" spans="1:43" ht="15.75" customHeight="1">
      <c r="A180" s="101"/>
      <c r="B180" s="526"/>
      <c r="C180" s="526"/>
      <c r="D180" s="526"/>
      <c r="E180" s="525"/>
      <c r="F180" s="526"/>
      <c r="G180" s="526"/>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7"/>
      <c r="AO180" s="527"/>
      <c r="AP180" s="527"/>
      <c r="AQ180" s="527"/>
    </row>
    <row r="181" spans="1:43" ht="15.75" customHeight="1">
      <c r="A181" s="101"/>
      <c r="B181" s="526"/>
      <c r="C181" s="526"/>
      <c r="D181" s="526"/>
      <c r="E181" s="525"/>
      <c r="F181" s="526"/>
      <c r="G181" s="526"/>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7"/>
      <c r="AO181" s="527"/>
      <c r="AP181" s="527"/>
      <c r="AQ181" s="527"/>
    </row>
    <row r="182" spans="1:43" ht="15.75" customHeight="1">
      <c r="A182" s="101"/>
      <c r="B182" s="526"/>
      <c r="C182" s="526"/>
      <c r="D182" s="526"/>
      <c r="E182" s="525"/>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7"/>
      <c r="AO182" s="527"/>
      <c r="AP182" s="527"/>
      <c r="AQ182" s="527"/>
    </row>
    <row r="183" spans="1:43" ht="15.75" customHeight="1">
      <c r="A183" s="101"/>
      <c r="B183" s="526"/>
      <c r="C183" s="526"/>
      <c r="D183" s="526"/>
      <c r="E183" s="525"/>
      <c r="F183" s="526"/>
      <c r="G183" s="526"/>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7"/>
      <c r="AO183" s="527"/>
      <c r="AP183" s="527"/>
      <c r="AQ183" s="527"/>
    </row>
    <row r="184" spans="1:43" ht="15.75" customHeight="1">
      <c r="A184" s="101"/>
      <c r="B184" s="526"/>
      <c r="C184" s="526"/>
      <c r="D184" s="526"/>
      <c r="E184" s="525"/>
      <c r="F184" s="526"/>
      <c r="G184" s="526"/>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7"/>
      <c r="AO184" s="527"/>
      <c r="AP184" s="527"/>
      <c r="AQ184" s="527"/>
    </row>
    <row r="185" spans="1:43" ht="15.75" customHeight="1">
      <c r="A185" s="101"/>
      <c r="B185" s="526"/>
      <c r="C185" s="526"/>
      <c r="D185" s="526"/>
      <c r="E185" s="525"/>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7"/>
      <c r="AO185" s="527"/>
      <c r="AP185" s="527"/>
      <c r="AQ185" s="527"/>
    </row>
    <row r="186" spans="1:43" ht="15.75" customHeight="1">
      <c r="A186" s="101"/>
      <c r="B186" s="526"/>
      <c r="C186" s="526"/>
      <c r="D186" s="526"/>
      <c r="E186" s="525"/>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7"/>
      <c r="AO186" s="527"/>
      <c r="AP186" s="527"/>
      <c r="AQ186" s="527"/>
    </row>
    <row r="187" spans="1:43" ht="15.75" customHeight="1">
      <c r="A187" s="101"/>
      <c r="B187" s="526"/>
      <c r="C187" s="526"/>
      <c r="D187" s="526"/>
      <c r="E187" s="525"/>
      <c r="F187" s="526"/>
      <c r="G187" s="526"/>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7"/>
      <c r="AO187" s="527"/>
      <c r="AP187" s="527"/>
      <c r="AQ187" s="527"/>
    </row>
    <row r="188" spans="1:43" ht="15.75" customHeight="1">
      <c r="A188" s="101"/>
      <c r="B188" s="526"/>
      <c r="C188" s="526"/>
      <c r="D188" s="526"/>
      <c r="E188" s="525"/>
      <c r="F188" s="526"/>
      <c r="G188" s="526"/>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7"/>
      <c r="AO188" s="527"/>
      <c r="AP188" s="527"/>
      <c r="AQ188" s="527"/>
    </row>
    <row r="189" spans="1:43" ht="15.75" customHeight="1">
      <c r="A189" s="101"/>
      <c r="B189" s="526"/>
      <c r="C189" s="526"/>
      <c r="D189" s="526"/>
      <c r="E189" s="525"/>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7"/>
      <c r="AO189" s="527"/>
      <c r="AP189" s="527"/>
      <c r="AQ189" s="527"/>
    </row>
    <row r="190" spans="1:43" ht="15.75" customHeight="1">
      <c r="A190" s="101"/>
      <c r="B190" s="526"/>
      <c r="C190" s="526"/>
      <c r="D190" s="526"/>
      <c r="E190" s="525"/>
      <c r="F190" s="526"/>
      <c r="G190" s="526"/>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7"/>
      <c r="AO190" s="527"/>
      <c r="AP190" s="527"/>
      <c r="AQ190" s="527"/>
    </row>
    <row r="191" spans="1:43" ht="15.75" customHeight="1">
      <c r="A191" s="101"/>
      <c r="B191" s="526"/>
      <c r="C191" s="526"/>
      <c r="D191" s="526"/>
      <c r="E191" s="525"/>
      <c r="F191" s="526"/>
      <c r="G191" s="526"/>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7"/>
      <c r="AO191" s="527"/>
      <c r="AP191" s="527"/>
      <c r="AQ191" s="527"/>
    </row>
    <row r="192" spans="1:43" ht="15.75" customHeight="1">
      <c r="A192" s="101"/>
      <c r="B192" s="526"/>
      <c r="C192" s="526"/>
      <c r="D192" s="526"/>
      <c r="E192" s="525"/>
      <c r="F192" s="526"/>
      <c r="G192" s="526"/>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7"/>
      <c r="AO192" s="527"/>
      <c r="AP192" s="527"/>
      <c r="AQ192" s="527"/>
    </row>
    <row r="193" spans="1:43" ht="15.75" customHeight="1">
      <c r="A193" s="101"/>
      <c r="B193" s="526"/>
      <c r="C193" s="526"/>
      <c r="D193" s="526"/>
      <c r="E193" s="525"/>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7"/>
      <c r="AO193" s="527"/>
      <c r="AP193" s="527"/>
      <c r="AQ193" s="527"/>
    </row>
    <row r="194" spans="1:43" ht="15.75" customHeight="1">
      <c r="A194" s="101"/>
      <c r="B194" s="526"/>
      <c r="C194" s="526"/>
      <c r="D194" s="526"/>
      <c r="E194" s="525"/>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7"/>
      <c r="AO194" s="527"/>
      <c r="AP194" s="527"/>
      <c r="AQ194" s="527"/>
    </row>
    <row r="195" spans="1:43" ht="15.75" customHeight="1">
      <c r="A195" s="101"/>
      <c r="B195" s="526"/>
      <c r="C195" s="526"/>
      <c r="D195" s="526"/>
      <c r="E195" s="525"/>
      <c r="F195" s="526"/>
      <c r="G195" s="526"/>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7"/>
      <c r="AO195" s="527"/>
      <c r="AP195" s="527"/>
      <c r="AQ195" s="527"/>
    </row>
    <row r="196" spans="1:43" ht="15.75" customHeight="1">
      <c r="A196" s="101"/>
      <c r="B196" s="526"/>
      <c r="C196" s="526"/>
      <c r="D196" s="526"/>
      <c r="E196" s="525"/>
      <c r="F196" s="526"/>
      <c r="G196" s="526"/>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7"/>
      <c r="AO196" s="527"/>
      <c r="AP196" s="527"/>
      <c r="AQ196" s="527"/>
    </row>
    <row r="197" spans="1:43" ht="15.75" customHeight="1">
      <c r="A197" s="101"/>
      <c r="B197" s="526"/>
      <c r="C197" s="526"/>
      <c r="D197" s="526"/>
      <c r="E197" s="525"/>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7"/>
      <c r="AO197" s="527"/>
      <c r="AP197" s="527"/>
      <c r="AQ197" s="527"/>
    </row>
    <row r="198" spans="1:43" ht="15.75" customHeight="1">
      <c r="A198" s="101"/>
      <c r="B198" s="526"/>
      <c r="C198" s="526"/>
      <c r="D198" s="526"/>
      <c r="E198" s="525"/>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7"/>
      <c r="AO198" s="527"/>
      <c r="AP198" s="527"/>
      <c r="AQ198" s="527"/>
    </row>
    <row r="199" spans="1:43" ht="15.75" customHeight="1">
      <c r="A199" s="101"/>
      <c r="B199" s="526"/>
      <c r="C199" s="526"/>
      <c r="D199" s="526"/>
      <c r="E199" s="525"/>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7"/>
      <c r="AO199" s="527"/>
      <c r="AP199" s="527"/>
      <c r="AQ199" s="527"/>
    </row>
    <row r="200" spans="1:43" ht="15.75" customHeight="1">
      <c r="A200" s="101"/>
      <c r="B200" s="526"/>
      <c r="C200" s="526"/>
      <c r="D200" s="526"/>
      <c r="E200" s="525"/>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7"/>
      <c r="AO200" s="527"/>
      <c r="AP200" s="527"/>
      <c r="AQ200" s="527"/>
    </row>
    <row r="201" spans="1:43" ht="15.75" customHeight="1">
      <c r="A201" s="101"/>
      <c r="B201" s="526"/>
      <c r="C201" s="526"/>
      <c r="D201" s="526"/>
      <c r="E201" s="525"/>
      <c r="F201" s="526"/>
      <c r="G201" s="526"/>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7"/>
      <c r="AO201" s="527"/>
      <c r="AP201" s="527"/>
      <c r="AQ201" s="527"/>
    </row>
    <row r="202" spans="1:43" ht="15.75" customHeight="1">
      <c r="A202" s="101"/>
      <c r="B202" s="526"/>
      <c r="C202" s="526"/>
      <c r="D202" s="526"/>
      <c r="E202" s="525"/>
      <c r="F202" s="526"/>
      <c r="G202" s="526"/>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7"/>
      <c r="AO202" s="527"/>
      <c r="AP202" s="527"/>
      <c r="AQ202" s="527"/>
    </row>
    <row r="203" spans="1:43" ht="15.75" customHeight="1">
      <c r="A203" s="101"/>
      <c r="B203" s="526"/>
      <c r="C203" s="526"/>
      <c r="D203" s="526"/>
      <c r="E203" s="525"/>
      <c r="F203" s="526"/>
      <c r="G203" s="526"/>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7"/>
      <c r="AO203" s="527"/>
      <c r="AP203" s="527"/>
      <c r="AQ203" s="527"/>
    </row>
    <row r="204" spans="1:43" ht="15.75" customHeight="1">
      <c r="A204" s="101"/>
      <c r="B204" s="526"/>
      <c r="C204" s="526"/>
      <c r="D204" s="526"/>
      <c r="E204" s="525"/>
      <c r="F204" s="526"/>
      <c r="G204" s="526"/>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7"/>
      <c r="AO204" s="527"/>
      <c r="AP204" s="527"/>
      <c r="AQ204" s="527"/>
    </row>
    <row r="205" spans="1:43" ht="15.75" customHeight="1">
      <c r="A205" s="101"/>
      <c r="B205" s="526"/>
      <c r="C205" s="526"/>
      <c r="D205" s="526"/>
      <c r="E205" s="525"/>
      <c r="F205" s="526"/>
      <c r="G205" s="526"/>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7"/>
      <c r="AO205" s="527"/>
      <c r="AP205" s="527"/>
      <c r="AQ205" s="527"/>
    </row>
    <row r="206" spans="1:43" ht="15.75" customHeight="1">
      <c r="A206" s="101"/>
      <c r="B206" s="526"/>
      <c r="C206" s="526"/>
      <c r="D206" s="526"/>
      <c r="E206" s="525"/>
      <c r="F206" s="526"/>
      <c r="G206" s="526"/>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7"/>
      <c r="AO206" s="527"/>
      <c r="AP206" s="527"/>
      <c r="AQ206" s="527"/>
    </row>
    <row r="207" spans="1:43" ht="15.75" customHeight="1">
      <c r="A207" s="101"/>
      <c r="B207" s="526"/>
      <c r="C207" s="526"/>
      <c r="D207" s="526"/>
      <c r="E207" s="525"/>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7"/>
      <c r="AO207" s="527"/>
      <c r="AP207" s="527"/>
      <c r="AQ207" s="527"/>
    </row>
    <row r="208" spans="1:43" ht="15.75" customHeight="1">
      <c r="A208" s="101"/>
      <c r="B208" s="526"/>
      <c r="C208" s="526"/>
      <c r="D208" s="526"/>
      <c r="E208" s="525"/>
      <c r="F208" s="526"/>
      <c r="G208" s="526"/>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7"/>
      <c r="AO208" s="527"/>
      <c r="AP208" s="527"/>
      <c r="AQ208" s="527"/>
    </row>
    <row r="209" spans="1:43" ht="15.75" customHeight="1">
      <c r="A209" s="101"/>
      <c r="B209" s="526"/>
      <c r="C209" s="526"/>
      <c r="D209" s="526"/>
      <c r="E209" s="525"/>
      <c r="F209" s="526"/>
      <c r="G209" s="526"/>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7"/>
      <c r="AO209" s="527"/>
      <c r="AP209" s="527"/>
      <c r="AQ209" s="527"/>
    </row>
    <row r="210" spans="1:43" ht="15.75" customHeight="1">
      <c r="A210" s="101"/>
      <c r="B210" s="526"/>
      <c r="C210" s="526"/>
      <c r="D210" s="526"/>
      <c r="E210" s="525"/>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7"/>
      <c r="AO210" s="527"/>
      <c r="AP210" s="527"/>
      <c r="AQ210" s="527"/>
    </row>
    <row r="211" spans="1:43" ht="15.75" customHeight="1">
      <c r="A211" s="101"/>
      <c r="B211" s="526"/>
      <c r="C211" s="526"/>
      <c r="D211" s="526"/>
      <c r="E211" s="525"/>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7"/>
      <c r="AO211" s="527"/>
      <c r="AP211" s="527"/>
      <c r="AQ211" s="527"/>
    </row>
    <row r="212" spans="1:43" ht="15.75" customHeight="1">
      <c r="A212" s="101"/>
      <c r="B212" s="526"/>
      <c r="C212" s="526"/>
      <c r="D212" s="526"/>
      <c r="E212" s="525"/>
      <c r="F212" s="526"/>
      <c r="G212" s="526"/>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7"/>
      <c r="AO212" s="527"/>
      <c r="AP212" s="527"/>
      <c r="AQ212" s="527"/>
    </row>
    <row r="213" spans="1:43" ht="15.75" customHeight="1">
      <c r="A213" s="101"/>
      <c r="B213" s="526"/>
      <c r="C213" s="526"/>
      <c r="D213" s="526"/>
      <c r="E213" s="525"/>
      <c r="F213" s="526"/>
      <c r="G213" s="526"/>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7"/>
      <c r="AO213" s="527"/>
      <c r="AP213" s="527"/>
      <c r="AQ213" s="527"/>
    </row>
    <row r="214" spans="1:43" ht="15.75" customHeight="1">
      <c r="A214" s="101"/>
      <c r="B214" s="526"/>
      <c r="C214" s="526"/>
      <c r="D214" s="526"/>
      <c r="E214" s="525"/>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7"/>
      <c r="AO214" s="527"/>
      <c r="AP214" s="527"/>
      <c r="AQ214" s="527"/>
    </row>
    <row r="215" spans="1:43" ht="15.75" customHeight="1">
      <c r="A215" s="101"/>
      <c r="B215" s="526"/>
      <c r="C215" s="526"/>
      <c r="D215" s="526"/>
      <c r="E215" s="525"/>
      <c r="F215" s="526"/>
      <c r="G215" s="526"/>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7"/>
      <c r="AO215" s="527"/>
      <c r="AP215" s="527"/>
      <c r="AQ215" s="527"/>
    </row>
    <row r="216" spans="1:43" ht="15.75" customHeight="1">
      <c r="A216" s="101"/>
      <c r="B216" s="526"/>
      <c r="C216" s="526"/>
      <c r="D216" s="526"/>
      <c r="E216" s="525"/>
      <c r="F216" s="526"/>
      <c r="G216" s="526"/>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7"/>
      <c r="AO216" s="527"/>
      <c r="AP216" s="527"/>
      <c r="AQ216" s="527"/>
    </row>
    <row r="217" spans="1:43" ht="15.75" customHeight="1">
      <c r="A217" s="101"/>
      <c r="B217" s="526"/>
      <c r="C217" s="526"/>
      <c r="D217" s="526"/>
      <c r="E217" s="525"/>
      <c r="F217" s="526"/>
      <c r="G217" s="526"/>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7"/>
      <c r="AO217" s="527"/>
      <c r="AP217" s="527"/>
      <c r="AQ217" s="527"/>
    </row>
    <row r="218" spans="1:43" ht="15.75" customHeight="1">
      <c r="A218" s="101"/>
      <c r="B218" s="526"/>
      <c r="C218" s="526"/>
      <c r="D218" s="526"/>
      <c r="E218" s="525"/>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7"/>
      <c r="AO218" s="527"/>
      <c r="AP218" s="527"/>
      <c r="AQ218" s="527"/>
    </row>
    <row r="219" spans="1:43" ht="15.75" customHeight="1">
      <c r="A219" s="101"/>
      <c r="B219" s="526"/>
      <c r="C219" s="526"/>
      <c r="D219" s="526"/>
      <c r="E219" s="525"/>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7"/>
      <c r="AO219" s="527"/>
      <c r="AP219" s="527"/>
      <c r="AQ219" s="527"/>
    </row>
    <row r="220" spans="1:43" ht="15.75" customHeight="1">
      <c r="A220" s="101"/>
      <c r="B220" s="526"/>
      <c r="C220" s="526"/>
      <c r="D220" s="526"/>
      <c r="E220" s="525"/>
      <c r="F220" s="526"/>
      <c r="G220" s="526"/>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7"/>
      <c r="AO220" s="527"/>
      <c r="AP220" s="527"/>
      <c r="AQ220" s="527"/>
    </row>
    <row r="221" spans="1:43" ht="15.75" customHeight="1">
      <c r="A221" s="101"/>
      <c r="B221" s="526"/>
      <c r="C221" s="526"/>
      <c r="D221" s="526"/>
      <c r="E221" s="525"/>
      <c r="F221" s="526"/>
      <c r="G221" s="526"/>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7"/>
      <c r="AO221" s="527"/>
      <c r="AP221" s="527"/>
      <c r="AQ221" s="527"/>
    </row>
    <row r="222" spans="1:43" ht="15.75" customHeight="1">
      <c r="A222" s="101"/>
      <c r="B222" s="526"/>
      <c r="C222" s="526"/>
      <c r="D222" s="526"/>
      <c r="E222" s="525"/>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7"/>
      <c r="AO222" s="527"/>
      <c r="AP222" s="527"/>
      <c r="AQ222" s="527"/>
    </row>
    <row r="223" spans="1:43" ht="15.75" customHeight="1">
      <c r="A223" s="101"/>
      <c r="B223" s="526"/>
      <c r="C223" s="526"/>
      <c r="D223" s="526"/>
      <c r="E223" s="525"/>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7"/>
      <c r="AO223" s="527"/>
      <c r="AP223" s="527"/>
      <c r="AQ223" s="527"/>
    </row>
    <row r="224" spans="1:43" ht="15.75" customHeight="1">
      <c r="A224" s="101"/>
      <c r="B224" s="526"/>
      <c r="C224" s="526"/>
      <c r="D224" s="526"/>
      <c r="E224" s="525"/>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7"/>
      <c r="AO224" s="527"/>
      <c r="AP224" s="527"/>
      <c r="AQ224" s="527"/>
    </row>
    <row r="225" spans="1:43" ht="15.75" customHeight="1">
      <c r="A225" s="101"/>
      <c r="B225" s="526"/>
      <c r="C225" s="526"/>
      <c r="D225" s="526"/>
      <c r="E225" s="525"/>
      <c r="F225" s="526"/>
      <c r="G225" s="526"/>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7"/>
      <c r="AO225" s="527"/>
      <c r="AP225" s="527"/>
      <c r="AQ225" s="527"/>
    </row>
    <row r="226" spans="1:43" ht="15.75" customHeight="1">
      <c r="A226" s="101"/>
      <c r="B226" s="526"/>
      <c r="C226" s="526"/>
      <c r="D226" s="526"/>
      <c r="E226" s="525"/>
      <c r="F226" s="526"/>
      <c r="G226" s="526"/>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7"/>
      <c r="AO226" s="527"/>
      <c r="AP226" s="527"/>
      <c r="AQ226" s="527"/>
    </row>
    <row r="227" spans="1:43" ht="15.75" customHeight="1">
      <c r="A227" s="101"/>
      <c r="B227" s="526"/>
      <c r="C227" s="526"/>
      <c r="D227" s="526"/>
      <c r="E227" s="525"/>
      <c r="F227" s="526"/>
      <c r="G227" s="526"/>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7"/>
      <c r="AO227" s="527"/>
      <c r="AP227" s="527"/>
      <c r="AQ227" s="527"/>
    </row>
    <row r="228" spans="1:43" ht="15.75" customHeight="1">
      <c r="A228" s="101"/>
      <c r="B228" s="526"/>
      <c r="C228" s="526"/>
      <c r="D228" s="526"/>
      <c r="E228" s="525"/>
      <c r="F228" s="526"/>
      <c r="G228" s="526"/>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7"/>
      <c r="AO228" s="527"/>
      <c r="AP228" s="527"/>
      <c r="AQ228" s="527"/>
    </row>
    <row r="229" spans="1:43" ht="15.75" customHeight="1">
      <c r="A229" s="101"/>
      <c r="B229" s="526"/>
      <c r="C229" s="526"/>
      <c r="D229" s="526"/>
      <c r="E229" s="525"/>
      <c r="F229" s="526"/>
      <c r="G229" s="526"/>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7"/>
      <c r="AO229" s="527"/>
      <c r="AP229" s="527"/>
      <c r="AQ229" s="527"/>
    </row>
    <row r="230" spans="1:43" ht="15.75" customHeight="1">
      <c r="A230" s="101"/>
      <c r="B230" s="526"/>
      <c r="C230" s="526"/>
      <c r="D230" s="526"/>
      <c r="E230" s="525"/>
      <c r="F230" s="526"/>
      <c r="G230" s="526"/>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7"/>
      <c r="AO230" s="527"/>
      <c r="AP230" s="527"/>
      <c r="AQ230" s="527"/>
    </row>
    <row r="231" spans="1:43" ht="15.75" customHeight="1">
      <c r="A231" s="101"/>
      <c r="B231" s="526"/>
      <c r="C231" s="526"/>
      <c r="D231" s="526"/>
      <c r="E231" s="525"/>
      <c r="F231" s="526"/>
      <c r="G231" s="526"/>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7"/>
      <c r="AO231" s="527"/>
      <c r="AP231" s="527"/>
      <c r="AQ231" s="527"/>
    </row>
    <row r="232" spans="1:43" ht="15.75" customHeight="1">
      <c r="A232" s="101"/>
      <c r="B232" s="526"/>
      <c r="C232" s="526"/>
      <c r="D232" s="526"/>
      <c r="E232" s="525"/>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7"/>
      <c r="AO232" s="527"/>
      <c r="AP232" s="527"/>
      <c r="AQ232" s="527"/>
    </row>
    <row r="233" spans="1:43" ht="15.75" customHeight="1">
      <c r="A233" s="101"/>
      <c r="B233" s="526"/>
      <c r="C233" s="526"/>
      <c r="D233" s="526"/>
      <c r="E233" s="525"/>
      <c r="F233" s="526"/>
      <c r="G233" s="526"/>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7"/>
      <c r="AO233" s="527"/>
      <c r="AP233" s="527"/>
      <c r="AQ233" s="527"/>
    </row>
    <row r="234" spans="1:43" ht="15.75" customHeight="1">
      <c r="A234" s="101"/>
      <c r="B234" s="526"/>
      <c r="C234" s="526"/>
      <c r="D234" s="526"/>
      <c r="E234" s="525"/>
      <c r="F234" s="526"/>
      <c r="G234" s="526"/>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7"/>
      <c r="AO234" s="527"/>
      <c r="AP234" s="527"/>
      <c r="AQ234" s="527"/>
    </row>
    <row r="235" spans="1:43" ht="15.75" customHeight="1">
      <c r="A235" s="101"/>
      <c r="B235" s="526"/>
      <c r="C235" s="526"/>
      <c r="D235" s="526"/>
      <c r="E235" s="525"/>
      <c r="F235" s="526"/>
      <c r="G235" s="526"/>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7"/>
      <c r="AO235" s="527"/>
      <c r="AP235" s="527"/>
      <c r="AQ235" s="527"/>
    </row>
    <row r="236" spans="1:43" ht="15.75" customHeight="1">
      <c r="A236" s="101"/>
      <c r="B236" s="526"/>
      <c r="C236" s="526"/>
      <c r="D236" s="526"/>
      <c r="E236" s="525"/>
      <c r="F236" s="526"/>
      <c r="G236" s="526"/>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7"/>
      <c r="AO236" s="527"/>
      <c r="AP236" s="527"/>
      <c r="AQ236" s="527"/>
    </row>
    <row r="237" spans="1:43" ht="15.75" customHeight="1">
      <c r="A237" s="101"/>
      <c r="B237" s="526"/>
      <c r="C237" s="526"/>
      <c r="D237" s="526"/>
      <c r="E237" s="525"/>
      <c r="F237" s="526"/>
      <c r="G237" s="526"/>
      <c r="H237" s="526"/>
      <c r="I237" s="526"/>
      <c r="J237" s="526"/>
      <c r="K237" s="526"/>
      <c r="L237" s="526"/>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7"/>
      <c r="AO237" s="527"/>
      <c r="AP237" s="527"/>
      <c r="AQ237" s="527"/>
    </row>
    <row r="238" spans="1:43" ht="15.75" customHeight="1">
      <c r="A238" s="101"/>
      <c r="B238" s="526"/>
      <c r="C238" s="526"/>
      <c r="D238" s="526"/>
      <c r="E238" s="525"/>
      <c r="F238" s="526"/>
      <c r="G238" s="526"/>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7"/>
      <c r="AO238" s="527"/>
      <c r="AP238" s="527"/>
      <c r="AQ238" s="527"/>
    </row>
    <row r="239" spans="1:43" ht="15.75" customHeight="1">
      <c r="A239" s="101"/>
      <c r="B239" s="526"/>
      <c r="C239" s="526"/>
      <c r="D239" s="526"/>
      <c r="E239" s="525"/>
      <c r="F239" s="526"/>
      <c r="G239" s="526"/>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7"/>
      <c r="AO239" s="527"/>
      <c r="AP239" s="527"/>
      <c r="AQ239" s="527"/>
    </row>
    <row r="240" spans="1:43" ht="15.75" customHeight="1">
      <c r="A240" s="101"/>
      <c r="B240" s="526"/>
      <c r="C240" s="526"/>
      <c r="D240" s="526"/>
      <c r="E240" s="525"/>
      <c r="F240" s="526"/>
      <c r="G240" s="526"/>
      <c r="H240" s="526"/>
      <c r="I240" s="526"/>
      <c r="J240" s="526"/>
      <c r="K240" s="526"/>
      <c r="L240" s="526"/>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7"/>
      <c r="AO240" s="527"/>
      <c r="AP240" s="527"/>
      <c r="AQ240" s="527"/>
    </row>
    <row r="241" spans="1:43" ht="15.75" customHeight="1">
      <c r="A241" s="101"/>
      <c r="B241" s="526"/>
      <c r="C241" s="526"/>
      <c r="D241" s="526"/>
      <c r="E241" s="525"/>
      <c r="F241" s="526"/>
      <c r="G241" s="526"/>
      <c r="H241" s="526"/>
      <c r="I241" s="526"/>
      <c r="J241" s="526"/>
      <c r="K241" s="526"/>
      <c r="L241" s="526"/>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7"/>
      <c r="AO241" s="527"/>
      <c r="AP241" s="527"/>
      <c r="AQ241" s="527"/>
    </row>
    <row r="242" spans="1:43" ht="15.75" customHeight="1">
      <c r="A242" s="101"/>
      <c r="B242" s="526"/>
      <c r="C242" s="526"/>
      <c r="D242" s="526"/>
      <c r="E242" s="525"/>
      <c r="F242" s="526"/>
      <c r="G242" s="526"/>
      <c r="H242" s="526"/>
      <c r="I242" s="526"/>
      <c r="J242" s="526"/>
      <c r="K242" s="526"/>
      <c r="L242" s="526"/>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7"/>
      <c r="AO242" s="527"/>
      <c r="AP242" s="527"/>
      <c r="AQ242" s="527"/>
    </row>
    <row r="243" spans="1:43" ht="15.75" customHeight="1">
      <c r="A243" s="101"/>
      <c r="B243" s="526"/>
      <c r="C243" s="526"/>
      <c r="D243" s="526"/>
      <c r="E243" s="525"/>
      <c r="F243" s="526"/>
      <c r="G243" s="526"/>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7"/>
      <c r="AO243" s="527"/>
      <c r="AP243" s="527"/>
      <c r="AQ243" s="527"/>
    </row>
    <row r="244" spans="1:43" ht="15.75" customHeight="1">
      <c r="A244" s="101"/>
      <c r="B244" s="526"/>
      <c r="C244" s="526"/>
      <c r="D244" s="526"/>
      <c r="E244" s="525"/>
      <c r="F244" s="526"/>
      <c r="G244" s="526"/>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7"/>
      <c r="AO244" s="527"/>
      <c r="AP244" s="527"/>
      <c r="AQ244" s="527"/>
    </row>
    <row r="245" spans="1:43" ht="15.75" customHeight="1">
      <c r="A245" s="101"/>
      <c r="B245" s="526"/>
      <c r="C245" s="526"/>
      <c r="D245" s="526"/>
      <c r="E245" s="525"/>
      <c r="F245" s="526"/>
      <c r="G245" s="526"/>
      <c r="H245" s="526"/>
      <c r="I245" s="526"/>
      <c r="J245" s="526"/>
      <c r="K245" s="526"/>
      <c r="L245" s="526"/>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7"/>
      <c r="AO245" s="527"/>
      <c r="AP245" s="527"/>
      <c r="AQ245" s="527"/>
    </row>
    <row r="246" spans="1:43" ht="15.75" customHeight="1">
      <c r="A246" s="101"/>
      <c r="B246" s="526"/>
      <c r="C246" s="526"/>
      <c r="D246" s="526"/>
      <c r="E246" s="525"/>
      <c r="F246" s="526"/>
      <c r="G246" s="526"/>
      <c r="H246" s="526"/>
      <c r="I246" s="526"/>
      <c r="J246" s="526"/>
      <c r="K246" s="526"/>
      <c r="L246" s="526"/>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7"/>
      <c r="AO246" s="527"/>
      <c r="AP246" s="527"/>
      <c r="AQ246" s="527"/>
    </row>
    <row r="247" spans="1:43" ht="15.75" customHeight="1">
      <c r="A247" s="101"/>
      <c r="B247" s="526"/>
      <c r="C247" s="526"/>
      <c r="D247" s="526"/>
      <c r="E247" s="525"/>
      <c r="F247" s="526"/>
      <c r="G247" s="526"/>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7"/>
      <c r="AO247" s="527"/>
      <c r="AP247" s="527"/>
      <c r="AQ247" s="527"/>
    </row>
    <row r="248" spans="1:43" ht="15.75" customHeight="1">
      <c r="A248" s="101"/>
      <c r="B248" s="526"/>
      <c r="C248" s="526"/>
      <c r="D248" s="526"/>
      <c r="E248" s="525"/>
      <c r="F248" s="526"/>
      <c r="G248" s="526"/>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7"/>
      <c r="AO248" s="527"/>
      <c r="AP248" s="527"/>
      <c r="AQ248" s="527"/>
    </row>
    <row r="249" spans="1:43" ht="15.75" customHeight="1">
      <c r="A249" s="101"/>
      <c r="B249" s="526"/>
      <c r="C249" s="526"/>
      <c r="D249" s="526"/>
      <c r="E249" s="525"/>
      <c r="F249" s="526"/>
      <c r="G249" s="526"/>
      <c r="H249" s="526"/>
      <c r="I249" s="526"/>
      <c r="J249" s="526"/>
      <c r="K249" s="526"/>
      <c r="L249" s="526"/>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7"/>
      <c r="AO249" s="527"/>
      <c r="AP249" s="527"/>
      <c r="AQ249" s="527"/>
    </row>
    <row r="250" spans="1:43" ht="15.75" customHeight="1">
      <c r="A250" s="101"/>
      <c r="B250" s="526"/>
      <c r="C250" s="526"/>
      <c r="D250" s="526"/>
      <c r="E250" s="525"/>
      <c r="F250" s="526"/>
      <c r="G250" s="526"/>
      <c r="H250" s="526"/>
      <c r="I250" s="526"/>
      <c r="J250" s="526"/>
      <c r="K250" s="526"/>
      <c r="L250" s="526"/>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7"/>
      <c r="AO250" s="527"/>
      <c r="AP250" s="527"/>
      <c r="AQ250" s="527"/>
    </row>
    <row r="251" spans="1:43" ht="15.75" customHeight="1">
      <c r="A251" s="101"/>
      <c r="B251" s="526"/>
      <c r="C251" s="526"/>
      <c r="D251" s="526"/>
      <c r="E251" s="525"/>
      <c r="F251" s="526"/>
      <c r="G251" s="526"/>
      <c r="H251" s="526"/>
      <c r="I251" s="526"/>
      <c r="J251" s="526"/>
      <c r="K251" s="526"/>
      <c r="L251" s="526"/>
      <c r="M251" s="526"/>
      <c r="N251" s="526"/>
      <c r="O251" s="526"/>
      <c r="P251" s="526"/>
      <c r="Q251" s="526"/>
      <c r="R251" s="526"/>
      <c r="S251" s="526"/>
      <c r="T251" s="526"/>
      <c r="U251" s="526"/>
      <c r="V251" s="526"/>
      <c r="W251" s="526"/>
      <c r="X251" s="526"/>
      <c r="Y251" s="526"/>
      <c r="Z251" s="526"/>
      <c r="AA251" s="526"/>
      <c r="AB251" s="526"/>
      <c r="AC251" s="526"/>
      <c r="AD251" s="526"/>
      <c r="AE251" s="526"/>
      <c r="AF251" s="526"/>
      <c r="AG251" s="526"/>
      <c r="AH251" s="526"/>
      <c r="AI251" s="526"/>
      <c r="AJ251" s="526"/>
      <c r="AK251" s="526"/>
      <c r="AL251" s="526"/>
      <c r="AM251" s="526"/>
      <c r="AN251" s="527"/>
      <c r="AO251" s="527"/>
      <c r="AP251" s="527"/>
      <c r="AQ251" s="527"/>
    </row>
    <row r="252" spans="1:43" ht="15.75" customHeight="1">
      <c r="A252" s="101"/>
      <c r="B252" s="526"/>
      <c r="C252" s="526"/>
      <c r="D252" s="526"/>
      <c r="E252" s="525"/>
      <c r="F252" s="526"/>
      <c r="G252" s="526"/>
      <c r="H252" s="526"/>
      <c r="I252" s="526"/>
      <c r="J252" s="526"/>
      <c r="K252" s="526"/>
      <c r="L252" s="526"/>
      <c r="M252" s="526"/>
      <c r="N252" s="526"/>
      <c r="O252" s="526"/>
      <c r="P252" s="526"/>
      <c r="Q252" s="526"/>
      <c r="R252" s="526"/>
      <c r="S252" s="526"/>
      <c r="T252" s="526"/>
      <c r="U252" s="526"/>
      <c r="V252" s="526"/>
      <c r="W252" s="526"/>
      <c r="X252" s="526"/>
      <c r="Y252" s="526"/>
      <c r="Z252" s="526"/>
      <c r="AA252" s="526"/>
      <c r="AB252" s="526"/>
      <c r="AC252" s="526"/>
      <c r="AD252" s="526"/>
      <c r="AE252" s="526"/>
      <c r="AF252" s="526"/>
      <c r="AG252" s="526"/>
      <c r="AH252" s="526"/>
      <c r="AI252" s="526"/>
      <c r="AJ252" s="526"/>
      <c r="AK252" s="526"/>
      <c r="AL252" s="526"/>
      <c r="AM252" s="526"/>
      <c r="AN252" s="527"/>
      <c r="AO252" s="527"/>
      <c r="AP252" s="527"/>
      <c r="AQ252" s="527"/>
    </row>
    <row r="253" spans="1:43" ht="15.75" customHeight="1">
      <c r="A253" s="101"/>
      <c r="B253" s="526"/>
      <c r="C253" s="526"/>
      <c r="D253" s="526"/>
      <c r="E253" s="525"/>
      <c r="F253" s="526"/>
      <c r="G253" s="526"/>
      <c r="H253" s="526"/>
      <c r="I253" s="526"/>
      <c r="J253" s="526"/>
      <c r="K253" s="526"/>
      <c r="L253" s="526"/>
      <c r="M253" s="526"/>
      <c r="N253" s="526"/>
      <c r="O253" s="526"/>
      <c r="P253" s="526"/>
      <c r="Q253" s="526"/>
      <c r="R253" s="526"/>
      <c r="S253" s="526"/>
      <c r="T253" s="526"/>
      <c r="U253" s="526"/>
      <c r="V253" s="526"/>
      <c r="W253" s="526"/>
      <c r="X253" s="526"/>
      <c r="Y253" s="526"/>
      <c r="Z253" s="526"/>
      <c r="AA253" s="526"/>
      <c r="AB253" s="526"/>
      <c r="AC253" s="526"/>
      <c r="AD253" s="526"/>
      <c r="AE253" s="526"/>
      <c r="AF253" s="526"/>
      <c r="AG253" s="526"/>
      <c r="AH253" s="526"/>
      <c r="AI253" s="526"/>
      <c r="AJ253" s="526"/>
      <c r="AK253" s="526"/>
      <c r="AL253" s="526"/>
      <c r="AM253" s="526"/>
      <c r="AN253" s="527"/>
      <c r="AO253" s="527"/>
      <c r="AP253" s="527"/>
      <c r="AQ253" s="527"/>
    </row>
    <row r="254" spans="1:43" ht="15.75" customHeight="1">
      <c r="A254" s="101"/>
      <c r="B254" s="526"/>
      <c r="C254" s="526"/>
      <c r="D254" s="526"/>
      <c r="E254" s="525"/>
      <c r="F254" s="526"/>
      <c r="G254" s="526"/>
      <c r="H254" s="526"/>
      <c r="I254" s="526"/>
      <c r="J254" s="526"/>
      <c r="K254" s="526"/>
      <c r="L254" s="526"/>
      <c r="M254" s="526"/>
      <c r="N254" s="526"/>
      <c r="O254" s="526"/>
      <c r="P254" s="526"/>
      <c r="Q254" s="526"/>
      <c r="R254" s="526"/>
      <c r="S254" s="526"/>
      <c r="T254" s="526"/>
      <c r="U254" s="526"/>
      <c r="V254" s="526"/>
      <c r="W254" s="526"/>
      <c r="X254" s="526"/>
      <c r="Y254" s="526"/>
      <c r="Z254" s="526"/>
      <c r="AA254" s="526"/>
      <c r="AB254" s="526"/>
      <c r="AC254" s="526"/>
      <c r="AD254" s="526"/>
      <c r="AE254" s="526"/>
      <c r="AF254" s="526"/>
      <c r="AG254" s="526"/>
      <c r="AH254" s="526"/>
      <c r="AI254" s="526"/>
      <c r="AJ254" s="526"/>
      <c r="AK254" s="526"/>
      <c r="AL254" s="526"/>
      <c r="AM254" s="526"/>
      <c r="AN254" s="527"/>
      <c r="AO254" s="527"/>
      <c r="AP254" s="527"/>
      <c r="AQ254" s="527"/>
    </row>
    <row r="255" spans="1:43" ht="15.75" customHeight="1">
      <c r="A255" s="101"/>
      <c r="B255" s="526"/>
      <c r="C255" s="526"/>
      <c r="D255" s="526"/>
      <c r="E255" s="525"/>
      <c r="F255" s="526"/>
      <c r="G255" s="526"/>
      <c r="H255" s="526"/>
      <c r="I255" s="526"/>
      <c r="J255" s="526"/>
      <c r="K255" s="526"/>
      <c r="L255" s="526"/>
      <c r="M255" s="526"/>
      <c r="N255" s="526"/>
      <c r="O255" s="526"/>
      <c r="P255" s="526"/>
      <c r="Q255" s="526"/>
      <c r="R255" s="526"/>
      <c r="S255" s="526"/>
      <c r="T255" s="526"/>
      <c r="U255" s="526"/>
      <c r="V255" s="526"/>
      <c r="W255" s="526"/>
      <c r="X255" s="526"/>
      <c r="Y255" s="526"/>
      <c r="Z255" s="526"/>
      <c r="AA255" s="526"/>
      <c r="AB255" s="526"/>
      <c r="AC255" s="526"/>
      <c r="AD255" s="526"/>
      <c r="AE255" s="526"/>
      <c r="AF255" s="526"/>
      <c r="AG255" s="526"/>
      <c r="AH255" s="526"/>
      <c r="AI255" s="526"/>
      <c r="AJ255" s="526"/>
      <c r="AK255" s="526"/>
      <c r="AL255" s="526"/>
      <c r="AM255" s="526"/>
      <c r="AN255" s="527"/>
      <c r="AO255" s="527"/>
      <c r="AP255" s="527"/>
      <c r="AQ255" s="527"/>
    </row>
    <row r="256" spans="1:4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3:H4"/>
    <mergeCell ref="AN3:AN4"/>
    <mergeCell ref="A3:A4"/>
    <mergeCell ref="B3:B4"/>
    <mergeCell ref="C3:C4"/>
    <mergeCell ref="D3:D4"/>
    <mergeCell ref="E3:E4"/>
    <mergeCell ref="F3:F4"/>
    <mergeCell ref="G3:G4"/>
  </mergeCells>
  <conditionalFormatting sqref="AQ5:AQ8 AP5:AP10 I5:AO41 AQ10 AP13:AQ19 AP23:AQ23 AP25:AQ26 AP28:AQ41 I43:AQ52">
    <cfRule type="expression" dxfId="55" priority="1">
      <formula>I5="OF"</formula>
    </cfRule>
    <cfRule type="expression" dxfId="54" priority="2">
      <formula>I5="ĐC"</formula>
    </cfRule>
    <cfRule type="expression" dxfId="53" priority="3">
      <formula>I5="O"</formula>
    </cfRule>
    <cfRule type="expression" dxfId="52" priority="4">
      <formula>I5="T"</formula>
    </cfRule>
  </conditionalFormatting>
  <pageMargins left="0.7" right="0.7" top="0.75" bottom="0.75" header="0" footer="0"/>
  <pageSetup paperSize="9"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showGridLines="0" workbookViewId="0">
      <pane xSplit="8" ySplit="4" topLeftCell="I5" activePane="bottomRight" state="frozen"/>
      <selection pane="topRight" activeCell="I1" sqref="I1"/>
      <selection pane="bottomLeft" activeCell="A5" sqref="A5"/>
      <selection pane="bottomRight" activeCell="I5" sqref="I5"/>
    </sheetView>
  </sheetViews>
  <sheetFormatPr defaultColWidth="11.1640625" defaultRowHeight="15" customHeight="1"/>
  <cols>
    <col min="1" max="1" width="4.6640625" customWidth="1"/>
    <col min="2" max="2" width="9.5" customWidth="1"/>
    <col min="3" max="3" width="10.5" customWidth="1"/>
    <col min="4" max="4" width="16.08203125" customWidth="1"/>
    <col min="5" max="5" width="10.08203125" customWidth="1"/>
    <col min="6" max="6" width="6.5" customWidth="1"/>
    <col min="7" max="7" width="5.6640625" customWidth="1"/>
    <col min="8" max="8" width="6" customWidth="1"/>
    <col min="9" max="36" width="3.33203125" customWidth="1"/>
    <col min="37" max="39" width="3.33203125" hidden="1" customWidth="1"/>
    <col min="40" max="42" width="4.5" customWidth="1"/>
    <col min="43" max="43" width="13.5" customWidth="1"/>
  </cols>
  <sheetData>
    <row r="1" spans="1:43" ht="21" customHeight="1">
      <c r="A1" s="101"/>
      <c r="B1" s="795" t="s">
        <v>251</v>
      </c>
      <c r="C1" s="796">
        <v>45689</v>
      </c>
      <c r="D1" s="542"/>
      <c r="E1" s="739"/>
      <c r="F1" s="526"/>
      <c r="G1" s="526"/>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c r="AP1" s="527"/>
      <c r="AQ1" s="527"/>
    </row>
    <row r="2" spans="1:43" ht="15.75" customHeight="1">
      <c r="A2" s="797"/>
      <c r="B2" s="101"/>
      <c r="C2" s="528">
        <f>COUNTA(C5:C424)</f>
        <v>43</v>
      </c>
      <c r="D2" s="798">
        <f>COUNTA(D10:D50)</f>
        <v>41</v>
      </c>
      <c r="E2" s="799"/>
      <c r="F2" s="527"/>
      <c r="G2" s="527"/>
      <c r="H2" s="527"/>
      <c r="I2" s="527"/>
      <c r="J2" s="527"/>
      <c r="K2" s="527"/>
      <c r="L2" s="527"/>
      <c r="M2" s="527"/>
      <c r="N2" s="527"/>
      <c r="O2" s="527"/>
      <c r="P2" s="527"/>
      <c r="Q2" s="527"/>
      <c r="R2" s="527"/>
      <c r="S2" s="527"/>
      <c r="T2" s="527"/>
      <c r="U2" s="527"/>
      <c r="V2" s="527"/>
      <c r="W2" s="527"/>
      <c r="X2" s="527"/>
      <c r="Y2" s="527"/>
      <c r="Z2" s="527"/>
      <c r="AA2" s="527"/>
      <c r="AB2" s="527"/>
      <c r="AC2" s="527"/>
      <c r="AD2" s="527"/>
      <c r="AE2" s="527"/>
      <c r="AF2" s="527"/>
      <c r="AG2" s="527"/>
      <c r="AH2" s="527"/>
      <c r="AI2" s="527"/>
      <c r="AJ2" s="527"/>
      <c r="AK2" s="527"/>
      <c r="AL2" s="527"/>
      <c r="AM2" s="527"/>
      <c r="AN2" s="527"/>
      <c r="AO2" s="527"/>
      <c r="AP2" s="527"/>
      <c r="AQ2" s="527"/>
    </row>
    <row r="3" spans="1:43" ht="15.75" customHeight="1">
      <c r="A3" s="1630" t="s">
        <v>252</v>
      </c>
      <c r="B3" s="1628" t="s">
        <v>253</v>
      </c>
      <c r="C3" s="1628" t="s">
        <v>254</v>
      </c>
      <c r="D3" s="1647" t="s">
        <v>255</v>
      </c>
      <c r="E3" s="1648" t="s">
        <v>12</v>
      </c>
      <c r="F3" s="1628" t="s">
        <v>146</v>
      </c>
      <c r="G3" s="1628" t="s">
        <v>256</v>
      </c>
      <c r="H3" s="1628" t="s">
        <v>257</v>
      </c>
      <c r="I3" s="529">
        <f>+C1</f>
        <v>45689</v>
      </c>
      <c r="J3" s="529">
        <f t="shared" ref="J3:AM3" si="0">+I3+1</f>
        <v>45690</v>
      </c>
      <c r="K3" s="529">
        <f t="shared" si="0"/>
        <v>45691</v>
      </c>
      <c r="L3" s="529">
        <f t="shared" si="0"/>
        <v>45692</v>
      </c>
      <c r="M3" s="529">
        <f t="shared" si="0"/>
        <v>45693</v>
      </c>
      <c r="N3" s="529">
        <f t="shared" si="0"/>
        <v>45694</v>
      </c>
      <c r="O3" s="529">
        <f t="shared" si="0"/>
        <v>45695</v>
      </c>
      <c r="P3" s="529">
        <f t="shared" si="0"/>
        <v>45696</v>
      </c>
      <c r="Q3" s="529">
        <f t="shared" si="0"/>
        <v>45697</v>
      </c>
      <c r="R3" s="529">
        <f t="shared" si="0"/>
        <v>45698</v>
      </c>
      <c r="S3" s="529">
        <f t="shared" si="0"/>
        <v>45699</v>
      </c>
      <c r="T3" s="529">
        <f t="shared" si="0"/>
        <v>45700</v>
      </c>
      <c r="U3" s="529">
        <f t="shared" si="0"/>
        <v>45701</v>
      </c>
      <c r="V3" s="529">
        <f t="shared" si="0"/>
        <v>45702</v>
      </c>
      <c r="W3" s="529">
        <f t="shared" si="0"/>
        <v>45703</v>
      </c>
      <c r="X3" s="529">
        <f t="shared" si="0"/>
        <v>45704</v>
      </c>
      <c r="Y3" s="529">
        <f t="shared" si="0"/>
        <v>45705</v>
      </c>
      <c r="Z3" s="529">
        <f t="shared" si="0"/>
        <v>45706</v>
      </c>
      <c r="AA3" s="529">
        <f t="shared" si="0"/>
        <v>45707</v>
      </c>
      <c r="AB3" s="529">
        <f t="shared" si="0"/>
        <v>45708</v>
      </c>
      <c r="AC3" s="529">
        <f t="shared" si="0"/>
        <v>45709</v>
      </c>
      <c r="AD3" s="529">
        <f t="shared" si="0"/>
        <v>45710</v>
      </c>
      <c r="AE3" s="529">
        <f t="shared" si="0"/>
        <v>45711</v>
      </c>
      <c r="AF3" s="529">
        <f t="shared" si="0"/>
        <v>45712</v>
      </c>
      <c r="AG3" s="529">
        <f t="shared" si="0"/>
        <v>45713</v>
      </c>
      <c r="AH3" s="529">
        <f t="shared" si="0"/>
        <v>45714</v>
      </c>
      <c r="AI3" s="529">
        <f t="shared" si="0"/>
        <v>45715</v>
      </c>
      <c r="AJ3" s="529">
        <f t="shared" si="0"/>
        <v>45716</v>
      </c>
      <c r="AK3" s="529">
        <f t="shared" si="0"/>
        <v>45717</v>
      </c>
      <c r="AL3" s="529">
        <f t="shared" si="0"/>
        <v>45718</v>
      </c>
      <c r="AM3" s="529">
        <f t="shared" si="0"/>
        <v>45719</v>
      </c>
      <c r="AN3" s="1629" t="s">
        <v>258</v>
      </c>
      <c r="AO3" s="530"/>
      <c r="AP3" s="530"/>
      <c r="AQ3" s="530"/>
    </row>
    <row r="4" spans="1:43" ht="15.75" customHeight="1">
      <c r="A4" s="1539"/>
      <c r="B4" s="1539"/>
      <c r="C4" s="1539"/>
      <c r="D4" s="1539"/>
      <c r="E4" s="1539"/>
      <c r="F4" s="1539"/>
      <c r="G4" s="1539"/>
      <c r="H4" s="1539"/>
      <c r="I4" s="531" t="str">
        <f t="shared" ref="I4:AM4" si="1">+IF(WEEKDAY(I3)=1, "CN", "T"&amp;WEEKDAY(I3))</f>
        <v>T7</v>
      </c>
      <c r="J4" s="531" t="str">
        <f t="shared" si="1"/>
        <v>CN</v>
      </c>
      <c r="K4" s="531" t="str">
        <f t="shared" si="1"/>
        <v>T2</v>
      </c>
      <c r="L4" s="531" t="str">
        <f t="shared" si="1"/>
        <v>T3</v>
      </c>
      <c r="M4" s="531" t="str">
        <f t="shared" si="1"/>
        <v>T4</v>
      </c>
      <c r="N4" s="531" t="str">
        <f t="shared" si="1"/>
        <v>T5</v>
      </c>
      <c r="O4" s="531" t="str">
        <f t="shared" si="1"/>
        <v>T6</v>
      </c>
      <c r="P4" s="531" t="str">
        <f t="shared" si="1"/>
        <v>T7</v>
      </c>
      <c r="Q4" s="531" t="str">
        <f t="shared" si="1"/>
        <v>CN</v>
      </c>
      <c r="R4" s="531" t="str">
        <f t="shared" si="1"/>
        <v>T2</v>
      </c>
      <c r="S4" s="531" t="str">
        <f t="shared" si="1"/>
        <v>T3</v>
      </c>
      <c r="T4" s="531" t="str">
        <f t="shared" si="1"/>
        <v>T4</v>
      </c>
      <c r="U4" s="531" t="str">
        <f t="shared" si="1"/>
        <v>T5</v>
      </c>
      <c r="V4" s="531" t="str">
        <f t="shared" si="1"/>
        <v>T6</v>
      </c>
      <c r="W4" s="531" t="str">
        <f t="shared" si="1"/>
        <v>T7</v>
      </c>
      <c r="X4" s="531" t="str">
        <f t="shared" si="1"/>
        <v>CN</v>
      </c>
      <c r="Y4" s="531" t="str">
        <f t="shared" si="1"/>
        <v>T2</v>
      </c>
      <c r="Z4" s="531" t="str">
        <f t="shared" si="1"/>
        <v>T3</v>
      </c>
      <c r="AA4" s="531" t="str">
        <f t="shared" si="1"/>
        <v>T4</v>
      </c>
      <c r="AB4" s="531" t="str">
        <f t="shared" si="1"/>
        <v>T5</v>
      </c>
      <c r="AC4" s="531" t="str">
        <f t="shared" si="1"/>
        <v>T6</v>
      </c>
      <c r="AD4" s="531" t="str">
        <f t="shared" si="1"/>
        <v>T7</v>
      </c>
      <c r="AE4" s="531" t="str">
        <f t="shared" si="1"/>
        <v>CN</v>
      </c>
      <c r="AF4" s="531" t="str">
        <f t="shared" si="1"/>
        <v>T2</v>
      </c>
      <c r="AG4" s="531" t="str">
        <f t="shared" si="1"/>
        <v>T3</v>
      </c>
      <c r="AH4" s="531" t="str">
        <f t="shared" si="1"/>
        <v>T4</v>
      </c>
      <c r="AI4" s="531" t="str">
        <f t="shared" si="1"/>
        <v>T5</v>
      </c>
      <c r="AJ4" s="531" t="str">
        <f t="shared" si="1"/>
        <v>T6</v>
      </c>
      <c r="AK4" s="531" t="str">
        <f t="shared" si="1"/>
        <v>T7</v>
      </c>
      <c r="AL4" s="531" t="str">
        <f t="shared" si="1"/>
        <v>CN</v>
      </c>
      <c r="AM4" s="531" t="str">
        <f t="shared" si="1"/>
        <v>T2</v>
      </c>
      <c r="AN4" s="1539"/>
      <c r="AO4" s="530"/>
      <c r="AP4" s="530"/>
      <c r="AQ4" s="530"/>
    </row>
    <row r="5" spans="1:43" ht="15.75" customHeight="1">
      <c r="A5" s="122">
        <f t="shared" ref="A5:A51" si="2">+ROW()-4</f>
        <v>1</v>
      </c>
      <c r="B5" s="534" t="s">
        <v>259</v>
      </c>
      <c r="C5" s="534"/>
      <c r="D5" s="534" t="s">
        <v>260</v>
      </c>
      <c r="E5" s="766">
        <v>969387616</v>
      </c>
      <c r="F5" s="536"/>
      <c r="G5" s="534"/>
      <c r="H5" s="534"/>
      <c r="I5" s="567" t="s">
        <v>261</v>
      </c>
      <c r="J5" s="567" t="s">
        <v>261</v>
      </c>
      <c r="K5" s="567" t="s">
        <v>262</v>
      </c>
      <c r="L5" s="567" t="s">
        <v>262</v>
      </c>
      <c r="M5" s="567" t="s">
        <v>262</v>
      </c>
      <c r="N5" s="567" t="s">
        <v>262</v>
      </c>
      <c r="O5" s="567" t="s">
        <v>262</v>
      </c>
      <c r="P5" s="567" t="s">
        <v>262</v>
      </c>
      <c r="Q5" s="567" t="s">
        <v>261</v>
      </c>
      <c r="R5" s="567" t="s">
        <v>262</v>
      </c>
      <c r="S5" s="567" t="s">
        <v>262</v>
      </c>
      <c r="T5" s="567" t="s">
        <v>262</v>
      </c>
      <c r="U5" s="567" t="s">
        <v>262</v>
      </c>
      <c r="V5" s="567" t="s">
        <v>262</v>
      </c>
      <c r="W5" s="567" t="s">
        <v>262</v>
      </c>
      <c r="X5" s="567" t="s">
        <v>261</v>
      </c>
      <c r="Y5" s="567" t="s">
        <v>262</v>
      </c>
      <c r="Z5" s="567" t="s">
        <v>262</v>
      </c>
      <c r="AA5" s="567" t="s">
        <v>262</v>
      </c>
      <c r="AB5" s="567" t="s">
        <v>262</v>
      </c>
      <c r="AC5" s="567" t="s">
        <v>262</v>
      </c>
      <c r="AD5" s="567" t="s">
        <v>262</v>
      </c>
      <c r="AE5" s="567" t="s">
        <v>261</v>
      </c>
      <c r="AF5" s="567" t="s">
        <v>262</v>
      </c>
      <c r="AG5" s="567" t="s">
        <v>262</v>
      </c>
      <c r="AH5" s="567" t="s">
        <v>262</v>
      </c>
      <c r="AI5" s="567" t="s">
        <v>262</v>
      </c>
      <c r="AJ5" s="567" t="s">
        <v>262</v>
      </c>
      <c r="AK5" s="567"/>
      <c r="AL5" s="567"/>
      <c r="AM5" s="567"/>
      <c r="AN5" s="539">
        <f t="shared" ref="AN5:AN18" si="3">COUNTA(I5:AM5)-COUNTIF(I5:AM5,$AP$5)-COUNTIF(I5:AM5,$AP$6)-COUNTIF(I5:AM5,$AP$7)-COUNTIF(I5:AM5,#REF!)/2</f>
        <v>23</v>
      </c>
      <c r="AP5" s="541" t="s">
        <v>261</v>
      </c>
      <c r="AQ5" s="542" t="s">
        <v>266</v>
      </c>
    </row>
    <row r="6" spans="1:43" ht="15.75" customHeight="1">
      <c r="A6" s="122">
        <f t="shared" si="2"/>
        <v>2</v>
      </c>
      <c r="B6" s="534" t="s">
        <v>263</v>
      </c>
      <c r="C6" s="534"/>
      <c r="D6" s="534" t="s">
        <v>218</v>
      </c>
      <c r="E6" s="766">
        <v>915008283</v>
      </c>
      <c r="F6" s="536"/>
      <c r="G6" s="534"/>
      <c r="H6" s="534"/>
      <c r="I6" s="567" t="s">
        <v>261</v>
      </c>
      <c r="J6" s="567" t="s">
        <v>261</v>
      </c>
      <c r="K6" s="567" t="s">
        <v>262</v>
      </c>
      <c r="L6" s="567" t="s">
        <v>262</v>
      </c>
      <c r="M6" s="567" t="s">
        <v>262</v>
      </c>
      <c r="N6" s="567" t="s">
        <v>262</v>
      </c>
      <c r="O6" s="567" t="s">
        <v>262</v>
      </c>
      <c r="P6" s="567" t="s">
        <v>262</v>
      </c>
      <c r="Q6" s="567" t="s">
        <v>261</v>
      </c>
      <c r="R6" s="567" t="s">
        <v>262</v>
      </c>
      <c r="S6" s="567" t="s">
        <v>262</v>
      </c>
      <c r="T6" s="567" t="s">
        <v>262</v>
      </c>
      <c r="U6" s="567" t="s">
        <v>262</v>
      </c>
      <c r="V6" s="567" t="s">
        <v>262</v>
      </c>
      <c r="W6" s="567" t="s">
        <v>262</v>
      </c>
      <c r="X6" s="567" t="s">
        <v>261</v>
      </c>
      <c r="Y6" s="567" t="s">
        <v>262</v>
      </c>
      <c r="Z6" s="567" t="s">
        <v>262</v>
      </c>
      <c r="AA6" s="567" t="s">
        <v>262</v>
      </c>
      <c r="AB6" s="567" t="s">
        <v>262</v>
      </c>
      <c r="AC6" s="567" t="s">
        <v>262</v>
      </c>
      <c r="AD6" s="567" t="s">
        <v>262</v>
      </c>
      <c r="AE6" s="567" t="s">
        <v>261</v>
      </c>
      <c r="AF6" s="567" t="s">
        <v>262</v>
      </c>
      <c r="AG6" s="567" t="s">
        <v>262</v>
      </c>
      <c r="AH6" s="567" t="s">
        <v>262</v>
      </c>
      <c r="AI6" s="567" t="s">
        <v>262</v>
      </c>
      <c r="AJ6" s="567" t="s">
        <v>262</v>
      </c>
      <c r="AK6" s="567"/>
      <c r="AL6" s="567"/>
      <c r="AM6" s="567"/>
      <c r="AN6" s="539">
        <f t="shared" si="3"/>
        <v>23</v>
      </c>
      <c r="AP6" s="548" t="s">
        <v>272</v>
      </c>
      <c r="AQ6" s="542" t="s">
        <v>273</v>
      </c>
    </row>
    <row r="7" spans="1:43" ht="15.75" customHeight="1">
      <c r="A7" s="122">
        <f t="shared" si="2"/>
        <v>3</v>
      </c>
      <c r="B7" s="534" t="s">
        <v>259</v>
      </c>
      <c r="C7" s="534"/>
      <c r="D7" s="534" t="s">
        <v>264</v>
      </c>
      <c r="E7" s="766">
        <v>827264994</v>
      </c>
      <c r="F7" s="536"/>
      <c r="G7" s="534"/>
      <c r="H7" s="534"/>
      <c r="I7" s="567" t="s">
        <v>261</v>
      </c>
      <c r="J7" s="567" t="s">
        <v>261</v>
      </c>
      <c r="K7" s="567" t="s">
        <v>262</v>
      </c>
      <c r="L7" s="567" t="s">
        <v>262</v>
      </c>
      <c r="M7" s="567" t="s">
        <v>262</v>
      </c>
      <c r="N7" s="567" t="s">
        <v>262</v>
      </c>
      <c r="O7" s="567" t="s">
        <v>262</v>
      </c>
      <c r="P7" s="567" t="s">
        <v>262</v>
      </c>
      <c r="Q7" s="567" t="s">
        <v>261</v>
      </c>
      <c r="R7" s="567" t="s">
        <v>262</v>
      </c>
      <c r="S7" s="567" t="s">
        <v>262</v>
      </c>
      <c r="T7" s="567" t="s">
        <v>262</v>
      </c>
      <c r="U7" s="567" t="s">
        <v>262</v>
      </c>
      <c r="V7" s="567" t="s">
        <v>262</v>
      </c>
      <c r="W7" s="567" t="s">
        <v>262</v>
      </c>
      <c r="X7" s="567" t="s">
        <v>261</v>
      </c>
      <c r="Y7" s="567" t="s">
        <v>262</v>
      </c>
      <c r="Z7" s="567" t="s">
        <v>262</v>
      </c>
      <c r="AA7" s="567" t="s">
        <v>262</v>
      </c>
      <c r="AB7" s="567" t="s">
        <v>262</v>
      </c>
      <c r="AC7" s="567" t="s">
        <v>262</v>
      </c>
      <c r="AD7" s="567" t="s">
        <v>262</v>
      </c>
      <c r="AE7" s="567" t="s">
        <v>261</v>
      </c>
      <c r="AF7" s="567" t="s">
        <v>262</v>
      </c>
      <c r="AG7" s="567" t="s">
        <v>262</v>
      </c>
      <c r="AH7" s="567" t="s">
        <v>262</v>
      </c>
      <c r="AI7" s="567" t="s">
        <v>262</v>
      </c>
      <c r="AJ7" s="567" t="s">
        <v>262</v>
      </c>
      <c r="AK7" s="567"/>
      <c r="AL7" s="567"/>
      <c r="AM7" s="567"/>
      <c r="AN7" s="539">
        <f t="shared" si="3"/>
        <v>23</v>
      </c>
      <c r="AP7" s="767" t="s">
        <v>277</v>
      </c>
      <c r="AQ7" s="542" t="s">
        <v>278</v>
      </c>
    </row>
    <row r="8" spans="1:43" ht="15.75" customHeight="1">
      <c r="A8" s="122">
        <f t="shared" si="2"/>
        <v>4</v>
      </c>
      <c r="B8" s="534" t="s">
        <v>259</v>
      </c>
      <c r="C8" s="534"/>
      <c r="D8" s="534" t="s">
        <v>265</v>
      </c>
      <c r="E8" s="766">
        <v>972264311</v>
      </c>
      <c r="F8" s="536"/>
      <c r="G8" s="534"/>
      <c r="H8" s="534"/>
      <c r="I8" s="567" t="s">
        <v>710</v>
      </c>
      <c r="J8" s="567" t="s">
        <v>261</v>
      </c>
      <c r="K8" s="567" t="s">
        <v>262</v>
      </c>
      <c r="L8" s="567" t="s">
        <v>262</v>
      </c>
      <c r="M8" s="567" t="s">
        <v>262</v>
      </c>
      <c r="N8" s="567" t="s">
        <v>262</v>
      </c>
      <c r="O8" s="567" t="s">
        <v>262</v>
      </c>
      <c r="P8" s="567" t="s">
        <v>262</v>
      </c>
      <c r="Q8" s="567" t="s">
        <v>261</v>
      </c>
      <c r="R8" s="567" t="s">
        <v>262</v>
      </c>
      <c r="S8" s="567" t="s">
        <v>262</v>
      </c>
      <c r="T8" s="567" t="s">
        <v>262</v>
      </c>
      <c r="U8" s="567" t="s">
        <v>262</v>
      </c>
      <c r="V8" s="567" t="s">
        <v>262</v>
      </c>
      <c r="W8" s="567" t="s">
        <v>262</v>
      </c>
      <c r="X8" s="567" t="s">
        <v>261</v>
      </c>
      <c r="Y8" s="567" t="s">
        <v>262</v>
      </c>
      <c r="Z8" s="567" t="s">
        <v>262</v>
      </c>
      <c r="AA8" s="567" t="s">
        <v>262</v>
      </c>
      <c r="AB8" s="567" t="s">
        <v>262</v>
      </c>
      <c r="AC8" s="567" t="s">
        <v>262</v>
      </c>
      <c r="AD8" s="567" t="s">
        <v>262</v>
      </c>
      <c r="AE8" s="567" t="s">
        <v>261</v>
      </c>
      <c r="AF8" s="567" t="s">
        <v>262</v>
      </c>
      <c r="AG8" s="567" t="s">
        <v>262</v>
      </c>
      <c r="AH8" s="567" t="s">
        <v>262</v>
      </c>
      <c r="AI8" s="567" t="s">
        <v>262</v>
      </c>
      <c r="AJ8" s="567" t="s">
        <v>262</v>
      </c>
      <c r="AK8" s="567"/>
      <c r="AL8" s="567"/>
      <c r="AM8" s="567"/>
      <c r="AN8" s="539">
        <f t="shared" si="3"/>
        <v>24</v>
      </c>
      <c r="AP8" s="65" t="s">
        <v>262</v>
      </c>
      <c r="AQ8" s="542" t="s">
        <v>711</v>
      </c>
    </row>
    <row r="9" spans="1:43" ht="15.75" customHeight="1">
      <c r="A9" s="122">
        <f t="shared" si="2"/>
        <v>5</v>
      </c>
      <c r="B9" s="260" t="s">
        <v>287</v>
      </c>
      <c r="C9" s="260"/>
      <c r="D9" s="260" t="s">
        <v>288</v>
      </c>
      <c r="E9" s="768">
        <v>971929815</v>
      </c>
      <c r="F9" s="260"/>
      <c r="G9" s="260"/>
      <c r="H9" s="260" t="s">
        <v>280</v>
      </c>
      <c r="I9" s="577" t="s">
        <v>262</v>
      </c>
      <c r="J9" s="567" t="s">
        <v>261</v>
      </c>
      <c r="K9" s="567" t="s">
        <v>262</v>
      </c>
      <c r="L9" s="567" t="s">
        <v>262</v>
      </c>
      <c r="M9" s="567" t="s">
        <v>262</v>
      </c>
      <c r="N9" s="567" t="s">
        <v>262</v>
      </c>
      <c r="O9" s="567" t="s">
        <v>262</v>
      </c>
      <c r="P9" s="567" t="s">
        <v>262</v>
      </c>
      <c r="Q9" s="567" t="s">
        <v>261</v>
      </c>
      <c r="R9" s="567" t="s">
        <v>262</v>
      </c>
      <c r="S9" s="567" t="s">
        <v>262</v>
      </c>
      <c r="T9" s="567" t="s">
        <v>262</v>
      </c>
      <c r="U9" s="567" t="s">
        <v>262</v>
      </c>
      <c r="V9" s="567" t="s">
        <v>262</v>
      </c>
      <c r="W9" s="567" t="s">
        <v>262</v>
      </c>
      <c r="X9" s="567" t="s">
        <v>261</v>
      </c>
      <c r="Y9" s="567" t="s">
        <v>262</v>
      </c>
      <c r="Z9" s="567" t="s">
        <v>262</v>
      </c>
      <c r="AA9" s="567" t="s">
        <v>262</v>
      </c>
      <c r="AB9" s="567" t="s">
        <v>262</v>
      </c>
      <c r="AC9" s="567" t="s">
        <v>262</v>
      </c>
      <c r="AD9" s="567" t="s">
        <v>262</v>
      </c>
      <c r="AE9" s="567" t="s">
        <v>261</v>
      </c>
      <c r="AF9" s="567" t="s">
        <v>262</v>
      </c>
      <c r="AG9" s="567" t="s">
        <v>262</v>
      </c>
      <c r="AH9" s="567" t="s">
        <v>262</v>
      </c>
      <c r="AI9" s="567" t="s">
        <v>262</v>
      </c>
      <c r="AJ9" s="567" t="s">
        <v>262</v>
      </c>
      <c r="AK9" s="567"/>
      <c r="AL9" s="567"/>
      <c r="AM9" s="567"/>
      <c r="AN9" s="539">
        <f t="shared" si="3"/>
        <v>24</v>
      </c>
      <c r="AO9" s="540"/>
      <c r="AP9" s="9" t="s">
        <v>712</v>
      </c>
      <c r="AQ9" s="542" t="s">
        <v>281</v>
      </c>
    </row>
    <row r="10" spans="1:43" ht="15.75" customHeight="1">
      <c r="A10" s="122">
        <f t="shared" si="2"/>
        <v>6</v>
      </c>
      <c r="B10" s="550" t="s">
        <v>279</v>
      </c>
      <c r="C10" s="551" t="s">
        <v>163</v>
      </c>
      <c r="D10" s="800" t="s">
        <v>284</v>
      </c>
      <c r="E10" s="768">
        <v>913500445</v>
      </c>
      <c r="F10" s="553">
        <v>3.5</v>
      </c>
      <c r="G10" s="551"/>
      <c r="H10" s="551" t="s">
        <v>280</v>
      </c>
      <c r="I10" s="567" t="s">
        <v>261</v>
      </c>
      <c r="J10" s="567" t="s">
        <v>261</v>
      </c>
      <c r="K10" s="567" t="s">
        <v>712</v>
      </c>
      <c r="L10" s="567" t="s">
        <v>712</v>
      </c>
      <c r="M10" s="567" t="s">
        <v>712</v>
      </c>
      <c r="N10" s="567" t="s">
        <v>712</v>
      </c>
      <c r="O10" s="567" t="s">
        <v>712</v>
      </c>
      <c r="P10" s="567" t="s">
        <v>712</v>
      </c>
      <c r="Q10" s="567" t="s">
        <v>261</v>
      </c>
      <c r="R10" s="567" t="s">
        <v>712</v>
      </c>
      <c r="S10" s="567" t="s">
        <v>712</v>
      </c>
      <c r="T10" s="567" t="s">
        <v>712</v>
      </c>
      <c r="U10" s="567" t="s">
        <v>712</v>
      </c>
      <c r="V10" s="567" t="s">
        <v>712</v>
      </c>
      <c r="W10" s="567" t="s">
        <v>712</v>
      </c>
      <c r="X10" s="567" t="s">
        <v>261</v>
      </c>
      <c r="Y10" s="567" t="s">
        <v>712</v>
      </c>
      <c r="Z10" s="567" t="s">
        <v>712</v>
      </c>
      <c r="AA10" s="567" t="s">
        <v>712</v>
      </c>
      <c r="AB10" s="567" t="s">
        <v>712</v>
      </c>
      <c r="AC10" s="567" t="s">
        <v>712</v>
      </c>
      <c r="AD10" s="567" t="s">
        <v>712</v>
      </c>
      <c r="AE10" s="567" t="s">
        <v>261</v>
      </c>
      <c r="AF10" s="567" t="s">
        <v>712</v>
      </c>
      <c r="AG10" s="567" t="s">
        <v>712</v>
      </c>
      <c r="AH10" s="567" t="s">
        <v>712</v>
      </c>
      <c r="AI10" s="567" t="s">
        <v>712</v>
      </c>
      <c r="AJ10" s="567" t="s">
        <v>712</v>
      </c>
      <c r="AK10" s="567"/>
      <c r="AL10" s="567"/>
      <c r="AM10" s="567"/>
      <c r="AN10" s="539">
        <f t="shared" si="3"/>
        <v>23</v>
      </c>
    </row>
    <row r="11" spans="1:43" ht="15" customHeight="1">
      <c r="A11" s="122">
        <f t="shared" si="2"/>
        <v>7</v>
      </c>
      <c r="B11" s="550" t="s">
        <v>279</v>
      </c>
      <c r="C11" s="551" t="s">
        <v>344</v>
      </c>
      <c r="D11" s="800" t="s">
        <v>713</v>
      </c>
      <c r="E11" s="769" t="s">
        <v>714</v>
      </c>
      <c r="F11" s="553">
        <v>2.5</v>
      </c>
      <c r="G11" s="551"/>
      <c r="H11" s="551" t="s">
        <v>280</v>
      </c>
      <c r="I11" s="577" t="s">
        <v>712</v>
      </c>
      <c r="J11" s="567" t="s">
        <v>261</v>
      </c>
      <c r="K11" s="567" t="s">
        <v>712</v>
      </c>
      <c r="L11" s="567" t="s">
        <v>712</v>
      </c>
      <c r="M11" s="567" t="s">
        <v>712</v>
      </c>
      <c r="N11" s="567" t="s">
        <v>712</v>
      </c>
      <c r="O11" s="567" t="s">
        <v>712</v>
      </c>
      <c r="P11" s="567" t="s">
        <v>712</v>
      </c>
      <c r="Q11" s="567" t="s">
        <v>261</v>
      </c>
      <c r="R11" s="567" t="s">
        <v>712</v>
      </c>
      <c r="S11" s="567" t="s">
        <v>712</v>
      </c>
      <c r="T11" s="567" t="s">
        <v>712</v>
      </c>
      <c r="U11" s="567" t="s">
        <v>712</v>
      </c>
      <c r="V11" s="567" t="s">
        <v>712</v>
      </c>
      <c r="W11" s="567" t="s">
        <v>712</v>
      </c>
      <c r="X11" s="567" t="s">
        <v>261</v>
      </c>
      <c r="Y11" s="567" t="s">
        <v>712</v>
      </c>
      <c r="Z11" s="567" t="s">
        <v>712</v>
      </c>
      <c r="AA11" s="567" t="s">
        <v>712</v>
      </c>
      <c r="AB11" s="567" t="s">
        <v>712</v>
      </c>
      <c r="AC11" s="567" t="s">
        <v>712</v>
      </c>
      <c r="AD11" s="567" t="s">
        <v>712</v>
      </c>
      <c r="AE11" s="567" t="s">
        <v>261</v>
      </c>
      <c r="AF11" s="567" t="s">
        <v>712</v>
      </c>
      <c r="AG11" s="567" t="s">
        <v>712</v>
      </c>
      <c r="AH11" s="567" t="s">
        <v>712</v>
      </c>
      <c r="AI11" s="567" t="s">
        <v>712</v>
      </c>
      <c r="AJ11" s="567" t="s">
        <v>712</v>
      </c>
      <c r="AK11" s="567"/>
      <c r="AL11" s="567"/>
      <c r="AM11" s="567"/>
      <c r="AN11" s="539">
        <f t="shared" si="3"/>
        <v>24</v>
      </c>
      <c r="AO11" s="540"/>
    </row>
    <row r="12" spans="1:43" ht="15.75" customHeight="1">
      <c r="A12" s="122">
        <f t="shared" si="2"/>
        <v>8</v>
      </c>
      <c r="B12" s="550" t="s">
        <v>279</v>
      </c>
      <c r="C12" s="551" t="s">
        <v>134</v>
      </c>
      <c r="D12" s="800" t="s">
        <v>715</v>
      </c>
      <c r="E12" s="768">
        <v>868578998</v>
      </c>
      <c r="F12" s="553">
        <v>2.5</v>
      </c>
      <c r="G12" s="260"/>
      <c r="H12" s="551" t="s">
        <v>280</v>
      </c>
      <c r="I12" s="567" t="s">
        <v>261</v>
      </c>
      <c r="J12" s="567" t="s">
        <v>261</v>
      </c>
      <c r="K12" s="567" t="s">
        <v>712</v>
      </c>
      <c r="L12" s="567" t="s">
        <v>712</v>
      </c>
      <c r="M12" s="567" t="s">
        <v>712</v>
      </c>
      <c r="N12" s="567" t="s">
        <v>712</v>
      </c>
      <c r="O12" s="567" t="s">
        <v>712</v>
      </c>
      <c r="P12" s="567" t="s">
        <v>712</v>
      </c>
      <c r="Q12" s="567" t="s">
        <v>261</v>
      </c>
      <c r="R12" s="567" t="s">
        <v>712</v>
      </c>
      <c r="S12" s="567" t="s">
        <v>712</v>
      </c>
      <c r="T12" s="567" t="s">
        <v>712</v>
      </c>
      <c r="U12" s="567" t="s">
        <v>712</v>
      </c>
      <c r="V12" s="567" t="s">
        <v>712</v>
      </c>
      <c r="W12" s="567" t="s">
        <v>712</v>
      </c>
      <c r="X12" s="567" t="s">
        <v>261</v>
      </c>
      <c r="Y12" s="567" t="s">
        <v>712</v>
      </c>
      <c r="Z12" s="567" t="s">
        <v>712</v>
      </c>
      <c r="AA12" s="567" t="s">
        <v>712</v>
      </c>
      <c r="AB12" s="567" t="s">
        <v>261</v>
      </c>
      <c r="AC12" s="567" t="s">
        <v>712</v>
      </c>
      <c r="AD12" s="567" t="s">
        <v>712</v>
      </c>
      <c r="AE12" s="567" t="s">
        <v>261</v>
      </c>
      <c r="AF12" s="567" t="s">
        <v>712</v>
      </c>
      <c r="AG12" s="567" t="s">
        <v>712</v>
      </c>
      <c r="AH12" s="567" t="s">
        <v>308</v>
      </c>
      <c r="AI12" s="567" t="s">
        <v>306</v>
      </c>
      <c r="AJ12" s="567" t="s">
        <v>308</v>
      </c>
      <c r="AK12" s="567"/>
      <c r="AL12" s="567"/>
      <c r="AM12" s="567"/>
      <c r="AN12" s="539">
        <f t="shared" si="3"/>
        <v>22</v>
      </c>
      <c r="AO12" s="540"/>
      <c r="AQ12" s="542"/>
    </row>
    <row r="13" spans="1:43" ht="15.75" customHeight="1">
      <c r="A13" s="122">
        <f t="shared" si="2"/>
        <v>9</v>
      </c>
      <c r="B13" s="480" t="s">
        <v>279</v>
      </c>
      <c r="C13" s="770" t="s">
        <v>110</v>
      </c>
      <c r="D13" s="563" t="s">
        <v>37</v>
      </c>
      <c r="E13" s="776">
        <v>967884730</v>
      </c>
      <c r="F13" s="564">
        <v>8</v>
      </c>
      <c r="G13" s="480">
        <v>700</v>
      </c>
      <c r="H13" s="480" t="s">
        <v>256</v>
      </c>
      <c r="I13" s="567" t="s">
        <v>261</v>
      </c>
      <c r="J13" s="567" t="s">
        <v>261</v>
      </c>
      <c r="K13" s="567" t="s">
        <v>261</v>
      </c>
      <c r="L13" s="567" t="s">
        <v>712</v>
      </c>
      <c r="M13" s="567" t="s">
        <v>712</v>
      </c>
      <c r="N13" s="567" t="s">
        <v>308</v>
      </c>
      <c r="O13" s="774" t="s">
        <v>705</v>
      </c>
      <c r="P13" s="774" t="s">
        <v>705</v>
      </c>
      <c r="Q13" s="774" t="s">
        <v>705</v>
      </c>
      <c r="R13" s="774" t="s">
        <v>705</v>
      </c>
      <c r="S13" s="774" t="s">
        <v>705</v>
      </c>
      <c r="T13" s="774" t="s">
        <v>705</v>
      </c>
      <c r="U13" s="567" t="s">
        <v>712</v>
      </c>
      <c r="V13" s="567" t="s">
        <v>712</v>
      </c>
      <c r="W13" s="567" t="s">
        <v>751</v>
      </c>
      <c r="X13" s="567" t="s">
        <v>751</v>
      </c>
      <c r="Y13" s="567" t="s">
        <v>712</v>
      </c>
      <c r="Z13" s="567" t="s">
        <v>282</v>
      </c>
      <c r="AA13" s="567" t="s">
        <v>282</v>
      </c>
      <c r="AB13" s="567" t="s">
        <v>712</v>
      </c>
      <c r="AC13" s="567" t="s">
        <v>752</v>
      </c>
      <c r="AD13" s="567" t="s">
        <v>752</v>
      </c>
      <c r="AE13" s="578" t="s">
        <v>282</v>
      </c>
      <c r="AF13" s="567" t="s">
        <v>302</v>
      </c>
      <c r="AG13" s="567" t="s">
        <v>308</v>
      </c>
      <c r="AH13" s="567" t="s">
        <v>308</v>
      </c>
      <c r="AI13" s="567" t="s">
        <v>282</v>
      </c>
      <c r="AJ13" s="567" t="s">
        <v>712</v>
      </c>
      <c r="AK13" s="567"/>
      <c r="AL13" s="567"/>
      <c r="AM13" s="567"/>
      <c r="AN13" s="539">
        <f t="shared" si="3"/>
        <v>25</v>
      </c>
      <c r="AO13" s="540"/>
    </row>
    <row r="14" spans="1:43" ht="15.75" customHeight="1">
      <c r="A14" s="122">
        <f t="shared" si="2"/>
        <v>10</v>
      </c>
      <c r="B14" s="480" t="s">
        <v>279</v>
      </c>
      <c r="C14" s="480" t="s">
        <v>339</v>
      </c>
      <c r="D14" s="563" t="s">
        <v>216</v>
      </c>
      <c r="E14" s="776">
        <v>326522825</v>
      </c>
      <c r="F14" s="778" t="s">
        <v>721</v>
      </c>
      <c r="G14" s="564">
        <v>730</v>
      </c>
      <c r="H14" s="480" t="s">
        <v>256</v>
      </c>
      <c r="I14" s="567" t="s">
        <v>261</v>
      </c>
      <c r="J14" s="567" t="s">
        <v>261</v>
      </c>
      <c r="K14" s="567" t="s">
        <v>712</v>
      </c>
      <c r="L14" s="567" t="s">
        <v>306</v>
      </c>
      <c r="M14" s="567" t="s">
        <v>753</v>
      </c>
      <c r="N14" s="567" t="s">
        <v>712</v>
      </c>
      <c r="O14" s="567" t="s">
        <v>712</v>
      </c>
      <c r="P14" s="567" t="s">
        <v>282</v>
      </c>
      <c r="Q14" s="567" t="s">
        <v>753</v>
      </c>
      <c r="R14" s="567" t="s">
        <v>712</v>
      </c>
      <c r="S14" s="567" t="s">
        <v>282</v>
      </c>
      <c r="T14" s="567" t="s">
        <v>282</v>
      </c>
      <c r="U14" s="567" t="s">
        <v>712</v>
      </c>
      <c r="V14" s="567" t="s">
        <v>712</v>
      </c>
      <c r="W14" s="567" t="s">
        <v>754</v>
      </c>
      <c r="X14" s="567" t="s">
        <v>754</v>
      </c>
      <c r="Y14" s="567" t="s">
        <v>712</v>
      </c>
      <c r="Z14" s="567" t="s">
        <v>282</v>
      </c>
      <c r="AA14" s="567" t="s">
        <v>282</v>
      </c>
      <c r="AB14" s="567" t="s">
        <v>712</v>
      </c>
      <c r="AC14" s="567" t="s">
        <v>282</v>
      </c>
      <c r="AD14" s="567" t="s">
        <v>282</v>
      </c>
      <c r="AE14" s="567" t="s">
        <v>261</v>
      </c>
      <c r="AF14" s="567" t="s">
        <v>308</v>
      </c>
      <c r="AG14" s="567" t="s">
        <v>282</v>
      </c>
      <c r="AH14" s="567" t="s">
        <v>282</v>
      </c>
      <c r="AI14" s="567" t="s">
        <v>712</v>
      </c>
      <c r="AJ14" s="567" t="s">
        <v>282</v>
      </c>
      <c r="AK14" s="567"/>
      <c r="AL14" s="567"/>
      <c r="AM14" s="567"/>
      <c r="AN14" s="539">
        <f t="shared" si="3"/>
        <v>25</v>
      </c>
      <c r="AO14" s="540"/>
    </row>
    <row r="15" spans="1:43" ht="15.75" customHeight="1">
      <c r="A15" s="122">
        <f t="shared" si="2"/>
        <v>11</v>
      </c>
      <c r="B15" s="770" t="s">
        <v>279</v>
      </c>
      <c r="C15" s="480" t="s">
        <v>338</v>
      </c>
      <c r="D15" s="563" t="s">
        <v>158</v>
      </c>
      <c r="E15" s="776">
        <v>886884883</v>
      </c>
      <c r="F15" s="801" t="s">
        <v>721</v>
      </c>
      <c r="G15" s="480">
        <v>730</v>
      </c>
      <c r="H15" s="480" t="s">
        <v>256</v>
      </c>
      <c r="I15" s="567" t="s">
        <v>261</v>
      </c>
      <c r="J15" s="567" t="s">
        <v>261</v>
      </c>
      <c r="K15" s="567" t="s">
        <v>753</v>
      </c>
      <c r="L15" s="567" t="s">
        <v>308</v>
      </c>
      <c r="M15" s="567" t="s">
        <v>308</v>
      </c>
      <c r="N15" s="567" t="s">
        <v>712</v>
      </c>
      <c r="O15" s="567" t="s">
        <v>282</v>
      </c>
      <c r="P15" s="567" t="s">
        <v>282</v>
      </c>
      <c r="Q15" s="567" t="s">
        <v>302</v>
      </c>
      <c r="R15" s="567" t="s">
        <v>302</v>
      </c>
      <c r="S15" s="567" t="s">
        <v>282</v>
      </c>
      <c r="T15" s="567" t="s">
        <v>282</v>
      </c>
      <c r="U15" s="567" t="s">
        <v>282</v>
      </c>
      <c r="V15" s="567" t="s">
        <v>282</v>
      </c>
      <c r="W15" s="567" t="s">
        <v>712</v>
      </c>
      <c r="X15" s="578" t="s">
        <v>306</v>
      </c>
      <c r="Y15" s="567" t="s">
        <v>712</v>
      </c>
      <c r="Z15" s="567" t="s">
        <v>282</v>
      </c>
      <c r="AA15" s="567" t="s">
        <v>282</v>
      </c>
      <c r="AB15" s="567" t="s">
        <v>712</v>
      </c>
      <c r="AC15" s="567" t="s">
        <v>755</v>
      </c>
      <c r="AD15" s="567" t="s">
        <v>755</v>
      </c>
      <c r="AE15" s="567" t="s">
        <v>755</v>
      </c>
      <c r="AF15" s="567" t="s">
        <v>712</v>
      </c>
      <c r="AG15" s="567" t="s">
        <v>308</v>
      </c>
      <c r="AH15" s="567" t="s">
        <v>308</v>
      </c>
      <c r="AI15" s="567" t="s">
        <v>282</v>
      </c>
      <c r="AJ15" s="567" t="s">
        <v>282</v>
      </c>
      <c r="AK15" s="567"/>
      <c r="AL15" s="567"/>
      <c r="AM15" s="567"/>
      <c r="AN15" s="539">
        <f t="shared" si="3"/>
        <v>26</v>
      </c>
    </row>
    <row r="16" spans="1:43" ht="15.75" customHeight="1">
      <c r="A16" s="122">
        <f t="shared" si="2"/>
        <v>12</v>
      </c>
      <c r="B16" s="480" t="s">
        <v>279</v>
      </c>
      <c r="C16" s="480" t="s">
        <v>343</v>
      </c>
      <c r="D16" s="563" t="s">
        <v>299</v>
      </c>
      <c r="E16" s="776">
        <v>964343887</v>
      </c>
      <c r="F16" s="778" t="s">
        <v>341</v>
      </c>
      <c r="G16" s="480">
        <v>680</v>
      </c>
      <c r="H16" s="480" t="s">
        <v>256</v>
      </c>
      <c r="I16" s="567" t="s">
        <v>261</v>
      </c>
      <c r="J16" s="567" t="s">
        <v>261</v>
      </c>
      <c r="K16" s="567" t="s">
        <v>712</v>
      </c>
      <c r="L16" s="567" t="s">
        <v>712</v>
      </c>
      <c r="M16" s="567" t="s">
        <v>306</v>
      </c>
      <c r="N16" s="567" t="s">
        <v>712</v>
      </c>
      <c r="O16" s="567" t="s">
        <v>282</v>
      </c>
      <c r="P16" s="567" t="s">
        <v>282</v>
      </c>
      <c r="Q16" s="567" t="s">
        <v>753</v>
      </c>
      <c r="R16" s="567" t="s">
        <v>712</v>
      </c>
      <c r="S16" s="567" t="s">
        <v>753</v>
      </c>
      <c r="T16" s="567" t="s">
        <v>282</v>
      </c>
      <c r="U16" s="567" t="s">
        <v>712</v>
      </c>
      <c r="V16" s="567" t="s">
        <v>712</v>
      </c>
      <c r="W16" s="567" t="s">
        <v>302</v>
      </c>
      <c r="X16" s="567" t="s">
        <v>261</v>
      </c>
      <c r="Y16" s="567" t="s">
        <v>282</v>
      </c>
      <c r="Z16" s="567" t="s">
        <v>282</v>
      </c>
      <c r="AA16" s="567" t="s">
        <v>754</v>
      </c>
      <c r="AB16" s="567" t="s">
        <v>754</v>
      </c>
      <c r="AC16" s="567" t="s">
        <v>754</v>
      </c>
      <c r="AD16" s="567" t="s">
        <v>712</v>
      </c>
      <c r="AE16" s="578" t="s">
        <v>282</v>
      </c>
      <c r="AF16" s="567" t="s">
        <v>302</v>
      </c>
      <c r="AG16" s="567" t="s">
        <v>282</v>
      </c>
      <c r="AH16" s="567" t="s">
        <v>282</v>
      </c>
      <c r="AI16" s="567" t="s">
        <v>282</v>
      </c>
      <c r="AJ16" s="567" t="s">
        <v>282</v>
      </c>
      <c r="AK16" s="567"/>
      <c r="AL16" s="567"/>
      <c r="AM16" s="567"/>
      <c r="AN16" s="539">
        <f t="shared" si="3"/>
        <v>25</v>
      </c>
      <c r="AO16" s="540"/>
    </row>
    <row r="17" spans="1:43" ht="15.75" customHeight="1">
      <c r="A17" s="122">
        <f t="shared" si="2"/>
        <v>13</v>
      </c>
      <c r="B17" s="480" t="s">
        <v>279</v>
      </c>
      <c r="C17" s="480" t="s">
        <v>340</v>
      </c>
      <c r="D17" s="563" t="s">
        <v>326</v>
      </c>
      <c r="E17" s="776">
        <v>379427150</v>
      </c>
      <c r="F17" s="564" t="s">
        <v>341</v>
      </c>
      <c r="G17" s="480">
        <v>680</v>
      </c>
      <c r="H17" s="480" t="s">
        <v>256</v>
      </c>
      <c r="I17" s="567" t="s">
        <v>261</v>
      </c>
      <c r="J17" s="567" t="s">
        <v>261</v>
      </c>
      <c r="K17" s="567" t="s">
        <v>712</v>
      </c>
      <c r="L17" s="567" t="s">
        <v>712</v>
      </c>
      <c r="M17" s="567" t="s">
        <v>712</v>
      </c>
      <c r="N17" s="567" t="s">
        <v>712</v>
      </c>
      <c r="O17" s="567" t="s">
        <v>282</v>
      </c>
      <c r="P17" s="567" t="s">
        <v>282</v>
      </c>
      <c r="Q17" s="567" t="s">
        <v>261</v>
      </c>
      <c r="R17" s="567" t="s">
        <v>712</v>
      </c>
      <c r="S17" s="567" t="s">
        <v>282</v>
      </c>
      <c r="T17" s="567" t="s">
        <v>282</v>
      </c>
      <c r="U17" s="567" t="s">
        <v>712</v>
      </c>
      <c r="V17" s="567" t="s">
        <v>282</v>
      </c>
      <c r="W17" s="567" t="s">
        <v>302</v>
      </c>
      <c r="X17" s="567" t="s">
        <v>261</v>
      </c>
      <c r="Y17" s="567" t="s">
        <v>712</v>
      </c>
      <c r="Z17" s="567" t="s">
        <v>308</v>
      </c>
      <c r="AA17" s="567" t="s">
        <v>282</v>
      </c>
      <c r="AB17" s="567" t="s">
        <v>282</v>
      </c>
      <c r="AC17" s="567" t="s">
        <v>756</v>
      </c>
      <c r="AD17" s="567" t="s">
        <v>712</v>
      </c>
      <c r="AE17" s="567" t="s">
        <v>757</v>
      </c>
      <c r="AF17" s="567" t="s">
        <v>712</v>
      </c>
      <c r="AG17" s="567" t="s">
        <v>757</v>
      </c>
      <c r="AH17" s="567" t="s">
        <v>757</v>
      </c>
      <c r="AI17" s="567" t="s">
        <v>302</v>
      </c>
      <c r="AJ17" s="567" t="s">
        <v>302</v>
      </c>
      <c r="AK17" s="567"/>
      <c r="AL17" s="567"/>
      <c r="AM17" s="567"/>
      <c r="AN17" s="539">
        <f t="shared" si="3"/>
        <v>24</v>
      </c>
      <c r="AO17" s="540"/>
      <c r="AP17" s="540"/>
      <c r="AQ17" s="540"/>
    </row>
    <row r="18" spans="1:43" ht="15.75" customHeight="1">
      <c r="A18" s="122">
        <f t="shared" si="2"/>
        <v>14</v>
      </c>
      <c r="B18" s="480" t="s">
        <v>279</v>
      </c>
      <c r="C18" s="480" t="s">
        <v>117</v>
      </c>
      <c r="D18" s="563" t="s">
        <v>15</v>
      </c>
      <c r="E18" s="776">
        <v>961571433</v>
      </c>
      <c r="F18" s="564">
        <v>8</v>
      </c>
      <c r="G18" s="564">
        <v>700</v>
      </c>
      <c r="H18" s="480" t="s">
        <v>256</v>
      </c>
      <c r="I18" s="567" t="s">
        <v>261</v>
      </c>
      <c r="J18" s="567" t="s">
        <v>261</v>
      </c>
      <c r="K18" s="567" t="s">
        <v>712</v>
      </c>
      <c r="L18" s="567" t="s">
        <v>712</v>
      </c>
      <c r="M18" s="567" t="s">
        <v>712</v>
      </c>
      <c r="N18" s="567" t="s">
        <v>302</v>
      </c>
      <c r="O18" s="567" t="s">
        <v>712</v>
      </c>
      <c r="P18" s="567" t="s">
        <v>282</v>
      </c>
      <c r="Q18" s="567" t="s">
        <v>302</v>
      </c>
      <c r="R18" s="567" t="s">
        <v>302</v>
      </c>
      <c r="S18" s="567" t="s">
        <v>282</v>
      </c>
      <c r="T18" s="567" t="s">
        <v>712</v>
      </c>
      <c r="U18" s="567" t="s">
        <v>282</v>
      </c>
      <c r="V18" s="567" t="s">
        <v>282</v>
      </c>
      <c r="W18" s="567" t="s">
        <v>712</v>
      </c>
      <c r="X18" s="567" t="s">
        <v>261</v>
      </c>
      <c r="Y18" s="567" t="s">
        <v>712</v>
      </c>
      <c r="Z18" s="567" t="s">
        <v>282</v>
      </c>
      <c r="AA18" s="567" t="s">
        <v>282</v>
      </c>
      <c r="AB18" s="567" t="s">
        <v>712</v>
      </c>
      <c r="AC18" s="567" t="s">
        <v>282</v>
      </c>
      <c r="AD18" s="567" t="s">
        <v>282</v>
      </c>
      <c r="AE18" s="567" t="s">
        <v>261</v>
      </c>
      <c r="AF18" s="567" t="s">
        <v>302</v>
      </c>
      <c r="AG18" s="567" t="s">
        <v>282</v>
      </c>
      <c r="AH18" s="567" t="s">
        <v>282</v>
      </c>
      <c r="AI18" s="567" t="s">
        <v>282</v>
      </c>
      <c r="AJ18" s="567" t="s">
        <v>282</v>
      </c>
      <c r="AK18" s="567"/>
      <c r="AL18" s="567"/>
      <c r="AM18" s="567"/>
      <c r="AN18" s="539">
        <f t="shared" si="3"/>
        <v>24</v>
      </c>
      <c r="AO18" s="540"/>
      <c r="AP18" s="540"/>
      <c r="AQ18" s="540"/>
    </row>
    <row r="19" spans="1:43" ht="15.75" customHeight="1">
      <c r="A19" s="122">
        <f t="shared" si="2"/>
        <v>15</v>
      </c>
      <c r="B19" s="480" t="s">
        <v>279</v>
      </c>
      <c r="C19" s="480" t="s">
        <v>19</v>
      </c>
      <c r="D19" s="771" t="s">
        <v>732</v>
      </c>
      <c r="E19" s="573">
        <v>862567126</v>
      </c>
      <c r="F19" s="564">
        <v>8</v>
      </c>
      <c r="G19" s="480">
        <v>710</v>
      </c>
      <c r="H19" s="480" t="s">
        <v>256</v>
      </c>
      <c r="I19" s="578" t="s">
        <v>296</v>
      </c>
      <c r="J19" s="578" t="s">
        <v>306</v>
      </c>
      <c r="K19" s="567" t="s">
        <v>753</v>
      </c>
      <c r="L19" s="774" t="s">
        <v>705</v>
      </c>
      <c r="M19" s="774" t="s">
        <v>705</v>
      </c>
      <c r="N19" s="774" t="s">
        <v>705</v>
      </c>
      <c r="O19" s="774" t="s">
        <v>705</v>
      </c>
      <c r="P19" s="774" t="s">
        <v>705</v>
      </c>
      <c r="Q19" s="774" t="s">
        <v>705</v>
      </c>
      <c r="R19" s="567" t="s">
        <v>712</v>
      </c>
      <c r="S19" s="567" t="s">
        <v>282</v>
      </c>
      <c r="T19" s="567" t="s">
        <v>282</v>
      </c>
      <c r="U19" s="567" t="s">
        <v>282</v>
      </c>
      <c r="V19" s="567" t="s">
        <v>712</v>
      </c>
      <c r="W19" s="567" t="s">
        <v>712</v>
      </c>
      <c r="X19" s="567" t="s">
        <v>302</v>
      </c>
      <c r="Y19" s="567" t="s">
        <v>712</v>
      </c>
      <c r="Z19" s="567" t="s">
        <v>282</v>
      </c>
      <c r="AA19" s="567" t="s">
        <v>282</v>
      </c>
      <c r="AB19" s="567" t="s">
        <v>282</v>
      </c>
      <c r="AC19" s="567" t="s">
        <v>282</v>
      </c>
      <c r="AD19" s="567" t="s">
        <v>282</v>
      </c>
      <c r="AE19" s="567" t="s">
        <v>282</v>
      </c>
      <c r="AF19" s="567" t="s">
        <v>282</v>
      </c>
      <c r="AG19" s="567" t="s">
        <v>282</v>
      </c>
      <c r="AH19" s="567" t="s">
        <v>282</v>
      </c>
      <c r="AI19" s="567" t="s">
        <v>282</v>
      </c>
      <c r="AJ19" s="567" t="s">
        <v>712</v>
      </c>
      <c r="AK19" s="567"/>
      <c r="AL19" s="567"/>
      <c r="AM19" s="567"/>
      <c r="AN19" s="539">
        <f t="shared" ref="AN19:AN25" si="4">COUNTA(I19:AM19)-COUNTIF(I19:AM19,$AP$5)-COUNTIF(I19:AM19,$AP$6)-COUNTIF(I19:AM19,$AP$7)-COUNTIF($I$23:$AM$23,#REF!)/2</f>
        <v>28</v>
      </c>
      <c r="AO19" s="540"/>
      <c r="AP19" s="540"/>
      <c r="AQ19" s="540"/>
    </row>
    <row r="20" spans="1:43" ht="15.75" customHeight="1">
      <c r="A20" s="122">
        <f t="shared" si="2"/>
        <v>16</v>
      </c>
      <c r="B20" s="480" t="s">
        <v>279</v>
      </c>
      <c r="C20" s="802" t="s">
        <v>342</v>
      </c>
      <c r="D20" s="803" t="s">
        <v>758</v>
      </c>
      <c r="E20" s="573">
        <v>396323468</v>
      </c>
      <c r="F20" s="564" t="s">
        <v>341</v>
      </c>
      <c r="G20" s="480">
        <v>680</v>
      </c>
      <c r="H20" s="480" t="s">
        <v>256</v>
      </c>
      <c r="I20" s="578"/>
      <c r="J20" s="578"/>
      <c r="K20" s="567"/>
      <c r="L20" s="567"/>
      <c r="M20" s="567"/>
      <c r="N20" s="567"/>
      <c r="O20" s="567"/>
      <c r="P20" s="567"/>
      <c r="Q20" s="567"/>
      <c r="R20" s="567" t="s">
        <v>712</v>
      </c>
      <c r="S20" s="567" t="s">
        <v>282</v>
      </c>
      <c r="T20" s="567" t="s">
        <v>282</v>
      </c>
      <c r="U20" s="567" t="s">
        <v>282</v>
      </c>
      <c r="V20" s="567" t="s">
        <v>282</v>
      </c>
      <c r="W20" s="567" t="s">
        <v>282</v>
      </c>
      <c r="X20" s="567" t="s">
        <v>282</v>
      </c>
      <c r="Y20" s="567" t="s">
        <v>282</v>
      </c>
      <c r="Z20" s="567" t="s">
        <v>282</v>
      </c>
      <c r="AA20" s="567" t="s">
        <v>308</v>
      </c>
      <c r="AB20" s="567" t="s">
        <v>712</v>
      </c>
      <c r="AC20" s="567" t="s">
        <v>282</v>
      </c>
      <c r="AD20" s="567" t="s">
        <v>282</v>
      </c>
      <c r="AE20" s="567" t="s">
        <v>261</v>
      </c>
      <c r="AF20" s="567" t="s">
        <v>302</v>
      </c>
      <c r="AG20" s="567" t="s">
        <v>302</v>
      </c>
      <c r="AH20" s="567" t="s">
        <v>302</v>
      </c>
      <c r="AI20" s="567" t="s">
        <v>282</v>
      </c>
      <c r="AJ20" s="567" t="s">
        <v>282</v>
      </c>
      <c r="AK20" s="567"/>
      <c r="AL20" s="567"/>
      <c r="AM20" s="567"/>
      <c r="AN20" s="539">
        <f t="shared" si="4"/>
        <v>18</v>
      </c>
      <c r="AO20" s="540"/>
      <c r="AP20" s="540"/>
      <c r="AQ20" s="540"/>
    </row>
    <row r="21" spans="1:43" ht="15.75" customHeight="1">
      <c r="A21" s="122">
        <f t="shared" si="2"/>
        <v>17</v>
      </c>
      <c r="B21" s="480" t="s">
        <v>279</v>
      </c>
      <c r="C21" s="771" t="s">
        <v>30</v>
      </c>
      <c r="D21" s="803" t="s">
        <v>759</v>
      </c>
      <c r="E21" s="573">
        <v>384480526</v>
      </c>
      <c r="F21" s="564">
        <v>6.5</v>
      </c>
      <c r="G21" s="480">
        <v>470</v>
      </c>
      <c r="H21" s="480" t="s">
        <v>256</v>
      </c>
      <c r="I21" s="567"/>
      <c r="J21" s="567"/>
      <c r="K21" s="567"/>
      <c r="L21" s="567"/>
      <c r="M21" s="567"/>
      <c r="N21" s="567"/>
      <c r="O21" s="567"/>
      <c r="P21" s="567"/>
      <c r="Q21" s="567"/>
      <c r="R21" s="567"/>
      <c r="S21" s="567"/>
      <c r="T21" s="567"/>
      <c r="U21" s="567" t="s">
        <v>712</v>
      </c>
      <c r="V21" s="567" t="s">
        <v>282</v>
      </c>
      <c r="W21" s="567" t="s">
        <v>712</v>
      </c>
      <c r="X21" s="567" t="s">
        <v>261</v>
      </c>
      <c r="Y21" s="567" t="s">
        <v>282</v>
      </c>
      <c r="Z21" s="567" t="s">
        <v>282</v>
      </c>
      <c r="AA21" s="567" t="s">
        <v>282</v>
      </c>
      <c r="AB21" s="567" t="s">
        <v>712</v>
      </c>
      <c r="AC21" s="567" t="s">
        <v>282</v>
      </c>
      <c r="AD21" s="567" t="s">
        <v>712</v>
      </c>
      <c r="AE21" s="567" t="s">
        <v>261</v>
      </c>
      <c r="AF21" s="567" t="s">
        <v>282</v>
      </c>
      <c r="AG21" s="567" t="s">
        <v>282</v>
      </c>
      <c r="AH21" s="567" t="s">
        <v>282</v>
      </c>
      <c r="AI21" s="567" t="s">
        <v>282</v>
      </c>
      <c r="AJ21" s="567" t="s">
        <v>282</v>
      </c>
      <c r="AK21" s="567"/>
      <c r="AL21" s="567"/>
      <c r="AM21" s="567"/>
      <c r="AN21" s="539">
        <f t="shared" si="4"/>
        <v>14</v>
      </c>
      <c r="AO21" s="540"/>
      <c r="AP21" s="540"/>
      <c r="AQ21" s="540"/>
    </row>
    <row r="22" spans="1:43" ht="15.75" customHeight="1">
      <c r="A22" s="122">
        <f t="shared" si="2"/>
        <v>18</v>
      </c>
      <c r="B22" s="480" t="s">
        <v>279</v>
      </c>
      <c r="C22" s="771" t="s">
        <v>750</v>
      </c>
      <c r="D22" s="803" t="s">
        <v>760</v>
      </c>
      <c r="E22" s="573">
        <v>979896184</v>
      </c>
      <c r="F22" s="564" t="s">
        <v>749</v>
      </c>
      <c r="G22" s="480">
        <v>680</v>
      </c>
      <c r="H22" s="480" t="s">
        <v>256</v>
      </c>
      <c r="I22" s="567"/>
      <c r="J22" s="567"/>
      <c r="K22" s="567"/>
      <c r="L22" s="567"/>
      <c r="M22" s="567"/>
      <c r="N22" s="567"/>
      <c r="O22" s="567"/>
      <c r="P22" s="567"/>
      <c r="Q22" s="567"/>
      <c r="R22" s="567"/>
      <c r="S22" s="567"/>
      <c r="T22" s="567"/>
      <c r="U22" s="567" t="s">
        <v>712</v>
      </c>
      <c r="V22" s="567" t="s">
        <v>282</v>
      </c>
      <c r="W22" s="567" t="s">
        <v>712</v>
      </c>
      <c r="X22" s="567" t="s">
        <v>261</v>
      </c>
      <c r="Y22" s="567" t="s">
        <v>712</v>
      </c>
      <c r="Z22" s="567" t="s">
        <v>282</v>
      </c>
      <c r="AA22" s="567" t="s">
        <v>282</v>
      </c>
      <c r="AB22" s="567" t="s">
        <v>282</v>
      </c>
      <c r="AC22" s="567" t="s">
        <v>282</v>
      </c>
      <c r="AD22" s="567" t="s">
        <v>712</v>
      </c>
      <c r="AE22" s="567" t="s">
        <v>757</v>
      </c>
      <c r="AF22" s="567" t="s">
        <v>712</v>
      </c>
      <c r="AG22" s="567" t="s">
        <v>302</v>
      </c>
      <c r="AH22" s="567" t="s">
        <v>302</v>
      </c>
      <c r="AI22" s="567" t="s">
        <v>757</v>
      </c>
      <c r="AJ22" s="567" t="s">
        <v>302</v>
      </c>
      <c r="AK22" s="567"/>
      <c r="AL22" s="567"/>
      <c r="AM22" s="567"/>
      <c r="AN22" s="539">
        <f t="shared" si="4"/>
        <v>15</v>
      </c>
      <c r="AO22" s="540"/>
      <c r="AP22" s="540"/>
      <c r="AQ22" s="540"/>
    </row>
    <row r="23" spans="1:43" ht="15.75" customHeight="1">
      <c r="A23" s="122">
        <f t="shared" si="2"/>
        <v>19</v>
      </c>
      <c r="B23" s="480" t="s">
        <v>279</v>
      </c>
      <c r="C23" s="802" t="s">
        <v>323</v>
      </c>
      <c r="D23" s="771" t="s">
        <v>731</v>
      </c>
      <c r="E23" s="573">
        <v>983509012</v>
      </c>
      <c r="F23" s="804" t="s">
        <v>721</v>
      </c>
      <c r="G23" s="480">
        <v>730</v>
      </c>
      <c r="H23" s="480" t="s">
        <v>256</v>
      </c>
      <c r="I23" s="567" t="s">
        <v>261</v>
      </c>
      <c r="J23" s="567" t="s">
        <v>261</v>
      </c>
      <c r="K23" s="567" t="s">
        <v>712</v>
      </c>
      <c r="L23" s="567" t="s">
        <v>712</v>
      </c>
      <c r="M23" s="567" t="s">
        <v>712</v>
      </c>
      <c r="N23" s="567" t="s">
        <v>712</v>
      </c>
      <c r="O23" s="567" t="s">
        <v>712</v>
      </c>
      <c r="P23" s="567" t="s">
        <v>282</v>
      </c>
      <c r="Q23" s="567" t="s">
        <v>282</v>
      </c>
      <c r="R23" s="567" t="s">
        <v>712</v>
      </c>
      <c r="S23" s="567" t="s">
        <v>712</v>
      </c>
      <c r="T23" s="567" t="s">
        <v>712</v>
      </c>
      <c r="U23" s="774" t="s">
        <v>705</v>
      </c>
      <c r="V23" s="774" t="s">
        <v>705</v>
      </c>
      <c r="W23" s="774" t="s">
        <v>705</v>
      </c>
      <c r="X23" s="774" t="s">
        <v>705</v>
      </c>
      <c r="Y23" s="774" t="s">
        <v>705</v>
      </c>
      <c r="Z23" s="774" t="s">
        <v>705</v>
      </c>
      <c r="AA23" s="567" t="s">
        <v>712</v>
      </c>
      <c r="AB23" s="567" t="s">
        <v>712</v>
      </c>
      <c r="AC23" s="567" t="s">
        <v>282</v>
      </c>
      <c r="AD23" s="567" t="s">
        <v>282</v>
      </c>
      <c r="AE23" s="567" t="s">
        <v>261</v>
      </c>
      <c r="AF23" s="567" t="s">
        <v>712</v>
      </c>
      <c r="AG23" s="567" t="s">
        <v>282</v>
      </c>
      <c r="AH23" s="567" t="s">
        <v>282</v>
      </c>
      <c r="AI23" s="567" t="s">
        <v>282</v>
      </c>
      <c r="AJ23" s="567" t="s">
        <v>712</v>
      </c>
      <c r="AK23" s="567"/>
      <c r="AL23" s="567"/>
      <c r="AM23" s="567"/>
      <c r="AN23" s="539">
        <f t="shared" si="4"/>
        <v>25</v>
      </c>
      <c r="AO23" s="540"/>
      <c r="AP23" s="540"/>
      <c r="AQ23" s="540"/>
    </row>
    <row r="24" spans="1:43" ht="15.75" customHeight="1">
      <c r="A24" s="122">
        <f t="shared" si="2"/>
        <v>20</v>
      </c>
      <c r="B24" s="480" t="s">
        <v>279</v>
      </c>
      <c r="C24" s="802" t="s">
        <v>14</v>
      </c>
      <c r="D24" s="771" t="s">
        <v>734</v>
      </c>
      <c r="E24" s="573">
        <v>325532898</v>
      </c>
      <c r="F24" s="564">
        <v>8</v>
      </c>
      <c r="G24" s="480">
        <v>710</v>
      </c>
      <c r="H24" s="480" t="s">
        <v>256</v>
      </c>
      <c r="I24" s="567" t="s">
        <v>261</v>
      </c>
      <c r="J24" s="567" t="s">
        <v>261</v>
      </c>
      <c r="K24" s="567" t="s">
        <v>261</v>
      </c>
      <c r="L24" s="567" t="s">
        <v>261</v>
      </c>
      <c r="M24" s="567" t="s">
        <v>712</v>
      </c>
      <c r="N24" s="567" t="s">
        <v>306</v>
      </c>
      <c r="O24" s="567" t="s">
        <v>712</v>
      </c>
      <c r="P24" s="567" t="s">
        <v>761</v>
      </c>
      <c r="Q24" s="567" t="s">
        <v>753</v>
      </c>
      <c r="R24" s="567" t="s">
        <v>712</v>
      </c>
      <c r="S24" s="567" t="s">
        <v>282</v>
      </c>
      <c r="T24" s="567" t="s">
        <v>712</v>
      </c>
      <c r="U24" s="567" t="s">
        <v>712</v>
      </c>
      <c r="V24" s="567" t="s">
        <v>712</v>
      </c>
      <c r="W24" s="567" t="s">
        <v>712</v>
      </c>
      <c r="X24" s="567" t="s">
        <v>261</v>
      </c>
      <c r="Y24" s="567" t="s">
        <v>712</v>
      </c>
      <c r="Z24" s="567" t="s">
        <v>712</v>
      </c>
      <c r="AA24" s="567" t="s">
        <v>712</v>
      </c>
      <c r="AB24" s="567" t="s">
        <v>282</v>
      </c>
      <c r="AC24" s="567" t="s">
        <v>282</v>
      </c>
      <c r="AD24" s="567" t="s">
        <v>282</v>
      </c>
      <c r="AE24" s="567" t="s">
        <v>261</v>
      </c>
      <c r="AF24" s="567" t="s">
        <v>712</v>
      </c>
      <c r="AG24" s="567" t="s">
        <v>282</v>
      </c>
      <c r="AH24" s="567" t="s">
        <v>282</v>
      </c>
      <c r="AI24" s="567" t="s">
        <v>712</v>
      </c>
      <c r="AJ24" s="567" t="s">
        <v>712</v>
      </c>
      <c r="AK24" s="567"/>
      <c r="AL24" s="567"/>
      <c r="AM24" s="567"/>
      <c r="AN24" s="539">
        <f t="shared" si="4"/>
        <v>22</v>
      </c>
      <c r="AO24" s="540"/>
      <c r="AP24" s="540"/>
      <c r="AQ24" s="540"/>
    </row>
    <row r="25" spans="1:43" ht="15.75" customHeight="1">
      <c r="A25" s="122">
        <f t="shared" si="2"/>
        <v>21</v>
      </c>
      <c r="B25" s="480" t="s">
        <v>279</v>
      </c>
      <c r="C25" s="771" t="s">
        <v>748</v>
      </c>
      <c r="D25" s="805" t="s">
        <v>762</v>
      </c>
      <c r="E25" s="806" t="s">
        <v>763</v>
      </c>
      <c r="F25" s="564" t="s">
        <v>749</v>
      </c>
      <c r="G25" s="564">
        <v>680</v>
      </c>
      <c r="H25" s="480" t="s">
        <v>256</v>
      </c>
      <c r="I25" s="567"/>
      <c r="J25" s="567"/>
      <c r="K25" s="567"/>
      <c r="L25" s="567"/>
      <c r="M25" s="567"/>
      <c r="N25" s="567"/>
      <c r="O25" s="567"/>
      <c r="P25" s="567"/>
      <c r="Q25" s="567"/>
      <c r="R25" s="567"/>
      <c r="S25" s="567"/>
      <c r="T25" s="567"/>
      <c r="U25" s="567"/>
      <c r="V25" s="567"/>
      <c r="W25" s="567"/>
      <c r="X25" s="567"/>
      <c r="Y25" s="567"/>
      <c r="Z25" s="567"/>
      <c r="AA25" s="567"/>
      <c r="AB25" s="567"/>
      <c r="AC25" s="567"/>
      <c r="AD25" s="567"/>
      <c r="AE25" s="567"/>
      <c r="AF25" s="567"/>
      <c r="AG25" s="567" t="s">
        <v>712</v>
      </c>
      <c r="AH25" s="567" t="s">
        <v>712</v>
      </c>
      <c r="AI25" s="567" t="s">
        <v>282</v>
      </c>
      <c r="AJ25" s="567" t="s">
        <v>282</v>
      </c>
      <c r="AK25" s="567"/>
      <c r="AL25" s="567"/>
      <c r="AM25" s="567"/>
      <c r="AN25" s="539">
        <f t="shared" si="4"/>
        <v>4</v>
      </c>
      <c r="AO25" s="540"/>
    </row>
    <row r="26" spans="1:43" ht="15.75" customHeight="1">
      <c r="A26" s="122">
        <f t="shared" si="2"/>
        <v>22</v>
      </c>
      <c r="B26" s="807" t="s">
        <v>279</v>
      </c>
      <c r="C26" s="1652" t="s">
        <v>719</v>
      </c>
      <c r="D26" s="808" t="s">
        <v>324</v>
      </c>
      <c r="E26" s="809">
        <v>974072826</v>
      </c>
      <c r="F26" s="810">
        <v>15</v>
      </c>
      <c r="G26" s="810"/>
      <c r="H26" s="807" t="s">
        <v>718</v>
      </c>
      <c r="I26" s="567" t="s">
        <v>261</v>
      </c>
      <c r="J26" s="567" t="s">
        <v>261</v>
      </c>
      <c r="K26" s="567" t="s">
        <v>261</v>
      </c>
      <c r="L26" s="567" t="s">
        <v>261</v>
      </c>
      <c r="M26" s="567" t="s">
        <v>261</v>
      </c>
      <c r="N26" s="567" t="s">
        <v>261</v>
      </c>
      <c r="O26" s="567" t="s">
        <v>261</v>
      </c>
      <c r="P26" s="567" t="s">
        <v>261</v>
      </c>
      <c r="Q26" s="567" t="s">
        <v>261</v>
      </c>
      <c r="R26" s="567" t="s">
        <v>261</v>
      </c>
      <c r="S26" s="567" t="s">
        <v>261</v>
      </c>
      <c r="T26" s="567" t="s">
        <v>261</v>
      </c>
      <c r="U26" s="567" t="s">
        <v>261</v>
      </c>
      <c r="V26" s="567" t="s">
        <v>261</v>
      </c>
      <c r="W26" s="567" t="s">
        <v>261</v>
      </c>
      <c r="X26" s="567" t="s">
        <v>261</v>
      </c>
      <c r="Y26" s="567" t="s">
        <v>757</v>
      </c>
      <c r="Z26" s="567" t="s">
        <v>282</v>
      </c>
      <c r="AA26" s="774" t="s">
        <v>705</v>
      </c>
      <c r="AB26" s="774" t="s">
        <v>705</v>
      </c>
      <c r="AC26" s="774" t="s">
        <v>705</v>
      </c>
      <c r="AD26" s="774" t="s">
        <v>705</v>
      </c>
      <c r="AE26" s="774" t="s">
        <v>705</v>
      </c>
      <c r="AF26" s="774" t="s">
        <v>705</v>
      </c>
      <c r="AG26" s="774" t="s">
        <v>705</v>
      </c>
      <c r="AH26" s="774" t="s">
        <v>705</v>
      </c>
      <c r="AI26" s="774" t="s">
        <v>705</v>
      </c>
      <c r="AJ26" s="774" t="s">
        <v>705</v>
      </c>
      <c r="AK26" s="567"/>
      <c r="AL26" s="567"/>
      <c r="AM26" s="567"/>
      <c r="AN26" s="539">
        <f>COUNTA(I26:AM26)-COUNTIF(I26:AM26,$AP$5)-COUNTIF(I26:AM26,$AP$6)-COUNTIF(I26:AM26,$AP$7)-COUNTIF(I26:AM26,#REF!)/2</f>
        <v>12</v>
      </c>
      <c r="AO26" s="540"/>
    </row>
    <row r="27" spans="1:43" ht="15.75" customHeight="1">
      <c r="A27" s="122">
        <f t="shared" si="2"/>
        <v>23</v>
      </c>
      <c r="B27" s="807" t="s">
        <v>279</v>
      </c>
      <c r="C27" s="1539"/>
      <c r="D27" s="811" t="s">
        <v>764</v>
      </c>
      <c r="E27" s="812">
        <v>375261102</v>
      </c>
      <c r="F27" s="61">
        <v>15</v>
      </c>
      <c r="G27" s="61"/>
      <c r="H27" s="807" t="s">
        <v>718</v>
      </c>
      <c r="I27" s="765"/>
      <c r="J27" s="765"/>
      <c r="K27" s="765"/>
      <c r="L27" s="765"/>
      <c r="M27" s="765"/>
      <c r="N27" s="765"/>
      <c r="O27" s="765"/>
      <c r="P27" s="765"/>
      <c r="Q27" s="765"/>
      <c r="R27" s="765"/>
      <c r="S27" s="765"/>
      <c r="T27" s="765"/>
      <c r="U27" s="567"/>
      <c r="V27" s="567"/>
      <c r="W27" s="567"/>
      <c r="X27" s="567"/>
      <c r="Y27" s="567"/>
      <c r="Z27" s="567"/>
      <c r="AA27" s="567"/>
      <c r="AB27" s="567"/>
      <c r="AC27" s="567"/>
      <c r="AD27" s="567"/>
      <c r="AE27" s="567"/>
      <c r="AF27" s="567"/>
      <c r="AG27" s="567"/>
      <c r="AH27" s="567"/>
      <c r="AI27" s="567"/>
      <c r="AJ27" s="567"/>
      <c r="AK27" s="765"/>
      <c r="AL27" s="765"/>
      <c r="AM27" s="765"/>
      <c r="AN27" s="539">
        <f>COUNTA(I27:AM27)-COUNTIF(I27:AM27,$AP$5)-COUNTIF(I27:AM27,$AP$6)-COUNTIF(I27:AM27,$AP$7)-COUNTIF($I$23:$AM$23,#REF!)/2</f>
        <v>0</v>
      </c>
      <c r="AO27" s="527"/>
      <c r="AP27" s="527"/>
      <c r="AQ27" s="527"/>
    </row>
    <row r="28" spans="1:43" ht="15.75" customHeight="1">
      <c r="A28" s="122">
        <f t="shared" si="2"/>
        <v>24</v>
      </c>
      <c r="B28" s="807" t="s">
        <v>279</v>
      </c>
      <c r="C28" s="1653" t="s">
        <v>716</v>
      </c>
      <c r="D28" s="813" t="s">
        <v>717</v>
      </c>
      <c r="E28" s="812">
        <v>979251508</v>
      </c>
      <c r="F28" s="810">
        <v>15</v>
      </c>
      <c r="G28" s="807"/>
      <c r="H28" s="807" t="s">
        <v>718</v>
      </c>
      <c r="I28" s="814" t="s">
        <v>261</v>
      </c>
      <c r="J28" s="567" t="s">
        <v>261</v>
      </c>
      <c r="K28" s="567" t="s">
        <v>261</v>
      </c>
      <c r="L28" s="774" t="s">
        <v>705</v>
      </c>
      <c r="M28" s="774" t="s">
        <v>705</v>
      </c>
      <c r="N28" s="774" t="s">
        <v>705</v>
      </c>
      <c r="O28" s="774" t="s">
        <v>705</v>
      </c>
      <c r="P28" s="774" t="s">
        <v>705</v>
      </c>
      <c r="Q28" s="774" t="s">
        <v>705</v>
      </c>
      <c r="R28" s="774" t="s">
        <v>705</v>
      </c>
      <c r="S28" s="774" t="s">
        <v>705</v>
      </c>
      <c r="T28" s="774" t="s">
        <v>705</v>
      </c>
      <c r="U28" s="774" t="s">
        <v>705</v>
      </c>
      <c r="V28" s="774" t="s">
        <v>705</v>
      </c>
      <c r="W28" s="774" t="s">
        <v>705</v>
      </c>
      <c r="X28" s="567" t="s">
        <v>712</v>
      </c>
      <c r="Y28" s="774" t="s">
        <v>705</v>
      </c>
      <c r="Z28" s="774" t="s">
        <v>705</v>
      </c>
      <c r="AA28" s="774" t="s">
        <v>705</v>
      </c>
      <c r="AB28" s="774" t="s">
        <v>705</v>
      </c>
      <c r="AC28" s="774" t="s">
        <v>705</v>
      </c>
      <c r="AD28" s="774" t="s">
        <v>705</v>
      </c>
      <c r="AE28" s="774" t="s">
        <v>705</v>
      </c>
      <c r="AF28" s="774" t="s">
        <v>705</v>
      </c>
      <c r="AG28" s="774" t="s">
        <v>705</v>
      </c>
      <c r="AH28" s="774" t="s">
        <v>705</v>
      </c>
      <c r="AI28" s="567" t="s">
        <v>712</v>
      </c>
      <c r="AJ28" s="567" t="s">
        <v>712</v>
      </c>
      <c r="AK28" s="567"/>
      <c r="AL28" s="567"/>
      <c r="AM28" s="567"/>
      <c r="AN28" s="539">
        <f>COUNTA(I28:AM28)-COUNTIF(I28:AM28,$AP$5)-COUNTIF(I28:AM28,$AP$6)-COUNTIF(I28:AM28,$AP$7)-COUNTIF(I28:AM28,#REF!)/2</f>
        <v>25</v>
      </c>
      <c r="AO28" s="540"/>
      <c r="AP28" s="540"/>
      <c r="AQ28" s="540"/>
    </row>
    <row r="29" spans="1:43" ht="15.75" customHeight="1">
      <c r="A29" s="122">
        <f t="shared" si="2"/>
        <v>25</v>
      </c>
      <c r="B29" s="807" t="s">
        <v>279</v>
      </c>
      <c r="C29" s="1539"/>
      <c r="D29" s="815" t="s">
        <v>765</v>
      </c>
      <c r="E29" s="812">
        <v>912654369</v>
      </c>
      <c r="F29" s="810">
        <v>15</v>
      </c>
      <c r="G29" s="816"/>
      <c r="H29" s="807" t="s">
        <v>718</v>
      </c>
      <c r="I29" s="578"/>
      <c r="J29" s="578"/>
      <c r="K29" s="567"/>
      <c r="L29" s="567"/>
      <c r="M29" s="567"/>
      <c r="N29" s="567"/>
      <c r="O29" s="567"/>
      <c r="P29" s="567"/>
      <c r="Q29" s="567"/>
      <c r="R29" s="567" t="s">
        <v>712</v>
      </c>
      <c r="S29" s="567" t="s">
        <v>282</v>
      </c>
      <c r="T29" s="567" t="s">
        <v>308</v>
      </c>
      <c r="U29" s="567" t="s">
        <v>712</v>
      </c>
      <c r="V29" s="567" t="s">
        <v>712</v>
      </c>
      <c r="W29" s="567" t="s">
        <v>712</v>
      </c>
      <c r="X29" s="567" t="s">
        <v>302</v>
      </c>
      <c r="Y29" s="567" t="s">
        <v>712</v>
      </c>
      <c r="Z29" s="567" t="s">
        <v>712</v>
      </c>
      <c r="AA29" s="567" t="s">
        <v>282</v>
      </c>
      <c r="AB29" s="567" t="s">
        <v>712</v>
      </c>
      <c r="AC29" s="567" t="s">
        <v>282</v>
      </c>
      <c r="AD29" s="567" t="s">
        <v>282</v>
      </c>
      <c r="AE29" s="567" t="s">
        <v>261</v>
      </c>
      <c r="AF29" s="567" t="s">
        <v>712</v>
      </c>
      <c r="AG29" s="567" t="s">
        <v>282</v>
      </c>
      <c r="AH29" s="567" t="s">
        <v>282</v>
      </c>
      <c r="AI29" s="567" t="s">
        <v>757</v>
      </c>
      <c r="AJ29" s="567" t="s">
        <v>757</v>
      </c>
      <c r="AK29" s="567"/>
      <c r="AL29" s="567"/>
      <c r="AM29" s="567"/>
      <c r="AN29" s="539">
        <f>COUNTA(I29:AM29)-COUNTIF(I29:AM29,$AP$5)-COUNTIF(I29:AM29,$AP$6)-COUNTIF(I29:AM29,$AP$7)-COUNTIF($I$23:$AM$23,#REF!)/2</f>
        <v>18</v>
      </c>
      <c r="AO29" s="540"/>
      <c r="AP29" s="540"/>
      <c r="AQ29" s="540"/>
    </row>
    <row r="30" spans="1:43" ht="15.75" customHeight="1">
      <c r="A30" s="122">
        <f t="shared" si="2"/>
        <v>26</v>
      </c>
      <c r="B30" s="807" t="s">
        <v>279</v>
      </c>
      <c r="C30" s="1654" t="s">
        <v>318</v>
      </c>
      <c r="D30" s="813" t="s">
        <v>241</v>
      </c>
      <c r="E30" s="812">
        <v>969820625</v>
      </c>
      <c r="F30" s="817" t="s">
        <v>721</v>
      </c>
      <c r="G30" s="807"/>
      <c r="H30" s="807" t="s">
        <v>718</v>
      </c>
      <c r="I30" s="567" t="s">
        <v>261</v>
      </c>
      <c r="J30" s="567" t="s">
        <v>261</v>
      </c>
      <c r="K30" s="567" t="s">
        <v>753</v>
      </c>
      <c r="L30" s="774" t="s">
        <v>705</v>
      </c>
      <c r="M30" s="774" t="s">
        <v>705</v>
      </c>
      <c r="N30" s="774" t="s">
        <v>705</v>
      </c>
      <c r="O30" s="774" t="s">
        <v>705</v>
      </c>
      <c r="P30" s="774" t="s">
        <v>705</v>
      </c>
      <c r="Q30" s="774" t="s">
        <v>705</v>
      </c>
      <c r="R30" s="774" t="s">
        <v>705</v>
      </c>
      <c r="S30" s="567" t="s">
        <v>712</v>
      </c>
      <c r="T30" s="567" t="s">
        <v>282</v>
      </c>
      <c r="U30" s="567" t="s">
        <v>282</v>
      </c>
      <c r="V30" s="567" t="s">
        <v>712</v>
      </c>
      <c r="W30" s="567" t="s">
        <v>753</v>
      </c>
      <c r="X30" s="567" t="s">
        <v>261</v>
      </c>
      <c r="Y30" s="567" t="s">
        <v>712</v>
      </c>
      <c r="Z30" s="567" t="s">
        <v>712</v>
      </c>
      <c r="AA30" s="567" t="s">
        <v>282</v>
      </c>
      <c r="AB30" s="567" t="s">
        <v>282</v>
      </c>
      <c r="AC30" s="567" t="s">
        <v>282</v>
      </c>
      <c r="AD30" s="567" t="s">
        <v>308</v>
      </c>
      <c r="AE30" s="567" t="s">
        <v>261</v>
      </c>
      <c r="AF30" s="567" t="s">
        <v>712</v>
      </c>
      <c r="AG30" s="567" t="s">
        <v>282</v>
      </c>
      <c r="AH30" s="567" t="s">
        <v>282</v>
      </c>
      <c r="AI30" s="567" t="s">
        <v>712</v>
      </c>
      <c r="AJ30" s="567" t="s">
        <v>712</v>
      </c>
      <c r="AK30" s="567"/>
      <c r="AL30" s="567"/>
      <c r="AM30" s="567"/>
      <c r="AN30" s="539">
        <f>COUNTA(I30:AM30)-COUNTIF(I30:AM30,$AP$5)-COUNTIF(I30:AM30,$AP$6)-COUNTIF(I30:AM30,$AP$7)-COUNTIF(I30:AM30,#REF!)/2</f>
        <v>24</v>
      </c>
      <c r="AO30" s="540"/>
    </row>
    <row r="31" spans="1:43" ht="15.75" customHeight="1">
      <c r="A31" s="122">
        <f t="shared" si="2"/>
        <v>27</v>
      </c>
      <c r="B31" s="807" t="s">
        <v>279</v>
      </c>
      <c r="C31" s="1539"/>
      <c r="D31" s="808" t="s">
        <v>321</v>
      </c>
      <c r="E31" s="818">
        <v>989852112</v>
      </c>
      <c r="F31" s="817" t="s">
        <v>721</v>
      </c>
      <c r="G31" s="816"/>
      <c r="H31" s="807" t="s">
        <v>718</v>
      </c>
      <c r="I31" s="567" t="s">
        <v>261</v>
      </c>
      <c r="J31" s="567" t="s">
        <v>261</v>
      </c>
      <c r="K31" s="567" t="s">
        <v>712</v>
      </c>
      <c r="L31" s="567" t="s">
        <v>712</v>
      </c>
      <c r="M31" s="567" t="s">
        <v>712</v>
      </c>
      <c r="N31" s="567" t="s">
        <v>712</v>
      </c>
      <c r="O31" s="567" t="s">
        <v>282</v>
      </c>
      <c r="P31" s="567" t="s">
        <v>282</v>
      </c>
      <c r="Q31" s="567" t="s">
        <v>282</v>
      </c>
      <c r="R31" s="774" t="s">
        <v>705</v>
      </c>
      <c r="S31" s="774" t="s">
        <v>705</v>
      </c>
      <c r="T31" s="774" t="s">
        <v>705</v>
      </c>
      <c r="U31" s="774" t="s">
        <v>705</v>
      </c>
      <c r="V31" s="774" t="s">
        <v>705</v>
      </c>
      <c r="W31" s="774" t="s">
        <v>705</v>
      </c>
      <c r="X31" s="567" t="s">
        <v>712</v>
      </c>
      <c r="Y31" s="774" t="s">
        <v>705</v>
      </c>
      <c r="Z31" s="774" t="s">
        <v>705</v>
      </c>
      <c r="AA31" s="774" t="s">
        <v>705</v>
      </c>
      <c r="AB31" s="774" t="s">
        <v>705</v>
      </c>
      <c r="AC31" s="774" t="s">
        <v>705</v>
      </c>
      <c r="AD31" s="774" t="s">
        <v>705</v>
      </c>
      <c r="AE31" s="774" t="s">
        <v>705</v>
      </c>
      <c r="AF31" s="774" t="s">
        <v>705</v>
      </c>
      <c r="AG31" s="774" t="s">
        <v>705</v>
      </c>
      <c r="AH31" s="774" t="s">
        <v>705</v>
      </c>
      <c r="AI31" s="567" t="s">
        <v>712</v>
      </c>
      <c r="AJ31" s="567" t="s">
        <v>712</v>
      </c>
      <c r="AK31" s="567"/>
      <c r="AL31" s="567"/>
      <c r="AM31" s="567"/>
      <c r="AN31" s="539">
        <f>COUNTA(I31:AM31)-COUNTIF(I31:AM31,$AP$5)-COUNTIF(I31:AM31,$AP$6)-COUNTIF(I31:AM31,$AP$7)-COUNTIF(I31:AM31,#REF!)/2</f>
        <v>26</v>
      </c>
      <c r="AO31" s="540"/>
    </row>
    <row r="32" spans="1:43" ht="15.75" customHeight="1">
      <c r="A32" s="122">
        <f t="shared" si="2"/>
        <v>28</v>
      </c>
      <c r="B32" s="807" t="s">
        <v>279</v>
      </c>
      <c r="C32" s="1655" t="s">
        <v>63</v>
      </c>
      <c r="D32" s="808" t="s">
        <v>20</v>
      </c>
      <c r="E32" s="809">
        <v>974392325</v>
      </c>
      <c r="F32" s="810">
        <v>15</v>
      </c>
      <c r="G32" s="810"/>
      <c r="H32" s="807" t="s">
        <v>718</v>
      </c>
      <c r="I32" s="567" t="s">
        <v>261</v>
      </c>
      <c r="J32" s="567" t="s">
        <v>261</v>
      </c>
      <c r="K32" s="567" t="s">
        <v>712</v>
      </c>
      <c r="L32" s="567" t="s">
        <v>712</v>
      </c>
      <c r="M32" s="567" t="s">
        <v>712</v>
      </c>
      <c r="N32" s="774" t="s">
        <v>705</v>
      </c>
      <c r="O32" s="774" t="s">
        <v>705</v>
      </c>
      <c r="P32" s="774" t="s">
        <v>705</v>
      </c>
      <c r="Q32" s="774" t="s">
        <v>705</v>
      </c>
      <c r="R32" s="774" t="s">
        <v>705</v>
      </c>
      <c r="S32" s="567" t="s">
        <v>712</v>
      </c>
      <c r="T32" s="567" t="s">
        <v>712</v>
      </c>
      <c r="U32" s="567" t="s">
        <v>712</v>
      </c>
      <c r="V32" s="567" t="s">
        <v>712</v>
      </c>
      <c r="W32" s="774" t="s">
        <v>705</v>
      </c>
      <c r="X32" s="774" t="s">
        <v>705</v>
      </c>
      <c r="Y32" s="774" t="s">
        <v>705</v>
      </c>
      <c r="Z32" s="774" t="s">
        <v>705</v>
      </c>
      <c r="AA32" s="774" t="s">
        <v>705</v>
      </c>
      <c r="AB32" s="774" t="s">
        <v>705</v>
      </c>
      <c r="AC32" s="774" t="s">
        <v>705</v>
      </c>
      <c r="AD32" s="774" t="s">
        <v>705</v>
      </c>
      <c r="AE32" s="774" t="s">
        <v>705</v>
      </c>
      <c r="AF32" s="774" t="s">
        <v>705</v>
      </c>
      <c r="AG32" s="774" t="s">
        <v>705</v>
      </c>
      <c r="AH32" s="774" t="s">
        <v>705</v>
      </c>
      <c r="AI32" s="774" t="s">
        <v>705</v>
      </c>
      <c r="AJ32" s="774" t="s">
        <v>705</v>
      </c>
      <c r="AK32" s="567"/>
      <c r="AL32" s="567"/>
      <c r="AM32" s="567"/>
      <c r="AN32" s="539">
        <f>COUNTA(I32:AM32)-COUNTIF(I32:AM32,$AP$5)-COUNTIF(I32:AM32,$AP$6)-COUNTIF(I32:AM32,$AP$7)-COUNTIF(I32:AM32,#REF!)/2</f>
        <v>26</v>
      </c>
      <c r="AO32" s="540"/>
    </row>
    <row r="33" spans="1:43" ht="15.75" customHeight="1">
      <c r="A33" s="122">
        <f t="shared" si="2"/>
        <v>29</v>
      </c>
      <c r="B33" s="807" t="s">
        <v>279</v>
      </c>
      <c r="C33" s="1539"/>
      <c r="D33" s="808" t="s">
        <v>31</v>
      </c>
      <c r="E33" s="809">
        <v>971106882</v>
      </c>
      <c r="F33" s="810">
        <v>15</v>
      </c>
      <c r="G33" s="807"/>
      <c r="H33" s="807" t="s">
        <v>718</v>
      </c>
      <c r="I33" s="567" t="s">
        <v>261</v>
      </c>
      <c r="J33" s="567" t="s">
        <v>261</v>
      </c>
      <c r="K33" s="567" t="s">
        <v>712</v>
      </c>
      <c r="L33" s="567" t="s">
        <v>306</v>
      </c>
      <c r="M33" s="567" t="s">
        <v>306</v>
      </c>
      <c r="N33" s="774" t="s">
        <v>705</v>
      </c>
      <c r="O33" s="774" t="s">
        <v>705</v>
      </c>
      <c r="P33" s="774" t="s">
        <v>705</v>
      </c>
      <c r="Q33" s="774" t="s">
        <v>705</v>
      </c>
      <c r="R33" s="774" t="s">
        <v>705</v>
      </c>
      <c r="S33" s="567" t="s">
        <v>712</v>
      </c>
      <c r="T33" s="567" t="s">
        <v>712</v>
      </c>
      <c r="U33" s="567" t="s">
        <v>712</v>
      </c>
      <c r="V33" s="567" t="s">
        <v>712</v>
      </c>
      <c r="W33" s="774" t="s">
        <v>705</v>
      </c>
      <c r="X33" s="774" t="s">
        <v>705</v>
      </c>
      <c r="Y33" s="774" t="s">
        <v>705</v>
      </c>
      <c r="Z33" s="774" t="s">
        <v>705</v>
      </c>
      <c r="AA33" s="774" t="s">
        <v>705</v>
      </c>
      <c r="AB33" s="774" t="s">
        <v>705</v>
      </c>
      <c r="AC33" s="774" t="s">
        <v>705</v>
      </c>
      <c r="AD33" s="774" t="s">
        <v>705</v>
      </c>
      <c r="AE33" s="774" t="s">
        <v>705</v>
      </c>
      <c r="AF33" s="774" t="s">
        <v>705</v>
      </c>
      <c r="AG33" s="774" t="s">
        <v>705</v>
      </c>
      <c r="AH33" s="774" t="s">
        <v>705</v>
      </c>
      <c r="AI33" s="774" t="s">
        <v>705</v>
      </c>
      <c r="AJ33" s="774" t="s">
        <v>705</v>
      </c>
      <c r="AK33" s="567"/>
      <c r="AL33" s="567"/>
      <c r="AM33" s="567"/>
      <c r="AN33" s="539">
        <f>COUNTA(I33:AM33)-COUNTIF(I33:AM33,$AP$5)-COUNTIF(I33:AM33,$AP$6)-COUNTIF(I33:AM33,$AP$7)-COUNTIF(I33:AM33,#REF!)/2</f>
        <v>26</v>
      </c>
      <c r="AO33" s="540"/>
    </row>
    <row r="34" spans="1:43" ht="15.75" customHeight="1">
      <c r="A34" s="122">
        <f t="shared" si="2"/>
        <v>30</v>
      </c>
      <c r="B34" s="807" t="s">
        <v>279</v>
      </c>
      <c r="C34" s="1655" t="s">
        <v>728</v>
      </c>
      <c r="D34" s="808" t="s">
        <v>322</v>
      </c>
      <c r="E34" s="809">
        <v>989118712</v>
      </c>
      <c r="F34" s="810">
        <v>15</v>
      </c>
      <c r="G34" s="810"/>
      <c r="H34" s="807" t="s">
        <v>718</v>
      </c>
      <c r="I34" s="567" t="s">
        <v>261</v>
      </c>
      <c r="J34" s="567" t="s">
        <v>261</v>
      </c>
      <c r="K34" s="567" t="s">
        <v>712</v>
      </c>
      <c r="L34" s="774" t="s">
        <v>705</v>
      </c>
      <c r="M34" s="774" t="s">
        <v>705</v>
      </c>
      <c r="N34" s="774" t="s">
        <v>705</v>
      </c>
      <c r="O34" s="774" t="s">
        <v>705</v>
      </c>
      <c r="P34" s="774" t="s">
        <v>705</v>
      </c>
      <c r="Q34" s="774" t="s">
        <v>705</v>
      </c>
      <c r="R34" s="774" t="s">
        <v>705</v>
      </c>
      <c r="S34" s="567" t="s">
        <v>712</v>
      </c>
      <c r="T34" s="774" t="s">
        <v>705</v>
      </c>
      <c r="U34" s="774" t="s">
        <v>705</v>
      </c>
      <c r="V34" s="774" t="s">
        <v>705</v>
      </c>
      <c r="W34" s="774" t="s">
        <v>705</v>
      </c>
      <c r="X34" s="774" t="s">
        <v>705</v>
      </c>
      <c r="Y34" s="567" t="s">
        <v>712</v>
      </c>
      <c r="Z34" s="774" t="s">
        <v>705</v>
      </c>
      <c r="AA34" s="774" t="s">
        <v>705</v>
      </c>
      <c r="AB34" s="774" t="s">
        <v>705</v>
      </c>
      <c r="AC34" s="774" t="s">
        <v>705</v>
      </c>
      <c r="AD34" s="774" t="s">
        <v>705</v>
      </c>
      <c r="AE34" s="774" t="s">
        <v>705</v>
      </c>
      <c r="AF34" s="774" t="s">
        <v>705</v>
      </c>
      <c r="AG34" s="774" t="s">
        <v>705</v>
      </c>
      <c r="AH34" s="774" t="s">
        <v>705</v>
      </c>
      <c r="AI34" s="774" t="s">
        <v>705</v>
      </c>
      <c r="AJ34" s="567" t="s">
        <v>712</v>
      </c>
      <c r="AK34" s="567"/>
      <c r="AL34" s="567"/>
      <c r="AM34" s="567"/>
      <c r="AN34" s="539">
        <f>COUNTA(I34:AM34)-COUNTIF(I34:AM34,$AP$5)-COUNTIF(I34:AM34,$AP$6)-COUNTIF(I34:AM34,$AP$7)-COUNTIF($I$23:$AM$23,#REF!)/2</f>
        <v>26</v>
      </c>
      <c r="AO34" s="540"/>
      <c r="AP34" s="540"/>
      <c r="AQ34" s="540"/>
    </row>
    <row r="35" spans="1:43" ht="15.75" customHeight="1">
      <c r="A35" s="122">
        <f t="shared" si="2"/>
        <v>31</v>
      </c>
      <c r="B35" s="807" t="s">
        <v>279</v>
      </c>
      <c r="C35" s="1539"/>
      <c r="D35" s="808" t="s">
        <v>74</v>
      </c>
      <c r="E35" s="809">
        <v>923453896</v>
      </c>
      <c r="F35" s="810">
        <v>15</v>
      </c>
      <c r="G35" s="810"/>
      <c r="H35" s="807" t="s">
        <v>718</v>
      </c>
      <c r="I35" s="567" t="s">
        <v>261</v>
      </c>
      <c r="J35" s="567" t="s">
        <v>261</v>
      </c>
      <c r="K35" s="567" t="s">
        <v>712</v>
      </c>
      <c r="L35" s="567" t="s">
        <v>712</v>
      </c>
      <c r="M35" s="567" t="s">
        <v>712</v>
      </c>
      <c r="N35" s="567" t="s">
        <v>712</v>
      </c>
      <c r="O35" s="774" t="s">
        <v>705</v>
      </c>
      <c r="P35" s="774" t="s">
        <v>705</v>
      </c>
      <c r="Q35" s="774" t="s">
        <v>705</v>
      </c>
      <c r="R35" s="774" t="s">
        <v>705</v>
      </c>
      <c r="S35" s="774" t="s">
        <v>705</v>
      </c>
      <c r="T35" s="774" t="s">
        <v>705</v>
      </c>
      <c r="U35" s="774" t="s">
        <v>705</v>
      </c>
      <c r="V35" s="774" t="s">
        <v>705</v>
      </c>
      <c r="W35" s="774" t="s">
        <v>705</v>
      </c>
      <c r="X35" s="774" t="s">
        <v>705</v>
      </c>
      <c r="Y35" s="567" t="s">
        <v>712</v>
      </c>
      <c r="Z35" s="774" t="s">
        <v>705</v>
      </c>
      <c r="AA35" s="774" t="s">
        <v>705</v>
      </c>
      <c r="AB35" s="774" t="s">
        <v>705</v>
      </c>
      <c r="AC35" s="774" t="s">
        <v>705</v>
      </c>
      <c r="AD35" s="774" t="s">
        <v>705</v>
      </c>
      <c r="AE35" s="774" t="s">
        <v>705</v>
      </c>
      <c r="AF35" s="774" t="s">
        <v>705</v>
      </c>
      <c r="AG35" s="774" t="s">
        <v>705</v>
      </c>
      <c r="AH35" s="774" t="s">
        <v>705</v>
      </c>
      <c r="AI35" s="774" t="s">
        <v>705</v>
      </c>
      <c r="AJ35" s="567" t="s">
        <v>712</v>
      </c>
      <c r="AK35" s="567"/>
      <c r="AL35" s="567"/>
      <c r="AM35" s="567"/>
      <c r="AN35" s="539">
        <f>COUNTA(I35:AM35)-COUNTIF(I35:AM35,$AP$5)-COUNTIF(I35:AM35,$AP$6)-COUNTIF(I35:AM35,$AP$7)-COUNTIF(I35:AM35,#REF!)/2</f>
        <v>26</v>
      </c>
      <c r="AO35" s="540"/>
    </row>
    <row r="36" spans="1:43" ht="15.75" customHeight="1">
      <c r="A36" s="122">
        <f t="shared" si="2"/>
        <v>32</v>
      </c>
      <c r="B36" s="807" t="s">
        <v>279</v>
      </c>
      <c r="C36" s="1649" t="s">
        <v>766</v>
      </c>
      <c r="D36" s="811" t="s">
        <v>767</v>
      </c>
      <c r="E36" s="812">
        <v>376172175</v>
      </c>
      <c r="F36" s="810">
        <v>15</v>
      </c>
      <c r="G36" s="61"/>
      <c r="H36" s="807" t="s">
        <v>718</v>
      </c>
      <c r="I36" s="567"/>
      <c r="J36" s="567"/>
      <c r="K36" s="567"/>
      <c r="L36" s="567"/>
      <c r="M36" s="567"/>
      <c r="N36" s="567"/>
      <c r="O36" s="567"/>
      <c r="P36" s="774" t="s">
        <v>705</v>
      </c>
      <c r="Q36" s="774" t="s">
        <v>705</v>
      </c>
      <c r="R36" s="774" t="s">
        <v>705</v>
      </c>
      <c r="S36" s="774" t="s">
        <v>705</v>
      </c>
      <c r="T36" s="774" t="s">
        <v>705</v>
      </c>
      <c r="U36" s="774" t="s">
        <v>705</v>
      </c>
      <c r="V36" s="774" t="s">
        <v>705</v>
      </c>
      <c r="W36" s="567" t="s">
        <v>712</v>
      </c>
      <c r="X36" s="578" t="s">
        <v>712</v>
      </c>
      <c r="Y36" s="567" t="s">
        <v>712</v>
      </c>
      <c r="Z36" s="567" t="s">
        <v>712</v>
      </c>
      <c r="AA36" s="567" t="s">
        <v>712</v>
      </c>
      <c r="AB36" s="567" t="s">
        <v>712</v>
      </c>
      <c r="AC36" s="567" t="s">
        <v>712</v>
      </c>
      <c r="AD36" s="567" t="s">
        <v>712</v>
      </c>
      <c r="AE36" s="567" t="s">
        <v>261</v>
      </c>
      <c r="AF36" s="567" t="s">
        <v>712</v>
      </c>
      <c r="AG36" s="567" t="s">
        <v>712</v>
      </c>
      <c r="AH36" s="567" t="s">
        <v>712</v>
      </c>
      <c r="AI36" s="567" t="s">
        <v>712</v>
      </c>
      <c r="AJ36" s="567" t="s">
        <v>712</v>
      </c>
      <c r="AK36" s="567"/>
      <c r="AL36" s="567"/>
      <c r="AM36" s="567"/>
      <c r="AN36" s="539">
        <f t="shared" ref="AN36:AN51" si="5">COUNTA(I36:AM36)-COUNTIF(I36:AM36,$AP$5)-COUNTIF(I36:AM36,$AP$6)-COUNTIF(I36:AM36,$AP$7)-COUNTIF($I$23:$AM$23,#REF!)/2</f>
        <v>20</v>
      </c>
      <c r="AO36" s="527"/>
      <c r="AP36" s="527"/>
      <c r="AQ36" s="527"/>
    </row>
    <row r="37" spans="1:43" ht="15.75" customHeight="1">
      <c r="A37" s="122">
        <f t="shared" si="2"/>
        <v>33</v>
      </c>
      <c r="B37" s="807" t="s">
        <v>279</v>
      </c>
      <c r="C37" s="1539"/>
      <c r="D37" s="811" t="s">
        <v>768</v>
      </c>
      <c r="E37" s="812">
        <v>968736838</v>
      </c>
      <c r="F37" s="61">
        <v>15</v>
      </c>
      <c r="G37" s="61"/>
      <c r="H37" s="807" t="s">
        <v>718</v>
      </c>
      <c r="I37" s="765"/>
      <c r="J37" s="765"/>
      <c r="K37" s="765"/>
      <c r="L37" s="765"/>
      <c r="M37" s="765"/>
      <c r="N37" s="765"/>
      <c r="O37" s="765"/>
      <c r="P37" s="765"/>
      <c r="Q37" s="765"/>
      <c r="R37" s="765"/>
      <c r="S37" s="765"/>
      <c r="T37" s="765"/>
      <c r="U37" s="567" t="s">
        <v>712</v>
      </c>
      <c r="V37" s="567" t="s">
        <v>712</v>
      </c>
      <c r="W37" s="567" t="s">
        <v>712</v>
      </c>
      <c r="X37" s="567" t="s">
        <v>712</v>
      </c>
      <c r="Y37" s="567" t="s">
        <v>712</v>
      </c>
      <c r="Z37" s="567" t="s">
        <v>712</v>
      </c>
      <c r="AA37" s="567" t="s">
        <v>712</v>
      </c>
      <c r="AB37" s="567" t="s">
        <v>712</v>
      </c>
      <c r="AC37" s="567" t="s">
        <v>261</v>
      </c>
      <c r="AD37" s="567" t="s">
        <v>261</v>
      </c>
      <c r="AE37" s="567" t="s">
        <v>261</v>
      </c>
      <c r="AF37" s="567" t="s">
        <v>261</v>
      </c>
      <c r="AG37" s="567" t="s">
        <v>261</v>
      </c>
      <c r="AH37" s="567" t="s">
        <v>261</v>
      </c>
      <c r="AI37" s="567" t="s">
        <v>712</v>
      </c>
      <c r="AJ37" s="567" t="s">
        <v>712</v>
      </c>
      <c r="AK37" s="765"/>
      <c r="AL37" s="765"/>
      <c r="AM37" s="765"/>
      <c r="AN37" s="539">
        <f t="shared" si="5"/>
        <v>10</v>
      </c>
      <c r="AO37" s="527"/>
      <c r="AP37" s="527"/>
      <c r="AQ37" s="527"/>
    </row>
    <row r="38" spans="1:43" ht="15.75" customHeight="1">
      <c r="A38" s="122">
        <f t="shared" si="2"/>
        <v>34</v>
      </c>
      <c r="B38" s="807" t="s">
        <v>279</v>
      </c>
      <c r="C38" s="1649" t="s">
        <v>769</v>
      </c>
      <c r="D38" s="811" t="s">
        <v>770</v>
      </c>
      <c r="E38" s="812">
        <v>986629593</v>
      </c>
      <c r="F38" s="61">
        <v>15</v>
      </c>
      <c r="G38" s="61"/>
      <c r="H38" s="807" t="s">
        <v>718</v>
      </c>
      <c r="I38" s="765"/>
      <c r="J38" s="765"/>
      <c r="K38" s="765"/>
      <c r="L38" s="765"/>
      <c r="M38" s="765"/>
      <c r="N38" s="765"/>
      <c r="O38" s="765"/>
      <c r="P38" s="765"/>
      <c r="Q38" s="765"/>
      <c r="R38" s="765"/>
      <c r="S38" s="765"/>
      <c r="T38" s="765"/>
      <c r="U38" s="567" t="s">
        <v>712</v>
      </c>
      <c r="V38" s="567" t="s">
        <v>712</v>
      </c>
      <c r="W38" s="567" t="s">
        <v>712</v>
      </c>
      <c r="X38" s="567" t="s">
        <v>712</v>
      </c>
      <c r="Y38" s="567" t="s">
        <v>712</v>
      </c>
      <c r="Z38" s="567" t="s">
        <v>712</v>
      </c>
      <c r="AA38" s="567" t="s">
        <v>712</v>
      </c>
      <c r="AB38" s="567" t="s">
        <v>712</v>
      </c>
      <c r="AC38" s="567" t="s">
        <v>712</v>
      </c>
      <c r="AD38" s="567" t="s">
        <v>712</v>
      </c>
      <c r="AE38" s="567" t="s">
        <v>261</v>
      </c>
      <c r="AF38" s="567" t="s">
        <v>712</v>
      </c>
      <c r="AG38" s="567" t="s">
        <v>712</v>
      </c>
      <c r="AH38" s="567" t="s">
        <v>712</v>
      </c>
      <c r="AI38" s="567" t="s">
        <v>712</v>
      </c>
      <c r="AJ38" s="567" t="s">
        <v>712</v>
      </c>
      <c r="AK38" s="765"/>
      <c r="AL38" s="765"/>
      <c r="AM38" s="765"/>
      <c r="AN38" s="539">
        <f t="shared" si="5"/>
        <v>15</v>
      </c>
      <c r="AO38" s="527"/>
      <c r="AP38" s="527"/>
      <c r="AQ38" s="527"/>
    </row>
    <row r="39" spans="1:43" ht="15.75" customHeight="1">
      <c r="A39" s="122">
        <f t="shared" si="2"/>
        <v>35</v>
      </c>
      <c r="B39" s="807" t="s">
        <v>279</v>
      </c>
      <c r="C39" s="1539"/>
      <c r="D39" s="811" t="s">
        <v>771</v>
      </c>
      <c r="E39" s="812">
        <v>396753045</v>
      </c>
      <c r="F39" s="61">
        <v>15</v>
      </c>
      <c r="G39" s="61"/>
      <c r="H39" s="807" t="s">
        <v>718</v>
      </c>
      <c r="I39" s="765"/>
      <c r="J39" s="765"/>
      <c r="K39" s="765"/>
      <c r="L39" s="765"/>
      <c r="M39" s="765"/>
      <c r="N39" s="765"/>
      <c r="O39" s="765"/>
      <c r="P39" s="765"/>
      <c r="Q39" s="765"/>
      <c r="R39" s="765"/>
      <c r="S39" s="765"/>
      <c r="T39" s="765"/>
      <c r="U39" s="567" t="s">
        <v>712</v>
      </c>
      <c r="V39" s="567" t="s">
        <v>712</v>
      </c>
      <c r="W39" s="567" t="s">
        <v>712</v>
      </c>
      <c r="X39" s="567" t="s">
        <v>712</v>
      </c>
      <c r="Y39" s="567" t="s">
        <v>712</v>
      </c>
      <c r="Z39" s="567" t="s">
        <v>712</v>
      </c>
      <c r="AA39" s="567" t="s">
        <v>712</v>
      </c>
      <c r="AB39" s="567" t="s">
        <v>712</v>
      </c>
      <c r="AC39" s="567" t="s">
        <v>712</v>
      </c>
      <c r="AD39" s="567" t="s">
        <v>712</v>
      </c>
      <c r="AE39" s="567" t="s">
        <v>261</v>
      </c>
      <c r="AF39" s="567" t="s">
        <v>712</v>
      </c>
      <c r="AG39" s="567" t="s">
        <v>712</v>
      </c>
      <c r="AH39" s="567" t="s">
        <v>712</v>
      </c>
      <c r="AI39" s="567" t="s">
        <v>712</v>
      </c>
      <c r="AJ39" s="567" t="s">
        <v>712</v>
      </c>
      <c r="AK39" s="765"/>
      <c r="AL39" s="765"/>
      <c r="AM39" s="765"/>
      <c r="AN39" s="539">
        <f t="shared" si="5"/>
        <v>15</v>
      </c>
      <c r="AO39" s="527"/>
      <c r="AP39" s="527"/>
      <c r="AQ39" s="527"/>
    </row>
    <row r="40" spans="1:43" ht="15.75" customHeight="1">
      <c r="A40" s="122">
        <f t="shared" si="2"/>
        <v>36</v>
      </c>
      <c r="B40" s="807" t="s">
        <v>279</v>
      </c>
      <c r="C40" s="1649" t="s">
        <v>772</v>
      </c>
      <c r="D40" s="811" t="s">
        <v>773</v>
      </c>
      <c r="E40" s="812">
        <v>978975812</v>
      </c>
      <c r="F40" s="61">
        <v>15</v>
      </c>
      <c r="G40" s="61"/>
      <c r="H40" s="807" t="s">
        <v>718</v>
      </c>
      <c r="I40" s="765"/>
      <c r="J40" s="765"/>
      <c r="K40" s="765"/>
      <c r="L40" s="765"/>
      <c r="M40" s="765"/>
      <c r="N40" s="765"/>
      <c r="O40" s="765"/>
      <c r="P40" s="765"/>
      <c r="Q40" s="765"/>
      <c r="R40" s="765"/>
      <c r="S40" s="765"/>
      <c r="T40" s="765"/>
      <c r="U40" s="567" t="s">
        <v>712</v>
      </c>
      <c r="V40" s="567" t="s">
        <v>712</v>
      </c>
      <c r="W40" s="567" t="s">
        <v>712</v>
      </c>
      <c r="X40" s="567" t="s">
        <v>712</v>
      </c>
      <c r="Y40" s="567" t="s">
        <v>712</v>
      </c>
      <c r="Z40" s="567" t="s">
        <v>712</v>
      </c>
      <c r="AA40" s="567" t="s">
        <v>712</v>
      </c>
      <c r="AB40" s="567" t="s">
        <v>712</v>
      </c>
      <c r="AC40" s="567" t="s">
        <v>712</v>
      </c>
      <c r="AD40" s="567" t="s">
        <v>712</v>
      </c>
      <c r="AE40" s="567" t="s">
        <v>261</v>
      </c>
      <c r="AF40" s="567" t="s">
        <v>712</v>
      </c>
      <c r="AG40" s="567" t="s">
        <v>712</v>
      </c>
      <c r="AH40" s="567" t="s">
        <v>712</v>
      </c>
      <c r="AI40" s="567" t="s">
        <v>712</v>
      </c>
      <c r="AJ40" s="567" t="s">
        <v>712</v>
      </c>
      <c r="AK40" s="765"/>
      <c r="AL40" s="765"/>
      <c r="AM40" s="765"/>
      <c r="AN40" s="539">
        <f t="shared" si="5"/>
        <v>15</v>
      </c>
      <c r="AO40" s="527"/>
      <c r="AP40" s="527"/>
      <c r="AQ40" s="527"/>
    </row>
    <row r="41" spans="1:43" ht="15.75" customHeight="1">
      <c r="A41" s="122">
        <f t="shared" si="2"/>
        <v>37</v>
      </c>
      <c r="B41" s="807" t="s">
        <v>279</v>
      </c>
      <c r="C41" s="1539"/>
      <c r="D41" s="815" t="s">
        <v>774</v>
      </c>
      <c r="E41" s="812">
        <v>333105152</v>
      </c>
      <c r="F41" s="61">
        <v>15</v>
      </c>
      <c r="G41" s="61"/>
      <c r="H41" s="807" t="s">
        <v>718</v>
      </c>
      <c r="I41" s="567"/>
      <c r="J41" s="567"/>
      <c r="K41" s="567"/>
      <c r="L41" s="567"/>
      <c r="M41" s="567"/>
      <c r="N41" s="567"/>
      <c r="O41" s="567"/>
      <c r="P41" s="567"/>
      <c r="Q41" s="567"/>
      <c r="R41" s="567"/>
      <c r="S41" s="567"/>
      <c r="T41" s="567"/>
      <c r="U41" s="567"/>
      <c r="V41" s="567"/>
      <c r="W41" s="567"/>
      <c r="X41" s="567"/>
      <c r="Y41" s="567"/>
      <c r="Z41" s="567"/>
      <c r="AA41" s="567"/>
      <c r="AB41" s="567"/>
      <c r="AC41" s="567"/>
      <c r="AD41" s="567"/>
      <c r="AE41" s="567"/>
      <c r="AF41" s="567"/>
      <c r="AG41" s="567"/>
      <c r="AH41" s="567" t="s">
        <v>712</v>
      </c>
      <c r="AI41" s="567" t="s">
        <v>712</v>
      </c>
      <c r="AJ41" s="567" t="s">
        <v>712</v>
      </c>
      <c r="AK41" s="567"/>
      <c r="AL41" s="567"/>
      <c r="AM41" s="567"/>
      <c r="AN41" s="539">
        <f t="shared" si="5"/>
        <v>3</v>
      </c>
      <c r="AO41" s="527"/>
      <c r="AP41" s="527"/>
      <c r="AQ41" s="527"/>
    </row>
    <row r="42" spans="1:43" ht="15.75" customHeight="1">
      <c r="A42" s="122">
        <f t="shared" si="2"/>
        <v>38</v>
      </c>
      <c r="B42" s="807" t="s">
        <v>279</v>
      </c>
      <c r="C42" s="1649" t="s">
        <v>775</v>
      </c>
      <c r="D42" s="811" t="s">
        <v>776</v>
      </c>
      <c r="E42" s="812">
        <v>981541989</v>
      </c>
      <c r="F42" s="810">
        <v>15</v>
      </c>
      <c r="G42" s="807"/>
      <c r="H42" s="807" t="s">
        <v>718</v>
      </c>
      <c r="I42" s="567"/>
      <c r="J42" s="567"/>
      <c r="K42" s="567"/>
      <c r="L42" s="567"/>
      <c r="M42" s="567"/>
      <c r="N42" s="567"/>
      <c r="O42" s="567"/>
      <c r="P42" s="774" t="s">
        <v>705</v>
      </c>
      <c r="Q42" s="774" t="s">
        <v>705</v>
      </c>
      <c r="R42" s="774" t="s">
        <v>705</v>
      </c>
      <c r="S42" s="774" t="s">
        <v>705</v>
      </c>
      <c r="T42" s="774" t="s">
        <v>705</v>
      </c>
      <c r="U42" s="774" t="s">
        <v>705</v>
      </c>
      <c r="V42" s="774" t="s">
        <v>705</v>
      </c>
      <c r="W42" s="567" t="s">
        <v>712</v>
      </c>
      <c r="X42" s="578" t="s">
        <v>712</v>
      </c>
      <c r="Y42" s="567" t="s">
        <v>712</v>
      </c>
      <c r="Z42" s="567" t="s">
        <v>712</v>
      </c>
      <c r="AA42" s="567" t="s">
        <v>712</v>
      </c>
      <c r="AB42" s="567" t="s">
        <v>712</v>
      </c>
      <c r="AC42" s="567" t="s">
        <v>712</v>
      </c>
      <c r="AD42" s="567" t="s">
        <v>712</v>
      </c>
      <c r="AE42" s="567" t="s">
        <v>261</v>
      </c>
      <c r="AF42" s="567" t="s">
        <v>712</v>
      </c>
      <c r="AG42" s="567" t="s">
        <v>712</v>
      </c>
      <c r="AH42" s="567" t="s">
        <v>712</v>
      </c>
      <c r="AI42" s="567" t="s">
        <v>712</v>
      </c>
      <c r="AJ42" s="567" t="s">
        <v>712</v>
      </c>
      <c r="AK42" s="567"/>
      <c r="AL42" s="567"/>
      <c r="AM42" s="567"/>
      <c r="AN42" s="539">
        <f t="shared" si="5"/>
        <v>20</v>
      </c>
      <c r="AO42" s="540"/>
      <c r="AP42" s="540"/>
      <c r="AQ42" s="540"/>
    </row>
    <row r="43" spans="1:43" ht="15.75" customHeight="1">
      <c r="A43" s="122">
        <f t="shared" si="2"/>
        <v>39</v>
      </c>
      <c r="B43" s="807" t="s">
        <v>279</v>
      </c>
      <c r="C43" s="1539"/>
      <c r="D43" s="808" t="s">
        <v>246</v>
      </c>
      <c r="E43" s="809">
        <v>974172336</v>
      </c>
      <c r="F43" s="810">
        <v>15</v>
      </c>
      <c r="G43" s="807"/>
      <c r="H43" s="807" t="s">
        <v>718</v>
      </c>
      <c r="I43" s="567" t="s">
        <v>261</v>
      </c>
      <c r="J43" s="567" t="s">
        <v>261</v>
      </c>
      <c r="K43" s="567" t="s">
        <v>712</v>
      </c>
      <c r="L43" s="567" t="s">
        <v>712</v>
      </c>
      <c r="M43" s="567" t="s">
        <v>712</v>
      </c>
      <c r="N43" s="567" t="s">
        <v>712</v>
      </c>
      <c r="O43" s="567" t="s">
        <v>282</v>
      </c>
      <c r="P43" s="567" t="s">
        <v>282</v>
      </c>
      <c r="Q43" s="567" t="s">
        <v>282</v>
      </c>
      <c r="R43" s="567" t="s">
        <v>712</v>
      </c>
      <c r="S43" s="567" t="s">
        <v>282</v>
      </c>
      <c r="T43" s="567" t="s">
        <v>282</v>
      </c>
      <c r="U43" s="774" t="s">
        <v>705</v>
      </c>
      <c r="V43" s="774" t="s">
        <v>705</v>
      </c>
      <c r="W43" s="774" t="s">
        <v>705</v>
      </c>
      <c r="X43" s="774" t="s">
        <v>705</v>
      </c>
      <c r="Y43" s="774" t="s">
        <v>705</v>
      </c>
      <c r="Z43" s="774" t="s">
        <v>705</v>
      </c>
      <c r="AA43" s="774" t="s">
        <v>705</v>
      </c>
      <c r="AB43" s="774" t="s">
        <v>705</v>
      </c>
      <c r="AC43" s="774" t="s">
        <v>705</v>
      </c>
      <c r="AD43" s="774" t="s">
        <v>705</v>
      </c>
      <c r="AE43" s="774" t="s">
        <v>705</v>
      </c>
      <c r="AF43" s="774" t="s">
        <v>705</v>
      </c>
      <c r="AG43" s="567" t="s">
        <v>261</v>
      </c>
      <c r="AH43" s="567" t="s">
        <v>712</v>
      </c>
      <c r="AI43" s="567" t="s">
        <v>712</v>
      </c>
      <c r="AJ43" s="567" t="s">
        <v>712</v>
      </c>
      <c r="AK43" s="567"/>
      <c r="AL43" s="567"/>
      <c r="AM43" s="567"/>
      <c r="AN43" s="539">
        <f t="shared" si="5"/>
        <v>25</v>
      </c>
      <c r="AO43" s="540"/>
    </row>
    <row r="44" spans="1:43" ht="15.75" customHeight="1">
      <c r="A44" s="122">
        <f t="shared" si="2"/>
        <v>40</v>
      </c>
      <c r="B44" s="819" t="s">
        <v>279</v>
      </c>
      <c r="C44" s="1650" t="s">
        <v>777</v>
      </c>
      <c r="D44" s="820" t="s">
        <v>778</v>
      </c>
      <c r="E44" s="718">
        <v>988217399</v>
      </c>
      <c r="F44" s="672" t="s">
        <v>779</v>
      </c>
      <c r="G44" s="672"/>
      <c r="H44" s="672" t="s">
        <v>718</v>
      </c>
      <c r="I44" s="567"/>
      <c r="J44" s="567"/>
      <c r="K44" s="567"/>
      <c r="L44" s="567"/>
      <c r="M44" s="567"/>
      <c r="N44" s="567"/>
      <c r="O44" s="567"/>
      <c r="P44" s="567"/>
      <c r="Q44" s="567"/>
      <c r="R44" s="567"/>
      <c r="S44" s="567"/>
      <c r="T44" s="567"/>
      <c r="U44" s="567"/>
      <c r="V44" s="567"/>
      <c r="W44" s="567"/>
      <c r="X44" s="567"/>
      <c r="Y44" s="567"/>
      <c r="Z44" s="567"/>
      <c r="AA44" s="567"/>
      <c r="AB44" s="567" t="s">
        <v>712</v>
      </c>
      <c r="AC44" s="567" t="s">
        <v>712</v>
      </c>
      <c r="AD44" s="567" t="s">
        <v>712</v>
      </c>
      <c r="AE44" s="567" t="s">
        <v>712</v>
      </c>
      <c r="AF44" s="567" t="s">
        <v>712</v>
      </c>
      <c r="AG44" s="567" t="s">
        <v>712</v>
      </c>
      <c r="AH44" s="567" t="s">
        <v>712</v>
      </c>
      <c r="AI44" s="567" t="s">
        <v>712</v>
      </c>
      <c r="AJ44" s="567" t="s">
        <v>712</v>
      </c>
      <c r="AK44" s="567"/>
      <c r="AL44" s="567"/>
      <c r="AM44" s="567"/>
      <c r="AN44" s="539">
        <f t="shared" si="5"/>
        <v>9</v>
      </c>
      <c r="AO44" s="527"/>
      <c r="AP44" s="527"/>
      <c r="AQ44" s="527"/>
    </row>
    <row r="45" spans="1:43" ht="15.75" customHeight="1">
      <c r="A45" s="122">
        <f t="shared" si="2"/>
        <v>41</v>
      </c>
      <c r="B45" s="819" t="s">
        <v>279</v>
      </c>
      <c r="C45" s="1539"/>
      <c r="D45" s="820" t="s">
        <v>780</v>
      </c>
      <c r="E45" s="718">
        <v>379571389</v>
      </c>
      <c r="F45" s="672" t="s">
        <v>779</v>
      </c>
      <c r="G45" s="672"/>
      <c r="H45" s="672" t="s">
        <v>718</v>
      </c>
      <c r="I45" s="567"/>
      <c r="J45" s="567"/>
      <c r="K45" s="567"/>
      <c r="L45" s="567"/>
      <c r="M45" s="567"/>
      <c r="N45" s="567"/>
      <c r="O45" s="567"/>
      <c r="P45" s="567"/>
      <c r="Q45" s="567"/>
      <c r="R45" s="567"/>
      <c r="S45" s="567"/>
      <c r="T45" s="567"/>
      <c r="U45" s="567"/>
      <c r="V45" s="567"/>
      <c r="W45" s="567"/>
      <c r="X45" s="567"/>
      <c r="Y45" s="567"/>
      <c r="Z45" s="567"/>
      <c r="AA45" s="567"/>
      <c r="AB45" s="567" t="s">
        <v>712</v>
      </c>
      <c r="AC45" s="567" t="s">
        <v>712</v>
      </c>
      <c r="AD45" s="567" t="s">
        <v>712</v>
      </c>
      <c r="AE45" s="567" t="s">
        <v>712</v>
      </c>
      <c r="AF45" s="567" t="s">
        <v>712</v>
      </c>
      <c r="AG45" s="567" t="s">
        <v>712</v>
      </c>
      <c r="AH45" s="567" t="s">
        <v>712</v>
      </c>
      <c r="AI45" s="567" t="s">
        <v>712</v>
      </c>
      <c r="AJ45" s="567" t="s">
        <v>712</v>
      </c>
      <c r="AK45" s="567"/>
      <c r="AL45" s="567"/>
      <c r="AM45" s="567"/>
      <c r="AN45" s="539">
        <f t="shared" si="5"/>
        <v>9</v>
      </c>
      <c r="AO45" s="527"/>
      <c r="AP45" s="527"/>
      <c r="AQ45" s="527"/>
    </row>
    <row r="46" spans="1:43" ht="15.75" customHeight="1">
      <c r="A46" s="122">
        <f t="shared" si="2"/>
        <v>42</v>
      </c>
      <c r="B46" s="819" t="s">
        <v>279</v>
      </c>
      <c r="C46" s="1651" t="s">
        <v>781</v>
      </c>
      <c r="D46" s="820" t="s">
        <v>782</v>
      </c>
      <c r="E46" s="718">
        <v>942690200</v>
      </c>
      <c r="F46" s="672" t="s">
        <v>779</v>
      </c>
      <c r="G46" s="672"/>
      <c r="H46" s="672" t="s">
        <v>718</v>
      </c>
      <c r="I46" s="567"/>
      <c r="J46" s="567"/>
      <c r="K46" s="567"/>
      <c r="L46" s="567"/>
      <c r="M46" s="567"/>
      <c r="N46" s="567"/>
      <c r="O46" s="567"/>
      <c r="P46" s="567"/>
      <c r="Q46" s="567"/>
      <c r="R46" s="567"/>
      <c r="S46" s="567"/>
      <c r="T46" s="567"/>
      <c r="U46" s="567"/>
      <c r="V46" s="567"/>
      <c r="W46" s="567"/>
      <c r="X46" s="567"/>
      <c r="Y46" s="567"/>
      <c r="Z46" s="567"/>
      <c r="AA46" s="567"/>
      <c r="AB46" s="567" t="s">
        <v>712</v>
      </c>
      <c r="AC46" s="567" t="s">
        <v>712</v>
      </c>
      <c r="AD46" s="567" t="s">
        <v>712</v>
      </c>
      <c r="AE46" s="567" t="s">
        <v>712</v>
      </c>
      <c r="AF46" s="567" t="s">
        <v>712</v>
      </c>
      <c r="AG46" s="567" t="s">
        <v>712</v>
      </c>
      <c r="AH46" s="567" t="s">
        <v>712</v>
      </c>
      <c r="AI46" s="567" t="s">
        <v>712</v>
      </c>
      <c r="AJ46" s="567" t="s">
        <v>712</v>
      </c>
      <c r="AK46" s="567"/>
      <c r="AL46" s="567"/>
      <c r="AM46" s="567"/>
      <c r="AN46" s="539">
        <f t="shared" si="5"/>
        <v>9</v>
      </c>
      <c r="AO46" s="527"/>
      <c r="AP46" s="527"/>
      <c r="AQ46" s="527"/>
    </row>
    <row r="47" spans="1:43" ht="15.75" customHeight="1">
      <c r="A47" s="122">
        <f t="shared" si="2"/>
        <v>43</v>
      </c>
      <c r="B47" s="819" t="s">
        <v>279</v>
      </c>
      <c r="C47" s="1539"/>
      <c r="D47" s="701" t="s">
        <v>783</v>
      </c>
      <c r="E47" s="718">
        <v>989354116</v>
      </c>
      <c r="F47" s="672" t="s">
        <v>779</v>
      </c>
      <c r="G47" s="672"/>
      <c r="H47" s="672" t="s">
        <v>718</v>
      </c>
      <c r="I47" s="567"/>
      <c r="J47" s="567"/>
      <c r="K47" s="567"/>
      <c r="L47" s="567"/>
      <c r="M47" s="567"/>
      <c r="N47" s="567"/>
      <c r="O47" s="567"/>
      <c r="P47" s="567"/>
      <c r="Q47" s="567"/>
      <c r="R47" s="567"/>
      <c r="S47" s="567"/>
      <c r="T47" s="567"/>
      <c r="U47" s="567"/>
      <c r="V47" s="567"/>
      <c r="W47" s="567"/>
      <c r="X47" s="567"/>
      <c r="Y47" s="567"/>
      <c r="Z47" s="567"/>
      <c r="AA47" s="567"/>
      <c r="AB47" s="567"/>
      <c r="AC47" s="567"/>
      <c r="AD47" s="567"/>
      <c r="AE47" s="567"/>
      <c r="AF47" s="567"/>
      <c r="AG47" s="567"/>
      <c r="AH47" s="567"/>
      <c r="AI47" s="567" t="s">
        <v>712</v>
      </c>
      <c r="AJ47" s="567" t="s">
        <v>712</v>
      </c>
      <c r="AK47" s="567"/>
      <c r="AL47" s="567"/>
      <c r="AM47" s="567"/>
      <c r="AN47" s="539">
        <f t="shared" si="5"/>
        <v>2</v>
      </c>
      <c r="AO47" s="527"/>
      <c r="AP47" s="527"/>
      <c r="AQ47" s="527"/>
    </row>
    <row r="48" spans="1:43" ht="15.75" customHeight="1">
      <c r="A48" s="122">
        <f t="shared" si="2"/>
        <v>44</v>
      </c>
      <c r="B48" s="819" t="s">
        <v>279</v>
      </c>
      <c r="C48" s="821"/>
      <c r="D48" s="820" t="s">
        <v>784</v>
      </c>
      <c r="E48" s="822">
        <v>983561361</v>
      </c>
      <c r="F48" s="672" t="s">
        <v>779</v>
      </c>
      <c r="G48" s="672"/>
      <c r="H48" s="672" t="s">
        <v>718</v>
      </c>
      <c r="I48" s="567"/>
      <c r="J48" s="567"/>
      <c r="K48" s="567"/>
      <c r="L48" s="567"/>
      <c r="M48" s="567"/>
      <c r="N48" s="567"/>
      <c r="O48" s="567"/>
      <c r="P48" s="567"/>
      <c r="Q48" s="567"/>
      <c r="R48" s="567"/>
      <c r="S48" s="567"/>
      <c r="T48" s="567"/>
      <c r="U48" s="567"/>
      <c r="V48" s="567"/>
      <c r="W48" s="567"/>
      <c r="X48" s="567"/>
      <c r="Y48" s="567"/>
      <c r="Z48" s="567"/>
      <c r="AA48" s="567"/>
      <c r="AB48" s="567"/>
      <c r="AC48" s="567"/>
      <c r="AD48" s="567"/>
      <c r="AE48" s="567"/>
      <c r="AF48" s="567"/>
      <c r="AG48" s="567" t="s">
        <v>712</v>
      </c>
      <c r="AH48" s="567" t="s">
        <v>712</v>
      </c>
      <c r="AI48" s="567" t="s">
        <v>712</v>
      </c>
      <c r="AJ48" s="567" t="s">
        <v>712</v>
      </c>
      <c r="AK48" s="567"/>
      <c r="AL48" s="567"/>
      <c r="AM48" s="567"/>
      <c r="AN48" s="539">
        <f t="shared" si="5"/>
        <v>4</v>
      </c>
      <c r="AO48" s="527"/>
      <c r="AP48" s="527"/>
      <c r="AQ48" s="527"/>
    </row>
    <row r="49" spans="1:43" ht="15.75" customHeight="1">
      <c r="A49" s="122">
        <f t="shared" si="2"/>
        <v>45</v>
      </c>
      <c r="B49" s="819" t="s">
        <v>279</v>
      </c>
      <c r="C49" s="823"/>
      <c r="D49" s="701" t="s">
        <v>785</v>
      </c>
      <c r="E49" s="718">
        <v>912729000</v>
      </c>
      <c r="F49" s="672" t="s">
        <v>779</v>
      </c>
      <c r="G49" s="672"/>
      <c r="H49" s="672" t="s">
        <v>718</v>
      </c>
      <c r="I49" s="567"/>
      <c r="J49" s="567"/>
      <c r="K49" s="567"/>
      <c r="L49" s="567"/>
      <c r="M49" s="567"/>
      <c r="N49" s="567"/>
      <c r="O49" s="567"/>
      <c r="P49" s="567"/>
      <c r="Q49" s="567"/>
      <c r="R49" s="567"/>
      <c r="S49" s="567"/>
      <c r="T49" s="567"/>
      <c r="U49" s="567"/>
      <c r="V49" s="567"/>
      <c r="W49" s="567"/>
      <c r="X49" s="567"/>
      <c r="Y49" s="567"/>
      <c r="Z49" s="567"/>
      <c r="AA49" s="567"/>
      <c r="AB49" s="567"/>
      <c r="AC49" s="567"/>
      <c r="AD49" s="567"/>
      <c r="AE49" s="567"/>
      <c r="AF49" s="567"/>
      <c r="AG49" s="567"/>
      <c r="AH49" s="567"/>
      <c r="AI49" s="567" t="s">
        <v>712</v>
      </c>
      <c r="AJ49" s="567" t="s">
        <v>712</v>
      </c>
      <c r="AK49" s="567"/>
      <c r="AL49" s="567"/>
      <c r="AM49" s="567"/>
      <c r="AN49" s="539">
        <f t="shared" si="5"/>
        <v>2</v>
      </c>
      <c r="AO49" s="527"/>
      <c r="AP49" s="527"/>
      <c r="AQ49" s="527"/>
    </row>
    <row r="50" spans="1:43" ht="15.75" customHeight="1">
      <c r="A50" s="122">
        <f t="shared" si="2"/>
        <v>46</v>
      </c>
      <c r="B50" s="819" t="s">
        <v>279</v>
      </c>
      <c r="C50" s="823"/>
      <c r="D50" s="701" t="s">
        <v>786</v>
      </c>
      <c r="E50" s="718">
        <v>919661635</v>
      </c>
      <c r="F50" s="672" t="s">
        <v>779</v>
      </c>
      <c r="G50" s="672"/>
      <c r="H50" s="672" t="s">
        <v>718</v>
      </c>
      <c r="I50" s="567"/>
      <c r="J50" s="567"/>
      <c r="K50" s="567"/>
      <c r="L50" s="567"/>
      <c r="M50" s="567"/>
      <c r="N50" s="567"/>
      <c r="O50" s="567"/>
      <c r="P50" s="567"/>
      <c r="Q50" s="567"/>
      <c r="R50" s="567"/>
      <c r="S50" s="567"/>
      <c r="T50" s="567"/>
      <c r="U50" s="567"/>
      <c r="V50" s="567"/>
      <c r="W50" s="567"/>
      <c r="X50" s="567"/>
      <c r="Y50" s="567"/>
      <c r="Z50" s="567"/>
      <c r="AA50" s="567"/>
      <c r="AB50" s="567"/>
      <c r="AC50" s="567"/>
      <c r="AD50" s="567"/>
      <c r="AE50" s="567"/>
      <c r="AF50" s="567"/>
      <c r="AG50" s="567"/>
      <c r="AH50" s="567"/>
      <c r="AI50" s="567" t="s">
        <v>712</v>
      </c>
      <c r="AJ50" s="567" t="s">
        <v>712</v>
      </c>
      <c r="AK50" s="567"/>
      <c r="AL50" s="567"/>
      <c r="AM50" s="567"/>
      <c r="AN50" s="539">
        <f t="shared" si="5"/>
        <v>2</v>
      </c>
      <c r="AO50" s="527"/>
      <c r="AP50" s="527"/>
      <c r="AQ50" s="527"/>
    </row>
    <row r="51" spans="1:43" ht="15.75" customHeight="1">
      <c r="A51" s="122">
        <f t="shared" si="2"/>
        <v>47</v>
      </c>
      <c r="B51" s="628" t="s">
        <v>279</v>
      </c>
      <c r="D51" s="274" t="s">
        <v>787</v>
      </c>
      <c r="E51" s="824" t="s">
        <v>788</v>
      </c>
      <c r="F51" s="825">
        <v>15</v>
      </c>
      <c r="G51" s="628"/>
      <c r="H51" s="628" t="s">
        <v>718</v>
      </c>
      <c r="I51" s="567"/>
      <c r="J51" s="567"/>
      <c r="K51" s="567"/>
      <c r="L51" s="567"/>
      <c r="M51" s="567"/>
      <c r="N51" s="567"/>
      <c r="O51" s="567"/>
      <c r="P51" s="567"/>
      <c r="Q51" s="567"/>
      <c r="R51" s="567"/>
      <c r="S51" s="567"/>
      <c r="T51" s="567"/>
      <c r="U51" s="567"/>
      <c r="V51" s="567"/>
      <c r="W51" s="567"/>
      <c r="X51" s="567"/>
      <c r="Y51" s="567"/>
      <c r="Z51" s="567"/>
      <c r="AA51" s="567"/>
      <c r="AB51" s="567"/>
      <c r="AC51" s="567"/>
      <c r="AD51" s="567"/>
      <c r="AE51" s="567"/>
      <c r="AF51" s="774" t="s">
        <v>705</v>
      </c>
      <c r="AG51" s="774" t="s">
        <v>705</v>
      </c>
      <c r="AH51" s="774" t="s">
        <v>705</v>
      </c>
      <c r="AI51" s="774" t="s">
        <v>277</v>
      </c>
      <c r="AJ51" s="567"/>
      <c r="AK51" s="567"/>
      <c r="AL51" s="567"/>
      <c r="AM51" s="567"/>
      <c r="AN51" s="539">
        <f t="shared" si="5"/>
        <v>3</v>
      </c>
      <c r="AO51" s="540"/>
      <c r="AP51" s="540"/>
      <c r="AQ51" s="540"/>
    </row>
    <row r="52" spans="1:43" ht="15.75" customHeight="1">
      <c r="A52" s="122"/>
      <c r="B52" s="9"/>
      <c r="C52" s="591"/>
      <c r="D52" s="11"/>
      <c r="E52" s="198"/>
      <c r="F52" s="810"/>
      <c r="G52" s="807"/>
      <c r="H52" s="9"/>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526"/>
      <c r="AN52" s="527"/>
      <c r="AO52" s="527"/>
      <c r="AP52" s="527"/>
      <c r="AQ52" s="527"/>
    </row>
    <row r="53" spans="1:43" ht="15.75" customHeight="1">
      <c r="A53" s="122">
        <f t="shared" ref="A53:A68" si="6">+ROW()-4</f>
        <v>49</v>
      </c>
      <c r="B53" s="122"/>
      <c r="C53" s="702" t="s">
        <v>36</v>
      </c>
      <c r="D53" s="122"/>
      <c r="E53" s="122"/>
      <c r="F53" s="11">
        <v>6.2</v>
      </c>
      <c r="G53" s="11"/>
      <c r="H53" s="11"/>
      <c r="I53" s="526"/>
      <c r="J53" s="526"/>
      <c r="K53" s="526"/>
      <c r="L53" s="526"/>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7"/>
      <c r="AO53" s="527"/>
      <c r="AP53" s="527"/>
      <c r="AQ53" s="527"/>
    </row>
    <row r="54" spans="1:43" ht="15.75" customHeight="1">
      <c r="A54" s="122">
        <f t="shared" si="6"/>
        <v>50</v>
      </c>
      <c r="B54" s="9"/>
      <c r="C54" s="526" t="s">
        <v>49</v>
      </c>
      <c r="D54" s="11"/>
      <c r="E54" s="198"/>
      <c r="F54" s="11">
        <v>6.2</v>
      </c>
      <c r="G54" s="9"/>
      <c r="H54" s="9"/>
      <c r="I54" s="526"/>
      <c r="J54" s="526"/>
      <c r="K54" s="526"/>
      <c r="L54" s="526"/>
      <c r="M54" s="526"/>
      <c r="N54" s="526"/>
      <c r="O54" s="526"/>
      <c r="P54" s="526"/>
      <c r="Q54" s="526"/>
      <c r="R54" s="526"/>
      <c r="S54" s="526"/>
      <c r="T54" s="526"/>
      <c r="U54" s="526"/>
      <c r="V54" s="526"/>
      <c r="W54" s="526"/>
      <c r="X54" s="526"/>
      <c r="Y54" s="526"/>
      <c r="Z54" s="526"/>
      <c r="AA54" s="526"/>
      <c r="AB54" s="526"/>
      <c r="AC54" s="526"/>
      <c r="AD54" s="526"/>
      <c r="AE54" s="526"/>
      <c r="AF54" s="526"/>
      <c r="AG54" s="526"/>
      <c r="AH54" s="526"/>
      <c r="AI54" s="526"/>
      <c r="AJ54" s="526"/>
      <c r="AK54" s="526"/>
      <c r="AL54" s="526"/>
      <c r="AM54" s="526"/>
      <c r="AN54" s="527"/>
      <c r="AO54" s="527"/>
      <c r="AP54" s="527"/>
      <c r="AQ54" s="527"/>
    </row>
    <row r="55" spans="1:43" ht="15.75" customHeight="1">
      <c r="A55" s="122">
        <f t="shared" si="6"/>
        <v>51</v>
      </c>
      <c r="B55" s="9"/>
      <c r="C55" s="586" t="s">
        <v>789</v>
      </c>
      <c r="D55" s="11"/>
      <c r="E55" s="198"/>
      <c r="F55" s="11">
        <v>6</v>
      </c>
      <c r="G55" s="9"/>
      <c r="H55" s="9"/>
      <c r="I55" s="526"/>
      <c r="J55" s="526"/>
      <c r="K55" s="526"/>
      <c r="L55" s="526"/>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c r="AK55" s="526"/>
      <c r="AL55" s="526"/>
      <c r="AM55" s="526"/>
      <c r="AN55" s="527"/>
      <c r="AO55" s="527"/>
      <c r="AP55" s="527"/>
      <c r="AQ55" s="527"/>
    </row>
    <row r="56" spans="1:43" ht="15.75" customHeight="1">
      <c r="A56" s="122">
        <f t="shared" si="6"/>
        <v>52</v>
      </c>
      <c r="B56" s="9"/>
      <c r="C56" s="586" t="s">
        <v>790</v>
      </c>
      <c r="D56" s="11"/>
      <c r="E56" s="198"/>
      <c r="F56" s="11">
        <v>6</v>
      </c>
      <c r="G56" s="9"/>
      <c r="H56" s="9"/>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7"/>
      <c r="AO56" s="527"/>
      <c r="AP56" s="527"/>
      <c r="AQ56" s="527"/>
    </row>
    <row r="57" spans="1:43" ht="15.75" customHeight="1">
      <c r="A57" s="122">
        <f t="shared" si="6"/>
        <v>53</v>
      </c>
      <c r="B57" s="11"/>
      <c r="C57" s="702" t="s">
        <v>16</v>
      </c>
      <c r="D57" s="122"/>
      <c r="E57" s="122"/>
      <c r="F57" s="11">
        <v>5</v>
      </c>
      <c r="G57" s="11"/>
      <c r="H57" s="11"/>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6"/>
      <c r="AH57" s="826"/>
      <c r="AI57" s="826"/>
      <c r="AJ57" s="826"/>
      <c r="AK57" s="826"/>
      <c r="AL57" s="826"/>
      <c r="AM57" s="826"/>
      <c r="AN57" s="527"/>
      <c r="AO57" s="527"/>
      <c r="AP57" s="527"/>
      <c r="AQ57" s="527"/>
    </row>
    <row r="58" spans="1:43" ht="15.75" customHeight="1">
      <c r="A58" s="122">
        <f t="shared" si="6"/>
        <v>54</v>
      </c>
      <c r="B58" s="122"/>
      <c r="C58" s="702" t="s">
        <v>274</v>
      </c>
      <c r="D58" s="827" t="s">
        <v>275</v>
      </c>
      <c r="E58" s="828">
        <v>978286576</v>
      </c>
      <c r="F58" s="11">
        <v>3.5</v>
      </c>
      <c r="G58" s="11"/>
      <c r="H58" s="11"/>
      <c r="I58" s="526"/>
      <c r="J58" s="526"/>
      <c r="K58" s="526"/>
      <c r="L58" s="526"/>
      <c r="M58" s="526"/>
      <c r="N58" s="526"/>
      <c r="O58" s="526"/>
      <c r="P58" s="526"/>
      <c r="Q58" s="526"/>
      <c r="R58" s="526"/>
      <c r="S58" s="526"/>
      <c r="T58" s="526"/>
      <c r="U58" s="526"/>
      <c r="V58" s="526"/>
      <c r="W58" s="526"/>
      <c r="X58" s="526"/>
      <c r="Y58" s="526"/>
      <c r="Z58" s="526"/>
      <c r="AA58" s="526"/>
      <c r="AB58" s="526"/>
      <c r="AC58" s="526"/>
      <c r="AD58" s="526"/>
      <c r="AE58" s="526"/>
      <c r="AF58" s="526"/>
      <c r="AG58" s="526"/>
      <c r="AH58" s="526"/>
      <c r="AI58" s="526"/>
      <c r="AJ58" s="526"/>
      <c r="AK58" s="526"/>
      <c r="AL58" s="526"/>
      <c r="AM58" s="526"/>
      <c r="AN58" s="527"/>
      <c r="AO58" s="527"/>
      <c r="AP58" s="527"/>
      <c r="AQ58" s="527"/>
    </row>
    <row r="59" spans="1:43" ht="15.75" customHeight="1">
      <c r="A59" s="122">
        <f t="shared" si="6"/>
        <v>55</v>
      </c>
      <c r="B59" s="122"/>
      <c r="C59" s="702" t="s">
        <v>345</v>
      </c>
      <c r="D59" s="122"/>
      <c r="E59" s="122"/>
      <c r="F59" s="11">
        <v>2.5</v>
      </c>
      <c r="G59" s="11"/>
      <c r="H59" s="11"/>
      <c r="I59" s="526"/>
      <c r="J59" s="526"/>
      <c r="K59" s="526"/>
      <c r="L59" s="526"/>
      <c r="M59" s="526"/>
      <c r="N59" s="526"/>
      <c r="O59" s="526"/>
      <c r="P59" s="526"/>
      <c r="Q59" s="526"/>
      <c r="R59" s="526"/>
      <c r="S59" s="526"/>
      <c r="T59" s="526"/>
      <c r="U59" s="526"/>
      <c r="V59" s="526"/>
      <c r="W59" s="526"/>
      <c r="X59" s="526"/>
      <c r="Y59" s="526"/>
      <c r="Z59" s="526"/>
      <c r="AA59" s="526"/>
      <c r="AB59" s="526"/>
      <c r="AC59" s="526"/>
      <c r="AD59" s="526"/>
      <c r="AE59" s="526"/>
      <c r="AF59" s="526"/>
      <c r="AG59" s="526"/>
      <c r="AH59" s="526"/>
      <c r="AI59" s="526"/>
      <c r="AJ59" s="526"/>
      <c r="AK59" s="526"/>
      <c r="AL59" s="526"/>
      <c r="AM59" s="526"/>
      <c r="AN59" s="527"/>
      <c r="AO59" s="527"/>
      <c r="AP59" s="527"/>
      <c r="AQ59" s="527"/>
    </row>
    <row r="60" spans="1:43" ht="15.75" customHeight="1">
      <c r="A60" s="122">
        <f t="shared" si="6"/>
        <v>56</v>
      </c>
      <c r="B60" s="11"/>
      <c r="C60" s="702" t="s">
        <v>153</v>
      </c>
      <c r="D60" s="11"/>
      <c r="E60" s="198"/>
      <c r="F60" s="11">
        <v>2.5</v>
      </c>
      <c r="G60" s="11"/>
      <c r="H60" s="11"/>
      <c r="I60" s="526"/>
      <c r="J60" s="526"/>
      <c r="K60" s="526"/>
      <c r="L60" s="526"/>
      <c r="M60" s="526"/>
      <c r="N60" s="526"/>
      <c r="O60" s="526"/>
      <c r="P60" s="526"/>
      <c r="Q60" s="526"/>
      <c r="R60" s="526"/>
      <c r="S60" s="526"/>
      <c r="T60" s="526"/>
      <c r="U60" s="526"/>
      <c r="V60" s="526"/>
      <c r="W60" s="526"/>
      <c r="X60" s="526"/>
      <c r="Y60" s="526"/>
      <c r="Z60" s="526"/>
      <c r="AA60" s="526"/>
      <c r="AB60" s="526"/>
      <c r="AC60" s="526"/>
      <c r="AD60" s="526"/>
      <c r="AE60" s="526"/>
      <c r="AF60" s="526"/>
      <c r="AG60" s="526"/>
      <c r="AH60" s="526"/>
      <c r="AI60" s="526"/>
      <c r="AJ60" s="526"/>
      <c r="AK60" s="526"/>
      <c r="AL60" s="526"/>
      <c r="AM60" s="526"/>
      <c r="AN60" s="527"/>
      <c r="AO60" s="527"/>
      <c r="AP60" s="527"/>
      <c r="AQ60" s="527"/>
    </row>
    <row r="61" spans="1:43" ht="15.75" customHeight="1">
      <c r="A61" s="122">
        <f t="shared" si="6"/>
        <v>57</v>
      </c>
      <c r="B61" s="11"/>
      <c r="C61" s="702" t="s">
        <v>347</v>
      </c>
      <c r="D61" s="11"/>
      <c r="E61" s="198"/>
      <c r="F61" s="649" t="s">
        <v>791</v>
      </c>
      <c r="G61" s="11"/>
      <c r="H61" s="11"/>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c r="AK61" s="526"/>
      <c r="AL61" s="526"/>
      <c r="AM61" s="526"/>
      <c r="AN61" s="527"/>
      <c r="AO61" s="527"/>
      <c r="AP61" s="527"/>
      <c r="AQ61" s="527"/>
    </row>
    <row r="62" spans="1:43" ht="15.75" customHeight="1">
      <c r="A62" s="122">
        <f t="shared" si="6"/>
        <v>58</v>
      </c>
      <c r="B62" s="11"/>
      <c r="C62" s="702" t="s">
        <v>350</v>
      </c>
      <c r="D62" s="11"/>
      <c r="E62" s="198"/>
      <c r="F62" s="649" t="s">
        <v>791</v>
      </c>
      <c r="G62" s="11"/>
      <c r="H62" s="11"/>
      <c r="I62" s="526"/>
      <c r="J62" s="526"/>
      <c r="K62" s="526"/>
      <c r="L62" s="526"/>
      <c r="M62" s="526"/>
      <c r="N62" s="526"/>
      <c r="O62" s="526"/>
      <c r="P62" s="526"/>
      <c r="Q62" s="526"/>
      <c r="R62" s="526"/>
      <c r="S62" s="526"/>
      <c r="T62" s="526"/>
      <c r="U62" s="526"/>
      <c r="V62" s="526"/>
      <c r="W62" s="526"/>
      <c r="X62" s="526"/>
      <c r="Y62" s="526"/>
      <c r="Z62" s="526"/>
      <c r="AA62" s="526"/>
      <c r="AB62" s="526"/>
      <c r="AC62" s="526"/>
      <c r="AD62" s="526"/>
      <c r="AE62" s="526"/>
      <c r="AF62" s="526"/>
      <c r="AG62" s="526"/>
      <c r="AH62" s="526"/>
      <c r="AI62" s="526"/>
      <c r="AJ62" s="526"/>
      <c r="AK62" s="526"/>
      <c r="AL62" s="526"/>
      <c r="AM62" s="526"/>
      <c r="AN62" s="527"/>
      <c r="AO62" s="527"/>
      <c r="AP62" s="527"/>
      <c r="AQ62" s="527"/>
    </row>
    <row r="63" spans="1:43" ht="15.75" customHeight="1">
      <c r="A63" s="122">
        <f t="shared" si="6"/>
        <v>59</v>
      </c>
      <c r="B63" s="11"/>
      <c r="C63" s="702" t="s">
        <v>349</v>
      </c>
      <c r="D63" s="11"/>
      <c r="E63" s="198"/>
      <c r="F63" s="649" t="s">
        <v>791</v>
      </c>
      <c r="G63" s="11"/>
      <c r="H63" s="11"/>
      <c r="I63" s="526"/>
      <c r="J63" s="526"/>
      <c r="K63" s="526"/>
      <c r="L63" s="526"/>
      <c r="M63" s="526"/>
      <c r="N63" s="526"/>
      <c r="O63" s="526"/>
      <c r="P63" s="526"/>
      <c r="Q63" s="526"/>
      <c r="R63" s="526"/>
      <c r="S63" s="526"/>
      <c r="T63" s="526"/>
      <c r="U63" s="526"/>
      <c r="V63" s="526"/>
      <c r="W63" s="526"/>
      <c r="X63" s="526"/>
      <c r="Y63" s="526"/>
      <c r="Z63" s="526"/>
      <c r="AA63" s="526"/>
      <c r="AB63" s="526"/>
      <c r="AC63" s="526"/>
      <c r="AD63" s="526"/>
      <c r="AE63" s="526"/>
      <c r="AF63" s="526"/>
      <c r="AG63" s="526"/>
      <c r="AH63" s="526"/>
      <c r="AI63" s="526"/>
      <c r="AJ63" s="526"/>
      <c r="AK63" s="526"/>
      <c r="AL63" s="526"/>
      <c r="AM63" s="526"/>
      <c r="AN63" s="527"/>
      <c r="AO63" s="527"/>
      <c r="AP63" s="527"/>
      <c r="AQ63" s="527"/>
    </row>
    <row r="64" spans="1:43" ht="15.75" customHeight="1">
      <c r="A64" s="122">
        <f t="shared" si="6"/>
        <v>60</v>
      </c>
      <c r="B64" s="11"/>
      <c r="C64" s="702" t="s">
        <v>268</v>
      </c>
      <c r="D64" s="11" t="s">
        <v>792</v>
      </c>
      <c r="E64" s="828">
        <v>345705693</v>
      </c>
      <c r="F64" s="11">
        <v>1.9</v>
      </c>
      <c r="G64" s="11"/>
      <c r="H64" s="11"/>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c r="AK64" s="526"/>
      <c r="AL64" s="526"/>
      <c r="AM64" s="526"/>
      <c r="AN64" s="527"/>
      <c r="AO64" s="527"/>
      <c r="AP64" s="527"/>
      <c r="AQ64" s="527"/>
    </row>
    <row r="65" spans="1:43" ht="15.75" customHeight="1">
      <c r="A65" s="122">
        <f t="shared" si="6"/>
        <v>61</v>
      </c>
      <c r="B65" s="11"/>
      <c r="C65" s="702" t="s">
        <v>174</v>
      </c>
      <c r="D65" s="11"/>
      <c r="E65" s="198"/>
      <c r="F65" s="11">
        <v>1.5</v>
      </c>
      <c r="G65" s="11"/>
      <c r="H65" s="11"/>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c r="AK65" s="526"/>
      <c r="AL65" s="526"/>
      <c r="AM65" s="526"/>
      <c r="AN65" s="527"/>
      <c r="AO65" s="527"/>
      <c r="AP65" s="527"/>
      <c r="AQ65" s="527"/>
    </row>
    <row r="66" spans="1:43" ht="15.75" customHeight="1">
      <c r="A66" s="122">
        <f t="shared" si="6"/>
        <v>62</v>
      </c>
      <c r="B66" s="11"/>
      <c r="C66" s="702" t="s">
        <v>177</v>
      </c>
      <c r="D66" s="11"/>
      <c r="E66" s="198"/>
      <c r="F66" s="11">
        <v>1.5</v>
      </c>
      <c r="G66" s="11"/>
      <c r="H66" s="11"/>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7"/>
      <c r="AO66" s="527"/>
      <c r="AP66" s="527"/>
      <c r="AQ66" s="527"/>
    </row>
    <row r="67" spans="1:43" ht="15.75" customHeight="1">
      <c r="A67" s="122">
        <f t="shared" si="6"/>
        <v>63</v>
      </c>
      <c r="B67" s="11"/>
      <c r="C67" s="702" t="s">
        <v>169</v>
      </c>
      <c r="D67" s="11"/>
      <c r="E67" s="198"/>
      <c r="F67" s="11">
        <v>1.5</v>
      </c>
      <c r="G67" s="11"/>
      <c r="H67" s="11"/>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7"/>
      <c r="AO67" s="527"/>
      <c r="AP67" s="527"/>
      <c r="AQ67" s="527"/>
    </row>
    <row r="68" spans="1:43" ht="15.75" customHeight="1">
      <c r="A68" s="122">
        <f t="shared" si="6"/>
        <v>64</v>
      </c>
      <c r="B68" s="11"/>
      <c r="C68" s="702" t="s">
        <v>747</v>
      </c>
      <c r="D68" s="11"/>
      <c r="E68" s="198"/>
      <c r="F68" s="11">
        <v>1</v>
      </c>
      <c r="G68" s="11"/>
      <c r="H68" s="11"/>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7"/>
      <c r="AO68" s="527"/>
      <c r="AP68" s="527"/>
      <c r="AQ68" s="527"/>
    </row>
    <row r="69" spans="1:43" ht="15.75" customHeight="1">
      <c r="A69" s="101"/>
      <c r="B69" s="101"/>
      <c r="C69" s="101"/>
      <c r="D69" s="101"/>
      <c r="E69" s="101"/>
      <c r="F69" s="101"/>
      <c r="G69" s="101"/>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c r="AK69" s="526"/>
      <c r="AL69" s="526"/>
      <c r="AM69" s="526"/>
      <c r="AN69" s="527"/>
      <c r="AO69" s="527"/>
      <c r="AP69" s="527"/>
      <c r="AQ69" s="527"/>
    </row>
    <row r="70" spans="1:43" ht="15.75" customHeight="1">
      <c r="A70" s="101"/>
      <c r="B70" s="526"/>
      <c r="D70" s="542"/>
      <c r="E70" s="829"/>
      <c r="F70" s="526"/>
      <c r="G70" s="526"/>
      <c r="H70" s="526"/>
      <c r="I70" s="526"/>
      <c r="J70" s="526"/>
      <c r="K70" s="526"/>
      <c r="L70" s="526"/>
      <c r="M70" s="526"/>
      <c r="N70" s="526"/>
      <c r="O70" s="526"/>
      <c r="P70" s="526"/>
      <c r="Q70" s="526"/>
      <c r="R70" s="526"/>
      <c r="S70" s="526"/>
      <c r="T70" s="526"/>
      <c r="U70" s="526"/>
      <c r="V70" s="526"/>
      <c r="W70" s="526"/>
      <c r="X70" s="526"/>
      <c r="Y70" s="526"/>
      <c r="Z70" s="526"/>
      <c r="AA70" s="526"/>
      <c r="AB70" s="526"/>
      <c r="AC70" s="526"/>
      <c r="AD70" s="526"/>
      <c r="AE70" s="526"/>
      <c r="AF70" s="526"/>
      <c r="AG70" s="526"/>
      <c r="AH70" s="526"/>
      <c r="AI70" s="526"/>
      <c r="AJ70" s="526"/>
      <c r="AK70" s="526"/>
      <c r="AL70" s="526"/>
      <c r="AM70" s="526"/>
      <c r="AN70" s="527"/>
      <c r="AO70" s="527"/>
      <c r="AP70" s="527"/>
      <c r="AQ70" s="527"/>
    </row>
    <row r="71" spans="1:43" ht="15.75" customHeight="1">
      <c r="A71" s="101"/>
      <c r="B71" s="526"/>
      <c r="C71" s="526"/>
      <c r="D71" s="542"/>
      <c r="E71" s="829"/>
      <c r="F71" s="526"/>
      <c r="G71" s="526"/>
      <c r="H71" s="526"/>
      <c r="I71" s="526"/>
      <c r="J71" s="526"/>
      <c r="K71" s="526"/>
      <c r="L71" s="526"/>
      <c r="M71" s="526"/>
      <c r="N71" s="526"/>
      <c r="O71" s="526"/>
      <c r="P71" s="526"/>
      <c r="Q71" s="526"/>
      <c r="R71" s="526"/>
      <c r="S71" s="526"/>
      <c r="T71" s="526"/>
      <c r="U71" s="526"/>
      <c r="V71" s="526"/>
      <c r="W71" s="526"/>
      <c r="X71" s="526"/>
      <c r="Y71" s="526"/>
      <c r="Z71" s="526"/>
      <c r="AA71" s="526"/>
      <c r="AB71" s="526"/>
      <c r="AC71" s="526"/>
      <c r="AD71" s="526"/>
      <c r="AE71" s="526"/>
      <c r="AF71" s="526"/>
      <c r="AG71" s="526"/>
      <c r="AH71" s="526"/>
      <c r="AI71" s="526"/>
      <c r="AJ71" s="526"/>
      <c r="AK71" s="526"/>
      <c r="AL71" s="526"/>
      <c r="AM71" s="526"/>
      <c r="AN71" s="527"/>
      <c r="AO71" s="527"/>
      <c r="AP71" s="527"/>
      <c r="AQ71" s="527"/>
    </row>
    <row r="72" spans="1:43" ht="15.75" customHeight="1">
      <c r="A72" s="101"/>
      <c r="B72" s="526"/>
      <c r="C72" s="526"/>
      <c r="D72" s="542"/>
      <c r="E72" s="829"/>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c r="AK72" s="526"/>
      <c r="AL72" s="526"/>
      <c r="AM72" s="526"/>
      <c r="AN72" s="527"/>
      <c r="AO72" s="527"/>
      <c r="AP72" s="527"/>
      <c r="AQ72" s="527"/>
    </row>
    <row r="73" spans="1:43" ht="15.75" customHeight="1">
      <c r="A73" s="101"/>
      <c r="B73" s="526"/>
      <c r="C73" s="526"/>
      <c r="D73" s="542"/>
      <c r="E73" s="829"/>
      <c r="F73" s="526"/>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c r="AM73" s="526"/>
      <c r="AN73" s="527"/>
      <c r="AO73" s="527"/>
      <c r="AP73" s="527"/>
      <c r="AQ73" s="527"/>
    </row>
    <row r="74" spans="1:43" ht="15.75" customHeight="1">
      <c r="A74" s="101"/>
      <c r="B74" s="526"/>
      <c r="C74" s="526"/>
      <c r="D74" s="542"/>
      <c r="E74" s="829"/>
      <c r="F74" s="526"/>
      <c r="G74" s="526"/>
      <c r="H74" s="526"/>
      <c r="I74" s="526"/>
      <c r="J74" s="526"/>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7"/>
      <c r="AO74" s="527"/>
      <c r="AP74" s="527"/>
      <c r="AQ74" s="527"/>
    </row>
    <row r="75" spans="1:43" ht="15.75" customHeight="1">
      <c r="A75" s="101"/>
      <c r="B75" s="526"/>
      <c r="C75" s="526"/>
      <c r="D75" s="542"/>
      <c r="E75" s="829"/>
      <c r="F75" s="526"/>
      <c r="G75" s="526"/>
      <c r="H75" s="526"/>
      <c r="I75" s="526"/>
      <c r="J75" s="526"/>
      <c r="K75" s="526"/>
      <c r="L75" s="526"/>
      <c r="M75" s="526"/>
      <c r="N75" s="526"/>
      <c r="O75" s="526"/>
      <c r="P75" s="526"/>
      <c r="Q75" s="526"/>
      <c r="R75" s="526"/>
      <c r="S75" s="526"/>
      <c r="T75" s="526"/>
      <c r="U75" s="526"/>
      <c r="V75" s="526"/>
      <c r="W75" s="526"/>
      <c r="X75" s="526"/>
      <c r="Y75" s="526"/>
      <c r="Z75" s="526"/>
      <c r="AA75" s="526"/>
      <c r="AB75" s="526"/>
      <c r="AC75" s="526"/>
      <c r="AD75" s="526"/>
      <c r="AE75" s="526"/>
      <c r="AF75" s="526"/>
      <c r="AG75" s="526"/>
      <c r="AH75" s="526"/>
      <c r="AI75" s="526"/>
      <c r="AJ75" s="526"/>
      <c r="AK75" s="526"/>
      <c r="AL75" s="526"/>
      <c r="AM75" s="526"/>
      <c r="AN75" s="527"/>
      <c r="AO75" s="527"/>
      <c r="AP75" s="527"/>
      <c r="AQ75" s="527"/>
    </row>
    <row r="76" spans="1:43" ht="15.75" customHeight="1">
      <c r="A76" s="101"/>
      <c r="B76" s="526"/>
      <c r="C76" s="526"/>
      <c r="D76" s="542"/>
      <c r="E76" s="829"/>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7"/>
      <c r="AO76" s="527"/>
      <c r="AP76" s="527"/>
      <c r="AQ76" s="527"/>
    </row>
    <row r="77" spans="1:43" ht="15.75" customHeight="1">
      <c r="A77" s="101"/>
      <c r="B77" s="526"/>
      <c r="C77" s="526"/>
      <c r="D77" s="542"/>
      <c r="E77" s="829"/>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c r="AM77" s="526"/>
      <c r="AN77" s="527"/>
      <c r="AO77" s="527"/>
      <c r="AP77" s="527"/>
      <c r="AQ77" s="527"/>
    </row>
    <row r="78" spans="1:43" ht="15.75" customHeight="1">
      <c r="A78" s="101"/>
      <c r="B78" s="526"/>
      <c r="C78" s="526"/>
      <c r="D78" s="542"/>
      <c r="E78" s="829"/>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7"/>
      <c r="AO78" s="527"/>
      <c r="AP78" s="527"/>
      <c r="AQ78" s="527"/>
    </row>
    <row r="79" spans="1:43" ht="15.75" customHeight="1">
      <c r="A79" s="101"/>
      <c r="B79" s="526"/>
      <c r="C79" s="526"/>
      <c r="D79" s="542"/>
      <c r="E79" s="829"/>
      <c r="F79" s="526"/>
      <c r="G79" s="526"/>
      <c r="H79" s="526"/>
      <c r="I79" s="526"/>
      <c r="J79" s="526"/>
      <c r="K79" s="526"/>
      <c r="L79" s="526"/>
      <c r="M79" s="526"/>
      <c r="N79" s="526"/>
      <c r="O79" s="526"/>
      <c r="P79" s="526"/>
      <c r="Q79" s="526"/>
      <c r="R79" s="526"/>
      <c r="S79" s="526"/>
      <c r="T79" s="526"/>
      <c r="U79" s="526"/>
      <c r="V79" s="526"/>
      <c r="W79" s="526"/>
      <c r="X79" s="526"/>
      <c r="Y79" s="526"/>
      <c r="Z79" s="526"/>
      <c r="AA79" s="526"/>
      <c r="AB79" s="526"/>
      <c r="AC79" s="526"/>
      <c r="AD79" s="526"/>
      <c r="AE79" s="526"/>
      <c r="AF79" s="526"/>
      <c r="AG79" s="526"/>
      <c r="AH79" s="526"/>
      <c r="AI79" s="526"/>
      <c r="AJ79" s="526"/>
      <c r="AK79" s="526"/>
      <c r="AL79" s="526"/>
      <c r="AM79" s="526"/>
      <c r="AN79" s="527"/>
      <c r="AO79" s="527"/>
      <c r="AP79" s="527"/>
      <c r="AQ79" s="527"/>
    </row>
    <row r="80" spans="1:43" ht="15.75" customHeight="1">
      <c r="A80" s="101"/>
      <c r="B80" s="526"/>
      <c r="C80" s="526"/>
      <c r="D80" s="542"/>
      <c r="E80" s="829"/>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7"/>
      <c r="AO80" s="527"/>
      <c r="AP80" s="527"/>
      <c r="AQ80" s="527"/>
    </row>
    <row r="81" spans="1:43" ht="15.75" customHeight="1">
      <c r="A81" s="101"/>
      <c r="B81" s="526"/>
      <c r="C81" s="526"/>
      <c r="D81" s="542"/>
      <c r="E81" s="829"/>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c r="AK81" s="526"/>
      <c r="AL81" s="526"/>
      <c r="AM81" s="526"/>
      <c r="AN81" s="527"/>
      <c r="AO81" s="527"/>
      <c r="AP81" s="527"/>
      <c r="AQ81" s="527"/>
    </row>
    <row r="82" spans="1:43" ht="15.75" customHeight="1">
      <c r="A82" s="101"/>
      <c r="B82" s="526"/>
      <c r="C82" s="526"/>
      <c r="D82" s="542"/>
      <c r="E82" s="829"/>
      <c r="F82" s="526"/>
      <c r="G82" s="526"/>
      <c r="H82" s="526"/>
      <c r="I82" s="526"/>
      <c r="J82" s="526"/>
      <c r="K82" s="526"/>
      <c r="L82" s="526"/>
      <c r="M82" s="526"/>
      <c r="N82" s="526"/>
      <c r="O82" s="526"/>
      <c r="P82" s="526"/>
      <c r="Q82" s="526"/>
      <c r="R82" s="526"/>
      <c r="S82" s="526"/>
      <c r="T82" s="526"/>
      <c r="U82" s="526"/>
      <c r="V82" s="526"/>
      <c r="W82" s="526"/>
      <c r="X82" s="526"/>
      <c r="Y82" s="526"/>
      <c r="Z82" s="526"/>
      <c r="AA82" s="526"/>
      <c r="AB82" s="526"/>
      <c r="AC82" s="526"/>
      <c r="AD82" s="526"/>
      <c r="AE82" s="526"/>
      <c r="AF82" s="526"/>
      <c r="AG82" s="526"/>
      <c r="AH82" s="526"/>
      <c r="AI82" s="526"/>
      <c r="AJ82" s="526"/>
      <c r="AK82" s="526"/>
      <c r="AL82" s="526"/>
      <c r="AM82" s="526"/>
      <c r="AN82" s="527"/>
      <c r="AO82" s="527"/>
      <c r="AP82" s="527"/>
      <c r="AQ82" s="527"/>
    </row>
    <row r="83" spans="1:43" ht="15.75" customHeight="1">
      <c r="A83" s="101"/>
      <c r="B83" s="526"/>
      <c r="C83" s="526"/>
      <c r="D83" s="542"/>
      <c r="E83" s="829"/>
      <c r="F83" s="526"/>
      <c r="G83" s="526"/>
      <c r="H83" s="526"/>
      <c r="I83" s="526"/>
      <c r="J83" s="526"/>
      <c r="K83" s="526"/>
      <c r="L83" s="526"/>
      <c r="M83" s="526"/>
      <c r="N83" s="526"/>
      <c r="O83" s="526"/>
      <c r="P83" s="526"/>
      <c r="Q83" s="526"/>
      <c r="R83" s="526"/>
      <c r="S83" s="526"/>
      <c r="T83" s="526"/>
      <c r="U83" s="526"/>
      <c r="V83" s="526"/>
      <c r="W83" s="526"/>
      <c r="X83" s="526"/>
      <c r="Y83" s="526"/>
      <c r="Z83" s="526"/>
      <c r="AA83" s="526"/>
      <c r="AB83" s="526"/>
      <c r="AC83" s="526"/>
      <c r="AD83" s="526"/>
      <c r="AE83" s="526"/>
      <c r="AF83" s="526"/>
      <c r="AG83" s="526"/>
      <c r="AH83" s="526"/>
      <c r="AI83" s="526"/>
      <c r="AJ83" s="526"/>
      <c r="AK83" s="526"/>
      <c r="AL83" s="526"/>
      <c r="AM83" s="526"/>
      <c r="AN83" s="527"/>
      <c r="AO83" s="527"/>
      <c r="AP83" s="527"/>
      <c r="AQ83" s="527"/>
    </row>
    <row r="84" spans="1:43" ht="15.75" customHeight="1">
      <c r="A84" s="101"/>
      <c r="B84" s="526"/>
      <c r="C84" s="526"/>
      <c r="D84" s="542"/>
      <c r="E84" s="829"/>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c r="AK84" s="526"/>
      <c r="AL84" s="526"/>
      <c r="AM84" s="526"/>
      <c r="AN84" s="527"/>
      <c r="AO84" s="527"/>
      <c r="AP84" s="527"/>
      <c r="AQ84" s="527"/>
    </row>
    <row r="85" spans="1:43" ht="15.75" customHeight="1">
      <c r="A85" s="101"/>
      <c r="B85" s="526"/>
      <c r="C85" s="526"/>
      <c r="D85" s="542"/>
      <c r="E85" s="829"/>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c r="AK85" s="526"/>
      <c r="AL85" s="526"/>
      <c r="AM85" s="526"/>
      <c r="AN85" s="527"/>
      <c r="AO85" s="527"/>
      <c r="AP85" s="527"/>
      <c r="AQ85" s="527"/>
    </row>
    <row r="86" spans="1:43" ht="15.75" customHeight="1">
      <c r="A86" s="101"/>
      <c r="B86" s="526"/>
      <c r="C86" s="526"/>
      <c r="D86" s="542"/>
      <c r="E86" s="829"/>
      <c r="F86" s="526"/>
      <c r="G86" s="526"/>
      <c r="H86" s="526"/>
      <c r="I86" s="526"/>
      <c r="J86" s="526"/>
      <c r="K86" s="526"/>
      <c r="L86" s="526"/>
      <c r="M86" s="526"/>
      <c r="N86" s="526"/>
      <c r="O86" s="526"/>
      <c r="P86" s="526"/>
      <c r="Q86" s="526"/>
      <c r="R86" s="526"/>
      <c r="S86" s="526"/>
      <c r="T86" s="526"/>
      <c r="U86" s="526"/>
      <c r="V86" s="526"/>
      <c r="W86" s="526"/>
      <c r="X86" s="526"/>
      <c r="Y86" s="526"/>
      <c r="Z86" s="526"/>
      <c r="AA86" s="526"/>
      <c r="AB86" s="526"/>
      <c r="AC86" s="526"/>
      <c r="AD86" s="526"/>
      <c r="AE86" s="526"/>
      <c r="AF86" s="526"/>
      <c r="AG86" s="526"/>
      <c r="AH86" s="526"/>
      <c r="AI86" s="526"/>
      <c r="AJ86" s="526"/>
      <c r="AK86" s="526"/>
      <c r="AL86" s="526"/>
      <c r="AM86" s="526"/>
      <c r="AN86" s="527"/>
      <c r="AO86" s="527"/>
      <c r="AP86" s="527"/>
      <c r="AQ86" s="527"/>
    </row>
    <row r="87" spans="1:43" ht="15.75" customHeight="1">
      <c r="A87" s="101"/>
      <c r="B87" s="526"/>
      <c r="C87" s="526"/>
      <c r="D87" s="542"/>
      <c r="E87" s="829"/>
      <c r="F87" s="526"/>
      <c r="G87" s="526"/>
      <c r="H87" s="526"/>
      <c r="I87" s="526"/>
      <c r="J87" s="526"/>
      <c r="K87" s="526"/>
      <c r="L87" s="526"/>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c r="AM87" s="526"/>
      <c r="AN87" s="527"/>
      <c r="AO87" s="527"/>
      <c r="AP87" s="527"/>
      <c r="AQ87" s="527"/>
    </row>
    <row r="88" spans="1:43" ht="15.75" customHeight="1">
      <c r="A88" s="101"/>
      <c r="B88" s="526"/>
      <c r="C88" s="526"/>
      <c r="D88" s="542"/>
      <c r="E88" s="829"/>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c r="AK88" s="526"/>
      <c r="AL88" s="526"/>
      <c r="AM88" s="526"/>
      <c r="AN88" s="527"/>
      <c r="AO88" s="527"/>
      <c r="AP88" s="527"/>
      <c r="AQ88" s="527"/>
    </row>
    <row r="89" spans="1:43" ht="15.75" customHeight="1">
      <c r="A89" s="101"/>
      <c r="B89" s="526"/>
      <c r="C89" s="526"/>
      <c r="D89" s="542"/>
      <c r="E89" s="829"/>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c r="AK89" s="526"/>
      <c r="AL89" s="526"/>
      <c r="AM89" s="526"/>
      <c r="AN89" s="527"/>
      <c r="AO89" s="527"/>
      <c r="AP89" s="527"/>
      <c r="AQ89" s="527"/>
    </row>
    <row r="90" spans="1:43" ht="15.75" customHeight="1">
      <c r="A90" s="101"/>
      <c r="B90" s="526"/>
      <c r="C90" s="526"/>
      <c r="D90" s="542"/>
      <c r="E90" s="829"/>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7"/>
      <c r="AO90" s="527"/>
      <c r="AP90" s="527"/>
      <c r="AQ90" s="527"/>
    </row>
    <row r="91" spans="1:43" ht="15.75" customHeight="1">
      <c r="A91" s="101"/>
      <c r="B91" s="526"/>
      <c r="C91" s="526"/>
      <c r="D91" s="542"/>
      <c r="E91" s="829"/>
      <c r="F91" s="526"/>
      <c r="G91" s="526"/>
      <c r="H91" s="526"/>
      <c r="I91" s="526"/>
      <c r="J91" s="526"/>
      <c r="K91" s="526"/>
      <c r="L91" s="526"/>
      <c r="M91" s="526"/>
      <c r="N91" s="526"/>
      <c r="O91" s="526"/>
      <c r="P91" s="526"/>
      <c r="Q91" s="526"/>
      <c r="R91" s="526"/>
      <c r="S91" s="526"/>
      <c r="T91" s="526"/>
      <c r="U91" s="526"/>
      <c r="V91" s="526"/>
      <c r="W91" s="526"/>
      <c r="X91" s="526"/>
      <c r="Y91" s="526"/>
      <c r="Z91" s="526"/>
      <c r="AA91" s="526"/>
      <c r="AB91" s="526"/>
      <c r="AC91" s="526"/>
      <c r="AD91" s="526"/>
      <c r="AE91" s="526"/>
      <c r="AF91" s="526"/>
      <c r="AG91" s="526"/>
      <c r="AH91" s="526"/>
      <c r="AI91" s="526"/>
      <c r="AJ91" s="526"/>
      <c r="AK91" s="526"/>
      <c r="AL91" s="526"/>
      <c r="AM91" s="526"/>
      <c r="AN91" s="527"/>
      <c r="AO91" s="527"/>
      <c r="AP91" s="527"/>
      <c r="AQ91" s="527"/>
    </row>
    <row r="92" spans="1:43" ht="15.75" customHeight="1">
      <c r="A92" s="101"/>
      <c r="B92" s="526"/>
      <c r="C92" s="526"/>
      <c r="D92" s="542"/>
      <c r="E92" s="829"/>
      <c r="F92" s="526"/>
      <c r="G92" s="526"/>
      <c r="H92" s="526"/>
      <c r="I92" s="526"/>
      <c r="J92" s="526"/>
      <c r="K92" s="526"/>
      <c r="L92" s="526"/>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c r="AM92" s="526"/>
      <c r="AN92" s="527"/>
      <c r="AO92" s="527"/>
      <c r="AP92" s="527"/>
      <c r="AQ92" s="527"/>
    </row>
    <row r="93" spans="1:43" ht="15.75" customHeight="1">
      <c r="A93" s="101"/>
      <c r="B93" s="526"/>
      <c r="C93" s="526"/>
      <c r="D93" s="542"/>
      <c r="E93" s="829"/>
      <c r="F93" s="526"/>
      <c r="G93" s="526"/>
      <c r="H93" s="526"/>
      <c r="I93" s="526"/>
      <c r="J93" s="526"/>
      <c r="K93" s="526"/>
      <c r="L93" s="526"/>
      <c r="M93" s="526"/>
      <c r="N93" s="526"/>
      <c r="O93" s="526"/>
      <c r="P93" s="526"/>
      <c r="Q93" s="526"/>
      <c r="R93" s="526"/>
      <c r="S93" s="526"/>
      <c r="T93" s="526"/>
      <c r="U93" s="526"/>
      <c r="V93" s="526"/>
      <c r="W93" s="526"/>
      <c r="X93" s="526"/>
      <c r="Y93" s="526"/>
      <c r="Z93" s="526"/>
      <c r="AA93" s="526"/>
      <c r="AB93" s="526"/>
      <c r="AC93" s="526"/>
      <c r="AD93" s="526"/>
      <c r="AE93" s="526"/>
      <c r="AF93" s="526"/>
      <c r="AG93" s="526"/>
      <c r="AH93" s="526"/>
      <c r="AI93" s="526"/>
      <c r="AJ93" s="526"/>
      <c r="AK93" s="526"/>
      <c r="AL93" s="526"/>
      <c r="AM93" s="526"/>
      <c r="AN93" s="527"/>
      <c r="AO93" s="527"/>
      <c r="AP93" s="527"/>
      <c r="AQ93" s="527"/>
    </row>
    <row r="94" spans="1:43" ht="15.75" customHeight="1">
      <c r="A94" s="101"/>
      <c r="B94" s="526"/>
      <c r="C94" s="526"/>
      <c r="D94" s="542"/>
      <c r="E94" s="829"/>
      <c r="F94" s="526"/>
      <c r="G94" s="526"/>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c r="AJ94" s="526"/>
      <c r="AK94" s="526"/>
      <c r="AL94" s="526"/>
      <c r="AM94" s="526"/>
      <c r="AN94" s="527"/>
      <c r="AO94" s="527"/>
      <c r="AP94" s="527"/>
      <c r="AQ94" s="527"/>
    </row>
    <row r="95" spans="1:43" ht="15.75" customHeight="1">
      <c r="A95" s="101"/>
      <c r="B95" s="526"/>
      <c r="C95" s="526"/>
      <c r="D95" s="542"/>
      <c r="E95" s="829"/>
      <c r="F95" s="526"/>
      <c r="G95" s="526"/>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7"/>
      <c r="AO95" s="527"/>
      <c r="AP95" s="527"/>
      <c r="AQ95" s="527"/>
    </row>
    <row r="96" spans="1:43" ht="15.75" customHeight="1">
      <c r="A96" s="101"/>
      <c r="B96" s="526"/>
      <c r="C96" s="526"/>
      <c r="D96" s="542"/>
      <c r="E96" s="829"/>
      <c r="F96" s="526"/>
      <c r="G96" s="526"/>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c r="AM96" s="526"/>
      <c r="AN96" s="527"/>
      <c r="AO96" s="527"/>
      <c r="AP96" s="527"/>
      <c r="AQ96" s="527"/>
    </row>
    <row r="97" spans="1:43" ht="15.75" customHeight="1">
      <c r="A97" s="101"/>
      <c r="B97" s="526"/>
      <c r="C97" s="526"/>
      <c r="D97" s="542"/>
      <c r="E97" s="829"/>
      <c r="F97" s="526"/>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7"/>
      <c r="AO97" s="527"/>
      <c r="AP97" s="527"/>
      <c r="AQ97" s="527"/>
    </row>
    <row r="98" spans="1:43" ht="15.75" customHeight="1">
      <c r="A98" s="101"/>
      <c r="B98" s="526"/>
      <c r="C98" s="526"/>
      <c r="D98" s="542"/>
      <c r="E98" s="829"/>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7"/>
      <c r="AO98" s="527"/>
      <c r="AP98" s="527"/>
      <c r="AQ98" s="527"/>
    </row>
    <row r="99" spans="1:43" ht="15.75" customHeight="1">
      <c r="A99" s="101"/>
      <c r="B99" s="526"/>
      <c r="C99" s="526"/>
      <c r="D99" s="542"/>
      <c r="E99" s="829"/>
      <c r="F99" s="526"/>
      <c r="G99" s="526"/>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7"/>
      <c r="AO99" s="527"/>
      <c r="AP99" s="527"/>
      <c r="AQ99" s="527"/>
    </row>
    <row r="100" spans="1:43" ht="15.75" customHeight="1">
      <c r="A100" s="101"/>
      <c r="B100" s="526"/>
      <c r="C100" s="526"/>
      <c r="D100" s="542"/>
      <c r="E100" s="829"/>
      <c r="F100" s="526"/>
      <c r="G100" s="526"/>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7"/>
      <c r="AO100" s="527"/>
      <c r="AP100" s="527"/>
      <c r="AQ100" s="527"/>
    </row>
    <row r="101" spans="1:43" ht="15.75" customHeight="1">
      <c r="A101" s="101"/>
      <c r="B101" s="526"/>
      <c r="C101" s="526"/>
      <c r="D101" s="542"/>
      <c r="E101" s="829"/>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7"/>
      <c r="AO101" s="527"/>
      <c r="AP101" s="527"/>
      <c r="AQ101" s="527"/>
    </row>
    <row r="102" spans="1:43" ht="15.75" customHeight="1">
      <c r="A102" s="101"/>
      <c r="B102" s="526"/>
      <c r="C102" s="526"/>
      <c r="D102" s="542"/>
      <c r="E102" s="829"/>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7"/>
      <c r="AO102" s="527"/>
      <c r="AP102" s="527"/>
      <c r="AQ102" s="527"/>
    </row>
    <row r="103" spans="1:43" ht="15.75" customHeight="1">
      <c r="A103" s="101"/>
      <c r="B103" s="526"/>
      <c r="C103" s="526"/>
      <c r="D103" s="542"/>
      <c r="E103" s="829"/>
      <c r="F103" s="526"/>
      <c r="G103" s="526"/>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7"/>
      <c r="AO103" s="527"/>
      <c r="AP103" s="527"/>
      <c r="AQ103" s="527"/>
    </row>
    <row r="104" spans="1:43" ht="15.75" customHeight="1">
      <c r="A104" s="101"/>
      <c r="B104" s="526"/>
      <c r="C104" s="526"/>
      <c r="D104" s="542"/>
      <c r="E104" s="829"/>
      <c r="F104" s="526"/>
      <c r="G104" s="526"/>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7"/>
      <c r="AO104" s="527"/>
      <c r="AP104" s="527"/>
      <c r="AQ104" s="527"/>
    </row>
    <row r="105" spans="1:43" ht="15.75" customHeight="1">
      <c r="A105" s="101"/>
      <c r="B105" s="526"/>
      <c r="C105" s="526"/>
      <c r="D105" s="542"/>
      <c r="E105" s="829"/>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7"/>
      <c r="AO105" s="527"/>
      <c r="AP105" s="527"/>
      <c r="AQ105" s="527"/>
    </row>
    <row r="106" spans="1:43" ht="15.75" customHeight="1">
      <c r="A106" s="101"/>
      <c r="B106" s="526"/>
      <c r="C106" s="526"/>
      <c r="D106" s="542"/>
      <c r="E106" s="829"/>
      <c r="F106" s="526"/>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7"/>
      <c r="AO106" s="527"/>
      <c r="AP106" s="527"/>
      <c r="AQ106" s="527"/>
    </row>
    <row r="107" spans="1:43" ht="15.75" customHeight="1">
      <c r="A107" s="101"/>
      <c r="B107" s="526"/>
      <c r="C107" s="526"/>
      <c r="D107" s="542"/>
      <c r="E107" s="829"/>
      <c r="F107" s="526"/>
      <c r="G107" s="526"/>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7"/>
      <c r="AO107" s="527"/>
      <c r="AP107" s="527"/>
      <c r="AQ107" s="527"/>
    </row>
    <row r="108" spans="1:43" ht="15.75" customHeight="1">
      <c r="A108" s="101"/>
      <c r="B108" s="526"/>
      <c r="C108" s="526"/>
      <c r="D108" s="542"/>
      <c r="E108" s="829"/>
      <c r="F108" s="526"/>
      <c r="G108" s="526"/>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7"/>
      <c r="AO108" s="527"/>
      <c r="AP108" s="527"/>
      <c r="AQ108" s="527"/>
    </row>
    <row r="109" spans="1:43" ht="15.75" customHeight="1">
      <c r="A109" s="101"/>
      <c r="B109" s="526"/>
      <c r="C109" s="526"/>
      <c r="D109" s="542"/>
      <c r="E109" s="829"/>
      <c r="F109" s="526"/>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7"/>
      <c r="AO109" s="527"/>
      <c r="AP109" s="527"/>
      <c r="AQ109" s="527"/>
    </row>
    <row r="110" spans="1:43" ht="15.75" customHeight="1">
      <c r="A110" s="101"/>
      <c r="B110" s="526"/>
      <c r="C110" s="526"/>
      <c r="D110" s="542"/>
      <c r="E110" s="829"/>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7"/>
      <c r="AO110" s="527"/>
      <c r="AP110" s="527"/>
      <c r="AQ110" s="527"/>
    </row>
    <row r="111" spans="1:43" ht="15.75" customHeight="1">
      <c r="A111" s="101"/>
      <c r="B111" s="526"/>
      <c r="C111" s="526"/>
      <c r="D111" s="542"/>
      <c r="E111" s="829"/>
      <c r="F111" s="526"/>
      <c r="G111" s="526"/>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7"/>
      <c r="AO111" s="527"/>
      <c r="AP111" s="527"/>
      <c r="AQ111" s="527"/>
    </row>
    <row r="112" spans="1:43" ht="15.75" customHeight="1">
      <c r="A112" s="101"/>
      <c r="B112" s="526"/>
      <c r="C112" s="526"/>
      <c r="D112" s="542"/>
      <c r="E112" s="829"/>
      <c r="F112" s="526"/>
      <c r="G112" s="526"/>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7"/>
      <c r="AO112" s="527"/>
      <c r="AP112" s="527"/>
      <c r="AQ112" s="527"/>
    </row>
    <row r="113" spans="1:43" ht="15.75" customHeight="1">
      <c r="A113" s="101"/>
      <c r="B113" s="526"/>
      <c r="C113" s="526"/>
      <c r="D113" s="542"/>
      <c r="E113" s="829"/>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7"/>
      <c r="AO113" s="527"/>
      <c r="AP113" s="527"/>
      <c r="AQ113" s="527"/>
    </row>
    <row r="114" spans="1:43" ht="15.75" customHeight="1">
      <c r="A114" s="101"/>
      <c r="B114" s="526"/>
      <c r="C114" s="526"/>
      <c r="D114" s="542"/>
      <c r="E114" s="829"/>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7"/>
      <c r="AO114" s="527"/>
      <c r="AP114" s="527"/>
      <c r="AQ114" s="527"/>
    </row>
    <row r="115" spans="1:43" ht="15.75" customHeight="1">
      <c r="A115" s="101"/>
      <c r="B115" s="526"/>
      <c r="C115" s="526"/>
      <c r="D115" s="542"/>
      <c r="E115" s="829"/>
      <c r="F115" s="526"/>
      <c r="G115" s="526"/>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7"/>
      <c r="AO115" s="527"/>
      <c r="AP115" s="527"/>
      <c r="AQ115" s="527"/>
    </row>
    <row r="116" spans="1:43" ht="15.75" customHeight="1">
      <c r="A116" s="101"/>
      <c r="B116" s="526"/>
      <c r="C116" s="526"/>
      <c r="D116" s="542"/>
      <c r="E116" s="829"/>
      <c r="F116" s="526"/>
      <c r="G116" s="526"/>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7"/>
      <c r="AO116" s="527"/>
      <c r="AP116" s="527"/>
      <c r="AQ116" s="527"/>
    </row>
    <row r="117" spans="1:43" ht="15.75" customHeight="1">
      <c r="A117" s="101"/>
      <c r="B117" s="526"/>
      <c r="C117" s="526"/>
      <c r="D117" s="542"/>
      <c r="E117" s="829"/>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7"/>
      <c r="AO117" s="527"/>
      <c r="AP117" s="527"/>
      <c r="AQ117" s="527"/>
    </row>
    <row r="118" spans="1:43" ht="15.75" customHeight="1">
      <c r="A118" s="101"/>
      <c r="B118" s="526"/>
      <c r="C118" s="526"/>
      <c r="D118" s="542"/>
      <c r="E118" s="829"/>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7"/>
      <c r="AO118" s="527"/>
      <c r="AP118" s="527"/>
      <c r="AQ118" s="527"/>
    </row>
    <row r="119" spans="1:43" ht="15.75" customHeight="1">
      <c r="A119" s="101"/>
      <c r="B119" s="526"/>
      <c r="C119" s="526"/>
      <c r="D119" s="542"/>
      <c r="E119" s="829"/>
      <c r="F119" s="526"/>
      <c r="G119" s="526"/>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7"/>
      <c r="AO119" s="527"/>
      <c r="AP119" s="527"/>
      <c r="AQ119" s="527"/>
    </row>
    <row r="120" spans="1:43" ht="15.75" customHeight="1">
      <c r="A120" s="101"/>
      <c r="B120" s="526"/>
      <c r="C120" s="526"/>
      <c r="D120" s="542"/>
      <c r="E120" s="829"/>
      <c r="F120" s="526"/>
      <c r="G120" s="526"/>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7"/>
      <c r="AO120" s="527"/>
      <c r="AP120" s="527"/>
      <c r="AQ120" s="527"/>
    </row>
    <row r="121" spans="1:43" ht="15.75" customHeight="1">
      <c r="A121" s="101"/>
      <c r="B121" s="526"/>
      <c r="C121" s="526"/>
      <c r="D121" s="542"/>
      <c r="E121" s="829"/>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7"/>
      <c r="AO121" s="527"/>
      <c r="AP121" s="527"/>
      <c r="AQ121" s="527"/>
    </row>
    <row r="122" spans="1:43" ht="15.75" customHeight="1">
      <c r="A122" s="101"/>
      <c r="B122" s="526"/>
      <c r="C122" s="526"/>
      <c r="D122" s="542"/>
      <c r="E122" s="829"/>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7"/>
      <c r="AO122" s="527"/>
      <c r="AP122" s="527"/>
      <c r="AQ122" s="527"/>
    </row>
    <row r="123" spans="1:43" ht="15.75" customHeight="1">
      <c r="A123" s="101"/>
      <c r="B123" s="526"/>
      <c r="C123" s="526"/>
      <c r="D123" s="542"/>
      <c r="E123" s="829"/>
      <c r="F123" s="526"/>
      <c r="G123" s="526"/>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7"/>
      <c r="AO123" s="527"/>
      <c r="AP123" s="527"/>
      <c r="AQ123" s="527"/>
    </row>
    <row r="124" spans="1:43" ht="15.75" customHeight="1">
      <c r="A124" s="101"/>
      <c r="B124" s="526"/>
      <c r="C124" s="526"/>
      <c r="D124" s="542"/>
      <c r="E124" s="829"/>
      <c r="F124" s="526"/>
      <c r="G124" s="526"/>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7"/>
      <c r="AO124" s="527"/>
      <c r="AP124" s="527"/>
      <c r="AQ124" s="527"/>
    </row>
    <row r="125" spans="1:43" ht="15.75" customHeight="1">
      <c r="A125" s="101"/>
      <c r="B125" s="526"/>
      <c r="C125" s="526"/>
      <c r="D125" s="542"/>
      <c r="E125" s="829"/>
      <c r="F125" s="526"/>
      <c r="G125" s="526"/>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7"/>
      <c r="AO125" s="527"/>
      <c r="AP125" s="527"/>
      <c r="AQ125" s="527"/>
    </row>
    <row r="126" spans="1:43" ht="15.75" customHeight="1">
      <c r="A126" s="101"/>
      <c r="B126" s="526"/>
      <c r="C126" s="526"/>
      <c r="D126" s="542"/>
      <c r="E126" s="829"/>
      <c r="F126" s="526"/>
      <c r="G126" s="526"/>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7"/>
      <c r="AO126" s="527"/>
      <c r="AP126" s="527"/>
      <c r="AQ126" s="527"/>
    </row>
    <row r="127" spans="1:43" ht="15.75" customHeight="1">
      <c r="A127" s="101"/>
      <c r="B127" s="526"/>
      <c r="C127" s="526"/>
      <c r="D127" s="542"/>
      <c r="E127" s="829"/>
      <c r="F127" s="526"/>
      <c r="G127" s="526"/>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7"/>
      <c r="AO127" s="527"/>
      <c r="AP127" s="527"/>
      <c r="AQ127" s="527"/>
    </row>
    <row r="128" spans="1:43" ht="15.75" customHeight="1">
      <c r="A128" s="101"/>
      <c r="B128" s="526"/>
      <c r="C128" s="526"/>
      <c r="D128" s="542"/>
      <c r="E128" s="829"/>
      <c r="F128" s="526"/>
      <c r="G128" s="526"/>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7"/>
      <c r="AO128" s="527"/>
      <c r="AP128" s="527"/>
      <c r="AQ128" s="527"/>
    </row>
    <row r="129" spans="1:43" ht="15.75" customHeight="1">
      <c r="A129" s="101"/>
      <c r="B129" s="526"/>
      <c r="C129" s="526"/>
      <c r="D129" s="542"/>
      <c r="E129" s="829"/>
      <c r="F129" s="526"/>
      <c r="G129" s="526"/>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7"/>
      <c r="AO129" s="527"/>
      <c r="AP129" s="527"/>
      <c r="AQ129" s="527"/>
    </row>
    <row r="130" spans="1:43" ht="15.75" customHeight="1">
      <c r="A130" s="101"/>
      <c r="B130" s="526"/>
      <c r="C130" s="526"/>
      <c r="D130" s="542"/>
      <c r="E130" s="829"/>
      <c r="F130" s="526"/>
      <c r="G130" s="526"/>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7"/>
      <c r="AO130" s="527"/>
      <c r="AP130" s="527"/>
      <c r="AQ130" s="527"/>
    </row>
    <row r="131" spans="1:43" ht="15.75" customHeight="1">
      <c r="A131" s="101"/>
      <c r="B131" s="526"/>
      <c r="C131" s="526"/>
      <c r="D131" s="542"/>
      <c r="E131" s="829"/>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7"/>
      <c r="AO131" s="527"/>
      <c r="AP131" s="527"/>
      <c r="AQ131" s="527"/>
    </row>
    <row r="132" spans="1:43" ht="15.75" customHeight="1">
      <c r="A132" s="101"/>
      <c r="B132" s="526"/>
      <c r="C132" s="526"/>
      <c r="D132" s="542"/>
      <c r="E132" s="829"/>
      <c r="F132" s="526"/>
      <c r="G132" s="526"/>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7"/>
      <c r="AO132" s="527"/>
      <c r="AP132" s="527"/>
      <c r="AQ132" s="527"/>
    </row>
    <row r="133" spans="1:43" ht="15.75" customHeight="1">
      <c r="A133" s="101"/>
      <c r="B133" s="526"/>
      <c r="C133" s="526"/>
      <c r="D133" s="542"/>
      <c r="E133" s="829"/>
      <c r="F133" s="526"/>
      <c r="G133" s="526"/>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7"/>
      <c r="AO133" s="527"/>
      <c r="AP133" s="527"/>
      <c r="AQ133" s="527"/>
    </row>
    <row r="134" spans="1:43" ht="15.75" customHeight="1">
      <c r="A134" s="101"/>
      <c r="B134" s="526"/>
      <c r="C134" s="526"/>
      <c r="D134" s="542"/>
      <c r="E134" s="829"/>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7"/>
      <c r="AO134" s="527"/>
      <c r="AP134" s="527"/>
      <c r="AQ134" s="527"/>
    </row>
    <row r="135" spans="1:43" ht="15.75" customHeight="1">
      <c r="A135" s="101"/>
      <c r="B135" s="526"/>
      <c r="C135" s="526"/>
      <c r="D135" s="542"/>
      <c r="E135" s="829"/>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7"/>
      <c r="AO135" s="527"/>
      <c r="AP135" s="527"/>
      <c r="AQ135" s="527"/>
    </row>
    <row r="136" spans="1:43" ht="15.75" customHeight="1">
      <c r="A136" s="101"/>
      <c r="B136" s="526"/>
      <c r="C136" s="526"/>
      <c r="D136" s="542"/>
      <c r="E136" s="829"/>
      <c r="F136" s="526"/>
      <c r="G136" s="526"/>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7"/>
      <c r="AO136" s="527"/>
      <c r="AP136" s="527"/>
      <c r="AQ136" s="527"/>
    </row>
    <row r="137" spans="1:43" ht="15.75" customHeight="1">
      <c r="A137" s="101"/>
      <c r="B137" s="526"/>
      <c r="C137" s="526"/>
      <c r="D137" s="542"/>
      <c r="E137" s="829"/>
      <c r="F137" s="526"/>
      <c r="G137" s="526"/>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7"/>
      <c r="AO137" s="527"/>
      <c r="AP137" s="527"/>
      <c r="AQ137" s="527"/>
    </row>
    <row r="138" spans="1:43" ht="15.75" customHeight="1">
      <c r="A138" s="101"/>
      <c r="B138" s="526"/>
      <c r="C138" s="526"/>
      <c r="D138" s="542"/>
      <c r="E138" s="829"/>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7"/>
      <c r="AO138" s="527"/>
      <c r="AP138" s="527"/>
      <c r="AQ138" s="527"/>
    </row>
    <row r="139" spans="1:43" ht="15.75" customHeight="1">
      <c r="A139" s="101"/>
      <c r="B139" s="526"/>
      <c r="C139" s="526"/>
      <c r="D139" s="542"/>
      <c r="E139" s="829"/>
      <c r="F139" s="526"/>
      <c r="G139" s="526"/>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7"/>
      <c r="AO139" s="527"/>
      <c r="AP139" s="527"/>
      <c r="AQ139" s="527"/>
    </row>
    <row r="140" spans="1:43" ht="15.75" customHeight="1">
      <c r="A140" s="101"/>
      <c r="B140" s="526"/>
      <c r="C140" s="526"/>
      <c r="D140" s="542"/>
      <c r="E140" s="829"/>
      <c r="F140" s="526"/>
      <c r="G140" s="526"/>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7"/>
      <c r="AO140" s="527"/>
      <c r="AP140" s="527"/>
      <c r="AQ140" s="527"/>
    </row>
    <row r="141" spans="1:43" ht="15.75" customHeight="1">
      <c r="A141" s="101"/>
      <c r="B141" s="526"/>
      <c r="C141" s="526"/>
      <c r="D141" s="542"/>
      <c r="E141" s="829"/>
      <c r="F141" s="526"/>
      <c r="G141" s="526"/>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7"/>
      <c r="AO141" s="527"/>
      <c r="AP141" s="527"/>
      <c r="AQ141" s="527"/>
    </row>
    <row r="142" spans="1:43" ht="15.75" customHeight="1">
      <c r="A142" s="101"/>
      <c r="B142" s="526"/>
      <c r="C142" s="526"/>
      <c r="D142" s="542"/>
      <c r="E142" s="829"/>
      <c r="F142" s="526"/>
      <c r="G142" s="526"/>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7"/>
      <c r="AO142" s="527"/>
      <c r="AP142" s="527"/>
      <c r="AQ142" s="527"/>
    </row>
    <row r="143" spans="1:43" ht="15.75" customHeight="1">
      <c r="A143" s="101"/>
      <c r="B143" s="526"/>
      <c r="C143" s="526"/>
      <c r="D143" s="542"/>
      <c r="E143" s="829"/>
      <c r="F143" s="526"/>
      <c r="G143" s="526"/>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7"/>
      <c r="AO143" s="527"/>
      <c r="AP143" s="527"/>
      <c r="AQ143" s="527"/>
    </row>
    <row r="144" spans="1:43" ht="15.75" customHeight="1">
      <c r="A144" s="101"/>
      <c r="B144" s="526"/>
      <c r="C144" s="526"/>
      <c r="D144" s="542"/>
      <c r="E144" s="829"/>
      <c r="F144" s="526"/>
      <c r="G144" s="526"/>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7"/>
      <c r="AO144" s="527"/>
      <c r="AP144" s="527"/>
      <c r="AQ144" s="527"/>
    </row>
    <row r="145" spans="1:43" ht="15.75" customHeight="1">
      <c r="A145" s="101"/>
      <c r="B145" s="526"/>
      <c r="C145" s="526"/>
      <c r="D145" s="542"/>
      <c r="E145" s="829"/>
      <c r="F145" s="526"/>
      <c r="G145" s="526"/>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7"/>
      <c r="AO145" s="527"/>
      <c r="AP145" s="527"/>
      <c r="AQ145" s="527"/>
    </row>
    <row r="146" spans="1:43" ht="15.75" customHeight="1">
      <c r="A146" s="101"/>
      <c r="B146" s="526"/>
      <c r="C146" s="526"/>
      <c r="D146" s="542"/>
      <c r="E146" s="829"/>
      <c r="F146" s="526"/>
      <c r="G146" s="526"/>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7"/>
      <c r="AO146" s="527"/>
      <c r="AP146" s="527"/>
      <c r="AQ146" s="527"/>
    </row>
    <row r="147" spans="1:43" ht="15.75" customHeight="1">
      <c r="A147" s="101"/>
      <c r="B147" s="526"/>
      <c r="C147" s="526"/>
      <c r="D147" s="542"/>
      <c r="E147" s="829"/>
      <c r="F147" s="526"/>
      <c r="G147" s="526"/>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7"/>
      <c r="AO147" s="527"/>
      <c r="AP147" s="527"/>
      <c r="AQ147" s="527"/>
    </row>
    <row r="148" spans="1:43" ht="15.75" customHeight="1">
      <c r="A148" s="101"/>
      <c r="B148" s="526"/>
      <c r="C148" s="526"/>
      <c r="D148" s="542"/>
      <c r="E148" s="829"/>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7"/>
      <c r="AO148" s="527"/>
      <c r="AP148" s="527"/>
      <c r="AQ148" s="527"/>
    </row>
    <row r="149" spans="1:43" ht="15.75" customHeight="1">
      <c r="A149" s="101"/>
      <c r="B149" s="526"/>
      <c r="C149" s="526"/>
      <c r="D149" s="542"/>
      <c r="E149" s="829"/>
      <c r="F149" s="526"/>
      <c r="G149" s="526"/>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7"/>
      <c r="AO149" s="527"/>
      <c r="AP149" s="527"/>
      <c r="AQ149" s="527"/>
    </row>
    <row r="150" spans="1:43" ht="15.75" customHeight="1">
      <c r="A150" s="101"/>
      <c r="B150" s="526"/>
      <c r="C150" s="526"/>
      <c r="D150" s="542"/>
      <c r="E150" s="829"/>
      <c r="F150" s="526"/>
      <c r="G150" s="526"/>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7"/>
      <c r="AO150" s="527"/>
      <c r="AP150" s="527"/>
      <c r="AQ150" s="527"/>
    </row>
    <row r="151" spans="1:43" ht="15.75" customHeight="1">
      <c r="A151" s="101"/>
      <c r="B151" s="526"/>
      <c r="C151" s="526"/>
      <c r="D151" s="542"/>
      <c r="E151" s="829"/>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7"/>
      <c r="AO151" s="527"/>
      <c r="AP151" s="527"/>
      <c r="AQ151" s="527"/>
    </row>
    <row r="152" spans="1:43" ht="15.75" customHeight="1">
      <c r="A152" s="101"/>
      <c r="B152" s="526"/>
      <c r="C152" s="526"/>
      <c r="D152" s="542"/>
      <c r="E152" s="829"/>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7"/>
      <c r="AO152" s="527"/>
      <c r="AP152" s="527"/>
      <c r="AQ152" s="527"/>
    </row>
    <row r="153" spans="1:43" ht="15.75" customHeight="1">
      <c r="A153" s="101"/>
      <c r="B153" s="526"/>
      <c r="C153" s="526"/>
      <c r="D153" s="542"/>
      <c r="E153" s="829"/>
      <c r="F153" s="526"/>
      <c r="G153" s="526"/>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7"/>
      <c r="AO153" s="527"/>
      <c r="AP153" s="527"/>
      <c r="AQ153" s="527"/>
    </row>
    <row r="154" spans="1:43" ht="15.75" customHeight="1">
      <c r="A154" s="101"/>
      <c r="B154" s="526"/>
      <c r="C154" s="526"/>
      <c r="D154" s="542"/>
      <c r="E154" s="829"/>
      <c r="F154" s="526"/>
      <c r="G154" s="526"/>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7"/>
      <c r="AO154" s="527"/>
      <c r="AP154" s="527"/>
      <c r="AQ154" s="527"/>
    </row>
    <row r="155" spans="1:43" ht="15.75" customHeight="1">
      <c r="A155" s="101"/>
      <c r="B155" s="526"/>
      <c r="C155" s="526"/>
      <c r="D155" s="542"/>
      <c r="E155" s="829"/>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7"/>
      <c r="AO155" s="527"/>
      <c r="AP155" s="527"/>
      <c r="AQ155" s="527"/>
    </row>
    <row r="156" spans="1:43" ht="15.75" customHeight="1">
      <c r="A156" s="101"/>
      <c r="B156" s="526"/>
      <c r="C156" s="526"/>
      <c r="D156" s="542"/>
      <c r="E156" s="829"/>
      <c r="F156" s="526"/>
      <c r="G156" s="526"/>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7"/>
      <c r="AO156" s="527"/>
      <c r="AP156" s="527"/>
      <c r="AQ156" s="527"/>
    </row>
    <row r="157" spans="1:43" ht="15.75" customHeight="1">
      <c r="A157" s="101"/>
      <c r="B157" s="526"/>
      <c r="C157" s="526"/>
      <c r="D157" s="542"/>
      <c r="E157" s="829"/>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7"/>
      <c r="AO157" s="527"/>
      <c r="AP157" s="527"/>
      <c r="AQ157" s="527"/>
    </row>
    <row r="158" spans="1:43" ht="15.75" customHeight="1">
      <c r="A158" s="101"/>
      <c r="B158" s="526"/>
      <c r="C158" s="526"/>
      <c r="D158" s="542"/>
      <c r="E158" s="829"/>
      <c r="F158" s="526"/>
      <c r="G158" s="526"/>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7"/>
      <c r="AO158" s="527"/>
      <c r="AP158" s="527"/>
      <c r="AQ158" s="527"/>
    </row>
    <row r="159" spans="1:43" ht="15.75" customHeight="1">
      <c r="A159" s="101"/>
      <c r="B159" s="526"/>
      <c r="C159" s="526"/>
      <c r="D159" s="542"/>
      <c r="E159" s="829"/>
      <c r="F159" s="526"/>
      <c r="G159" s="526"/>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7"/>
      <c r="AO159" s="527"/>
      <c r="AP159" s="527"/>
      <c r="AQ159" s="527"/>
    </row>
    <row r="160" spans="1:43" ht="15.75" customHeight="1">
      <c r="A160" s="101"/>
      <c r="B160" s="526"/>
      <c r="C160" s="526"/>
      <c r="D160" s="542"/>
      <c r="E160" s="829"/>
      <c r="F160" s="526"/>
      <c r="G160" s="526"/>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7"/>
      <c r="AO160" s="527"/>
      <c r="AP160" s="527"/>
      <c r="AQ160" s="527"/>
    </row>
    <row r="161" spans="1:43" ht="15.75" customHeight="1">
      <c r="A161" s="101"/>
      <c r="B161" s="526"/>
      <c r="C161" s="526"/>
      <c r="D161" s="542"/>
      <c r="E161" s="829"/>
      <c r="F161" s="526"/>
      <c r="G161" s="526"/>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7"/>
      <c r="AO161" s="527"/>
      <c r="AP161" s="527"/>
      <c r="AQ161" s="527"/>
    </row>
    <row r="162" spans="1:43" ht="15.75" customHeight="1">
      <c r="A162" s="101"/>
      <c r="B162" s="526"/>
      <c r="C162" s="526"/>
      <c r="D162" s="542"/>
      <c r="E162" s="829"/>
      <c r="F162" s="526"/>
      <c r="G162" s="526"/>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7"/>
      <c r="AO162" s="527"/>
      <c r="AP162" s="527"/>
      <c r="AQ162" s="527"/>
    </row>
    <row r="163" spans="1:43" ht="15.75" customHeight="1">
      <c r="A163" s="101"/>
      <c r="B163" s="526"/>
      <c r="C163" s="526"/>
      <c r="D163" s="542"/>
      <c r="E163" s="829"/>
      <c r="F163" s="526"/>
      <c r="G163" s="526"/>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7"/>
      <c r="AO163" s="527"/>
      <c r="AP163" s="527"/>
      <c r="AQ163" s="527"/>
    </row>
    <row r="164" spans="1:43" ht="15.75" customHeight="1">
      <c r="A164" s="101"/>
      <c r="B164" s="526"/>
      <c r="C164" s="526"/>
      <c r="D164" s="542"/>
      <c r="E164" s="829"/>
      <c r="F164" s="526"/>
      <c r="G164" s="526"/>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7"/>
      <c r="AO164" s="527"/>
      <c r="AP164" s="527"/>
      <c r="AQ164" s="527"/>
    </row>
    <row r="165" spans="1:43" ht="15.75" customHeight="1">
      <c r="A165" s="101"/>
      <c r="B165" s="526"/>
      <c r="C165" s="526"/>
      <c r="D165" s="542"/>
      <c r="E165" s="829"/>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7"/>
      <c r="AO165" s="527"/>
      <c r="AP165" s="527"/>
      <c r="AQ165" s="527"/>
    </row>
    <row r="166" spans="1:43" ht="15.75" customHeight="1">
      <c r="A166" s="101"/>
      <c r="B166" s="526"/>
      <c r="C166" s="526"/>
      <c r="D166" s="542"/>
      <c r="E166" s="829"/>
      <c r="F166" s="526"/>
      <c r="G166" s="526"/>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7"/>
      <c r="AO166" s="527"/>
      <c r="AP166" s="527"/>
      <c r="AQ166" s="527"/>
    </row>
    <row r="167" spans="1:43" ht="15.75" customHeight="1">
      <c r="A167" s="101"/>
      <c r="B167" s="526"/>
      <c r="C167" s="526"/>
      <c r="D167" s="542"/>
      <c r="E167" s="829"/>
      <c r="F167" s="526"/>
      <c r="G167" s="526"/>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7"/>
      <c r="AO167" s="527"/>
      <c r="AP167" s="527"/>
      <c r="AQ167" s="527"/>
    </row>
    <row r="168" spans="1:43" ht="15.75" customHeight="1">
      <c r="A168" s="101"/>
      <c r="B168" s="526"/>
      <c r="C168" s="526"/>
      <c r="D168" s="542"/>
      <c r="E168" s="829"/>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7"/>
      <c r="AO168" s="527"/>
      <c r="AP168" s="527"/>
      <c r="AQ168" s="527"/>
    </row>
    <row r="169" spans="1:43" ht="15.75" customHeight="1">
      <c r="A169" s="101"/>
      <c r="B169" s="526"/>
      <c r="C169" s="526"/>
      <c r="D169" s="542"/>
      <c r="E169" s="829"/>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7"/>
      <c r="AO169" s="527"/>
      <c r="AP169" s="527"/>
      <c r="AQ169" s="527"/>
    </row>
    <row r="170" spans="1:43" ht="15.75" customHeight="1">
      <c r="A170" s="101"/>
      <c r="B170" s="526"/>
      <c r="C170" s="526"/>
      <c r="D170" s="542"/>
      <c r="E170" s="829"/>
      <c r="F170" s="526"/>
      <c r="G170" s="526"/>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7"/>
      <c r="AO170" s="527"/>
      <c r="AP170" s="527"/>
      <c r="AQ170" s="527"/>
    </row>
    <row r="171" spans="1:43" ht="15.75" customHeight="1">
      <c r="A171" s="101"/>
      <c r="B171" s="526"/>
      <c r="C171" s="526"/>
      <c r="D171" s="542"/>
      <c r="E171" s="829"/>
      <c r="F171" s="526"/>
      <c r="G171" s="526"/>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7"/>
      <c r="AO171" s="527"/>
      <c r="AP171" s="527"/>
      <c r="AQ171" s="527"/>
    </row>
    <row r="172" spans="1:43" ht="15.75" customHeight="1">
      <c r="A172" s="101"/>
      <c r="B172" s="526"/>
      <c r="C172" s="526"/>
      <c r="D172" s="542"/>
      <c r="E172" s="829"/>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7"/>
      <c r="AO172" s="527"/>
      <c r="AP172" s="527"/>
      <c r="AQ172" s="527"/>
    </row>
    <row r="173" spans="1:43" ht="15.75" customHeight="1">
      <c r="A173" s="101"/>
      <c r="B173" s="526"/>
      <c r="C173" s="526"/>
      <c r="D173" s="542"/>
      <c r="E173" s="829"/>
      <c r="F173" s="526"/>
      <c r="G173" s="526"/>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7"/>
      <c r="AO173" s="527"/>
      <c r="AP173" s="527"/>
      <c r="AQ173" s="527"/>
    </row>
    <row r="174" spans="1:43" ht="15.75" customHeight="1">
      <c r="A174" s="101"/>
      <c r="B174" s="526"/>
      <c r="C174" s="526"/>
      <c r="D174" s="542"/>
      <c r="E174" s="829"/>
      <c r="F174" s="526"/>
      <c r="G174" s="526"/>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7"/>
      <c r="AO174" s="527"/>
      <c r="AP174" s="527"/>
      <c r="AQ174" s="527"/>
    </row>
    <row r="175" spans="1:43" ht="15.75" customHeight="1">
      <c r="A175" s="101"/>
      <c r="B175" s="526"/>
      <c r="C175" s="526"/>
      <c r="D175" s="542"/>
      <c r="E175" s="829"/>
      <c r="F175" s="526"/>
      <c r="G175" s="526"/>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7"/>
      <c r="AO175" s="527"/>
      <c r="AP175" s="527"/>
      <c r="AQ175" s="527"/>
    </row>
    <row r="176" spans="1:43" ht="15.75" customHeight="1">
      <c r="A176" s="101"/>
      <c r="B176" s="526"/>
      <c r="C176" s="526"/>
      <c r="D176" s="542"/>
      <c r="E176" s="829"/>
      <c r="F176" s="526"/>
      <c r="G176" s="526"/>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7"/>
      <c r="AO176" s="527"/>
      <c r="AP176" s="527"/>
      <c r="AQ176" s="527"/>
    </row>
    <row r="177" spans="1:43" ht="15.75" customHeight="1">
      <c r="A177" s="101"/>
      <c r="B177" s="526"/>
      <c r="C177" s="526"/>
      <c r="D177" s="542"/>
      <c r="E177" s="829"/>
      <c r="F177" s="526"/>
      <c r="G177" s="526"/>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7"/>
      <c r="AO177" s="527"/>
      <c r="AP177" s="527"/>
      <c r="AQ177" s="527"/>
    </row>
    <row r="178" spans="1:43" ht="15.75" customHeight="1">
      <c r="A178" s="101"/>
      <c r="B178" s="526"/>
      <c r="C178" s="526"/>
      <c r="D178" s="542"/>
      <c r="E178" s="829"/>
      <c r="F178" s="526"/>
      <c r="G178" s="526"/>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7"/>
      <c r="AO178" s="527"/>
      <c r="AP178" s="527"/>
      <c r="AQ178" s="527"/>
    </row>
    <row r="179" spans="1:43" ht="15.75" customHeight="1">
      <c r="A179" s="101"/>
      <c r="B179" s="526"/>
      <c r="C179" s="526"/>
      <c r="D179" s="542"/>
      <c r="E179" s="829"/>
      <c r="F179" s="526"/>
      <c r="G179" s="526"/>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7"/>
      <c r="AO179" s="527"/>
      <c r="AP179" s="527"/>
      <c r="AQ179" s="527"/>
    </row>
    <row r="180" spans="1:43" ht="15.75" customHeight="1">
      <c r="A180" s="101"/>
      <c r="B180" s="526"/>
      <c r="C180" s="526"/>
      <c r="D180" s="542"/>
      <c r="E180" s="829"/>
      <c r="F180" s="526"/>
      <c r="G180" s="526"/>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7"/>
      <c r="AO180" s="527"/>
      <c r="AP180" s="527"/>
      <c r="AQ180" s="527"/>
    </row>
    <row r="181" spans="1:43" ht="15.75" customHeight="1">
      <c r="A181" s="101"/>
      <c r="B181" s="526"/>
      <c r="C181" s="526"/>
      <c r="D181" s="542"/>
      <c r="E181" s="829"/>
      <c r="F181" s="526"/>
      <c r="G181" s="526"/>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7"/>
      <c r="AO181" s="527"/>
      <c r="AP181" s="527"/>
      <c r="AQ181" s="527"/>
    </row>
    <row r="182" spans="1:43" ht="15.75" customHeight="1">
      <c r="A182" s="101"/>
      <c r="B182" s="526"/>
      <c r="C182" s="526"/>
      <c r="D182" s="542"/>
      <c r="E182" s="829"/>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7"/>
      <c r="AO182" s="527"/>
      <c r="AP182" s="527"/>
      <c r="AQ182" s="527"/>
    </row>
    <row r="183" spans="1:43" ht="15.75" customHeight="1">
      <c r="A183" s="101"/>
      <c r="B183" s="526"/>
      <c r="C183" s="526"/>
      <c r="D183" s="542"/>
      <c r="E183" s="829"/>
      <c r="F183" s="526"/>
      <c r="G183" s="526"/>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7"/>
      <c r="AO183" s="527"/>
      <c r="AP183" s="527"/>
      <c r="AQ183" s="527"/>
    </row>
    <row r="184" spans="1:43" ht="15.75" customHeight="1">
      <c r="A184" s="101"/>
      <c r="B184" s="526"/>
      <c r="C184" s="526"/>
      <c r="D184" s="542"/>
      <c r="E184" s="829"/>
      <c r="F184" s="526"/>
      <c r="G184" s="526"/>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7"/>
      <c r="AO184" s="527"/>
      <c r="AP184" s="527"/>
      <c r="AQ184" s="527"/>
    </row>
    <row r="185" spans="1:43" ht="15.75" customHeight="1">
      <c r="A185" s="101"/>
      <c r="B185" s="526"/>
      <c r="C185" s="526"/>
      <c r="D185" s="542"/>
      <c r="E185" s="829"/>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7"/>
      <c r="AO185" s="527"/>
      <c r="AP185" s="527"/>
      <c r="AQ185" s="527"/>
    </row>
    <row r="186" spans="1:43" ht="15.75" customHeight="1">
      <c r="A186" s="101"/>
      <c r="B186" s="526"/>
      <c r="C186" s="526"/>
      <c r="D186" s="542"/>
      <c r="E186" s="829"/>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7"/>
      <c r="AO186" s="527"/>
      <c r="AP186" s="527"/>
      <c r="AQ186" s="527"/>
    </row>
    <row r="187" spans="1:43" ht="15.75" customHeight="1">
      <c r="A187" s="101"/>
      <c r="B187" s="526"/>
      <c r="C187" s="526"/>
      <c r="D187" s="542"/>
      <c r="E187" s="829"/>
      <c r="F187" s="526"/>
      <c r="G187" s="526"/>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7"/>
      <c r="AO187" s="527"/>
      <c r="AP187" s="527"/>
      <c r="AQ187" s="527"/>
    </row>
    <row r="188" spans="1:43" ht="15.75" customHeight="1">
      <c r="A188" s="101"/>
      <c r="B188" s="526"/>
      <c r="C188" s="526"/>
      <c r="D188" s="542"/>
      <c r="E188" s="829"/>
      <c r="F188" s="526"/>
      <c r="G188" s="526"/>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7"/>
      <c r="AO188" s="527"/>
      <c r="AP188" s="527"/>
      <c r="AQ188" s="527"/>
    </row>
    <row r="189" spans="1:43" ht="15.75" customHeight="1">
      <c r="A189" s="101"/>
      <c r="B189" s="526"/>
      <c r="C189" s="526"/>
      <c r="D189" s="542"/>
      <c r="E189" s="829"/>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7"/>
      <c r="AO189" s="527"/>
      <c r="AP189" s="527"/>
      <c r="AQ189" s="527"/>
    </row>
    <row r="190" spans="1:43" ht="15.75" customHeight="1">
      <c r="A190" s="101"/>
      <c r="B190" s="526"/>
      <c r="C190" s="526"/>
      <c r="D190" s="542"/>
      <c r="E190" s="829"/>
      <c r="F190" s="526"/>
      <c r="G190" s="526"/>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7"/>
      <c r="AO190" s="527"/>
      <c r="AP190" s="527"/>
      <c r="AQ190" s="527"/>
    </row>
    <row r="191" spans="1:43" ht="15.75" customHeight="1">
      <c r="A191" s="101"/>
      <c r="B191" s="526"/>
      <c r="C191" s="526"/>
      <c r="D191" s="542"/>
      <c r="E191" s="829"/>
      <c r="F191" s="526"/>
      <c r="G191" s="526"/>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7"/>
      <c r="AO191" s="527"/>
      <c r="AP191" s="527"/>
      <c r="AQ191" s="527"/>
    </row>
    <row r="192" spans="1:43" ht="15.75" customHeight="1">
      <c r="A192" s="101"/>
      <c r="B192" s="526"/>
      <c r="C192" s="526"/>
      <c r="D192" s="542"/>
      <c r="E192" s="829"/>
      <c r="F192" s="526"/>
      <c r="G192" s="526"/>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7"/>
      <c r="AO192" s="527"/>
      <c r="AP192" s="527"/>
      <c r="AQ192" s="527"/>
    </row>
    <row r="193" spans="1:43" ht="15.75" customHeight="1">
      <c r="A193" s="101"/>
      <c r="B193" s="526"/>
      <c r="C193" s="526"/>
      <c r="D193" s="542"/>
      <c r="E193" s="829"/>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7"/>
      <c r="AO193" s="527"/>
      <c r="AP193" s="527"/>
      <c r="AQ193" s="527"/>
    </row>
    <row r="194" spans="1:43" ht="15.75" customHeight="1">
      <c r="A194" s="101"/>
      <c r="B194" s="526"/>
      <c r="C194" s="526"/>
      <c r="D194" s="542"/>
      <c r="E194" s="829"/>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7"/>
      <c r="AO194" s="527"/>
      <c r="AP194" s="527"/>
      <c r="AQ194" s="527"/>
    </row>
    <row r="195" spans="1:43" ht="15.75" customHeight="1">
      <c r="A195" s="101"/>
      <c r="B195" s="526"/>
      <c r="C195" s="526"/>
      <c r="D195" s="542"/>
      <c r="E195" s="829"/>
      <c r="F195" s="526"/>
      <c r="G195" s="526"/>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7"/>
      <c r="AO195" s="527"/>
      <c r="AP195" s="527"/>
      <c r="AQ195" s="527"/>
    </row>
    <row r="196" spans="1:43" ht="15.75" customHeight="1">
      <c r="A196" s="101"/>
      <c r="B196" s="526"/>
      <c r="C196" s="526"/>
      <c r="D196" s="542"/>
      <c r="E196" s="829"/>
      <c r="F196" s="526"/>
      <c r="G196" s="526"/>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7"/>
      <c r="AO196" s="527"/>
      <c r="AP196" s="527"/>
      <c r="AQ196" s="527"/>
    </row>
    <row r="197" spans="1:43" ht="15.75" customHeight="1">
      <c r="A197" s="101"/>
      <c r="B197" s="526"/>
      <c r="C197" s="526"/>
      <c r="D197" s="542"/>
      <c r="E197" s="829"/>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7"/>
      <c r="AO197" s="527"/>
      <c r="AP197" s="527"/>
      <c r="AQ197" s="527"/>
    </row>
    <row r="198" spans="1:43" ht="15.75" customHeight="1">
      <c r="A198" s="101"/>
      <c r="B198" s="526"/>
      <c r="C198" s="526"/>
      <c r="D198" s="542"/>
      <c r="E198" s="829"/>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7"/>
      <c r="AO198" s="527"/>
      <c r="AP198" s="527"/>
      <c r="AQ198" s="527"/>
    </row>
    <row r="199" spans="1:43" ht="15.75" customHeight="1">
      <c r="A199" s="101"/>
      <c r="B199" s="526"/>
      <c r="C199" s="526"/>
      <c r="D199" s="542"/>
      <c r="E199" s="829"/>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7"/>
      <c r="AO199" s="527"/>
      <c r="AP199" s="527"/>
      <c r="AQ199" s="527"/>
    </row>
    <row r="200" spans="1:43" ht="15.75" customHeight="1">
      <c r="A200" s="101"/>
      <c r="B200" s="526"/>
      <c r="C200" s="526"/>
      <c r="D200" s="542"/>
      <c r="E200" s="829"/>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7"/>
      <c r="AO200" s="527"/>
      <c r="AP200" s="527"/>
      <c r="AQ200" s="527"/>
    </row>
    <row r="201" spans="1:43" ht="15.75" customHeight="1">
      <c r="A201" s="101"/>
      <c r="B201" s="526"/>
      <c r="C201" s="526"/>
      <c r="D201" s="542"/>
      <c r="E201" s="829"/>
      <c r="F201" s="526"/>
      <c r="G201" s="526"/>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7"/>
      <c r="AO201" s="527"/>
      <c r="AP201" s="527"/>
      <c r="AQ201" s="527"/>
    </row>
    <row r="202" spans="1:43" ht="15.75" customHeight="1">
      <c r="A202" s="101"/>
      <c r="B202" s="526"/>
      <c r="C202" s="526"/>
      <c r="D202" s="542"/>
      <c r="E202" s="829"/>
      <c r="F202" s="526"/>
      <c r="G202" s="526"/>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7"/>
      <c r="AO202" s="527"/>
      <c r="AP202" s="527"/>
      <c r="AQ202" s="527"/>
    </row>
    <row r="203" spans="1:43" ht="15.75" customHeight="1">
      <c r="A203" s="101"/>
      <c r="B203" s="526"/>
      <c r="C203" s="526"/>
      <c r="D203" s="542"/>
      <c r="E203" s="829"/>
      <c r="F203" s="526"/>
      <c r="G203" s="526"/>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7"/>
      <c r="AO203" s="527"/>
      <c r="AP203" s="527"/>
      <c r="AQ203" s="527"/>
    </row>
    <row r="204" spans="1:43" ht="15.75" customHeight="1">
      <c r="A204" s="101"/>
      <c r="B204" s="526"/>
      <c r="C204" s="526"/>
      <c r="D204" s="542"/>
      <c r="E204" s="829"/>
      <c r="F204" s="526"/>
      <c r="G204" s="526"/>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7"/>
      <c r="AO204" s="527"/>
      <c r="AP204" s="527"/>
      <c r="AQ204" s="527"/>
    </row>
    <row r="205" spans="1:43" ht="15.75" customHeight="1">
      <c r="A205" s="101"/>
      <c r="B205" s="526"/>
      <c r="C205" s="526"/>
      <c r="D205" s="542"/>
      <c r="E205" s="829"/>
      <c r="F205" s="526"/>
      <c r="G205" s="526"/>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7"/>
      <c r="AO205" s="527"/>
      <c r="AP205" s="527"/>
      <c r="AQ205" s="527"/>
    </row>
    <row r="206" spans="1:43" ht="15.75" customHeight="1">
      <c r="A206" s="101"/>
      <c r="B206" s="526"/>
      <c r="C206" s="526"/>
      <c r="D206" s="542"/>
      <c r="E206" s="829"/>
      <c r="F206" s="526"/>
      <c r="G206" s="526"/>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7"/>
      <c r="AO206" s="527"/>
      <c r="AP206" s="527"/>
      <c r="AQ206" s="527"/>
    </row>
    <row r="207" spans="1:43" ht="15.75" customHeight="1">
      <c r="A207" s="101"/>
      <c r="B207" s="526"/>
      <c r="C207" s="526"/>
      <c r="D207" s="542"/>
      <c r="E207" s="829"/>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7"/>
      <c r="AO207" s="527"/>
      <c r="AP207" s="527"/>
      <c r="AQ207" s="527"/>
    </row>
    <row r="208" spans="1:43" ht="15.75" customHeight="1">
      <c r="A208" s="101"/>
      <c r="B208" s="526"/>
      <c r="C208" s="526"/>
      <c r="D208" s="542"/>
      <c r="E208" s="829"/>
      <c r="F208" s="526"/>
      <c r="G208" s="526"/>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7"/>
      <c r="AO208" s="527"/>
      <c r="AP208" s="527"/>
      <c r="AQ208" s="527"/>
    </row>
    <row r="209" spans="1:43" ht="15.75" customHeight="1">
      <c r="A209" s="101"/>
      <c r="B209" s="526"/>
      <c r="C209" s="526"/>
      <c r="D209" s="542"/>
      <c r="E209" s="829"/>
      <c r="F209" s="526"/>
      <c r="G209" s="526"/>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7"/>
      <c r="AO209" s="527"/>
      <c r="AP209" s="527"/>
      <c r="AQ209" s="527"/>
    </row>
    <row r="210" spans="1:43" ht="15.75" customHeight="1">
      <c r="A210" s="101"/>
      <c r="B210" s="526"/>
      <c r="C210" s="526"/>
      <c r="D210" s="542"/>
      <c r="E210" s="829"/>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7"/>
      <c r="AO210" s="527"/>
      <c r="AP210" s="527"/>
      <c r="AQ210" s="527"/>
    </row>
    <row r="211" spans="1:43" ht="15.75" customHeight="1">
      <c r="A211" s="101"/>
      <c r="B211" s="526"/>
      <c r="C211" s="526"/>
      <c r="D211" s="542"/>
      <c r="E211" s="829"/>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7"/>
      <c r="AO211" s="527"/>
      <c r="AP211" s="527"/>
      <c r="AQ211" s="527"/>
    </row>
    <row r="212" spans="1:43" ht="15.75" customHeight="1">
      <c r="A212" s="101"/>
      <c r="B212" s="526"/>
      <c r="C212" s="526"/>
      <c r="D212" s="542"/>
      <c r="E212" s="829"/>
      <c r="F212" s="526"/>
      <c r="G212" s="526"/>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7"/>
      <c r="AO212" s="527"/>
      <c r="AP212" s="527"/>
      <c r="AQ212" s="527"/>
    </row>
    <row r="213" spans="1:43" ht="15.75" customHeight="1">
      <c r="A213" s="101"/>
      <c r="B213" s="526"/>
      <c r="C213" s="526"/>
      <c r="D213" s="542"/>
      <c r="E213" s="829"/>
      <c r="F213" s="526"/>
      <c r="G213" s="526"/>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7"/>
      <c r="AO213" s="527"/>
      <c r="AP213" s="527"/>
      <c r="AQ213" s="527"/>
    </row>
    <row r="214" spans="1:43" ht="15.75" customHeight="1">
      <c r="A214" s="101"/>
      <c r="B214" s="526"/>
      <c r="C214" s="526"/>
      <c r="D214" s="542"/>
      <c r="E214" s="829"/>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7"/>
      <c r="AO214" s="527"/>
      <c r="AP214" s="527"/>
      <c r="AQ214" s="527"/>
    </row>
    <row r="215" spans="1:43" ht="15.75" customHeight="1">
      <c r="A215" s="101"/>
      <c r="B215" s="526"/>
      <c r="C215" s="526"/>
      <c r="D215" s="542"/>
      <c r="E215" s="829"/>
      <c r="F215" s="526"/>
      <c r="G215" s="526"/>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7"/>
      <c r="AO215" s="527"/>
      <c r="AP215" s="527"/>
      <c r="AQ215" s="527"/>
    </row>
    <row r="216" spans="1:43" ht="15.75" customHeight="1">
      <c r="A216" s="101"/>
      <c r="B216" s="526"/>
      <c r="C216" s="526"/>
      <c r="D216" s="542"/>
      <c r="E216" s="829"/>
      <c r="F216" s="526"/>
      <c r="G216" s="526"/>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7"/>
      <c r="AO216" s="527"/>
      <c r="AP216" s="527"/>
      <c r="AQ216" s="527"/>
    </row>
    <row r="217" spans="1:43" ht="15.75" customHeight="1">
      <c r="A217" s="101"/>
      <c r="B217" s="526"/>
      <c r="C217" s="526"/>
      <c r="D217" s="542"/>
      <c r="E217" s="829"/>
      <c r="F217" s="526"/>
      <c r="G217" s="526"/>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7"/>
      <c r="AO217" s="527"/>
      <c r="AP217" s="527"/>
      <c r="AQ217" s="527"/>
    </row>
    <row r="218" spans="1:43" ht="15.75" customHeight="1">
      <c r="A218" s="101"/>
      <c r="B218" s="526"/>
      <c r="C218" s="526"/>
      <c r="D218" s="542"/>
      <c r="E218" s="829"/>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7"/>
      <c r="AO218" s="527"/>
      <c r="AP218" s="527"/>
      <c r="AQ218" s="527"/>
    </row>
    <row r="219" spans="1:43" ht="15.75" customHeight="1">
      <c r="A219" s="101"/>
      <c r="B219" s="526"/>
      <c r="C219" s="526"/>
      <c r="D219" s="542"/>
      <c r="E219" s="829"/>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7"/>
      <c r="AO219" s="527"/>
      <c r="AP219" s="527"/>
      <c r="AQ219" s="527"/>
    </row>
    <row r="220" spans="1:43" ht="15.75" customHeight="1">
      <c r="A220" s="101"/>
      <c r="B220" s="526"/>
      <c r="C220" s="526"/>
      <c r="D220" s="542"/>
      <c r="E220" s="829"/>
      <c r="F220" s="526"/>
      <c r="G220" s="526"/>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7"/>
      <c r="AO220" s="527"/>
      <c r="AP220" s="527"/>
      <c r="AQ220" s="527"/>
    </row>
    <row r="221" spans="1:43" ht="15.75" customHeight="1">
      <c r="A221" s="101"/>
      <c r="B221" s="526"/>
      <c r="C221" s="526"/>
      <c r="D221" s="542"/>
      <c r="E221" s="829"/>
      <c r="F221" s="526"/>
      <c r="G221" s="526"/>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7"/>
      <c r="AO221" s="527"/>
      <c r="AP221" s="527"/>
      <c r="AQ221" s="527"/>
    </row>
    <row r="222" spans="1:43" ht="15.75" customHeight="1">
      <c r="A222" s="101"/>
      <c r="B222" s="526"/>
      <c r="C222" s="526"/>
      <c r="D222" s="542"/>
      <c r="E222" s="829"/>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7"/>
      <c r="AO222" s="527"/>
      <c r="AP222" s="527"/>
      <c r="AQ222" s="527"/>
    </row>
    <row r="223" spans="1:43" ht="15.75" customHeight="1">
      <c r="A223" s="101"/>
      <c r="B223" s="526"/>
      <c r="C223" s="526"/>
      <c r="D223" s="542"/>
      <c r="E223" s="829"/>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7"/>
      <c r="AO223" s="527"/>
      <c r="AP223" s="527"/>
      <c r="AQ223" s="527"/>
    </row>
    <row r="224" spans="1:43" ht="15.75" customHeight="1">
      <c r="A224" s="101"/>
      <c r="B224" s="526"/>
      <c r="C224" s="526"/>
      <c r="D224" s="542"/>
      <c r="E224" s="829"/>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7"/>
      <c r="AO224" s="527"/>
      <c r="AP224" s="527"/>
      <c r="AQ224" s="527"/>
    </row>
    <row r="225" spans="1:43" ht="15.75" customHeight="1">
      <c r="A225" s="101"/>
      <c r="B225" s="526"/>
      <c r="C225" s="526"/>
      <c r="D225" s="542"/>
      <c r="E225" s="829"/>
      <c r="F225" s="526"/>
      <c r="G225" s="526"/>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7"/>
      <c r="AO225" s="527"/>
      <c r="AP225" s="527"/>
      <c r="AQ225" s="527"/>
    </row>
    <row r="226" spans="1:43" ht="15.75" customHeight="1">
      <c r="A226" s="101"/>
      <c r="B226" s="526"/>
      <c r="C226" s="526"/>
      <c r="D226" s="542"/>
      <c r="E226" s="829"/>
      <c r="F226" s="526"/>
      <c r="G226" s="526"/>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7"/>
      <c r="AO226" s="527"/>
      <c r="AP226" s="527"/>
      <c r="AQ226" s="527"/>
    </row>
    <row r="227" spans="1:43" ht="15.75" customHeight="1">
      <c r="A227" s="101"/>
      <c r="B227" s="526"/>
      <c r="C227" s="526"/>
      <c r="D227" s="542"/>
      <c r="E227" s="829"/>
      <c r="F227" s="526"/>
      <c r="G227" s="526"/>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7"/>
      <c r="AO227" s="527"/>
      <c r="AP227" s="527"/>
      <c r="AQ227" s="527"/>
    </row>
    <row r="228" spans="1:43" ht="15.75" customHeight="1">
      <c r="A228" s="101"/>
      <c r="B228" s="526"/>
      <c r="C228" s="526"/>
      <c r="D228" s="542"/>
      <c r="E228" s="829"/>
      <c r="F228" s="526"/>
      <c r="G228" s="526"/>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7"/>
      <c r="AO228" s="527"/>
      <c r="AP228" s="527"/>
      <c r="AQ228" s="527"/>
    </row>
    <row r="229" spans="1:43" ht="15.75" customHeight="1">
      <c r="A229" s="101"/>
      <c r="B229" s="526"/>
      <c r="C229" s="526"/>
      <c r="D229" s="542"/>
      <c r="E229" s="829"/>
      <c r="F229" s="526"/>
      <c r="G229" s="526"/>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7"/>
      <c r="AO229" s="527"/>
      <c r="AP229" s="527"/>
      <c r="AQ229" s="527"/>
    </row>
    <row r="230" spans="1:43" ht="15.75" customHeight="1">
      <c r="A230" s="101"/>
      <c r="B230" s="526"/>
      <c r="C230" s="526"/>
      <c r="D230" s="542"/>
      <c r="E230" s="829"/>
      <c r="F230" s="526"/>
      <c r="G230" s="526"/>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7"/>
      <c r="AO230" s="527"/>
      <c r="AP230" s="527"/>
      <c r="AQ230" s="527"/>
    </row>
    <row r="231" spans="1:43" ht="15.75" customHeight="1">
      <c r="A231" s="101"/>
      <c r="B231" s="526"/>
      <c r="C231" s="526"/>
      <c r="D231" s="542"/>
      <c r="E231" s="829"/>
      <c r="F231" s="526"/>
      <c r="G231" s="526"/>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7"/>
      <c r="AO231" s="527"/>
      <c r="AP231" s="527"/>
      <c r="AQ231" s="527"/>
    </row>
    <row r="232" spans="1:43" ht="15.75" customHeight="1">
      <c r="A232" s="101"/>
      <c r="B232" s="526"/>
      <c r="C232" s="526"/>
      <c r="D232" s="542"/>
      <c r="E232" s="829"/>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7"/>
      <c r="AO232" s="527"/>
      <c r="AP232" s="527"/>
      <c r="AQ232" s="527"/>
    </row>
    <row r="233" spans="1:43" ht="15.75" customHeight="1">
      <c r="A233" s="101"/>
      <c r="B233" s="526"/>
      <c r="C233" s="526"/>
      <c r="D233" s="542"/>
      <c r="E233" s="829"/>
      <c r="F233" s="526"/>
      <c r="G233" s="526"/>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7"/>
      <c r="AO233" s="527"/>
      <c r="AP233" s="527"/>
      <c r="AQ233" s="527"/>
    </row>
    <row r="234" spans="1:43" ht="15.75" customHeight="1">
      <c r="A234" s="101"/>
      <c r="B234" s="526"/>
      <c r="C234" s="526"/>
      <c r="D234" s="542"/>
      <c r="E234" s="829"/>
      <c r="F234" s="526"/>
      <c r="G234" s="526"/>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7"/>
      <c r="AO234" s="527"/>
      <c r="AP234" s="527"/>
      <c r="AQ234" s="527"/>
    </row>
    <row r="235" spans="1:43" ht="15.75" customHeight="1">
      <c r="A235" s="101"/>
      <c r="B235" s="526"/>
      <c r="C235" s="526"/>
      <c r="D235" s="542"/>
      <c r="E235" s="829"/>
      <c r="F235" s="526"/>
      <c r="G235" s="526"/>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7"/>
      <c r="AO235" s="527"/>
      <c r="AP235" s="527"/>
      <c r="AQ235" s="527"/>
    </row>
    <row r="236" spans="1:43" ht="15.75" customHeight="1">
      <c r="A236" s="101"/>
      <c r="B236" s="526"/>
      <c r="C236" s="526"/>
      <c r="D236" s="542"/>
      <c r="E236" s="829"/>
      <c r="F236" s="526"/>
      <c r="G236" s="526"/>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7"/>
      <c r="AO236" s="527"/>
      <c r="AP236" s="527"/>
      <c r="AQ236" s="527"/>
    </row>
    <row r="237" spans="1:43" ht="15.75" customHeight="1">
      <c r="A237" s="101"/>
      <c r="B237" s="526"/>
      <c r="C237" s="526"/>
      <c r="D237" s="542"/>
      <c r="E237" s="829"/>
      <c r="F237" s="526"/>
      <c r="G237" s="526"/>
      <c r="H237" s="526"/>
      <c r="I237" s="526"/>
      <c r="J237" s="526"/>
      <c r="K237" s="526"/>
      <c r="L237" s="526"/>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7"/>
      <c r="AO237" s="527"/>
      <c r="AP237" s="527"/>
      <c r="AQ237" s="527"/>
    </row>
    <row r="238" spans="1:43" ht="15.75" customHeight="1">
      <c r="A238" s="101"/>
      <c r="B238" s="526"/>
      <c r="C238" s="526"/>
      <c r="D238" s="542"/>
      <c r="E238" s="829"/>
      <c r="F238" s="526"/>
      <c r="G238" s="526"/>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7"/>
      <c r="AO238" s="527"/>
      <c r="AP238" s="527"/>
      <c r="AQ238" s="527"/>
    </row>
    <row r="239" spans="1:43" ht="15.75" customHeight="1">
      <c r="A239" s="101"/>
      <c r="B239" s="526"/>
      <c r="C239" s="526"/>
      <c r="D239" s="542"/>
      <c r="E239" s="829"/>
      <c r="F239" s="526"/>
      <c r="G239" s="526"/>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7"/>
      <c r="AO239" s="527"/>
      <c r="AP239" s="527"/>
      <c r="AQ239" s="527"/>
    </row>
    <row r="240" spans="1:43" ht="15.75" customHeight="1">
      <c r="A240" s="101"/>
      <c r="B240" s="526"/>
      <c r="C240" s="526"/>
      <c r="D240" s="542"/>
      <c r="E240" s="829"/>
      <c r="F240" s="526"/>
      <c r="G240" s="526"/>
      <c r="H240" s="526"/>
      <c r="I240" s="526"/>
      <c r="J240" s="526"/>
      <c r="K240" s="526"/>
      <c r="L240" s="526"/>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7"/>
      <c r="AO240" s="527"/>
      <c r="AP240" s="527"/>
      <c r="AQ240" s="527"/>
    </row>
    <row r="241" spans="1:43" ht="15.75" customHeight="1">
      <c r="A241" s="101"/>
      <c r="B241" s="526"/>
      <c r="C241" s="526"/>
      <c r="D241" s="542"/>
      <c r="E241" s="829"/>
      <c r="F241" s="526"/>
      <c r="G241" s="526"/>
      <c r="H241" s="526"/>
      <c r="I241" s="526"/>
      <c r="J241" s="526"/>
      <c r="K241" s="526"/>
      <c r="L241" s="526"/>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7"/>
      <c r="AO241" s="527"/>
      <c r="AP241" s="527"/>
      <c r="AQ241" s="527"/>
    </row>
    <row r="242" spans="1:43" ht="15.75" customHeight="1">
      <c r="A242" s="101"/>
      <c r="B242" s="526"/>
      <c r="C242" s="526"/>
      <c r="D242" s="542"/>
      <c r="E242" s="829"/>
      <c r="F242" s="526"/>
      <c r="G242" s="526"/>
      <c r="H242" s="526"/>
      <c r="I242" s="526"/>
      <c r="J242" s="526"/>
      <c r="K242" s="526"/>
      <c r="L242" s="526"/>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7"/>
      <c r="AO242" s="527"/>
      <c r="AP242" s="527"/>
      <c r="AQ242" s="527"/>
    </row>
    <row r="243" spans="1:43" ht="15.75" customHeight="1">
      <c r="A243" s="101"/>
      <c r="B243" s="526"/>
      <c r="C243" s="526"/>
      <c r="D243" s="542"/>
      <c r="E243" s="829"/>
      <c r="F243" s="526"/>
      <c r="G243" s="526"/>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7"/>
      <c r="AO243" s="527"/>
      <c r="AP243" s="527"/>
      <c r="AQ243" s="527"/>
    </row>
    <row r="244" spans="1:43" ht="15.75" customHeight="1">
      <c r="A244" s="101"/>
      <c r="B244" s="526"/>
      <c r="C244" s="526"/>
      <c r="D244" s="542"/>
      <c r="E244" s="829"/>
      <c r="F244" s="526"/>
      <c r="G244" s="526"/>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7"/>
      <c r="AO244" s="527"/>
      <c r="AP244" s="527"/>
      <c r="AQ244" s="527"/>
    </row>
    <row r="245" spans="1:43" ht="15.75" customHeight="1">
      <c r="A245" s="101"/>
      <c r="B245" s="526"/>
      <c r="C245" s="526"/>
      <c r="D245" s="542"/>
      <c r="E245" s="829"/>
      <c r="F245" s="526"/>
      <c r="G245" s="526"/>
      <c r="H245" s="526"/>
      <c r="I245" s="526"/>
      <c r="J245" s="526"/>
      <c r="K245" s="526"/>
      <c r="L245" s="526"/>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7"/>
      <c r="AO245" s="527"/>
      <c r="AP245" s="527"/>
      <c r="AQ245" s="527"/>
    </row>
    <row r="246" spans="1:43" ht="15.75" customHeight="1">
      <c r="A246" s="101"/>
      <c r="B246" s="526"/>
      <c r="C246" s="526"/>
      <c r="D246" s="542"/>
      <c r="E246" s="829"/>
      <c r="F246" s="526"/>
      <c r="G246" s="526"/>
      <c r="H246" s="526"/>
      <c r="I246" s="526"/>
      <c r="J246" s="526"/>
      <c r="K246" s="526"/>
      <c r="L246" s="526"/>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7"/>
      <c r="AO246" s="527"/>
      <c r="AP246" s="527"/>
      <c r="AQ246" s="527"/>
    </row>
    <row r="247" spans="1:43" ht="15.75" customHeight="1">
      <c r="A247" s="101"/>
      <c r="B247" s="526"/>
      <c r="C247" s="526"/>
      <c r="D247" s="542"/>
      <c r="E247" s="829"/>
      <c r="F247" s="526"/>
      <c r="G247" s="526"/>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7"/>
      <c r="AO247" s="527"/>
      <c r="AP247" s="527"/>
      <c r="AQ247" s="527"/>
    </row>
    <row r="248" spans="1:43" ht="15.75" customHeight="1">
      <c r="A248" s="101"/>
      <c r="B248" s="526"/>
      <c r="C248" s="526"/>
      <c r="D248" s="542"/>
      <c r="E248" s="829"/>
      <c r="F248" s="526"/>
      <c r="G248" s="526"/>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7"/>
      <c r="AO248" s="527"/>
      <c r="AP248" s="527"/>
      <c r="AQ248" s="527"/>
    </row>
    <row r="249" spans="1:43" ht="15.75" customHeight="1">
      <c r="A249" s="101"/>
      <c r="B249" s="526"/>
      <c r="C249" s="526"/>
      <c r="D249" s="542"/>
      <c r="E249" s="829"/>
      <c r="F249" s="526"/>
      <c r="G249" s="526"/>
      <c r="H249" s="526"/>
      <c r="I249" s="526"/>
      <c r="J249" s="526"/>
      <c r="K249" s="526"/>
      <c r="L249" s="526"/>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7"/>
      <c r="AO249" s="527"/>
      <c r="AP249" s="527"/>
      <c r="AQ249" s="527"/>
    </row>
    <row r="250" spans="1:43" ht="15.75" customHeight="1">
      <c r="A250" s="101"/>
      <c r="B250" s="526"/>
      <c r="C250" s="526"/>
      <c r="D250" s="542"/>
      <c r="E250" s="829"/>
      <c r="F250" s="526"/>
      <c r="G250" s="526"/>
      <c r="H250" s="526"/>
      <c r="I250" s="526"/>
      <c r="J250" s="526"/>
      <c r="K250" s="526"/>
      <c r="L250" s="526"/>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7"/>
      <c r="AO250" s="527"/>
      <c r="AP250" s="527"/>
      <c r="AQ250" s="527"/>
    </row>
    <row r="251" spans="1:43" ht="15.75" customHeight="1">
      <c r="A251" s="101"/>
      <c r="B251" s="526"/>
      <c r="C251" s="526"/>
      <c r="D251" s="542"/>
      <c r="E251" s="829"/>
      <c r="F251" s="526"/>
      <c r="G251" s="526"/>
      <c r="H251" s="526"/>
      <c r="I251" s="526"/>
      <c r="J251" s="526"/>
      <c r="K251" s="526"/>
      <c r="L251" s="526"/>
      <c r="M251" s="526"/>
      <c r="N251" s="526"/>
      <c r="O251" s="526"/>
      <c r="P251" s="526"/>
      <c r="Q251" s="526"/>
      <c r="R251" s="526"/>
      <c r="S251" s="526"/>
      <c r="T251" s="526"/>
      <c r="U251" s="526"/>
      <c r="V251" s="526"/>
      <c r="W251" s="526"/>
      <c r="X251" s="526"/>
      <c r="Y251" s="526"/>
      <c r="Z251" s="526"/>
      <c r="AA251" s="526"/>
      <c r="AB251" s="526"/>
      <c r="AC251" s="526"/>
      <c r="AD251" s="526"/>
      <c r="AE251" s="526"/>
      <c r="AF251" s="526"/>
      <c r="AG251" s="526"/>
      <c r="AH251" s="526"/>
      <c r="AI251" s="526"/>
      <c r="AJ251" s="526"/>
      <c r="AK251" s="526"/>
      <c r="AL251" s="526"/>
      <c r="AM251" s="526"/>
      <c r="AN251" s="527"/>
      <c r="AO251" s="527"/>
      <c r="AP251" s="527"/>
      <c r="AQ251" s="527"/>
    </row>
    <row r="252" spans="1:43" ht="15.75" customHeight="1">
      <c r="A252" s="101"/>
      <c r="B252" s="526"/>
      <c r="C252" s="526"/>
      <c r="D252" s="542"/>
      <c r="E252" s="829"/>
      <c r="F252" s="526"/>
      <c r="G252" s="526"/>
      <c r="H252" s="526"/>
      <c r="I252" s="526"/>
      <c r="J252" s="526"/>
      <c r="K252" s="526"/>
      <c r="L252" s="526"/>
      <c r="M252" s="526"/>
      <c r="N252" s="526"/>
      <c r="O252" s="526"/>
      <c r="P252" s="526"/>
      <c r="Q252" s="526"/>
      <c r="R252" s="526"/>
      <c r="S252" s="526"/>
      <c r="T252" s="526"/>
      <c r="U252" s="526"/>
      <c r="V252" s="526"/>
      <c r="W252" s="526"/>
      <c r="X252" s="526"/>
      <c r="Y252" s="526"/>
      <c r="Z252" s="526"/>
      <c r="AA252" s="526"/>
      <c r="AB252" s="526"/>
      <c r="AC252" s="526"/>
      <c r="AD252" s="526"/>
      <c r="AE252" s="526"/>
      <c r="AF252" s="526"/>
      <c r="AG252" s="526"/>
      <c r="AH252" s="526"/>
      <c r="AI252" s="526"/>
      <c r="AJ252" s="526"/>
      <c r="AK252" s="526"/>
      <c r="AL252" s="526"/>
      <c r="AM252" s="526"/>
      <c r="AN252" s="527"/>
      <c r="AO252" s="527"/>
      <c r="AP252" s="527"/>
      <c r="AQ252" s="527"/>
    </row>
    <row r="253" spans="1:43" ht="15.75" customHeight="1">
      <c r="A253" s="101"/>
      <c r="B253" s="526"/>
      <c r="C253" s="526"/>
      <c r="D253" s="542"/>
      <c r="E253" s="829"/>
      <c r="F253" s="526"/>
      <c r="G253" s="526"/>
      <c r="H253" s="526"/>
      <c r="I253" s="526"/>
      <c r="J253" s="526"/>
      <c r="K253" s="526"/>
      <c r="L253" s="526"/>
      <c r="M253" s="526"/>
      <c r="N253" s="526"/>
      <c r="O253" s="526"/>
      <c r="P253" s="526"/>
      <c r="Q253" s="526"/>
      <c r="R253" s="526"/>
      <c r="S253" s="526"/>
      <c r="T253" s="526"/>
      <c r="U253" s="526"/>
      <c r="V253" s="526"/>
      <c r="W253" s="526"/>
      <c r="X253" s="526"/>
      <c r="Y253" s="526"/>
      <c r="Z253" s="526"/>
      <c r="AA253" s="526"/>
      <c r="AB253" s="526"/>
      <c r="AC253" s="526"/>
      <c r="AD253" s="526"/>
      <c r="AE253" s="526"/>
      <c r="AF253" s="526"/>
      <c r="AG253" s="526"/>
      <c r="AH253" s="526"/>
      <c r="AI253" s="526"/>
      <c r="AJ253" s="526"/>
      <c r="AK253" s="526"/>
      <c r="AL253" s="526"/>
      <c r="AM253" s="526"/>
      <c r="AN253" s="527"/>
      <c r="AO253" s="527"/>
      <c r="AP253" s="527"/>
      <c r="AQ253" s="527"/>
    </row>
    <row r="254" spans="1:43" ht="15.75" customHeight="1">
      <c r="A254" s="101"/>
      <c r="B254" s="526"/>
      <c r="C254" s="526"/>
      <c r="D254" s="542"/>
      <c r="E254" s="829"/>
      <c r="F254" s="526"/>
      <c r="G254" s="526"/>
      <c r="H254" s="526"/>
      <c r="I254" s="526"/>
      <c r="J254" s="526"/>
      <c r="K254" s="526"/>
      <c r="L254" s="526"/>
      <c r="M254" s="526"/>
      <c r="N254" s="526"/>
      <c r="O254" s="526"/>
      <c r="P254" s="526"/>
      <c r="Q254" s="526"/>
      <c r="R254" s="526"/>
      <c r="S254" s="526"/>
      <c r="T254" s="526"/>
      <c r="U254" s="526"/>
      <c r="V254" s="526"/>
      <c r="W254" s="526"/>
      <c r="X254" s="526"/>
      <c r="Y254" s="526"/>
      <c r="Z254" s="526"/>
      <c r="AA254" s="526"/>
      <c r="AB254" s="526"/>
      <c r="AC254" s="526"/>
      <c r="AD254" s="526"/>
      <c r="AE254" s="526"/>
      <c r="AF254" s="526"/>
      <c r="AG254" s="526"/>
      <c r="AH254" s="526"/>
      <c r="AI254" s="526"/>
      <c r="AJ254" s="526"/>
      <c r="AK254" s="526"/>
      <c r="AL254" s="526"/>
      <c r="AM254" s="526"/>
      <c r="AN254" s="527"/>
      <c r="AO254" s="527"/>
      <c r="AP254" s="527"/>
      <c r="AQ254" s="527"/>
    </row>
    <row r="255" spans="1:43" ht="15.75" customHeight="1">
      <c r="A255" s="101"/>
      <c r="B255" s="526"/>
      <c r="C255" s="526"/>
      <c r="D255" s="542"/>
      <c r="E255" s="829"/>
      <c r="F255" s="526"/>
      <c r="G255" s="526"/>
      <c r="H255" s="526"/>
      <c r="I255" s="526"/>
      <c r="J255" s="526"/>
      <c r="K255" s="526"/>
      <c r="L255" s="526"/>
      <c r="M255" s="526"/>
      <c r="N255" s="526"/>
      <c r="O255" s="526"/>
      <c r="P255" s="526"/>
      <c r="Q255" s="526"/>
      <c r="R255" s="526"/>
      <c r="S255" s="526"/>
      <c r="T255" s="526"/>
      <c r="U255" s="526"/>
      <c r="V255" s="526"/>
      <c r="W255" s="526"/>
      <c r="X255" s="526"/>
      <c r="Y255" s="526"/>
      <c r="Z255" s="526"/>
      <c r="AA255" s="526"/>
      <c r="AB255" s="526"/>
      <c r="AC255" s="526"/>
      <c r="AD255" s="526"/>
      <c r="AE255" s="526"/>
      <c r="AF255" s="526"/>
      <c r="AG255" s="526"/>
      <c r="AH255" s="526"/>
      <c r="AI255" s="526"/>
      <c r="AJ255" s="526"/>
      <c r="AK255" s="526"/>
      <c r="AL255" s="526"/>
      <c r="AM255" s="526"/>
      <c r="AN255" s="527"/>
      <c r="AO255" s="527"/>
      <c r="AP255" s="527"/>
      <c r="AQ255" s="527"/>
    </row>
    <row r="256" spans="1:43" ht="15.75" customHeight="1">
      <c r="A256" s="101"/>
      <c r="B256" s="526"/>
      <c r="C256" s="526"/>
      <c r="D256" s="542"/>
      <c r="E256" s="829"/>
      <c r="F256" s="526"/>
      <c r="G256" s="526"/>
      <c r="H256" s="526"/>
      <c r="I256" s="526"/>
      <c r="J256" s="526"/>
      <c r="K256" s="526"/>
      <c r="L256" s="526"/>
      <c r="M256" s="526"/>
      <c r="N256" s="526"/>
      <c r="O256" s="526"/>
      <c r="P256" s="526"/>
      <c r="Q256" s="526"/>
      <c r="R256" s="526"/>
      <c r="S256" s="526"/>
      <c r="T256" s="526"/>
      <c r="U256" s="526"/>
      <c r="V256" s="526"/>
      <c r="W256" s="526"/>
      <c r="X256" s="526"/>
      <c r="Y256" s="526"/>
      <c r="Z256" s="526"/>
      <c r="AA256" s="526"/>
      <c r="AB256" s="526"/>
      <c r="AC256" s="526"/>
      <c r="AD256" s="526"/>
      <c r="AE256" s="526"/>
      <c r="AF256" s="526"/>
      <c r="AG256" s="526"/>
      <c r="AH256" s="526"/>
      <c r="AI256" s="526"/>
      <c r="AJ256" s="526"/>
      <c r="AK256" s="526"/>
      <c r="AL256" s="526"/>
      <c r="AM256" s="526"/>
      <c r="AN256" s="527"/>
      <c r="AO256" s="527"/>
      <c r="AP256" s="527"/>
      <c r="AQ256" s="527"/>
    </row>
    <row r="257" spans="1:43" ht="15.75" customHeight="1">
      <c r="A257" s="101"/>
      <c r="B257" s="526"/>
      <c r="C257" s="526"/>
      <c r="D257" s="542"/>
      <c r="E257" s="829"/>
      <c r="F257" s="526"/>
      <c r="G257" s="526"/>
      <c r="H257" s="526"/>
      <c r="I257" s="526"/>
      <c r="J257" s="526"/>
      <c r="K257" s="526"/>
      <c r="L257" s="526"/>
      <c r="M257" s="526"/>
      <c r="N257" s="526"/>
      <c r="O257" s="526"/>
      <c r="P257" s="526"/>
      <c r="Q257" s="526"/>
      <c r="R257" s="526"/>
      <c r="S257" s="526"/>
      <c r="T257" s="526"/>
      <c r="U257" s="526"/>
      <c r="V257" s="526"/>
      <c r="W257" s="526"/>
      <c r="X257" s="526"/>
      <c r="Y257" s="526"/>
      <c r="Z257" s="526"/>
      <c r="AA257" s="526"/>
      <c r="AB257" s="526"/>
      <c r="AC257" s="526"/>
      <c r="AD257" s="526"/>
      <c r="AE257" s="526"/>
      <c r="AF257" s="526"/>
      <c r="AG257" s="526"/>
      <c r="AH257" s="526"/>
      <c r="AI257" s="526"/>
      <c r="AJ257" s="526"/>
      <c r="AK257" s="526"/>
      <c r="AL257" s="526"/>
      <c r="AM257" s="526"/>
      <c r="AN257" s="527"/>
      <c r="AO257" s="527"/>
      <c r="AP257" s="527"/>
      <c r="AQ257" s="527"/>
    </row>
    <row r="258" spans="1:43" ht="15.75" customHeight="1">
      <c r="A258" s="101"/>
      <c r="B258" s="526"/>
      <c r="C258" s="526"/>
      <c r="D258" s="542"/>
      <c r="E258" s="829"/>
      <c r="F258" s="526"/>
      <c r="G258" s="526"/>
      <c r="H258" s="526"/>
      <c r="I258" s="526"/>
      <c r="J258" s="526"/>
      <c r="K258" s="526"/>
      <c r="L258" s="526"/>
      <c r="M258" s="526"/>
      <c r="N258" s="526"/>
      <c r="O258" s="526"/>
      <c r="P258" s="526"/>
      <c r="Q258" s="526"/>
      <c r="R258" s="526"/>
      <c r="S258" s="526"/>
      <c r="T258" s="526"/>
      <c r="U258" s="526"/>
      <c r="V258" s="526"/>
      <c r="W258" s="526"/>
      <c r="X258" s="526"/>
      <c r="Y258" s="526"/>
      <c r="Z258" s="526"/>
      <c r="AA258" s="526"/>
      <c r="AB258" s="526"/>
      <c r="AC258" s="526"/>
      <c r="AD258" s="526"/>
      <c r="AE258" s="526"/>
      <c r="AF258" s="526"/>
      <c r="AG258" s="526"/>
      <c r="AH258" s="526"/>
      <c r="AI258" s="526"/>
      <c r="AJ258" s="526"/>
      <c r="AK258" s="526"/>
      <c r="AL258" s="526"/>
      <c r="AM258" s="526"/>
      <c r="AN258" s="527"/>
      <c r="AO258" s="527"/>
      <c r="AP258" s="527"/>
      <c r="AQ258" s="527"/>
    </row>
    <row r="259" spans="1:43" ht="15.75" customHeight="1">
      <c r="A259" s="101"/>
      <c r="B259" s="526"/>
      <c r="C259" s="526"/>
      <c r="D259" s="542"/>
      <c r="E259" s="829"/>
      <c r="F259" s="526"/>
      <c r="G259" s="526"/>
      <c r="H259" s="526"/>
      <c r="I259" s="526"/>
      <c r="J259" s="526"/>
      <c r="K259" s="526"/>
      <c r="L259" s="526"/>
      <c r="M259" s="526"/>
      <c r="N259" s="526"/>
      <c r="O259" s="526"/>
      <c r="P259" s="526"/>
      <c r="Q259" s="526"/>
      <c r="R259" s="526"/>
      <c r="S259" s="526"/>
      <c r="T259" s="526"/>
      <c r="U259" s="526"/>
      <c r="V259" s="526"/>
      <c r="W259" s="526"/>
      <c r="X259" s="526"/>
      <c r="Y259" s="526"/>
      <c r="Z259" s="526"/>
      <c r="AA259" s="526"/>
      <c r="AB259" s="526"/>
      <c r="AC259" s="526"/>
      <c r="AD259" s="526"/>
      <c r="AE259" s="526"/>
      <c r="AF259" s="526"/>
      <c r="AG259" s="526"/>
      <c r="AH259" s="526"/>
      <c r="AI259" s="526"/>
      <c r="AJ259" s="526"/>
      <c r="AK259" s="526"/>
      <c r="AL259" s="526"/>
      <c r="AM259" s="526"/>
      <c r="AN259" s="527"/>
      <c r="AO259" s="527"/>
      <c r="AP259" s="527"/>
      <c r="AQ259" s="527"/>
    </row>
    <row r="260" spans="1:43" ht="15.75" customHeight="1">
      <c r="A260" s="101"/>
      <c r="B260" s="526"/>
      <c r="C260" s="526"/>
      <c r="D260" s="542"/>
      <c r="E260" s="829"/>
      <c r="F260" s="526"/>
      <c r="G260" s="526"/>
      <c r="H260" s="526"/>
      <c r="I260" s="526"/>
      <c r="J260" s="526"/>
      <c r="K260" s="526"/>
      <c r="L260" s="526"/>
      <c r="M260" s="526"/>
      <c r="N260" s="526"/>
      <c r="O260" s="526"/>
      <c r="P260" s="526"/>
      <c r="Q260" s="526"/>
      <c r="R260" s="526"/>
      <c r="S260" s="526"/>
      <c r="T260" s="526"/>
      <c r="U260" s="526"/>
      <c r="V260" s="526"/>
      <c r="W260" s="526"/>
      <c r="X260" s="526"/>
      <c r="Y260" s="526"/>
      <c r="Z260" s="526"/>
      <c r="AA260" s="526"/>
      <c r="AB260" s="526"/>
      <c r="AC260" s="526"/>
      <c r="AD260" s="526"/>
      <c r="AE260" s="526"/>
      <c r="AF260" s="526"/>
      <c r="AG260" s="526"/>
      <c r="AH260" s="526"/>
      <c r="AI260" s="526"/>
      <c r="AJ260" s="526"/>
      <c r="AK260" s="526"/>
      <c r="AL260" s="526"/>
      <c r="AM260" s="526"/>
      <c r="AN260" s="527"/>
      <c r="AO260" s="527"/>
      <c r="AP260" s="527"/>
      <c r="AQ260" s="527"/>
    </row>
    <row r="261" spans="1:43" ht="15.75" customHeight="1">
      <c r="A261" s="101"/>
      <c r="B261" s="526"/>
      <c r="C261" s="526"/>
      <c r="D261" s="542"/>
      <c r="E261" s="829"/>
      <c r="F261" s="526"/>
      <c r="G261" s="526"/>
      <c r="H261" s="526"/>
      <c r="I261" s="526"/>
      <c r="J261" s="526"/>
      <c r="K261" s="526"/>
      <c r="L261" s="526"/>
      <c r="M261" s="526"/>
      <c r="N261" s="526"/>
      <c r="O261" s="526"/>
      <c r="P261" s="526"/>
      <c r="Q261" s="526"/>
      <c r="R261" s="526"/>
      <c r="S261" s="526"/>
      <c r="T261" s="526"/>
      <c r="U261" s="526"/>
      <c r="V261" s="526"/>
      <c r="W261" s="526"/>
      <c r="X261" s="526"/>
      <c r="Y261" s="526"/>
      <c r="Z261" s="526"/>
      <c r="AA261" s="526"/>
      <c r="AB261" s="526"/>
      <c r="AC261" s="526"/>
      <c r="AD261" s="526"/>
      <c r="AE261" s="526"/>
      <c r="AF261" s="526"/>
      <c r="AG261" s="526"/>
      <c r="AH261" s="526"/>
      <c r="AI261" s="526"/>
      <c r="AJ261" s="526"/>
      <c r="AK261" s="526"/>
      <c r="AL261" s="526"/>
      <c r="AM261" s="526"/>
      <c r="AN261" s="527"/>
      <c r="AO261" s="527"/>
      <c r="AP261" s="527"/>
      <c r="AQ261" s="527"/>
    </row>
    <row r="262" spans="1:43" ht="15.75" customHeight="1">
      <c r="A262" s="101"/>
      <c r="B262" s="526"/>
      <c r="C262" s="526"/>
      <c r="D262" s="542"/>
      <c r="E262" s="829"/>
      <c r="F262" s="526"/>
      <c r="G262" s="526"/>
      <c r="H262" s="526"/>
      <c r="I262" s="526"/>
      <c r="J262" s="526"/>
      <c r="K262" s="526"/>
      <c r="L262" s="526"/>
      <c r="M262" s="526"/>
      <c r="N262" s="526"/>
      <c r="O262" s="526"/>
      <c r="P262" s="526"/>
      <c r="Q262" s="526"/>
      <c r="R262" s="526"/>
      <c r="S262" s="526"/>
      <c r="T262" s="526"/>
      <c r="U262" s="526"/>
      <c r="V262" s="526"/>
      <c r="W262" s="526"/>
      <c r="X262" s="526"/>
      <c r="Y262" s="526"/>
      <c r="Z262" s="526"/>
      <c r="AA262" s="526"/>
      <c r="AB262" s="526"/>
      <c r="AC262" s="526"/>
      <c r="AD262" s="526"/>
      <c r="AE262" s="526"/>
      <c r="AF262" s="526"/>
      <c r="AG262" s="526"/>
      <c r="AH262" s="526"/>
      <c r="AI262" s="526"/>
      <c r="AJ262" s="526"/>
      <c r="AK262" s="526"/>
      <c r="AL262" s="526"/>
      <c r="AM262" s="526"/>
      <c r="AN262" s="527"/>
      <c r="AO262" s="527"/>
      <c r="AP262" s="527"/>
      <c r="AQ262" s="527"/>
    </row>
    <row r="263" spans="1:43" ht="15.75" customHeight="1">
      <c r="A263" s="101"/>
      <c r="B263" s="526"/>
      <c r="C263" s="526"/>
      <c r="D263" s="542"/>
      <c r="E263" s="829"/>
      <c r="F263" s="526"/>
      <c r="G263" s="526"/>
      <c r="H263" s="526"/>
      <c r="I263" s="526"/>
      <c r="J263" s="526"/>
      <c r="K263" s="526"/>
      <c r="L263" s="526"/>
      <c r="M263" s="526"/>
      <c r="N263" s="526"/>
      <c r="O263" s="526"/>
      <c r="P263" s="526"/>
      <c r="Q263" s="526"/>
      <c r="R263" s="526"/>
      <c r="S263" s="526"/>
      <c r="T263" s="526"/>
      <c r="U263" s="526"/>
      <c r="V263" s="526"/>
      <c r="W263" s="526"/>
      <c r="X263" s="526"/>
      <c r="Y263" s="526"/>
      <c r="Z263" s="526"/>
      <c r="AA263" s="526"/>
      <c r="AB263" s="526"/>
      <c r="AC263" s="526"/>
      <c r="AD263" s="526"/>
      <c r="AE263" s="526"/>
      <c r="AF263" s="526"/>
      <c r="AG263" s="526"/>
      <c r="AH263" s="526"/>
      <c r="AI263" s="526"/>
      <c r="AJ263" s="526"/>
      <c r="AK263" s="526"/>
      <c r="AL263" s="526"/>
      <c r="AM263" s="526"/>
      <c r="AN263" s="527"/>
      <c r="AO263" s="527"/>
      <c r="AP263" s="527"/>
      <c r="AQ263" s="527"/>
    </row>
    <row r="264" spans="1:43" ht="15.75" customHeight="1">
      <c r="A264" s="101"/>
      <c r="B264" s="526"/>
      <c r="C264" s="526"/>
      <c r="D264" s="542"/>
      <c r="E264" s="829"/>
      <c r="F264" s="526"/>
      <c r="G264" s="526"/>
      <c r="H264" s="526"/>
      <c r="I264" s="526"/>
      <c r="J264" s="526"/>
      <c r="K264" s="526"/>
      <c r="L264" s="526"/>
      <c r="M264" s="526"/>
      <c r="N264" s="526"/>
      <c r="O264" s="526"/>
      <c r="P264" s="526"/>
      <c r="Q264" s="526"/>
      <c r="R264" s="526"/>
      <c r="S264" s="526"/>
      <c r="T264" s="526"/>
      <c r="U264" s="526"/>
      <c r="V264" s="526"/>
      <c r="W264" s="526"/>
      <c r="X264" s="526"/>
      <c r="Y264" s="526"/>
      <c r="Z264" s="526"/>
      <c r="AA264" s="526"/>
      <c r="AB264" s="526"/>
      <c r="AC264" s="526"/>
      <c r="AD264" s="526"/>
      <c r="AE264" s="526"/>
      <c r="AF264" s="526"/>
      <c r="AG264" s="526"/>
      <c r="AH264" s="526"/>
      <c r="AI264" s="526"/>
      <c r="AJ264" s="526"/>
      <c r="AK264" s="526"/>
      <c r="AL264" s="526"/>
      <c r="AM264" s="526"/>
      <c r="AN264" s="527"/>
      <c r="AO264" s="527"/>
      <c r="AP264" s="527"/>
      <c r="AQ264" s="527"/>
    </row>
    <row r="265" spans="1:43" ht="15.75" customHeight="1">
      <c r="A265" s="101"/>
      <c r="B265" s="526"/>
      <c r="C265" s="526"/>
      <c r="D265" s="542"/>
      <c r="E265" s="829"/>
      <c r="F265" s="526"/>
      <c r="G265" s="526"/>
      <c r="H265" s="526"/>
      <c r="I265" s="526"/>
      <c r="J265" s="526"/>
      <c r="K265" s="526"/>
      <c r="L265" s="526"/>
      <c r="M265" s="526"/>
      <c r="N265" s="526"/>
      <c r="O265" s="526"/>
      <c r="P265" s="526"/>
      <c r="Q265" s="526"/>
      <c r="R265" s="526"/>
      <c r="S265" s="526"/>
      <c r="T265" s="526"/>
      <c r="U265" s="526"/>
      <c r="V265" s="526"/>
      <c r="W265" s="526"/>
      <c r="X265" s="526"/>
      <c r="Y265" s="526"/>
      <c r="Z265" s="526"/>
      <c r="AA265" s="526"/>
      <c r="AB265" s="526"/>
      <c r="AC265" s="526"/>
      <c r="AD265" s="526"/>
      <c r="AE265" s="526"/>
      <c r="AF265" s="526"/>
      <c r="AG265" s="526"/>
      <c r="AH265" s="526"/>
      <c r="AI265" s="526"/>
      <c r="AJ265" s="526"/>
      <c r="AK265" s="526"/>
      <c r="AL265" s="526"/>
      <c r="AM265" s="526"/>
      <c r="AN265" s="527"/>
      <c r="AO265" s="527"/>
      <c r="AP265" s="527"/>
      <c r="AQ265" s="527"/>
    </row>
    <row r="266" spans="1:43" ht="15.75" customHeight="1">
      <c r="A266" s="101"/>
      <c r="B266" s="526"/>
      <c r="C266" s="526"/>
      <c r="D266" s="542"/>
      <c r="E266" s="829"/>
      <c r="F266" s="526"/>
      <c r="G266" s="526"/>
      <c r="H266" s="526"/>
      <c r="I266" s="526"/>
      <c r="J266" s="526"/>
      <c r="K266" s="526"/>
      <c r="L266" s="526"/>
      <c r="M266" s="526"/>
      <c r="N266" s="526"/>
      <c r="O266" s="526"/>
      <c r="P266" s="526"/>
      <c r="Q266" s="526"/>
      <c r="R266" s="526"/>
      <c r="S266" s="526"/>
      <c r="T266" s="526"/>
      <c r="U266" s="526"/>
      <c r="V266" s="526"/>
      <c r="W266" s="526"/>
      <c r="X266" s="526"/>
      <c r="Y266" s="526"/>
      <c r="Z266" s="526"/>
      <c r="AA266" s="526"/>
      <c r="AB266" s="526"/>
      <c r="AC266" s="526"/>
      <c r="AD266" s="526"/>
      <c r="AE266" s="526"/>
      <c r="AF266" s="526"/>
      <c r="AG266" s="526"/>
      <c r="AH266" s="526"/>
      <c r="AI266" s="526"/>
      <c r="AJ266" s="526"/>
      <c r="AK266" s="526"/>
      <c r="AL266" s="526"/>
      <c r="AM266" s="526"/>
      <c r="AN266" s="527"/>
      <c r="AO266" s="527"/>
      <c r="AP266" s="527"/>
      <c r="AQ266" s="527"/>
    </row>
    <row r="267" spans="1:43" ht="15.75" customHeight="1">
      <c r="A267" s="101"/>
      <c r="B267" s="526"/>
      <c r="C267" s="526"/>
      <c r="D267" s="542"/>
      <c r="E267" s="829"/>
      <c r="F267" s="526"/>
      <c r="G267" s="526"/>
      <c r="H267" s="526"/>
      <c r="I267" s="526"/>
      <c r="J267" s="526"/>
      <c r="K267" s="526"/>
      <c r="L267" s="526"/>
      <c r="M267" s="526"/>
      <c r="N267" s="526"/>
      <c r="O267" s="526"/>
      <c r="P267" s="526"/>
      <c r="Q267" s="526"/>
      <c r="R267" s="526"/>
      <c r="S267" s="526"/>
      <c r="T267" s="526"/>
      <c r="U267" s="526"/>
      <c r="V267" s="526"/>
      <c r="W267" s="526"/>
      <c r="X267" s="526"/>
      <c r="Y267" s="526"/>
      <c r="Z267" s="526"/>
      <c r="AA267" s="526"/>
      <c r="AB267" s="526"/>
      <c r="AC267" s="526"/>
      <c r="AD267" s="526"/>
      <c r="AE267" s="526"/>
      <c r="AF267" s="526"/>
      <c r="AG267" s="526"/>
      <c r="AH267" s="526"/>
      <c r="AI267" s="526"/>
      <c r="AJ267" s="526"/>
      <c r="AK267" s="526"/>
      <c r="AL267" s="526"/>
      <c r="AM267" s="526"/>
      <c r="AN267" s="527"/>
      <c r="AO267" s="527"/>
      <c r="AP267" s="527"/>
      <c r="AQ267" s="527"/>
    </row>
    <row r="268" spans="1:43" ht="15.75" customHeight="1">
      <c r="A268" s="101"/>
      <c r="B268" s="526"/>
      <c r="C268" s="526"/>
      <c r="D268" s="542"/>
      <c r="E268" s="829"/>
      <c r="F268" s="526"/>
      <c r="G268" s="526"/>
      <c r="H268" s="526"/>
      <c r="I268" s="526"/>
      <c r="J268" s="526"/>
      <c r="K268" s="526"/>
      <c r="L268" s="526"/>
      <c r="M268" s="526"/>
      <c r="N268" s="526"/>
      <c r="O268" s="526"/>
      <c r="P268" s="526"/>
      <c r="Q268" s="526"/>
      <c r="R268" s="526"/>
      <c r="S268" s="526"/>
      <c r="T268" s="526"/>
      <c r="U268" s="526"/>
      <c r="V268" s="526"/>
      <c r="W268" s="526"/>
      <c r="X268" s="526"/>
      <c r="Y268" s="526"/>
      <c r="Z268" s="526"/>
      <c r="AA268" s="526"/>
      <c r="AB268" s="526"/>
      <c r="AC268" s="526"/>
      <c r="AD268" s="526"/>
      <c r="AE268" s="526"/>
      <c r="AF268" s="526"/>
      <c r="AG268" s="526"/>
      <c r="AH268" s="526"/>
      <c r="AI268" s="526"/>
      <c r="AJ268" s="526"/>
      <c r="AK268" s="526"/>
      <c r="AL268" s="526"/>
      <c r="AM268" s="526"/>
      <c r="AN268" s="527"/>
      <c r="AO268" s="527"/>
      <c r="AP268" s="527"/>
      <c r="AQ268" s="527"/>
    </row>
    <row r="269" spans="1:43" ht="15.75" customHeight="1"/>
    <row r="270" spans="1:43" ht="15.75" customHeight="1"/>
    <row r="271" spans="1:43" ht="15.75" customHeight="1"/>
    <row r="272" spans="1:43"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40:C41"/>
    <mergeCell ref="C42:C43"/>
    <mergeCell ref="C44:C45"/>
    <mergeCell ref="C46:C47"/>
    <mergeCell ref="C26:C27"/>
    <mergeCell ref="C28:C29"/>
    <mergeCell ref="C30:C31"/>
    <mergeCell ref="C32:C33"/>
    <mergeCell ref="C34:C35"/>
    <mergeCell ref="C36:C37"/>
    <mergeCell ref="C38:C39"/>
    <mergeCell ref="H3:H4"/>
    <mergeCell ref="AN3:AN4"/>
    <mergeCell ref="A3:A4"/>
    <mergeCell ref="B3:B4"/>
    <mergeCell ref="C3:C4"/>
    <mergeCell ref="D3:D4"/>
    <mergeCell ref="E3:E4"/>
    <mergeCell ref="F3:F4"/>
    <mergeCell ref="G3:G4"/>
  </mergeCells>
  <conditionalFormatting sqref="AQ5:AQ8 AP5:AP14 I5:O35 W5:W35 Y5:AD35 AF5:AM35 AO5:AO35 P5:V36 X5:X36 AE5:AE40 AN5:AN51 AQ11:AQ14 AP17:AQ35 AC37:AD37 AF37:AH37 I42:AM43 AO42:AQ43 I51:AM51 AO51:AQ51">
    <cfRule type="expression" dxfId="51" priority="1">
      <formula>I5="OF"</formula>
    </cfRule>
    <cfRule type="expression" dxfId="50" priority="2">
      <formula>I5="ĐC"</formula>
    </cfRule>
    <cfRule type="expression" dxfId="49" priority="3">
      <formula>I5="O"</formula>
    </cfRule>
    <cfRule type="expression" dxfId="48" priority="4">
      <formula>I5="T"</formula>
    </cfRule>
  </conditionalFormatting>
  <pageMargins left="0.7" right="0.7" top="0.75" bottom="0.75" header="0" footer="0"/>
  <pageSetup paperSize="9"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R1000"/>
  <sheetViews>
    <sheetView showGridLines="0" workbookViewId="0">
      <pane xSplit="9" ySplit="4" topLeftCell="J5" activePane="bottomRight" state="frozen"/>
      <selection pane="topRight" activeCell="J1" sqref="J1"/>
      <selection pane="bottomLeft" activeCell="A5" sqref="A5"/>
      <selection pane="bottomRight" activeCell="J5" sqref="J5"/>
    </sheetView>
  </sheetViews>
  <sheetFormatPr defaultColWidth="11.1640625" defaultRowHeight="15" customHeight="1"/>
  <cols>
    <col min="1" max="1" width="4.6640625" customWidth="1"/>
    <col min="2" max="2" width="9.5" customWidth="1"/>
    <col min="3" max="3" width="10.5" customWidth="1"/>
    <col min="4" max="4" width="15.08203125" customWidth="1"/>
    <col min="5" max="5" width="11.5" customWidth="1"/>
    <col min="6" max="6" width="8.1640625" customWidth="1"/>
    <col min="7" max="7" width="6.5" customWidth="1"/>
    <col min="8" max="8" width="5.6640625" customWidth="1"/>
    <col min="9" max="9" width="6.5" customWidth="1"/>
    <col min="10" max="40" width="3.33203125" customWidth="1"/>
    <col min="41" max="43" width="4.5" customWidth="1"/>
    <col min="44" max="44" width="13.5" customWidth="1"/>
  </cols>
  <sheetData>
    <row r="1" spans="1:44" ht="21" customHeight="1">
      <c r="A1" s="101"/>
      <c r="B1" s="795" t="s">
        <v>251</v>
      </c>
      <c r="C1" s="796">
        <v>45717</v>
      </c>
      <c r="D1" s="542"/>
      <c r="E1" s="739"/>
      <c r="F1" s="542"/>
      <c r="G1" s="830"/>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c r="AP1" s="526"/>
      <c r="AQ1" s="527"/>
      <c r="AR1" s="527"/>
    </row>
    <row r="2" spans="1:44" ht="15.75" customHeight="1">
      <c r="A2" s="797"/>
      <c r="B2" s="101"/>
      <c r="C2" s="528">
        <f>COUNTA(C5:C72)</f>
        <v>37</v>
      </c>
      <c r="D2" s="798">
        <f>COUNTA(D10:D648)</f>
        <v>69</v>
      </c>
      <c r="E2" s="799"/>
      <c r="F2" s="798"/>
      <c r="G2" s="831"/>
      <c r="H2" s="527"/>
      <c r="I2" s="527"/>
      <c r="J2" s="527"/>
      <c r="K2" s="527"/>
      <c r="L2" s="527"/>
      <c r="M2" s="527"/>
      <c r="N2" s="527"/>
      <c r="O2" s="527"/>
      <c r="P2" s="527"/>
      <c r="Q2" s="527"/>
      <c r="R2" s="527"/>
      <c r="S2" s="527"/>
      <c r="T2" s="527"/>
      <c r="U2" s="527"/>
      <c r="V2" s="527"/>
      <c r="W2" s="527"/>
      <c r="X2" s="527"/>
      <c r="Y2" s="527"/>
      <c r="Z2" s="527"/>
      <c r="AA2" s="527"/>
      <c r="AB2" s="527"/>
      <c r="AC2" s="527"/>
      <c r="AD2" s="527"/>
      <c r="AE2" s="527"/>
      <c r="AF2" s="527"/>
      <c r="AG2" s="527"/>
      <c r="AH2" s="527"/>
      <c r="AI2" s="527"/>
      <c r="AJ2" s="527"/>
      <c r="AK2" s="527"/>
      <c r="AL2" s="527"/>
      <c r="AM2" s="527"/>
      <c r="AN2" s="527"/>
      <c r="AO2" s="527"/>
      <c r="AP2" s="527"/>
      <c r="AQ2" s="527"/>
      <c r="AR2" s="527"/>
    </row>
    <row r="3" spans="1:44" ht="15.75" customHeight="1">
      <c r="A3" s="1613" t="s">
        <v>252</v>
      </c>
      <c r="B3" s="1647" t="s">
        <v>253</v>
      </c>
      <c r="C3" s="1647" t="s">
        <v>254</v>
      </c>
      <c r="D3" s="1647" t="s">
        <v>255</v>
      </c>
      <c r="E3" s="1648" t="s">
        <v>12</v>
      </c>
      <c r="F3" s="1647" t="s">
        <v>793</v>
      </c>
      <c r="G3" s="1656" t="s">
        <v>146</v>
      </c>
      <c r="H3" s="1647" t="s">
        <v>256</v>
      </c>
      <c r="I3" s="1647" t="s">
        <v>257</v>
      </c>
      <c r="J3" s="832">
        <f>+C1</f>
        <v>45717</v>
      </c>
      <c r="K3" s="832">
        <f t="shared" ref="K3:AN3" si="0">+J3+1</f>
        <v>45718</v>
      </c>
      <c r="L3" s="832">
        <f t="shared" si="0"/>
        <v>45719</v>
      </c>
      <c r="M3" s="832">
        <f t="shared" si="0"/>
        <v>45720</v>
      </c>
      <c r="N3" s="832">
        <f t="shared" si="0"/>
        <v>45721</v>
      </c>
      <c r="O3" s="832">
        <f t="shared" si="0"/>
        <v>45722</v>
      </c>
      <c r="P3" s="832">
        <f t="shared" si="0"/>
        <v>45723</v>
      </c>
      <c r="Q3" s="832">
        <f t="shared" si="0"/>
        <v>45724</v>
      </c>
      <c r="R3" s="832">
        <f t="shared" si="0"/>
        <v>45725</v>
      </c>
      <c r="S3" s="832">
        <f t="shared" si="0"/>
        <v>45726</v>
      </c>
      <c r="T3" s="832">
        <f t="shared" si="0"/>
        <v>45727</v>
      </c>
      <c r="U3" s="832">
        <f t="shared" si="0"/>
        <v>45728</v>
      </c>
      <c r="V3" s="832">
        <f t="shared" si="0"/>
        <v>45729</v>
      </c>
      <c r="W3" s="832">
        <f t="shared" si="0"/>
        <v>45730</v>
      </c>
      <c r="X3" s="832">
        <f t="shared" si="0"/>
        <v>45731</v>
      </c>
      <c r="Y3" s="832">
        <f t="shared" si="0"/>
        <v>45732</v>
      </c>
      <c r="Z3" s="832">
        <f t="shared" si="0"/>
        <v>45733</v>
      </c>
      <c r="AA3" s="832">
        <f t="shared" si="0"/>
        <v>45734</v>
      </c>
      <c r="AB3" s="832">
        <f t="shared" si="0"/>
        <v>45735</v>
      </c>
      <c r="AC3" s="832">
        <f t="shared" si="0"/>
        <v>45736</v>
      </c>
      <c r="AD3" s="832">
        <f t="shared" si="0"/>
        <v>45737</v>
      </c>
      <c r="AE3" s="832">
        <f t="shared" si="0"/>
        <v>45738</v>
      </c>
      <c r="AF3" s="832">
        <f t="shared" si="0"/>
        <v>45739</v>
      </c>
      <c r="AG3" s="832">
        <f t="shared" si="0"/>
        <v>45740</v>
      </c>
      <c r="AH3" s="832">
        <f t="shared" si="0"/>
        <v>45741</v>
      </c>
      <c r="AI3" s="832">
        <f t="shared" si="0"/>
        <v>45742</v>
      </c>
      <c r="AJ3" s="832">
        <f t="shared" si="0"/>
        <v>45743</v>
      </c>
      <c r="AK3" s="832">
        <f t="shared" si="0"/>
        <v>45744</v>
      </c>
      <c r="AL3" s="832">
        <f t="shared" si="0"/>
        <v>45745</v>
      </c>
      <c r="AM3" s="832">
        <f t="shared" si="0"/>
        <v>45746</v>
      </c>
      <c r="AN3" s="832">
        <f t="shared" si="0"/>
        <v>45747</v>
      </c>
      <c r="AO3" s="1647" t="s">
        <v>258</v>
      </c>
      <c r="AP3" s="530"/>
      <c r="AQ3" s="530"/>
      <c r="AR3" s="530"/>
    </row>
    <row r="4" spans="1:44" ht="15.75" customHeight="1">
      <c r="A4" s="1539"/>
      <c r="B4" s="1539"/>
      <c r="C4" s="1539"/>
      <c r="D4" s="1539"/>
      <c r="E4" s="1539"/>
      <c r="F4" s="1539"/>
      <c r="G4" s="1539"/>
      <c r="H4" s="1539"/>
      <c r="I4" s="1539"/>
      <c r="J4" s="131" t="str">
        <f t="shared" ref="J4:AN4" si="1">+IF(WEEKDAY(J3)=1, "CN", "T"&amp;WEEKDAY(J3))</f>
        <v>T7</v>
      </c>
      <c r="K4" s="131" t="str">
        <f t="shared" si="1"/>
        <v>CN</v>
      </c>
      <c r="L4" s="131" t="str">
        <f t="shared" si="1"/>
        <v>T2</v>
      </c>
      <c r="M4" s="131" t="str">
        <f t="shared" si="1"/>
        <v>T3</v>
      </c>
      <c r="N4" s="131" t="str">
        <f t="shared" si="1"/>
        <v>T4</v>
      </c>
      <c r="O4" s="131" t="str">
        <f t="shared" si="1"/>
        <v>T5</v>
      </c>
      <c r="P4" s="131" t="str">
        <f t="shared" si="1"/>
        <v>T6</v>
      </c>
      <c r="Q4" s="131" t="str">
        <f t="shared" si="1"/>
        <v>T7</v>
      </c>
      <c r="R4" s="131" t="str">
        <f t="shared" si="1"/>
        <v>CN</v>
      </c>
      <c r="S4" s="131" t="str">
        <f t="shared" si="1"/>
        <v>T2</v>
      </c>
      <c r="T4" s="131" t="str">
        <f t="shared" si="1"/>
        <v>T3</v>
      </c>
      <c r="U4" s="131" t="str">
        <f t="shared" si="1"/>
        <v>T4</v>
      </c>
      <c r="V4" s="131" t="str">
        <f t="shared" si="1"/>
        <v>T5</v>
      </c>
      <c r="W4" s="131" t="str">
        <f t="shared" si="1"/>
        <v>T6</v>
      </c>
      <c r="X4" s="131" t="str">
        <f t="shared" si="1"/>
        <v>T7</v>
      </c>
      <c r="Y4" s="131" t="str">
        <f t="shared" si="1"/>
        <v>CN</v>
      </c>
      <c r="Z4" s="131" t="str">
        <f t="shared" si="1"/>
        <v>T2</v>
      </c>
      <c r="AA4" s="131" t="str">
        <f t="shared" si="1"/>
        <v>T3</v>
      </c>
      <c r="AB4" s="131" t="str">
        <f t="shared" si="1"/>
        <v>T4</v>
      </c>
      <c r="AC4" s="131" t="str">
        <f t="shared" si="1"/>
        <v>T5</v>
      </c>
      <c r="AD4" s="131" t="str">
        <f t="shared" si="1"/>
        <v>T6</v>
      </c>
      <c r="AE4" s="131" t="str">
        <f t="shared" si="1"/>
        <v>T7</v>
      </c>
      <c r="AF4" s="131" t="str">
        <f t="shared" si="1"/>
        <v>CN</v>
      </c>
      <c r="AG4" s="131" t="str">
        <f t="shared" si="1"/>
        <v>T2</v>
      </c>
      <c r="AH4" s="131" t="str">
        <f t="shared" si="1"/>
        <v>T3</v>
      </c>
      <c r="AI4" s="131" t="str">
        <f t="shared" si="1"/>
        <v>T4</v>
      </c>
      <c r="AJ4" s="131" t="str">
        <f t="shared" si="1"/>
        <v>T5</v>
      </c>
      <c r="AK4" s="131" t="str">
        <f t="shared" si="1"/>
        <v>T6</v>
      </c>
      <c r="AL4" s="131" t="str">
        <f t="shared" si="1"/>
        <v>T7</v>
      </c>
      <c r="AM4" s="131" t="str">
        <f t="shared" si="1"/>
        <v>CN</v>
      </c>
      <c r="AN4" s="131" t="str">
        <f t="shared" si="1"/>
        <v>T2</v>
      </c>
      <c r="AO4" s="1539"/>
      <c r="AP4" s="530"/>
      <c r="AQ4" s="530"/>
      <c r="AR4" s="530"/>
    </row>
    <row r="5" spans="1:44" ht="15.75" customHeight="1">
      <c r="A5" s="122">
        <f t="shared" ref="A5:A33" si="2">+ROW()-4</f>
        <v>1</v>
      </c>
      <c r="B5" s="534" t="s">
        <v>259</v>
      </c>
      <c r="C5" s="534"/>
      <c r="D5" s="534" t="s">
        <v>260</v>
      </c>
      <c r="E5" s="766">
        <v>969387616</v>
      </c>
      <c r="F5" s="534"/>
      <c r="G5" s="536"/>
      <c r="H5" s="534"/>
      <c r="I5" s="534"/>
      <c r="J5" s="576" t="s">
        <v>262</v>
      </c>
      <c r="K5" s="576" t="s">
        <v>261</v>
      </c>
      <c r="L5" s="576" t="s">
        <v>262</v>
      </c>
      <c r="M5" s="576" t="s">
        <v>262</v>
      </c>
      <c r="N5" s="576" t="s">
        <v>262</v>
      </c>
      <c r="O5" s="576" t="s">
        <v>262</v>
      </c>
      <c r="P5" s="576" t="s">
        <v>262</v>
      </c>
      <c r="Q5" s="576" t="s">
        <v>262</v>
      </c>
      <c r="R5" s="576" t="s">
        <v>261</v>
      </c>
      <c r="S5" s="576" t="s">
        <v>262</v>
      </c>
      <c r="T5" s="576" t="s">
        <v>262</v>
      </c>
      <c r="U5" s="576" t="s">
        <v>262</v>
      </c>
      <c r="V5" s="576" t="s">
        <v>262</v>
      </c>
      <c r="W5" s="576" t="s">
        <v>262</v>
      </c>
      <c r="X5" s="576" t="s">
        <v>262</v>
      </c>
      <c r="Y5" s="576" t="s">
        <v>261</v>
      </c>
      <c r="Z5" s="833"/>
      <c r="AA5" s="576"/>
      <c r="AB5" s="576"/>
      <c r="AC5" s="576"/>
      <c r="AD5" s="576"/>
      <c r="AE5" s="576"/>
      <c r="AF5" s="576"/>
      <c r="AG5" s="576"/>
      <c r="AH5" s="576"/>
      <c r="AI5" s="576"/>
      <c r="AJ5" s="576"/>
      <c r="AK5" s="576"/>
      <c r="AL5" s="576"/>
      <c r="AM5" s="576"/>
      <c r="AN5" s="576"/>
      <c r="AO5" s="834">
        <f t="shared" ref="AO5:AO13" si="3">COUNTA(J5:AN5)-COUNTIF(J5:AN5,$AQ$5)-COUNTIF(J5:AN5,$AQ$6)-COUNTIF(J5:AN5,$AQ$7)-COUNTIF(J5:AN5,#REF!)/2</f>
        <v>13</v>
      </c>
      <c r="AQ5" s="541" t="s">
        <v>261</v>
      </c>
      <c r="AR5" s="542" t="s">
        <v>266</v>
      </c>
    </row>
    <row r="6" spans="1:44" ht="15.75" hidden="1" customHeight="1">
      <c r="A6" s="122">
        <f t="shared" si="2"/>
        <v>2</v>
      </c>
      <c r="B6" s="534" t="s">
        <v>263</v>
      </c>
      <c r="C6" s="534"/>
      <c r="D6" s="534" t="s">
        <v>218</v>
      </c>
      <c r="E6" s="766">
        <v>915008283</v>
      </c>
      <c r="F6" s="534"/>
      <c r="G6" s="536"/>
      <c r="H6" s="534"/>
      <c r="I6" s="534"/>
      <c r="J6" s="576" t="s">
        <v>262</v>
      </c>
      <c r="K6" s="576" t="s">
        <v>261</v>
      </c>
      <c r="L6" s="576" t="s">
        <v>262</v>
      </c>
      <c r="M6" s="576" t="s">
        <v>262</v>
      </c>
      <c r="N6" s="576" t="s">
        <v>262</v>
      </c>
      <c r="O6" s="576" t="s">
        <v>262</v>
      </c>
      <c r="P6" s="576" t="s">
        <v>262</v>
      </c>
      <c r="Q6" s="576" t="s">
        <v>262</v>
      </c>
      <c r="R6" s="576" t="s">
        <v>261</v>
      </c>
      <c r="S6" s="576" t="s">
        <v>262</v>
      </c>
      <c r="T6" s="576" t="s">
        <v>262</v>
      </c>
      <c r="U6" s="576" t="s">
        <v>262</v>
      </c>
      <c r="V6" s="576" t="s">
        <v>262</v>
      </c>
      <c r="W6" s="576" t="s">
        <v>262</v>
      </c>
      <c r="X6" s="576" t="s">
        <v>262</v>
      </c>
      <c r="Y6" s="576" t="s">
        <v>261</v>
      </c>
      <c r="Z6" s="576" t="s">
        <v>262</v>
      </c>
      <c r="AA6" s="576" t="s">
        <v>262</v>
      </c>
      <c r="AB6" s="576" t="s">
        <v>262</v>
      </c>
      <c r="AC6" s="576" t="s">
        <v>262</v>
      </c>
      <c r="AD6" s="576" t="s">
        <v>262</v>
      </c>
      <c r="AE6" s="576" t="s">
        <v>262</v>
      </c>
      <c r="AF6" s="576" t="s">
        <v>261</v>
      </c>
      <c r="AG6" s="576" t="s">
        <v>262</v>
      </c>
      <c r="AH6" s="576" t="s">
        <v>262</v>
      </c>
      <c r="AI6" s="576" t="s">
        <v>262</v>
      </c>
      <c r="AJ6" s="576" t="s">
        <v>262</v>
      </c>
      <c r="AK6" s="576" t="s">
        <v>262</v>
      </c>
      <c r="AL6" s="576" t="s">
        <v>262</v>
      </c>
      <c r="AM6" s="576" t="s">
        <v>261</v>
      </c>
      <c r="AN6" s="576" t="s">
        <v>262</v>
      </c>
      <c r="AO6" s="834">
        <f t="shared" si="3"/>
        <v>26</v>
      </c>
      <c r="AQ6" s="548" t="s">
        <v>272</v>
      </c>
      <c r="AR6" s="542" t="s">
        <v>273</v>
      </c>
    </row>
    <row r="7" spans="1:44" ht="15.75" hidden="1" customHeight="1">
      <c r="A7" s="122">
        <f t="shared" si="2"/>
        <v>3</v>
      </c>
      <c r="B7" s="534" t="s">
        <v>259</v>
      </c>
      <c r="C7" s="534"/>
      <c r="D7" s="534" t="s">
        <v>264</v>
      </c>
      <c r="E7" s="766">
        <v>827264994</v>
      </c>
      <c r="F7" s="534"/>
      <c r="G7" s="536"/>
      <c r="H7" s="534"/>
      <c r="I7" s="534"/>
      <c r="J7" s="576" t="s">
        <v>262</v>
      </c>
      <c r="K7" s="576" t="s">
        <v>261</v>
      </c>
      <c r="L7" s="576" t="s">
        <v>262</v>
      </c>
      <c r="M7" s="576" t="s">
        <v>262</v>
      </c>
      <c r="N7" s="576" t="s">
        <v>262</v>
      </c>
      <c r="O7" s="576" t="s">
        <v>262</v>
      </c>
      <c r="P7" s="576" t="s">
        <v>262</v>
      </c>
      <c r="Q7" s="576" t="s">
        <v>262</v>
      </c>
      <c r="R7" s="576" t="s">
        <v>261</v>
      </c>
      <c r="S7" s="576" t="s">
        <v>262</v>
      </c>
      <c r="T7" s="576" t="s">
        <v>262</v>
      </c>
      <c r="U7" s="576" t="s">
        <v>262</v>
      </c>
      <c r="V7" s="576" t="s">
        <v>262</v>
      </c>
      <c r="W7" s="576" t="s">
        <v>262</v>
      </c>
      <c r="X7" s="576" t="s">
        <v>262</v>
      </c>
      <c r="Y7" s="576" t="s">
        <v>261</v>
      </c>
      <c r="Z7" s="576" t="s">
        <v>262</v>
      </c>
      <c r="AA7" s="576" t="s">
        <v>262</v>
      </c>
      <c r="AB7" s="576" t="s">
        <v>262</v>
      </c>
      <c r="AC7" s="576" t="s">
        <v>262</v>
      </c>
      <c r="AD7" s="576" t="s">
        <v>262</v>
      </c>
      <c r="AE7" s="576" t="s">
        <v>262</v>
      </c>
      <c r="AF7" s="576" t="s">
        <v>261</v>
      </c>
      <c r="AG7" s="576" t="s">
        <v>262</v>
      </c>
      <c r="AH7" s="576" t="s">
        <v>262</v>
      </c>
      <c r="AI7" s="576" t="s">
        <v>262</v>
      </c>
      <c r="AJ7" s="576" t="s">
        <v>262</v>
      </c>
      <c r="AK7" s="576" t="s">
        <v>262</v>
      </c>
      <c r="AL7" s="576" t="s">
        <v>262</v>
      </c>
      <c r="AM7" s="576" t="s">
        <v>261</v>
      </c>
      <c r="AN7" s="576" t="s">
        <v>262</v>
      </c>
      <c r="AO7" s="834">
        <f t="shared" si="3"/>
        <v>26</v>
      </c>
      <c r="AQ7" s="767" t="s">
        <v>277</v>
      </c>
      <c r="AR7" s="542" t="s">
        <v>278</v>
      </c>
    </row>
    <row r="8" spans="1:44" ht="15.75" hidden="1" customHeight="1">
      <c r="A8" s="122">
        <f t="shared" si="2"/>
        <v>4</v>
      </c>
      <c r="B8" s="534" t="s">
        <v>259</v>
      </c>
      <c r="C8" s="534"/>
      <c r="D8" s="534" t="s">
        <v>265</v>
      </c>
      <c r="E8" s="766">
        <v>972264311</v>
      </c>
      <c r="F8" s="534"/>
      <c r="G8" s="536"/>
      <c r="H8" s="534"/>
      <c r="I8" s="534"/>
      <c r="J8" s="576" t="s">
        <v>262</v>
      </c>
      <c r="K8" s="576" t="s">
        <v>262</v>
      </c>
      <c r="L8" s="576" t="s">
        <v>262</v>
      </c>
      <c r="M8" s="576" t="s">
        <v>262</v>
      </c>
      <c r="N8" s="576" t="s">
        <v>262</v>
      </c>
      <c r="O8" s="576" t="s">
        <v>262</v>
      </c>
      <c r="P8" s="576" t="s">
        <v>262</v>
      </c>
      <c r="Q8" s="576" t="s">
        <v>262</v>
      </c>
      <c r="R8" s="576" t="s">
        <v>261</v>
      </c>
      <c r="S8" s="576" t="s">
        <v>262</v>
      </c>
      <c r="T8" s="576" t="s">
        <v>262</v>
      </c>
      <c r="U8" s="576" t="s">
        <v>262</v>
      </c>
      <c r="V8" s="576" t="s">
        <v>262</v>
      </c>
      <c r="W8" s="576" t="s">
        <v>262</v>
      </c>
      <c r="X8" s="576" t="s">
        <v>262</v>
      </c>
      <c r="Y8" s="576" t="s">
        <v>261</v>
      </c>
      <c r="Z8" s="576" t="s">
        <v>262</v>
      </c>
      <c r="AA8" s="576" t="s">
        <v>262</v>
      </c>
      <c r="AB8" s="576" t="s">
        <v>262</v>
      </c>
      <c r="AC8" s="576" t="s">
        <v>262</v>
      </c>
      <c r="AD8" s="576" t="s">
        <v>262</v>
      </c>
      <c r="AE8" s="576" t="s">
        <v>262</v>
      </c>
      <c r="AF8" s="576" t="s">
        <v>261</v>
      </c>
      <c r="AG8" s="576" t="s">
        <v>262</v>
      </c>
      <c r="AH8" s="576" t="s">
        <v>262</v>
      </c>
      <c r="AI8" s="576" t="s">
        <v>262</v>
      </c>
      <c r="AJ8" s="576" t="s">
        <v>262</v>
      </c>
      <c r="AK8" s="576" t="s">
        <v>262</v>
      </c>
      <c r="AL8" s="576" t="s">
        <v>262</v>
      </c>
      <c r="AM8" s="576" t="s">
        <v>261</v>
      </c>
      <c r="AN8" s="576" t="s">
        <v>262</v>
      </c>
      <c r="AO8" s="834">
        <f t="shared" si="3"/>
        <v>27</v>
      </c>
      <c r="AQ8" s="65" t="s">
        <v>262</v>
      </c>
      <c r="AR8" s="542" t="s">
        <v>711</v>
      </c>
    </row>
    <row r="9" spans="1:44" ht="15.75" hidden="1" customHeight="1">
      <c r="A9" s="122">
        <f t="shared" si="2"/>
        <v>5</v>
      </c>
      <c r="B9" s="260" t="s">
        <v>287</v>
      </c>
      <c r="C9" s="260"/>
      <c r="D9" s="260" t="s">
        <v>288</v>
      </c>
      <c r="E9" s="768">
        <v>971929815</v>
      </c>
      <c r="F9" s="260"/>
      <c r="G9" s="835"/>
      <c r="H9" s="260"/>
      <c r="I9" s="260" t="s">
        <v>280</v>
      </c>
      <c r="J9" s="576" t="s">
        <v>262</v>
      </c>
      <c r="K9" s="576" t="s">
        <v>261</v>
      </c>
      <c r="L9" s="576" t="s">
        <v>262</v>
      </c>
      <c r="M9" s="576" t="s">
        <v>262</v>
      </c>
      <c r="N9" s="576" t="s">
        <v>262</v>
      </c>
      <c r="O9" s="576" t="s">
        <v>262</v>
      </c>
      <c r="P9" s="576"/>
      <c r="Q9" s="576"/>
      <c r="R9" s="576" t="s">
        <v>261</v>
      </c>
      <c r="S9" s="576" t="s">
        <v>261</v>
      </c>
      <c r="T9" s="576" t="s">
        <v>261</v>
      </c>
      <c r="U9" s="576" t="s">
        <v>261</v>
      </c>
      <c r="V9" s="576" t="s">
        <v>261</v>
      </c>
      <c r="W9" s="576" t="s">
        <v>261</v>
      </c>
      <c r="X9" s="576" t="s">
        <v>261</v>
      </c>
      <c r="Y9" s="576" t="s">
        <v>261</v>
      </c>
      <c r="Z9" s="576" t="s">
        <v>261</v>
      </c>
      <c r="AA9" s="576" t="s">
        <v>261</v>
      </c>
      <c r="AB9" s="576" t="s">
        <v>261</v>
      </c>
      <c r="AC9" s="576" t="s">
        <v>261</v>
      </c>
      <c r="AD9" s="576" t="s">
        <v>261</v>
      </c>
      <c r="AE9" s="576" t="s">
        <v>261</v>
      </c>
      <c r="AF9" s="576" t="s">
        <v>261</v>
      </c>
      <c r="AG9" s="576" t="s">
        <v>261</v>
      </c>
      <c r="AH9" s="576" t="s">
        <v>261</v>
      </c>
      <c r="AI9" s="576" t="s">
        <v>261</v>
      </c>
      <c r="AJ9" s="576" t="s">
        <v>261</v>
      </c>
      <c r="AK9" s="576" t="s">
        <v>261</v>
      </c>
      <c r="AL9" s="576" t="s">
        <v>261</v>
      </c>
      <c r="AM9" s="576" t="s">
        <v>261</v>
      </c>
      <c r="AN9" s="576" t="s">
        <v>261</v>
      </c>
      <c r="AO9" s="834">
        <f t="shared" si="3"/>
        <v>5</v>
      </c>
      <c r="AP9" s="540"/>
      <c r="AQ9" s="9" t="s">
        <v>712</v>
      </c>
      <c r="AR9" s="542" t="s">
        <v>281</v>
      </c>
    </row>
    <row r="10" spans="1:44" ht="15.75" hidden="1" customHeight="1">
      <c r="A10" s="122">
        <f t="shared" si="2"/>
        <v>6</v>
      </c>
      <c r="B10" s="550" t="s">
        <v>279</v>
      </c>
      <c r="C10" s="551" t="s">
        <v>794</v>
      </c>
      <c r="D10" s="800" t="s">
        <v>284</v>
      </c>
      <c r="E10" s="768">
        <v>913500445</v>
      </c>
      <c r="F10" s="800" t="s">
        <v>795</v>
      </c>
      <c r="G10" s="553">
        <v>3.5</v>
      </c>
      <c r="H10" s="551"/>
      <c r="I10" s="551" t="s">
        <v>280</v>
      </c>
      <c r="J10" s="576" t="s">
        <v>712</v>
      </c>
      <c r="K10" s="576" t="s">
        <v>261</v>
      </c>
      <c r="L10" s="576" t="s">
        <v>712</v>
      </c>
      <c r="M10" s="576" t="s">
        <v>712</v>
      </c>
      <c r="N10" s="576" t="s">
        <v>261</v>
      </c>
      <c r="O10" s="576" t="s">
        <v>712</v>
      </c>
      <c r="P10" s="576" t="s">
        <v>712</v>
      </c>
      <c r="Q10" s="576" t="s">
        <v>712</v>
      </c>
      <c r="R10" s="576" t="s">
        <v>261</v>
      </c>
      <c r="S10" s="576" t="s">
        <v>712</v>
      </c>
      <c r="T10" s="576" t="s">
        <v>712</v>
      </c>
      <c r="U10" s="576" t="s">
        <v>712</v>
      </c>
      <c r="V10" s="576" t="s">
        <v>712</v>
      </c>
      <c r="W10" s="576" t="s">
        <v>712</v>
      </c>
      <c r="X10" s="576" t="s">
        <v>712</v>
      </c>
      <c r="Y10" s="576" t="s">
        <v>261</v>
      </c>
      <c r="Z10" s="576" t="s">
        <v>712</v>
      </c>
      <c r="AA10" s="576" t="s">
        <v>712</v>
      </c>
      <c r="AB10" s="576" t="s">
        <v>712</v>
      </c>
      <c r="AC10" s="576" t="s">
        <v>796</v>
      </c>
      <c r="AD10" s="576" t="s">
        <v>294</v>
      </c>
      <c r="AE10" s="576" t="s">
        <v>294</v>
      </c>
      <c r="AF10" s="576" t="s">
        <v>261</v>
      </c>
      <c r="AG10" s="576" t="s">
        <v>294</v>
      </c>
      <c r="AH10" s="576" t="s">
        <v>797</v>
      </c>
      <c r="AI10" s="576" t="s">
        <v>798</v>
      </c>
      <c r="AJ10" s="576" t="s">
        <v>294</v>
      </c>
      <c r="AK10" s="576" t="s">
        <v>294</v>
      </c>
      <c r="AL10" s="576" t="s">
        <v>729</v>
      </c>
      <c r="AM10" s="576" t="s">
        <v>261</v>
      </c>
      <c r="AN10" s="576" t="s">
        <v>294</v>
      </c>
      <c r="AO10" s="834">
        <f t="shared" si="3"/>
        <v>24</v>
      </c>
    </row>
    <row r="11" spans="1:44" ht="15" hidden="1" customHeight="1">
      <c r="A11" s="122">
        <f t="shared" si="2"/>
        <v>7</v>
      </c>
      <c r="B11" s="550" t="s">
        <v>279</v>
      </c>
      <c r="C11" s="551" t="s">
        <v>344</v>
      </c>
      <c r="D11" s="800" t="s">
        <v>713</v>
      </c>
      <c r="E11" s="769" t="s">
        <v>714</v>
      </c>
      <c r="F11" s="800" t="s">
        <v>799</v>
      </c>
      <c r="G11" s="553">
        <v>2.5</v>
      </c>
      <c r="H11" s="551"/>
      <c r="I11" s="551" t="s">
        <v>280</v>
      </c>
      <c r="J11" s="576" t="s">
        <v>712</v>
      </c>
      <c r="K11" s="576" t="s">
        <v>261</v>
      </c>
      <c r="L11" s="576" t="s">
        <v>712</v>
      </c>
      <c r="M11" s="576" t="s">
        <v>712</v>
      </c>
      <c r="N11" s="576" t="s">
        <v>712</v>
      </c>
      <c r="O11" s="576" t="s">
        <v>712</v>
      </c>
      <c r="P11" s="576" t="s">
        <v>712</v>
      </c>
      <c r="Q11" s="576" t="s">
        <v>712</v>
      </c>
      <c r="R11" s="576" t="s">
        <v>261</v>
      </c>
      <c r="S11" s="576" t="s">
        <v>712</v>
      </c>
      <c r="T11" s="576" t="s">
        <v>712</v>
      </c>
      <c r="U11" s="576" t="s">
        <v>712</v>
      </c>
      <c r="V11" s="576" t="s">
        <v>712</v>
      </c>
      <c r="W11" s="576" t="s">
        <v>712</v>
      </c>
      <c r="X11" s="576" t="s">
        <v>712</v>
      </c>
      <c r="Y11" s="576" t="s">
        <v>261</v>
      </c>
      <c r="Z11" s="576" t="s">
        <v>712</v>
      </c>
      <c r="AA11" s="576" t="s">
        <v>712</v>
      </c>
      <c r="AB11" s="576" t="s">
        <v>712</v>
      </c>
      <c r="AC11" s="576" t="s">
        <v>712</v>
      </c>
      <c r="AD11" s="576" t="s">
        <v>294</v>
      </c>
      <c r="AE11" s="576" t="s">
        <v>796</v>
      </c>
      <c r="AF11" s="576" t="s">
        <v>261</v>
      </c>
      <c r="AG11" s="576" t="s">
        <v>296</v>
      </c>
      <c r="AH11" s="576" t="s">
        <v>294</v>
      </c>
      <c r="AI11" s="576" t="s">
        <v>798</v>
      </c>
      <c r="AJ11" s="576" t="s">
        <v>294</v>
      </c>
      <c r="AK11" s="576" t="s">
        <v>294</v>
      </c>
      <c r="AL11" s="576" t="s">
        <v>294</v>
      </c>
      <c r="AM11" s="576" t="s">
        <v>261</v>
      </c>
      <c r="AN11" s="576" t="s">
        <v>294</v>
      </c>
      <c r="AO11" s="834">
        <f t="shared" si="3"/>
        <v>25</v>
      </c>
      <c r="AP11" s="540"/>
    </row>
    <row r="12" spans="1:44" ht="15.75" hidden="1" customHeight="1">
      <c r="A12" s="122">
        <f t="shared" si="2"/>
        <v>8</v>
      </c>
      <c r="B12" s="550" t="s">
        <v>279</v>
      </c>
      <c r="C12" s="551" t="s">
        <v>134</v>
      </c>
      <c r="D12" s="800" t="s">
        <v>715</v>
      </c>
      <c r="E12" s="768">
        <v>868578998</v>
      </c>
      <c r="F12" s="800" t="s">
        <v>800</v>
      </c>
      <c r="G12" s="553">
        <v>2.5</v>
      </c>
      <c r="H12" s="260"/>
      <c r="I12" s="551" t="s">
        <v>280</v>
      </c>
      <c r="J12" s="576" t="s">
        <v>712</v>
      </c>
      <c r="K12" s="576" t="s">
        <v>261</v>
      </c>
      <c r="L12" s="576" t="s">
        <v>712</v>
      </c>
      <c r="M12" s="576" t="s">
        <v>712</v>
      </c>
      <c r="N12" s="576" t="s">
        <v>712</v>
      </c>
      <c r="O12" s="576" t="s">
        <v>712</v>
      </c>
      <c r="P12" s="576" t="s">
        <v>712</v>
      </c>
      <c r="Q12" s="576" t="s">
        <v>712</v>
      </c>
      <c r="R12" s="576" t="s">
        <v>261</v>
      </c>
      <c r="S12" s="576" t="s">
        <v>712</v>
      </c>
      <c r="T12" s="576" t="s">
        <v>712</v>
      </c>
      <c r="U12" s="576" t="s">
        <v>712</v>
      </c>
      <c r="V12" s="576" t="s">
        <v>712</v>
      </c>
      <c r="W12" s="576" t="s">
        <v>801</v>
      </c>
      <c r="X12" s="576" t="s">
        <v>801</v>
      </c>
      <c r="Y12" s="576" t="s">
        <v>261</v>
      </c>
      <c r="Z12" s="576" t="s">
        <v>712</v>
      </c>
      <c r="AA12" s="576" t="s">
        <v>801</v>
      </c>
      <c r="AB12" s="576" t="s">
        <v>308</v>
      </c>
      <c r="AC12" s="576" t="s">
        <v>712</v>
      </c>
      <c r="AD12" s="576" t="s">
        <v>308</v>
      </c>
      <c r="AE12" s="576" t="s">
        <v>294</v>
      </c>
      <c r="AF12" s="576" t="s">
        <v>261</v>
      </c>
      <c r="AG12" s="576" t="s">
        <v>296</v>
      </c>
      <c r="AH12" s="576" t="s">
        <v>294</v>
      </c>
      <c r="AI12" s="576" t="s">
        <v>712</v>
      </c>
      <c r="AJ12" s="576" t="s">
        <v>294</v>
      </c>
      <c r="AK12" s="576" t="s">
        <v>305</v>
      </c>
      <c r="AL12" s="576" t="s">
        <v>798</v>
      </c>
      <c r="AM12" s="576" t="s">
        <v>261</v>
      </c>
      <c r="AN12" s="576" t="s">
        <v>294</v>
      </c>
      <c r="AO12" s="834">
        <f t="shared" si="3"/>
        <v>26</v>
      </c>
      <c r="AP12" s="540"/>
      <c r="AR12" s="542"/>
    </row>
    <row r="13" spans="1:44" ht="15.75" customHeight="1">
      <c r="A13" s="122">
        <f t="shared" si="2"/>
        <v>9</v>
      </c>
      <c r="B13" s="480" t="s">
        <v>279</v>
      </c>
      <c r="C13" s="758" t="s">
        <v>117</v>
      </c>
      <c r="D13" s="563" t="s">
        <v>15</v>
      </c>
      <c r="E13" s="776">
        <v>961571433</v>
      </c>
      <c r="F13" s="563" t="s">
        <v>802</v>
      </c>
      <c r="G13" s="564">
        <v>8</v>
      </c>
      <c r="H13" s="480">
        <v>700</v>
      </c>
      <c r="I13" s="480" t="s">
        <v>256</v>
      </c>
      <c r="J13" s="576" t="s">
        <v>302</v>
      </c>
      <c r="K13" s="576" t="s">
        <v>261</v>
      </c>
      <c r="L13" s="576" t="s">
        <v>803</v>
      </c>
      <c r="M13" s="576" t="s">
        <v>803</v>
      </c>
      <c r="N13" s="576" t="s">
        <v>803</v>
      </c>
      <c r="O13" s="576" t="s">
        <v>712</v>
      </c>
      <c r="P13" s="576" t="s">
        <v>282</v>
      </c>
      <c r="Q13" s="576" t="s">
        <v>282</v>
      </c>
      <c r="R13" s="576" t="s">
        <v>302</v>
      </c>
      <c r="S13" s="576" t="s">
        <v>302</v>
      </c>
      <c r="T13" s="576" t="s">
        <v>302</v>
      </c>
      <c r="U13" s="567" t="s">
        <v>282</v>
      </c>
      <c r="V13" s="567" t="s">
        <v>282</v>
      </c>
      <c r="W13" s="567" t="s">
        <v>282</v>
      </c>
      <c r="X13" s="576" t="s">
        <v>712</v>
      </c>
      <c r="Y13" s="576" t="s">
        <v>302</v>
      </c>
      <c r="Z13" s="576" t="s">
        <v>712</v>
      </c>
      <c r="AA13" s="567" t="s">
        <v>302</v>
      </c>
      <c r="AB13" s="567" t="s">
        <v>302</v>
      </c>
      <c r="AC13" s="567" t="s">
        <v>282</v>
      </c>
      <c r="AD13" s="576" t="s">
        <v>282</v>
      </c>
      <c r="AE13" s="576" t="s">
        <v>282</v>
      </c>
      <c r="AF13" s="576" t="s">
        <v>261</v>
      </c>
      <c r="AG13" s="567" t="s">
        <v>804</v>
      </c>
      <c r="AH13" s="576" t="s">
        <v>665</v>
      </c>
      <c r="AI13" s="576" t="s">
        <v>665</v>
      </c>
      <c r="AJ13" s="576" t="s">
        <v>282</v>
      </c>
      <c r="AK13" s="567" t="s">
        <v>282</v>
      </c>
      <c r="AL13" s="836" t="s">
        <v>302</v>
      </c>
      <c r="AM13" s="576" t="s">
        <v>302</v>
      </c>
      <c r="AN13" s="576" t="s">
        <v>302</v>
      </c>
      <c r="AO13" s="834">
        <f t="shared" si="3"/>
        <v>29</v>
      </c>
      <c r="AP13" s="540"/>
      <c r="AQ13" s="540"/>
      <c r="AR13" s="540"/>
    </row>
    <row r="14" spans="1:44" ht="15.75" customHeight="1">
      <c r="A14" s="122">
        <f t="shared" si="2"/>
        <v>10</v>
      </c>
      <c r="B14" s="480" t="s">
        <v>279</v>
      </c>
      <c r="C14" s="802" t="s">
        <v>323</v>
      </c>
      <c r="D14" s="563" t="s">
        <v>731</v>
      </c>
      <c r="E14" s="573">
        <v>983509012</v>
      </c>
      <c r="F14" s="837" t="s">
        <v>805</v>
      </c>
      <c r="G14" s="564">
        <v>8</v>
      </c>
      <c r="H14" s="480">
        <v>720</v>
      </c>
      <c r="I14" s="480" t="s">
        <v>256</v>
      </c>
      <c r="J14" s="576" t="s">
        <v>712</v>
      </c>
      <c r="K14" s="576" t="s">
        <v>261</v>
      </c>
      <c r="L14" s="576" t="s">
        <v>712</v>
      </c>
      <c r="M14" s="576" t="s">
        <v>712</v>
      </c>
      <c r="N14" s="576" t="s">
        <v>712</v>
      </c>
      <c r="O14" s="576" t="s">
        <v>282</v>
      </c>
      <c r="P14" s="576" t="s">
        <v>282</v>
      </c>
      <c r="Q14" s="576" t="s">
        <v>282</v>
      </c>
      <c r="R14" s="576" t="s">
        <v>282</v>
      </c>
      <c r="S14" s="576" t="s">
        <v>712</v>
      </c>
      <c r="T14" s="576" t="s">
        <v>308</v>
      </c>
      <c r="U14" s="567" t="s">
        <v>308</v>
      </c>
      <c r="V14" s="567" t="s">
        <v>282</v>
      </c>
      <c r="W14" s="567" t="s">
        <v>282</v>
      </c>
      <c r="X14" s="576" t="s">
        <v>712</v>
      </c>
      <c r="Y14" s="576" t="s">
        <v>306</v>
      </c>
      <c r="Z14" s="576" t="s">
        <v>712</v>
      </c>
      <c r="AA14" s="567" t="s">
        <v>712</v>
      </c>
      <c r="AB14" s="567" t="s">
        <v>282</v>
      </c>
      <c r="AC14" s="567" t="s">
        <v>282</v>
      </c>
      <c r="AD14" s="576" t="s">
        <v>282</v>
      </c>
      <c r="AE14" s="576" t="s">
        <v>282</v>
      </c>
      <c r="AF14" s="576" t="s">
        <v>261</v>
      </c>
      <c r="AG14" s="576" t="s">
        <v>261</v>
      </c>
      <c r="AH14" s="576" t="s">
        <v>796</v>
      </c>
      <c r="AI14" s="576" t="s">
        <v>796</v>
      </c>
      <c r="AJ14" s="576" t="s">
        <v>282</v>
      </c>
      <c r="AK14" s="567" t="s">
        <v>806</v>
      </c>
      <c r="AL14" s="836" t="s">
        <v>712</v>
      </c>
      <c r="AM14" s="576" t="s">
        <v>261</v>
      </c>
      <c r="AN14" s="576" t="s">
        <v>261</v>
      </c>
      <c r="AO14" s="834">
        <f>COUNTA(J14:AN14)-COUNTIF(J14:AN14,$AQ$5)-COUNTIF(J14:AN14,$AQ$6)-COUNTIF(J14:AN14,$AQ$7)-COUNTIF($J$14:$AN$14,#REF!)/2</f>
        <v>24</v>
      </c>
      <c r="AP14" s="540"/>
      <c r="AQ14" s="540"/>
      <c r="AR14" s="540"/>
    </row>
    <row r="15" spans="1:44" ht="15.75" hidden="1" customHeight="1">
      <c r="A15" s="122">
        <f t="shared" si="2"/>
        <v>11</v>
      </c>
      <c r="B15" s="480" t="s">
        <v>279</v>
      </c>
      <c r="C15" s="570" t="s">
        <v>748</v>
      </c>
      <c r="D15" s="563" t="s">
        <v>216</v>
      </c>
      <c r="E15" s="776">
        <v>326522825</v>
      </c>
      <c r="F15" s="838" t="s">
        <v>807</v>
      </c>
      <c r="G15" s="564" t="s">
        <v>749</v>
      </c>
      <c r="H15" s="480">
        <v>670</v>
      </c>
      <c r="I15" s="480" t="s">
        <v>256</v>
      </c>
      <c r="J15" s="576" t="s">
        <v>712</v>
      </c>
      <c r="K15" s="576" t="s">
        <v>302</v>
      </c>
      <c r="L15" s="576" t="s">
        <v>712</v>
      </c>
      <c r="M15" s="576" t="s">
        <v>712</v>
      </c>
      <c r="N15" s="576" t="s">
        <v>308</v>
      </c>
      <c r="O15" s="576" t="s">
        <v>282</v>
      </c>
      <c r="P15" s="576" t="s">
        <v>308</v>
      </c>
      <c r="Q15" s="576" t="s">
        <v>308</v>
      </c>
      <c r="R15" s="576" t="s">
        <v>261</v>
      </c>
      <c r="S15" s="576" t="s">
        <v>712</v>
      </c>
      <c r="T15" s="576" t="s">
        <v>712</v>
      </c>
      <c r="U15" s="567" t="s">
        <v>302</v>
      </c>
      <c r="V15" s="567" t="s">
        <v>302</v>
      </c>
      <c r="W15" s="567" t="s">
        <v>308</v>
      </c>
      <c r="X15" s="576" t="s">
        <v>712</v>
      </c>
      <c r="Y15" s="576" t="s">
        <v>302</v>
      </c>
      <c r="Z15" s="576" t="s">
        <v>712</v>
      </c>
      <c r="AA15" s="567" t="s">
        <v>302</v>
      </c>
      <c r="AB15" s="567" t="s">
        <v>302</v>
      </c>
      <c r="AC15" s="567" t="s">
        <v>282</v>
      </c>
      <c r="AD15" s="576" t="s">
        <v>302</v>
      </c>
      <c r="AE15" s="577" t="s">
        <v>808</v>
      </c>
      <c r="AF15" s="576" t="s">
        <v>796</v>
      </c>
      <c r="AG15" s="576" t="s">
        <v>712</v>
      </c>
      <c r="AH15" s="576" t="s">
        <v>282</v>
      </c>
      <c r="AI15" s="576" t="s">
        <v>282</v>
      </c>
      <c r="AJ15" s="576" t="s">
        <v>282</v>
      </c>
      <c r="AK15" s="567" t="s">
        <v>302</v>
      </c>
      <c r="AL15" s="836" t="s">
        <v>712</v>
      </c>
      <c r="AM15" s="576" t="s">
        <v>302</v>
      </c>
      <c r="AN15" s="576" t="s">
        <v>282</v>
      </c>
      <c r="AO15" s="834">
        <f>COUNTA(J15:AN15)-COUNTIF(J15:AN15,$AQ$5)-COUNTIF(J15:AN15,$AQ$6)-COUNTIF(J15:AN15,$AQ$7)-COUNTIF(J15:AN15,#REF!)/2</f>
        <v>29</v>
      </c>
      <c r="AP15" s="540"/>
    </row>
    <row r="16" spans="1:44" ht="15.75" customHeight="1">
      <c r="A16" s="122">
        <f t="shared" si="2"/>
        <v>12</v>
      </c>
      <c r="B16" s="480" t="s">
        <v>279</v>
      </c>
      <c r="C16" s="480" t="s">
        <v>343</v>
      </c>
      <c r="D16" s="563" t="s">
        <v>299</v>
      </c>
      <c r="E16" s="776">
        <v>964343887</v>
      </c>
      <c r="F16" s="563" t="s">
        <v>809</v>
      </c>
      <c r="G16" s="778" t="s">
        <v>341</v>
      </c>
      <c r="H16" s="480">
        <v>680</v>
      </c>
      <c r="I16" s="480" t="s">
        <v>256</v>
      </c>
      <c r="J16" s="576" t="s">
        <v>302</v>
      </c>
      <c r="K16" s="577" t="s">
        <v>757</v>
      </c>
      <c r="L16" s="576" t="s">
        <v>712</v>
      </c>
      <c r="M16" s="576" t="s">
        <v>712</v>
      </c>
      <c r="N16" s="576" t="s">
        <v>757</v>
      </c>
      <c r="O16" s="576" t="s">
        <v>282</v>
      </c>
      <c r="P16" s="576" t="s">
        <v>282</v>
      </c>
      <c r="Q16" s="576" t="s">
        <v>302</v>
      </c>
      <c r="R16" s="576" t="s">
        <v>261</v>
      </c>
      <c r="S16" s="576" t="s">
        <v>302</v>
      </c>
      <c r="T16" s="576" t="s">
        <v>302</v>
      </c>
      <c r="U16" s="567" t="s">
        <v>302</v>
      </c>
      <c r="V16" s="567" t="s">
        <v>302</v>
      </c>
      <c r="W16" s="567" t="s">
        <v>302</v>
      </c>
      <c r="X16" s="576" t="s">
        <v>712</v>
      </c>
      <c r="Y16" s="576" t="s">
        <v>302</v>
      </c>
      <c r="Z16" s="576" t="s">
        <v>712</v>
      </c>
      <c r="AA16" s="567" t="s">
        <v>302</v>
      </c>
      <c r="AB16" s="567" t="s">
        <v>302</v>
      </c>
      <c r="AC16" s="567" t="s">
        <v>282</v>
      </c>
      <c r="AD16" s="576" t="s">
        <v>302</v>
      </c>
      <c r="AE16" s="577" t="s">
        <v>803</v>
      </c>
      <c r="AF16" s="577" t="s">
        <v>302</v>
      </c>
      <c r="AG16" s="567" t="s">
        <v>302</v>
      </c>
      <c r="AH16" s="576" t="s">
        <v>282</v>
      </c>
      <c r="AI16" s="576" t="s">
        <v>282</v>
      </c>
      <c r="AJ16" s="576" t="s">
        <v>282</v>
      </c>
      <c r="AK16" s="567" t="s">
        <v>282</v>
      </c>
      <c r="AL16" s="836" t="s">
        <v>712</v>
      </c>
      <c r="AM16" s="576" t="s">
        <v>665</v>
      </c>
      <c r="AN16" s="576" t="s">
        <v>665</v>
      </c>
      <c r="AO16" s="834">
        <f>COUNTA(J16:AN16)-COUNTIF(J16:AN16,$AQ$5)-COUNTIF(J16:AN16,$AQ$6)-COUNTIF(J16:AN16,$AQ$7)-COUNTIF(J16:AN16,#REF!)/2</f>
        <v>30</v>
      </c>
      <c r="AP16" s="540" t="s">
        <v>810</v>
      </c>
    </row>
    <row r="17" spans="1:44" ht="15.75" customHeight="1">
      <c r="A17" s="122">
        <f t="shared" si="2"/>
        <v>13</v>
      </c>
      <c r="B17" s="480" t="s">
        <v>279</v>
      </c>
      <c r="C17" s="839" t="s">
        <v>342</v>
      </c>
      <c r="D17" s="563" t="s">
        <v>758</v>
      </c>
      <c r="E17" s="573">
        <v>396323468</v>
      </c>
      <c r="F17" s="837" t="s">
        <v>811</v>
      </c>
      <c r="G17" s="564" t="s">
        <v>341</v>
      </c>
      <c r="H17" s="480">
        <v>680</v>
      </c>
      <c r="I17" s="480" t="s">
        <v>256</v>
      </c>
      <c r="J17" s="576" t="s">
        <v>712</v>
      </c>
      <c r="K17" s="576" t="s">
        <v>261</v>
      </c>
      <c r="L17" s="576" t="s">
        <v>712</v>
      </c>
      <c r="M17" s="576" t="s">
        <v>712</v>
      </c>
      <c r="N17" s="576" t="s">
        <v>757</v>
      </c>
      <c r="O17" s="576" t="s">
        <v>282</v>
      </c>
      <c r="P17" s="576" t="s">
        <v>282</v>
      </c>
      <c r="Q17" s="576" t="s">
        <v>302</v>
      </c>
      <c r="R17" s="576" t="s">
        <v>261</v>
      </c>
      <c r="S17" s="576" t="s">
        <v>282</v>
      </c>
      <c r="T17" s="576" t="s">
        <v>282</v>
      </c>
      <c r="U17" s="567" t="s">
        <v>302</v>
      </c>
      <c r="V17" s="567" t="s">
        <v>302</v>
      </c>
      <c r="W17" s="567" t="s">
        <v>282</v>
      </c>
      <c r="X17" s="576" t="s">
        <v>712</v>
      </c>
      <c r="Y17" s="576" t="s">
        <v>302</v>
      </c>
      <c r="Z17" s="576" t="s">
        <v>712</v>
      </c>
      <c r="AA17" s="567" t="s">
        <v>712</v>
      </c>
      <c r="AB17" s="567" t="s">
        <v>282</v>
      </c>
      <c r="AC17" s="567" t="s">
        <v>303</v>
      </c>
      <c r="AD17" s="576" t="s">
        <v>303</v>
      </c>
      <c r="AE17" s="576" t="s">
        <v>812</v>
      </c>
      <c r="AF17" s="576" t="s">
        <v>261</v>
      </c>
      <c r="AG17" s="567" t="s">
        <v>302</v>
      </c>
      <c r="AH17" s="576" t="s">
        <v>282</v>
      </c>
      <c r="AI17" s="576" t="s">
        <v>282</v>
      </c>
      <c r="AJ17" s="576" t="s">
        <v>282</v>
      </c>
      <c r="AK17" s="567" t="s">
        <v>282</v>
      </c>
      <c r="AL17" s="836" t="s">
        <v>712</v>
      </c>
      <c r="AM17" s="576" t="s">
        <v>261</v>
      </c>
      <c r="AN17" s="576" t="s">
        <v>282</v>
      </c>
      <c r="AO17" s="834">
        <f>COUNTA(J17:AN17)-COUNTIF(J17:AN17,$AQ$5)-COUNTIF(J17:AN17,$AQ$6)-COUNTIF(J17:AN17,$AQ$7)-COUNTIF($J$14:$AN$14,#REF!)/2</f>
        <v>27</v>
      </c>
      <c r="AP17" s="540"/>
      <c r="AQ17" s="540"/>
      <c r="AR17" s="540"/>
    </row>
    <row r="18" spans="1:44" ht="15.75" customHeight="1">
      <c r="A18" s="122">
        <f t="shared" si="2"/>
        <v>14</v>
      </c>
      <c r="B18" s="480" t="s">
        <v>279</v>
      </c>
      <c r="C18" s="839" t="s">
        <v>340</v>
      </c>
      <c r="D18" s="563" t="s">
        <v>813</v>
      </c>
      <c r="E18" s="573">
        <v>989521691</v>
      </c>
      <c r="F18" s="840" t="s">
        <v>814</v>
      </c>
      <c r="G18" s="564" t="s">
        <v>341</v>
      </c>
      <c r="H18" s="480">
        <v>680</v>
      </c>
      <c r="I18" s="480" t="s">
        <v>256</v>
      </c>
      <c r="J18" s="576" t="s">
        <v>756</v>
      </c>
      <c r="K18" s="576" t="s">
        <v>261</v>
      </c>
      <c r="L18" s="576" t="s">
        <v>712</v>
      </c>
      <c r="M18" s="576" t="s">
        <v>712</v>
      </c>
      <c r="N18" s="576" t="s">
        <v>712</v>
      </c>
      <c r="O18" s="576" t="s">
        <v>282</v>
      </c>
      <c r="P18" s="576" t="s">
        <v>282</v>
      </c>
      <c r="Q18" s="576" t="s">
        <v>282</v>
      </c>
      <c r="R18" s="576" t="s">
        <v>261</v>
      </c>
      <c r="S18" s="576" t="s">
        <v>757</v>
      </c>
      <c r="T18" s="576" t="s">
        <v>282</v>
      </c>
      <c r="U18" s="567" t="s">
        <v>282</v>
      </c>
      <c r="V18" s="567" t="s">
        <v>712</v>
      </c>
      <c r="W18" s="567" t="s">
        <v>712</v>
      </c>
      <c r="X18" s="576" t="s">
        <v>282</v>
      </c>
      <c r="Y18" s="576" t="s">
        <v>261</v>
      </c>
      <c r="Z18" s="576" t="s">
        <v>712</v>
      </c>
      <c r="AA18" s="567" t="s">
        <v>302</v>
      </c>
      <c r="AB18" s="567" t="s">
        <v>302</v>
      </c>
      <c r="AC18" s="567" t="s">
        <v>302</v>
      </c>
      <c r="AD18" s="576" t="s">
        <v>282</v>
      </c>
      <c r="AE18" s="576" t="s">
        <v>282</v>
      </c>
      <c r="AF18" s="576" t="s">
        <v>261</v>
      </c>
      <c r="AG18" s="576" t="s">
        <v>282</v>
      </c>
      <c r="AH18" s="576" t="s">
        <v>282</v>
      </c>
      <c r="AI18" s="576" t="s">
        <v>282</v>
      </c>
      <c r="AJ18" s="576" t="s">
        <v>282</v>
      </c>
      <c r="AK18" s="567" t="s">
        <v>302</v>
      </c>
      <c r="AL18" s="836" t="s">
        <v>712</v>
      </c>
      <c r="AM18" s="576" t="s">
        <v>261</v>
      </c>
      <c r="AN18" s="576" t="s">
        <v>282</v>
      </c>
      <c r="AO18" s="834">
        <f>COUNTA(J18:AN18)-COUNTIF(J18:AN18,$AQ$5)-COUNTIF(J18:AN18,$AQ$6)-COUNTIF(J18:AN18,$AQ$7)-COUNTIF($J$14:$AN$14,#REF!)/2</f>
        <v>26</v>
      </c>
      <c r="AP18" s="540"/>
      <c r="AQ18" s="540"/>
      <c r="AR18" s="540"/>
    </row>
    <row r="19" spans="1:44" ht="15.75" hidden="1" customHeight="1">
      <c r="A19" s="122">
        <f t="shared" si="2"/>
        <v>15</v>
      </c>
      <c r="B19" s="480" t="s">
        <v>279</v>
      </c>
      <c r="C19" s="570" t="s">
        <v>30</v>
      </c>
      <c r="D19" s="563" t="s">
        <v>759</v>
      </c>
      <c r="E19" s="573">
        <v>384480526</v>
      </c>
      <c r="F19" s="771" t="s">
        <v>815</v>
      </c>
      <c r="G19" s="841">
        <v>6.2</v>
      </c>
      <c r="H19" s="570">
        <v>460</v>
      </c>
      <c r="I19" s="480" t="s">
        <v>256</v>
      </c>
      <c r="J19" s="576" t="s">
        <v>712</v>
      </c>
      <c r="K19" s="576" t="s">
        <v>306</v>
      </c>
      <c r="L19" s="576" t="s">
        <v>712</v>
      </c>
      <c r="M19" s="576" t="s">
        <v>712</v>
      </c>
      <c r="N19" s="576" t="s">
        <v>282</v>
      </c>
      <c r="O19" s="576" t="s">
        <v>282</v>
      </c>
      <c r="P19" s="576" t="s">
        <v>282</v>
      </c>
      <c r="Q19" s="576" t="s">
        <v>282</v>
      </c>
      <c r="R19" s="576" t="s">
        <v>261</v>
      </c>
      <c r="S19" s="576" t="s">
        <v>712</v>
      </c>
      <c r="T19" s="576" t="s">
        <v>282</v>
      </c>
      <c r="U19" s="567" t="s">
        <v>282</v>
      </c>
      <c r="V19" s="567" t="s">
        <v>712</v>
      </c>
      <c r="W19" s="567" t="s">
        <v>712</v>
      </c>
      <c r="X19" s="576" t="s">
        <v>712</v>
      </c>
      <c r="Y19" s="576" t="s">
        <v>261</v>
      </c>
      <c r="Z19" s="576" t="s">
        <v>712</v>
      </c>
      <c r="AA19" s="567" t="s">
        <v>712</v>
      </c>
      <c r="AB19" s="567" t="s">
        <v>282</v>
      </c>
      <c r="AC19" s="567" t="s">
        <v>282</v>
      </c>
      <c r="AD19" s="567" t="s">
        <v>712</v>
      </c>
      <c r="AE19" s="576" t="s">
        <v>305</v>
      </c>
      <c r="AF19" s="576" t="s">
        <v>261</v>
      </c>
      <c r="AG19" s="576" t="s">
        <v>261</v>
      </c>
      <c r="AH19" s="576" t="s">
        <v>282</v>
      </c>
      <c r="AI19" s="576" t="s">
        <v>712</v>
      </c>
      <c r="AJ19" s="576" t="s">
        <v>282</v>
      </c>
      <c r="AK19" s="567" t="s">
        <v>282</v>
      </c>
      <c r="AL19" s="836" t="s">
        <v>712</v>
      </c>
      <c r="AM19" s="576" t="s">
        <v>261</v>
      </c>
      <c r="AN19" s="576" t="s">
        <v>282</v>
      </c>
      <c r="AO19" s="834">
        <f>COUNTA(J19:AN19)-COUNTIF(J19:AN19,$AQ$5)-COUNTIF(J19:AN19,$AQ$6)-COUNTIF(J19:AN19,$AQ$7)-COUNTIF($J$14:$AN$14,#REF!)/2</f>
        <v>26</v>
      </c>
      <c r="AP19" s="540"/>
      <c r="AQ19" s="540"/>
      <c r="AR19" s="540"/>
    </row>
    <row r="20" spans="1:44" ht="15.75" hidden="1" customHeight="1">
      <c r="A20" s="122">
        <f t="shared" si="2"/>
        <v>16</v>
      </c>
      <c r="B20" s="480" t="s">
        <v>279</v>
      </c>
      <c r="C20" s="758" t="s">
        <v>41</v>
      </c>
      <c r="D20" s="563" t="s">
        <v>816</v>
      </c>
      <c r="E20" s="842">
        <v>397448394</v>
      </c>
      <c r="F20" s="843" t="s">
        <v>817</v>
      </c>
      <c r="G20" s="841">
        <v>6.2</v>
      </c>
      <c r="H20" s="570">
        <v>460</v>
      </c>
      <c r="I20" s="480" t="s">
        <v>256</v>
      </c>
      <c r="J20" s="10"/>
      <c r="K20" s="10"/>
      <c r="L20" s="10"/>
      <c r="M20" s="576"/>
      <c r="N20" s="576"/>
      <c r="O20" s="576"/>
      <c r="P20" s="576"/>
      <c r="Q20" s="576"/>
      <c r="R20" s="576"/>
      <c r="S20" s="576"/>
      <c r="T20" s="576"/>
      <c r="U20" s="576"/>
      <c r="V20" s="567" t="s">
        <v>712</v>
      </c>
      <c r="W20" s="567" t="s">
        <v>712</v>
      </c>
      <c r="X20" s="576" t="s">
        <v>712</v>
      </c>
      <c r="Y20" s="576" t="s">
        <v>261</v>
      </c>
      <c r="Z20" s="576" t="s">
        <v>712</v>
      </c>
      <c r="AA20" s="567" t="s">
        <v>712</v>
      </c>
      <c r="AB20" s="567" t="s">
        <v>282</v>
      </c>
      <c r="AC20" s="567" t="s">
        <v>282</v>
      </c>
      <c r="AD20" s="567" t="s">
        <v>282</v>
      </c>
      <c r="AE20" s="576" t="s">
        <v>282</v>
      </c>
      <c r="AF20" s="576" t="s">
        <v>261</v>
      </c>
      <c r="AG20" s="576" t="s">
        <v>282</v>
      </c>
      <c r="AH20" s="576" t="s">
        <v>282</v>
      </c>
      <c r="AI20" s="844" t="s">
        <v>302</v>
      </c>
      <c r="AJ20" s="576" t="s">
        <v>282</v>
      </c>
      <c r="AK20" s="567" t="s">
        <v>282</v>
      </c>
      <c r="AL20" s="836" t="s">
        <v>712</v>
      </c>
      <c r="AM20" s="576" t="s">
        <v>261</v>
      </c>
      <c r="AN20" s="576" t="s">
        <v>282</v>
      </c>
      <c r="AO20" s="834">
        <f>COUNTA(J20:AN20)-COUNTIF(J20:AN20,$AQ$5)-COUNTIF(J20:AN20,$AQ$6)-COUNTIF(J20:AN20,$AQ$7)-COUNTIF($J$14:$AN$14,#REF!)/2</f>
        <v>16</v>
      </c>
      <c r="AP20" s="527">
        <v>2319</v>
      </c>
      <c r="AQ20" s="527"/>
      <c r="AR20" s="527"/>
    </row>
    <row r="21" spans="1:44" ht="15.75" customHeight="1">
      <c r="A21" s="122">
        <f t="shared" si="2"/>
        <v>17</v>
      </c>
      <c r="B21" s="480" t="s">
        <v>279</v>
      </c>
      <c r="C21" s="758" t="s">
        <v>338</v>
      </c>
      <c r="D21" s="563" t="s">
        <v>818</v>
      </c>
      <c r="E21" s="842">
        <v>966631312</v>
      </c>
      <c r="F21" s="570" t="s">
        <v>819</v>
      </c>
      <c r="G21" s="841">
        <v>8</v>
      </c>
      <c r="H21" s="570">
        <v>720</v>
      </c>
      <c r="I21" s="480" t="s">
        <v>256</v>
      </c>
      <c r="J21" s="10"/>
      <c r="K21" s="10"/>
      <c r="L21" s="10"/>
      <c r="M21" s="576"/>
      <c r="N21" s="576"/>
      <c r="O21" s="576"/>
      <c r="P21" s="576"/>
      <c r="Q21" s="576"/>
      <c r="R21" s="576"/>
      <c r="S21" s="576"/>
      <c r="T21" s="576"/>
      <c r="U21" s="576"/>
      <c r="V21" s="567" t="s">
        <v>712</v>
      </c>
      <c r="W21" s="567" t="s">
        <v>712</v>
      </c>
      <c r="X21" s="576" t="s">
        <v>712</v>
      </c>
      <c r="Y21" s="576" t="s">
        <v>261</v>
      </c>
      <c r="Z21" s="576" t="s">
        <v>712</v>
      </c>
      <c r="AA21" s="567" t="s">
        <v>712</v>
      </c>
      <c r="AB21" s="567" t="s">
        <v>308</v>
      </c>
      <c r="AC21" s="567" t="s">
        <v>308</v>
      </c>
      <c r="AD21" s="567" t="s">
        <v>302</v>
      </c>
      <c r="AE21" s="576" t="s">
        <v>712</v>
      </c>
      <c r="AF21" s="576" t="s">
        <v>261</v>
      </c>
      <c r="AG21" s="576" t="s">
        <v>712</v>
      </c>
      <c r="AH21" s="567" t="s">
        <v>282</v>
      </c>
      <c r="AI21" s="576" t="s">
        <v>282</v>
      </c>
      <c r="AJ21" s="576" t="s">
        <v>282</v>
      </c>
      <c r="AK21" s="567" t="s">
        <v>302</v>
      </c>
      <c r="AL21" s="836" t="s">
        <v>712</v>
      </c>
      <c r="AM21" s="567" t="s">
        <v>665</v>
      </c>
      <c r="AN21" s="576" t="s">
        <v>665</v>
      </c>
      <c r="AO21" s="834">
        <f>COUNTA(J21:AN21)-COUNTIF(J21:AN21,$AQ$5)-COUNTIF(J21:AN21,$AQ$6)-COUNTIF(J21:AN21,$AQ$7)-COUNTIF($J$14:$AN$14,#REF!)/2</f>
        <v>17</v>
      </c>
      <c r="AP21" s="527"/>
      <c r="AQ21" s="527"/>
      <c r="AR21" s="527"/>
    </row>
    <row r="22" spans="1:44" ht="15.75" customHeight="1">
      <c r="A22" s="122">
        <f t="shared" si="2"/>
        <v>18</v>
      </c>
      <c r="B22" s="480" t="s">
        <v>279</v>
      </c>
      <c r="C22" s="1657" t="s">
        <v>19</v>
      </c>
      <c r="D22" s="563" t="s">
        <v>158</v>
      </c>
      <c r="E22" s="845">
        <v>886884883</v>
      </c>
      <c r="F22" s="563" t="s">
        <v>820</v>
      </c>
      <c r="G22" s="564">
        <v>8</v>
      </c>
      <c r="H22" s="480"/>
      <c r="I22" s="480" t="s">
        <v>718</v>
      </c>
      <c r="J22" s="576" t="s">
        <v>712</v>
      </c>
      <c r="K22" s="576" t="s">
        <v>261</v>
      </c>
      <c r="L22" s="576" t="s">
        <v>712</v>
      </c>
      <c r="M22" s="576" t="s">
        <v>712</v>
      </c>
      <c r="N22" s="576" t="s">
        <v>308</v>
      </c>
      <c r="O22" s="576" t="s">
        <v>282</v>
      </c>
      <c r="P22" s="576" t="s">
        <v>282</v>
      </c>
      <c r="Q22" s="576" t="s">
        <v>302</v>
      </c>
      <c r="R22" s="576" t="s">
        <v>261</v>
      </c>
      <c r="S22" s="576" t="s">
        <v>757</v>
      </c>
      <c r="T22" s="576" t="s">
        <v>282</v>
      </c>
      <c r="U22" s="567" t="s">
        <v>282</v>
      </c>
      <c r="V22" s="567" t="s">
        <v>712</v>
      </c>
      <c r="W22" s="567" t="s">
        <v>712</v>
      </c>
      <c r="X22" s="576" t="s">
        <v>712</v>
      </c>
      <c r="Y22" s="576" t="s">
        <v>261</v>
      </c>
      <c r="Z22" s="576" t="s">
        <v>712</v>
      </c>
      <c r="AA22" s="567" t="s">
        <v>712</v>
      </c>
      <c r="AB22" s="567" t="s">
        <v>282</v>
      </c>
      <c r="AC22" s="836" t="s">
        <v>302</v>
      </c>
      <c r="AD22" s="576" t="s">
        <v>282</v>
      </c>
      <c r="AE22" s="846" t="s">
        <v>821</v>
      </c>
      <c r="AF22" s="846" t="s">
        <v>821</v>
      </c>
      <c r="AG22" s="846" t="s">
        <v>821</v>
      </c>
      <c r="AH22" s="846" t="s">
        <v>821</v>
      </c>
      <c r="AI22" s="846" t="s">
        <v>821</v>
      </c>
      <c r="AJ22" s="847" t="s">
        <v>822</v>
      </c>
      <c r="AK22" s="847" t="s">
        <v>822</v>
      </c>
      <c r="AL22" s="847" t="s">
        <v>822</v>
      </c>
      <c r="AM22" s="847" t="s">
        <v>822</v>
      </c>
      <c r="AN22" s="847" t="s">
        <v>822</v>
      </c>
      <c r="AO22" s="834">
        <f>COUNTA(J22:AN22)-COUNTIF(J22:AN22,$AQ$5)-COUNTIF(J22:AN22,$AQ$6)-COUNTIF(J22:AN22,$AQ$7)-COUNTIF(J22:AN22,#REF!)/2</f>
        <v>28</v>
      </c>
    </row>
    <row r="23" spans="1:44" ht="15.75" customHeight="1">
      <c r="A23" s="122">
        <f t="shared" si="2"/>
        <v>19</v>
      </c>
      <c r="B23" s="480" t="s">
        <v>279</v>
      </c>
      <c r="C23" s="1539"/>
      <c r="D23" s="563" t="s">
        <v>823</v>
      </c>
      <c r="E23" s="845">
        <v>769117768</v>
      </c>
      <c r="F23" s="563" t="s">
        <v>824</v>
      </c>
      <c r="G23" s="564">
        <v>8</v>
      </c>
      <c r="H23" s="480"/>
      <c r="I23" s="480" t="s">
        <v>718</v>
      </c>
      <c r="J23" s="576"/>
      <c r="K23" s="576"/>
      <c r="L23" s="577"/>
      <c r="M23" s="577"/>
      <c r="N23" s="576"/>
      <c r="O23" s="576"/>
      <c r="P23" s="576"/>
      <c r="Q23" s="577"/>
      <c r="R23" s="577"/>
      <c r="S23" s="576" t="s">
        <v>712</v>
      </c>
      <c r="T23" s="576" t="s">
        <v>282</v>
      </c>
      <c r="U23" s="567" t="s">
        <v>302</v>
      </c>
      <c r="V23" s="567" t="s">
        <v>302</v>
      </c>
      <c r="W23" s="567" t="s">
        <v>282</v>
      </c>
      <c r="X23" s="576" t="s">
        <v>712</v>
      </c>
      <c r="Y23" s="576" t="s">
        <v>261</v>
      </c>
      <c r="Z23" s="576" t="s">
        <v>712</v>
      </c>
      <c r="AA23" s="567" t="s">
        <v>282</v>
      </c>
      <c r="AB23" s="567" t="s">
        <v>282</v>
      </c>
      <c r="AC23" s="836" t="s">
        <v>282</v>
      </c>
      <c r="AD23" s="576" t="s">
        <v>308</v>
      </c>
      <c r="AE23" s="846" t="s">
        <v>821</v>
      </c>
      <c r="AF23" s="846" t="s">
        <v>821</v>
      </c>
      <c r="AG23" s="846" t="s">
        <v>821</v>
      </c>
      <c r="AH23" s="846" t="s">
        <v>821</v>
      </c>
      <c r="AI23" s="846" t="s">
        <v>821</v>
      </c>
      <c r="AJ23" s="847" t="s">
        <v>822</v>
      </c>
      <c r="AK23" s="847" t="s">
        <v>822</v>
      </c>
      <c r="AL23" s="847" t="s">
        <v>822</v>
      </c>
      <c r="AM23" s="847" t="s">
        <v>822</v>
      </c>
      <c r="AN23" s="847" t="s">
        <v>822</v>
      </c>
      <c r="AO23" s="834">
        <f>COUNTA(J23:AN23)-COUNTIF(J23:AN23,$AQ$5)-COUNTIF(J23:AN23,$AQ$6)-COUNTIF(J23:AN23,$AQ$7)-COUNTIF(J23:AN23,#REF!)/2</f>
        <v>21</v>
      </c>
      <c r="AP23" s="527"/>
      <c r="AQ23" s="527"/>
      <c r="AR23" s="527"/>
    </row>
    <row r="24" spans="1:44" ht="15.75" customHeight="1">
      <c r="A24" s="122">
        <f t="shared" si="2"/>
        <v>20</v>
      </c>
      <c r="B24" s="807" t="s">
        <v>279</v>
      </c>
      <c r="C24" s="1658" t="s">
        <v>825</v>
      </c>
      <c r="D24" s="848" t="s">
        <v>826</v>
      </c>
      <c r="E24" s="849" t="s">
        <v>827</v>
      </c>
      <c r="F24" s="848" t="s">
        <v>828</v>
      </c>
      <c r="G24" s="817" t="s">
        <v>721</v>
      </c>
      <c r="H24" s="807"/>
      <c r="I24" s="807" t="s">
        <v>718</v>
      </c>
      <c r="J24" s="567"/>
      <c r="K24" s="567"/>
      <c r="L24" s="567"/>
      <c r="M24" s="567"/>
      <c r="N24" s="567"/>
      <c r="O24" s="567"/>
      <c r="P24" s="567"/>
      <c r="Q24" s="567"/>
      <c r="R24" s="567"/>
      <c r="S24" s="567"/>
      <c r="T24" s="567"/>
      <c r="U24" s="567"/>
      <c r="V24" s="567"/>
      <c r="W24" s="567"/>
      <c r="X24" s="567"/>
      <c r="Y24" s="567"/>
      <c r="Z24" s="567"/>
      <c r="AA24" s="567"/>
      <c r="AB24" s="567"/>
      <c r="AC24" s="567"/>
      <c r="AD24" s="567"/>
      <c r="AE24" s="567"/>
      <c r="AF24" s="567"/>
      <c r="AG24" s="567"/>
      <c r="AH24" s="567"/>
      <c r="AI24" s="567"/>
      <c r="AJ24" s="567"/>
      <c r="AK24" s="774" t="s">
        <v>821</v>
      </c>
      <c r="AL24" s="774" t="s">
        <v>821</v>
      </c>
      <c r="AM24" s="774" t="s">
        <v>821</v>
      </c>
      <c r="AN24" s="774" t="s">
        <v>821</v>
      </c>
      <c r="AO24" s="834"/>
      <c r="AP24" s="540"/>
    </row>
    <row r="25" spans="1:44" ht="15.75" customHeight="1">
      <c r="A25" s="122">
        <f t="shared" si="2"/>
        <v>21</v>
      </c>
      <c r="B25" s="807" t="s">
        <v>279</v>
      </c>
      <c r="C25" s="1539"/>
      <c r="D25" s="848" t="s">
        <v>829</v>
      </c>
      <c r="E25" s="849" t="s">
        <v>830</v>
      </c>
      <c r="F25" s="848" t="s">
        <v>831</v>
      </c>
      <c r="G25" s="817" t="s">
        <v>721</v>
      </c>
      <c r="H25" s="807"/>
      <c r="I25" s="807" t="s">
        <v>718</v>
      </c>
      <c r="J25" s="567"/>
      <c r="K25" s="567"/>
      <c r="L25" s="567"/>
      <c r="M25" s="567"/>
      <c r="N25" s="567"/>
      <c r="O25" s="567"/>
      <c r="P25" s="567"/>
      <c r="Q25" s="567"/>
      <c r="R25" s="567"/>
      <c r="S25" s="567"/>
      <c r="T25" s="567"/>
      <c r="U25" s="567"/>
      <c r="V25" s="567"/>
      <c r="W25" s="567"/>
      <c r="X25" s="567"/>
      <c r="Y25" s="567"/>
      <c r="Z25" s="567"/>
      <c r="AA25" s="567"/>
      <c r="AB25" s="567"/>
      <c r="AC25" s="567"/>
      <c r="AD25" s="567"/>
      <c r="AE25" s="567"/>
      <c r="AF25" s="567"/>
      <c r="AG25" s="567"/>
      <c r="AH25" s="567"/>
      <c r="AI25" s="567"/>
      <c r="AJ25" s="567"/>
      <c r="AK25" s="774" t="s">
        <v>821</v>
      </c>
      <c r="AL25" s="774" t="s">
        <v>821</v>
      </c>
      <c r="AM25" s="774" t="s">
        <v>821</v>
      </c>
      <c r="AN25" s="774" t="s">
        <v>821</v>
      </c>
      <c r="AO25" s="834"/>
      <c r="AP25" s="540"/>
    </row>
    <row r="26" spans="1:44" ht="15.75" customHeight="1">
      <c r="A26" s="122">
        <f t="shared" si="2"/>
        <v>22</v>
      </c>
      <c r="B26" s="480" t="s">
        <v>279</v>
      </c>
      <c r="C26" s="850" t="s">
        <v>110</v>
      </c>
      <c r="D26" s="563" t="s">
        <v>37</v>
      </c>
      <c r="E26" s="776">
        <v>967884730</v>
      </c>
      <c r="F26" s="563" t="s">
        <v>832</v>
      </c>
      <c r="G26" s="564">
        <v>8</v>
      </c>
      <c r="H26" s="480">
        <v>700</v>
      </c>
      <c r="I26" s="480" t="s">
        <v>256</v>
      </c>
      <c r="J26" s="576" t="s">
        <v>712</v>
      </c>
      <c r="K26" s="576" t="s">
        <v>302</v>
      </c>
      <c r="L26" s="576" t="s">
        <v>803</v>
      </c>
      <c r="M26" s="576" t="s">
        <v>803</v>
      </c>
      <c r="N26" s="576" t="s">
        <v>803</v>
      </c>
      <c r="O26" s="576" t="s">
        <v>757</v>
      </c>
      <c r="P26" s="576" t="s">
        <v>282</v>
      </c>
      <c r="Q26" s="576" t="s">
        <v>712</v>
      </c>
      <c r="R26" s="576" t="s">
        <v>302</v>
      </c>
      <c r="S26" s="576" t="s">
        <v>302</v>
      </c>
      <c r="T26" s="576" t="s">
        <v>302</v>
      </c>
      <c r="U26" s="567" t="s">
        <v>302</v>
      </c>
      <c r="V26" s="567" t="s">
        <v>302</v>
      </c>
      <c r="W26" s="567" t="s">
        <v>302</v>
      </c>
      <c r="X26" s="576" t="s">
        <v>712</v>
      </c>
      <c r="Y26" s="577" t="s">
        <v>751</v>
      </c>
      <c r="Z26" s="576" t="s">
        <v>712</v>
      </c>
      <c r="AA26" s="567" t="s">
        <v>302</v>
      </c>
      <c r="AB26" s="567" t="s">
        <v>712</v>
      </c>
      <c r="AC26" s="576" t="s">
        <v>261</v>
      </c>
      <c r="AD26" s="576" t="s">
        <v>261</v>
      </c>
      <c r="AE26" s="577" t="s">
        <v>803</v>
      </c>
      <c r="AF26" s="577" t="s">
        <v>833</v>
      </c>
      <c r="AG26" s="576" t="s">
        <v>712</v>
      </c>
      <c r="AH26" s="576" t="s">
        <v>282</v>
      </c>
      <c r="AI26" s="576" t="s">
        <v>282</v>
      </c>
      <c r="AJ26" s="576" t="s">
        <v>712</v>
      </c>
      <c r="AK26" s="576" t="s">
        <v>712</v>
      </c>
      <c r="AL26" s="836" t="s">
        <v>302</v>
      </c>
      <c r="AM26" s="576" t="s">
        <v>261</v>
      </c>
      <c r="AN26" s="576" t="s">
        <v>302</v>
      </c>
      <c r="AO26" s="834">
        <f>COUNTA(J26:AN26)-COUNTIF(J26:AN26,$AQ$5)-COUNTIF(J26:AN26,$AQ$6)-COUNTIF(J26:AN26,$AQ$7)-COUNTIF(J26:AN26,#REF!)/2</f>
        <v>28</v>
      </c>
      <c r="AP26" s="540"/>
    </row>
    <row r="27" spans="1:44" ht="15.75" customHeight="1">
      <c r="A27" s="122">
        <f t="shared" si="2"/>
        <v>23</v>
      </c>
      <c r="B27" s="807" t="s">
        <v>279</v>
      </c>
      <c r="C27" s="1649" t="s">
        <v>318</v>
      </c>
      <c r="D27" s="813" t="s">
        <v>241</v>
      </c>
      <c r="E27" s="812">
        <v>969820625</v>
      </c>
      <c r="F27" s="813" t="s">
        <v>834</v>
      </c>
      <c r="G27" s="817" t="s">
        <v>721</v>
      </c>
      <c r="H27" s="807"/>
      <c r="I27" s="807" t="s">
        <v>718</v>
      </c>
      <c r="J27" s="851" t="s">
        <v>821</v>
      </c>
      <c r="K27" s="851" t="s">
        <v>821</v>
      </c>
      <c r="L27" s="851" t="s">
        <v>821</v>
      </c>
      <c r="M27" s="851" t="s">
        <v>821</v>
      </c>
      <c r="N27" s="576" t="s">
        <v>712</v>
      </c>
      <c r="O27" s="852" t="s">
        <v>835</v>
      </c>
      <c r="P27" s="852" t="s">
        <v>835</v>
      </c>
      <c r="Q27" s="852" t="s">
        <v>835</v>
      </c>
      <c r="R27" s="852" t="s">
        <v>835</v>
      </c>
      <c r="S27" s="853" t="s">
        <v>836</v>
      </c>
      <c r="T27" s="853" t="s">
        <v>836</v>
      </c>
      <c r="U27" s="853" t="s">
        <v>836</v>
      </c>
      <c r="V27" s="853" t="s">
        <v>836</v>
      </c>
      <c r="W27" s="853" t="s">
        <v>836</v>
      </c>
      <c r="X27" s="847" t="s">
        <v>837</v>
      </c>
      <c r="Y27" s="847" t="s">
        <v>837</v>
      </c>
      <c r="Z27" s="847" t="s">
        <v>837</v>
      </c>
      <c r="AA27" s="847" t="s">
        <v>837</v>
      </c>
      <c r="AB27" s="847" t="s">
        <v>837</v>
      </c>
      <c r="AC27" s="854" t="s">
        <v>838</v>
      </c>
      <c r="AD27" s="854" t="s">
        <v>838</v>
      </c>
      <c r="AE27" s="854" t="s">
        <v>838</v>
      </c>
      <c r="AF27" s="854" t="s">
        <v>838</v>
      </c>
      <c r="AG27" s="854" t="s">
        <v>838</v>
      </c>
      <c r="AH27" s="576" t="s">
        <v>839</v>
      </c>
      <c r="AI27" s="836" t="s">
        <v>840</v>
      </c>
      <c r="AJ27" s="836" t="s">
        <v>840</v>
      </c>
      <c r="AK27" s="836" t="s">
        <v>840</v>
      </c>
      <c r="AL27" s="836" t="s">
        <v>840</v>
      </c>
      <c r="AM27" s="836" t="s">
        <v>840</v>
      </c>
      <c r="AN27" s="774" t="s">
        <v>821</v>
      </c>
      <c r="AO27" s="834">
        <f>COUNTA(J27:AN27)-COUNTIF(J27:AN27,$AQ$5)-COUNTIF(J27:AN27,$AQ$6)-COUNTIF(J27:AN27,$AQ$7)-COUNTIF(J27:AN27,#REF!)/2</f>
        <v>31</v>
      </c>
      <c r="AP27" s="540"/>
    </row>
    <row r="28" spans="1:44" ht="15.75" customHeight="1">
      <c r="A28" s="122">
        <f t="shared" si="2"/>
        <v>24</v>
      </c>
      <c r="B28" s="807" t="s">
        <v>279</v>
      </c>
      <c r="C28" s="1539"/>
      <c r="D28" s="813" t="s">
        <v>321</v>
      </c>
      <c r="E28" s="818">
        <v>989852112</v>
      </c>
      <c r="F28" s="808" t="s">
        <v>841</v>
      </c>
      <c r="G28" s="817" t="s">
        <v>721</v>
      </c>
      <c r="H28" s="61"/>
      <c r="I28" s="807" t="s">
        <v>718</v>
      </c>
      <c r="J28" s="851" t="s">
        <v>821</v>
      </c>
      <c r="K28" s="851" t="s">
        <v>821</v>
      </c>
      <c r="L28" s="851" t="s">
        <v>821</v>
      </c>
      <c r="M28" s="851" t="s">
        <v>821</v>
      </c>
      <c r="N28" s="576" t="s">
        <v>712</v>
      </c>
      <c r="O28" s="852" t="s">
        <v>835</v>
      </c>
      <c r="P28" s="852" t="s">
        <v>835</v>
      </c>
      <c r="Q28" s="852" t="s">
        <v>835</v>
      </c>
      <c r="R28" s="852" t="s">
        <v>835</v>
      </c>
      <c r="S28" s="853" t="s">
        <v>836</v>
      </c>
      <c r="T28" s="853" t="s">
        <v>836</v>
      </c>
      <c r="U28" s="853" t="s">
        <v>836</v>
      </c>
      <c r="V28" s="853" t="s">
        <v>836</v>
      </c>
      <c r="W28" s="853" t="s">
        <v>836</v>
      </c>
      <c r="X28" s="847" t="s">
        <v>837</v>
      </c>
      <c r="Y28" s="847" t="s">
        <v>837</v>
      </c>
      <c r="Z28" s="847" t="s">
        <v>837</v>
      </c>
      <c r="AA28" s="847" t="s">
        <v>837</v>
      </c>
      <c r="AB28" s="847" t="s">
        <v>837</v>
      </c>
      <c r="AC28" s="854" t="s">
        <v>838</v>
      </c>
      <c r="AD28" s="854" t="s">
        <v>838</v>
      </c>
      <c r="AE28" s="854" t="s">
        <v>838</v>
      </c>
      <c r="AF28" s="854" t="s">
        <v>838</v>
      </c>
      <c r="AG28" s="854" t="s">
        <v>838</v>
      </c>
      <c r="AH28" s="576" t="s">
        <v>712</v>
      </c>
      <c r="AI28" s="836" t="s">
        <v>840</v>
      </c>
      <c r="AJ28" s="836" t="s">
        <v>840</v>
      </c>
      <c r="AK28" s="836" t="s">
        <v>840</v>
      </c>
      <c r="AL28" s="836" t="s">
        <v>840</v>
      </c>
      <c r="AM28" s="855" t="s">
        <v>842</v>
      </c>
      <c r="AN28" s="855" t="s">
        <v>842</v>
      </c>
      <c r="AO28" s="834">
        <f>COUNTA(J28:AN28)-COUNTIF(J28:AN28,$AQ$5)-COUNTIF(J28:AN28,$AQ$6)-COUNTIF(J28:AN28,$AQ$7)-COUNTIF(J28:AN28,#REF!)/2</f>
        <v>31</v>
      </c>
      <c r="AP28" s="540"/>
    </row>
    <row r="29" spans="1:44" ht="15.75" hidden="1" customHeight="1">
      <c r="A29" s="122">
        <f t="shared" si="2"/>
        <v>25</v>
      </c>
      <c r="B29" s="807" t="s">
        <v>279</v>
      </c>
      <c r="C29" s="856" t="s">
        <v>750</v>
      </c>
      <c r="D29" s="848" t="s">
        <v>762</v>
      </c>
      <c r="E29" s="849" t="s">
        <v>763</v>
      </c>
      <c r="F29" s="848" t="s">
        <v>843</v>
      </c>
      <c r="G29" s="810" t="s">
        <v>749</v>
      </c>
      <c r="H29" s="807">
        <v>670</v>
      </c>
      <c r="I29" s="807" t="s">
        <v>718</v>
      </c>
      <c r="J29" s="567" t="s">
        <v>712</v>
      </c>
      <c r="K29" s="567" t="s">
        <v>261</v>
      </c>
      <c r="L29" s="567" t="s">
        <v>712</v>
      </c>
      <c r="M29" s="567" t="s">
        <v>712</v>
      </c>
      <c r="N29" s="567" t="s">
        <v>282</v>
      </c>
      <c r="O29" s="567" t="s">
        <v>282</v>
      </c>
      <c r="P29" s="567" t="s">
        <v>282</v>
      </c>
      <c r="Q29" s="567" t="s">
        <v>282</v>
      </c>
      <c r="R29" s="567" t="s">
        <v>261</v>
      </c>
      <c r="S29" s="567" t="s">
        <v>302</v>
      </c>
      <c r="T29" s="567" t="s">
        <v>712</v>
      </c>
      <c r="U29" s="567" t="s">
        <v>282</v>
      </c>
      <c r="V29" s="567" t="s">
        <v>282</v>
      </c>
      <c r="W29" s="567" t="s">
        <v>712</v>
      </c>
      <c r="X29" s="567" t="s">
        <v>712</v>
      </c>
      <c r="Y29" s="567" t="s">
        <v>302</v>
      </c>
      <c r="Z29" s="567" t="s">
        <v>712</v>
      </c>
      <c r="AA29" s="567" t="s">
        <v>308</v>
      </c>
      <c r="AB29" s="567" t="s">
        <v>712</v>
      </c>
      <c r="AC29" s="567" t="s">
        <v>308</v>
      </c>
      <c r="AD29" s="567" t="s">
        <v>308</v>
      </c>
      <c r="AE29" s="567" t="s">
        <v>312</v>
      </c>
      <c r="AF29" s="567" t="s">
        <v>261</v>
      </c>
      <c r="AG29" s="567" t="s">
        <v>282</v>
      </c>
      <c r="AH29" s="567" t="s">
        <v>282</v>
      </c>
      <c r="AI29" s="567" t="s">
        <v>282</v>
      </c>
      <c r="AJ29" s="567" t="s">
        <v>282</v>
      </c>
      <c r="AK29" s="567" t="s">
        <v>282</v>
      </c>
      <c r="AL29" s="836" t="s">
        <v>712</v>
      </c>
      <c r="AM29" s="855" t="s">
        <v>844</v>
      </c>
      <c r="AN29" s="855" t="s">
        <v>844</v>
      </c>
      <c r="AO29" s="834">
        <f t="shared" ref="AO29:AO76" si="4">COUNTA(J29:AN29)-COUNTIF(J29:AN29,$AQ$5)-COUNTIF(J29:AN29,$AQ$6)-COUNTIF(J29:AN29,$AQ$7)-COUNTIF($J$14:$AN$14,#REF!)/2</f>
        <v>28</v>
      </c>
      <c r="AP29" s="540"/>
    </row>
    <row r="30" spans="1:44" ht="15.75" hidden="1" customHeight="1">
      <c r="A30" s="122">
        <f t="shared" si="2"/>
        <v>26</v>
      </c>
      <c r="B30" s="807" t="s">
        <v>279</v>
      </c>
      <c r="C30" s="1653" t="s">
        <v>716</v>
      </c>
      <c r="D30" s="857" t="s">
        <v>765</v>
      </c>
      <c r="E30" s="812">
        <v>912654369</v>
      </c>
      <c r="F30" s="857" t="s">
        <v>845</v>
      </c>
      <c r="G30" s="810">
        <v>15</v>
      </c>
      <c r="H30" s="61"/>
      <c r="I30" s="807" t="s">
        <v>718</v>
      </c>
      <c r="J30" s="576" t="s">
        <v>712</v>
      </c>
      <c r="K30" s="576" t="s">
        <v>712</v>
      </c>
      <c r="L30" s="577" t="s">
        <v>712</v>
      </c>
      <c r="M30" s="577" t="s">
        <v>712</v>
      </c>
      <c r="N30" s="858" t="s">
        <v>821</v>
      </c>
      <c r="O30" s="858" t="s">
        <v>821</v>
      </c>
      <c r="P30" s="858" t="s">
        <v>821</v>
      </c>
      <c r="Q30" s="858" t="s">
        <v>821</v>
      </c>
      <c r="R30" s="858" t="s">
        <v>821</v>
      </c>
      <c r="S30" s="576" t="s">
        <v>712</v>
      </c>
      <c r="T30" s="576" t="s">
        <v>712</v>
      </c>
      <c r="U30" s="576" t="s">
        <v>261</v>
      </c>
      <c r="V30" s="576" t="s">
        <v>261</v>
      </c>
      <c r="W30" s="576" t="s">
        <v>261</v>
      </c>
      <c r="X30" s="576" t="s">
        <v>261</v>
      </c>
      <c r="Y30" s="576" t="s">
        <v>261</v>
      </c>
      <c r="Z30" s="576" t="s">
        <v>261</v>
      </c>
      <c r="AA30" s="576" t="s">
        <v>261</v>
      </c>
      <c r="AB30" s="576" t="s">
        <v>712</v>
      </c>
      <c r="AC30" s="854" t="s">
        <v>822</v>
      </c>
      <c r="AD30" s="854" t="s">
        <v>822</v>
      </c>
      <c r="AE30" s="854" t="s">
        <v>822</v>
      </c>
      <c r="AF30" s="854" t="s">
        <v>822</v>
      </c>
      <c r="AG30" s="854" t="s">
        <v>822</v>
      </c>
      <c r="AH30" s="854" t="s">
        <v>822</v>
      </c>
      <c r="AI30" s="576" t="s">
        <v>712</v>
      </c>
      <c r="AJ30" s="576" t="s">
        <v>712</v>
      </c>
      <c r="AK30" s="774" t="s">
        <v>846</v>
      </c>
      <c r="AL30" s="774" t="s">
        <v>846</v>
      </c>
      <c r="AM30" s="774" t="s">
        <v>846</v>
      </c>
      <c r="AN30" s="774" t="s">
        <v>846</v>
      </c>
      <c r="AO30" s="834">
        <f t="shared" si="4"/>
        <v>24</v>
      </c>
      <c r="AP30" s="527"/>
      <c r="AQ30" s="527"/>
      <c r="AR30" s="527"/>
    </row>
    <row r="31" spans="1:44" ht="15.75" hidden="1" customHeight="1">
      <c r="A31" s="122">
        <f t="shared" si="2"/>
        <v>27</v>
      </c>
      <c r="B31" s="807" t="s">
        <v>279</v>
      </c>
      <c r="C31" s="1539"/>
      <c r="D31" s="813" t="s">
        <v>847</v>
      </c>
      <c r="E31" s="812">
        <v>853603811</v>
      </c>
      <c r="F31" s="859" t="s">
        <v>848</v>
      </c>
      <c r="G31" s="810">
        <v>15</v>
      </c>
      <c r="H31" s="61"/>
      <c r="I31" s="807" t="s">
        <v>718</v>
      </c>
      <c r="J31" s="9"/>
      <c r="K31" s="9"/>
      <c r="L31" s="576"/>
      <c r="M31" s="576"/>
      <c r="N31" s="576"/>
      <c r="O31" s="852" t="s">
        <v>849</v>
      </c>
      <c r="P31" s="852" t="s">
        <v>849</v>
      </c>
      <c r="Q31" s="852" t="s">
        <v>849</v>
      </c>
      <c r="R31" s="852" t="s">
        <v>849</v>
      </c>
      <c r="S31" s="853" t="s">
        <v>835</v>
      </c>
      <c r="T31" s="853" t="s">
        <v>835</v>
      </c>
      <c r="U31" s="853" t="s">
        <v>835</v>
      </c>
      <c r="V31" s="853" t="s">
        <v>835</v>
      </c>
      <c r="W31" s="853" t="s">
        <v>835</v>
      </c>
      <c r="X31" s="576" t="s">
        <v>712</v>
      </c>
      <c r="Y31" s="576" t="s">
        <v>712</v>
      </c>
      <c r="Z31" s="576" t="s">
        <v>712</v>
      </c>
      <c r="AA31" s="860" t="s">
        <v>836</v>
      </c>
      <c r="AB31" s="860" t="s">
        <v>836</v>
      </c>
      <c r="AC31" s="860" t="s">
        <v>836</v>
      </c>
      <c r="AD31" s="860" t="s">
        <v>836</v>
      </c>
      <c r="AE31" s="860" t="s">
        <v>836</v>
      </c>
      <c r="AF31" s="576" t="s">
        <v>261</v>
      </c>
      <c r="AG31" s="576" t="s">
        <v>261</v>
      </c>
      <c r="AH31" s="576" t="s">
        <v>261</v>
      </c>
      <c r="AI31" s="576" t="s">
        <v>261</v>
      </c>
      <c r="AJ31" s="576" t="s">
        <v>712</v>
      </c>
      <c r="AK31" s="774" t="s">
        <v>846</v>
      </c>
      <c r="AL31" s="774" t="s">
        <v>846</v>
      </c>
      <c r="AM31" s="774" t="s">
        <v>846</v>
      </c>
      <c r="AN31" s="774" t="s">
        <v>846</v>
      </c>
      <c r="AO31" s="834">
        <f t="shared" si="4"/>
        <v>22</v>
      </c>
      <c r="AP31" s="527"/>
      <c r="AQ31" s="527"/>
      <c r="AR31" s="527"/>
    </row>
    <row r="32" spans="1:44" ht="15.75" hidden="1" customHeight="1">
      <c r="A32" s="122">
        <f t="shared" si="2"/>
        <v>28</v>
      </c>
      <c r="B32" s="807" t="s">
        <v>279</v>
      </c>
      <c r="C32" s="1649" t="s">
        <v>775</v>
      </c>
      <c r="D32" s="813" t="s">
        <v>776</v>
      </c>
      <c r="E32" s="812">
        <v>981541989</v>
      </c>
      <c r="F32" s="813" t="s">
        <v>850</v>
      </c>
      <c r="G32" s="810">
        <v>15</v>
      </c>
      <c r="H32" s="807"/>
      <c r="I32" s="807" t="s">
        <v>718</v>
      </c>
      <c r="J32" s="861" t="s">
        <v>849</v>
      </c>
      <c r="K32" s="861" t="s">
        <v>849</v>
      </c>
      <c r="L32" s="861" t="s">
        <v>849</v>
      </c>
      <c r="M32" s="861" t="s">
        <v>849</v>
      </c>
      <c r="N32" s="861" t="s">
        <v>849</v>
      </c>
      <c r="O32" s="852" t="s">
        <v>822</v>
      </c>
      <c r="P32" s="852" t="s">
        <v>822</v>
      </c>
      <c r="Q32" s="852" t="s">
        <v>822</v>
      </c>
      <c r="R32" s="852" t="s">
        <v>822</v>
      </c>
      <c r="S32" s="576" t="s">
        <v>712</v>
      </c>
      <c r="T32" s="862" t="s">
        <v>846</v>
      </c>
      <c r="U32" s="862" t="s">
        <v>846</v>
      </c>
      <c r="V32" s="862" t="s">
        <v>846</v>
      </c>
      <c r="W32" s="862" t="s">
        <v>846</v>
      </c>
      <c r="X32" s="862" t="s">
        <v>846</v>
      </c>
      <c r="Y32" s="576" t="s">
        <v>712</v>
      </c>
      <c r="Z32" s="576" t="s">
        <v>712</v>
      </c>
      <c r="AA32" s="860" t="s">
        <v>837</v>
      </c>
      <c r="AB32" s="860" t="s">
        <v>837</v>
      </c>
      <c r="AC32" s="860" t="s">
        <v>837</v>
      </c>
      <c r="AD32" s="860" t="s">
        <v>837</v>
      </c>
      <c r="AE32" s="860" t="s">
        <v>837</v>
      </c>
      <c r="AF32" s="576" t="s">
        <v>712</v>
      </c>
      <c r="AG32" s="863" t="s">
        <v>838</v>
      </c>
      <c r="AH32" s="863" t="s">
        <v>838</v>
      </c>
      <c r="AI32" s="863" t="s">
        <v>838</v>
      </c>
      <c r="AJ32" s="863" t="s">
        <v>838</v>
      </c>
      <c r="AK32" s="863" t="s">
        <v>838</v>
      </c>
      <c r="AL32" s="862" t="s">
        <v>851</v>
      </c>
      <c r="AM32" s="862" t="s">
        <v>851</v>
      </c>
      <c r="AN32" s="862" t="s">
        <v>851</v>
      </c>
      <c r="AO32" s="834">
        <f t="shared" si="4"/>
        <v>31</v>
      </c>
      <c r="AP32" s="540"/>
      <c r="AQ32" s="540"/>
      <c r="AR32" s="540"/>
    </row>
    <row r="33" spans="1:44" ht="15.75" hidden="1" customHeight="1">
      <c r="A33" s="122">
        <f t="shared" si="2"/>
        <v>29</v>
      </c>
      <c r="B33" s="807" t="s">
        <v>279</v>
      </c>
      <c r="C33" s="1561"/>
      <c r="D33" s="813" t="s">
        <v>852</v>
      </c>
      <c r="E33" s="812">
        <v>399287095</v>
      </c>
      <c r="F33" s="859" t="s">
        <v>853</v>
      </c>
      <c r="G33" s="810">
        <v>15</v>
      </c>
      <c r="H33" s="61"/>
      <c r="I33" s="807" t="s">
        <v>718</v>
      </c>
      <c r="J33" s="9"/>
      <c r="K33" s="9"/>
      <c r="L33" s="576"/>
      <c r="M33" s="576"/>
      <c r="N33" s="576"/>
      <c r="O33" s="576"/>
      <c r="P33" s="576"/>
      <c r="Q33" s="576"/>
      <c r="R33" s="576"/>
      <c r="S33" s="576" t="s">
        <v>712</v>
      </c>
      <c r="T33" s="862" t="s">
        <v>846</v>
      </c>
      <c r="U33" s="862" t="s">
        <v>846</v>
      </c>
      <c r="V33" s="862" t="s">
        <v>846</v>
      </c>
      <c r="W33" s="862" t="s">
        <v>846</v>
      </c>
      <c r="X33" s="862" t="s">
        <v>846</v>
      </c>
      <c r="Y33" s="576" t="s">
        <v>261</v>
      </c>
      <c r="Z33" s="576" t="s">
        <v>261</v>
      </c>
      <c r="AA33" s="576" t="s">
        <v>261</v>
      </c>
      <c r="AB33" s="576" t="s">
        <v>261</v>
      </c>
      <c r="AC33" s="576" t="s">
        <v>261</v>
      </c>
      <c r="AD33" s="576" t="s">
        <v>261</v>
      </c>
      <c r="AE33" s="576" t="s">
        <v>261</v>
      </c>
      <c r="AF33" s="576" t="s">
        <v>261</v>
      </c>
      <c r="AG33" s="863" t="s">
        <v>838</v>
      </c>
      <c r="AH33" s="863" t="s">
        <v>838</v>
      </c>
      <c r="AI33" s="863" t="s">
        <v>838</v>
      </c>
      <c r="AJ33" s="863" t="s">
        <v>838</v>
      </c>
      <c r="AK33" s="863" t="s">
        <v>838</v>
      </c>
      <c r="AL33" s="862" t="s">
        <v>851</v>
      </c>
      <c r="AM33" s="862" t="s">
        <v>851</v>
      </c>
      <c r="AN33" s="862" t="s">
        <v>851</v>
      </c>
      <c r="AO33" s="834">
        <f t="shared" si="4"/>
        <v>14</v>
      </c>
      <c r="AP33" s="527"/>
      <c r="AQ33" s="527"/>
      <c r="AR33" s="527"/>
    </row>
    <row r="34" spans="1:44" ht="15.75" customHeight="1">
      <c r="A34" s="122"/>
      <c r="B34" s="807" t="s">
        <v>279</v>
      </c>
      <c r="C34" s="1652" t="s">
        <v>719</v>
      </c>
      <c r="D34" s="813" t="s">
        <v>854</v>
      </c>
      <c r="E34" s="812">
        <v>975303686</v>
      </c>
      <c r="F34" s="864" t="s">
        <v>855</v>
      </c>
      <c r="G34" s="810">
        <v>8</v>
      </c>
      <c r="H34" s="807"/>
      <c r="I34" s="807" t="s">
        <v>718</v>
      </c>
      <c r="J34" s="576"/>
      <c r="K34" s="576"/>
      <c r="L34" s="576"/>
      <c r="M34" s="576"/>
      <c r="N34" s="576"/>
      <c r="O34" s="576"/>
      <c r="P34" s="576"/>
      <c r="Q34" s="576"/>
      <c r="R34" s="576"/>
      <c r="S34" s="576"/>
      <c r="T34" s="576"/>
      <c r="U34" s="576" t="s">
        <v>712</v>
      </c>
      <c r="V34" s="576" t="s">
        <v>712</v>
      </c>
      <c r="W34" s="576" t="s">
        <v>712</v>
      </c>
      <c r="X34" s="865" t="s">
        <v>821</v>
      </c>
      <c r="Y34" s="865" t="s">
        <v>821</v>
      </c>
      <c r="Z34" s="865" t="s">
        <v>821</v>
      </c>
      <c r="AA34" s="865" t="s">
        <v>821</v>
      </c>
      <c r="AB34" s="865" t="s">
        <v>821</v>
      </c>
      <c r="AC34" s="865" t="s">
        <v>821</v>
      </c>
      <c r="AD34" s="847" t="s">
        <v>822</v>
      </c>
      <c r="AE34" s="847" t="s">
        <v>822</v>
      </c>
      <c r="AF34" s="847" t="s">
        <v>822</v>
      </c>
      <c r="AG34" s="847" t="s">
        <v>822</v>
      </c>
      <c r="AH34" s="847" t="s">
        <v>822</v>
      </c>
      <c r="AI34" s="836" t="s">
        <v>836</v>
      </c>
      <c r="AJ34" s="836" t="s">
        <v>836</v>
      </c>
      <c r="AK34" s="836" t="s">
        <v>836</v>
      </c>
      <c r="AL34" s="836" t="s">
        <v>836</v>
      </c>
      <c r="AM34" s="836" t="s">
        <v>836</v>
      </c>
      <c r="AN34" s="774" t="s">
        <v>837</v>
      </c>
      <c r="AO34" s="834">
        <f t="shared" si="4"/>
        <v>20</v>
      </c>
      <c r="AP34" s="540"/>
      <c r="AQ34" s="540"/>
      <c r="AR34" s="540"/>
    </row>
    <row r="35" spans="1:44" ht="15.75" hidden="1" customHeight="1">
      <c r="A35" s="122">
        <f t="shared" ref="A35:A40" si="5">+ROW()-4</f>
        <v>31</v>
      </c>
      <c r="B35" s="807" t="s">
        <v>279</v>
      </c>
      <c r="C35" s="1561"/>
      <c r="D35" s="813" t="s">
        <v>324</v>
      </c>
      <c r="E35" s="809">
        <v>974072826</v>
      </c>
      <c r="F35" s="808" t="s">
        <v>856</v>
      </c>
      <c r="G35" s="810">
        <v>15</v>
      </c>
      <c r="H35" s="810"/>
      <c r="I35" s="807" t="s">
        <v>718</v>
      </c>
      <c r="J35" s="780" t="s">
        <v>857</v>
      </c>
      <c r="K35" s="846" t="s">
        <v>849</v>
      </c>
      <c r="L35" s="846" t="s">
        <v>849</v>
      </c>
      <c r="M35" s="846" t="s">
        <v>849</v>
      </c>
      <c r="N35" s="846" t="s">
        <v>849</v>
      </c>
      <c r="O35" s="846" t="s">
        <v>849</v>
      </c>
      <c r="P35" s="846" t="s">
        <v>849</v>
      </c>
      <c r="Q35" s="576" t="s">
        <v>712</v>
      </c>
      <c r="R35" s="576" t="s">
        <v>712</v>
      </c>
      <c r="S35" s="853" t="s">
        <v>835</v>
      </c>
      <c r="T35" s="853" t="s">
        <v>835</v>
      </c>
      <c r="U35" s="853" t="s">
        <v>835</v>
      </c>
      <c r="V35" s="853" t="s">
        <v>835</v>
      </c>
      <c r="W35" s="853" t="s">
        <v>835</v>
      </c>
      <c r="X35" s="865" t="s">
        <v>846</v>
      </c>
      <c r="Y35" s="865" t="s">
        <v>846</v>
      </c>
      <c r="Z35" s="865" t="s">
        <v>846</v>
      </c>
      <c r="AA35" s="865" t="s">
        <v>846</v>
      </c>
      <c r="AB35" s="865" t="s">
        <v>846</v>
      </c>
      <c r="AC35" s="865" t="s">
        <v>846</v>
      </c>
      <c r="AD35" s="847" t="s">
        <v>837</v>
      </c>
      <c r="AE35" s="847" t="s">
        <v>837</v>
      </c>
      <c r="AF35" s="847" t="s">
        <v>837</v>
      </c>
      <c r="AG35" s="847" t="s">
        <v>837</v>
      </c>
      <c r="AH35" s="847" t="s">
        <v>837</v>
      </c>
      <c r="AI35" s="836" t="s">
        <v>844</v>
      </c>
      <c r="AJ35" s="836" t="s">
        <v>844</v>
      </c>
      <c r="AK35" s="836" t="s">
        <v>844</v>
      </c>
      <c r="AL35" s="836" t="s">
        <v>844</v>
      </c>
      <c r="AM35" s="836" t="s">
        <v>844</v>
      </c>
      <c r="AN35" s="774" t="s">
        <v>851</v>
      </c>
      <c r="AO35" s="834">
        <f t="shared" si="4"/>
        <v>31</v>
      </c>
      <c r="AP35" s="540"/>
    </row>
    <row r="36" spans="1:44" ht="15.75" customHeight="1">
      <c r="A36" s="122">
        <f t="shared" si="5"/>
        <v>32</v>
      </c>
      <c r="B36" s="807" t="s">
        <v>279</v>
      </c>
      <c r="C36" s="1652" t="s">
        <v>858</v>
      </c>
      <c r="D36" s="813" t="s">
        <v>859</v>
      </c>
      <c r="E36" s="809">
        <v>948893826</v>
      </c>
      <c r="F36" s="808" t="s">
        <v>860</v>
      </c>
      <c r="G36" s="817" t="s">
        <v>721</v>
      </c>
      <c r="H36" s="807"/>
      <c r="I36" s="807" t="s">
        <v>718</v>
      </c>
      <c r="J36" s="578"/>
      <c r="K36" s="567"/>
      <c r="L36" s="576"/>
      <c r="M36" s="576"/>
      <c r="N36" s="576"/>
      <c r="O36" s="852" t="s">
        <v>849</v>
      </c>
      <c r="P36" s="852" t="s">
        <v>849</v>
      </c>
      <c r="Q36" s="852" t="s">
        <v>849</v>
      </c>
      <c r="R36" s="852" t="s">
        <v>849</v>
      </c>
      <c r="S36" s="852" t="s">
        <v>849</v>
      </c>
      <c r="T36" s="852" t="s">
        <v>849</v>
      </c>
      <c r="U36" s="866" t="s">
        <v>822</v>
      </c>
      <c r="V36" s="866" t="s">
        <v>822</v>
      </c>
      <c r="W36" s="866" t="s">
        <v>822</v>
      </c>
      <c r="X36" s="866" t="s">
        <v>822</v>
      </c>
      <c r="Y36" s="866" t="s">
        <v>822</v>
      </c>
      <c r="Z36" s="576" t="s">
        <v>712</v>
      </c>
      <c r="AA36" s="576" t="s">
        <v>712</v>
      </c>
      <c r="AB36" s="836" t="s">
        <v>836</v>
      </c>
      <c r="AC36" s="836" t="s">
        <v>836</v>
      </c>
      <c r="AD36" s="836" t="s">
        <v>836</v>
      </c>
      <c r="AE36" s="836" t="s">
        <v>836</v>
      </c>
      <c r="AF36" s="836" t="s">
        <v>836</v>
      </c>
      <c r="AG36" s="576" t="s">
        <v>712</v>
      </c>
      <c r="AH36" s="774" t="s">
        <v>861</v>
      </c>
      <c r="AI36" s="774" t="s">
        <v>861</v>
      </c>
      <c r="AJ36" s="774" t="s">
        <v>861</v>
      </c>
      <c r="AK36" s="774" t="s">
        <v>861</v>
      </c>
      <c r="AL36" s="774" t="s">
        <v>861</v>
      </c>
      <c r="AM36" s="855" t="s">
        <v>844</v>
      </c>
      <c r="AN36" s="855" t="s">
        <v>844</v>
      </c>
      <c r="AO36" s="834">
        <f t="shared" si="4"/>
        <v>26</v>
      </c>
      <c r="AP36" s="540"/>
    </row>
    <row r="37" spans="1:44" ht="15.75" customHeight="1">
      <c r="A37" s="122">
        <f t="shared" si="5"/>
        <v>33</v>
      </c>
      <c r="B37" s="807" t="s">
        <v>279</v>
      </c>
      <c r="C37" s="1539"/>
      <c r="D37" s="813" t="s">
        <v>862</v>
      </c>
      <c r="E37" s="809">
        <v>984703946</v>
      </c>
      <c r="F37" s="808" t="s">
        <v>863</v>
      </c>
      <c r="G37" s="817" t="s">
        <v>721</v>
      </c>
      <c r="H37" s="61"/>
      <c r="I37" s="807" t="s">
        <v>718</v>
      </c>
      <c r="J37" s="578"/>
      <c r="K37" s="567"/>
      <c r="L37" s="576"/>
      <c r="M37" s="576"/>
      <c r="N37" s="576"/>
      <c r="O37" s="852" t="s">
        <v>849</v>
      </c>
      <c r="P37" s="852" t="s">
        <v>849</v>
      </c>
      <c r="Q37" s="852" t="s">
        <v>849</v>
      </c>
      <c r="R37" s="852" t="s">
        <v>849</v>
      </c>
      <c r="S37" s="852" t="s">
        <v>849</v>
      </c>
      <c r="T37" s="852" t="s">
        <v>849</v>
      </c>
      <c r="U37" s="866" t="s">
        <v>822</v>
      </c>
      <c r="V37" s="866" t="s">
        <v>822</v>
      </c>
      <c r="W37" s="866" t="s">
        <v>822</v>
      </c>
      <c r="X37" s="866" t="s">
        <v>822</v>
      </c>
      <c r="Y37" s="866" t="s">
        <v>822</v>
      </c>
      <c r="Z37" s="576" t="s">
        <v>712</v>
      </c>
      <c r="AA37" s="576" t="s">
        <v>712</v>
      </c>
      <c r="AB37" s="836" t="s">
        <v>836</v>
      </c>
      <c r="AC37" s="836" t="s">
        <v>836</v>
      </c>
      <c r="AD37" s="836" t="s">
        <v>836</v>
      </c>
      <c r="AE37" s="836" t="s">
        <v>836</v>
      </c>
      <c r="AF37" s="836" t="s">
        <v>836</v>
      </c>
      <c r="AG37" s="576" t="s">
        <v>712</v>
      </c>
      <c r="AH37" s="774" t="s">
        <v>861</v>
      </c>
      <c r="AI37" s="774" t="s">
        <v>861</v>
      </c>
      <c r="AJ37" s="774" t="s">
        <v>861</v>
      </c>
      <c r="AK37" s="774" t="s">
        <v>861</v>
      </c>
      <c r="AL37" s="774" t="s">
        <v>861</v>
      </c>
      <c r="AM37" s="855" t="s">
        <v>844</v>
      </c>
      <c r="AN37" s="855" t="s">
        <v>844</v>
      </c>
      <c r="AO37" s="834">
        <f t="shared" si="4"/>
        <v>26</v>
      </c>
      <c r="AP37" s="540"/>
    </row>
    <row r="38" spans="1:44" ht="15.75" customHeight="1">
      <c r="A38" s="122">
        <f t="shared" si="5"/>
        <v>34</v>
      </c>
      <c r="B38" s="807" t="s">
        <v>279</v>
      </c>
      <c r="C38" s="1655" t="s">
        <v>14</v>
      </c>
      <c r="D38" s="813" t="s">
        <v>732</v>
      </c>
      <c r="E38" s="812">
        <v>862567126</v>
      </c>
      <c r="F38" s="857" t="s">
        <v>864</v>
      </c>
      <c r="G38" s="867" t="s">
        <v>721</v>
      </c>
      <c r="H38" s="807"/>
      <c r="I38" s="807" t="s">
        <v>718</v>
      </c>
      <c r="J38" s="576" t="s">
        <v>712</v>
      </c>
      <c r="K38" s="868" t="s">
        <v>821</v>
      </c>
      <c r="L38" s="868" t="s">
        <v>821</v>
      </c>
      <c r="M38" s="868" t="s">
        <v>821</v>
      </c>
      <c r="N38" s="868" t="s">
        <v>821</v>
      </c>
      <c r="O38" s="868" t="s">
        <v>821</v>
      </c>
      <c r="P38" s="869" t="s">
        <v>865</v>
      </c>
      <c r="Q38" s="869" t="s">
        <v>865</v>
      </c>
      <c r="R38" s="869" t="s">
        <v>865</v>
      </c>
      <c r="S38" s="869" t="s">
        <v>865</v>
      </c>
      <c r="T38" s="862" t="s">
        <v>836</v>
      </c>
      <c r="U38" s="862" t="s">
        <v>836</v>
      </c>
      <c r="V38" s="862" t="s">
        <v>836</v>
      </c>
      <c r="W38" s="862" t="s">
        <v>836</v>
      </c>
      <c r="X38" s="862" t="s">
        <v>836</v>
      </c>
      <c r="Y38" s="774" t="s">
        <v>837</v>
      </c>
      <c r="Z38" s="774" t="s">
        <v>837</v>
      </c>
      <c r="AA38" s="774" t="s">
        <v>837</v>
      </c>
      <c r="AB38" s="774" t="s">
        <v>837</v>
      </c>
      <c r="AC38" s="774" t="s">
        <v>837</v>
      </c>
      <c r="AD38" s="847" t="s">
        <v>838</v>
      </c>
      <c r="AE38" s="847" t="s">
        <v>838</v>
      </c>
      <c r="AF38" s="847" t="s">
        <v>838</v>
      </c>
      <c r="AG38" s="847" t="s">
        <v>838</v>
      </c>
      <c r="AH38" s="847" t="s">
        <v>838</v>
      </c>
      <c r="AI38" s="836" t="s">
        <v>851</v>
      </c>
      <c r="AJ38" s="836" t="s">
        <v>851</v>
      </c>
      <c r="AK38" s="836" t="s">
        <v>851</v>
      </c>
      <c r="AL38" s="836" t="s">
        <v>851</v>
      </c>
      <c r="AM38" s="836" t="s">
        <v>851</v>
      </c>
      <c r="AN38" s="836" t="s">
        <v>851</v>
      </c>
      <c r="AO38" s="834">
        <f t="shared" si="4"/>
        <v>31</v>
      </c>
      <c r="AP38" s="540"/>
      <c r="AQ38" s="540"/>
      <c r="AR38" s="540"/>
    </row>
    <row r="39" spans="1:44" ht="15.75" customHeight="1">
      <c r="A39" s="122">
        <f t="shared" si="5"/>
        <v>35</v>
      </c>
      <c r="B39" s="807" t="s">
        <v>279</v>
      </c>
      <c r="C39" s="1539"/>
      <c r="D39" s="813" t="s">
        <v>760</v>
      </c>
      <c r="E39" s="812">
        <v>979896184</v>
      </c>
      <c r="F39" s="857" t="s">
        <v>866</v>
      </c>
      <c r="G39" s="867" t="s">
        <v>721</v>
      </c>
      <c r="H39" s="810"/>
      <c r="I39" s="807" t="s">
        <v>718</v>
      </c>
      <c r="J39" s="576" t="s">
        <v>712</v>
      </c>
      <c r="K39" s="576" t="s">
        <v>261</v>
      </c>
      <c r="L39" s="576" t="s">
        <v>712</v>
      </c>
      <c r="M39" s="576" t="s">
        <v>712</v>
      </c>
      <c r="N39" s="576" t="s">
        <v>712</v>
      </c>
      <c r="O39" s="576" t="s">
        <v>712</v>
      </c>
      <c r="P39" s="576" t="s">
        <v>282</v>
      </c>
      <c r="Q39" s="576" t="s">
        <v>302</v>
      </c>
      <c r="R39" s="576" t="s">
        <v>712</v>
      </c>
      <c r="S39" s="576" t="s">
        <v>282</v>
      </c>
      <c r="T39" s="576" t="s">
        <v>712</v>
      </c>
      <c r="U39" s="567" t="s">
        <v>302</v>
      </c>
      <c r="V39" s="567" t="s">
        <v>325</v>
      </c>
      <c r="W39" s="836" t="s">
        <v>325</v>
      </c>
      <c r="X39" s="576" t="s">
        <v>712</v>
      </c>
      <c r="Y39" s="774" t="s">
        <v>849</v>
      </c>
      <c r="Z39" s="774" t="s">
        <v>849</v>
      </c>
      <c r="AA39" s="774" t="s">
        <v>849</v>
      </c>
      <c r="AB39" s="774" t="s">
        <v>849</v>
      </c>
      <c r="AC39" s="774" t="s">
        <v>849</v>
      </c>
      <c r="AD39" s="847" t="s">
        <v>835</v>
      </c>
      <c r="AE39" s="847" t="s">
        <v>835</v>
      </c>
      <c r="AF39" s="847" t="s">
        <v>835</v>
      </c>
      <c r="AG39" s="847" t="s">
        <v>835</v>
      </c>
      <c r="AH39" s="847" t="s">
        <v>835</v>
      </c>
      <c r="AI39" s="836" t="s">
        <v>836</v>
      </c>
      <c r="AJ39" s="836" t="s">
        <v>836</v>
      </c>
      <c r="AK39" s="836" t="s">
        <v>836</v>
      </c>
      <c r="AL39" s="836" t="s">
        <v>836</v>
      </c>
      <c r="AM39" s="836" t="s">
        <v>836</v>
      </c>
      <c r="AN39" s="836" t="s">
        <v>836</v>
      </c>
      <c r="AO39" s="834">
        <f t="shared" si="4"/>
        <v>30</v>
      </c>
      <c r="AP39" s="540"/>
      <c r="AQ39" s="540"/>
      <c r="AR39" s="540"/>
    </row>
    <row r="40" spans="1:44" ht="15.75" hidden="1" customHeight="1">
      <c r="A40" s="122">
        <f t="shared" si="5"/>
        <v>36</v>
      </c>
      <c r="B40" s="807" t="s">
        <v>279</v>
      </c>
      <c r="C40" s="1649" t="s">
        <v>769</v>
      </c>
      <c r="D40" s="813" t="s">
        <v>770</v>
      </c>
      <c r="E40" s="812">
        <v>986629593</v>
      </c>
      <c r="F40" s="813" t="s">
        <v>867</v>
      </c>
      <c r="G40" s="870">
        <v>15</v>
      </c>
      <c r="H40" s="61"/>
      <c r="I40" s="807" t="s">
        <v>718</v>
      </c>
      <c r="J40" s="780" t="s">
        <v>857</v>
      </c>
      <c r="K40" s="780" t="s">
        <v>857</v>
      </c>
      <c r="L40" s="576" t="s">
        <v>712</v>
      </c>
      <c r="M40" s="577" t="s">
        <v>712</v>
      </c>
      <c r="N40" s="871" t="s">
        <v>849</v>
      </c>
      <c r="O40" s="871" t="s">
        <v>849</v>
      </c>
      <c r="P40" s="871" t="s">
        <v>849</v>
      </c>
      <c r="Q40" s="871" t="s">
        <v>849</v>
      </c>
      <c r="R40" s="871" t="s">
        <v>849</v>
      </c>
      <c r="S40" s="871" t="s">
        <v>849</v>
      </c>
      <c r="T40" s="862" t="s">
        <v>822</v>
      </c>
      <c r="U40" s="862" t="s">
        <v>822</v>
      </c>
      <c r="V40" s="862" t="s">
        <v>822</v>
      </c>
      <c r="W40" s="862" t="s">
        <v>822</v>
      </c>
      <c r="X40" s="862" t="s">
        <v>822</v>
      </c>
      <c r="Y40" s="567" t="s">
        <v>712</v>
      </c>
      <c r="Z40" s="567" t="s">
        <v>712</v>
      </c>
      <c r="AA40" s="567" t="s">
        <v>712</v>
      </c>
      <c r="AB40" s="567" t="s">
        <v>712</v>
      </c>
      <c r="AC40" s="854" t="s">
        <v>836</v>
      </c>
      <c r="AD40" s="854" t="s">
        <v>836</v>
      </c>
      <c r="AE40" s="854" t="s">
        <v>836</v>
      </c>
      <c r="AF40" s="854" t="s">
        <v>836</v>
      </c>
      <c r="AG40" s="854" t="s">
        <v>836</v>
      </c>
      <c r="AH40" s="854" t="s">
        <v>836</v>
      </c>
      <c r="AI40" s="576" t="s">
        <v>712</v>
      </c>
      <c r="AJ40" s="847" t="s">
        <v>861</v>
      </c>
      <c r="AK40" s="847" t="s">
        <v>861</v>
      </c>
      <c r="AL40" s="847" t="s">
        <v>861</v>
      </c>
      <c r="AM40" s="847" t="s">
        <v>861</v>
      </c>
      <c r="AN40" s="847" t="s">
        <v>861</v>
      </c>
      <c r="AO40" s="834">
        <f t="shared" si="4"/>
        <v>31</v>
      </c>
      <c r="AP40" s="527"/>
      <c r="AQ40" s="527"/>
      <c r="AR40" s="527"/>
    </row>
    <row r="41" spans="1:44" ht="15.75" hidden="1" customHeight="1">
      <c r="A41" s="122"/>
      <c r="B41" s="807" t="s">
        <v>279</v>
      </c>
      <c r="C41" s="1561"/>
      <c r="D41" s="813" t="s">
        <v>868</v>
      </c>
      <c r="E41" s="812">
        <v>822608662</v>
      </c>
      <c r="F41" s="813" t="s">
        <v>869</v>
      </c>
      <c r="G41" s="870">
        <v>15</v>
      </c>
      <c r="H41" s="61"/>
      <c r="I41" s="807" t="s">
        <v>718</v>
      </c>
      <c r="J41" s="578"/>
      <c r="K41" s="578"/>
      <c r="L41" s="567"/>
      <c r="M41" s="578"/>
      <c r="N41" s="567"/>
      <c r="O41" s="567"/>
      <c r="P41" s="567"/>
      <c r="Q41" s="567"/>
      <c r="R41" s="567"/>
      <c r="S41" s="567"/>
      <c r="T41" s="567"/>
      <c r="U41" s="567"/>
      <c r="V41" s="567"/>
      <c r="W41" s="567"/>
      <c r="X41" s="567"/>
      <c r="Y41" s="567"/>
      <c r="Z41" s="567"/>
      <c r="AA41" s="567"/>
      <c r="AB41" s="567"/>
      <c r="AC41" s="567"/>
      <c r="AD41" s="567"/>
      <c r="AE41" s="567"/>
      <c r="AF41" s="567"/>
      <c r="AG41" s="567"/>
      <c r="AH41" s="567"/>
      <c r="AI41" s="567"/>
      <c r="AJ41" s="847" t="s">
        <v>821</v>
      </c>
      <c r="AK41" s="847" t="s">
        <v>821</v>
      </c>
      <c r="AL41" s="847" t="s">
        <v>821</v>
      </c>
      <c r="AM41" s="847" t="s">
        <v>821</v>
      </c>
      <c r="AN41" s="847" t="s">
        <v>821</v>
      </c>
      <c r="AO41" s="834">
        <f t="shared" si="4"/>
        <v>5</v>
      </c>
      <c r="AP41" s="527"/>
      <c r="AQ41" s="527"/>
      <c r="AR41" s="527"/>
    </row>
    <row r="42" spans="1:44" ht="15.75" hidden="1" customHeight="1">
      <c r="A42" s="122">
        <f t="shared" ref="A42:A89" si="6">+ROW()-4</f>
        <v>38</v>
      </c>
      <c r="B42" s="807" t="s">
        <v>279</v>
      </c>
      <c r="C42" s="1649" t="s">
        <v>772</v>
      </c>
      <c r="D42" s="813" t="s">
        <v>773</v>
      </c>
      <c r="E42" s="812">
        <v>978975812</v>
      </c>
      <c r="F42" s="813" t="s">
        <v>870</v>
      </c>
      <c r="G42" s="870">
        <v>15</v>
      </c>
      <c r="H42" s="61"/>
      <c r="I42" s="807" t="s">
        <v>718</v>
      </c>
      <c r="J42" s="780" t="s">
        <v>857</v>
      </c>
      <c r="K42" s="780" t="s">
        <v>857</v>
      </c>
      <c r="L42" s="780" t="s">
        <v>857</v>
      </c>
      <c r="M42" s="577" t="s">
        <v>712</v>
      </c>
      <c r="N42" s="871" t="s">
        <v>849</v>
      </c>
      <c r="O42" s="871" t="s">
        <v>849</v>
      </c>
      <c r="P42" s="871" t="s">
        <v>849</v>
      </c>
      <c r="Q42" s="871" t="s">
        <v>849</v>
      </c>
      <c r="R42" s="871" t="s">
        <v>849</v>
      </c>
      <c r="S42" s="871" t="s">
        <v>849</v>
      </c>
      <c r="T42" s="862" t="s">
        <v>835</v>
      </c>
      <c r="U42" s="862" t="s">
        <v>835</v>
      </c>
      <c r="V42" s="862" t="s">
        <v>835</v>
      </c>
      <c r="W42" s="862" t="s">
        <v>835</v>
      </c>
      <c r="X42" s="862" t="s">
        <v>835</v>
      </c>
      <c r="Y42" s="862" t="s">
        <v>835</v>
      </c>
      <c r="Z42" s="576" t="s">
        <v>712</v>
      </c>
      <c r="AA42" s="860" t="s">
        <v>836</v>
      </c>
      <c r="AB42" s="860" t="s">
        <v>836</v>
      </c>
      <c r="AC42" s="860" t="s">
        <v>836</v>
      </c>
      <c r="AD42" s="860" t="s">
        <v>836</v>
      </c>
      <c r="AE42" s="860" t="s">
        <v>836</v>
      </c>
      <c r="AF42" s="860" t="s">
        <v>836</v>
      </c>
      <c r="AG42" s="576" t="s">
        <v>712</v>
      </c>
      <c r="AH42" s="774" t="s">
        <v>837</v>
      </c>
      <c r="AI42" s="774" t="s">
        <v>837</v>
      </c>
      <c r="AJ42" s="774" t="s">
        <v>837</v>
      </c>
      <c r="AK42" s="774" t="s">
        <v>837</v>
      </c>
      <c r="AL42" s="862" t="s">
        <v>840</v>
      </c>
      <c r="AM42" s="862" t="s">
        <v>840</v>
      </c>
      <c r="AN42" s="862" t="s">
        <v>840</v>
      </c>
      <c r="AO42" s="834">
        <f t="shared" si="4"/>
        <v>31</v>
      </c>
      <c r="AP42" s="527"/>
      <c r="AQ42" s="527"/>
      <c r="AR42" s="527"/>
    </row>
    <row r="43" spans="1:44" ht="15.75" hidden="1" customHeight="1">
      <c r="A43" s="122">
        <f t="shared" si="6"/>
        <v>39</v>
      </c>
      <c r="B43" s="807" t="s">
        <v>279</v>
      </c>
      <c r="C43" s="1539"/>
      <c r="D43" s="813" t="s">
        <v>774</v>
      </c>
      <c r="E43" s="812">
        <v>333105152</v>
      </c>
      <c r="F43" s="857" t="s">
        <v>871</v>
      </c>
      <c r="G43" s="870">
        <v>15</v>
      </c>
      <c r="H43" s="61"/>
      <c r="I43" s="807" t="s">
        <v>718</v>
      </c>
      <c r="J43" s="780" t="s">
        <v>857</v>
      </c>
      <c r="K43" s="780" t="s">
        <v>857</v>
      </c>
      <c r="L43" s="780" t="s">
        <v>857</v>
      </c>
      <c r="M43" s="577" t="s">
        <v>712</v>
      </c>
      <c r="N43" s="871" t="s">
        <v>849</v>
      </c>
      <c r="O43" s="871" t="s">
        <v>849</v>
      </c>
      <c r="P43" s="871" t="s">
        <v>849</v>
      </c>
      <c r="Q43" s="871" t="s">
        <v>849</v>
      </c>
      <c r="R43" s="871" t="s">
        <v>849</v>
      </c>
      <c r="S43" s="871" t="s">
        <v>849</v>
      </c>
      <c r="T43" s="862" t="s">
        <v>835</v>
      </c>
      <c r="U43" s="862" t="s">
        <v>835</v>
      </c>
      <c r="V43" s="862" t="s">
        <v>835</v>
      </c>
      <c r="W43" s="862" t="s">
        <v>835</v>
      </c>
      <c r="X43" s="862" t="s">
        <v>835</v>
      </c>
      <c r="Y43" s="862" t="s">
        <v>835</v>
      </c>
      <c r="Z43" s="576" t="s">
        <v>712</v>
      </c>
      <c r="AA43" s="860" t="s">
        <v>836</v>
      </c>
      <c r="AB43" s="860" t="s">
        <v>836</v>
      </c>
      <c r="AC43" s="860" t="s">
        <v>836</v>
      </c>
      <c r="AD43" s="860" t="s">
        <v>836</v>
      </c>
      <c r="AE43" s="860" t="s">
        <v>836</v>
      </c>
      <c r="AF43" s="860" t="s">
        <v>836</v>
      </c>
      <c r="AG43" s="576" t="s">
        <v>712</v>
      </c>
      <c r="AH43" s="774" t="s">
        <v>837</v>
      </c>
      <c r="AI43" s="774" t="s">
        <v>837</v>
      </c>
      <c r="AJ43" s="774" t="s">
        <v>837</v>
      </c>
      <c r="AK43" s="774" t="s">
        <v>837</v>
      </c>
      <c r="AL43" s="862" t="s">
        <v>840</v>
      </c>
      <c r="AM43" s="862" t="s">
        <v>840</v>
      </c>
      <c r="AN43" s="862" t="s">
        <v>840</v>
      </c>
      <c r="AO43" s="834">
        <f t="shared" si="4"/>
        <v>31</v>
      </c>
      <c r="AP43" s="527"/>
      <c r="AQ43" s="527"/>
      <c r="AR43" s="527"/>
    </row>
    <row r="44" spans="1:44" ht="15.75" hidden="1" customHeight="1">
      <c r="A44" s="122">
        <f t="shared" si="6"/>
        <v>40</v>
      </c>
      <c r="B44" s="807" t="s">
        <v>279</v>
      </c>
      <c r="C44" s="1649" t="s">
        <v>728</v>
      </c>
      <c r="D44" s="813" t="s">
        <v>322</v>
      </c>
      <c r="E44" s="809">
        <v>989118712</v>
      </c>
      <c r="F44" s="808" t="s">
        <v>872</v>
      </c>
      <c r="G44" s="810">
        <v>15</v>
      </c>
      <c r="H44" s="810"/>
      <c r="I44" s="807" t="s">
        <v>718</v>
      </c>
      <c r="J44" s="576" t="s">
        <v>712</v>
      </c>
      <c r="K44" s="846" t="s">
        <v>849</v>
      </c>
      <c r="L44" s="846" t="s">
        <v>849</v>
      </c>
      <c r="M44" s="846" t="s">
        <v>849</v>
      </c>
      <c r="N44" s="846" t="s">
        <v>849</v>
      </c>
      <c r="O44" s="846" t="s">
        <v>849</v>
      </c>
      <c r="P44" s="869" t="s">
        <v>835</v>
      </c>
      <c r="Q44" s="869" t="s">
        <v>835</v>
      </c>
      <c r="R44" s="869" t="s">
        <v>835</v>
      </c>
      <c r="S44" s="869" t="s">
        <v>835</v>
      </c>
      <c r="T44" s="869" t="s">
        <v>835</v>
      </c>
      <c r="U44" s="866" t="s">
        <v>846</v>
      </c>
      <c r="V44" s="866" t="s">
        <v>846</v>
      </c>
      <c r="W44" s="866" t="s">
        <v>846</v>
      </c>
      <c r="X44" s="866" t="s">
        <v>846</v>
      </c>
      <c r="Y44" s="866" t="s">
        <v>846</v>
      </c>
      <c r="Z44" s="576" t="s">
        <v>712</v>
      </c>
      <c r="AA44" s="576" t="s">
        <v>712</v>
      </c>
      <c r="AB44" s="836" t="s">
        <v>861</v>
      </c>
      <c r="AC44" s="836" t="s">
        <v>861</v>
      </c>
      <c r="AD44" s="836" t="s">
        <v>861</v>
      </c>
      <c r="AE44" s="836" t="s">
        <v>861</v>
      </c>
      <c r="AF44" s="836" t="s">
        <v>861</v>
      </c>
      <c r="AG44" s="576" t="s">
        <v>712</v>
      </c>
      <c r="AH44" s="567" t="s">
        <v>302</v>
      </c>
      <c r="AI44" s="567" t="s">
        <v>302</v>
      </c>
      <c r="AJ44" s="847" t="s">
        <v>844</v>
      </c>
      <c r="AK44" s="847" t="s">
        <v>844</v>
      </c>
      <c r="AL44" s="847" t="s">
        <v>844</v>
      </c>
      <c r="AM44" s="847" t="s">
        <v>844</v>
      </c>
      <c r="AN44" s="847" t="s">
        <v>844</v>
      </c>
      <c r="AO44" s="834">
        <f t="shared" si="4"/>
        <v>31</v>
      </c>
      <c r="AP44" s="540"/>
      <c r="AQ44" s="540"/>
      <c r="AR44" s="540"/>
    </row>
    <row r="45" spans="1:44" ht="15.75" hidden="1" customHeight="1">
      <c r="A45" s="122">
        <f t="shared" si="6"/>
        <v>41</v>
      </c>
      <c r="B45" s="807" t="s">
        <v>279</v>
      </c>
      <c r="C45" s="1539"/>
      <c r="D45" s="813" t="s">
        <v>74</v>
      </c>
      <c r="E45" s="809">
        <v>923453896</v>
      </c>
      <c r="F45" s="808" t="s">
        <v>873</v>
      </c>
      <c r="G45" s="810">
        <v>15</v>
      </c>
      <c r="H45" s="810"/>
      <c r="I45" s="807" t="s">
        <v>718</v>
      </c>
      <c r="J45" s="576" t="s">
        <v>712</v>
      </c>
      <c r="K45" s="846" t="s">
        <v>849</v>
      </c>
      <c r="L45" s="846" t="s">
        <v>849</v>
      </c>
      <c r="M45" s="846" t="s">
        <v>849</v>
      </c>
      <c r="N45" s="846" t="s">
        <v>849</v>
      </c>
      <c r="O45" s="846" t="s">
        <v>849</v>
      </c>
      <c r="P45" s="846" t="s">
        <v>849</v>
      </c>
      <c r="Q45" s="576" t="s">
        <v>712</v>
      </c>
      <c r="R45" s="576" t="s">
        <v>712</v>
      </c>
      <c r="S45" s="576" t="s">
        <v>712</v>
      </c>
      <c r="T45" s="576" t="s">
        <v>712</v>
      </c>
      <c r="U45" s="866" t="s">
        <v>835</v>
      </c>
      <c r="V45" s="866" t="s">
        <v>835</v>
      </c>
      <c r="W45" s="866" t="s">
        <v>835</v>
      </c>
      <c r="X45" s="866" t="s">
        <v>835</v>
      </c>
      <c r="Y45" s="866" t="s">
        <v>835</v>
      </c>
      <c r="Z45" s="576" t="s">
        <v>712</v>
      </c>
      <c r="AA45" s="576" t="s">
        <v>712</v>
      </c>
      <c r="AB45" s="836" t="s">
        <v>846</v>
      </c>
      <c r="AC45" s="836" t="s">
        <v>846</v>
      </c>
      <c r="AD45" s="836" t="s">
        <v>846</v>
      </c>
      <c r="AE45" s="836" t="s">
        <v>846</v>
      </c>
      <c r="AF45" s="836" t="s">
        <v>846</v>
      </c>
      <c r="AG45" s="576" t="s">
        <v>712</v>
      </c>
      <c r="AH45" s="576" t="s">
        <v>294</v>
      </c>
      <c r="AI45" s="567" t="s">
        <v>302</v>
      </c>
      <c r="AJ45" s="847" t="s">
        <v>837</v>
      </c>
      <c r="AK45" s="847" t="s">
        <v>837</v>
      </c>
      <c r="AL45" s="847" t="s">
        <v>837</v>
      </c>
      <c r="AM45" s="847" t="s">
        <v>837</v>
      </c>
      <c r="AN45" s="847" t="s">
        <v>837</v>
      </c>
      <c r="AO45" s="834">
        <f t="shared" si="4"/>
        <v>31</v>
      </c>
      <c r="AP45" s="540"/>
    </row>
    <row r="46" spans="1:44" ht="15.75" hidden="1" customHeight="1">
      <c r="A46" s="122">
        <f t="shared" si="6"/>
        <v>42</v>
      </c>
      <c r="B46" s="807" t="s">
        <v>279</v>
      </c>
      <c r="C46" s="1655" t="s">
        <v>63</v>
      </c>
      <c r="D46" s="813" t="s">
        <v>20</v>
      </c>
      <c r="E46" s="809">
        <v>974392325</v>
      </c>
      <c r="F46" s="808" t="s">
        <v>874</v>
      </c>
      <c r="G46" s="810">
        <v>15</v>
      </c>
      <c r="H46" s="810"/>
      <c r="I46" s="807" t="s">
        <v>718</v>
      </c>
      <c r="J46" s="780" t="s">
        <v>857</v>
      </c>
      <c r="K46" s="780" t="s">
        <v>857</v>
      </c>
      <c r="L46" s="872" t="s">
        <v>821</v>
      </c>
      <c r="M46" s="872" t="s">
        <v>821</v>
      </c>
      <c r="N46" s="872" t="s">
        <v>821</v>
      </c>
      <c r="O46" s="872" t="s">
        <v>821</v>
      </c>
      <c r="P46" s="869" t="s">
        <v>822</v>
      </c>
      <c r="Q46" s="869" t="s">
        <v>822</v>
      </c>
      <c r="R46" s="869" t="s">
        <v>822</v>
      </c>
      <c r="S46" s="869" t="s">
        <v>822</v>
      </c>
      <c r="T46" s="869" t="s">
        <v>822</v>
      </c>
      <c r="U46" s="873" t="s">
        <v>846</v>
      </c>
      <c r="V46" s="873" t="s">
        <v>846</v>
      </c>
      <c r="W46" s="873" t="s">
        <v>846</v>
      </c>
      <c r="X46" s="873" t="s">
        <v>846</v>
      </c>
      <c r="Y46" s="873" t="s">
        <v>846</v>
      </c>
      <c r="Z46" s="576" t="s">
        <v>712</v>
      </c>
      <c r="AA46" s="860" t="s">
        <v>861</v>
      </c>
      <c r="AB46" s="860" t="s">
        <v>861</v>
      </c>
      <c r="AC46" s="860" t="s">
        <v>861</v>
      </c>
      <c r="AD46" s="860" t="s">
        <v>861</v>
      </c>
      <c r="AE46" s="860" t="s">
        <v>861</v>
      </c>
      <c r="AF46" s="576" t="s">
        <v>712</v>
      </c>
      <c r="AG46" s="863" t="s">
        <v>844</v>
      </c>
      <c r="AH46" s="863" t="s">
        <v>844</v>
      </c>
      <c r="AI46" s="863" t="s">
        <v>844</v>
      </c>
      <c r="AJ46" s="863" t="s">
        <v>844</v>
      </c>
      <c r="AK46" s="863" t="s">
        <v>844</v>
      </c>
      <c r="AL46" s="862" t="s">
        <v>840</v>
      </c>
      <c r="AM46" s="862" t="s">
        <v>840</v>
      </c>
      <c r="AN46" s="862" t="s">
        <v>840</v>
      </c>
      <c r="AO46" s="834">
        <f t="shared" si="4"/>
        <v>31</v>
      </c>
      <c r="AP46" s="540"/>
    </row>
    <row r="47" spans="1:44" ht="15.75" hidden="1" customHeight="1">
      <c r="A47" s="122">
        <f t="shared" si="6"/>
        <v>43</v>
      </c>
      <c r="B47" s="807" t="s">
        <v>279</v>
      </c>
      <c r="C47" s="1539"/>
      <c r="D47" s="813" t="s">
        <v>31</v>
      </c>
      <c r="E47" s="809">
        <v>971106882</v>
      </c>
      <c r="F47" s="808" t="s">
        <v>875</v>
      </c>
      <c r="G47" s="810">
        <v>15</v>
      </c>
      <c r="H47" s="807"/>
      <c r="I47" s="807" t="s">
        <v>718</v>
      </c>
      <c r="J47" s="780" t="s">
        <v>857</v>
      </c>
      <c r="K47" s="780" t="s">
        <v>857</v>
      </c>
      <c r="L47" s="872" t="s">
        <v>821</v>
      </c>
      <c r="M47" s="872" t="s">
        <v>821</v>
      </c>
      <c r="N47" s="872" t="s">
        <v>821</v>
      </c>
      <c r="O47" s="872" t="s">
        <v>821</v>
      </c>
      <c r="P47" s="869" t="s">
        <v>822</v>
      </c>
      <c r="Q47" s="869" t="s">
        <v>822</v>
      </c>
      <c r="R47" s="869" t="s">
        <v>822</v>
      </c>
      <c r="S47" s="869" t="s">
        <v>822</v>
      </c>
      <c r="T47" s="869" t="s">
        <v>822</v>
      </c>
      <c r="U47" s="873" t="s">
        <v>846</v>
      </c>
      <c r="V47" s="873" t="s">
        <v>846</v>
      </c>
      <c r="W47" s="873" t="s">
        <v>846</v>
      </c>
      <c r="X47" s="873" t="s">
        <v>846</v>
      </c>
      <c r="Y47" s="873" t="s">
        <v>846</v>
      </c>
      <c r="Z47" s="576" t="s">
        <v>712</v>
      </c>
      <c r="AA47" s="860" t="s">
        <v>861</v>
      </c>
      <c r="AB47" s="860" t="s">
        <v>861</v>
      </c>
      <c r="AC47" s="860" t="s">
        <v>861</v>
      </c>
      <c r="AD47" s="860" t="s">
        <v>861</v>
      </c>
      <c r="AE47" s="860" t="s">
        <v>861</v>
      </c>
      <c r="AF47" s="576" t="s">
        <v>712</v>
      </c>
      <c r="AG47" s="863" t="s">
        <v>844</v>
      </c>
      <c r="AH47" s="863" t="s">
        <v>844</v>
      </c>
      <c r="AI47" s="863" t="s">
        <v>844</v>
      </c>
      <c r="AJ47" s="863" t="s">
        <v>844</v>
      </c>
      <c r="AK47" s="863" t="s">
        <v>844</v>
      </c>
      <c r="AL47" s="862" t="s">
        <v>840</v>
      </c>
      <c r="AM47" s="862" t="s">
        <v>840</v>
      </c>
      <c r="AN47" s="862" t="s">
        <v>840</v>
      </c>
      <c r="AO47" s="834">
        <f t="shared" si="4"/>
        <v>31</v>
      </c>
      <c r="AP47" s="540"/>
    </row>
    <row r="48" spans="1:44" ht="15.75" hidden="1" customHeight="1">
      <c r="A48" s="122">
        <f t="shared" si="6"/>
        <v>44</v>
      </c>
      <c r="B48" s="807" t="s">
        <v>279</v>
      </c>
      <c r="C48" s="1649" t="s">
        <v>766</v>
      </c>
      <c r="D48" s="813" t="s">
        <v>767</v>
      </c>
      <c r="E48" s="812">
        <v>376172175</v>
      </c>
      <c r="F48" s="813" t="s">
        <v>876</v>
      </c>
      <c r="G48" s="810">
        <v>15</v>
      </c>
      <c r="H48" s="61"/>
      <c r="I48" s="807" t="s">
        <v>718</v>
      </c>
      <c r="J48" s="780" t="s">
        <v>857</v>
      </c>
      <c r="K48" s="780" t="s">
        <v>857</v>
      </c>
      <c r="L48" s="780" t="s">
        <v>857</v>
      </c>
      <c r="M48" s="577" t="s">
        <v>712</v>
      </c>
      <c r="N48" s="858" t="s">
        <v>877</v>
      </c>
      <c r="O48" s="858" t="s">
        <v>877</v>
      </c>
      <c r="P48" s="858" t="s">
        <v>877</v>
      </c>
      <c r="Q48" s="858" t="s">
        <v>877</v>
      </c>
      <c r="R48" s="858" t="s">
        <v>877</v>
      </c>
      <c r="S48" s="858" t="s">
        <v>877</v>
      </c>
      <c r="T48" s="858" t="s">
        <v>877</v>
      </c>
      <c r="U48" s="873" t="s">
        <v>835</v>
      </c>
      <c r="V48" s="873" t="s">
        <v>835</v>
      </c>
      <c r="W48" s="873" t="s">
        <v>835</v>
      </c>
      <c r="X48" s="873" t="s">
        <v>835</v>
      </c>
      <c r="Y48" s="873" t="s">
        <v>835</v>
      </c>
      <c r="Z48" s="576" t="s">
        <v>712</v>
      </c>
      <c r="AA48" s="576" t="s">
        <v>712</v>
      </c>
      <c r="AB48" s="836" t="s">
        <v>836</v>
      </c>
      <c r="AC48" s="836" t="s">
        <v>836</v>
      </c>
      <c r="AD48" s="836" t="s">
        <v>836</v>
      </c>
      <c r="AE48" s="836" t="s">
        <v>836</v>
      </c>
      <c r="AF48" s="863" t="s">
        <v>861</v>
      </c>
      <c r="AG48" s="863" t="s">
        <v>861</v>
      </c>
      <c r="AH48" s="863" t="s">
        <v>861</v>
      </c>
      <c r="AI48" s="863" t="s">
        <v>861</v>
      </c>
      <c r="AJ48" s="576" t="s">
        <v>261</v>
      </c>
      <c r="AK48" s="576" t="s">
        <v>261</v>
      </c>
      <c r="AL48" s="576" t="s">
        <v>261</v>
      </c>
      <c r="AM48" s="855" t="s">
        <v>838</v>
      </c>
      <c r="AN48" s="855" t="s">
        <v>838</v>
      </c>
      <c r="AO48" s="834">
        <f t="shared" si="4"/>
        <v>28</v>
      </c>
      <c r="AP48" s="527"/>
      <c r="AQ48" s="527"/>
      <c r="AR48" s="527"/>
    </row>
    <row r="49" spans="1:44" ht="15.75" hidden="1" customHeight="1">
      <c r="A49" s="122">
        <f t="shared" si="6"/>
        <v>45</v>
      </c>
      <c r="B49" s="807" t="s">
        <v>279</v>
      </c>
      <c r="C49" s="1539"/>
      <c r="D49" s="813" t="s">
        <v>768</v>
      </c>
      <c r="E49" s="812">
        <v>968736838</v>
      </c>
      <c r="F49" s="813" t="s">
        <v>878</v>
      </c>
      <c r="G49" s="870">
        <v>15</v>
      </c>
      <c r="H49" s="61"/>
      <c r="I49" s="807" t="s">
        <v>718</v>
      </c>
      <c r="J49" s="780" t="s">
        <v>857</v>
      </c>
      <c r="K49" s="780" t="s">
        <v>857</v>
      </c>
      <c r="L49" s="780" t="s">
        <v>857</v>
      </c>
      <c r="M49" s="577" t="s">
        <v>712</v>
      </c>
      <c r="N49" s="858" t="s">
        <v>877</v>
      </c>
      <c r="O49" s="858" t="s">
        <v>877</v>
      </c>
      <c r="P49" s="858" t="s">
        <v>877</v>
      </c>
      <c r="Q49" s="858" t="s">
        <v>877</v>
      </c>
      <c r="R49" s="858" t="s">
        <v>877</v>
      </c>
      <c r="S49" s="858" t="s">
        <v>877</v>
      </c>
      <c r="T49" s="858" t="s">
        <v>877</v>
      </c>
      <c r="U49" s="873" t="s">
        <v>835</v>
      </c>
      <c r="V49" s="873" t="s">
        <v>835</v>
      </c>
      <c r="W49" s="873" t="s">
        <v>835</v>
      </c>
      <c r="X49" s="873" t="s">
        <v>835</v>
      </c>
      <c r="Y49" s="873" t="s">
        <v>835</v>
      </c>
      <c r="Z49" s="576" t="s">
        <v>712</v>
      </c>
      <c r="AA49" s="576" t="s">
        <v>712</v>
      </c>
      <c r="AB49" s="836" t="s">
        <v>836</v>
      </c>
      <c r="AC49" s="836" t="s">
        <v>836</v>
      </c>
      <c r="AD49" s="836" t="s">
        <v>836</v>
      </c>
      <c r="AE49" s="836" t="s">
        <v>836</v>
      </c>
      <c r="AF49" s="863" t="s">
        <v>861</v>
      </c>
      <c r="AG49" s="863" t="s">
        <v>861</v>
      </c>
      <c r="AH49" s="863" t="s">
        <v>861</v>
      </c>
      <c r="AI49" s="863" t="s">
        <v>861</v>
      </c>
      <c r="AJ49" s="576" t="s">
        <v>261</v>
      </c>
      <c r="AK49" s="576" t="s">
        <v>261</v>
      </c>
      <c r="AL49" s="576" t="s">
        <v>261</v>
      </c>
      <c r="AM49" s="855" t="s">
        <v>838</v>
      </c>
      <c r="AN49" s="855" t="s">
        <v>838</v>
      </c>
      <c r="AO49" s="834">
        <f t="shared" si="4"/>
        <v>28</v>
      </c>
      <c r="AP49" s="527"/>
      <c r="AQ49" s="527"/>
      <c r="AR49" s="527"/>
    </row>
    <row r="50" spans="1:44" ht="15.75" customHeight="1">
      <c r="A50" s="122">
        <f t="shared" si="6"/>
        <v>46</v>
      </c>
      <c r="B50" s="807" t="s">
        <v>279</v>
      </c>
      <c r="C50" s="1649" t="s">
        <v>879</v>
      </c>
      <c r="D50" s="813" t="s">
        <v>880</v>
      </c>
      <c r="E50" s="874">
        <v>967418238</v>
      </c>
      <c r="F50" s="875" t="s">
        <v>881</v>
      </c>
      <c r="G50" s="817" t="s">
        <v>721</v>
      </c>
      <c r="H50" s="61"/>
      <c r="I50" s="807" t="s">
        <v>718</v>
      </c>
      <c r="J50" s="576" t="s">
        <v>261</v>
      </c>
      <c r="K50" s="576" t="s">
        <v>261</v>
      </c>
      <c r="L50" s="872" t="s">
        <v>821</v>
      </c>
      <c r="M50" s="872" t="s">
        <v>821</v>
      </c>
      <c r="N50" s="872" t="s">
        <v>821</v>
      </c>
      <c r="O50" s="872" t="s">
        <v>821</v>
      </c>
      <c r="P50" s="869" t="s">
        <v>835</v>
      </c>
      <c r="Q50" s="869" t="s">
        <v>835</v>
      </c>
      <c r="R50" s="869" t="s">
        <v>835</v>
      </c>
      <c r="S50" s="869" t="s">
        <v>835</v>
      </c>
      <c r="T50" s="869" t="s">
        <v>835</v>
      </c>
      <c r="U50" s="873" t="s">
        <v>836</v>
      </c>
      <c r="V50" s="873" t="s">
        <v>836</v>
      </c>
      <c r="W50" s="873" t="s">
        <v>836</v>
      </c>
      <c r="X50" s="873" t="s">
        <v>836</v>
      </c>
      <c r="Y50" s="576" t="s">
        <v>712</v>
      </c>
      <c r="Z50" s="774" t="s">
        <v>861</v>
      </c>
      <c r="AA50" s="774" t="s">
        <v>861</v>
      </c>
      <c r="AB50" s="774" t="s">
        <v>861</v>
      </c>
      <c r="AC50" s="774" t="s">
        <v>861</v>
      </c>
      <c r="AD50" s="774" t="s">
        <v>861</v>
      </c>
      <c r="AE50" s="876" t="s">
        <v>844</v>
      </c>
      <c r="AF50" s="876" t="s">
        <v>844</v>
      </c>
      <c r="AG50" s="876" t="s">
        <v>844</v>
      </c>
      <c r="AH50" s="876" t="s">
        <v>844</v>
      </c>
      <c r="AI50" s="876" t="s">
        <v>844</v>
      </c>
      <c r="AJ50" s="576" t="s">
        <v>712</v>
      </c>
      <c r="AK50" s="774" t="s">
        <v>851</v>
      </c>
      <c r="AL50" s="774" t="s">
        <v>851</v>
      </c>
      <c r="AM50" s="774" t="s">
        <v>851</v>
      </c>
      <c r="AN50" s="774" t="s">
        <v>851</v>
      </c>
      <c r="AO50" s="834">
        <f t="shared" si="4"/>
        <v>29</v>
      </c>
      <c r="AP50" s="527"/>
      <c r="AQ50" s="527"/>
      <c r="AR50" s="527"/>
    </row>
    <row r="51" spans="1:44" ht="15.75" customHeight="1">
      <c r="A51" s="122">
        <f t="shared" si="6"/>
        <v>47</v>
      </c>
      <c r="B51" s="807" t="s">
        <v>279</v>
      </c>
      <c r="C51" s="1539"/>
      <c r="D51" s="813" t="s">
        <v>326</v>
      </c>
      <c r="E51" s="809">
        <v>379427150</v>
      </c>
      <c r="F51" s="848" t="s">
        <v>882</v>
      </c>
      <c r="G51" s="867" t="s">
        <v>721</v>
      </c>
      <c r="H51" s="807"/>
      <c r="I51" s="807" t="s">
        <v>718</v>
      </c>
      <c r="J51" s="577" t="s">
        <v>308</v>
      </c>
      <c r="K51" s="868" t="s">
        <v>821</v>
      </c>
      <c r="L51" s="868" t="s">
        <v>821</v>
      </c>
      <c r="M51" s="868" t="s">
        <v>821</v>
      </c>
      <c r="N51" s="868" t="s">
        <v>821</v>
      </c>
      <c r="O51" s="868" t="s">
        <v>821</v>
      </c>
      <c r="P51" s="869" t="s">
        <v>865</v>
      </c>
      <c r="Q51" s="869" t="s">
        <v>865</v>
      </c>
      <c r="R51" s="869" t="s">
        <v>865</v>
      </c>
      <c r="S51" s="869" t="s">
        <v>865</v>
      </c>
      <c r="T51" s="869" t="s">
        <v>865</v>
      </c>
      <c r="U51" s="873" t="s">
        <v>836</v>
      </c>
      <c r="V51" s="873" t="s">
        <v>836</v>
      </c>
      <c r="W51" s="873" t="s">
        <v>836</v>
      </c>
      <c r="X51" s="873" t="s">
        <v>836</v>
      </c>
      <c r="Y51" s="576" t="s">
        <v>712</v>
      </c>
      <c r="Z51" s="774" t="s">
        <v>861</v>
      </c>
      <c r="AA51" s="774" t="s">
        <v>861</v>
      </c>
      <c r="AB51" s="774" t="s">
        <v>861</v>
      </c>
      <c r="AC51" s="774" t="s">
        <v>861</v>
      </c>
      <c r="AD51" s="774" t="s">
        <v>861</v>
      </c>
      <c r="AE51" s="876" t="s">
        <v>844</v>
      </c>
      <c r="AF51" s="876" t="s">
        <v>844</v>
      </c>
      <c r="AG51" s="876" t="s">
        <v>844</v>
      </c>
      <c r="AH51" s="876" t="s">
        <v>844</v>
      </c>
      <c r="AI51" s="876" t="s">
        <v>844</v>
      </c>
      <c r="AJ51" s="576" t="s">
        <v>261</v>
      </c>
      <c r="AK51" s="774" t="s">
        <v>851</v>
      </c>
      <c r="AL51" s="774" t="s">
        <v>851</v>
      </c>
      <c r="AM51" s="774" t="s">
        <v>851</v>
      </c>
      <c r="AN51" s="774" t="s">
        <v>851</v>
      </c>
      <c r="AO51" s="834">
        <f t="shared" si="4"/>
        <v>30</v>
      </c>
      <c r="AP51" s="540"/>
      <c r="AQ51" s="540"/>
      <c r="AR51" s="540"/>
    </row>
    <row r="52" spans="1:44" ht="15.75" hidden="1" customHeight="1">
      <c r="A52" s="122">
        <f t="shared" si="6"/>
        <v>48</v>
      </c>
      <c r="B52" s="807" t="s">
        <v>279</v>
      </c>
      <c r="C52" s="877"/>
      <c r="D52" s="813" t="s">
        <v>717</v>
      </c>
      <c r="E52" s="812">
        <v>979251508</v>
      </c>
      <c r="F52" s="864" t="s">
        <v>883</v>
      </c>
      <c r="G52" s="810">
        <v>15</v>
      </c>
      <c r="H52" s="807"/>
      <c r="I52" s="807" t="s">
        <v>718</v>
      </c>
      <c r="J52" s="576" t="s">
        <v>712</v>
      </c>
      <c r="K52" s="576" t="s">
        <v>261</v>
      </c>
      <c r="L52" s="576"/>
      <c r="M52" s="576"/>
      <c r="N52" s="576"/>
      <c r="O52" s="576"/>
      <c r="P52" s="576"/>
      <c r="Q52" s="576"/>
      <c r="R52" s="576"/>
      <c r="S52" s="576"/>
      <c r="T52" s="576"/>
      <c r="U52" s="576"/>
      <c r="V52" s="576"/>
      <c r="W52" s="576"/>
      <c r="X52" s="576"/>
      <c r="Y52" s="576"/>
      <c r="Z52" s="576"/>
      <c r="AA52" s="576"/>
      <c r="AB52" s="576"/>
      <c r="AC52" s="576"/>
      <c r="AD52" s="576"/>
      <c r="AE52" s="576"/>
      <c r="AF52" s="576"/>
      <c r="AG52" s="576"/>
      <c r="AH52" s="576"/>
      <c r="AI52" s="576"/>
      <c r="AJ52" s="576"/>
      <c r="AK52" s="576"/>
      <c r="AL52" s="576"/>
      <c r="AM52" s="576"/>
      <c r="AN52" s="576" t="s">
        <v>712</v>
      </c>
      <c r="AO52" s="834">
        <f t="shared" si="4"/>
        <v>2</v>
      </c>
      <c r="AP52" s="540"/>
      <c r="AQ52" s="540"/>
      <c r="AR52" s="540"/>
    </row>
    <row r="53" spans="1:44" ht="15.75" hidden="1" customHeight="1">
      <c r="A53" s="122">
        <f t="shared" si="6"/>
        <v>49</v>
      </c>
      <c r="B53" s="819" t="s">
        <v>279</v>
      </c>
      <c r="C53" s="1650" t="s">
        <v>777</v>
      </c>
      <c r="D53" s="713" t="s">
        <v>778</v>
      </c>
      <c r="E53" s="718">
        <v>988217399</v>
      </c>
      <c r="F53" s="713" t="s">
        <v>884</v>
      </c>
      <c r="G53" s="878" t="s">
        <v>779</v>
      </c>
      <c r="H53" s="672"/>
      <c r="I53" s="672" t="s">
        <v>718</v>
      </c>
      <c r="J53" s="576" t="s">
        <v>712</v>
      </c>
      <c r="K53" s="576" t="s">
        <v>712</v>
      </c>
      <c r="L53" s="576" t="s">
        <v>712</v>
      </c>
      <c r="M53" s="576" t="s">
        <v>712</v>
      </c>
      <c r="N53" s="576" t="s">
        <v>712</v>
      </c>
      <c r="O53" s="576" t="s">
        <v>712</v>
      </c>
      <c r="P53" s="576" t="s">
        <v>712</v>
      </c>
      <c r="Q53" s="576" t="s">
        <v>712</v>
      </c>
      <c r="R53" s="576" t="s">
        <v>261</v>
      </c>
      <c r="S53" s="576" t="s">
        <v>885</v>
      </c>
      <c r="T53" s="576" t="s">
        <v>885</v>
      </c>
      <c r="U53" s="576" t="s">
        <v>885</v>
      </c>
      <c r="V53" s="576" t="s">
        <v>885</v>
      </c>
      <c r="W53" s="576" t="s">
        <v>712</v>
      </c>
      <c r="X53" s="576" t="s">
        <v>712</v>
      </c>
      <c r="Y53" s="576" t="s">
        <v>712</v>
      </c>
      <c r="Z53" s="576" t="s">
        <v>712</v>
      </c>
      <c r="AA53" s="576" t="s">
        <v>712</v>
      </c>
      <c r="AB53" s="576" t="s">
        <v>712</v>
      </c>
      <c r="AC53" s="576" t="s">
        <v>712</v>
      </c>
      <c r="AD53" s="576" t="s">
        <v>712</v>
      </c>
      <c r="AE53" s="576" t="s">
        <v>712</v>
      </c>
      <c r="AF53" s="576" t="s">
        <v>712</v>
      </c>
      <c r="AG53" s="576" t="s">
        <v>712</v>
      </c>
      <c r="AH53" s="576" t="s">
        <v>712</v>
      </c>
      <c r="AI53" s="576" t="s">
        <v>712</v>
      </c>
      <c r="AJ53" s="576" t="s">
        <v>712</v>
      </c>
      <c r="AK53" s="576" t="s">
        <v>712</v>
      </c>
      <c r="AL53" s="576" t="s">
        <v>712</v>
      </c>
      <c r="AM53" s="576" t="s">
        <v>712</v>
      </c>
      <c r="AN53" s="576" t="s">
        <v>712</v>
      </c>
      <c r="AO53" s="834">
        <f t="shared" si="4"/>
        <v>30</v>
      </c>
      <c r="AP53" s="527"/>
      <c r="AQ53" s="527"/>
      <c r="AR53" s="527"/>
    </row>
    <row r="54" spans="1:44" ht="15.75" hidden="1" customHeight="1">
      <c r="A54" s="122">
        <f t="shared" si="6"/>
        <v>50</v>
      </c>
      <c r="B54" s="819" t="s">
        <v>279</v>
      </c>
      <c r="C54" s="1539"/>
      <c r="D54" s="713" t="s">
        <v>780</v>
      </c>
      <c r="E54" s="718">
        <v>379571389</v>
      </c>
      <c r="F54" s="713" t="s">
        <v>886</v>
      </c>
      <c r="G54" s="878" t="s">
        <v>779</v>
      </c>
      <c r="H54" s="672"/>
      <c r="I54" s="672" t="s">
        <v>718</v>
      </c>
      <c r="J54" s="576" t="s">
        <v>712</v>
      </c>
      <c r="K54" s="576" t="s">
        <v>261</v>
      </c>
      <c r="L54" s="576" t="s">
        <v>712</v>
      </c>
      <c r="M54" s="576" t="s">
        <v>712</v>
      </c>
      <c r="N54" s="576" t="s">
        <v>712</v>
      </c>
      <c r="O54" s="576" t="s">
        <v>712</v>
      </c>
      <c r="P54" s="576" t="s">
        <v>712</v>
      </c>
      <c r="Q54" s="576" t="s">
        <v>712</v>
      </c>
      <c r="R54" s="576" t="s">
        <v>712</v>
      </c>
      <c r="S54" s="576" t="s">
        <v>885</v>
      </c>
      <c r="T54" s="576" t="s">
        <v>885</v>
      </c>
      <c r="U54" s="576" t="s">
        <v>885</v>
      </c>
      <c r="V54" s="576" t="s">
        <v>885</v>
      </c>
      <c r="W54" s="576" t="s">
        <v>712</v>
      </c>
      <c r="X54" s="576" t="s">
        <v>712</v>
      </c>
      <c r="Y54" s="576" t="s">
        <v>712</v>
      </c>
      <c r="Z54" s="576" t="s">
        <v>712</v>
      </c>
      <c r="AA54" s="576" t="s">
        <v>712</v>
      </c>
      <c r="AB54" s="576" t="s">
        <v>712</v>
      </c>
      <c r="AC54" s="576" t="s">
        <v>712</v>
      </c>
      <c r="AD54" s="576" t="s">
        <v>712</v>
      </c>
      <c r="AE54" s="576" t="s">
        <v>712</v>
      </c>
      <c r="AF54" s="576" t="s">
        <v>712</v>
      </c>
      <c r="AG54" s="576" t="s">
        <v>712</v>
      </c>
      <c r="AH54" s="576" t="s">
        <v>712</v>
      </c>
      <c r="AI54" s="576" t="s">
        <v>712</v>
      </c>
      <c r="AJ54" s="576" t="s">
        <v>712</v>
      </c>
      <c r="AK54" s="576" t="s">
        <v>712</v>
      </c>
      <c r="AL54" s="576" t="s">
        <v>712</v>
      </c>
      <c r="AM54" s="576" t="s">
        <v>712</v>
      </c>
      <c r="AN54" s="576" t="s">
        <v>712</v>
      </c>
      <c r="AO54" s="834">
        <f t="shared" si="4"/>
        <v>30</v>
      </c>
      <c r="AP54" s="527"/>
      <c r="AQ54" s="527"/>
      <c r="AR54" s="527"/>
    </row>
    <row r="55" spans="1:44" ht="15.75" hidden="1" customHeight="1">
      <c r="A55" s="122">
        <f t="shared" si="6"/>
        <v>51</v>
      </c>
      <c r="B55" s="819" t="s">
        <v>279</v>
      </c>
      <c r="C55" s="1651" t="s">
        <v>781</v>
      </c>
      <c r="D55" s="713" t="s">
        <v>782</v>
      </c>
      <c r="E55" s="718">
        <v>942690200</v>
      </c>
      <c r="F55" s="713" t="s">
        <v>887</v>
      </c>
      <c r="G55" s="878" t="s">
        <v>779</v>
      </c>
      <c r="H55" s="672"/>
      <c r="I55" s="672" t="s">
        <v>718</v>
      </c>
      <c r="J55" s="576" t="s">
        <v>712</v>
      </c>
      <c r="K55" s="576" t="s">
        <v>261</v>
      </c>
      <c r="L55" s="576" t="s">
        <v>712</v>
      </c>
      <c r="M55" s="576" t="s">
        <v>712</v>
      </c>
      <c r="N55" s="576" t="s">
        <v>712</v>
      </c>
      <c r="O55" s="576" t="s">
        <v>712</v>
      </c>
      <c r="P55" s="576" t="s">
        <v>712</v>
      </c>
      <c r="Q55" s="576" t="s">
        <v>712</v>
      </c>
      <c r="R55" s="576" t="s">
        <v>712</v>
      </c>
      <c r="S55" s="576" t="s">
        <v>712</v>
      </c>
      <c r="T55" s="576" t="s">
        <v>712</v>
      </c>
      <c r="U55" s="576" t="s">
        <v>888</v>
      </c>
      <c r="V55" s="576" t="s">
        <v>888</v>
      </c>
      <c r="W55" s="576" t="s">
        <v>888</v>
      </c>
      <c r="X55" s="576" t="s">
        <v>712</v>
      </c>
      <c r="Y55" s="576" t="s">
        <v>712</v>
      </c>
      <c r="Z55" s="576" t="s">
        <v>712</v>
      </c>
      <c r="AA55" s="576" t="s">
        <v>712</v>
      </c>
      <c r="AB55" s="576" t="s">
        <v>712</v>
      </c>
      <c r="AC55" s="576" t="s">
        <v>712</v>
      </c>
      <c r="AD55" s="576" t="s">
        <v>712</v>
      </c>
      <c r="AE55" s="576" t="s">
        <v>712</v>
      </c>
      <c r="AF55" s="576" t="s">
        <v>712</v>
      </c>
      <c r="AG55" s="576" t="s">
        <v>712</v>
      </c>
      <c r="AH55" s="576" t="s">
        <v>712</v>
      </c>
      <c r="AI55" s="576" t="s">
        <v>712</v>
      </c>
      <c r="AJ55" s="576" t="s">
        <v>712</v>
      </c>
      <c r="AK55" s="576" t="s">
        <v>712</v>
      </c>
      <c r="AL55" s="576" t="s">
        <v>712</v>
      </c>
      <c r="AM55" s="576" t="s">
        <v>712</v>
      </c>
      <c r="AN55" s="576" t="s">
        <v>712</v>
      </c>
      <c r="AO55" s="834">
        <f t="shared" si="4"/>
        <v>30</v>
      </c>
      <c r="AP55" s="527"/>
      <c r="AQ55" s="527"/>
      <c r="AR55" s="527"/>
    </row>
    <row r="56" spans="1:44" ht="15.75" hidden="1" customHeight="1">
      <c r="A56" s="122">
        <f t="shared" si="6"/>
        <v>52</v>
      </c>
      <c r="B56" s="819" t="s">
        <v>279</v>
      </c>
      <c r="C56" s="1539"/>
      <c r="D56" s="823" t="s">
        <v>783</v>
      </c>
      <c r="E56" s="718">
        <v>989354116</v>
      </c>
      <c r="F56" s="823" t="s">
        <v>889</v>
      </c>
      <c r="G56" s="878" t="s">
        <v>779</v>
      </c>
      <c r="H56" s="672"/>
      <c r="I56" s="672" t="s">
        <v>718</v>
      </c>
      <c r="J56" s="576" t="s">
        <v>712</v>
      </c>
      <c r="K56" s="576" t="s">
        <v>261</v>
      </c>
      <c r="L56" s="576" t="s">
        <v>712</v>
      </c>
      <c r="M56" s="576" t="s">
        <v>712</v>
      </c>
      <c r="N56" s="576" t="s">
        <v>712</v>
      </c>
      <c r="O56" s="576" t="s">
        <v>712</v>
      </c>
      <c r="P56" s="576" t="s">
        <v>712</v>
      </c>
      <c r="Q56" s="576" t="s">
        <v>712</v>
      </c>
      <c r="R56" s="576" t="s">
        <v>712</v>
      </c>
      <c r="S56" s="576" t="s">
        <v>712</v>
      </c>
      <c r="T56" s="576" t="s">
        <v>712</v>
      </c>
      <c r="U56" s="576" t="s">
        <v>888</v>
      </c>
      <c r="V56" s="576" t="s">
        <v>888</v>
      </c>
      <c r="W56" s="576" t="s">
        <v>888</v>
      </c>
      <c r="X56" s="576" t="s">
        <v>712</v>
      </c>
      <c r="Y56" s="576" t="s">
        <v>712</v>
      </c>
      <c r="Z56" s="576" t="s">
        <v>712</v>
      </c>
      <c r="AA56" s="576" t="s">
        <v>712</v>
      </c>
      <c r="AB56" s="576" t="s">
        <v>712</v>
      </c>
      <c r="AC56" s="576" t="s">
        <v>712</v>
      </c>
      <c r="AD56" s="576" t="s">
        <v>712</v>
      </c>
      <c r="AE56" s="576" t="s">
        <v>712</v>
      </c>
      <c r="AF56" s="576" t="s">
        <v>712</v>
      </c>
      <c r="AG56" s="576" t="s">
        <v>712</v>
      </c>
      <c r="AH56" s="576" t="s">
        <v>712</v>
      </c>
      <c r="AI56" s="576" t="s">
        <v>712</v>
      </c>
      <c r="AJ56" s="576" t="s">
        <v>712</v>
      </c>
      <c r="AK56" s="576" t="s">
        <v>712</v>
      </c>
      <c r="AL56" s="576" t="s">
        <v>712</v>
      </c>
      <c r="AM56" s="576" t="s">
        <v>712</v>
      </c>
      <c r="AN56" s="576" t="s">
        <v>712</v>
      </c>
      <c r="AO56" s="834">
        <f t="shared" si="4"/>
        <v>30</v>
      </c>
      <c r="AP56" s="527"/>
      <c r="AQ56" s="527"/>
      <c r="AR56" s="527"/>
    </row>
    <row r="57" spans="1:44" ht="15.75" hidden="1" customHeight="1">
      <c r="A57" s="122">
        <f t="shared" si="6"/>
        <v>53</v>
      </c>
      <c r="B57" s="819" t="s">
        <v>279</v>
      </c>
      <c r="C57" s="879" t="s">
        <v>890</v>
      </c>
      <c r="D57" s="672" t="s">
        <v>891</v>
      </c>
      <c r="E57" s="718">
        <v>943948222</v>
      </c>
      <c r="F57" s="672" t="s">
        <v>892</v>
      </c>
      <c r="G57" s="878" t="s">
        <v>779</v>
      </c>
      <c r="H57" s="672"/>
      <c r="I57" s="672" t="s">
        <v>718</v>
      </c>
      <c r="J57" s="576"/>
      <c r="K57" s="576"/>
      <c r="L57" s="576" t="s">
        <v>712</v>
      </c>
      <c r="M57" s="576" t="s">
        <v>712</v>
      </c>
      <c r="N57" s="576" t="s">
        <v>712</v>
      </c>
      <c r="O57" s="576" t="s">
        <v>712</v>
      </c>
      <c r="P57" s="576" t="s">
        <v>712</v>
      </c>
      <c r="Q57" s="576" t="s">
        <v>712</v>
      </c>
      <c r="R57" s="576" t="s">
        <v>712</v>
      </c>
      <c r="S57" s="576" t="s">
        <v>712</v>
      </c>
      <c r="T57" s="576" t="s">
        <v>712</v>
      </c>
      <c r="U57" s="576" t="s">
        <v>712</v>
      </c>
      <c r="V57" s="576" t="s">
        <v>712</v>
      </c>
      <c r="W57" s="576" t="s">
        <v>712</v>
      </c>
      <c r="X57" s="576" t="s">
        <v>712</v>
      </c>
      <c r="Y57" s="576" t="s">
        <v>712</v>
      </c>
      <c r="Z57" s="576" t="s">
        <v>712</v>
      </c>
      <c r="AA57" s="576" t="s">
        <v>712</v>
      </c>
      <c r="AB57" s="576" t="s">
        <v>712</v>
      </c>
      <c r="AC57" s="576" t="s">
        <v>712</v>
      </c>
      <c r="AD57" s="576" t="s">
        <v>712</v>
      </c>
      <c r="AE57" s="576" t="s">
        <v>712</v>
      </c>
      <c r="AF57" s="576" t="s">
        <v>712</v>
      </c>
      <c r="AG57" s="576" t="s">
        <v>712</v>
      </c>
      <c r="AH57" s="576" t="s">
        <v>712</v>
      </c>
      <c r="AI57" s="576" t="s">
        <v>712</v>
      </c>
      <c r="AJ57" s="576" t="s">
        <v>712</v>
      </c>
      <c r="AK57" s="576" t="s">
        <v>712</v>
      </c>
      <c r="AL57" s="576" t="s">
        <v>712</v>
      </c>
      <c r="AM57" s="576" t="s">
        <v>712</v>
      </c>
      <c r="AN57" s="576" t="s">
        <v>712</v>
      </c>
      <c r="AO57" s="834">
        <f t="shared" si="4"/>
        <v>29</v>
      </c>
      <c r="AP57" s="527"/>
      <c r="AQ57" s="527"/>
      <c r="AR57" s="527"/>
    </row>
    <row r="58" spans="1:44" ht="15.75" hidden="1" customHeight="1">
      <c r="A58" s="122">
        <f t="shared" si="6"/>
        <v>54</v>
      </c>
      <c r="B58" s="819" t="s">
        <v>279</v>
      </c>
      <c r="C58" s="1651" t="s">
        <v>893</v>
      </c>
      <c r="D58" s="672" t="s">
        <v>785</v>
      </c>
      <c r="E58" s="718">
        <v>912729000</v>
      </c>
      <c r="F58" s="672" t="s">
        <v>894</v>
      </c>
      <c r="G58" s="878" t="s">
        <v>779</v>
      </c>
      <c r="H58" s="672"/>
      <c r="I58" s="672" t="s">
        <v>718</v>
      </c>
      <c r="J58" s="576"/>
      <c r="K58" s="576"/>
      <c r="L58" s="576" t="s">
        <v>712</v>
      </c>
      <c r="M58" s="576" t="s">
        <v>712</v>
      </c>
      <c r="N58" s="576" t="s">
        <v>712</v>
      </c>
      <c r="O58" s="576" t="s">
        <v>712</v>
      </c>
      <c r="P58" s="576" t="s">
        <v>712</v>
      </c>
      <c r="Q58" s="576" t="s">
        <v>712</v>
      </c>
      <c r="R58" s="576" t="s">
        <v>712</v>
      </c>
      <c r="S58" s="576" t="s">
        <v>712</v>
      </c>
      <c r="T58" s="576" t="s">
        <v>712</v>
      </c>
      <c r="U58" s="576" t="s">
        <v>712</v>
      </c>
      <c r="V58" s="576" t="s">
        <v>712</v>
      </c>
      <c r="W58" s="576" t="s">
        <v>712</v>
      </c>
      <c r="X58" s="576" t="s">
        <v>712</v>
      </c>
      <c r="Y58" s="576" t="s">
        <v>712</v>
      </c>
      <c r="Z58" s="576" t="s">
        <v>712</v>
      </c>
      <c r="AA58" s="576" t="s">
        <v>712</v>
      </c>
      <c r="AB58" s="576" t="s">
        <v>712</v>
      </c>
      <c r="AC58" s="576" t="s">
        <v>712</v>
      </c>
      <c r="AD58" s="576" t="s">
        <v>712</v>
      </c>
      <c r="AE58" s="576" t="s">
        <v>712</v>
      </c>
      <c r="AF58" s="576" t="s">
        <v>712</v>
      </c>
      <c r="AG58" s="576" t="s">
        <v>712</v>
      </c>
      <c r="AH58" s="576" t="s">
        <v>712</v>
      </c>
      <c r="AI58" s="576" t="s">
        <v>712</v>
      </c>
      <c r="AJ58" s="576" t="s">
        <v>712</v>
      </c>
      <c r="AK58" s="576" t="s">
        <v>712</v>
      </c>
      <c r="AL58" s="576" t="s">
        <v>712</v>
      </c>
      <c r="AM58" s="576" t="s">
        <v>712</v>
      </c>
      <c r="AN58" s="576" t="s">
        <v>712</v>
      </c>
      <c r="AO58" s="834">
        <f t="shared" si="4"/>
        <v>29</v>
      </c>
      <c r="AP58" s="527"/>
      <c r="AQ58" s="527"/>
      <c r="AR58" s="527"/>
    </row>
    <row r="59" spans="1:44" ht="15.75" hidden="1" customHeight="1">
      <c r="A59" s="122">
        <f t="shared" si="6"/>
        <v>55</v>
      </c>
      <c r="B59" s="819" t="s">
        <v>279</v>
      </c>
      <c r="C59" s="1539"/>
      <c r="D59" s="672" t="s">
        <v>786</v>
      </c>
      <c r="E59" s="718">
        <v>919661635</v>
      </c>
      <c r="F59" s="672" t="s">
        <v>895</v>
      </c>
      <c r="G59" s="878" t="s">
        <v>779</v>
      </c>
      <c r="H59" s="672"/>
      <c r="I59" s="672" t="s">
        <v>718</v>
      </c>
      <c r="J59" s="576"/>
      <c r="K59" s="576"/>
      <c r="L59" s="576" t="s">
        <v>712</v>
      </c>
      <c r="M59" s="576" t="s">
        <v>712</v>
      </c>
      <c r="N59" s="576" t="s">
        <v>712</v>
      </c>
      <c r="O59" s="576" t="s">
        <v>712</v>
      </c>
      <c r="P59" s="576" t="s">
        <v>712</v>
      </c>
      <c r="Q59" s="576" t="s">
        <v>712</v>
      </c>
      <c r="R59" s="576" t="s">
        <v>712</v>
      </c>
      <c r="S59" s="576" t="s">
        <v>712</v>
      </c>
      <c r="T59" s="576" t="s">
        <v>712</v>
      </c>
      <c r="U59" s="576" t="s">
        <v>712</v>
      </c>
      <c r="V59" s="576" t="s">
        <v>712</v>
      </c>
      <c r="W59" s="576" t="s">
        <v>712</v>
      </c>
      <c r="X59" s="576" t="s">
        <v>712</v>
      </c>
      <c r="Y59" s="576" t="s">
        <v>712</v>
      </c>
      <c r="Z59" s="576" t="s">
        <v>712</v>
      </c>
      <c r="AA59" s="576" t="s">
        <v>712</v>
      </c>
      <c r="AB59" s="576" t="s">
        <v>712</v>
      </c>
      <c r="AC59" s="576" t="s">
        <v>712</v>
      </c>
      <c r="AD59" s="576" t="s">
        <v>712</v>
      </c>
      <c r="AE59" s="576" t="s">
        <v>712</v>
      </c>
      <c r="AF59" s="576" t="s">
        <v>712</v>
      </c>
      <c r="AG59" s="576" t="s">
        <v>712</v>
      </c>
      <c r="AH59" s="576" t="s">
        <v>712</v>
      </c>
      <c r="AI59" s="576" t="s">
        <v>712</v>
      </c>
      <c r="AJ59" s="576" t="s">
        <v>712</v>
      </c>
      <c r="AK59" s="576" t="s">
        <v>712</v>
      </c>
      <c r="AL59" s="576" t="s">
        <v>712</v>
      </c>
      <c r="AM59" s="576" t="s">
        <v>712</v>
      </c>
      <c r="AN59" s="576" t="s">
        <v>712</v>
      </c>
      <c r="AO59" s="834">
        <f t="shared" si="4"/>
        <v>29</v>
      </c>
      <c r="AP59" s="527"/>
      <c r="AQ59" s="527"/>
      <c r="AR59" s="527"/>
    </row>
    <row r="60" spans="1:44" ht="15.75" hidden="1" customHeight="1">
      <c r="A60" s="122">
        <f t="shared" si="6"/>
        <v>56</v>
      </c>
      <c r="B60" s="819" t="s">
        <v>279</v>
      </c>
      <c r="C60" s="1651" t="s">
        <v>896</v>
      </c>
      <c r="D60" s="672" t="s">
        <v>897</v>
      </c>
      <c r="E60" s="718">
        <v>944507607</v>
      </c>
      <c r="F60" s="672" t="s">
        <v>898</v>
      </c>
      <c r="G60" s="878" t="s">
        <v>779</v>
      </c>
      <c r="H60" s="672"/>
      <c r="I60" s="672" t="s">
        <v>718</v>
      </c>
      <c r="J60" s="576"/>
      <c r="K60" s="576"/>
      <c r="L60" s="576" t="s">
        <v>712</v>
      </c>
      <c r="M60" s="576" t="s">
        <v>712</v>
      </c>
      <c r="N60" s="576" t="s">
        <v>712</v>
      </c>
      <c r="O60" s="576" t="s">
        <v>712</v>
      </c>
      <c r="P60" s="576" t="s">
        <v>712</v>
      </c>
      <c r="Q60" s="576" t="s">
        <v>712</v>
      </c>
      <c r="R60" s="576" t="s">
        <v>712</v>
      </c>
      <c r="S60" s="576" t="s">
        <v>712</v>
      </c>
      <c r="T60" s="576" t="s">
        <v>712</v>
      </c>
      <c r="U60" s="576" t="s">
        <v>712</v>
      </c>
      <c r="V60" s="576" t="s">
        <v>712</v>
      </c>
      <c r="W60" s="576" t="s">
        <v>712</v>
      </c>
      <c r="X60" s="576" t="s">
        <v>712</v>
      </c>
      <c r="Y60" s="576" t="s">
        <v>712</v>
      </c>
      <c r="Z60" s="576" t="s">
        <v>712</v>
      </c>
      <c r="AA60" s="576" t="s">
        <v>712</v>
      </c>
      <c r="AB60" s="576" t="s">
        <v>712</v>
      </c>
      <c r="AC60" s="576" t="s">
        <v>712</v>
      </c>
      <c r="AD60" s="576" t="s">
        <v>712</v>
      </c>
      <c r="AE60" s="576" t="s">
        <v>712</v>
      </c>
      <c r="AF60" s="576" t="s">
        <v>712</v>
      </c>
      <c r="AG60" s="576" t="s">
        <v>712</v>
      </c>
      <c r="AH60" s="576" t="s">
        <v>712</v>
      </c>
      <c r="AI60" s="576" t="s">
        <v>712</v>
      </c>
      <c r="AJ60" s="576" t="s">
        <v>712</v>
      </c>
      <c r="AK60" s="576" t="s">
        <v>712</v>
      </c>
      <c r="AL60" s="576" t="s">
        <v>712</v>
      </c>
      <c r="AM60" s="576" t="s">
        <v>712</v>
      </c>
      <c r="AN60" s="576" t="s">
        <v>712</v>
      </c>
      <c r="AO60" s="834">
        <f t="shared" si="4"/>
        <v>29</v>
      </c>
      <c r="AP60" s="527"/>
      <c r="AQ60" s="527"/>
      <c r="AR60" s="527"/>
    </row>
    <row r="61" spans="1:44" ht="15.75" hidden="1" customHeight="1">
      <c r="A61" s="122">
        <f t="shared" si="6"/>
        <v>57</v>
      </c>
      <c r="B61" s="819" t="s">
        <v>279</v>
      </c>
      <c r="C61" s="1539"/>
      <c r="D61" s="823" t="s">
        <v>899</v>
      </c>
      <c r="E61" s="718">
        <v>979968535</v>
      </c>
      <c r="F61" s="823" t="s">
        <v>900</v>
      </c>
      <c r="G61" s="878" t="s">
        <v>779</v>
      </c>
      <c r="H61" s="672"/>
      <c r="I61" s="672" t="s">
        <v>718</v>
      </c>
      <c r="J61" s="576"/>
      <c r="K61" s="576"/>
      <c r="L61" s="576" t="s">
        <v>712</v>
      </c>
      <c r="M61" s="576" t="s">
        <v>712</v>
      </c>
      <c r="N61" s="576" t="s">
        <v>712</v>
      </c>
      <c r="O61" s="576" t="s">
        <v>712</v>
      </c>
      <c r="P61" s="576" t="s">
        <v>712</v>
      </c>
      <c r="Q61" s="576" t="s">
        <v>712</v>
      </c>
      <c r="R61" s="576" t="s">
        <v>712</v>
      </c>
      <c r="S61" s="576" t="s">
        <v>712</v>
      </c>
      <c r="T61" s="576" t="s">
        <v>712</v>
      </c>
      <c r="U61" s="576" t="s">
        <v>712</v>
      </c>
      <c r="V61" s="576" t="s">
        <v>712</v>
      </c>
      <c r="W61" s="576" t="s">
        <v>712</v>
      </c>
      <c r="X61" s="576" t="s">
        <v>712</v>
      </c>
      <c r="Y61" s="576" t="s">
        <v>712</v>
      </c>
      <c r="Z61" s="576" t="s">
        <v>712</v>
      </c>
      <c r="AA61" s="576" t="s">
        <v>712</v>
      </c>
      <c r="AB61" s="576" t="s">
        <v>712</v>
      </c>
      <c r="AC61" s="576" t="s">
        <v>712</v>
      </c>
      <c r="AD61" s="576" t="s">
        <v>712</v>
      </c>
      <c r="AE61" s="576" t="s">
        <v>712</v>
      </c>
      <c r="AF61" s="576" t="s">
        <v>712</v>
      </c>
      <c r="AG61" s="576" t="s">
        <v>712</v>
      </c>
      <c r="AH61" s="576" t="s">
        <v>712</v>
      </c>
      <c r="AI61" s="576" t="s">
        <v>712</v>
      </c>
      <c r="AJ61" s="576" t="s">
        <v>712</v>
      </c>
      <c r="AK61" s="576" t="s">
        <v>712</v>
      </c>
      <c r="AL61" s="576" t="s">
        <v>712</v>
      </c>
      <c r="AM61" s="576" t="s">
        <v>712</v>
      </c>
      <c r="AN61" s="576" t="s">
        <v>712</v>
      </c>
      <c r="AO61" s="834">
        <f t="shared" si="4"/>
        <v>29</v>
      </c>
      <c r="AP61" s="527"/>
      <c r="AQ61" s="527"/>
      <c r="AR61" s="527"/>
    </row>
    <row r="62" spans="1:44" ht="15.75" hidden="1" customHeight="1">
      <c r="A62" s="122">
        <f t="shared" si="6"/>
        <v>58</v>
      </c>
      <c r="B62" s="819" t="s">
        <v>279</v>
      </c>
      <c r="C62" s="1651" t="s">
        <v>901</v>
      </c>
      <c r="D62" s="823" t="s">
        <v>902</v>
      </c>
      <c r="E62" s="718">
        <v>384187690</v>
      </c>
      <c r="F62" s="823" t="s">
        <v>903</v>
      </c>
      <c r="G62" s="878" t="s">
        <v>779</v>
      </c>
      <c r="H62" s="672"/>
      <c r="I62" s="672" t="s">
        <v>718</v>
      </c>
      <c r="J62" s="576"/>
      <c r="K62" s="576"/>
      <c r="L62" s="576" t="s">
        <v>712</v>
      </c>
      <c r="M62" s="576" t="s">
        <v>712</v>
      </c>
      <c r="N62" s="576" t="s">
        <v>712</v>
      </c>
      <c r="O62" s="576" t="s">
        <v>712</v>
      </c>
      <c r="P62" s="576" t="s">
        <v>712</v>
      </c>
      <c r="Q62" s="576" t="s">
        <v>712</v>
      </c>
      <c r="R62" s="576" t="s">
        <v>712</v>
      </c>
      <c r="S62" s="576" t="s">
        <v>712</v>
      </c>
      <c r="T62" s="576" t="s">
        <v>712</v>
      </c>
      <c r="U62" s="576" t="s">
        <v>712</v>
      </c>
      <c r="V62" s="576" t="s">
        <v>712</v>
      </c>
      <c r="W62" s="576" t="s">
        <v>712</v>
      </c>
      <c r="X62" s="576" t="s">
        <v>712</v>
      </c>
      <c r="Y62" s="576" t="s">
        <v>712</v>
      </c>
      <c r="Z62" s="576" t="s">
        <v>712</v>
      </c>
      <c r="AA62" s="576" t="s">
        <v>712</v>
      </c>
      <c r="AB62" s="576" t="s">
        <v>712</v>
      </c>
      <c r="AC62" s="576" t="s">
        <v>712</v>
      </c>
      <c r="AD62" s="576" t="s">
        <v>712</v>
      </c>
      <c r="AE62" s="576" t="s">
        <v>712</v>
      </c>
      <c r="AF62" s="576" t="s">
        <v>712</v>
      </c>
      <c r="AG62" s="576" t="s">
        <v>712</v>
      </c>
      <c r="AH62" s="576" t="s">
        <v>712</v>
      </c>
      <c r="AI62" s="576" t="s">
        <v>712</v>
      </c>
      <c r="AJ62" s="576" t="s">
        <v>712</v>
      </c>
      <c r="AK62" s="576" t="s">
        <v>712</v>
      </c>
      <c r="AL62" s="576" t="s">
        <v>712</v>
      </c>
      <c r="AM62" s="576" t="s">
        <v>712</v>
      </c>
      <c r="AN62" s="576" t="s">
        <v>712</v>
      </c>
      <c r="AO62" s="834">
        <f t="shared" si="4"/>
        <v>29</v>
      </c>
      <c r="AP62" s="527"/>
      <c r="AQ62" s="527"/>
      <c r="AR62" s="527"/>
    </row>
    <row r="63" spans="1:44" ht="15.75" hidden="1" customHeight="1">
      <c r="A63" s="122">
        <f t="shared" si="6"/>
        <v>59</v>
      </c>
      <c r="B63" s="819" t="s">
        <v>279</v>
      </c>
      <c r="C63" s="1539"/>
      <c r="D63" s="823" t="s">
        <v>904</v>
      </c>
      <c r="E63" s="718">
        <v>966818464</v>
      </c>
      <c r="F63" s="823" t="s">
        <v>905</v>
      </c>
      <c r="G63" s="878" t="s">
        <v>779</v>
      </c>
      <c r="H63" s="672"/>
      <c r="I63" s="672" t="s">
        <v>718</v>
      </c>
      <c r="J63" s="576"/>
      <c r="K63" s="576"/>
      <c r="L63" s="576" t="s">
        <v>712</v>
      </c>
      <c r="M63" s="576" t="s">
        <v>712</v>
      </c>
      <c r="N63" s="576" t="s">
        <v>712</v>
      </c>
      <c r="O63" s="576" t="s">
        <v>712</v>
      </c>
      <c r="P63" s="576" t="s">
        <v>712</v>
      </c>
      <c r="Q63" s="576" t="s">
        <v>712</v>
      </c>
      <c r="R63" s="576" t="s">
        <v>712</v>
      </c>
      <c r="S63" s="576" t="s">
        <v>712</v>
      </c>
      <c r="T63" s="576" t="s">
        <v>712</v>
      </c>
      <c r="U63" s="576" t="s">
        <v>712</v>
      </c>
      <c r="V63" s="576" t="s">
        <v>712</v>
      </c>
      <c r="W63" s="576" t="s">
        <v>712</v>
      </c>
      <c r="X63" s="576" t="s">
        <v>712</v>
      </c>
      <c r="Y63" s="576" t="s">
        <v>712</v>
      </c>
      <c r="Z63" s="576" t="s">
        <v>712</v>
      </c>
      <c r="AA63" s="576" t="s">
        <v>712</v>
      </c>
      <c r="AB63" s="576" t="s">
        <v>712</v>
      </c>
      <c r="AC63" s="576" t="s">
        <v>712</v>
      </c>
      <c r="AD63" s="576" t="s">
        <v>712</v>
      </c>
      <c r="AE63" s="576" t="s">
        <v>712</v>
      </c>
      <c r="AF63" s="576" t="s">
        <v>712</v>
      </c>
      <c r="AG63" s="576" t="s">
        <v>712</v>
      </c>
      <c r="AH63" s="576" t="s">
        <v>712</v>
      </c>
      <c r="AI63" s="576" t="s">
        <v>712</v>
      </c>
      <c r="AJ63" s="576" t="s">
        <v>712</v>
      </c>
      <c r="AK63" s="576" t="s">
        <v>712</v>
      </c>
      <c r="AL63" s="576" t="s">
        <v>712</v>
      </c>
      <c r="AM63" s="576" t="s">
        <v>712</v>
      </c>
      <c r="AN63" s="576" t="s">
        <v>712</v>
      </c>
      <c r="AO63" s="834">
        <f t="shared" si="4"/>
        <v>29</v>
      </c>
      <c r="AP63" s="527"/>
      <c r="AQ63" s="527"/>
      <c r="AR63" s="527"/>
    </row>
    <row r="64" spans="1:44" ht="15.75" hidden="1" customHeight="1">
      <c r="A64" s="122">
        <f t="shared" si="6"/>
        <v>60</v>
      </c>
      <c r="B64" s="819" t="s">
        <v>279</v>
      </c>
      <c r="C64" s="1651" t="s">
        <v>906</v>
      </c>
      <c r="D64" s="823" t="s">
        <v>907</v>
      </c>
      <c r="E64" s="718">
        <v>947449560</v>
      </c>
      <c r="F64" s="823" t="s">
        <v>908</v>
      </c>
      <c r="G64" s="878" t="s">
        <v>779</v>
      </c>
      <c r="H64" s="672"/>
      <c r="I64" s="672" t="s">
        <v>718</v>
      </c>
      <c r="J64" s="576"/>
      <c r="K64" s="576"/>
      <c r="L64" s="576"/>
      <c r="M64" s="576"/>
      <c r="N64" s="576"/>
      <c r="O64" s="576"/>
      <c r="P64" s="576"/>
      <c r="Q64" s="576"/>
      <c r="R64" s="576"/>
      <c r="S64" s="576"/>
      <c r="T64" s="576"/>
      <c r="U64" s="576"/>
      <c r="V64" s="576"/>
      <c r="W64" s="576"/>
      <c r="X64" s="576"/>
      <c r="Y64" s="576"/>
      <c r="Z64" s="576"/>
      <c r="AA64" s="576"/>
      <c r="AB64" s="576" t="s">
        <v>712</v>
      </c>
      <c r="AC64" s="576" t="s">
        <v>712</v>
      </c>
      <c r="AD64" s="576" t="s">
        <v>712</v>
      </c>
      <c r="AE64" s="576" t="s">
        <v>712</v>
      </c>
      <c r="AF64" s="576" t="s">
        <v>712</v>
      </c>
      <c r="AG64" s="576" t="s">
        <v>712</v>
      </c>
      <c r="AH64" s="576" t="s">
        <v>712</v>
      </c>
      <c r="AI64" s="576" t="s">
        <v>712</v>
      </c>
      <c r="AJ64" s="576" t="s">
        <v>712</v>
      </c>
      <c r="AK64" s="576" t="s">
        <v>712</v>
      </c>
      <c r="AL64" s="576" t="s">
        <v>712</v>
      </c>
      <c r="AM64" s="576" t="s">
        <v>712</v>
      </c>
      <c r="AN64" s="576" t="s">
        <v>712</v>
      </c>
      <c r="AO64" s="834">
        <f t="shared" si="4"/>
        <v>13</v>
      </c>
      <c r="AP64" s="527"/>
      <c r="AQ64" s="527"/>
      <c r="AR64" s="527"/>
    </row>
    <row r="65" spans="1:44" ht="15.75" hidden="1" customHeight="1">
      <c r="A65" s="122">
        <f t="shared" si="6"/>
        <v>61</v>
      </c>
      <c r="B65" s="819" t="s">
        <v>279</v>
      </c>
      <c r="C65" s="1539"/>
      <c r="D65" s="823" t="s">
        <v>909</v>
      </c>
      <c r="E65" s="718">
        <v>974953028</v>
      </c>
      <c r="F65" s="823" t="s">
        <v>910</v>
      </c>
      <c r="G65" s="878" t="s">
        <v>779</v>
      </c>
      <c r="H65" s="672"/>
      <c r="I65" s="672" t="s">
        <v>718</v>
      </c>
      <c r="J65" s="576"/>
      <c r="K65" s="576"/>
      <c r="L65" s="576"/>
      <c r="M65" s="576"/>
      <c r="N65" s="576"/>
      <c r="O65" s="576"/>
      <c r="P65" s="576"/>
      <c r="Q65" s="576"/>
      <c r="R65" s="576"/>
      <c r="S65" s="576"/>
      <c r="T65" s="576"/>
      <c r="U65" s="576"/>
      <c r="V65" s="576"/>
      <c r="W65" s="576"/>
      <c r="X65" s="576"/>
      <c r="Y65" s="576"/>
      <c r="Z65" s="576"/>
      <c r="AA65" s="576"/>
      <c r="AB65" s="576" t="s">
        <v>712</v>
      </c>
      <c r="AC65" s="576" t="s">
        <v>712</v>
      </c>
      <c r="AD65" s="576" t="s">
        <v>712</v>
      </c>
      <c r="AE65" s="576" t="s">
        <v>712</v>
      </c>
      <c r="AF65" s="576" t="s">
        <v>712</v>
      </c>
      <c r="AG65" s="576" t="s">
        <v>712</v>
      </c>
      <c r="AH65" s="576" t="s">
        <v>712</v>
      </c>
      <c r="AI65" s="576" t="s">
        <v>712</v>
      </c>
      <c r="AJ65" s="576" t="s">
        <v>712</v>
      </c>
      <c r="AK65" s="576" t="s">
        <v>712</v>
      </c>
      <c r="AL65" s="576" t="s">
        <v>712</v>
      </c>
      <c r="AM65" s="576" t="s">
        <v>712</v>
      </c>
      <c r="AN65" s="576" t="s">
        <v>712</v>
      </c>
      <c r="AO65" s="834">
        <f t="shared" si="4"/>
        <v>13</v>
      </c>
      <c r="AP65" s="527"/>
      <c r="AQ65" s="527"/>
      <c r="AR65" s="527"/>
    </row>
    <row r="66" spans="1:44" ht="15.75" hidden="1" customHeight="1">
      <c r="A66" s="122">
        <f t="shared" si="6"/>
        <v>62</v>
      </c>
      <c r="B66" s="819" t="s">
        <v>279</v>
      </c>
      <c r="C66" s="1651" t="s">
        <v>911</v>
      </c>
      <c r="D66" s="170" t="s">
        <v>912</v>
      </c>
      <c r="E66" s="880">
        <v>978810619</v>
      </c>
      <c r="F66" s="170" t="s">
        <v>913</v>
      </c>
      <c r="G66" s="881" t="s">
        <v>779</v>
      </c>
      <c r="H66" s="672"/>
      <c r="I66" s="672" t="s">
        <v>718</v>
      </c>
      <c r="J66" s="576"/>
      <c r="K66" s="576"/>
      <c r="L66" s="576" t="s">
        <v>712</v>
      </c>
      <c r="M66" s="576" t="s">
        <v>712</v>
      </c>
      <c r="N66" s="576" t="s">
        <v>712</v>
      </c>
      <c r="O66" s="576" t="s">
        <v>712</v>
      </c>
      <c r="P66" s="576" t="s">
        <v>712</v>
      </c>
      <c r="Q66" s="576" t="s">
        <v>712</v>
      </c>
      <c r="R66" s="576" t="s">
        <v>712</v>
      </c>
      <c r="S66" s="576" t="s">
        <v>712</v>
      </c>
      <c r="T66" s="576" t="s">
        <v>712</v>
      </c>
      <c r="U66" s="576" t="s">
        <v>712</v>
      </c>
      <c r="V66" s="576" t="s">
        <v>712</v>
      </c>
      <c r="W66" s="576" t="s">
        <v>712</v>
      </c>
      <c r="X66" s="576" t="s">
        <v>712</v>
      </c>
      <c r="Y66" s="576" t="s">
        <v>712</v>
      </c>
      <c r="Z66" s="576" t="s">
        <v>712</v>
      </c>
      <c r="AA66" s="576" t="s">
        <v>712</v>
      </c>
      <c r="AB66" s="576" t="s">
        <v>712</v>
      </c>
      <c r="AC66" s="576" t="s">
        <v>712</v>
      </c>
      <c r="AD66" s="576" t="s">
        <v>712</v>
      </c>
      <c r="AE66" s="576" t="s">
        <v>712</v>
      </c>
      <c r="AF66" s="576" t="s">
        <v>712</v>
      </c>
      <c r="AG66" s="576" t="s">
        <v>712</v>
      </c>
      <c r="AH66" s="576" t="s">
        <v>712</v>
      </c>
      <c r="AI66" s="576" t="s">
        <v>712</v>
      </c>
      <c r="AJ66" s="576" t="s">
        <v>712</v>
      </c>
      <c r="AK66" s="576" t="s">
        <v>712</v>
      </c>
      <c r="AL66" s="576" t="s">
        <v>712</v>
      </c>
      <c r="AM66" s="576" t="s">
        <v>712</v>
      </c>
      <c r="AN66" s="576" t="s">
        <v>712</v>
      </c>
      <c r="AO66" s="834">
        <f t="shared" si="4"/>
        <v>29</v>
      </c>
      <c r="AP66" s="527" t="s">
        <v>914</v>
      </c>
      <c r="AQ66" s="527"/>
      <c r="AR66" s="527"/>
    </row>
    <row r="67" spans="1:44" ht="15.75" hidden="1" customHeight="1">
      <c r="A67" s="122">
        <f t="shared" si="6"/>
        <v>63</v>
      </c>
      <c r="B67" s="819" t="s">
        <v>279</v>
      </c>
      <c r="C67" s="1539"/>
      <c r="D67" s="170" t="s">
        <v>915</v>
      </c>
      <c r="E67" s="880">
        <v>962808156</v>
      </c>
      <c r="F67" s="170" t="s">
        <v>916</v>
      </c>
      <c r="G67" s="881" t="s">
        <v>779</v>
      </c>
      <c r="H67" s="672"/>
      <c r="I67" s="672" t="s">
        <v>718</v>
      </c>
      <c r="J67" s="576"/>
      <c r="K67" s="576"/>
      <c r="L67" s="576" t="s">
        <v>712</v>
      </c>
      <c r="M67" s="576" t="s">
        <v>712</v>
      </c>
      <c r="N67" s="576" t="s">
        <v>712</v>
      </c>
      <c r="O67" s="576" t="s">
        <v>712</v>
      </c>
      <c r="P67" s="576" t="s">
        <v>712</v>
      </c>
      <c r="Q67" s="576" t="s">
        <v>712</v>
      </c>
      <c r="R67" s="576" t="s">
        <v>712</v>
      </c>
      <c r="S67" s="576" t="s">
        <v>712</v>
      </c>
      <c r="T67" s="576" t="s">
        <v>712</v>
      </c>
      <c r="U67" s="576" t="s">
        <v>712</v>
      </c>
      <c r="V67" s="576" t="s">
        <v>712</v>
      </c>
      <c r="W67" s="576" t="s">
        <v>712</v>
      </c>
      <c r="X67" s="576" t="s">
        <v>712</v>
      </c>
      <c r="Y67" s="576" t="s">
        <v>712</v>
      </c>
      <c r="Z67" s="576" t="s">
        <v>712</v>
      </c>
      <c r="AA67" s="576" t="s">
        <v>712</v>
      </c>
      <c r="AB67" s="576" t="s">
        <v>712</v>
      </c>
      <c r="AC67" s="576" t="s">
        <v>712</v>
      </c>
      <c r="AD67" s="576" t="s">
        <v>712</v>
      </c>
      <c r="AE67" s="576" t="s">
        <v>712</v>
      </c>
      <c r="AF67" s="576" t="s">
        <v>712</v>
      </c>
      <c r="AG67" s="576" t="s">
        <v>712</v>
      </c>
      <c r="AH67" s="576" t="s">
        <v>712</v>
      </c>
      <c r="AI67" s="576" t="s">
        <v>712</v>
      </c>
      <c r="AJ67" s="576" t="s">
        <v>712</v>
      </c>
      <c r="AK67" s="576" t="s">
        <v>712</v>
      </c>
      <c r="AL67" s="576" t="s">
        <v>712</v>
      </c>
      <c r="AM67" s="576" t="s">
        <v>712</v>
      </c>
      <c r="AN67" s="576" t="s">
        <v>712</v>
      </c>
      <c r="AO67" s="834">
        <f t="shared" si="4"/>
        <v>29</v>
      </c>
      <c r="AP67" s="527"/>
      <c r="AQ67" s="527"/>
      <c r="AR67" s="527"/>
    </row>
    <row r="68" spans="1:44" ht="15.75" hidden="1" customHeight="1">
      <c r="A68" s="122">
        <f t="shared" si="6"/>
        <v>64</v>
      </c>
      <c r="B68" s="819" t="s">
        <v>279</v>
      </c>
      <c r="C68" s="1651" t="s">
        <v>917</v>
      </c>
      <c r="D68" s="170" t="s">
        <v>918</v>
      </c>
      <c r="E68" s="880">
        <v>789199979</v>
      </c>
      <c r="F68" s="880" t="s">
        <v>919</v>
      </c>
      <c r="G68" s="881" t="s">
        <v>779</v>
      </c>
      <c r="H68" s="672"/>
      <c r="I68" s="672" t="s">
        <v>718</v>
      </c>
      <c r="J68" s="576"/>
      <c r="K68" s="576"/>
      <c r="L68" s="576" t="s">
        <v>712</v>
      </c>
      <c r="M68" s="576" t="s">
        <v>712</v>
      </c>
      <c r="N68" s="576" t="s">
        <v>712</v>
      </c>
      <c r="O68" s="576" t="s">
        <v>712</v>
      </c>
      <c r="P68" s="576" t="s">
        <v>712</v>
      </c>
      <c r="Q68" s="576" t="s">
        <v>712</v>
      </c>
      <c r="R68" s="576" t="s">
        <v>712</v>
      </c>
      <c r="S68" s="576" t="s">
        <v>712</v>
      </c>
      <c r="T68" s="576" t="s">
        <v>712</v>
      </c>
      <c r="U68" s="576" t="s">
        <v>712</v>
      </c>
      <c r="V68" s="576" t="s">
        <v>712</v>
      </c>
      <c r="W68" s="576" t="s">
        <v>712</v>
      </c>
      <c r="X68" s="576" t="s">
        <v>712</v>
      </c>
      <c r="Y68" s="576" t="s">
        <v>712</v>
      </c>
      <c r="Z68" s="576" t="s">
        <v>712</v>
      </c>
      <c r="AA68" s="576" t="s">
        <v>712</v>
      </c>
      <c r="AB68" s="576" t="s">
        <v>712</v>
      </c>
      <c r="AC68" s="576" t="s">
        <v>712</v>
      </c>
      <c r="AD68" s="576" t="s">
        <v>712</v>
      </c>
      <c r="AE68" s="576" t="s">
        <v>712</v>
      </c>
      <c r="AF68" s="576" t="s">
        <v>712</v>
      </c>
      <c r="AG68" s="576" t="s">
        <v>712</v>
      </c>
      <c r="AH68" s="576" t="s">
        <v>712</v>
      </c>
      <c r="AI68" s="576" t="s">
        <v>712</v>
      </c>
      <c r="AJ68" s="576" t="s">
        <v>712</v>
      </c>
      <c r="AK68" s="576" t="s">
        <v>712</v>
      </c>
      <c r="AL68" s="576" t="s">
        <v>712</v>
      </c>
      <c r="AM68" s="576" t="s">
        <v>712</v>
      </c>
      <c r="AN68" s="576" t="s">
        <v>712</v>
      </c>
      <c r="AO68" s="834">
        <f t="shared" si="4"/>
        <v>29</v>
      </c>
      <c r="AP68" s="527" t="s">
        <v>914</v>
      </c>
      <c r="AQ68" s="527"/>
      <c r="AR68" s="527"/>
    </row>
    <row r="69" spans="1:44" ht="15.75" hidden="1" customHeight="1">
      <c r="A69" s="122">
        <f t="shared" si="6"/>
        <v>65</v>
      </c>
      <c r="B69" s="819" t="s">
        <v>279</v>
      </c>
      <c r="C69" s="1539"/>
      <c r="D69" s="170" t="s">
        <v>920</v>
      </c>
      <c r="E69" s="880">
        <v>901786678</v>
      </c>
      <c r="F69" s="170" t="s">
        <v>921</v>
      </c>
      <c r="G69" s="881" t="s">
        <v>779</v>
      </c>
      <c r="H69" s="672"/>
      <c r="I69" s="672" t="s">
        <v>718</v>
      </c>
      <c r="J69" s="576"/>
      <c r="K69" s="576"/>
      <c r="L69" s="576" t="s">
        <v>712</v>
      </c>
      <c r="M69" s="576" t="s">
        <v>712</v>
      </c>
      <c r="N69" s="576" t="s">
        <v>712</v>
      </c>
      <c r="O69" s="576" t="s">
        <v>712</v>
      </c>
      <c r="P69" s="576" t="s">
        <v>712</v>
      </c>
      <c r="Q69" s="576" t="s">
        <v>712</v>
      </c>
      <c r="R69" s="576" t="s">
        <v>712</v>
      </c>
      <c r="S69" s="576" t="s">
        <v>712</v>
      </c>
      <c r="T69" s="576" t="s">
        <v>712</v>
      </c>
      <c r="U69" s="576" t="s">
        <v>712</v>
      </c>
      <c r="V69" s="576" t="s">
        <v>712</v>
      </c>
      <c r="W69" s="576" t="s">
        <v>712</v>
      </c>
      <c r="X69" s="576" t="s">
        <v>712</v>
      </c>
      <c r="Y69" s="576" t="s">
        <v>712</v>
      </c>
      <c r="Z69" s="576" t="s">
        <v>712</v>
      </c>
      <c r="AA69" s="576" t="s">
        <v>712</v>
      </c>
      <c r="AB69" s="576" t="s">
        <v>712</v>
      </c>
      <c r="AC69" s="576" t="s">
        <v>712</v>
      </c>
      <c r="AD69" s="576" t="s">
        <v>712</v>
      </c>
      <c r="AE69" s="576" t="s">
        <v>712</v>
      </c>
      <c r="AF69" s="576" t="s">
        <v>712</v>
      </c>
      <c r="AG69" s="576" t="s">
        <v>712</v>
      </c>
      <c r="AH69" s="576" t="s">
        <v>712</v>
      </c>
      <c r="AI69" s="576" t="s">
        <v>712</v>
      </c>
      <c r="AJ69" s="576" t="s">
        <v>712</v>
      </c>
      <c r="AK69" s="576" t="s">
        <v>712</v>
      </c>
      <c r="AL69" s="576" t="s">
        <v>712</v>
      </c>
      <c r="AM69" s="576" t="s">
        <v>712</v>
      </c>
      <c r="AN69" s="576" t="s">
        <v>712</v>
      </c>
      <c r="AO69" s="834">
        <f t="shared" si="4"/>
        <v>29</v>
      </c>
      <c r="AP69" s="527"/>
      <c r="AQ69" s="527"/>
      <c r="AR69" s="527"/>
    </row>
    <row r="70" spans="1:44" ht="15.75" hidden="1" customHeight="1">
      <c r="A70" s="122">
        <f t="shared" si="6"/>
        <v>66</v>
      </c>
      <c r="B70" s="613" t="s">
        <v>279</v>
      </c>
      <c r="C70" s="606"/>
      <c r="D70" s="882" t="s">
        <v>784</v>
      </c>
      <c r="E70" s="123">
        <v>983561361</v>
      </c>
      <c r="F70" s="882" t="s">
        <v>922</v>
      </c>
      <c r="G70" s="649" t="s">
        <v>779</v>
      </c>
      <c r="H70" s="11"/>
      <c r="I70" s="11" t="s">
        <v>718</v>
      </c>
      <c r="J70" s="567"/>
      <c r="K70" s="567"/>
      <c r="L70" s="567" t="s">
        <v>712</v>
      </c>
      <c r="M70" s="567" t="s">
        <v>712</v>
      </c>
      <c r="N70" s="567" t="s">
        <v>712</v>
      </c>
      <c r="O70" s="567" t="s">
        <v>712</v>
      </c>
      <c r="P70" s="567" t="s">
        <v>712</v>
      </c>
      <c r="Q70" s="567" t="s">
        <v>712</v>
      </c>
      <c r="R70" s="567" t="s">
        <v>712</v>
      </c>
      <c r="S70" s="567" t="s">
        <v>712</v>
      </c>
      <c r="T70" s="567" t="s">
        <v>712</v>
      </c>
      <c r="U70" s="567" t="s">
        <v>712</v>
      </c>
      <c r="V70" s="567" t="s">
        <v>712</v>
      </c>
      <c r="W70" s="567" t="s">
        <v>712</v>
      </c>
      <c r="X70" s="567" t="s">
        <v>712</v>
      </c>
      <c r="Y70" s="567" t="s">
        <v>712</v>
      </c>
      <c r="Z70" s="567" t="s">
        <v>712</v>
      </c>
      <c r="AA70" s="567" t="s">
        <v>712</v>
      </c>
      <c r="AB70" s="567" t="s">
        <v>712</v>
      </c>
      <c r="AC70" s="567" t="s">
        <v>712</v>
      </c>
      <c r="AD70" s="567" t="s">
        <v>712</v>
      </c>
      <c r="AE70" s="567" t="s">
        <v>712</v>
      </c>
      <c r="AF70" s="567" t="s">
        <v>712</v>
      </c>
      <c r="AG70" s="567" t="s">
        <v>712</v>
      </c>
      <c r="AH70" s="567" t="s">
        <v>712</v>
      </c>
      <c r="AI70" s="567" t="s">
        <v>712</v>
      </c>
      <c r="AJ70" s="567" t="s">
        <v>712</v>
      </c>
      <c r="AK70" s="567" t="s">
        <v>712</v>
      </c>
      <c r="AL70" s="567" t="s">
        <v>712</v>
      </c>
      <c r="AM70" s="567" t="s">
        <v>712</v>
      </c>
      <c r="AN70" s="567" t="s">
        <v>712</v>
      </c>
      <c r="AO70" s="834">
        <f t="shared" si="4"/>
        <v>29</v>
      </c>
      <c r="AP70" s="527"/>
      <c r="AQ70" s="527"/>
      <c r="AR70" s="527"/>
    </row>
    <row r="71" spans="1:44" ht="15.75" hidden="1" customHeight="1">
      <c r="A71" s="122">
        <f t="shared" si="6"/>
        <v>67</v>
      </c>
      <c r="B71" s="613" t="s">
        <v>279</v>
      </c>
      <c r="C71" s="883"/>
      <c r="D71" s="156" t="s">
        <v>771</v>
      </c>
      <c r="E71" s="198">
        <v>396753045</v>
      </c>
      <c r="F71" s="156" t="s">
        <v>923</v>
      </c>
      <c r="G71" s="649">
        <v>15</v>
      </c>
      <c r="H71" s="11"/>
      <c r="I71" s="613" t="s">
        <v>718</v>
      </c>
      <c r="J71" s="578" t="s">
        <v>857</v>
      </c>
      <c r="K71" s="578" t="s">
        <v>857</v>
      </c>
      <c r="L71" s="567" t="s">
        <v>712</v>
      </c>
      <c r="M71" s="578" t="s">
        <v>712</v>
      </c>
      <c r="N71" s="567" t="s">
        <v>849</v>
      </c>
      <c r="O71" s="567" t="s">
        <v>849</v>
      </c>
      <c r="P71" s="567" t="s">
        <v>849</v>
      </c>
      <c r="Q71" s="567" t="s">
        <v>849</v>
      </c>
      <c r="R71" s="567" t="s">
        <v>849</v>
      </c>
      <c r="S71" s="567" t="s">
        <v>849</v>
      </c>
      <c r="T71" s="567" t="s">
        <v>849</v>
      </c>
      <c r="U71" s="567" t="s">
        <v>261</v>
      </c>
      <c r="V71" s="567" t="s">
        <v>261</v>
      </c>
      <c r="W71" s="567" t="s">
        <v>261</v>
      </c>
      <c r="X71" s="567" t="s">
        <v>261</v>
      </c>
      <c r="Y71" s="567" t="s">
        <v>261</v>
      </c>
      <c r="Z71" s="567" t="s">
        <v>261</v>
      </c>
      <c r="AA71" s="567" t="s">
        <v>261</v>
      </c>
      <c r="AB71" s="567" t="s">
        <v>261</v>
      </c>
      <c r="AC71" s="567" t="s">
        <v>261</v>
      </c>
      <c r="AD71" s="567" t="s">
        <v>261</v>
      </c>
      <c r="AE71" s="567" t="s">
        <v>261</v>
      </c>
      <c r="AF71" s="567" t="s">
        <v>261</v>
      </c>
      <c r="AG71" s="567" t="s">
        <v>261</v>
      </c>
      <c r="AH71" s="567" t="s">
        <v>261</v>
      </c>
      <c r="AI71" s="567" t="s">
        <v>261</v>
      </c>
      <c r="AJ71" s="567" t="s">
        <v>261</v>
      </c>
      <c r="AK71" s="567" t="s">
        <v>261</v>
      </c>
      <c r="AL71" s="567" t="s">
        <v>261</v>
      </c>
      <c r="AM71" s="567" t="s">
        <v>261</v>
      </c>
      <c r="AN71" s="567" t="s">
        <v>261</v>
      </c>
      <c r="AO71" s="834">
        <f t="shared" si="4"/>
        <v>11</v>
      </c>
      <c r="AP71" s="527"/>
      <c r="AQ71" s="527"/>
      <c r="AR71" s="527"/>
    </row>
    <row r="72" spans="1:44" ht="15.75" customHeight="1">
      <c r="A72" s="122">
        <f t="shared" si="6"/>
        <v>68</v>
      </c>
      <c r="B72" s="591" t="s">
        <v>279</v>
      </c>
      <c r="C72" s="884"/>
      <c r="D72" s="702" t="s">
        <v>924</v>
      </c>
      <c r="E72" s="782">
        <v>979434793</v>
      </c>
      <c r="F72" s="702"/>
      <c r="G72" s="885">
        <v>8</v>
      </c>
      <c r="H72" s="10"/>
      <c r="I72" s="591" t="s">
        <v>718</v>
      </c>
      <c r="J72" s="576"/>
      <c r="K72" s="576" t="s">
        <v>712</v>
      </c>
      <c r="L72" s="886" t="s">
        <v>277</v>
      </c>
      <c r="M72" s="886" t="s">
        <v>277</v>
      </c>
      <c r="N72" s="576"/>
      <c r="O72" s="576"/>
      <c r="P72" s="576"/>
      <c r="Q72" s="576"/>
      <c r="R72" s="576"/>
      <c r="S72" s="576"/>
      <c r="T72" s="576"/>
      <c r="U72" s="576"/>
      <c r="V72" s="576"/>
      <c r="W72" s="576"/>
      <c r="X72" s="576"/>
      <c r="Y72" s="576"/>
      <c r="Z72" s="576"/>
      <c r="AA72" s="576"/>
      <c r="AB72" s="576"/>
      <c r="AC72" s="576"/>
      <c r="AD72" s="576"/>
      <c r="AE72" s="576"/>
      <c r="AF72" s="576"/>
      <c r="AG72" s="576"/>
      <c r="AH72" s="576"/>
      <c r="AI72" s="576"/>
      <c r="AJ72" s="576"/>
      <c r="AK72" s="576"/>
      <c r="AL72" s="576"/>
      <c r="AM72" s="576"/>
      <c r="AN72" s="576"/>
      <c r="AO72" s="834">
        <f t="shared" si="4"/>
        <v>1</v>
      </c>
      <c r="AP72" s="527"/>
      <c r="AQ72" s="527"/>
      <c r="AR72" s="527"/>
    </row>
    <row r="73" spans="1:44" ht="15.75" customHeight="1">
      <c r="A73" s="122">
        <f t="shared" si="6"/>
        <v>69</v>
      </c>
      <c r="B73" s="591" t="s">
        <v>279</v>
      </c>
      <c r="C73" s="884"/>
      <c r="D73" s="887" t="s">
        <v>925</v>
      </c>
      <c r="E73" s="888">
        <v>395427248</v>
      </c>
      <c r="F73" s="889" t="s">
        <v>926</v>
      </c>
      <c r="G73" s="885">
        <v>8</v>
      </c>
      <c r="H73" s="10"/>
      <c r="I73" s="591" t="s">
        <v>718</v>
      </c>
      <c r="J73" s="576"/>
      <c r="K73" s="576"/>
      <c r="L73" s="872" t="s">
        <v>821</v>
      </c>
      <c r="M73" s="872" t="s">
        <v>821</v>
      </c>
      <c r="N73" s="872" t="s">
        <v>821</v>
      </c>
      <c r="O73" s="872" t="s">
        <v>821</v>
      </c>
      <c r="P73" s="872" t="s">
        <v>821</v>
      </c>
      <c r="Q73" s="886" t="s">
        <v>277</v>
      </c>
      <c r="R73" s="576"/>
      <c r="S73" s="576"/>
      <c r="T73" s="576"/>
      <c r="U73" s="576"/>
      <c r="V73" s="576"/>
      <c r="W73" s="576"/>
      <c r="X73" s="576"/>
      <c r="Y73" s="576"/>
      <c r="Z73" s="576"/>
      <c r="AA73" s="576"/>
      <c r="AB73" s="576"/>
      <c r="AC73" s="576"/>
      <c r="AD73" s="576"/>
      <c r="AE73" s="576"/>
      <c r="AF73" s="576"/>
      <c r="AG73" s="576"/>
      <c r="AH73" s="576"/>
      <c r="AI73" s="576"/>
      <c r="AJ73" s="576"/>
      <c r="AK73" s="576"/>
      <c r="AL73" s="576"/>
      <c r="AM73" s="576"/>
      <c r="AN73" s="576"/>
      <c r="AO73" s="834">
        <f t="shared" si="4"/>
        <v>5</v>
      </c>
      <c r="AP73" s="527"/>
      <c r="AQ73" s="527"/>
      <c r="AR73" s="527"/>
    </row>
    <row r="74" spans="1:44" ht="15.75" hidden="1" customHeight="1">
      <c r="A74" s="122">
        <f t="shared" si="6"/>
        <v>70</v>
      </c>
      <c r="B74" s="591" t="s">
        <v>279</v>
      </c>
      <c r="C74" s="884"/>
      <c r="D74" s="274" t="s">
        <v>764</v>
      </c>
      <c r="E74" s="782">
        <v>375261102</v>
      </c>
      <c r="F74" s="274" t="s">
        <v>927</v>
      </c>
      <c r="G74" s="885">
        <v>15</v>
      </c>
      <c r="H74" s="10"/>
      <c r="I74" s="591" t="s">
        <v>718</v>
      </c>
      <c r="J74" s="576" t="s">
        <v>712</v>
      </c>
      <c r="K74" s="846" t="s">
        <v>849</v>
      </c>
      <c r="L74" s="846" t="s">
        <v>849</v>
      </c>
      <c r="M74" s="846" t="s">
        <v>849</v>
      </c>
      <c r="N74" s="846" t="s">
        <v>849</v>
      </c>
      <c r="O74" s="846" t="s">
        <v>849</v>
      </c>
      <c r="P74" s="846" t="s">
        <v>849</v>
      </c>
      <c r="Q74" s="886" t="s">
        <v>277</v>
      </c>
      <c r="R74" s="576"/>
      <c r="S74" s="576"/>
      <c r="T74" s="576"/>
      <c r="U74" s="576"/>
      <c r="V74" s="576"/>
      <c r="W74" s="576"/>
      <c r="X74" s="576"/>
      <c r="Y74" s="576"/>
      <c r="Z74" s="576"/>
      <c r="AA74" s="576"/>
      <c r="AB74" s="576"/>
      <c r="AC74" s="576"/>
      <c r="AD74" s="576"/>
      <c r="AE74" s="576"/>
      <c r="AF74" s="576"/>
      <c r="AG74" s="576"/>
      <c r="AH74" s="576"/>
      <c r="AI74" s="576"/>
      <c r="AJ74" s="576"/>
      <c r="AK74" s="576"/>
      <c r="AL74" s="576"/>
      <c r="AM74" s="576"/>
      <c r="AN74" s="576"/>
      <c r="AO74" s="834">
        <f t="shared" si="4"/>
        <v>7</v>
      </c>
      <c r="AP74" s="527"/>
      <c r="AQ74" s="527"/>
      <c r="AR74" s="527"/>
    </row>
    <row r="75" spans="1:44" ht="15.75" hidden="1" customHeight="1">
      <c r="A75" s="122">
        <f t="shared" si="6"/>
        <v>71</v>
      </c>
      <c r="B75" s="591" t="s">
        <v>279</v>
      </c>
      <c r="C75" s="890"/>
      <c r="D75" s="887" t="s">
        <v>246</v>
      </c>
      <c r="E75" s="891">
        <v>974172336</v>
      </c>
      <c r="F75" s="892" t="s">
        <v>928</v>
      </c>
      <c r="G75" s="594"/>
      <c r="H75" s="591"/>
      <c r="I75" s="591"/>
      <c r="J75" s="861" t="s">
        <v>849</v>
      </c>
      <c r="K75" s="861" t="s">
        <v>849</v>
      </c>
      <c r="L75" s="861" t="s">
        <v>849</v>
      </c>
      <c r="M75" s="861" t="s">
        <v>849</v>
      </c>
      <c r="N75" s="861" t="s">
        <v>849</v>
      </c>
      <c r="O75" s="861" t="s">
        <v>849</v>
      </c>
      <c r="P75" s="576" t="s">
        <v>261</v>
      </c>
      <c r="Q75" s="576" t="s">
        <v>261</v>
      </c>
      <c r="R75" s="576" t="s">
        <v>261</v>
      </c>
      <c r="S75" s="576" t="s">
        <v>261</v>
      </c>
      <c r="T75" s="576"/>
      <c r="U75" s="576"/>
      <c r="V75" s="576"/>
      <c r="W75" s="576"/>
      <c r="X75" s="576"/>
      <c r="Y75" s="576"/>
      <c r="Z75" s="576"/>
      <c r="AA75" s="576"/>
      <c r="AB75" s="576"/>
      <c r="AC75" s="576"/>
      <c r="AD75" s="576"/>
      <c r="AE75" s="576"/>
      <c r="AF75" s="576"/>
      <c r="AG75" s="576"/>
      <c r="AH75" s="576"/>
      <c r="AI75" s="576"/>
      <c r="AJ75" s="576"/>
      <c r="AK75" s="576"/>
      <c r="AL75" s="576"/>
      <c r="AM75" s="576"/>
      <c r="AN75" s="576"/>
      <c r="AO75" s="834">
        <f t="shared" si="4"/>
        <v>6</v>
      </c>
      <c r="AP75" s="540"/>
    </row>
    <row r="76" spans="1:44" ht="15.75" hidden="1" customHeight="1">
      <c r="A76" s="122">
        <f t="shared" si="6"/>
        <v>72</v>
      </c>
      <c r="B76" s="591" t="s">
        <v>279</v>
      </c>
      <c r="C76" s="586"/>
      <c r="D76" s="702" t="s">
        <v>734</v>
      </c>
      <c r="E76" s="782">
        <v>325532898</v>
      </c>
      <c r="F76" s="702" t="s">
        <v>929</v>
      </c>
      <c r="G76" s="885"/>
      <c r="H76" s="10"/>
      <c r="I76" s="591"/>
      <c r="J76" s="576" t="s">
        <v>712</v>
      </c>
      <c r="K76" s="576" t="s">
        <v>261</v>
      </c>
      <c r="L76" s="577" t="s">
        <v>712</v>
      </c>
      <c r="M76" s="577" t="s">
        <v>712</v>
      </c>
      <c r="N76" s="858" t="s">
        <v>821</v>
      </c>
      <c r="O76" s="858" t="s">
        <v>821</v>
      </c>
      <c r="P76" s="858" t="s">
        <v>821</v>
      </c>
      <c r="Q76" s="871" t="s">
        <v>849</v>
      </c>
      <c r="R76" s="871" t="s">
        <v>849</v>
      </c>
      <c r="S76" s="886" t="s">
        <v>277</v>
      </c>
      <c r="T76" s="576"/>
      <c r="U76" s="576"/>
      <c r="V76" s="576"/>
      <c r="W76" s="576"/>
      <c r="X76" s="576"/>
      <c r="Y76" s="576"/>
      <c r="Z76" s="576"/>
      <c r="AA76" s="576"/>
      <c r="AB76" s="576"/>
      <c r="AC76" s="576"/>
      <c r="AD76" s="576"/>
      <c r="AE76" s="576"/>
      <c r="AF76" s="576"/>
      <c r="AG76" s="576"/>
      <c r="AH76" s="576"/>
      <c r="AI76" s="576"/>
      <c r="AJ76" s="576"/>
      <c r="AK76" s="576"/>
      <c r="AL76" s="576"/>
      <c r="AM76" s="576"/>
      <c r="AN76" s="576"/>
      <c r="AO76" s="834">
        <f t="shared" si="4"/>
        <v>8</v>
      </c>
      <c r="AP76" s="527"/>
      <c r="AQ76" s="527"/>
      <c r="AR76" s="527"/>
    </row>
    <row r="77" spans="1:44" ht="15.75" hidden="1" customHeight="1">
      <c r="A77" s="122">
        <f t="shared" si="6"/>
        <v>73</v>
      </c>
      <c r="B77" s="10"/>
      <c r="C77" s="586" t="s">
        <v>789</v>
      </c>
      <c r="D77" s="10"/>
      <c r="E77" s="782"/>
      <c r="F77" s="10"/>
      <c r="G77" s="885" t="s">
        <v>930</v>
      </c>
      <c r="H77" s="10" t="s">
        <v>931</v>
      </c>
      <c r="I77" s="10"/>
      <c r="J77" s="542"/>
      <c r="K77" s="542"/>
      <c r="L77" s="542"/>
      <c r="M77" s="542"/>
      <c r="N77" s="542"/>
      <c r="O77" s="542"/>
      <c r="P77" s="542"/>
      <c r="Q77" s="542"/>
      <c r="R77" s="542"/>
      <c r="S77" s="542"/>
      <c r="T77" s="542"/>
      <c r="U77" s="542"/>
      <c r="V77" s="542"/>
      <c r="W77" s="542"/>
      <c r="X77" s="542"/>
      <c r="Y77" s="542"/>
      <c r="Z77" s="542"/>
      <c r="AA77" s="542"/>
      <c r="AB77" s="542"/>
      <c r="AC77" s="542"/>
      <c r="AD77" s="542"/>
      <c r="AE77" s="542"/>
      <c r="AF77" s="542"/>
      <c r="AG77" s="542"/>
      <c r="AH77" s="542"/>
      <c r="AI77" s="542"/>
      <c r="AJ77" s="542"/>
      <c r="AK77" s="542"/>
      <c r="AL77" s="542"/>
      <c r="AM77" s="542"/>
      <c r="AN77" s="542"/>
      <c r="AO77" s="893"/>
      <c r="AP77" s="527"/>
      <c r="AQ77" s="527"/>
      <c r="AR77" s="527"/>
    </row>
    <row r="78" spans="1:44" ht="15.75" hidden="1" customHeight="1">
      <c r="A78" s="122">
        <f t="shared" si="6"/>
        <v>74</v>
      </c>
      <c r="B78" s="10"/>
      <c r="C78" s="586" t="s">
        <v>790</v>
      </c>
      <c r="D78" s="10"/>
      <c r="E78" s="782"/>
      <c r="F78" s="10"/>
      <c r="G78" s="885" t="s">
        <v>930</v>
      </c>
      <c r="H78" s="10" t="s">
        <v>931</v>
      </c>
      <c r="I78" s="10"/>
      <c r="J78" s="542"/>
      <c r="K78" s="542"/>
      <c r="L78" s="542"/>
      <c r="M78" s="542"/>
      <c r="N78" s="542"/>
      <c r="O78" s="542"/>
      <c r="P78" s="542"/>
      <c r="Q78" s="542"/>
      <c r="R78" s="542"/>
      <c r="S78" s="542"/>
      <c r="T78" s="542"/>
      <c r="U78" s="542"/>
      <c r="V78" s="542"/>
      <c r="W78" s="542"/>
      <c r="X78" s="542"/>
      <c r="Y78" s="542"/>
      <c r="Z78" s="542"/>
      <c r="AA78" s="542"/>
      <c r="AB78" s="542"/>
      <c r="AC78" s="542"/>
      <c r="AD78" s="542"/>
      <c r="AE78" s="542"/>
      <c r="AF78" s="542"/>
      <c r="AG78" s="542"/>
      <c r="AH78" s="542"/>
      <c r="AI78" s="542"/>
      <c r="AJ78" s="542"/>
      <c r="AK78" s="542"/>
      <c r="AL78" s="542"/>
      <c r="AM78" s="542"/>
      <c r="AN78" s="542"/>
      <c r="AO78" s="893"/>
      <c r="AP78" s="527"/>
      <c r="AQ78" s="527"/>
      <c r="AR78" s="527"/>
    </row>
    <row r="79" spans="1:44" ht="15.75" hidden="1" customHeight="1">
      <c r="A79" s="122">
        <f t="shared" si="6"/>
        <v>75</v>
      </c>
      <c r="B79" s="128" t="s">
        <v>932</v>
      </c>
      <c r="C79" s="170"/>
      <c r="D79" s="894" t="s">
        <v>275</v>
      </c>
      <c r="E79" s="895">
        <v>978286576</v>
      </c>
      <c r="F79" s="894"/>
      <c r="G79" s="881">
        <v>3.5</v>
      </c>
      <c r="H79" s="49"/>
      <c r="I79" s="49"/>
      <c r="J79" s="542"/>
      <c r="K79" s="542"/>
      <c r="L79" s="542"/>
      <c r="M79" s="542"/>
      <c r="N79" s="542"/>
      <c r="O79" s="542"/>
      <c r="P79" s="542"/>
      <c r="Q79" s="542"/>
      <c r="R79" s="542"/>
      <c r="S79" s="542"/>
      <c r="T79" s="542"/>
      <c r="U79" s="542"/>
      <c r="V79" s="542"/>
      <c r="W79" s="542"/>
      <c r="X79" s="542"/>
      <c r="Y79" s="542"/>
      <c r="Z79" s="542"/>
      <c r="AA79" s="542"/>
      <c r="AB79" s="542"/>
      <c r="AC79" s="542"/>
      <c r="AD79" s="542"/>
      <c r="AE79" s="542"/>
      <c r="AF79" s="542"/>
      <c r="AG79" s="542"/>
      <c r="AH79" s="542"/>
      <c r="AI79" s="542"/>
      <c r="AJ79" s="542"/>
      <c r="AK79" s="542"/>
      <c r="AL79" s="542"/>
      <c r="AM79" s="542"/>
      <c r="AN79" s="542"/>
      <c r="AO79" s="893"/>
      <c r="AP79" s="527"/>
      <c r="AQ79" s="527"/>
      <c r="AR79" s="527"/>
    </row>
    <row r="80" spans="1:44" ht="15.75" hidden="1" customHeight="1">
      <c r="A80" s="122">
        <f t="shared" si="6"/>
        <v>76</v>
      </c>
      <c r="B80" s="736"/>
      <c r="C80" s="170" t="s">
        <v>345</v>
      </c>
      <c r="D80" s="736"/>
      <c r="E80" s="896"/>
      <c r="F80" s="736"/>
      <c r="G80" s="885">
        <v>2.5</v>
      </c>
      <c r="H80" s="10"/>
      <c r="I80" s="10"/>
      <c r="J80" s="542"/>
      <c r="K80" s="542"/>
      <c r="L80" s="542"/>
      <c r="M80" s="542"/>
      <c r="N80" s="542"/>
      <c r="O80" s="542"/>
      <c r="P80" s="542"/>
      <c r="Q80" s="542"/>
      <c r="R80" s="542"/>
      <c r="S80" s="542"/>
      <c r="T80" s="542"/>
      <c r="U80" s="542"/>
      <c r="V80" s="542"/>
      <c r="W80" s="542"/>
      <c r="X80" s="542"/>
      <c r="Y80" s="542"/>
      <c r="Z80" s="542"/>
      <c r="AA80" s="542"/>
      <c r="AB80" s="542"/>
      <c r="AC80" s="542"/>
      <c r="AD80" s="542"/>
      <c r="AE80" s="542" t="s">
        <v>305</v>
      </c>
      <c r="AF80" s="542"/>
      <c r="AG80" s="542"/>
      <c r="AH80" s="542" t="s">
        <v>282</v>
      </c>
      <c r="AI80" s="542"/>
      <c r="AJ80" s="542"/>
      <c r="AK80" s="542" t="s">
        <v>751</v>
      </c>
      <c r="AL80" s="542"/>
      <c r="AM80" s="542"/>
      <c r="AN80" s="542"/>
      <c r="AO80" s="893"/>
      <c r="AP80" s="527"/>
      <c r="AQ80" s="527"/>
      <c r="AR80" s="527"/>
    </row>
    <row r="81" spans="1:44" ht="15.75" hidden="1" customHeight="1">
      <c r="A81" s="122">
        <f t="shared" si="6"/>
        <v>77</v>
      </c>
      <c r="B81" s="10"/>
      <c r="C81" s="170" t="s">
        <v>153</v>
      </c>
      <c r="D81" s="10"/>
      <c r="E81" s="782"/>
      <c r="F81" s="10"/>
      <c r="G81" s="885">
        <v>2.5</v>
      </c>
      <c r="H81" s="10"/>
      <c r="I81" s="10"/>
      <c r="J81" s="542"/>
      <c r="K81" s="542"/>
      <c r="L81" s="542"/>
      <c r="M81" s="542"/>
      <c r="N81" s="542"/>
      <c r="O81" s="542"/>
      <c r="P81" s="542"/>
      <c r="Q81" s="542"/>
      <c r="R81" s="542"/>
      <c r="S81" s="542"/>
      <c r="T81" s="542"/>
      <c r="U81" s="542"/>
      <c r="V81" s="542"/>
      <c r="W81" s="542"/>
      <c r="X81" s="542"/>
      <c r="Y81" s="542"/>
      <c r="Z81" s="542"/>
      <c r="AA81" s="542"/>
      <c r="AB81" s="542"/>
      <c r="AC81" s="542"/>
      <c r="AD81" s="542"/>
      <c r="AE81" s="542"/>
      <c r="AF81" s="542"/>
      <c r="AG81" s="542"/>
      <c r="AH81" s="542"/>
      <c r="AI81" s="542"/>
      <c r="AJ81" s="542"/>
      <c r="AK81" s="542"/>
      <c r="AL81" s="542"/>
      <c r="AM81" s="542"/>
      <c r="AN81" s="542"/>
      <c r="AO81" s="893"/>
      <c r="AP81" s="527"/>
      <c r="AQ81" s="527"/>
      <c r="AR81" s="527"/>
    </row>
    <row r="82" spans="1:44" ht="15.75" hidden="1" customHeight="1">
      <c r="A82" s="122">
        <f t="shared" si="6"/>
        <v>78</v>
      </c>
      <c r="B82" s="11"/>
      <c r="C82" s="702" t="s">
        <v>347</v>
      </c>
      <c r="D82" s="11"/>
      <c r="E82" s="198"/>
      <c r="F82" s="11"/>
      <c r="G82" s="649" t="s">
        <v>791</v>
      </c>
      <c r="H82" s="11"/>
      <c r="I82" s="11"/>
      <c r="J82" s="542"/>
      <c r="K82" s="542"/>
      <c r="L82" s="542"/>
      <c r="M82" s="542"/>
      <c r="N82" s="542"/>
      <c r="O82" s="542"/>
      <c r="P82" s="542"/>
      <c r="Q82" s="542"/>
      <c r="R82" s="542"/>
      <c r="S82" s="542"/>
      <c r="T82" s="542"/>
      <c r="U82" s="542"/>
      <c r="V82" s="542"/>
      <c r="W82" s="542"/>
      <c r="X82" s="542"/>
      <c r="Y82" s="542"/>
      <c r="Z82" s="542"/>
      <c r="AA82" s="542"/>
      <c r="AB82" s="542"/>
      <c r="AC82" s="542"/>
      <c r="AD82" s="542"/>
      <c r="AE82" s="542"/>
      <c r="AF82" s="542"/>
      <c r="AG82" s="542"/>
      <c r="AH82" s="542"/>
      <c r="AI82" s="542"/>
      <c r="AJ82" s="542"/>
      <c r="AK82" s="542"/>
      <c r="AL82" s="542"/>
      <c r="AM82" s="542"/>
      <c r="AN82" s="542"/>
      <c r="AO82" s="893"/>
      <c r="AP82" s="527"/>
      <c r="AQ82" s="527"/>
      <c r="AR82" s="527"/>
    </row>
    <row r="83" spans="1:44" ht="15.75" hidden="1" customHeight="1">
      <c r="A83" s="122">
        <f t="shared" si="6"/>
        <v>79</v>
      </c>
      <c r="B83" s="11"/>
      <c r="C83" s="702" t="s">
        <v>350</v>
      </c>
      <c r="D83" s="11"/>
      <c r="E83" s="198"/>
      <c r="F83" s="11"/>
      <c r="G83" s="649" t="s">
        <v>791</v>
      </c>
      <c r="H83" s="11"/>
      <c r="I83" s="11"/>
      <c r="J83" s="542"/>
      <c r="K83" s="542"/>
      <c r="L83" s="542"/>
      <c r="M83" s="542"/>
      <c r="N83" s="542"/>
      <c r="O83" s="542"/>
      <c r="P83" s="542"/>
      <c r="Q83" s="542"/>
      <c r="R83" s="542"/>
      <c r="S83" s="542"/>
      <c r="T83" s="542"/>
      <c r="U83" s="542"/>
      <c r="V83" s="542"/>
      <c r="W83" s="542"/>
      <c r="X83" s="542"/>
      <c r="Y83" s="542"/>
      <c r="Z83" s="542"/>
      <c r="AA83" s="542"/>
      <c r="AB83" s="542"/>
      <c r="AC83" s="542"/>
      <c r="AD83" s="542"/>
      <c r="AE83" s="542"/>
      <c r="AF83" s="542"/>
      <c r="AG83" s="542"/>
      <c r="AH83" s="542"/>
      <c r="AI83" s="542"/>
      <c r="AJ83" s="542"/>
      <c r="AK83" s="542"/>
      <c r="AL83" s="542"/>
      <c r="AM83" s="542"/>
      <c r="AN83" s="542"/>
      <c r="AO83" s="893"/>
      <c r="AP83" s="527"/>
      <c r="AQ83" s="527"/>
      <c r="AR83" s="527"/>
    </row>
    <row r="84" spans="1:44" ht="15.75" hidden="1" customHeight="1">
      <c r="A84" s="122">
        <f t="shared" si="6"/>
        <v>80</v>
      </c>
      <c r="B84" s="11"/>
      <c r="C84" s="702" t="s">
        <v>349</v>
      </c>
      <c r="D84" s="11"/>
      <c r="E84" s="198"/>
      <c r="F84" s="11"/>
      <c r="G84" s="649" t="s">
        <v>791</v>
      </c>
      <c r="H84" s="11"/>
      <c r="I84" s="11"/>
      <c r="J84" s="542"/>
      <c r="K84" s="542"/>
      <c r="L84" s="542"/>
      <c r="M84" s="542"/>
      <c r="N84" s="542"/>
      <c r="O84" s="542"/>
      <c r="P84" s="542"/>
      <c r="Q84" s="542"/>
      <c r="R84" s="542"/>
      <c r="S84" s="542"/>
      <c r="T84" s="542"/>
      <c r="U84" s="542"/>
      <c r="V84" s="542"/>
      <c r="W84" s="542"/>
      <c r="X84" s="542"/>
      <c r="Y84" s="542"/>
      <c r="Z84" s="542"/>
      <c r="AA84" s="542"/>
      <c r="AB84" s="542"/>
      <c r="AC84" s="542"/>
      <c r="AD84" s="542"/>
      <c r="AE84" s="542"/>
      <c r="AF84" s="542"/>
      <c r="AG84" s="542"/>
      <c r="AH84" s="542"/>
      <c r="AI84" s="542"/>
      <c r="AJ84" s="542"/>
      <c r="AK84" s="542"/>
      <c r="AL84" s="542"/>
      <c r="AM84" s="542"/>
      <c r="AN84" s="542"/>
      <c r="AO84" s="893"/>
      <c r="AP84" s="527"/>
      <c r="AQ84" s="527"/>
      <c r="AR84" s="527"/>
    </row>
    <row r="85" spans="1:44" ht="15.75" hidden="1" customHeight="1">
      <c r="A85" s="122">
        <f t="shared" si="6"/>
        <v>81</v>
      </c>
      <c r="B85" s="49"/>
      <c r="C85" s="170" t="s">
        <v>268</v>
      </c>
      <c r="D85" s="49" t="s">
        <v>792</v>
      </c>
      <c r="E85" s="895">
        <v>345705693</v>
      </c>
      <c r="F85" s="49"/>
      <c r="G85" s="881">
        <v>1.9</v>
      </c>
      <c r="H85" s="49"/>
      <c r="I85" s="49"/>
      <c r="J85" s="542"/>
      <c r="K85" s="542"/>
      <c r="L85" s="542"/>
      <c r="M85" s="542"/>
      <c r="N85" s="542"/>
      <c r="O85" s="542"/>
      <c r="P85" s="542"/>
      <c r="Q85" s="542"/>
      <c r="R85" s="542"/>
      <c r="S85" s="542"/>
      <c r="T85" s="542"/>
      <c r="U85" s="542"/>
      <c r="V85" s="542"/>
      <c r="W85" s="542"/>
      <c r="X85" s="542"/>
      <c r="Y85" s="542"/>
      <c r="Z85" s="542"/>
      <c r="AA85" s="542"/>
      <c r="AB85" s="542"/>
      <c r="AC85" s="542"/>
      <c r="AD85" s="542"/>
      <c r="AE85" s="897"/>
      <c r="AF85" s="542"/>
      <c r="AG85" s="542"/>
      <c r="AH85" s="542"/>
      <c r="AI85" s="542"/>
      <c r="AJ85" s="542"/>
      <c r="AK85" s="542"/>
      <c r="AL85" s="542"/>
      <c r="AM85" s="542"/>
      <c r="AN85" s="542"/>
      <c r="AO85" s="893"/>
      <c r="AP85" s="527"/>
      <c r="AQ85" s="527"/>
      <c r="AR85" s="527"/>
    </row>
    <row r="86" spans="1:44" ht="15.75" hidden="1" customHeight="1">
      <c r="A86" s="122">
        <f t="shared" si="6"/>
        <v>82</v>
      </c>
      <c r="B86" s="11"/>
      <c r="C86" s="702" t="s">
        <v>174</v>
      </c>
      <c r="D86" s="11"/>
      <c r="E86" s="198"/>
      <c r="F86" s="11"/>
      <c r="G86" s="649">
        <v>1.5</v>
      </c>
      <c r="H86" s="11"/>
      <c r="I86" s="11"/>
      <c r="J86" s="542"/>
      <c r="K86" s="542"/>
      <c r="L86" s="542"/>
      <c r="M86" s="542"/>
      <c r="N86" s="542"/>
      <c r="O86" s="542"/>
      <c r="P86" s="542"/>
      <c r="Q86" s="542"/>
      <c r="R86" s="542"/>
      <c r="S86" s="542"/>
      <c r="T86" s="542"/>
      <c r="U86" s="542"/>
      <c r="V86" s="542"/>
      <c r="W86" s="542"/>
      <c r="X86" s="542"/>
      <c r="Y86" s="542"/>
      <c r="Z86" s="542"/>
      <c r="AA86" s="542"/>
      <c r="AB86" s="542"/>
      <c r="AC86" s="542"/>
      <c r="AD86" s="542"/>
      <c r="AE86" s="542"/>
      <c r="AF86" s="542"/>
      <c r="AG86" s="542"/>
      <c r="AH86" s="542"/>
      <c r="AI86" s="542"/>
      <c r="AJ86" s="542"/>
      <c r="AK86" s="542"/>
      <c r="AL86" s="542"/>
      <c r="AM86" s="542"/>
      <c r="AN86" s="542"/>
      <c r="AO86" s="893"/>
      <c r="AP86" s="527"/>
      <c r="AQ86" s="527"/>
      <c r="AR86" s="527"/>
    </row>
    <row r="87" spans="1:44" ht="15.75" hidden="1" customHeight="1">
      <c r="A87" s="122">
        <f t="shared" si="6"/>
        <v>83</v>
      </c>
      <c r="B87" s="11"/>
      <c r="C87" s="702" t="s">
        <v>177</v>
      </c>
      <c r="D87" s="11"/>
      <c r="E87" s="198"/>
      <c r="F87" s="11"/>
      <c r="G87" s="649">
        <v>1.5</v>
      </c>
      <c r="H87" s="11"/>
      <c r="I87" s="11"/>
      <c r="J87" s="542"/>
      <c r="K87" s="542"/>
      <c r="L87" s="542"/>
      <c r="M87" s="542"/>
      <c r="N87" s="542"/>
      <c r="O87" s="542"/>
      <c r="P87" s="542"/>
      <c r="Q87" s="542"/>
      <c r="R87" s="542"/>
      <c r="S87" s="542"/>
      <c r="T87" s="542"/>
      <c r="U87" s="542"/>
      <c r="V87" s="542"/>
      <c r="W87" s="542"/>
      <c r="X87" s="542"/>
      <c r="Y87" s="542"/>
      <c r="Z87" s="542"/>
      <c r="AA87" s="542"/>
      <c r="AB87" s="542"/>
      <c r="AC87" s="542"/>
      <c r="AD87" s="542"/>
      <c r="AE87" s="542"/>
      <c r="AF87" s="542"/>
      <c r="AG87" s="542"/>
      <c r="AH87" s="542"/>
      <c r="AI87" s="542"/>
      <c r="AJ87" s="542"/>
      <c r="AK87" s="542"/>
      <c r="AL87" s="542"/>
      <c r="AM87" s="542"/>
      <c r="AN87" s="542"/>
      <c r="AO87" s="893"/>
      <c r="AP87" s="527"/>
      <c r="AQ87" s="527"/>
      <c r="AR87" s="527"/>
    </row>
    <row r="88" spans="1:44" ht="15.75" hidden="1" customHeight="1">
      <c r="A88" s="122">
        <f t="shared" si="6"/>
        <v>84</v>
      </c>
      <c r="B88" s="11"/>
      <c r="C88" s="702" t="s">
        <v>169</v>
      </c>
      <c r="D88" s="11"/>
      <c r="E88" s="198"/>
      <c r="F88" s="11"/>
      <c r="G88" s="649">
        <v>1.5</v>
      </c>
      <c r="H88" s="11"/>
      <c r="I88" s="11"/>
      <c r="J88" s="542"/>
      <c r="K88" s="542"/>
      <c r="L88" s="542"/>
      <c r="M88" s="542"/>
      <c r="N88" s="542"/>
      <c r="O88" s="542"/>
      <c r="P88" s="542"/>
      <c r="Q88" s="542"/>
      <c r="R88" s="542"/>
      <c r="S88" s="542"/>
      <c r="T88" s="542"/>
      <c r="U88" s="542"/>
      <c r="V88" s="542"/>
      <c r="W88" s="542"/>
      <c r="X88" s="542"/>
      <c r="Y88" s="542"/>
      <c r="Z88" s="542"/>
      <c r="AA88" s="542"/>
      <c r="AB88" s="542"/>
      <c r="AC88" s="542"/>
      <c r="AD88" s="542"/>
      <c r="AE88" s="542"/>
      <c r="AF88" s="542"/>
      <c r="AG88" s="542"/>
      <c r="AH88" s="542"/>
      <c r="AI88" s="542"/>
      <c r="AJ88" s="542"/>
      <c r="AK88" s="542"/>
      <c r="AL88" s="542"/>
      <c r="AM88" s="542"/>
      <c r="AN88" s="542"/>
      <c r="AO88" s="893"/>
      <c r="AP88" s="527"/>
      <c r="AQ88" s="527"/>
      <c r="AR88" s="527"/>
    </row>
    <row r="89" spans="1:44" ht="15.75" hidden="1" customHeight="1">
      <c r="A89" s="122">
        <f t="shared" si="6"/>
        <v>85</v>
      </c>
      <c r="B89" s="11"/>
      <c r="C89" s="702" t="s">
        <v>747</v>
      </c>
      <c r="D89" s="11"/>
      <c r="E89" s="198"/>
      <c r="F89" s="11"/>
      <c r="G89" s="649">
        <v>1</v>
      </c>
      <c r="H89" s="11"/>
      <c r="I89" s="11"/>
      <c r="J89" s="542"/>
      <c r="K89" s="542"/>
      <c r="L89" s="542"/>
      <c r="M89" s="542"/>
      <c r="N89" s="542"/>
      <c r="O89" s="542"/>
      <c r="P89" s="542"/>
      <c r="Q89" s="542"/>
      <c r="R89" s="542"/>
      <c r="S89" s="542"/>
      <c r="T89" s="542"/>
      <c r="U89" s="542"/>
      <c r="V89" s="542"/>
      <c r="W89" s="542"/>
      <c r="X89" s="542"/>
      <c r="Y89" s="542"/>
      <c r="Z89" s="542"/>
      <c r="AA89" s="542"/>
      <c r="AB89" s="542"/>
      <c r="AC89" s="542"/>
      <c r="AD89" s="542"/>
      <c r="AE89" s="542"/>
      <c r="AF89" s="542"/>
      <c r="AG89" s="542"/>
      <c r="AH89" s="542"/>
      <c r="AI89" s="542"/>
      <c r="AJ89" s="542"/>
      <c r="AK89" s="542"/>
      <c r="AL89" s="542"/>
      <c r="AM89" s="542"/>
      <c r="AN89" s="542"/>
      <c r="AO89" s="893"/>
      <c r="AP89" s="527"/>
      <c r="AQ89" s="527"/>
      <c r="AR89" s="527"/>
    </row>
    <row r="90" spans="1:44" ht="15.75" customHeight="1">
      <c r="A90" s="101"/>
      <c r="B90" s="526"/>
      <c r="C90" s="526"/>
      <c r="D90" s="542"/>
      <c r="E90" s="829"/>
      <c r="F90" s="542"/>
      <c r="G90" s="898"/>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6"/>
      <c r="AO90" s="527"/>
      <c r="AP90" s="527"/>
      <c r="AQ90" s="527"/>
      <c r="AR90" s="527"/>
    </row>
    <row r="91" spans="1:44" ht="21" customHeight="1">
      <c r="A91" s="101"/>
      <c r="B91" s="526"/>
      <c r="C91" s="771" t="s">
        <v>36</v>
      </c>
      <c r="D91" s="542"/>
      <c r="E91" s="829"/>
      <c r="F91" s="542"/>
      <c r="G91" s="830" t="s">
        <v>933</v>
      </c>
      <c r="H91" s="526" t="s">
        <v>934</v>
      </c>
      <c r="I91" s="526"/>
      <c r="J91" s="526"/>
      <c r="K91" s="526"/>
      <c r="L91" s="526"/>
      <c r="M91" s="526"/>
      <c r="N91" s="526"/>
      <c r="O91" s="526"/>
      <c r="P91" s="526"/>
      <c r="Q91" s="526"/>
      <c r="R91" s="526"/>
      <c r="S91" s="526"/>
      <c r="T91" s="526"/>
      <c r="U91" s="526"/>
      <c r="V91" s="526"/>
      <c r="W91" s="526"/>
      <c r="X91" s="526"/>
      <c r="Y91" s="526"/>
      <c r="Z91" s="526"/>
      <c r="AA91" s="526"/>
      <c r="AB91" s="526"/>
      <c r="AC91" s="526" t="s">
        <v>303</v>
      </c>
      <c r="AD91" s="526" t="s">
        <v>303</v>
      </c>
      <c r="AE91" s="526" t="s">
        <v>282</v>
      </c>
      <c r="AF91" s="526"/>
      <c r="AG91" s="526" t="s">
        <v>282</v>
      </c>
      <c r="AH91" s="526"/>
      <c r="AI91" s="526"/>
      <c r="AJ91" s="526"/>
      <c r="AK91" s="526"/>
      <c r="AL91" s="526"/>
      <c r="AM91" s="526"/>
      <c r="AN91" s="526"/>
      <c r="AO91" s="527"/>
      <c r="AP91" s="527"/>
      <c r="AQ91" s="527"/>
      <c r="AR91" s="527"/>
    </row>
    <row r="92" spans="1:44" ht="15.75" customHeight="1">
      <c r="A92" s="101"/>
      <c r="B92" s="526"/>
      <c r="C92" s="526" t="s">
        <v>49</v>
      </c>
      <c r="D92" s="542"/>
      <c r="E92" s="829"/>
      <c r="F92" s="542"/>
      <c r="G92" s="830" t="s">
        <v>933</v>
      </c>
      <c r="H92" s="526" t="s">
        <v>934</v>
      </c>
      <c r="I92" s="526"/>
      <c r="J92" s="526"/>
      <c r="K92" s="526"/>
      <c r="L92" s="526"/>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c r="AM92" s="526"/>
      <c r="AN92" s="526"/>
      <c r="AO92" s="527"/>
      <c r="AP92" s="527"/>
      <c r="AQ92" s="527"/>
      <c r="AR92" s="527"/>
    </row>
    <row r="93" spans="1:44" ht="22.5" customHeight="1">
      <c r="A93" s="101"/>
      <c r="B93" s="526"/>
      <c r="C93" s="771" t="s">
        <v>16</v>
      </c>
      <c r="D93" s="542"/>
      <c r="E93" s="829"/>
      <c r="F93" s="542"/>
      <c r="G93" s="830" t="s">
        <v>935</v>
      </c>
      <c r="H93" s="526" t="s">
        <v>936</v>
      </c>
      <c r="I93" s="526"/>
      <c r="J93" s="526"/>
      <c r="K93" s="526"/>
      <c r="L93" s="526"/>
      <c r="M93" s="526"/>
      <c r="N93" s="526"/>
      <c r="O93" s="526"/>
      <c r="P93" s="526"/>
      <c r="Q93" s="526"/>
      <c r="R93" s="526"/>
      <c r="S93" s="526"/>
      <c r="T93" s="526"/>
      <c r="U93" s="526"/>
      <c r="V93" s="526"/>
      <c r="W93" s="526"/>
      <c r="X93" s="526"/>
      <c r="Y93" s="526"/>
      <c r="Z93" s="526"/>
      <c r="AA93" s="526"/>
      <c r="AB93" s="526"/>
      <c r="AC93" s="526"/>
      <c r="AD93" s="526" t="s">
        <v>937</v>
      </c>
      <c r="AE93" s="526"/>
      <c r="AF93" s="526"/>
      <c r="AG93" s="526"/>
      <c r="AH93" s="526"/>
      <c r="AI93" s="526"/>
      <c r="AJ93" s="526" t="s">
        <v>938</v>
      </c>
      <c r="AK93" s="526" t="s">
        <v>282</v>
      </c>
      <c r="AL93" s="526"/>
      <c r="AM93" s="526"/>
      <c r="AN93" s="526"/>
      <c r="AO93" s="527"/>
      <c r="AP93" s="527"/>
      <c r="AQ93" s="527"/>
      <c r="AR93" s="527"/>
    </row>
    <row r="94" spans="1:44" ht="15.75" customHeight="1">
      <c r="A94" s="101"/>
      <c r="B94" s="526"/>
      <c r="C94" s="526"/>
      <c r="D94" s="542"/>
      <c r="E94" s="829"/>
      <c r="F94" s="542"/>
      <c r="G94" s="830"/>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t="s">
        <v>256</v>
      </c>
      <c r="AJ94" s="526" t="s">
        <v>256</v>
      </c>
      <c r="AK94" s="526"/>
      <c r="AL94" s="526"/>
      <c r="AM94" s="526"/>
      <c r="AN94" s="526"/>
      <c r="AO94" s="527"/>
      <c r="AP94" s="527"/>
      <c r="AQ94" s="527"/>
      <c r="AR94" s="527"/>
    </row>
    <row r="95" spans="1:44" ht="15.75" customHeight="1">
      <c r="A95" s="101"/>
      <c r="B95" s="526"/>
      <c r="C95" s="1649"/>
      <c r="D95" s="542"/>
      <c r="E95" s="829"/>
      <c r="F95" s="542"/>
      <c r="G95" s="830"/>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6"/>
      <c r="AO95" s="527"/>
      <c r="AP95" s="527"/>
      <c r="AQ95" s="527"/>
      <c r="AR95" s="527"/>
    </row>
    <row r="96" spans="1:44" ht="15.75" customHeight="1">
      <c r="A96" s="101"/>
      <c r="B96" s="526"/>
      <c r="C96" s="1539"/>
      <c r="D96" s="542"/>
      <c r="E96" s="829"/>
      <c r="F96" s="542"/>
      <c r="G96" s="830"/>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c r="AM96" s="526"/>
      <c r="AN96" s="526"/>
      <c r="AO96" s="527"/>
      <c r="AP96" s="527"/>
      <c r="AQ96" s="527"/>
      <c r="AR96" s="527"/>
    </row>
    <row r="97" spans="1:44" ht="15.75" customHeight="1">
      <c r="A97" s="101"/>
      <c r="B97" s="526"/>
      <c r="C97" s="807" t="s">
        <v>339</v>
      </c>
      <c r="D97" s="542"/>
      <c r="E97" s="829"/>
      <c r="F97" s="542"/>
      <c r="G97" s="830"/>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6"/>
      <c r="AO97" s="527"/>
      <c r="AP97" s="527"/>
      <c r="AQ97" s="527"/>
      <c r="AR97" s="527"/>
    </row>
    <row r="98" spans="1:44" ht="15.75" customHeight="1">
      <c r="A98" s="101"/>
      <c r="B98" s="526"/>
      <c r="C98" s="526"/>
      <c r="D98" s="542"/>
      <c r="E98" s="829"/>
      <c r="F98" s="542"/>
      <c r="G98" s="830"/>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6"/>
      <c r="AO98" s="527"/>
      <c r="AP98" s="527"/>
      <c r="AQ98" s="527"/>
      <c r="AR98" s="527"/>
    </row>
    <row r="99" spans="1:44" ht="15.75" customHeight="1">
      <c r="A99" s="101"/>
      <c r="B99" s="526"/>
      <c r="C99" s="526"/>
      <c r="D99" s="542"/>
      <c r="E99" s="829"/>
      <c r="F99" s="542"/>
      <c r="G99" s="830"/>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6"/>
      <c r="AO99" s="527"/>
      <c r="AP99" s="527"/>
      <c r="AQ99" s="527"/>
      <c r="AR99" s="527"/>
    </row>
    <row r="100" spans="1:44" ht="15.75" customHeight="1">
      <c r="A100" s="101"/>
      <c r="B100" s="526"/>
      <c r="C100" s="526"/>
      <c r="D100" s="542"/>
      <c r="E100" s="829"/>
      <c r="F100" s="542"/>
      <c r="G100" s="830"/>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6"/>
      <c r="AO100" s="527"/>
      <c r="AP100" s="527"/>
      <c r="AQ100" s="527"/>
      <c r="AR100" s="527"/>
    </row>
    <row r="101" spans="1:44" ht="15.75" customHeight="1">
      <c r="A101" s="101"/>
      <c r="B101" s="526"/>
      <c r="C101" s="526"/>
      <c r="D101" s="542"/>
      <c r="E101" s="829"/>
      <c r="F101" s="542"/>
      <c r="G101" s="830"/>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6"/>
      <c r="AO101" s="527"/>
      <c r="AP101" s="527"/>
      <c r="AQ101" s="527"/>
      <c r="AR101" s="527"/>
    </row>
    <row r="102" spans="1:44" ht="15.75" customHeight="1">
      <c r="A102" s="101"/>
      <c r="B102" s="526"/>
      <c r="C102" s="526"/>
      <c r="D102" s="542"/>
      <c r="E102" s="829"/>
      <c r="F102" s="542"/>
      <c r="G102" s="830"/>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7"/>
      <c r="AP102" s="527"/>
      <c r="AQ102" s="527"/>
      <c r="AR102" s="527"/>
    </row>
    <row r="103" spans="1:44" ht="15.75" customHeight="1">
      <c r="A103" s="101"/>
      <c r="B103" s="526"/>
      <c r="C103" s="526"/>
      <c r="D103" s="542"/>
      <c r="E103" s="829"/>
      <c r="F103" s="542"/>
      <c r="G103" s="830"/>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6"/>
      <c r="AO103" s="527"/>
      <c r="AP103" s="527"/>
      <c r="AQ103" s="527"/>
      <c r="AR103" s="527"/>
    </row>
    <row r="104" spans="1:44" ht="15.75" customHeight="1">
      <c r="A104" s="101"/>
      <c r="B104" s="526"/>
      <c r="C104" s="526"/>
      <c r="D104" s="542"/>
      <c r="E104" s="829"/>
      <c r="F104" s="542"/>
      <c r="G104" s="830"/>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6"/>
      <c r="AO104" s="527"/>
      <c r="AP104" s="527"/>
      <c r="AQ104" s="527"/>
      <c r="AR104" s="527"/>
    </row>
    <row r="105" spans="1:44" ht="15.75" customHeight="1">
      <c r="A105" s="101"/>
      <c r="B105" s="526"/>
      <c r="C105" s="526"/>
      <c r="D105" s="542"/>
      <c r="E105" s="829"/>
      <c r="F105" s="542"/>
      <c r="G105" s="830"/>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6"/>
      <c r="AO105" s="527"/>
      <c r="AP105" s="527"/>
      <c r="AQ105" s="527"/>
      <c r="AR105" s="527"/>
    </row>
    <row r="106" spans="1:44" ht="15.75" customHeight="1">
      <c r="A106" s="101"/>
      <c r="B106" s="526"/>
      <c r="C106" s="526"/>
      <c r="D106" s="542"/>
      <c r="E106" s="829"/>
      <c r="F106" s="542"/>
      <c r="G106" s="830"/>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6"/>
      <c r="AO106" s="527"/>
      <c r="AP106" s="527"/>
      <c r="AQ106" s="527"/>
      <c r="AR106" s="527"/>
    </row>
    <row r="107" spans="1:44" ht="15.75" customHeight="1">
      <c r="A107" s="101"/>
      <c r="B107" s="526"/>
      <c r="C107" s="526"/>
      <c r="D107" s="542"/>
      <c r="E107" s="829"/>
      <c r="F107" s="542"/>
      <c r="G107" s="830"/>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7"/>
      <c r="AP107" s="527"/>
      <c r="AQ107" s="527"/>
      <c r="AR107" s="527"/>
    </row>
    <row r="108" spans="1:44" ht="15.75" customHeight="1">
      <c r="A108" s="101"/>
      <c r="B108" s="526"/>
      <c r="C108" s="526"/>
      <c r="D108" s="542"/>
      <c r="E108" s="829"/>
      <c r="F108" s="542"/>
      <c r="G108" s="830"/>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6"/>
      <c r="AO108" s="527"/>
      <c r="AP108" s="527"/>
      <c r="AQ108" s="527"/>
      <c r="AR108" s="527"/>
    </row>
    <row r="109" spans="1:44" ht="15.75" customHeight="1">
      <c r="A109" s="101"/>
      <c r="B109" s="526"/>
      <c r="C109" s="526"/>
      <c r="D109" s="542"/>
      <c r="E109" s="829"/>
      <c r="F109" s="542"/>
      <c r="G109" s="830"/>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6"/>
      <c r="AO109" s="527"/>
      <c r="AP109" s="527"/>
      <c r="AQ109" s="527"/>
      <c r="AR109" s="527"/>
    </row>
    <row r="110" spans="1:44" ht="15.75" customHeight="1">
      <c r="A110" s="101"/>
      <c r="B110" s="526"/>
      <c r="C110" s="526"/>
      <c r="D110" s="542"/>
      <c r="E110" s="829"/>
      <c r="F110" s="542"/>
      <c r="G110" s="830"/>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6"/>
      <c r="AO110" s="527"/>
      <c r="AP110" s="527"/>
      <c r="AQ110" s="527"/>
      <c r="AR110" s="527"/>
    </row>
    <row r="111" spans="1:44" ht="15.75" customHeight="1">
      <c r="A111" s="101"/>
      <c r="B111" s="526"/>
      <c r="C111" s="526"/>
      <c r="D111" s="542"/>
      <c r="E111" s="829"/>
      <c r="F111" s="542"/>
      <c r="G111" s="830"/>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6"/>
      <c r="AO111" s="527"/>
      <c r="AP111" s="527"/>
      <c r="AQ111" s="527"/>
      <c r="AR111" s="527"/>
    </row>
    <row r="112" spans="1:44" ht="15.75" customHeight="1">
      <c r="A112" s="101"/>
      <c r="B112" s="526"/>
      <c r="C112" s="526"/>
      <c r="D112" s="542"/>
      <c r="E112" s="829"/>
      <c r="F112" s="542"/>
      <c r="G112" s="830"/>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6"/>
      <c r="AO112" s="527"/>
      <c r="AP112" s="527"/>
      <c r="AQ112" s="527"/>
      <c r="AR112" s="527"/>
    </row>
    <row r="113" spans="1:44" ht="15.75" customHeight="1">
      <c r="A113" s="101"/>
      <c r="B113" s="526"/>
      <c r="C113" s="526"/>
      <c r="D113" s="542"/>
      <c r="E113" s="829"/>
      <c r="F113" s="542"/>
      <c r="G113" s="830"/>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6"/>
      <c r="AO113" s="527"/>
      <c r="AP113" s="527"/>
      <c r="AQ113" s="527"/>
      <c r="AR113" s="527"/>
    </row>
    <row r="114" spans="1:44" ht="15.75" customHeight="1">
      <c r="A114" s="101"/>
      <c r="B114" s="526"/>
      <c r="C114" s="526"/>
      <c r="D114" s="542"/>
      <c r="E114" s="829"/>
      <c r="F114" s="542"/>
      <c r="G114" s="830"/>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6"/>
      <c r="AO114" s="527"/>
      <c r="AP114" s="527"/>
      <c r="AQ114" s="527"/>
      <c r="AR114" s="527"/>
    </row>
    <row r="115" spans="1:44" ht="15.75" customHeight="1">
      <c r="A115" s="101"/>
      <c r="B115" s="526"/>
      <c r="C115" s="526"/>
      <c r="D115" s="542"/>
      <c r="E115" s="829"/>
      <c r="F115" s="542"/>
      <c r="G115" s="830"/>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7"/>
      <c r="AP115" s="527"/>
      <c r="AQ115" s="527"/>
      <c r="AR115" s="527"/>
    </row>
    <row r="116" spans="1:44" ht="15.75" customHeight="1">
      <c r="A116" s="101"/>
      <c r="B116" s="526"/>
      <c r="C116" s="526"/>
      <c r="D116" s="542"/>
      <c r="E116" s="829"/>
      <c r="F116" s="542"/>
      <c r="G116" s="830"/>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6"/>
      <c r="AO116" s="527"/>
      <c r="AP116" s="527"/>
      <c r="AQ116" s="527"/>
      <c r="AR116" s="527"/>
    </row>
    <row r="117" spans="1:44" ht="15.75" customHeight="1">
      <c r="A117" s="101"/>
      <c r="B117" s="526"/>
      <c r="C117" s="526"/>
      <c r="D117" s="542"/>
      <c r="E117" s="829"/>
      <c r="F117" s="542"/>
      <c r="G117" s="830"/>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6"/>
      <c r="AO117" s="527"/>
      <c r="AP117" s="527"/>
      <c r="AQ117" s="527"/>
      <c r="AR117" s="527"/>
    </row>
    <row r="118" spans="1:44" ht="15.75" customHeight="1">
      <c r="A118" s="101"/>
      <c r="B118" s="526"/>
      <c r="C118" s="526"/>
      <c r="D118" s="542"/>
      <c r="E118" s="829"/>
      <c r="F118" s="542"/>
      <c r="G118" s="830"/>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6"/>
      <c r="AO118" s="527"/>
      <c r="AP118" s="527"/>
      <c r="AQ118" s="527"/>
      <c r="AR118" s="527"/>
    </row>
    <row r="119" spans="1:44" ht="15.75" customHeight="1">
      <c r="A119" s="101"/>
      <c r="B119" s="526"/>
      <c r="C119" s="526"/>
      <c r="D119" s="542"/>
      <c r="E119" s="829"/>
      <c r="F119" s="542"/>
      <c r="G119" s="830"/>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6"/>
      <c r="AO119" s="527"/>
      <c r="AP119" s="527"/>
      <c r="AQ119" s="527"/>
      <c r="AR119" s="527"/>
    </row>
    <row r="120" spans="1:44" ht="15.75" customHeight="1">
      <c r="A120" s="101"/>
      <c r="B120" s="526"/>
      <c r="C120" s="526"/>
      <c r="D120" s="542"/>
      <c r="E120" s="829"/>
      <c r="F120" s="542"/>
      <c r="G120" s="830"/>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6"/>
      <c r="AO120" s="527"/>
      <c r="AP120" s="527"/>
      <c r="AQ120" s="527"/>
      <c r="AR120" s="527"/>
    </row>
    <row r="121" spans="1:44" ht="15.75" customHeight="1">
      <c r="A121" s="101"/>
      <c r="B121" s="526"/>
      <c r="C121" s="526"/>
      <c r="D121" s="542"/>
      <c r="E121" s="829"/>
      <c r="F121" s="542"/>
      <c r="G121" s="830"/>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6"/>
      <c r="AO121" s="527"/>
      <c r="AP121" s="527"/>
      <c r="AQ121" s="527"/>
      <c r="AR121" s="527"/>
    </row>
    <row r="122" spans="1:44" ht="15.75" customHeight="1">
      <c r="A122" s="101"/>
      <c r="B122" s="526"/>
      <c r="C122" s="526"/>
      <c r="D122" s="542"/>
      <c r="E122" s="829"/>
      <c r="F122" s="542"/>
      <c r="G122" s="830"/>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6"/>
      <c r="AO122" s="527"/>
      <c r="AP122" s="527"/>
      <c r="AQ122" s="527"/>
      <c r="AR122" s="527"/>
    </row>
    <row r="123" spans="1:44" ht="15.75" customHeight="1">
      <c r="A123" s="101"/>
      <c r="B123" s="526"/>
      <c r="C123" s="526"/>
      <c r="D123" s="542"/>
      <c r="E123" s="829"/>
      <c r="F123" s="542"/>
      <c r="G123" s="830"/>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6"/>
      <c r="AO123" s="527"/>
      <c r="AP123" s="527"/>
      <c r="AQ123" s="527"/>
      <c r="AR123" s="527"/>
    </row>
    <row r="124" spans="1:44" ht="15.75" customHeight="1">
      <c r="A124" s="101"/>
      <c r="B124" s="526"/>
      <c r="C124" s="526"/>
      <c r="D124" s="542"/>
      <c r="E124" s="829"/>
      <c r="F124" s="542"/>
      <c r="G124" s="830"/>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6"/>
      <c r="AO124" s="527"/>
      <c r="AP124" s="527"/>
      <c r="AQ124" s="527"/>
      <c r="AR124" s="527"/>
    </row>
    <row r="125" spans="1:44" ht="15.75" customHeight="1">
      <c r="A125" s="101"/>
      <c r="B125" s="526"/>
      <c r="C125" s="526"/>
      <c r="D125" s="542"/>
      <c r="E125" s="829"/>
      <c r="F125" s="542"/>
      <c r="G125" s="830"/>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6"/>
      <c r="AO125" s="527"/>
      <c r="AP125" s="527"/>
      <c r="AQ125" s="527"/>
      <c r="AR125" s="527"/>
    </row>
    <row r="126" spans="1:44" ht="15.75" customHeight="1">
      <c r="A126" s="101"/>
      <c r="B126" s="526"/>
      <c r="C126" s="526"/>
      <c r="D126" s="542"/>
      <c r="E126" s="829"/>
      <c r="F126" s="542"/>
      <c r="G126" s="830"/>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6"/>
      <c r="AO126" s="527"/>
      <c r="AP126" s="527"/>
      <c r="AQ126" s="527"/>
      <c r="AR126" s="527"/>
    </row>
    <row r="127" spans="1:44" ht="15.75" customHeight="1">
      <c r="A127" s="101"/>
      <c r="B127" s="526"/>
      <c r="C127" s="526"/>
      <c r="D127" s="542"/>
      <c r="E127" s="829"/>
      <c r="F127" s="542"/>
      <c r="G127" s="830"/>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6"/>
      <c r="AO127" s="527"/>
      <c r="AP127" s="527"/>
      <c r="AQ127" s="527"/>
      <c r="AR127" s="527"/>
    </row>
    <row r="128" spans="1:44" ht="15.75" customHeight="1">
      <c r="A128" s="101"/>
      <c r="B128" s="526"/>
      <c r="C128" s="526"/>
      <c r="D128" s="542"/>
      <c r="E128" s="829"/>
      <c r="F128" s="542"/>
      <c r="G128" s="830"/>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6"/>
      <c r="AO128" s="527"/>
      <c r="AP128" s="527"/>
      <c r="AQ128" s="527"/>
      <c r="AR128" s="527"/>
    </row>
    <row r="129" spans="1:44" ht="15.75" customHeight="1">
      <c r="A129" s="101"/>
      <c r="B129" s="526"/>
      <c r="C129" s="526"/>
      <c r="D129" s="542"/>
      <c r="E129" s="829"/>
      <c r="F129" s="542"/>
      <c r="G129" s="830"/>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6"/>
      <c r="AO129" s="527"/>
      <c r="AP129" s="527"/>
      <c r="AQ129" s="527"/>
      <c r="AR129" s="527"/>
    </row>
    <row r="130" spans="1:44" ht="15.75" customHeight="1">
      <c r="A130" s="101"/>
      <c r="B130" s="526"/>
      <c r="C130" s="526"/>
      <c r="D130" s="542"/>
      <c r="E130" s="829"/>
      <c r="F130" s="542"/>
      <c r="G130" s="830"/>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6"/>
      <c r="AO130" s="527"/>
      <c r="AP130" s="527"/>
      <c r="AQ130" s="527"/>
      <c r="AR130" s="527"/>
    </row>
    <row r="131" spans="1:44" ht="15.75" customHeight="1">
      <c r="A131" s="101"/>
      <c r="B131" s="526"/>
      <c r="C131" s="526"/>
      <c r="D131" s="542"/>
      <c r="E131" s="829"/>
      <c r="F131" s="542"/>
      <c r="G131" s="830"/>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6"/>
      <c r="AO131" s="527"/>
      <c r="AP131" s="527"/>
      <c r="AQ131" s="527"/>
      <c r="AR131" s="527"/>
    </row>
    <row r="132" spans="1:44" ht="15.75" customHeight="1">
      <c r="A132" s="101"/>
      <c r="B132" s="526"/>
      <c r="C132" s="526"/>
      <c r="D132" s="542"/>
      <c r="E132" s="829"/>
      <c r="F132" s="542"/>
      <c r="G132" s="830"/>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6"/>
      <c r="AO132" s="527"/>
      <c r="AP132" s="527"/>
      <c r="AQ132" s="527"/>
      <c r="AR132" s="527"/>
    </row>
    <row r="133" spans="1:44" ht="15.75" customHeight="1">
      <c r="A133" s="101"/>
      <c r="B133" s="526"/>
      <c r="C133" s="526"/>
      <c r="D133" s="542"/>
      <c r="E133" s="829"/>
      <c r="F133" s="542"/>
      <c r="G133" s="830"/>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6"/>
      <c r="AO133" s="527"/>
      <c r="AP133" s="527"/>
      <c r="AQ133" s="527"/>
      <c r="AR133" s="527"/>
    </row>
    <row r="134" spans="1:44" ht="15.75" customHeight="1">
      <c r="A134" s="101"/>
      <c r="B134" s="526"/>
      <c r="C134" s="526"/>
      <c r="D134" s="542"/>
      <c r="E134" s="829"/>
      <c r="F134" s="542"/>
      <c r="G134" s="830"/>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6"/>
      <c r="AO134" s="527"/>
      <c r="AP134" s="527"/>
      <c r="AQ134" s="527"/>
      <c r="AR134" s="527"/>
    </row>
    <row r="135" spans="1:44" ht="15.75" customHeight="1">
      <c r="A135" s="101"/>
      <c r="B135" s="526"/>
      <c r="C135" s="526"/>
      <c r="D135" s="542"/>
      <c r="E135" s="829"/>
      <c r="F135" s="542"/>
      <c r="G135" s="830"/>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6"/>
      <c r="AO135" s="527"/>
      <c r="AP135" s="527"/>
      <c r="AQ135" s="527"/>
      <c r="AR135" s="527"/>
    </row>
    <row r="136" spans="1:44" ht="15.75" customHeight="1">
      <c r="A136" s="101"/>
      <c r="B136" s="526"/>
      <c r="C136" s="526"/>
      <c r="D136" s="542"/>
      <c r="E136" s="829"/>
      <c r="F136" s="542"/>
      <c r="G136" s="830"/>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6"/>
      <c r="AO136" s="527"/>
      <c r="AP136" s="527"/>
      <c r="AQ136" s="527"/>
      <c r="AR136" s="527"/>
    </row>
    <row r="137" spans="1:44" ht="15.75" customHeight="1">
      <c r="A137" s="101"/>
      <c r="B137" s="526"/>
      <c r="C137" s="526"/>
      <c r="D137" s="542"/>
      <c r="E137" s="829"/>
      <c r="F137" s="542"/>
      <c r="G137" s="830"/>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6"/>
      <c r="AO137" s="527"/>
      <c r="AP137" s="527"/>
      <c r="AQ137" s="527"/>
      <c r="AR137" s="527"/>
    </row>
    <row r="138" spans="1:44" ht="15.75" customHeight="1">
      <c r="A138" s="101"/>
      <c r="B138" s="526"/>
      <c r="C138" s="526"/>
      <c r="D138" s="542"/>
      <c r="E138" s="829"/>
      <c r="F138" s="542"/>
      <c r="G138" s="830"/>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6"/>
      <c r="AO138" s="527"/>
      <c r="AP138" s="527"/>
      <c r="AQ138" s="527"/>
      <c r="AR138" s="527"/>
    </row>
    <row r="139" spans="1:44" ht="15.75" customHeight="1">
      <c r="A139" s="101"/>
      <c r="B139" s="526"/>
      <c r="C139" s="526"/>
      <c r="D139" s="542"/>
      <c r="E139" s="829"/>
      <c r="F139" s="542"/>
      <c r="G139" s="830"/>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6"/>
      <c r="AO139" s="527"/>
      <c r="AP139" s="527"/>
      <c r="AQ139" s="527"/>
      <c r="AR139" s="527"/>
    </row>
    <row r="140" spans="1:44" ht="15.75" customHeight="1">
      <c r="A140" s="101"/>
      <c r="B140" s="526"/>
      <c r="C140" s="526"/>
      <c r="D140" s="542"/>
      <c r="E140" s="829"/>
      <c r="F140" s="542"/>
      <c r="G140" s="830"/>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6"/>
      <c r="AO140" s="527"/>
      <c r="AP140" s="527"/>
      <c r="AQ140" s="527"/>
      <c r="AR140" s="527"/>
    </row>
    <row r="141" spans="1:44" ht="15.75" customHeight="1">
      <c r="A141" s="101"/>
      <c r="B141" s="526"/>
      <c r="C141" s="526"/>
      <c r="D141" s="542"/>
      <c r="E141" s="829"/>
      <c r="F141" s="542"/>
      <c r="G141" s="830"/>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6"/>
      <c r="AO141" s="527"/>
      <c r="AP141" s="527"/>
      <c r="AQ141" s="527"/>
      <c r="AR141" s="527"/>
    </row>
    <row r="142" spans="1:44" ht="15.75" customHeight="1">
      <c r="A142" s="101"/>
      <c r="B142" s="526"/>
      <c r="C142" s="526"/>
      <c r="D142" s="542"/>
      <c r="E142" s="829"/>
      <c r="F142" s="542"/>
      <c r="G142" s="830"/>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6"/>
      <c r="AO142" s="527"/>
      <c r="AP142" s="527"/>
      <c r="AQ142" s="527"/>
      <c r="AR142" s="527"/>
    </row>
    <row r="143" spans="1:44" ht="15.75" customHeight="1">
      <c r="A143" s="101"/>
      <c r="B143" s="526"/>
      <c r="C143" s="526"/>
      <c r="D143" s="542"/>
      <c r="E143" s="829"/>
      <c r="F143" s="542"/>
      <c r="G143" s="830"/>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6"/>
      <c r="AO143" s="527"/>
      <c r="AP143" s="527"/>
      <c r="AQ143" s="527"/>
      <c r="AR143" s="527"/>
    </row>
    <row r="144" spans="1:44" ht="15.75" customHeight="1">
      <c r="A144" s="101"/>
      <c r="B144" s="526"/>
      <c r="C144" s="526"/>
      <c r="D144" s="542"/>
      <c r="E144" s="829"/>
      <c r="F144" s="542"/>
      <c r="G144" s="830"/>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7"/>
      <c r="AP144" s="527"/>
      <c r="AQ144" s="527"/>
      <c r="AR144" s="527"/>
    </row>
    <row r="145" spans="1:44" ht="15.75" customHeight="1">
      <c r="A145" s="101"/>
      <c r="B145" s="526"/>
      <c r="C145" s="526"/>
      <c r="D145" s="542"/>
      <c r="E145" s="829"/>
      <c r="F145" s="542"/>
      <c r="G145" s="830"/>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6"/>
      <c r="AO145" s="527"/>
      <c r="AP145" s="527"/>
      <c r="AQ145" s="527"/>
      <c r="AR145" s="527"/>
    </row>
    <row r="146" spans="1:44" ht="15.75" customHeight="1">
      <c r="A146" s="101"/>
      <c r="B146" s="526"/>
      <c r="C146" s="526"/>
      <c r="D146" s="542"/>
      <c r="E146" s="829"/>
      <c r="F146" s="542"/>
      <c r="G146" s="830"/>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7"/>
      <c r="AP146" s="527"/>
      <c r="AQ146" s="527"/>
      <c r="AR146" s="527"/>
    </row>
    <row r="147" spans="1:44" ht="15.75" customHeight="1">
      <c r="A147" s="101"/>
      <c r="B147" s="526"/>
      <c r="C147" s="526"/>
      <c r="D147" s="542"/>
      <c r="E147" s="829"/>
      <c r="F147" s="542"/>
      <c r="G147" s="830"/>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7"/>
      <c r="AP147" s="527"/>
      <c r="AQ147" s="527"/>
      <c r="AR147" s="527"/>
    </row>
    <row r="148" spans="1:44" ht="15.75" customHeight="1">
      <c r="A148" s="101"/>
      <c r="B148" s="526"/>
      <c r="C148" s="526"/>
      <c r="D148" s="542"/>
      <c r="E148" s="829"/>
      <c r="F148" s="542"/>
      <c r="G148" s="830"/>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7"/>
      <c r="AP148" s="527"/>
      <c r="AQ148" s="527"/>
      <c r="AR148" s="527"/>
    </row>
    <row r="149" spans="1:44" ht="15.75" customHeight="1">
      <c r="A149" s="101"/>
      <c r="B149" s="526"/>
      <c r="C149" s="526"/>
      <c r="D149" s="542"/>
      <c r="E149" s="829"/>
      <c r="F149" s="542"/>
      <c r="G149" s="830"/>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7"/>
      <c r="AP149" s="527"/>
      <c r="AQ149" s="527"/>
      <c r="AR149" s="527"/>
    </row>
    <row r="150" spans="1:44" ht="15.75" customHeight="1">
      <c r="A150" s="101"/>
      <c r="B150" s="526"/>
      <c r="C150" s="526"/>
      <c r="D150" s="542"/>
      <c r="E150" s="829"/>
      <c r="F150" s="542"/>
      <c r="G150" s="830"/>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6"/>
      <c r="AO150" s="527"/>
      <c r="AP150" s="527"/>
      <c r="AQ150" s="527"/>
      <c r="AR150" s="527"/>
    </row>
    <row r="151" spans="1:44" ht="15.75" customHeight="1">
      <c r="A151" s="101"/>
      <c r="B151" s="526"/>
      <c r="C151" s="526"/>
      <c r="D151" s="542"/>
      <c r="E151" s="829"/>
      <c r="F151" s="542"/>
      <c r="G151" s="830"/>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7"/>
      <c r="AP151" s="527"/>
      <c r="AQ151" s="527"/>
      <c r="AR151" s="527"/>
    </row>
    <row r="152" spans="1:44" ht="15.75" customHeight="1">
      <c r="A152" s="101"/>
      <c r="B152" s="526"/>
      <c r="C152" s="526"/>
      <c r="D152" s="542"/>
      <c r="E152" s="829"/>
      <c r="F152" s="542"/>
      <c r="G152" s="830"/>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6"/>
      <c r="AO152" s="527"/>
      <c r="AP152" s="527"/>
      <c r="AQ152" s="527"/>
      <c r="AR152" s="527"/>
    </row>
    <row r="153" spans="1:44" ht="15.75" customHeight="1">
      <c r="A153" s="101"/>
      <c r="B153" s="526"/>
      <c r="C153" s="526"/>
      <c r="D153" s="542"/>
      <c r="E153" s="829"/>
      <c r="F153" s="542"/>
      <c r="G153" s="830"/>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6"/>
      <c r="AO153" s="527"/>
      <c r="AP153" s="527"/>
      <c r="AQ153" s="527"/>
      <c r="AR153" s="527"/>
    </row>
    <row r="154" spans="1:44" ht="15.75" customHeight="1">
      <c r="A154" s="101"/>
      <c r="B154" s="526"/>
      <c r="C154" s="526"/>
      <c r="D154" s="542"/>
      <c r="E154" s="829"/>
      <c r="F154" s="542"/>
      <c r="G154" s="830"/>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6"/>
      <c r="AO154" s="527"/>
      <c r="AP154" s="527"/>
      <c r="AQ154" s="527"/>
      <c r="AR154" s="527"/>
    </row>
    <row r="155" spans="1:44" ht="15.75" customHeight="1">
      <c r="A155" s="101"/>
      <c r="B155" s="526"/>
      <c r="C155" s="526"/>
      <c r="D155" s="542"/>
      <c r="E155" s="829"/>
      <c r="F155" s="542"/>
      <c r="G155" s="830"/>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6"/>
      <c r="AO155" s="527"/>
      <c r="AP155" s="527"/>
      <c r="AQ155" s="527"/>
      <c r="AR155" s="527"/>
    </row>
    <row r="156" spans="1:44" ht="15.75" customHeight="1">
      <c r="A156" s="101"/>
      <c r="B156" s="526"/>
      <c r="C156" s="526"/>
      <c r="D156" s="542"/>
      <c r="E156" s="829"/>
      <c r="F156" s="542"/>
      <c r="G156" s="830"/>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6"/>
      <c r="AO156" s="527"/>
      <c r="AP156" s="527"/>
      <c r="AQ156" s="527"/>
      <c r="AR156" s="527"/>
    </row>
    <row r="157" spans="1:44" ht="15.75" customHeight="1">
      <c r="A157" s="101"/>
      <c r="B157" s="526"/>
      <c r="C157" s="526"/>
      <c r="D157" s="542"/>
      <c r="E157" s="829"/>
      <c r="F157" s="542"/>
      <c r="G157" s="830"/>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6"/>
      <c r="AO157" s="527"/>
      <c r="AP157" s="527"/>
      <c r="AQ157" s="527"/>
      <c r="AR157" s="527"/>
    </row>
    <row r="158" spans="1:44" ht="15.75" customHeight="1">
      <c r="A158" s="101"/>
      <c r="B158" s="526"/>
      <c r="C158" s="526"/>
      <c r="D158" s="542"/>
      <c r="E158" s="829"/>
      <c r="F158" s="542"/>
      <c r="G158" s="830"/>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6"/>
      <c r="AO158" s="527"/>
      <c r="AP158" s="527"/>
      <c r="AQ158" s="527"/>
      <c r="AR158" s="527"/>
    </row>
    <row r="159" spans="1:44" ht="15.75" customHeight="1">
      <c r="A159" s="101"/>
      <c r="B159" s="526"/>
      <c r="C159" s="526"/>
      <c r="D159" s="542"/>
      <c r="E159" s="829"/>
      <c r="F159" s="542"/>
      <c r="G159" s="830"/>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6"/>
      <c r="AO159" s="527"/>
      <c r="AP159" s="527"/>
      <c r="AQ159" s="527"/>
      <c r="AR159" s="527"/>
    </row>
    <row r="160" spans="1:44" ht="15.75" customHeight="1">
      <c r="A160" s="101"/>
      <c r="B160" s="526"/>
      <c r="C160" s="526"/>
      <c r="D160" s="542"/>
      <c r="E160" s="829"/>
      <c r="F160" s="542"/>
      <c r="G160" s="830"/>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6"/>
      <c r="AO160" s="527"/>
      <c r="AP160" s="527"/>
      <c r="AQ160" s="527"/>
      <c r="AR160" s="527"/>
    </row>
    <row r="161" spans="1:44" ht="15.75" customHeight="1">
      <c r="A161" s="101"/>
      <c r="B161" s="526"/>
      <c r="C161" s="526"/>
      <c r="D161" s="542"/>
      <c r="E161" s="829"/>
      <c r="F161" s="542"/>
      <c r="G161" s="830"/>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6"/>
      <c r="AO161" s="527"/>
      <c r="AP161" s="527"/>
      <c r="AQ161" s="527"/>
      <c r="AR161" s="527"/>
    </row>
    <row r="162" spans="1:44" ht="15.75" customHeight="1">
      <c r="A162" s="101"/>
      <c r="B162" s="526"/>
      <c r="C162" s="526"/>
      <c r="D162" s="542"/>
      <c r="E162" s="829"/>
      <c r="F162" s="542"/>
      <c r="G162" s="830"/>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6"/>
      <c r="AO162" s="527"/>
      <c r="AP162" s="527"/>
      <c r="AQ162" s="527"/>
      <c r="AR162" s="527"/>
    </row>
    <row r="163" spans="1:44" ht="15.75" customHeight="1">
      <c r="A163" s="101"/>
      <c r="B163" s="526"/>
      <c r="C163" s="526"/>
      <c r="D163" s="542"/>
      <c r="E163" s="829"/>
      <c r="F163" s="542"/>
      <c r="G163" s="830"/>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7"/>
      <c r="AP163" s="527"/>
      <c r="AQ163" s="527"/>
      <c r="AR163" s="527"/>
    </row>
    <row r="164" spans="1:44" ht="15.75" customHeight="1">
      <c r="A164" s="101"/>
      <c r="B164" s="526"/>
      <c r="C164" s="526"/>
      <c r="D164" s="542"/>
      <c r="E164" s="829"/>
      <c r="F164" s="542"/>
      <c r="G164" s="830"/>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6"/>
      <c r="AO164" s="527"/>
      <c r="AP164" s="527"/>
      <c r="AQ164" s="527"/>
      <c r="AR164" s="527"/>
    </row>
    <row r="165" spans="1:44" ht="15.75" customHeight="1">
      <c r="A165" s="101"/>
      <c r="B165" s="526"/>
      <c r="C165" s="526"/>
      <c r="D165" s="542"/>
      <c r="E165" s="829"/>
      <c r="F165" s="542"/>
      <c r="G165" s="830"/>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6"/>
      <c r="AO165" s="527"/>
      <c r="AP165" s="527"/>
      <c r="AQ165" s="527"/>
      <c r="AR165" s="527"/>
    </row>
    <row r="166" spans="1:44" ht="15.75" customHeight="1">
      <c r="A166" s="101"/>
      <c r="B166" s="526"/>
      <c r="C166" s="526"/>
      <c r="D166" s="542"/>
      <c r="E166" s="829"/>
      <c r="F166" s="542"/>
      <c r="G166" s="830"/>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6"/>
      <c r="AO166" s="527"/>
      <c r="AP166" s="527"/>
      <c r="AQ166" s="527"/>
      <c r="AR166" s="527"/>
    </row>
    <row r="167" spans="1:44" ht="15.75" customHeight="1">
      <c r="A167" s="101"/>
      <c r="B167" s="526"/>
      <c r="C167" s="526"/>
      <c r="D167" s="542"/>
      <c r="E167" s="829"/>
      <c r="F167" s="542"/>
      <c r="G167" s="830"/>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6"/>
      <c r="AO167" s="527"/>
      <c r="AP167" s="527"/>
      <c r="AQ167" s="527"/>
      <c r="AR167" s="527"/>
    </row>
    <row r="168" spans="1:44" ht="15.75" customHeight="1">
      <c r="A168" s="101"/>
      <c r="B168" s="526"/>
      <c r="C168" s="526"/>
      <c r="D168" s="542"/>
      <c r="E168" s="829"/>
      <c r="F168" s="542"/>
      <c r="G168" s="830"/>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6"/>
      <c r="AO168" s="527"/>
      <c r="AP168" s="527"/>
      <c r="AQ168" s="527"/>
      <c r="AR168" s="527"/>
    </row>
    <row r="169" spans="1:44" ht="15.75" customHeight="1">
      <c r="A169" s="101"/>
      <c r="B169" s="526"/>
      <c r="C169" s="526"/>
      <c r="D169" s="542"/>
      <c r="E169" s="829"/>
      <c r="F169" s="542"/>
      <c r="G169" s="830"/>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6"/>
      <c r="AO169" s="527"/>
      <c r="AP169" s="527"/>
      <c r="AQ169" s="527"/>
      <c r="AR169" s="527"/>
    </row>
    <row r="170" spans="1:44" ht="15.75" customHeight="1">
      <c r="A170" s="101"/>
      <c r="B170" s="526"/>
      <c r="C170" s="526"/>
      <c r="D170" s="542"/>
      <c r="E170" s="829"/>
      <c r="F170" s="542"/>
      <c r="G170" s="830"/>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6"/>
      <c r="AO170" s="527"/>
      <c r="AP170" s="527"/>
      <c r="AQ170" s="527"/>
      <c r="AR170" s="527"/>
    </row>
    <row r="171" spans="1:44" ht="15.75" customHeight="1">
      <c r="A171" s="101"/>
      <c r="B171" s="526"/>
      <c r="C171" s="526"/>
      <c r="D171" s="542"/>
      <c r="E171" s="829"/>
      <c r="F171" s="542"/>
      <c r="G171" s="830"/>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6"/>
      <c r="AO171" s="527"/>
      <c r="AP171" s="527"/>
      <c r="AQ171" s="527"/>
      <c r="AR171" s="527"/>
    </row>
    <row r="172" spans="1:44" ht="15.75" customHeight="1">
      <c r="A172" s="101"/>
      <c r="B172" s="526"/>
      <c r="C172" s="526"/>
      <c r="D172" s="542"/>
      <c r="E172" s="829"/>
      <c r="F172" s="542"/>
      <c r="G172" s="830"/>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6"/>
      <c r="AO172" s="527"/>
      <c r="AP172" s="527"/>
      <c r="AQ172" s="527"/>
      <c r="AR172" s="527"/>
    </row>
    <row r="173" spans="1:44" ht="15.75" customHeight="1">
      <c r="A173" s="101"/>
      <c r="B173" s="526"/>
      <c r="C173" s="526"/>
      <c r="D173" s="542"/>
      <c r="E173" s="829"/>
      <c r="F173" s="542"/>
      <c r="G173" s="830"/>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6"/>
      <c r="AO173" s="527"/>
      <c r="AP173" s="527"/>
      <c r="AQ173" s="527"/>
      <c r="AR173" s="527"/>
    </row>
    <row r="174" spans="1:44" ht="15.75" customHeight="1">
      <c r="A174" s="101"/>
      <c r="B174" s="526"/>
      <c r="C174" s="526"/>
      <c r="D174" s="542"/>
      <c r="E174" s="829"/>
      <c r="F174" s="542"/>
      <c r="G174" s="830"/>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6"/>
      <c r="AO174" s="527"/>
      <c r="AP174" s="527"/>
      <c r="AQ174" s="527"/>
      <c r="AR174" s="527"/>
    </row>
    <row r="175" spans="1:44" ht="15.75" customHeight="1">
      <c r="A175" s="101"/>
      <c r="B175" s="526"/>
      <c r="C175" s="526"/>
      <c r="D175" s="542"/>
      <c r="E175" s="829"/>
      <c r="F175" s="542"/>
      <c r="G175" s="830"/>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6"/>
      <c r="AO175" s="527"/>
      <c r="AP175" s="527"/>
      <c r="AQ175" s="527"/>
      <c r="AR175" s="527"/>
    </row>
    <row r="176" spans="1:44" ht="15.75" customHeight="1">
      <c r="A176" s="101"/>
      <c r="B176" s="526"/>
      <c r="C176" s="526"/>
      <c r="D176" s="542"/>
      <c r="E176" s="829"/>
      <c r="F176" s="542"/>
      <c r="G176" s="830"/>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6"/>
      <c r="AO176" s="527"/>
      <c r="AP176" s="527"/>
      <c r="AQ176" s="527"/>
      <c r="AR176" s="527"/>
    </row>
    <row r="177" spans="1:44" ht="15.75" customHeight="1">
      <c r="A177" s="101"/>
      <c r="B177" s="526"/>
      <c r="C177" s="526"/>
      <c r="D177" s="542"/>
      <c r="E177" s="829"/>
      <c r="F177" s="542"/>
      <c r="G177" s="830"/>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6"/>
      <c r="AO177" s="527"/>
      <c r="AP177" s="527"/>
      <c r="AQ177" s="527"/>
      <c r="AR177" s="527"/>
    </row>
    <row r="178" spans="1:44" ht="15.75" customHeight="1">
      <c r="A178" s="101"/>
      <c r="B178" s="526"/>
      <c r="C178" s="526"/>
      <c r="D178" s="542"/>
      <c r="E178" s="829"/>
      <c r="F178" s="542"/>
      <c r="G178" s="830"/>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6"/>
      <c r="AO178" s="527"/>
      <c r="AP178" s="527"/>
      <c r="AQ178" s="527"/>
      <c r="AR178" s="527"/>
    </row>
    <row r="179" spans="1:44" ht="15.75" customHeight="1">
      <c r="A179" s="101"/>
      <c r="B179" s="526"/>
      <c r="C179" s="526"/>
      <c r="D179" s="542"/>
      <c r="E179" s="829"/>
      <c r="F179" s="542"/>
      <c r="G179" s="830"/>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7"/>
      <c r="AP179" s="527"/>
      <c r="AQ179" s="527"/>
      <c r="AR179" s="527"/>
    </row>
    <row r="180" spans="1:44" ht="15.75" customHeight="1">
      <c r="A180" s="101"/>
      <c r="B180" s="526"/>
      <c r="C180" s="526"/>
      <c r="D180" s="542"/>
      <c r="E180" s="829"/>
      <c r="F180" s="542"/>
      <c r="G180" s="830"/>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7"/>
      <c r="AP180" s="527"/>
      <c r="AQ180" s="527"/>
      <c r="AR180" s="527"/>
    </row>
    <row r="181" spans="1:44" ht="15.75" customHeight="1">
      <c r="A181" s="101"/>
      <c r="B181" s="526"/>
      <c r="C181" s="526"/>
      <c r="D181" s="542"/>
      <c r="E181" s="829"/>
      <c r="F181" s="542"/>
      <c r="G181" s="830"/>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7"/>
      <c r="AP181" s="527"/>
      <c r="AQ181" s="527"/>
      <c r="AR181" s="527"/>
    </row>
    <row r="182" spans="1:44" ht="15.75" customHeight="1">
      <c r="A182" s="101"/>
      <c r="B182" s="526"/>
      <c r="C182" s="526"/>
      <c r="D182" s="542"/>
      <c r="E182" s="829"/>
      <c r="F182" s="542"/>
      <c r="G182" s="830"/>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7"/>
      <c r="AP182" s="527"/>
      <c r="AQ182" s="527"/>
      <c r="AR182" s="527"/>
    </row>
    <row r="183" spans="1:44" ht="15.75" customHeight="1">
      <c r="A183" s="101"/>
      <c r="B183" s="526"/>
      <c r="C183" s="526"/>
      <c r="D183" s="542"/>
      <c r="E183" s="829"/>
      <c r="F183" s="542"/>
      <c r="G183" s="830"/>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6"/>
      <c r="AO183" s="527"/>
      <c r="AP183" s="527"/>
      <c r="AQ183" s="527"/>
      <c r="AR183" s="527"/>
    </row>
    <row r="184" spans="1:44" ht="15.75" customHeight="1">
      <c r="A184" s="101"/>
      <c r="B184" s="526"/>
      <c r="C184" s="526"/>
      <c r="D184" s="542"/>
      <c r="E184" s="829"/>
      <c r="F184" s="542"/>
      <c r="G184" s="830"/>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6"/>
      <c r="AO184" s="527"/>
      <c r="AP184" s="527"/>
      <c r="AQ184" s="527"/>
      <c r="AR184" s="527"/>
    </row>
    <row r="185" spans="1:44" ht="15.75" customHeight="1">
      <c r="A185" s="101"/>
      <c r="B185" s="526"/>
      <c r="C185" s="526"/>
      <c r="D185" s="542"/>
      <c r="E185" s="829"/>
      <c r="F185" s="542"/>
      <c r="G185" s="830"/>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6"/>
      <c r="AO185" s="527"/>
      <c r="AP185" s="527"/>
      <c r="AQ185" s="527"/>
      <c r="AR185" s="527"/>
    </row>
    <row r="186" spans="1:44" ht="15.75" customHeight="1">
      <c r="A186" s="101"/>
      <c r="B186" s="526"/>
      <c r="C186" s="526"/>
      <c r="D186" s="542"/>
      <c r="E186" s="829"/>
      <c r="F186" s="542"/>
      <c r="G186" s="830"/>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6"/>
      <c r="AO186" s="527"/>
      <c r="AP186" s="527"/>
      <c r="AQ186" s="527"/>
      <c r="AR186" s="527"/>
    </row>
    <row r="187" spans="1:44" ht="15.75" customHeight="1">
      <c r="A187" s="101"/>
      <c r="B187" s="526"/>
      <c r="C187" s="526"/>
      <c r="D187" s="542"/>
      <c r="E187" s="829"/>
      <c r="F187" s="542"/>
      <c r="G187" s="830"/>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6"/>
      <c r="AO187" s="527"/>
      <c r="AP187" s="527"/>
      <c r="AQ187" s="527"/>
      <c r="AR187" s="527"/>
    </row>
    <row r="188" spans="1:44" ht="15.75" customHeight="1">
      <c r="A188" s="101"/>
      <c r="B188" s="526"/>
      <c r="C188" s="526"/>
      <c r="D188" s="542"/>
      <c r="E188" s="829"/>
      <c r="F188" s="542"/>
      <c r="G188" s="830"/>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6"/>
      <c r="AO188" s="527"/>
      <c r="AP188" s="527"/>
      <c r="AQ188" s="527"/>
      <c r="AR188" s="527"/>
    </row>
    <row r="189" spans="1:44" ht="15.75" customHeight="1">
      <c r="A189" s="101"/>
      <c r="B189" s="526"/>
      <c r="C189" s="526"/>
      <c r="D189" s="542"/>
      <c r="E189" s="829"/>
      <c r="F189" s="542"/>
      <c r="G189" s="830"/>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6"/>
      <c r="AO189" s="527"/>
      <c r="AP189" s="527"/>
      <c r="AQ189" s="527"/>
      <c r="AR189" s="527"/>
    </row>
    <row r="190" spans="1:44" ht="15.75" customHeight="1">
      <c r="A190" s="101"/>
      <c r="B190" s="526"/>
      <c r="C190" s="526"/>
      <c r="D190" s="542"/>
      <c r="E190" s="829"/>
      <c r="F190" s="542"/>
      <c r="G190" s="830"/>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6"/>
      <c r="AO190" s="527"/>
      <c r="AP190" s="527"/>
      <c r="AQ190" s="527"/>
      <c r="AR190" s="527"/>
    </row>
    <row r="191" spans="1:44" ht="15.75" customHeight="1">
      <c r="A191" s="101"/>
      <c r="B191" s="526"/>
      <c r="C191" s="526"/>
      <c r="D191" s="542"/>
      <c r="E191" s="829"/>
      <c r="F191" s="542"/>
      <c r="G191" s="830"/>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6"/>
      <c r="AO191" s="527"/>
      <c r="AP191" s="527"/>
      <c r="AQ191" s="527"/>
      <c r="AR191" s="527"/>
    </row>
    <row r="192" spans="1:44" ht="15.75" customHeight="1">
      <c r="A192" s="101"/>
      <c r="B192" s="526"/>
      <c r="C192" s="526"/>
      <c r="D192" s="542"/>
      <c r="E192" s="829"/>
      <c r="F192" s="542"/>
      <c r="G192" s="830"/>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6"/>
      <c r="AO192" s="527"/>
      <c r="AP192" s="527"/>
      <c r="AQ192" s="527"/>
      <c r="AR192" s="527"/>
    </row>
    <row r="193" spans="1:44" ht="15.75" customHeight="1">
      <c r="A193" s="101"/>
      <c r="B193" s="526"/>
      <c r="C193" s="526"/>
      <c r="D193" s="542"/>
      <c r="E193" s="829"/>
      <c r="F193" s="542"/>
      <c r="G193" s="830"/>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6"/>
      <c r="AO193" s="527"/>
      <c r="AP193" s="527"/>
      <c r="AQ193" s="527"/>
      <c r="AR193" s="527"/>
    </row>
    <row r="194" spans="1:44" ht="15.75" customHeight="1">
      <c r="A194" s="101"/>
      <c r="B194" s="526"/>
      <c r="C194" s="526"/>
      <c r="D194" s="542"/>
      <c r="E194" s="829"/>
      <c r="F194" s="542"/>
      <c r="G194" s="830"/>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6"/>
      <c r="AO194" s="527"/>
      <c r="AP194" s="527"/>
      <c r="AQ194" s="527"/>
      <c r="AR194" s="527"/>
    </row>
    <row r="195" spans="1:44" ht="15.75" customHeight="1">
      <c r="A195" s="101"/>
      <c r="B195" s="526"/>
      <c r="C195" s="526"/>
      <c r="D195" s="542"/>
      <c r="E195" s="829"/>
      <c r="F195" s="542"/>
      <c r="G195" s="830"/>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6"/>
      <c r="AO195" s="527"/>
      <c r="AP195" s="527"/>
      <c r="AQ195" s="527"/>
      <c r="AR195" s="527"/>
    </row>
    <row r="196" spans="1:44" ht="15.75" customHeight="1">
      <c r="A196" s="101"/>
      <c r="B196" s="526"/>
      <c r="C196" s="526"/>
      <c r="D196" s="542"/>
      <c r="E196" s="829"/>
      <c r="F196" s="542"/>
      <c r="G196" s="830"/>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6"/>
      <c r="AO196" s="527"/>
      <c r="AP196" s="527"/>
      <c r="AQ196" s="527"/>
      <c r="AR196" s="527"/>
    </row>
    <row r="197" spans="1:44" ht="15.75" customHeight="1">
      <c r="A197" s="101"/>
      <c r="B197" s="526"/>
      <c r="C197" s="526"/>
      <c r="D197" s="542"/>
      <c r="E197" s="829"/>
      <c r="F197" s="542"/>
      <c r="G197" s="830"/>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6"/>
      <c r="AO197" s="527"/>
      <c r="AP197" s="527"/>
      <c r="AQ197" s="527"/>
      <c r="AR197" s="527"/>
    </row>
    <row r="198" spans="1:44" ht="15.75" customHeight="1">
      <c r="A198" s="101"/>
      <c r="B198" s="526"/>
      <c r="C198" s="526"/>
      <c r="D198" s="542"/>
      <c r="E198" s="829"/>
      <c r="F198" s="542"/>
      <c r="G198" s="830"/>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6"/>
      <c r="AO198" s="527"/>
      <c r="AP198" s="527"/>
      <c r="AQ198" s="527"/>
      <c r="AR198" s="527"/>
    </row>
    <row r="199" spans="1:44" ht="15.75" customHeight="1">
      <c r="A199" s="101"/>
      <c r="B199" s="526"/>
      <c r="C199" s="526"/>
      <c r="D199" s="542"/>
      <c r="E199" s="829"/>
      <c r="F199" s="542"/>
      <c r="G199" s="830"/>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6"/>
      <c r="AO199" s="527"/>
      <c r="AP199" s="527"/>
      <c r="AQ199" s="527"/>
      <c r="AR199" s="527"/>
    </row>
    <row r="200" spans="1:44" ht="15.75" customHeight="1">
      <c r="A200" s="101"/>
      <c r="B200" s="526"/>
      <c r="C200" s="526"/>
      <c r="D200" s="542"/>
      <c r="E200" s="829"/>
      <c r="F200" s="542"/>
      <c r="G200" s="830"/>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6"/>
      <c r="AO200" s="527"/>
      <c r="AP200" s="527"/>
      <c r="AQ200" s="527"/>
      <c r="AR200" s="527"/>
    </row>
    <row r="201" spans="1:44" ht="15.75" customHeight="1">
      <c r="A201" s="101"/>
      <c r="B201" s="526"/>
      <c r="C201" s="526"/>
      <c r="D201" s="542"/>
      <c r="E201" s="829"/>
      <c r="F201" s="542"/>
      <c r="G201" s="830"/>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6"/>
      <c r="AO201" s="527"/>
      <c r="AP201" s="527"/>
      <c r="AQ201" s="527"/>
      <c r="AR201" s="527"/>
    </row>
    <row r="202" spans="1:44" ht="15.75" customHeight="1">
      <c r="A202" s="101"/>
      <c r="B202" s="526"/>
      <c r="C202" s="526"/>
      <c r="D202" s="542"/>
      <c r="E202" s="829"/>
      <c r="F202" s="542"/>
      <c r="G202" s="830"/>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6"/>
      <c r="AO202" s="527"/>
      <c r="AP202" s="527"/>
      <c r="AQ202" s="527"/>
      <c r="AR202" s="527"/>
    </row>
    <row r="203" spans="1:44" ht="15.75" customHeight="1">
      <c r="A203" s="101"/>
      <c r="B203" s="526"/>
      <c r="C203" s="526"/>
      <c r="D203" s="542"/>
      <c r="E203" s="829"/>
      <c r="F203" s="542"/>
      <c r="G203" s="830"/>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6"/>
      <c r="AO203" s="527"/>
      <c r="AP203" s="527"/>
      <c r="AQ203" s="527"/>
      <c r="AR203" s="527"/>
    </row>
    <row r="204" spans="1:44" ht="15.75" customHeight="1">
      <c r="A204" s="101"/>
      <c r="B204" s="526"/>
      <c r="C204" s="526"/>
      <c r="D204" s="542"/>
      <c r="E204" s="829"/>
      <c r="F204" s="542"/>
      <c r="G204" s="830"/>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6"/>
      <c r="AO204" s="527"/>
      <c r="AP204" s="527"/>
      <c r="AQ204" s="527"/>
      <c r="AR204" s="527"/>
    </row>
    <row r="205" spans="1:44" ht="15.75" customHeight="1">
      <c r="A205" s="101"/>
      <c r="B205" s="526"/>
      <c r="C205" s="526"/>
      <c r="D205" s="542"/>
      <c r="E205" s="829"/>
      <c r="F205" s="542"/>
      <c r="G205" s="830"/>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6"/>
      <c r="AO205" s="527"/>
      <c r="AP205" s="527"/>
      <c r="AQ205" s="527"/>
      <c r="AR205" s="527"/>
    </row>
    <row r="206" spans="1:44" ht="15.75" customHeight="1">
      <c r="A206" s="101"/>
      <c r="B206" s="526"/>
      <c r="C206" s="526"/>
      <c r="D206" s="542"/>
      <c r="E206" s="829"/>
      <c r="F206" s="542"/>
      <c r="G206" s="830"/>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6"/>
      <c r="AO206" s="527"/>
      <c r="AP206" s="527"/>
      <c r="AQ206" s="527"/>
      <c r="AR206" s="527"/>
    </row>
    <row r="207" spans="1:44" ht="15.75" customHeight="1">
      <c r="A207" s="101"/>
      <c r="B207" s="526"/>
      <c r="C207" s="526"/>
      <c r="D207" s="542"/>
      <c r="E207" s="829"/>
      <c r="F207" s="542"/>
      <c r="G207" s="830"/>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6"/>
      <c r="AO207" s="527"/>
      <c r="AP207" s="527"/>
      <c r="AQ207" s="527"/>
      <c r="AR207" s="527"/>
    </row>
    <row r="208" spans="1:44" ht="15.75" customHeight="1">
      <c r="A208" s="101"/>
      <c r="B208" s="526"/>
      <c r="C208" s="526"/>
      <c r="D208" s="542"/>
      <c r="E208" s="829"/>
      <c r="F208" s="542"/>
      <c r="G208" s="830"/>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6"/>
      <c r="AO208" s="527"/>
      <c r="AP208" s="527"/>
      <c r="AQ208" s="527"/>
      <c r="AR208" s="527"/>
    </row>
    <row r="209" spans="1:44" ht="15.75" customHeight="1">
      <c r="A209" s="101"/>
      <c r="B209" s="526"/>
      <c r="C209" s="526"/>
      <c r="D209" s="542"/>
      <c r="E209" s="829"/>
      <c r="F209" s="542"/>
      <c r="G209" s="830"/>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6"/>
      <c r="AO209" s="527"/>
      <c r="AP209" s="527"/>
      <c r="AQ209" s="527"/>
      <c r="AR209" s="527"/>
    </row>
    <row r="210" spans="1:44" ht="15.75" customHeight="1">
      <c r="A210" s="101"/>
      <c r="B210" s="526"/>
      <c r="C210" s="526"/>
      <c r="D210" s="542"/>
      <c r="E210" s="829"/>
      <c r="F210" s="542"/>
      <c r="G210" s="830"/>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6"/>
      <c r="AO210" s="527"/>
      <c r="AP210" s="527"/>
      <c r="AQ210" s="527"/>
      <c r="AR210" s="527"/>
    </row>
    <row r="211" spans="1:44" ht="15.75" customHeight="1">
      <c r="A211" s="101"/>
      <c r="B211" s="526"/>
      <c r="C211" s="526"/>
      <c r="D211" s="542"/>
      <c r="E211" s="829"/>
      <c r="F211" s="542"/>
      <c r="G211" s="830"/>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6"/>
      <c r="AO211" s="527"/>
      <c r="AP211" s="527"/>
      <c r="AQ211" s="527"/>
      <c r="AR211" s="527"/>
    </row>
    <row r="212" spans="1:44" ht="15.75" customHeight="1">
      <c r="A212" s="101"/>
      <c r="B212" s="526"/>
      <c r="C212" s="526"/>
      <c r="D212" s="542"/>
      <c r="E212" s="829"/>
      <c r="F212" s="542"/>
      <c r="G212" s="830"/>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6"/>
      <c r="AO212" s="527"/>
      <c r="AP212" s="527"/>
      <c r="AQ212" s="527"/>
      <c r="AR212" s="527"/>
    </row>
    <row r="213" spans="1:44" ht="15.75" customHeight="1">
      <c r="A213" s="101"/>
      <c r="B213" s="526"/>
      <c r="C213" s="526"/>
      <c r="D213" s="542"/>
      <c r="E213" s="829"/>
      <c r="F213" s="542"/>
      <c r="G213" s="830"/>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6"/>
      <c r="AO213" s="527"/>
      <c r="AP213" s="527"/>
      <c r="AQ213" s="527"/>
      <c r="AR213" s="527"/>
    </row>
    <row r="214" spans="1:44" ht="15.75" customHeight="1">
      <c r="A214" s="101"/>
      <c r="B214" s="526"/>
      <c r="C214" s="526"/>
      <c r="D214" s="542"/>
      <c r="E214" s="829"/>
      <c r="F214" s="542"/>
      <c r="G214" s="830"/>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6"/>
      <c r="AO214" s="527"/>
      <c r="AP214" s="527"/>
      <c r="AQ214" s="527"/>
      <c r="AR214" s="527"/>
    </row>
    <row r="215" spans="1:44" ht="15.75" customHeight="1">
      <c r="A215" s="101"/>
      <c r="B215" s="526"/>
      <c r="C215" s="526"/>
      <c r="D215" s="542"/>
      <c r="E215" s="829"/>
      <c r="F215" s="542"/>
      <c r="G215" s="830"/>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6"/>
      <c r="AO215" s="527"/>
      <c r="AP215" s="527"/>
      <c r="AQ215" s="527"/>
      <c r="AR215" s="527"/>
    </row>
    <row r="216" spans="1:44" ht="15.75" customHeight="1">
      <c r="A216" s="101"/>
      <c r="B216" s="526"/>
      <c r="C216" s="526"/>
      <c r="D216" s="542"/>
      <c r="E216" s="829"/>
      <c r="F216" s="542"/>
      <c r="G216" s="830"/>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6"/>
      <c r="AO216" s="527"/>
      <c r="AP216" s="527"/>
      <c r="AQ216" s="527"/>
      <c r="AR216" s="527"/>
    </row>
    <row r="217" spans="1:44" ht="15.75" customHeight="1">
      <c r="A217" s="101"/>
      <c r="B217" s="526"/>
      <c r="C217" s="526"/>
      <c r="D217" s="542"/>
      <c r="E217" s="829"/>
      <c r="F217" s="542"/>
      <c r="G217" s="830"/>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6"/>
      <c r="AO217" s="527"/>
      <c r="AP217" s="527"/>
      <c r="AQ217" s="527"/>
      <c r="AR217" s="527"/>
    </row>
    <row r="218" spans="1:44" ht="15.75" customHeight="1">
      <c r="A218" s="101"/>
      <c r="B218" s="526"/>
      <c r="C218" s="526"/>
      <c r="D218" s="542"/>
      <c r="E218" s="829"/>
      <c r="F218" s="542"/>
      <c r="G218" s="830"/>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6"/>
      <c r="AO218" s="527"/>
      <c r="AP218" s="527"/>
      <c r="AQ218" s="527"/>
      <c r="AR218" s="527"/>
    </row>
    <row r="219" spans="1:44" ht="15.75" customHeight="1">
      <c r="A219" s="101"/>
      <c r="B219" s="526"/>
      <c r="C219" s="526"/>
      <c r="D219" s="542"/>
      <c r="E219" s="829"/>
      <c r="F219" s="542"/>
      <c r="G219" s="830"/>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6"/>
      <c r="AO219" s="527"/>
      <c r="AP219" s="527"/>
      <c r="AQ219" s="527"/>
      <c r="AR219" s="527"/>
    </row>
    <row r="220" spans="1:44" ht="15.75" customHeight="1">
      <c r="A220" s="101"/>
      <c r="B220" s="526"/>
      <c r="C220" s="526"/>
      <c r="D220" s="542"/>
      <c r="E220" s="829"/>
      <c r="F220" s="542"/>
      <c r="G220" s="830"/>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6"/>
      <c r="AO220" s="527"/>
      <c r="AP220" s="527"/>
      <c r="AQ220" s="527"/>
      <c r="AR220" s="527"/>
    </row>
    <row r="221" spans="1:44" ht="15.75" customHeight="1">
      <c r="A221" s="101"/>
      <c r="B221" s="526"/>
      <c r="C221" s="526"/>
      <c r="D221" s="542"/>
      <c r="E221" s="829"/>
      <c r="F221" s="542"/>
      <c r="G221" s="830"/>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6"/>
      <c r="AO221" s="527"/>
      <c r="AP221" s="527"/>
      <c r="AQ221" s="527"/>
      <c r="AR221" s="527"/>
    </row>
    <row r="222" spans="1:44" ht="15.75" customHeight="1">
      <c r="A222" s="101"/>
      <c r="B222" s="526"/>
      <c r="C222" s="526"/>
      <c r="D222" s="542"/>
      <c r="E222" s="829"/>
      <c r="F222" s="542"/>
      <c r="G222" s="830"/>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7"/>
      <c r="AP222" s="527"/>
      <c r="AQ222" s="527"/>
      <c r="AR222" s="527"/>
    </row>
    <row r="223" spans="1:44" ht="15.75" customHeight="1">
      <c r="A223" s="101"/>
      <c r="B223" s="526"/>
      <c r="C223" s="526"/>
      <c r="D223" s="542"/>
      <c r="E223" s="829"/>
      <c r="F223" s="542"/>
      <c r="G223" s="830"/>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6"/>
      <c r="AO223" s="527"/>
      <c r="AP223" s="527"/>
      <c r="AQ223" s="527"/>
      <c r="AR223" s="527"/>
    </row>
    <row r="224" spans="1:44" ht="15.75" customHeight="1">
      <c r="A224" s="101"/>
      <c r="B224" s="526"/>
      <c r="C224" s="526"/>
      <c r="D224" s="542"/>
      <c r="E224" s="829"/>
      <c r="F224" s="542"/>
      <c r="G224" s="830"/>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6"/>
      <c r="AO224" s="527"/>
      <c r="AP224" s="527"/>
      <c r="AQ224" s="527"/>
      <c r="AR224" s="527"/>
    </row>
    <row r="225" spans="1:44" ht="15.75" customHeight="1">
      <c r="A225" s="101"/>
      <c r="B225" s="526"/>
      <c r="C225" s="526"/>
      <c r="D225" s="542"/>
      <c r="E225" s="829"/>
      <c r="F225" s="542"/>
      <c r="G225" s="830"/>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6"/>
      <c r="AO225" s="527"/>
      <c r="AP225" s="527"/>
      <c r="AQ225" s="527"/>
      <c r="AR225" s="527"/>
    </row>
    <row r="226" spans="1:44" ht="15.75" customHeight="1">
      <c r="A226" s="101"/>
      <c r="B226" s="526"/>
      <c r="C226" s="526"/>
      <c r="D226" s="542"/>
      <c r="E226" s="829"/>
      <c r="F226" s="542"/>
      <c r="G226" s="830"/>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6"/>
      <c r="AO226" s="527"/>
      <c r="AP226" s="527"/>
      <c r="AQ226" s="527"/>
      <c r="AR226" s="527"/>
    </row>
    <row r="227" spans="1:44" ht="15.75" customHeight="1">
      <c r="A227" s="101"/>
      <c r="B227" s="526"/>
      <c r="C227" s="526"/>
      <c r="D227" s="542"/>
      <c r="E227" s="829"/>
      <c r="F227" s="542"/>
      <c r="G227" s="830"/>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6"/>
      <c r="AO227" s="527"/>
      <c r="AP227" s="527"/>
      <c r="AQ227" s="527"/>
      <c r="AR227" s="527"/>
    </row>
    <row r="228" spans="1:44" ht="15.75" customHeight="1">
      <c r="A228" s="101"/>
      <c r="B228" s="526"/>
      <c r="C228" s="526"/>
      <c r="D228" s="542"/>
      <c r="E228" s="829"/>
      <c r="F228" s="542"/>
      <c r="G228" s="830"/>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6"/>
      <c r="AO228" s="527"/>
      <c r="AP228" s="527"/>
      <c r="AQ228" s="527"/>
      <c r="AR228" s="527"/>
    </row>
    <row r="229" spans="1:44" ht="15.75" customHeight="1">
      <c r="A229" s="101"/>
      <c r="B229" s="526"/>
      <c r="C229" s="526"/>
      <c r="D229" s="542"/>
      <c r="E229" s="829"/>
      <c r="F229" s="542"/>
      <c r="G229" s="830"/>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6"/>
      <c r="AO229" s="527"/>
      <c r="AP229" s="527"/>
      <c r="AQ229" s="527"/>
      <c r="AR229" s="527"/>
    </row>
    <row r="230" spans="1:44" ht="15.75" customHeight="1">
      <c r="A230" s="101"/>
      <c r="B230" s="526"/>
      <c r="C230" s="526"/>
      <c r="D230" s="542"/>
      <c r="E230" s="829"/>
      <c r="F230" s="542"/>
      <c r="G230" s="830"/>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6"/>
      <c r="AO230" s="527"/>
      <c r="AP230" s="527"/>
      <c r="AQ230" s="527"/>
      <c r="AR230" s="527"/>
    </row>
    <row r="231" spans="1:44" ht="15.75" customHeight="1">
      <c r="A231" s="101"/>
      <c r="B231" s="526"/>
      <c r="C231" s="526"/>
      <c r="D231" s="542"/>
      <c r="E231" s="829"/>
      <c r="F231" s="542"/>
      <c r="G231" s="830"/>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6"/>
      <c r="AO231" s="527"/>
      <c r="AP231" s="527"/>
      <c r="AQ231" s="527"/>
      <c r="AR231" s="527"/>
    </row>
    <row r="232" spans="1:44" ht="15.75" customHeight="1">
      <c r="A232" s="101"/>
      <c r="B232" s="526"/>
      <c r="C232" s="526"/>
      <c r="D232" s="542"/>
      <c r="E232" s="829"/>
      <c r="F232" s="542"/>
      <c r="G232" s="830"/>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6"/>
      <c r="AO232" s="527"/>
      <c r="AP232" s="527"/>
      <c r="AQ232" s="527"/>
      <c r="AR232" s="527"/>
    </row>
    <row r="233" spans="1:44" ht="15.75" customHeight="1">
      <c r="A233" s="101"/>
      <c r="B233" s="526"/>
      <c r="C233" s="526"/>
      <c r="D233" s="542"/>
      <c r="E233" s="829"/>
      <c r="F233" s="542"/>
      <c r="G233" s="830"/>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6"/>
      <c r="AO233" s="527"/>
      <c r="AP233" s="527"/>
      <c r="AQ233" s="527"/>
      <c r="AR233" s="527"/>
    </row>
    <row r="234" spans="1:44" ht="15.75" customHeight="1">
      <c r="A234" s="101"/>
      <c r="B234" s="526"/>
      <c r="C234" s="526"/>
      <c r="D234" s="542"/>
      <c r="E234" s="829"/>
      <c r="F234" s="542"/>
      <c r="G234" s="830"/>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6"/>
      <c r="AO234" s="527"/>
      <c r="AP234" s="527"/>
      <c r="AQ234" s="527"/>
      <c r="AR234" s="527"/>
    </row>
    <row r="235" spans="1:44" ht="15.75" customHeight="1">
      <c r="A235" s="101"/>
      <c r="B235" s="526"/>
      <c r="C235" s="526"/>
      <c r="D235" s="542"/>
      <c r="E235" s="829"/>
      <c r="F235" s="542"/>
      <c r="G235" s="830"/>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6"/>
      <c r="AO235" s="527"/>
      <c r="AP235" s="527"/>
      <c r="AQ235" s="527"/>
      <c r="AR235" s="527"/>
    </row>
    <row r="236" spans="1:44" ht="15.75" customHeight="1">
      <c r="A236" s="101"/>
      <c r="B236" s="526"/>
      <c r="C236" s="526"/>
      <c r="D236" s="542"/>
      <c r="E236" s="829"/>
      <c r="F236" s="542"/>
      <c r="G236" s="830"/>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6"/>
      <c r="AO236" s="527"/>
      <c r="AP236" s="527"/>
      <c r="AQ236" s="527"/>
      <c r="AR236" s="527"/>
    </row>
    <row r="237" spans="1:44" ht="15.75" customHeight="1">
      <c r="A237" s="101"/>
      <c r="B237" s="526"/>
      <c r="C237" s="526"/>
      <c r="D237" s="542"/>
      <c r="E237" s="829"/>
      <c r="F237" s="542"/>
      <c r="G237" s="830"/>
      <c r="H237" s="526"/>
      <c r="I237" s="526"/>
      <c r="J237" s="526"/>
      <c r="K237" s="526"/>
      <c r="L237" s="526"/>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6"/>
      <c r="AO237" s="527"/>
      <c r="AP237" s="527"/>
      <c r="AQ237" s="527"/>
      <c r="AR237" s="527"/>
    </row>
    <row r="238" spans="1:44" ht="15.75" customHeight="1">
      <c r="A238" s="101"/>
      <c r="B238" s="526"/>
      <c r="C238" s="526"/>
      <c r="D238" s="542"/>
      <c r="E238" s="829"/>
      <c r="F238" s="542"/>
      <c r="G238" s="830"/>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6"/>
      <c r="AO238" s="527"/>
      <c r="AP238" s="527"/>
      <c r="AQ238" s="527"/>
      <c r="AR238" s="527"/>
    </row>
    <row r="239" spans="1:44" ht="15.75" customHeight="1">
      <c r="A239" s="101"/>
      <c r="B239" s="526"/>
      <c r="C239" s="526"/>
      <c r="D239" s="542"/>
      <c r="E239" s="829"/>
      <c r="F239" s="542"/>
      <c r="G239" s="830"/>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6"/>
      <c r="AO239" s="527"/>
      <c r="AP239" s="527"/>
      <c r="AQ239" s="527"/>
      <c r="AR239" s="527"/>
    </row>
    <row r="240" spans="1:44" ht="15.75" customHeight="1">
      <c r="A240" s="101"/>
      <c r="B240" s="526"/>
      <c r="C240" s="526"/>
      <c r="D240" s="542"/>
      <c r="E240" s="829"/>
      <c r="F240" s="542"/>
      <c r="G240" s="830"/>
      <c r="H240" s="526"/>
      <c r="I240" s="526"/>
      <c r="J240" s="526"/>
      <c r="K240" s="526"/>
      <c r="L240" s="526"/>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6"/>
      <c r="AO240" s="527"/>
      <c r="AP240" s="527"/>
      <c r="AQ240" s="527"/>
      <c r="AR240" s="527"/>
    </row>
    <row r="241" spans="1:44" ht="15.75" customHeight="1">
      <c r="A241" s="101"/>
      <c r="B241" s="526"/>
      <c r="C241" s="526"/>
      <c r="D241" s="542"/>
      <c r="E241" s="829"/>
      <c r="F241" s="542"/>
      <c r="G241" s="830"/>
      <c r="H241" s="526"/>
      <c r="I241" s="526"/>
      <c r="J241" s="526"/>
      <c r="K241" s="526"/>
      <c r="L241" s="526"/>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6"/>
      <c r="AO241" s="527"/>
      <c r="AP241" s="527"/>
      <c r="AQ241" s="527"/>
      <c r="AR241" s="527"/>
    </row>
    <row r="242" spans="1:44" ht="15.75" customHeight="1">
      <c r="A242" s="101"/>
      <c r="B242" s="526"/>
      <c r="C242" s="526"/>
      <c r="D242" s="542"/>
      <c r="E242" s="829"/>
      <c r="F242" s="542"/>
      <c r="G242" s="830"/>
      <c r="H242" s="526"/>
      <c r="I242" s="526"/>
      <c r="J242" s="526"/>
      <c r="K242" s="526"/>
      <c r="L242" s="526"/>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6"/>
      <c r="AO242" s="527"/>
      <c r="AP242" s="527"/>
      <c r="AQ242" s="527"/>
      <c r="AR242" s="527"/>
    </row>
    <row r="243" spans="1:44" ht="15.75" customHeight="1">
      <c r="A243" s="101"/>
      <c r="B243" s="526"/>
      <c r="C243" s="526"/>
      <c r="D243" s="542"/>
      <c r="E243" s="829"/>
      <c r="F243" s="542"/>
      <c r="G243" s="830"/>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6"/>
      <c r="AO243" s="527"/>
      <c r="AP243" s="527"/>
      <c r="AQ243" s="527"/>
      <c r="AR243" s="527"/>
    </row>
    <row r="244" spans="1:44" ht="15.75" customHeight="1">
      <c r="A244" s="101"/>
      <c r="B244" s="526"/>
      <c r="C244" s="526"/>
      <c r="D244" s="542"/>
      <c r="E244" s="829"/>
      <c r="F244" s="542"/>
      <c r="G244" s="830"/>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6"/>
      <c r="AO244" s="527"/>
      <c r="AP244" s="527"/>
      <c r="AQ244" s="527"/>
      <c r="AR244" s="527"/>
    </row>
    <row r="245" spans="1:44" ht="15.75" customHeight="1">
      <c r="A245" s="101"/>
      <c r="B245" s="526"/>
      <c r="C245" s="526"/>
      <c r="D245" s="542"/>
      <c r="E245" s="829"/>
      <c r="F245" s="542"/>
      <c r="G245" s="830"/>
      <c r="H245" s="526"/>
      <c r="I245" s="526"/>
      <c r="J245" s="526"/>
      <c r="K245" s="526"/>
      <c r="L245" s="526"/>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6"/>
      <c r="AO245" s="527"/>
      <c r="AP245" s="527"/>
      <c r="AQ245" s="527"/>
      <c r="AR245" s="527"/>
    </row>
    <row r="246" spans="1:44" ht="15.75" customHeight="1">
      <c r="A246" s="101"/>
      <c r="B246" s="526"/>
      <c r="C246" s="526"/>
      <c r="D246" s="542"/>
      <c r="E246" s="829"/>
      <c r="F246" s="542"/>
      <c r="G246" s="830"/>
      <c r="H246" s="526"/>
      <c r="I246" s="526"/>
      <c r="J246" s="526"/>
      <c r="K246" s="526"/>
      <c r="L246" s="526"/>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6"/>
      <c r="AO246" s="527"/>
      <c r="AP246" s="527"/>
      <c r="AQ246" s="527"/>
      <c r="AR246" s="527"/>
    </row>
    <row r="247" spans="1:44" ht="15.75" customHeight="1">
      <c r="A247" s="101"/>
      <c r="B247" s="526"/>
      <c r="C247" s="526"/>
      <c r="D247" s="542"/>
      <c r="E247" s="829"/>
      <c r="F247" s="542"/>
      <c r="G247" s="830"/>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6"/>
      <c r="AO247" s="527"/>
      <c r="AP247" s="527"/>
      <c r="AQ247" s="527"/>
      <c r="AR247" s="527"/>
    </row>
    <row r="248" spans="1:44" ht="15.75" customHeight="1">
      <c r="A248" s="101"/>
      <c r="B248" s="526"/>
      <c r="C248" s="526"/>
      <c r="D248" s="542"/>
      <c r="E248" s="829"/>
      <c r="F248" s="542"/>
      <c r="G248" s="830"/>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6"/>
      <c r="AO248" s="527"/>
      <c r="AP248" s="527"/>
      <c r="AQ248" s="527"/>
      <c r="AR248" s="527"/>
    </row>
    <row r="249" spans="1:44" ht="15.75" customHeight="1">
      <c r="A249" s="101"/>
      <c r="B249" s="526"/>
      <c r="C249" s="526"/>
      <c r="D249" s="542"/>
      <c r="E249" s="829"/>
      <c r="F249" s="542"/>
      <c r="G249" s="830"/>
      <c r="H249" s="526"/>
      <c r="I249" s="526"/>
      <c r="J249" s="526"/>
      <c r="K249" s="526"/>
      <c r="L249" s="526"/>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6"/>
      <c r="AO249" s="527"/>
      <c r="AP249" s="527"/>
      <c r="AQ249" s="527"/>
      <c r="AR249" s="527"/>
    </row>
    <row r="250" spans="1:44" ht="15.75" customHeight="1">
      <c r="A250" s="101"/>
      <c r="B250" s="526"/>
      <c r="C250" s="526"/>
      <c r="D250" s="542"/>
      <c r="E250" s="829"/>
      <c r="F250" s="542"/>
      <c r="G250" s="830"/>
      <c r="H250" s="526"/>
      <c r="I250" s="526"/>
      <c r="J250" s="526"/>
      <c r="K250" s="526"/>
      <c r="L250" s="526"/>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6"/>
      <c r="AO250" s="527"/>
      <c r="AP250" s="527"/>
      <c r="AQ250" s="527"/>
      <c r="AR250" s="527"/>
    </row>
    <row r="251" spans="1:44" ht="15.75" customHeight="1">
      <c r="A251" s="101"/>
      <c r="B251" s="526"/>
      <c r="C251" s="526"/>
      <c r="D251" s="542"/>
      <c r="E251" s="829"/>
      <c r="F251" s="542"/>
      <c r="G251" s="830"/>
      <c r="H251" s="526"/>
      <c r="I251" s="526"/>
      <c r="J251" s="526"/>
      <c r="K251" s="526"/>
      <c r="L251" s="526"/>
      <c r="M251" s="526"/>
      <c r="N251" s="526"/>
      <c r="O251" s="526"/>
      <c r="P251" s="526"/>
      <c r="Q251" s="526"/>
      <c r="R251" s="526"/>
      <c r="S251" s="526"/>
      <c r="T251" s="526"/>
      <c r="U251" s="526"/>
      <c r="V251" s="526"/>
      <c r="W251" s="526"/>
      <c r="X251" s="526"/>
      <c r="Y251" s="526"/>
      <c r="Z251" s="526"/>
      <c r="AA251" s="526"/>
      <c r="AB251" s="526"/>
      <c r="AC251" s="526"/>
      <c r="AD251" s="526"/>
      <c r="AE251" s="526"/>
      <c r="AF251" s="526"/>
      <c r="AG251" s="526"/>
      <c r="AH251" s="526"/>
      <c r="AI251" s="526"/>
      <c r="AJ251" s="526"/>
      <c r="AK251" s="526"/>
      <c r="AL251" s="526"/>
      <c r="AM251" s="526"/>
      <c r="AN251" s="526"/>
      <c r="AO251" s="527"/>
      <c r="AP251" s="527"/>
      <c r="AQ251" s="527"/>
      <c r="AR251" s="527"/>
    </row>
    <row r="252" spans="1:44" ht="15.75" customHeight="1">
      <c r="A252" s="101"/>
      <c r="B252" s="526"/>
      <c r="C252" s="526"/>
      <c r="D252" s="542"/>
      <c r="E252" s="829"/>
      <c r="F252" s="542"/>
      <c r="G252" s="830"/>
      <c r="H252" s="526"/>
      <c r="I252" s="526"/>
      <c r="J252" s="526"/>
      <c r="K252" s="526"/>
      <c r="L252" s="526"/>
      <c r="M252" s="526"/>
      <c r="N252" s="526"/>
      <c r="O252" s="526"/>
      <c r="P252" s="526"/>
      <c r="Q252" s="526"/>
      <c r="R252" s="526"/>
      <c r="S252" s="526"/>
      <c r="T252" s="526"/>
      <c r="U252" s="526"/>
      <c r="V252" s="526"/>
      <c r="W252" s="526"/>
      <c r="X252" s="526"/>
      <c r="Y252" s="526"/>
      <c r="Z252" s="526"/>
      <c r="AA252" s="526"/>
      <c r="AB252" s="526"/>
      <c r="AC252" s="526"/>
      <c r="AD252" s="526"/>
      <c r="AE252" s="526"/>
      <c r="AF252" s="526"/>
      <c r="AG252" s="526"/>
      <c r="AH252" s="526"/>
      <c r="AI252" s="526"/>
      <c r="AJ252" s="526"/>
      <c r="AK252" s="526"/>
      <c r="AL252" s="526"/>
      <c r="AM252" s="526"/>
      <c r="AN252" s="526"/>
      <c r="AO252" s="527"/>
      <c r="AP252" s="527"/>
      <c r="AQ252" s="527"/>
      <c r="AR252" s="527"/>
    </row>
    <row r="253" spans="1:44" ht="15.75" customHeight="1">
      <c r="A253" s="101"/>
      <c r="B253" s="526"/>
      <c r="C253" s="526"/>
      <c r="D253" s="542"/>
      <c r="E253" s="829"/>
      <c r="F253" s="542"/>
      <c r="G253" s="830"/>
      <c r="H253" s="526"/>
      <c r="I253" s="526"/>
      <c r="J253" s="526"/>
      <c r="K253" s="526"/>
      <c r="L253" s="526"/>
      <c r="M253" s="526"/>
      <c r="N253" s="526"/>
      <c r="O253" s="526"/>
      <c r="P253" s="526"/>
      <c r="Q253" s="526"/>
      <c r="R253" s="526"/>
      <c r="S253" s="526"/>
      <c r="T253" s="526"/>
      <c r="U253" s="526"/>
      <c r="V253" s="526"/>
      <c r="W253" s="526"/>
      <c r="X253" s="526"/>
      <c r="Y253" s="526"/>
      <c r="Z253" s="526"/>
      <c r="AA253" s="526"/>
      <c r="AB253" s="526"/>
      <c r="AC253" s="526"/>
      <c r="AD253" s="526"/>
      <c r="AE253" s="526"/>
      <c r="AF253" s="526"/>
      <c r="AG253" s="526"/>
      <c r="AH253" s="526"/>
      <c r="AI253" s="526"/>
      <c r="AJ253" s="526"/>
      <c r="AK253" s="526"/>
      <c r="AL253" s="526"/>
      <c r="AM253" s="526"/>
      <c r="AN253" s="526"/>
      <c r="AO253" s="527"/>
      <c r="AP253" s="527"/>
      <c r="AQ253" s="527"/>
      <c r="AR253" s="527"/>
    </row>
    <row r="254" spans="1:44" ht="15.75" customHeight="1">
      <c r="A254" s="101"/>
      <c r="B254" s="526"/>
      <c r="C254" s="526"/>
      <c r="D254" s="542"/>
      <c r="E254" s="829"/>
      <c r="F254" s="542"/>
      <c r="G254" s="830"/>
      <c r="H254" s="526"/>
      <c r="I254" s="526"/>
      <c r="J254" s="526"/>
      <c r="K254" s="526"/>
      <c r="L254" s="526"/>
      <c r="M254" s="526"/>
      <c r="N254" s="526"/>
      <c r="O254" s="526"/>
      <c r="P254" s="526"/>
      <c r="Q254" s="526"/>
      <c r="R254" s="526"/>
      <c r="S254" s="526"/>
      <c r="T254" s="526"/>
      <c r="U254" s="526"/>
      <c r="V254" s="526"/>
      <c r="W254" s="526"/>
      <c r="X254" s="526"/>
      <c r="Y254" s="526"/>
      <c r="Z254" s="526"/>
      <c r="AA254" s="526"/>
      <c r="AB254" s="526"/>
      <c r="AC254" s="526"/>
      <c r="AD254" s="526"/>
      <c r="AE254" s="526"/>
      <c r="AF254" s="526"/>
      <c r="AG254" s="526"/>
      <c r="AH254" s="526"/>
      <c r="AI254" s="526"/>
      <c r="AJ254" s="526"/>
      <c r="AK254" s="526"/>
      <c r="AL254" s="526"/>
      <c r="AM254" s="526"/>
      <c r="AN254" s="526"/>
      <c r="AO254" s="527"/>
      <c r="AP254" s="527"/>
      <c r="AQ254" s="527"/>
      <c r="AR254" s="527"/>
    </row>
    <row r="255" spans="1:44" ht="15.75" customHeight="1">
      <c r="A255" s="101"/>
      <c r="B255" s="526"/>
      <c r="C255" s="526"/>
      <c r="D255" s="542"/>
      <c r="E255" s="829"/>
      <c r="F255" s="542"/>
      <c r="G255" s="830"/>
      <c r="H255" s="526"/>
      <c r="I255" s="526"/>
      <c r="J255" s="526"/>
      <c r="K255" s="526"/>
      <c r="L255" s="526"/>
      <c r="M255" s="526"/>
      <c r="N255" s="526"/>
      <c r="O255" s="526"/>
      <c r="P255" s="526"/>
      <c r="Q255" s="526"/>
      <c r="R255" s="526"/>
      <c r="S255" s="526"/>
      <c r="T255" s="526"/>
      <c r="U255" s="526"/>
      <c r="V255" s="526"/>
      <c r="W255" s="526"/>
      <c r="X255" s="526"/>
      <c r="Y255" s="526"/>
      <c r="Z255" s="526"/>
      <c r="AA255" s="526"/>
      <c r="AB255" s="526"/>
      <c r="AC255" s="526"/>
      <c r="AD255" s="526"/>
      <c r="AE255" s="526"/>
      <c r="AF255" s="526"/>
      <c r="AG255" s="526"/>
      <c r="AH255" s="526"/>
      <c r="AI255" s="526"/>
      <c r="AJ255" s="526"/>
      <c r="AK255" s="526"/>
      <c r="AL255" s="526"/>
      <c r="AM255" s="526"/>
      <c r="AN255" s="526"/>
      <c r="AO255" s="527"/>
      <c r="AP255" s="527"/>
      <c r="AQ255" s="527"/>
      <c r="AR255" s="527"/>
    </row>
    <row r="256" spans="1:44" ht="15.75" customHeight="1">
      <c r="A256" s="101"/>
      <c r="B256" s="526"/>
      <c r="C256" s="526"/>
      <c r="D256" s="542"/>
      <c r="E256" s="829"/>
      <c r="F256" s="542"/>
      <c r="G256" s="830"/>
      <c r="H256" s="526"/>
      <c r="I256" s="526"/>
      <c r="J256" s="526"/>
      <c r="K256" s="526"/>
      <c r="L256" s="526"/>
      <c r="M256" s="526"/>
      <c r="N256" s="526"/>
      <c r="O256" s="526"/>
      <c r="P256" s="526"/>
      <c r="Q256" s="526"/>
      <c r="R256" s="526"/>
      <c r="S256" s="526"/>
      <c r="T256" s="526"/>
      <c r="U256" s="526"/>
      <c r="V256" s="526"/>
      <c r="W256" s="526"/>
      <c r="X256" s="526"/>
      <c r="Y256" s="526"/>
      <c r="Z256" s="526"/>
      <c r="AA256" s="526"/>
      <c r="AB256" s="526"/>
      <c r="AC256" s="526"/>
      <c r="AD256" s="526"/>
      <c r="AE256" s="526"/>
      <c r="AF256" s="526"/>
      <c r="AG256" s="526"/>
      <c r="AH256" s="526"/>
      <c r="AI256" s="526"/>
      <c r="AJ256" s="526"/>
      <c r="AK256" s="526"/>
      <c r="AL256" s="526"/>
      <c r="AM256" s="526"/>
      <c r="AN256" s="526"/>
      <c r="AO256" s="527"/>
      <c r="AP256" s="527"/>
      <c r="AQ256" s="527"/>
      <c r="AR256" s="527"/>
    </row>
    <row r="257" spans="1:44" ht="15.75" customHeight="1">
      <c r="A257" s="101"/>
      <c r="B257" s="526"/>
      <c r="C257" s="526"/>
      <c r="D257" s="542"/>
      <c r="E257" s="829"/>
      <c r="F257" s="542"/>
      <c r="G257" s="830"/>
      <c r="H257" s="526"/>
      <c r="I257" s="526"/>
      <c r="J257" s="526"/>
      <c r="K257" s="526"/>
      <c r="L257" s="526"/>
      <c r="M257" s="526"/>
      <c r="N257" s="526"/>
      <c r="O257" s="526"/>
      <c r="P257" s="526"/>
      <c r="Q257" s="526"/>
      <c r="R257" s="526"/>
      <c r="S257" s="526"/>
      <c r="T257" s="526"/>
      <c r="U257" s="526"/>
      <c r="V257" s="526"/>
      <c r="W257" s="526"/>
      <c r="X257" s="526"/>
      <c r="Y257" s="526"/>
      <c r="Z257" s="526"/>
      <c r="AA257" s="526"/>
      <c r="AB257" s="526"/>
      <c r="AC257" s="526"/>
      <c r="AD257" s="526"/>
      <c r="AE257" s="526"/>
      <c r="AF257" s="526"/>
      <c r="AG257" s="526"/>
      <c r="AH257" s="526"/>
      <c r="AI257" s="526"/>
      <c r="AJ257" s="526"/>
      <c r="AK257" s="526"/>
      <c r="AL257" s="526"/>
      <c r="AM257" s="526"/>
      <c r="AN257" s="526"/>
      <c r="AO257" s="527"/>
      <c r="AP257" s="527"/>
      <c r="AQ257" s="527"/>
      <c r="AR257" s="527"/>
    </row>
    <row r="258" spans="1:44" ht="15.75" customHeight="1">
      <c r="A258" s="101"/>
      <c r="B258" s="526"/>
      <c r="C258" s="526"/>
      <c r="D258" s="542"/>
      <c r="E258" s="829"/>
      <c r="F258" s="542"/>
      <c r="G258" s="830"/>
      <c r="H258" s="526"/>
      <c r="I258" s="526"/>
      <c r="J258" s="526"/>
      <c r="K258" s="526"/>
      <c r="L258" s="526"/>
      <c r="M258" s="526"/>
      <c r="N258" s="526"/>
      <c r="O258" s="526"/>
      <c r="P258" s="526"/>
      <c r="Q258" s="526"/>
      <c r="R258" s="526"/>
      <c r="S258" s="526"/>
      <c r="T258" s="526"/>
      <c r="U258" s="526"/>
      <c r="V258" s="526"/>
      <c r="W258" s="526"/>
      <c r="X258" s="526"/>
      <c r="Y258" s="526"/>
      <c r="Z258" s="526"/>
      <c r="AA258" s="526"/>
      <c r="AB258" s="526"/>
      <c r="AC258" s="526"/>
      <c r="AD258" s="526"/>
      <c r="AE258" s="526"/>
      <c r="AF258" s="526"/>
      <c r="AG258" s="526"/>
      <c r="AH258" s="526"/>
      <c r="AI258" s="526"/>
      <c r="AJ258" s="526"/>
      <c r="AK258" s="526"/>
      <c r="AL258" s="526"/>
      <c r="AM258" s="526"/>
      <c r="AN258" s="526"/>
      <c r="AO258" s="527"/>
      <c r="AP258" s="527"/>
      <c r="AQ258" s="527"/>
      <c r="AR258" s="527"/>
    </row>
    <row r="259" spans="1:44" ht="15.75" customHeight="1">
      <c r="A259" s="101"/>
      <c r="B259" s="526"/>
      <c r="C259" s="526"/>
      <c r="D259" s="542"/>
      <c r="E259" s="829"/>
      <c r="F259" s="542"/>
      <c r="G259" s="830"/>
      <c r="H259" s="526"/>
      <c r="I259" s="526"/>
      <c r="J259" s="526"/>
      <c r="K259" s="526"/>
      <c r="L259" s="526"/>
      <c r="M259" s="526"/>
      <c r="N259" s="526"/>
      <c r="O259" s="526"/>
      <c r="P259" s="526"/>
      <c r="Q259" s="526"/>
      <c r="R259" s="526"/>
      <c r="S259" s="526"/>
      <c r="T259" s="526"/>
      <c r="U259" s="526"/>
      <c r="V259" s="526"/>
      <c r="W259" s="526"/>
      <c r="X259" s="526"/>
      <c r="Y259" s="526"/>
      <c r="Z259" s="526"/>
      <c r="AA259" s="526"/>
      <c r="AB259" s="526"/>
      <c r="AC259" s="526"/>
      <c r="AD259" s="526"/>
      <c r="AE259" s="526"/>
      <c r="AF259" s="526"/>
      <c r="AG259" s="526"/>
      <c r="AH259" s="526"/>
      <c r="AI259" s="526"/>
      <c r="AJ259" s="526"/>
      <c r="AK259" s="526"/>
      <c r="AL259" s="526"/>
      <c r="AM259" s="526"/>
      <c r="AN259" s="526"/>
      <c r="AO259" s="527"/>
      <c r="AP259" s="527"/>
      <c r="AQ259" s="527"/>
      <c r="AR259" s="527"/>
    </row>
    <row r="260" spans="1:44" ht="15.75" customHeight="1">
      <c r="A260" s="101"/>
      <c r="B260" s="526"/>
      <c r="C260" s="526"/>
      <c r="D260" s="542"/>
      <c r="E260" s="829"/>
      <c r="F260" s="542"/>
      <c r="G260" s="830"/>
      <c r="H260" s="526"/>
      <c r="I260" s="526"/>
      <c r="J260" s="526"/>
      <c r="K260" s="526"/>
      <c r="L260" s="526"/>
      <c r="M260" s="526"/>
      <c r="N260" s="526"/>
      <c r="O260" s="526"/>
      <c r="P260" s="526"/>
      <c r="Q260" s="526"/>
      <c r="R260" s="526"/>
      <c r="S260" s="526"/>
      <c r="T260" s="526"/>
      <c r="U260" s="526"/>
      <c r="V260" s="526"/>
      <c r="W260" s="526"/>
      <c r="X260" s="526"/>
      <c r="Y260" s="526"/>
      <c r="Z260" s="526"/>
      <c r="AA260" s="526"/>
      <c r="AB260" s="526"/>
      <c r="AC260" s="526"/>
      <c r="AD260" s="526"/>
      <c r="AE260" s="526"/>
      <c r="AF260" s="526"/>
      <c r="AG260" s="526"/>
      <c r="AH260" s="526"/>
      <c r="AI260" s="526"/>
      <c r="AJ260" s="526"/>
      <c r="AK260" s="526"/>
      <c r="AL260" s="526"/>
      <c r="AM260" s="526"/>
      <c r="AN260" s="526"/>
      <c r="AO260" s="527"/>
      <c r="AP260" s="527"/>
      <c r="AQ260" s="527"/>
      <c r="AR260" s="527"/>
    </row>
    <row r="261" spans="1:44" ht="15.75" customHeight="1">
      <c r="A261" s="101"/>
      <c r="B261" s="526"/>
      <c r="C261" s="526"/>
      <c r="D261" s="542"/>
      <c r="E261" s="829"/>
      <c r="F261" s="542"/>
      <c r="G261" s="830"/>
      <c r="H261" s="526"/>
      <c r="I261" s="526"/>
      <c r="J261" s="526"/>
      <c r="K261" s="526"/>
      <c r="L261" s="526"/>
      <c r="M261" s="526"/>
      <c r="N261" s="526"/>
      <c r="O261" s="526"/>
      <c r="P261" s="526"/>
      <c r="Q261" s="526"/>
      <c r="R261" s="526"/>
      <c r="S261" s="526"/>
      <c r="T261" s="526"/>
      <c r="U261" s="526"/>
      <c r="V261" s="526"/>
      <c r="W261" s="526"/>
      <c r="X261" s="526"/>
      <c r="Y261" s="526"/>
      <c r="Z261" s="526"/>
      <c r="AA261" s="526"/>
      <c r="AB261" s="526"/>
      <c r="AC261" s="526"/>
      <c r="AD261" s="526"/>
      <c r="AE261" s="526"/>
      <c r="AF261" s="526"/>
      <c r="AG261" s="526"/>
      <c r="AH261" s="526"/>
      <c r="AI261" s="526"/>
      <c r="AJ261" s="526"/>
      <c r="AK261" s="526"/>
      <c r="AL261" s="526"/>
      <c r="AM261" s="526"/>
      <c r="AN261" s="526"/>
      <c r="AO261" s="527"/>
      <c r="AP261" s="527"/>
      <c r="AQ261" s="527"/>
      <c r="AR261" s="527"/>
    </row>
    <row r="262" spans="1:44" ht="15.75" customHeight="1">
      <c r="A262" s="101"/>
      <c r="B262" s="526"/>
      <c r="C262" s="526"/>
      <c r="D262" s="542"/>
      <c r="E262" s="829"/>
      <c r="F262" s="542"/>
      <c r="G262" s="830"/>
      <c r="H262" s="526"/>
      <c r="I262" s="526"/>
      <c r="J262" s="526"/>
      <c r="K262" s="526"/>
      <c r="L262" s="526"/>
      <c r="M262" s="526"/>
      <c r="N262" s="526"/>
      <c r="O262" s="526"/>
      <c r="P262" s="526"/>
      <c r="Q262" s="526"/>
      <c r="R262" s="526"/>
      <c r="S262" s="526"/>
      <c r="T262" s="526"/>
      <c r="U262" s="526"/>
      <c r="V262" s="526"/>
      <c r="W262" s="526"/>
      <c r="X262" s="526"/>
      <c r="Y262" s="526"/>
      <c r="Z262" s="526"/>
      <c r="AA262" s="526"/>
      <c r="AB262" s="526"/>
      <c r="AC262" s="526"/>
      <c r="AD262" s="526"/>
      <c r="AE262" s="526"/>
      <c r="AF262" s="526"/>
      <c r="AG262" s="526"/>
      <c r="AH262" s="526"/>
      <c r="AI262" s="526"/>
      <c r="AJ262" s="526"/>
      <c r="AK262" s="526"/>
      <c r="AL262" s="526"/>
      <c r="AM262" s="526"/>
      <c r="AN262" s="526"/>
      <c r="AO262" s="527"/>
      <c r="AP262" s="527"/>
      <c r="AQ262" s="527"/>
      <c r="AR262" s="527"/>
    </row>
    <row r="263" spans="1:44" ht="15.75" customHeight="1">
      <c r="A263" s="101"/>
      <c r="B263" s="526"/>
      <c r="C263" s="526"/>
      <c r="D263" s="542"/>
      <c r="E263" s="829"/>
      <c r="F263" s="542"/>
      <c r="G263" s="830"/>
      <c r="H263" s="526"/>
      <c r="I263" s="526"/>
      <c r="J263" s="526"/>
      <c r="K263" s="526"/>
      <c r="L263" s="526"/>
      <c r="M263" s="526"/>
      <c r="N263" s="526"/>
      <c r="O263" s="526"/>
      <c r="P263" s="526"/>
      <c r="Q263" s="526"/>
      <c r="R263" s="526"/>
      <c r="S263" s="526"/>
      <c r="T263" s="526"/>
      <c r="U263" s="526"/>
      <c r="V263" s="526"/>
      <c r="W263" s="526"/>
      <c r="X263" s="526"/>
      <c r="Y263" s="526"/>
      <c r="Z263" s="526"/>
      <c r="AA263" s="526"/>
      <c r="AB263" s="526"/>
      <c r="AC263" s="526"/>
      <c r="AD263" s="526"/>
      <c r="AE263" s="526"/>
      <c r="AF263" s="526"/>
      <c r="AG263" s="526"/>
      <c r="AH263" s="526"/>
      <c r="AI263" s="526"/>
      <c r="AJ263" s="526"/>
      <c r="AK263" s="526"/>
      <c r="AL263" s="526"/>
      <c r="AM263" s="526"/>
      <c r="AN263" s="526"/>
      <c r="AO263" s="527"/>
      <c r="AP263" s="527"/>
      <c r="AQ263" s="527"/>
      <c r="AR263" s="527"/>
    </row>
    <row r="264" spans="1:44" ht="15.75" customHeight="1">
      <c r="A264" s="101"/>
      <c r="B264" s="526"/>
      <c r="C264" s="526"/>
      <c r="D264" s="542"/>
      <c r="E264" s="829"/>
      <c r="F264" s="542"/>
      <c r="G264" s="830"/>
      <c r="H264" s="526"/>
      <c r="I264" s="526"/>
      <c r="J264" s="526"/>
      <c r="K264" s="526"/>
      <c r="L264" s="526"/>
      <c r="M264" s="526"/>
      <c r="N264" s="526"/>
      <c r="O264" s="526"/>
      <c r="P264" s="526"/>
      <c r="Q264" s="526"/>
      <c r="R264" s="526"/>
      <c r="S264" s="526"/>
      <c r="T264" s="526"/>
      <c r="U264" s="526"/>
      <c r="V264" s="526"/>
      <c r="W264" s="526"/>
      <c r="X264" s="526"/>
      <c r="Y264" s="526"/>
      <c r="Z264" s="526"/>
      <c r="AA264" s="526"/>
      <c r="AB264" s="526"/>
      <c r="AC264" s="526"/>
      <c r="AD264" s="526"/>
      <c r="AE264" s="526"/>
      <c r="AF264" s="526"/>
      <c r="AG264" s="526"/>
      <c r="AH264" s="526"/>
      <c r="AI264" s="526"/>
      <c r="AJ264" s="526"/>
      <c r="AK264" s="526"/>
      <c r="AL264" s="526"/>
      <c r="AM264" s="526"/>
      <c r="AN264" s="526"/>
      <c r="AO264" s="527"/>
      <c r="AP264" s="527"/>
      <c r="AQ264" s="527"/>
      <c r="AR264" s="527"/>
    </row>
    <row r="265" spans="1:44" ht="15.75" customHeight="1">
      <c r="A265" s="101"/>
      <c r="B265" s="526"/>
      <c r="C265" s="526"/>
      <c r="D265" s="542"/>
      <c r="E265" s="829"/>
      <c r="F265" s="542"/>
      <c r="G265" s="830"/>
      <c r="H265" s="526"/>
      <c r="I265" s="526"/>
      <c r="J265" s="526"/>
      <c r="K265" s="526"/>
      <c r="L265" s="526"/>
      <c r="M265" s="526"/>
      <c r="N265" s="526"/>
      <c r="O265" s="526"/>
      <c r="P265" s="526"/>
      <c r="Q265" s="526"/>
      <c r="R265" s="526"/>
      <c r="S265" s="526"/>
      <c r="T265" s="526"/>
      <c r="U265" s="526"/>
      <c r="V265" s="526"/>
      <c r="W265" s="526"/>
      <c r="X265" s="526"/>
      <c r="Y265" s="526"/>
      <c r="Z265" s="526"/>
      <c r="AA265" s="526"/>
      <c r="AB265" s="526"/>
      <c r="AC265" s="526"/>
      <c r="AD265" s="526"/>
      <c r="AE265" s="526"/>
      <c r="AF265" s="526"/>
      <c r="AG265" s="526"/>
      <c r="AH265" s="526"/>
      <c r="AI265" s="526"/>
      <c r="AJ265" s="526"/>
      <c r="AK265" s="526"/>
      <c r="AL265" s="526"/>
      <c r="AM265" s="526"/>
      <c r="AN265" s="526"/>
      <c r="AO265" s="527"/>
      <c r="AP265" s="527"/>
      <c r="AQ265" s="527"/>
      <c r="AR265" s="527"/>
    </row>
    <row r="266" spans="1:44" ht="15.75" customHeight="1">
      <c r="A266" s="101"/>
      <c r="B266" s="526"/>
      <c r="C266" s="526"/>
      <c r="D266" s="542"/>
      <c r="E266" s="829"/>
      <c r="F266" s="542"/>
      <c r="G266" s="830"/>
      <c r="H266" s="526"/>
      <c r="I266" s="526"/>
      <c r="J266" s="526"/>
      <c r="K266" s="526"/>
      <c r="L266" s="526"/>
      <c r="M266" s="526"/>
      <c r="N266" s="526"/>
      <c r="O266" s="526"/>
      <c r="P266" s="526"/>
      <c r="Q266" s="526"/>
      <c r="R266" s="526"/>
      <c r="S266" s="526"/>
      <c r="T266" s="526"/>
      <c r="U266" s="526"/>
      <c r="V266" s="526"/>
      <c r="W266" s="526"/>
      <c r="X266" s="526"/>
      <c r="Y266" s="526"/>
      <c r="Z266" s="526"/>
      <c r="AA266" s="526"/>
      <c r="AB266" s="526"/>
      <c r="AC266" s="526"/>
      <c r="AD266" s="526"/>
      <c r="AE266" s="526"/>
      <c r="AF266" s="526"/>
      <c r="AG266" s="526"/>
      <c r="AH266" s="526"/>
      <c r="AI266" s="526"/>
      <c r="AJ266" s="526"/>
      <c r="AK266" s="526"/>
      <c r="AL266" s="526"/>
      <c r="AM266" s="526"/>
      <c r="AN266" s="526"/>
      <c r="AO266" s="527"/>
      <c r="AP266" s="527"/>
      <c r="AQ266" s="527"/>
      <c r="AR266" s="527"/>
    </row>
    <row r="267" spans="1:44" ht="15.75" customHeight="1">
      <c r="A267" s="101"/>
      <c r="B267" s="526"/>
      <c r="C267" s="526"/>
      <c r="D267" s="542"/>
      <c r="E267" s="829"/>
      <c r="F267" s="542"/>
      <c r="G267" s="830"/>
      <c r="H267" s="526"/>
      <c r="I267" s="526"/>
      <c r="J267" s="526"/>
      <c r="K267" s="526"/>
      <c r="L267" s="526"/>
      <c r="M267" s="526"/>
      <c r="N267" s="526"/>
      <c r="O267" s="526"/>
      <c r="P267" s="526"/>
      <c r="Q267" s="526"/>
      <c r="R267" s="526"/>
      <c r="S267" s="526"/>
      <c r="T267" s="526"/>
      <c r="U267" s="526"/>
      <c r="V267" s="526"/>
      <c r="W267" s="526"/>
      <c r="X267" s="526"/>
      <c r="Y267" s="526"/>
      <c r="Z267" s="526"/>
      <c r="AA267" s="526"/>
      <c r="AB267" s="526"/>
      <c r="AC267" s="526"/>
      <c r="AD267" s="526"/>
      <c r="AE267" s="526"/>
      <c r="AF267" s="526"/>
      <c r="AG267" s="526"/>
      <c r="AH267" s="526"/>
      <c r="AI267" s="526"/>
      <c r="AJ267" s="526"/>
      <c r="AK267" s="526"/>
      <c r="AL267" s="526"/>
      <c r="AM267" s="526"/>
      <c r="AN267" s="526"/>
      <c r="AO267" s="527"/>
      <c r="AP267" s="527"/>
      <c r="AQ267" s="527"/>
      <c r="AR267" s="527"/>
    </row>
    <row r="268" spans="1:44" ht="15.75" customHeight="1">
      <c r="A268" s="101"/>
      <c r="B268" s="526"/>
      <c r="C268" s="526"/>
      <c r="D268" s="542"/>
      <c r="E268" s="829"/>
      <c r="F268" s="542"/>
      <c r="G268" s="830"/>
      <c r="H268" s="526"/>
      <c r="I268" s="526"/>
      <c r="J268" s="526"/>
      <c r="K268" s="526"/>
      <c r="L268" s="526"/>
      <c r="M268" s="526"/>
      <c r="N268" s="526"/>
      <c r="O268" s="526"/>
      <c r="P268" s="526"/>
      <c r="Q268" s="526"/>
      <c r="R268" s="526"/>
      <c r="S268" s="526"/>
      <c r="T268" s="526"/>
      <c r="U268" s="526"/>
      <c r="V268" s="526"/>
      <c r="W268" s="526"/>
      <c r="X268" s="526"/>
      <c r="Y268" s="526"/>
      <c r="Z268" s="526"/>
      <c r="AA268" s="526"/>
      <c r="AB268" s="526"/>
      <c r="AC268" s="526"/>
      <c r="AD268" s="526"/>
      <c r="AE268" s="526"/>
      <c r="AF268" s="526"/>
      <c r="AG268" s="526"/>
      <c r="AH268" s="526"/>
      <c r="AI268" s="526"/>
      <c r="AJ268" s="526"/>
      <c r="AK268" s="526"/>
      <c r="AL268" s="526"/>
      <c r="AM268" s="526"/>
      <c r="AN268" s="526"/>
      <c r="AO268" s="527"/>
      <c r="AP268" s="527"/>
      <c r="AQ268" s="527"/>
      <c r="AR268" s="527"/>
    </row>
    <row r="269" spans="1:44" ht="15.75" customHeight="1">
      <c r="A269" s="101"/>
      <c r="B269" s="526"/>
      <c r="C269" s="526"/>
      <c r="D269" s="542"/>
      <c r="E269" s="829"/>
      <c r="F269" s="542"/>
      <c r="G269" s="830"/>
      <c r="H269" s="526"/>
      <c r="I269" s="526"/>
      <c r="J269" s="526"/>
      <c r="K269" s="526"/>
      <c r="L269" s="526"/>
      <c r="M269" s="526"/>
      <c r="N269" s="526"/>
      <c r="O269" s="526"/>
      <c r="P269" s="526"/>
      <c r="Q269" s="526"/>
      <c r="R269" s="526"/>
      <c r="S269" s="526"/>
      <c r="T269" s="526"/>
      <c r="U269" s="526"/>
      <c r="V269" s="526"/>
      <c r="W269" s="526"/>
      <c r="X269" s="526"/>
      <c r="Y269" s="526"/>
      <c r="Z269" s="526"/>
      <c r="AA269" s="526"/>
      <c r="AB269" s="526"/>
      <c r="AC269" s="526"/>
      <c r="AD269" s="526"/>
      <c r="AE269" s="526"/>
      <c r="AF269" s="526"/>
      <c r="AG269" s="526"/>
      <c r="AH269" s="526"/>
      <c r="AI269" s="526"/>
      <c r="AJ269" s="526"/>
      <c r="AK269" s="526"/>
      <c r="AL269" s="526"/>
      <c r="AM269" s="526"/>
      <c r="AN269" s="526"/>
      <c r="AO269" s="527"/>
      <c r="AP269" s="527"/>
      <c r="AQ269" s="527"/>
      <c r="AR269" s="527"/>
    </row>
    <row r="270" spans="1:44" ht="15.75" customHeight="1">
      <c r="A270" s="101"/>
      <c r="B270" s="526"/>
      <c r="C270" s="526"/>
      <c r="D270" s="542"/>
      <c r="E270" s="829"/>
      <c r="F270" s="542"/>
      <c r="G270" s="830"/>
      <c r="H270" s="526"/>
      <c r="I270" s="526"/>
      <c r="J270" s="526"/>
      <c r="K270" s="526"/>
      <c r="L270" s="526"/>
      <c r="M270" s="526"/>
      <c r="N270" s="526"/>
      <c r="O270" s="526"/>
      <c r="P270" s="526"/>
      <c r="Q270" s="526"/>
      <c r="R270" s="526"/>
      <c r="S270" s="526"/>
      <c r="T270" s="526"/>
      <c r="U270" s="526"/>
      <c r="V270" s="526"/>
      <c r="W270" s="526"/>
      <c r="X270" s="526"/>
      <c r="Y270" s="526"/>
      <c r="Z270" s="526"/>
      <c r="AA270" s="526"/>
      <c r="AB270" s="526"/>
      <c r="AC270" s="526"/>
      <c r="AD270" s="526"/>
      <c r="AE270" s="526"/>
      <c r="AF270" s="526"/>
      <c r="AG270" s="526"/>
      <c r="AH270" s="526"/>
      <c r="AI270" s="526"/>
      <c r="AJ270" s="526"/>
      <c r="AK270" s="526"/>
      <c r="AL270" s="526"/>
      <c r="AM270" s="526"/>
      <c r="AN270" s="526"/>
      <c r="AO270" s="527"/>
      <c r="AP270" s="527"/>
      <c r="AQ270" s="527"/>
      <c r="AR270" s="527"/>
    </row>
    <row r="271" spans="1:44" ht="15.75" customHeight="1">
      <c r="A271" s="101"/>
      <c r="B271" s="526"/>
      <c r="C271" s="526"/>
      <c r="D271" s="542"/>
      <c r="E271" s="829"/>
      <c r="F271" s="542"/>
      <c r="G271" s="830"/>
      <c r="H271" s="526"/>
      <c r="I271" s="526"/>
      <c r="J271" s="526"/>
      <c r="K271" s="526"/>
      <c r="L271" s="526"/>
      <c r="M271" s="526"/>
      <c r="N271" s="526"/>
      <c r="O271" s="526"/>
      <c r="P271" s="526"/>
      <c r="Q271" s="526"/>
      <c r="R271" s="526"/>
      <c r="S271" s="526"/>
      <c r="T271" s="526"/>
      <c r="U271" s="526"/>
      <c r="V271" s="526"/>
      <c r="W271" s="526"/>
      <c r="X271" s="526"/>
      <c r="Y271" s="526"/>
      <c r="Z271" s="526"/>
      <c r="AA271" s="526"/>
      <c r="AB271" s="526"/>
      <c r="AC271" s="526"/>
      <c r="AD271" s="526"/>
      <c r="AE271" s="526"/>
      <c r="AF271" s="526"/>
      <c r="AG271" s="526"/>
      <c r="AH271" s="526"/>
      <c r="AI271" s="526"/>
      <c r="AJ271" s="526"/>
      <c r="AK271" s="526"/>
      <c r="AL271" s="526"/>
      <c r="AM271" s="526"/>
      <c r="AN271" s="526"/>
      <c r="AO271" s="527"/>
      <c r="AP271" s="527"/>
      <c r="AQ271" s="527"/>
      <c r="AR271" s="527"/>
    </row>
    <row r="272" spans="1:44" ht="15.75" customHeight="1">
      <c r="A272" s="101"/>
      <c r="B272" s="526"/>
      <c r="C272" s="526"/>
      <c r="D272" s="542"/>
      <c r="E272" s="829"/>
      <c r="F272" s="542"/>
      <c r="G272" s="830"/>
      <c r="H272" s="526"/>
      <c r="I272" s="526"/>
      <c r="J272" s="526"/>
      <c r="K272" s="526"/>
      <c r="L272" s="526"/>
      <c r="M272" s="526"/>
      <c r="N272" s="526"/>
      <c r="O272" s="526"/>
      <c r="P272" s="526"/>
      <c r="Q272" s="526"/>
      <c r="R272" s="526"/>
      <c r="S272" s="526"/>
      <c r="T272" s="526"/>
      <c r="U272" s="526"/>
      <c r="V272" s="526"/>
      <c r="W272" s="526"/>
      <c r="X272" s="526"/>
      <c r="Y272" s="526"/>
      <c r="Z272" s="526"/>
      <c r="AA272" s="526"/>
      <c r="AB272" s="526"/>
      <c r="AC272" s="526"/>
      <c r="AD272" s="526"/>
      <c r="AE272" s="526"/>
      <c r="AF272" s="526"/>
      <c r="AG272" s="526"/>
      <c r="AH272" s="526"/>
      <c r="AI272" s="526"/>
      <c r="AJ272" s="526"/>
      <c r="AK272" s="526"/>
      <c r="AL272" s="526"/>
      <c r="AM272" s="526"/>
      <c r="AN272" s="526"/>
      <c r="AO272" s="527"/>
      <c r="AP272" s="527"/>
      <c r="AQ272" s="527"/>
      <c r="AR272" s="527"/>
    </row>
    <row r="273" spans="1:44" ht="15.75" customHeight="1">
      <c r="A273" s="101"/>
      <c r="B273" s="526"/>
      <c r="C273" s="526"/>
      <c r="D273" s="542"/>
      <c r="E273" s="829"/>
      <c r="F273" s="542"/>
      <c r="G273" s="830"/>
      <c r="H273" s="526"/>
      <c r="I273" s="526"/>
      <c r="J273" s="526"/>
      <c r="K273" s="526"/>
      <c r="L273" s="526"/>
      <c r="M273" s="526"/>
      <c r="N273" s="526"/>
      <c r="O273" s="526"/>
      <c r="P273" s="526"/>
      <c r="Q273" s="526"/>
      <c r="R273" s="526"/>
      <c r="S273" s="526"/>
      <c r="T273" s="526"/>
      <c r="U273" s="526"/>
      <c r="V273" s="526"/>
      <c r="W273" s="526"/>
      <c r="X273" s="526"/>
      <c r="Y273" s="526"/>
      <c r="Z273" s="526"/>
      <c r="AA273" s="526"/>
      <c r="AB273" s="526"/>
      <c r="AC273" s="526"/>
      <c r="AD273" s="526"/>
      <c r="AE273" s="526"/>
      <c r="AF273" s="526"/>
      <c r="AG273" s="526"/>
      <c r="AH273" s="526"/>
      <c r="AI273" s="526"/>
      <c r="AJ273" s="526"/>
      <c r="AK273" s="526"/>
      <c r="AL273" s="526"/>
      <c r="AM273" s="526"/>
      <c r="AN273" s="526"/>
      <c r="AO273" s="527"/>
      <c r="AP273" s="527"/>
      <c r="AQ273" s="527"/>
      <c r="AR273" s="527"/>
    </row>
    <row r="274" spans="1:44" ht="15.75" customHeight="1">
      <c r="A274" s="101"/>
      <c r="B274" s="526"/>
      <c r="C274" s="526"/>
      <c r="D274" s="542"/>
      <c r="E274" s="829"/>
      <c r="F274" s="542"/>
      <c r="G274" s="830"/>
      <c r="H274" s="526"/>
      <c r="I274" s="526"/>
      <c r="J274" s="526"/>
      <c r="K274" s="526"/>
      <c r="L274" s="526"/>
      <c r="M274" s="526"/>
      <c r="N274" s="526"/>
      <c r="O274" s="526"/>
      <c r="P274" s="526"/>
      <c r="Q274" s="526"/>
      <c r="R274" s="526"/>
      <c r="S274" s="526"/>
      <c r="T274" s="526"/>
      <c r="U274" s="526"/>
      <c r="V274" s="526"/>
      <c r="W274" s="526"/>
      <c r="X274" s="526"/>
      <c r="Y274" s="526"/>
      <c r="Z274" s="526"/>
      <c r="AA274" s="526"/>
      <c r="AB274" s="526"/>
      <c r="AC274" s="526"/>
      <c r="AD274" s="526"/>
      <c r="AE274" s="526"/>
      <c r="AF274" s="526"/>
      <c r="AG274" s="526"/>
      <c r="AH274" s="526"/>
      <c r="AI274" s="526"/>
      <c r="AJ274" s="526"/>
      <c r="AK274" s="526"/>
      <c r="AL274" s="526"/>
      <c r="AM274" s="526"/>
      <c r="AN274" s="526"/>
      <c r="AO274" s="527"/>
      <c r="AP274" s="527"/>
      <c r="AQ274" s="527"/>
      <c r="AR274" s="527"/>
    </row>
    <row r="275" spans="1:44" ht="15.75" customHeight="1">
      <c r="A275" s="101"/>
      <c r="B275" s="526"/>
      <c r="C275" s="526"/>
      <c r="D275" s="542"/>
      <c r="E275" s="829"/>
      <c r="F275" s="542"/>
      <c r="G275" s="830"/>
      <c r="H275" s="526"/>
      <c r="I275" s="526"/>
      <c r="J275" s="526"/>
      <c r="K275" s="526"/>
      <c r="L275" s="526"/>
      <c r="M275" s="526"/>
      <c r="N275" s="526"/>
      <c r="O275" s="526"/>
      <c r="P275" s="526"/>
      <c r="Q275" s="526"/>
      <c r="R275" s="526"/>
      <c r="S275" s="526"/>
      <c r="T275" s="526"/>
      <c r="U275" s="526"/>
      <c r="V275" s="526"/>
      <c r="W275" s="526"/>
      <c r="X275" s="526"/>
      <c r="Y275" s="526"/>
      <c r="Z275" s="526"/>
      <c r="AA275" s="526"/>
      <c r="AB275" s="526"/>
      <c r="AC275" s="526"/>
      <c r="AD275" s="526"/>
      <c r="AE275" s="526"/>
      <c r="AF275" s="526"/>
      <c r="AG275" s="526"/>
      <c r="AH275" s="526"/>
      <c r="AI275" s="526"/>
      <c r="AJ275" s="526"/>
      <c r="AK275" s="526"/>
      <c r="AL275" s="526"/>
      <c r="AM275" s="526"/>
      <c r="AN275" s="526"/>
      <c r="AO275" s="527"/>
      <c r="AP275" s="527"/>
      <c r="AQ275" s="527"/>
      <c r="AR275" s="527"/>
    </row>
    <row r="276" spans="1:44" ht="15.75" customHeight="1">
      <c r="A276" s="101"/>
      <c r="B276" s="526"/>
      <c r="C276" s="526"/>
      <c r="D276" s="542"/>
      <c r="E276" s="829"/>
      <c r="F276" s="542"/>
      <c r="G276" s="830"/>
      <c r="H276" s="526"/>
      <c r="I276" s="526"/>
      <c r="J276" s="526"/>
      <c r="K276" s="526"/>
      <c r="L276" s="526"/>
      <c r="M276" s="526"/>
      <c r="N276" s="526"/>
      <c r="O276" s="526"/>
      <c r="P276" s="526"/>
      <c r="Q276" s="526"/>
      <c r="R276" s="526"/>
      <c r="S276" s="526"/>
      <c r="T276" s="526"/>
      <c r="U276" s="526"/>
      <c r="V276" s="526"/>
      <c r="W276" s="526"/>
      <c r="X276" s="526"/>
      <c r="Y276" s="526"/>
      <c r="Z276" s="526"/>
      <c r="AA276" s="526"/>
      <c r="AB276" s="526"/>
      <c r="AC276" s="526"/>
      <c r="AD276" s="526"/>
      <c r="AE276" s="526"/>
      <c r="AF276" s="526"/>
      <c r="AG276" s="526"/>
      <c r="AH276" s="526"/>
      <c r="AI276" s="526"/>
      <c r="AJ276" s="526"/>
      <c r="AK276" s="526"/>
      <c r="AL276" s="526"/>
      <c r="AM276" s="526"/>
      <c r="AN276" s="526"/>
      <c r="AO276" s="527"/>
      <c r="AP276" s="527"/>
      <c r="AQ276" s="527"/>
      <c r="AR276" s="527"/>
    </row>
    <row r="277" spans="1:44" ht="15.75" customHeight="1">
      <c r="A277" s="101"/>
      <c r="B277" s="526"/>
      <c r="C277" s="526"/>
      <c r="D277" s="542"/>
      <c r="E277" s="829"/>
      <c r="F277" s="542"/>
      <c r="G277" s="830"/>
      <c r="H277" s="526"/>
      <c r="I277" s="526"/>
      <c r="J277" s="526"/>
      <c r="K277" s="526"/>
      <c r="L277" s="526"/>
      <c r="M277" s="526"/>
      <c r="N277" s="526"/>
      <c r="O277" s="526"/>
      <c r="P277" s="526"/>
      <c r="Q277" s="526"/>
      <c r="R277" s="526"/>
      <c r="S277" s="526"/>
      <c r="T277" s="526"/>
      <c r="U277" s="526"/>
      <c r="V277" s="526"/>
      <c r="W277" s="526"/>
      <c r="X277" s="526"/>
      <c r="Y277" s="526"/>
      <c r="Z277" s="526"/>
      <c r="AA277" s="526"/>
      <c r="AB277" s="526"/>
      <c r="AC277" s="526"/>
      <c r="AD277" s="526"/>
      <c r="AE277" s="526"/>
      <c r="AF277" s="526"/>
      <c r="AG277" s="526"/>
      <c r="AH277" s="526"/>
      <c r="AI277" s="526"/>
      <c r="AJ277" s="526"/>
      <c r="AK277" s="526"/>
      <c r="AL277" s="526"/>
      <c r="AM277" s="526"/>
      <c r="AN277" s="526"/>
      <c r="AO277" s="527"/>
      <c r="AP277" s="527"/>
      <c r="AQ277" s="527"/>
      <c r="AR277" s="527"/>
    </row>
    <row r="278" spans="1:44" ht="15.75" customHeight="1">
      <c r="A278" s="101"/>
      <c r="B278" s="526"/>
      <c r="C278" s="526"/>
      <c r="D278" s="542"/>
      <c r="E278" s="829"/>
      <c r="F278" s="542"/>
      <c r="G278" s="830"/>
      <c r="H278" s="526"/>
      <c r="I278" s="526"/>
      <c r="J278" s="526"/>
      <c r="K278" s="526"/>
      <c r="L278" s="526"/>
      <c r="M278" s="526"/>
      <c r="N278" s="526"/>
      <c r="O278" s="526"/>
      <c r="P278" s="526"/>
      <c r="Q278" s="526"/>
      <c r="R278" s="526"/>
      <c r="S278" s="526"/>
      <c r="T278" s="526"/>
      <c r="U278" s="526"/>
      <c r="V278" s="526"/>
      <c r="W278" s="526"/>
      <c r="X278" s="526"/>
      <c r="Y278" s="526"/>
      <c r="Z278" s="526"/>
      <c r="AA278" s="526"/>
      <c r="AB278" s="526"/>
      <c r="AC278" s="526"/>
      <c r="AD278" s="526"/>
      <c r="AE278" s="526"/>
      <c r="AF278" s="526"/>
      <c r="AG278" s="526"/>
      <c r="AH278" s="526"/>
      <c r="AI278" s="526"/>
      <c r="AJ278" s="526"/>
      <c r="AK278" s="526"/>
      <c r="AL278" s="526"/>
      <c r="AM278" s="526"/>
      <c r="AN278" s="526"/>
      <c r="AO278" s="527"/>
      <c r="AP278" s="527"/>
      <c r="AQ278" s="527"/>
      <c r="AR278" s="527"/>
    </row>
    <row r="279" spans="1:44" ht="15.75" customHeight="1">
      <c r="A279" s="101"/>
      <c r="B279" s="526"/>
      <c r="C279" s="526"/>
      <c r="D279" s="542"/>
      <c r="E279" s="829"/>
      <c r="F279" s="542"/>
      <c r="G279" s="830"/>
      <c r="H279" s="526"/>
      <c r="I279" s="526"/>
      <c r="J279" s="526"/>
      <c r="K279" s="526"/>
      <c r="L279" s="526"/>
      <c r="M279" s="526"/>
      <c r="N279" s="526"/>
      <c r="O279" s="526"/>
      <c r="P279" s="526"/>
      <c r="Q279" s="526"/>
      <c r="R279" s="526"/>
      <c r="S279" s="526"/>
      <c r="T279" s="526"/>
      <c r="U279" s="526"/>
      <c r="V279" s="526"/>
      <c r="W279" s="526"/>
      <c r="X279" s="526"/>
      <c r="Y279" s="526"/>
      <c r="Z279" s="526"/>
      <c r="AA279" s="526"/>
      <c r="AB279" s="526"/>
      <c r="AC279" s="526"/>
      <c r="AD279" s="526"/>
      <c r="AE279" s="526"/>
      <c r="AF279" s="526"/>
      <c r="AG279" s="526"/>
      <c r="AH279" s="526"/>
      <c r="AI279" s="526"/>
      <c r="AJ279" s="526"/>
      <c r="AK279" s="526"/>
      <c r="AL279" s="526"/>
      <c r="AM279" s="526"/>
      <c r="AN279" s="526"/>
      <c r="AO279" s="527"/>
      <c r="AP279" s="527"/>
      <c r="AQ279" s="527"/>
      <c r="AR279" s="527"/>
    </row>
    <row r="280" spans="1:44" ht="15.75" customHeight="1">
      <c r="A280" s="101"/>
      <c r="B280" s="526"/>
      <c r="C280" s="526"/>
      <c r="D280" s="542"/>
      <c r="E280" s="829"/>
      <c r="F280" s="542"/>
      <c r="G280" s="830"/>
      <c r="H280" s="526"/>
      <c r="I280" s="526"/>
      <c r="J280" s="526"/>
      <c r="K280" s="526"/>
      <c r="L280" s="526"/>
      <c r="M280" s="526"/>
      <c r="N280" s="526"/>
      <c r="O280" s="526"/>
      <c r="P280" s="526"/>
      <c r="Q280" s="526"/>
      <c r="R280" s="526"/>
      <c r="S280" s="526"/>
      <c r="T280" s="526"/>
      <c r="U280" s="526"/>
      <c r="V280" s="526"/>
      <c r="W280" s="526"/>
      <c r="X280" s="526"/>
      <c r="Y280" s="526"/>
      <c r="Z280" s="526"/>
      <c r="AA280" s="526"/>
      <c r="AB280" s="526"/>
      <c r="AC280" s="526"/>
      <c r="AD280" s="526"/>
      <c r="AE280" s="526"/>
      <c r="AF280" s="526"/>
      <c r="AG280" s="526"/>
      <c r="AH280" s="526"/>
      <c r="AI280" s="526"/>
      <c r="AJ280" s="526"/>
      <c r="AK280" s="526"/>
      <c r="AL280" s="526"/>
      <c r="AM280" s="526"/>
      <c r="AN280" s="526"/>
      <c r="AO280" s="527"/>
      <c r="AP280" s="527"/>
      <c r="AQ280" s="527"/>
      <c r="AR280" s="527"/>
    </row>
    <row r="281" spans="1:44" ht="15.75" customHeight="1">
      <c r="A281" s="101"/>
      <c r="B281" s="526"/>
      <c r="C281" s="526"/>
      <c r="D281" s="542"/>
      <c r="E281" s="829"/>
      <c r="F281" s="542"/>
      <c r="G281" s="830"/>
      <c r="H281" s="526"/>
      <c r="I281" s="526"/>
      <c r="J281" s="526"/>
      <c r="K281" s="526"/>
      <c r="L281" s="526"/>
      <c r="M281" s="526"/>
      <c r="N281" s="526"/>
      <c r="O281" s="526"/>
      <c r="P281" s="526"/>
      <c r="Q281" s="526"/>
      <c r="R281" s="526"/>
      <c r="S281" s="526"/>
      <c r="T281" s="526"/>
      <c r="U281" s="526"/>
      <c r="V281" s="526"/>
      <c r="W281" s="526"/>
      <c r="X281" s="526"/>
      <c r="Y281" s="526"/>
      <c r="Z281" s="526"/>
      <c r="AA281" s="526"/>
      <c r="AB281" s="526"/>
      <c r="AC281" s="526"/>
      <c r="AD281" s="526"/>
      <c r="AE281" s="526"/>
      <c r="AF281" s="526"/>
      <c r="AG281" s="526"/>
      <c r="AH281" s="526"/>
      <c r="AI281" s="526"/>
      <c r="AJ281" s="526"/>
      <c r="AK281" s="526"/>
      <c r="AL281" s="526"/>
      <c r="AM281" s="526"/>
      <c r="AN281" s="526"/>
      <c r="AO281" s="527"/>
      <c r="AP281" s="527"/>
      <c r="AQ281" s="527"/>
      <c r="AR281" s="527"/>
    </row>
    <row r="282" spans="1:44" ht="15.75" customHeight="1">
      <c r="A282" s="101"/>
      <c r="B282" s="526"/>
      <c r="C282" s="526"/>
      <c r="D282" s="542"/>
      <c r="E282" s="829"/>
      <c r="F282" s="542"/>
      <c r="G282" s="830"/>
      <c r="H282" s="526"/>
      <c r="I282" s="526"/>
      <c r="J282" s="526"/>
      <c r="K282" s="526"/>
      <c r="L282" s="526"/>
      <c r="M282" s="526"/>
      <c r="N282" s="526"/>
      <c r="O282" s="526"/>
      <c r="P282" s="526"/>
      <c r="Q282" s="526"/>
      <c r="R282" s="526"/>
      <c r="S282" s="526"/>
      <c r="T282" s="526"/>
      <c r="U282" s="526"/>
      <c r="V282" s="526"/>
      <c r="W282" s="526"/>
      <c r="X282" s="526"/>
      <c r="Y282" s="526"/>
      <c r="Z282" s="526"/>
      <c r="AA282" s="526"/>
      <c r="AB282" s="526"/>
      <c r="AC282" s="526"/>
      <c r="AD282" s="526"/>
      <c r="AE282" s="526"/>
      <c r="AF282" s="526"/>
      <c r="AG282" s="526"/>
      <c r="AH282" s="526"/>
      <c r="AI282" s="526"/>
      <c r="AJ282" s="526"/>
      <c r="AK282" s="526"/>
      <c r="AL282" s="526"/>
      <c r="AM282" s="526"/>
      <c r="AN282" s="526"/>
      <c r="AO282" s="527"/>
      <c r="AP282" s="527"/>
      <c r="AQ282" s="527"/>
      <c r="AR282" s="527"/>
    </row>
    <row r="283" spans="1:44" ht="15.75" customHeight="1">
      <c r="A283" s="101"/>
      <c r="B283" s="526"/>
      <c r="C283" s="526"/>
      <c r="D283" s="542"/>
      <c r="E283" s="829"/>
      <c r="F283" s="542"/>
      <c r="G283" s="830"/>
      <c r="H283" s="526"/>
      <c r="I283" s="526"/>
      <c r="J283" s="526"/>
      <c r="K283" s="526"/>
      <c r="L283" s="526"/>
      <c r="M283" s="526"/>
      <c r="N283" s="526"/>
      <c r="O283" s="526"/>
      <c r="P283" s="526"/>
      <c r="Q283" s="526"/>
      <c r="R283" s="526"/>
      <c r="S283" s="526"/>
      <c r="T283" s="526"/>
      <c r="U283" s="526"/>
      <c r="V283" s="526"/>
      <c r="W283" s="526"/>
      <c r="X283" s="526"/>
      <c r="Y283" s="526"/>
      <c r="Z283" s="526"/>
      <c r="AA283" s="526"/>
      <c r="AB283" s="526"/>
      <c r="AC283" s="526"/>
      <c r="AD283" s="526"/>
      <c r="AE283" s="526"/>
      <c r="AF283" s="526"/>
      <c r="AG283" s="526"/>
      <c r="AH283" s="526"/>
      <c r="AI283" s="526"/>
      <c r="AJ283" s="526"/>
      <c r="AK283" s="526"/>
      <c r="AL283" s="526"/>
      <c r="AM283" s="526"/>
      <c r="AN283" s="526"/>
      <c r="AO283" s="527"/>
      <c r="AP283" s="527"/>
      <c r="AQ283" s="527"/>
      <c r="AR283" s="527"/>
    </row>
    <row r="284" spans="1:44" ht="15.75" customHeight="1">
      <c r="A284" s="101"/>
      <c r="B284" s="526"/>
      <c r="C284" s="526"/>
      <c r="D284" s="542"/>
      <c r="E284" s="829"/>
      <c r="F284" s="542"/>
      <c r="G284" s="830"/>
      <c r="H284" s="526"/>
      <c r="I284" s="526"/>
      <c r="J284" s="526"/>
      <c r="K284" s="526"/>
      <c r="L284" s="526"/>
      <c r="M284" s="526"/>
      <c r="N284" s="526"/>
      <c r="O284" s="526"/>
      <c r="P284" s="526"/>
      <c r="Q284" s="526"/>
      <c r="R284" s="526"/>
      <c r="S284" s="526"/>
      <c r="T284" s="526"/>
      <c r="U284" s="526"/>
      <c r="V284" s="526"/>
      <c r="W284" s="526"/>
      <c r="X284" s="526"/>
      <c r="Y284" s="526"/>
      <c r="Z284" s="526"/>
      <c r="AA284" s="526"/>
      <c r="AB284" s="526"/>
      <c r="AC284" s="526"/>
      <c r="AD284" s="526"/>
      <c r="AE284" s="526"/>
      <c r="AF284" s="526"/>
      <c r="AG284" s="526"/>
      <c r="AH284" s="526"/>
      <c r="AI284" s="526"/>
      <c r="AJ284" s="526"/>
      <c r="AK284" s="526"/>
      <c r="AL284" s="526"/>
      <c r="AM284" s="526"/>
      <c r="AN284" s="526"/>
      <c r="AO284" s="527"/>
      <c r="AP284" s="527"/>
      <c r="AQ284" s="527"/>
      <c r="AR284" s="527"/>
    </row>
    <row r="285" spans="1:44" ht="15.75" customHeight="1">
      <c r="A285" s="101"/>
      <c r="B285" s="526"/>
      <c r="C285" s="526"/>
      <c r="D285" s="542"/>
      <c r="E285" s="829"/>
      <c r="F285" s="542"/>
      <c r="G285" s="830"/>
      <c r="H285" s="526"/>
      <c r="I285" s="526"/>
      <c r="J285" s="526"/>
      <c r="K285" s="526"/>
      <c r="L285" s="526"/>
      <c r="M285" s="526"/>
      <c r="N285" s="526"/>
      <c r="O285" s="526"/>
      <c r="P285" s="526"/>
      <c r="Q285" s="526"/>
      <c r="R285" s="526"/>
      <c r="S285" s="526"/>
      <c r="T285" s="526"/>
      <c r="U285" s="526"/>
      <c r="V285" s="526"/>
      <c r="W285" s="526"/>
      <c r="X285" s="526"/>
      <c r="Y285" s="526"/>
      <c r="Z285" s="526"/>
      <c r="AA285" s="526"/>
      <c r="AB285" s="526"/>
      <c r="AC285" s="526"/>
      <c r="AD285" s="526"/>
      <c r="AE285" s="526"/>
      <c r="AF285" s="526"/>
      <c r="AG285" s="526"/>
      <c r="AH285" s="526"/>
      <c r="AI285" s="526"/>
      <c r="AJ285" s="526"/>
      <c r="AK285" s="526"/>
      <c r="AL285" s="526"/>
      <c r="AM285" s="526"/>
      <c r="AN285" s="526"/>
      <c r="AO285" s="527"/>
      <c r="AP285" s="527"/>
      <c r="AQ285" s="527"/>
      <c r="AR285" s="527"/>
    </row>
    <row r="286" spans="1:44" ht="15.75" customHeight="1">
      <c r="A286" s="101"/>
      <c r="B286" s="526"/>
      <c r="C286" s="526"/>
      <c r="D286" s="542"/>
      <c r="E286" s="829"/>
      <c r="F286" s="542"/>
      <c r="G286" s="830"/>
      <c r="H286" s="526"/>
      <c r="I286" s="526"/>
      <c r="J286" s="526"/>
      <c r="K286" s="526"/>
      <c r="L286" s="526"/>
      <c r="M286" s="526"/>
      <c r="N286" s="526"/>
      <c r="O286" s="526"/>
      <c r="P286" s="526"/>
      <c r="Q286" s="526"/>
      <c r="R286" s="526"/>
      <c r="S286" s="526"/>
      <c r="T286" s="526"/>
      <c r="U286" s="526"/>
      <c r="V286" s="526"/>
      <c r="W286" s="526"/>
      <c r="X286" s="526"/>
      <c r="Y286" s="526"/>
      <c r="Z286" s="526"/>
      <c r="AA286" s="526"/>
      <c r="AB286" s="526"/>
      <c r="AC286" s="526"/>
      <c r="AD286" s="526"/>
      <c r="AE286" s="526"/>
      <c r="AF286" s="526"/>
      <c r="AG286" s="526"/>
      <c r="AH286" s="526"/>
      <c r="AI286" s="526"/>
      <c r="AJ286" s="526"/>
      <c r="AK286" s="526"/>
      <c r="AL286" s="526"/>
      <c r="AM286" s="526"/>
      <c r="AN286" s="526"/>
      <c r="AO286" s="527"/>
      <c r="AP286" s="527"/>
      <c r="AQ286" s="527"/>
      <c r="AR286" s="527"/>
    </row>
    <row r="287" spans="1:44" ht="15.75" customHeight="1">
      <c r="A287" s="101"/>
      <c r="B287" s="526"/>
      <c r="C287" s="526"/>
      <c r="D287" s="542"/>
      <c r="E287" s="829"/>
      <c r="F287" s="542"/>
      <c r="G287" s="830"/>
      <c r="H287" s="526"/>
      <c r="I287" s="526"/>
      <c r="J287" s="526"/>
      <c r="K287" s="526"/>
      <c r="L287" s="526"/>
      <c r="M287" s="526"/>
      <c r="N287" s="526"/>
      <c r="O287" s="526"/>
      <c r="P287" s="526"/>
      <c r="Q287" s="526"/>
      <c r="R287" s="526"/>
      <c r="S287" s="526"/>
      <c r="T287" s="526"/>
      <c r="U287" s="526"/>
      <c r="V287" s="526"/>
      <c r="W287" s="526"/>
      <c r="X287" s="526"/>
      <c r="Y287" s="526"/>
      <c r="Z287" s="526"/>
      <c r="AA287" s="526"/>
      <c r="AB287" s="526"/>
      <c r="AC287" s="526"/>
      <c r="AD287" s="526"/>
      <c r="AE287" s="526"/>
      <c r="AF287" s="526"/>
      <c r="AG287" s="526"/>
      <c r="AH287" s="526"/>
      <c r="AI287" s="526"/>
      <c r="AJ287" s="526"/>
      <c r="AK287" s="526"/>
      <c r="AL287" s="526"/>
      <c r="AM287" s="526"/>
      <c r="AN287" s="526"/>
      <c r="AO287" s="527"/>
      <c r="AP287" s="527"/>
      <c r="AQ287" s="527"/>
      <c r="AR287" s="527"/>
    </row>
    <row r="288" spans="1:44" ht="15.75" customHeight="1">
      <c r="A288" s="101"/>
      <c r="B288" s="526"/>
      <c r="C288" s="526"/>
      <c r="D288" s="542"/>
      <c r="E288" s="829"/>
      <c r="F288" s="542"/>
      <c r="G288" s="830"/>
      <c r="H288" s="526"/>
      <c r="I288" s="526"/>
      <c r="J288" s="526"/>
      <c r="K288" s="526"/>
      <c r="L288" s="526"/>
      <c r="M288" s="526"/>
      <c r="N288" s="526"/>
      <c r="O288" s="526"/>
      <c r="P288" s="526"/>
      <c r="Q288" s="526"/>
      <c r="R288" s="526"/>
      <c r="S288" s="526"/>
      <c r="T288" s="526"/>
      <c r="U288" s="526"/>
      <c r="V288" s="526"/>
      <c r="W288" s="526"/>
      <c r="X288" s="526"/>
      <c r="Y288" s="526"/>
      <c r="Z288" s="526"/>
      <c r="AA288" s="526"/>
      <c r="AB288" s="526"/>
      <c r="AC288" s="526"/>
      <c r="AD288" s="526"/>
      <c r="AE288" s="526"/>
      <c r="AF288" s="526"/>
      <c r="AG288" s="526"/>
      <c r="AH288" s="526"/>
      <c r="AI288" s="526"/>
      <c r="AJ288" s="526"/>
      <c r="AK288" s="526"/>
      <c r="AL288" s="526"/>
      <c r="AM288" s="526"/>
      <c r="AN288" s="526"/>
      <c r="AO288" s="527"/>
      <c r="AP288" s="527"/>
      <c r="AQ288" s="527"/>
      <c r="AR288" s="527"/>
    </row>
    <row r="289" spans="1:44" ht="15.75" customHeight="1">
      <c r="A289" s="101"/>
      <c r="B289" s="526"/>
      <c r="C289" s="526"/>
      <c r="D289" s="542"/>
      <c r="E289" s="829"/>
      <c r="F289" s="542"/>
      <c r="G289" s="830"/>
      <c r="H289" s="526"/>
      <c r="I289" s="526"/>
      <c r="J289" s="526"/>
      <c r="K289" s="526"/>
      <c r="L289" s="526"/>
      <c r="M289" s="526"/>
      <c r="N289" s="526"/>
      <c r="O289" s="526"/>
      <c r="P289" s="526"/>
      <c r="Q289" s="526"/>
      <c r="R289" s="526"/>
      <c r="S289" s="526"/>
      <c r="T289" s="526"/>
      <c r="U289" s="526"/>
      <c r="V289" s="526"/>
      <c r="W289" s="526"/>
      <c r="X289" s="526"/>
      <c r="Y289" s="526"/>
      <c r="Z289" s="526"/>
      <c r="AA289" s="526"/>
      <c r="AB289" s="526"/>
      <c r="AC289" s="526"/>
      <c r="AD289" s="526"/>
      <c r="AE289" s="526"/>
      <c r="AF289" s="526"/>
      <c r="AG289" s="526"/>
      <c r="AH289" s="526"/>
      <c r="AI289" s="526"/>
      <c r="AJ289" s="526"/>
      <c r="AK289" s="526"/>
      <c r="AL289" s="526"/>
      <c r="AM289" s="526"/>
      <c r="AN289" s="526"/>
      <c r="AO289" s="527"/>
      <c r="AP289" s="527"/>
      <c r="AQ289" s="527"/>
      <c r="AR289" s="527"/>
    </row>
    <row r="290" spans="1:44" ht="15.75" customHeight="1">
      <c r="A290" s="101"/>
      <c r="B290" s="526"/>
      <c r="C290" s="526"/>
      <c r="D290" s="542"/>
      <c r="E290" s="829"/>
      <c r="F290" s="542"/>
      <c r="G290" s="830"/>
      <c r="H290" s="526"/>
      <c r="I290" s="526"/>
      <c r="J290" s="526"/>
      <c r="K290" s="526"/>
      <c r="L290" s="526"/>
      <c r="M290" s="526"/>
      <c r="N290" s="526"/>
      <c r="O290" s="526"/>
      <c r="P290" s="526"/>
      <c r="Q290" s="526"/>
      <c r="R290" s="526"/>
      <c r="S290" s="526"/>
      <c r="T290" s="526"/>
      <c r="U290" s="526"/>
      <c r="V290" s="526"/>
      <c r="W290" s="526"/>
      <c r="X290" s="526"/>
      <c r="Y290" s="526"/>
      <c r="Z290" s="526"/>
      <c r="AA290" s="526"/>
      <c r="AB290" s="526"/>
      <c r="AC290" s="526"/>
      <c r="AD290" s="526"/>
      <c r="AE290" s="526"/>
      <c r="AF290" s="526"/>
      <c r="AG290" s="526"/>
      <c r="AH290" s="526"/>
      <c r="AI290" s="526"/>
      <c r="AJ290" s="526"/>
      <c r="AK290" s="526"/>
      <c r="AL290" s="526"/>
      <c r="AM290" s="526"/>
      <c r="AN290" s="526"/>
      <c r="AO290" s="527"/>
      <c r="AP290" s="527"/>
      <c r="AQ290" s="527"/>
      <c r="AR290" s="527"/>
    </row>
    <row r="291" spans="1:44" ht="15.75" customHeight="1">
      <c r="A291" s="101"/>
      <c r="B291" s="526"/>
      <c r="C291" s="526"/>
      <c r="D291" s="542"/>
      <c r="E291" s="829"/>
      <c r="F291" s="542"/>
      <c r="G291" s="830"/>
      <c r="H291" s="526"/>
      <c r="I291" s="526"/>
      <c r="J291" s="526"/>
      <c r="K291" s="526"/>
      <c r="L291" s="526"/>
      <c r="M291" s="526"/>
      <c r="N291" s="526"/>
      <c r="O291" s="526"/>
      <c r="P291" s="526"/>
      <c r="Q291" s="526"/>
      <c r="R291" s="526"/>
      <c r="S291" s="526"/>
      <c r="T291" s="526"/>
      <c r="U291" s="526"/>
      <c r="V291" s="526"/>
      <c r="W291" s="526"/>
      <c r="X291" s="526"/>
      <c r="Y291" s="526"/>
      <c r="Z291" s="526"/>
      <c r="AA291" s="526"/>
      <c r="AB291" s="526"/>
      <c r="AC291" s="526"/>
      <c r="AD291" s="526"/>
      <c r="AE291" s="526"/>
      <c r="AF291" s="526"/>
      <c r="AG291" s="526"/>
      <c r="AH291" s="526"/>
      <c r="AI291" s="526"/>
      <c r="AJ291" s="526"/>
      <c r="AK291" s="526"/>
      <c r="AL291" s="526"/>
      <c r="AM291" s="526"/>
      <c r="AN291" s="526"/>
      <c r="AO291" s="527"/>
      <c r="AP291" s="527"/>
      <c r="AQ291" s="527"/>
      <c r="AR291" s="527"/>
    </row>
    <row r="292" spans="1:44" ht="15.75" customHeight="1">
      <c r="A292" s="101"/>
      <c r="B292" s="526"/>
      <c r="C292" s="526"/>
      <c r="D292" s="542"/>
      <c r="E292" s="829"/>
      <c r="F292" s="542"/>
      <c r="G292" s="830"/>
      <c r="H292" s="526"/>
      <c r="I292" s="526"/>
      <c r="J292" s="526"/>
      <c r="K292" s="526"/>
      <c r="L292" s="526"/>
      <c r="M292" s="526"/>
      <c r="N292" s="526"/>
      <c r="O292" s="526"/>
      <c r="P292" s="526"/>
      <c r="Q292" s="526"/>
      <c r="R292" s="526"/>
      <c r="S292" s="526"/>
      <c r="T292" s="526"/>
      <c r="U292" s="526"/>
      <c r="V292" s="526"/>
      <c r="W292" s="526"/>
      <c r="X292" s="526"/>
      <c r="Y292" s="526"/>
      <c r="Z292" s="526"/>
      <c r="AA292" s="526"/>
      <c r="AB292" s="526"/>
      <c r="AC292" s="526"/>
      <c r="AD292" s="526"/>
      <c r="AE292" s="526"/>
      <c r="AF292" s="526"/>
      <c r="AG292" s="526"/>
      <c r="AH292" s="526"/>
      <c r="AI292" s="526"/>
      <c r="AJ292" s="526"/>
      <c r="AK292" s="526"/>
      <c r="AL292" s="526"/>
      <c r="AM292" s="526"/>
      <c r="AN292" s="526"/>
      <c r="AO292" s="527"/>
      <c r="AP292" s="527"/>
      <c r="AQ292" s="527"/>
      <c r="AR292" s="527"/>
    </row>
    <row r="293" spans="1:44" ht="15.75" customHeight="1">
      <c r="A293" s="101"/>
      <c r="B293" s="526"/>
      <c r="C293" s="526"/>
      <c r="D293" s="542"/>
      <c r="E293" s="829"/>
      <c r="F293" s="542"/>
      <c r="G293" s="830"/>
      <c r="H293" s="526"/>
      <c r="I293" s="526"/>
      <c r="J293" s="526"/>
      <c r="K293" s="526"/>
      <c r="L293" s="526"/>
      <c r="M293" s="526"/>
      <c r="N293" s="526"/>
      <c r="O293" s="526"/>
      <c r="P293" s="526"/>
      <c r="Q293" s="526"/>
      <c r="R293" s="526"/>
      <c r="S293" s="526"/>
      <c r="T293" s="526"/>
      <c r="U293" s="526"/>
      <c r="V293" s="526"/>
      <c r="W293" s="526"/>
      <c r="X293" s="526"/>
      <c r="Y293" s="526"/>
      <c r="Z293" s="526"/>
      <c r="AA293" s="526"/>
      <c r="AB293" s="526"/>
      <c r="AC293" s="526"/>
      <c r="AD293" s="526"/>
      <c r="AE293" s="526"/>
      <c r="AF293" s="526"/>
      <c r="AG293" s="526"/>
      <c r="AH293" s="526"/>
      <c r="AI293" s="526"/>
      <c r="AJ293" s="526"/>
      <c r="AK293" s="526"/>
      <c r="AL293" s="526"/>
      <c r="AM293" s="526"/>
      <c r="AN293" s="526"/>
      <c r="AO293" s="527"/>
      <c r="AP293" s="527"/>
      <c r="AQ293" s="527"/>
      <c r="AR293" s="527"/>
    </row>
    <row r="294" spans="1:44" ht="15.75" customHeight="1">
      <c r="A294" s="101"/>
      <c r="B294" s="526"/>
      <c r="C294" s="526"/>
      <c r="D294" s="542"/>
      <c r="E294" s="829"/>
      <c r="F294" s="542"/>
      <c r="G294" s="830"/>
      <c r="H294" s="526"/>
      <c r="I294" s="526"/>
      <c r="J294" s="526"/>
      <c r="K294" s="526"/>
      <c r="L294" s="526"/>
      <c r="M294" s="526"/>
      <c r="N294" s="526"/>
      <c r="O294" s="526"/>
      <c r="P294" s="526"/>
      <c r="Q294" s="526"/>
      <c r="R294" s="526"/>
      <c r="S294" s="526"/>
      <c r="T294" s="526"/>
      <c r="U294" s="526"/>
      <c r="V294" s="526"/>
      <c r="W294" s="526"/>
      <c r="X294" s="526"/>
      <c r="Y294" s="526"/>
      <c r="Z294" s="526"/>
      <c r="AA294" s="526"/>
      <c r="AB294" s="526"/>
      <c r="AC294" s="526"/>
      <c r="AD294" s="526"/>
      <c r="AE294" s="526"/>
      <c r="AF294" s="526"/>
      <c r="AG294" s="526"/>
      <c r="AH294" s="526"/>
      <c r="AI294" s="526"/>
      <c r="AJ294" s="526"/>
      <c r="AK294" s="526"/>
      <c r="AL294" s="526"/>
      <c r="AM294" s="526"/>
      <c r="AN294" s="526"/>
      <c r="AO294" s="527"/>
      <c r="AP294" s="527"/>
      <c r="AQ294" s="527"/>
      <c r="AR294" s="527"/>
    </row>
    <row r="295" spans="1:44" ht="15.75" customHeight="1">
      <c r="A295" s="101"/>
      <c r="B295" s="526"/>
      <c r="C295" s="526"/>
      <c r="D295" s="542"/>
      <c r="E295" s="829"/>
      <c r="F295" s="542"/>
      <c r="G295" s="830"/>
      <c r="H295" s="526"/>
      <c r="I295" s="526"/>
      <c r="J295" s="526"/>
      <c r="K295" s="526"/>
      <c r="L295" s="526"/>
      <c r="M295" s="526"/>
      <c r="N295" s="526"/>
      <c r="O295" s="526"/>
      <c r="P295" s="526"/>
      <c r="Q295" s="526"/>
      <c r="R295" s="526"/>
      <c r="S295" s="526"/>
      <c r="T295" s="526"/>
      <c r="U295" s="526"/>
      <c r="V295" s="526"/>
      <c r="W295" s="526"/>
      <c r="X295" s="526"/>
      <c r="Y295" s="526"/>
      <c r="Z295" s="526"/>
      <c r="AA295" s="526"/>
      <c r="AB295" s="526"/>
      <c r="AC295" s="526"/>
      <c r="AD295" s="526"/>
      <c r="AE295" s="526"/>
      <c r="AF295" s="526"/>
      <c r="AG295" s="526"/>
      <c r="AH295" s="526"/>
      <c r="AI295" s="526"/>
      <c r="AJ295" s="526"/>
      <c r="AK295" s="526"/>
      <c r="AL295" s="526"/>
      <c r="AM295" s="526"/>
      <c r="AN295" s="526"/>
      <c r="AO295" s="527"/>
      <c r="AP295" s="527"/>
      <c r="AQ295" s="527"/>
      <c r="AR295" s="527"/>
    </row>
    <row r="296" spans="1:44" ht="15.75" customHeight="1">
      <c r="A296" s="101"/>
      <c r="B296" s="526"/>
      <c r="C296" s="526"/>
      <c r="D296" s="542"/>
      <c r="E296" s="829"/>
      <c r="F296" s="542"/>
      <c r="G296" s="830"/>
      <c r="H296" s="526"/>
      <c r="I296" s="526"/>
      <c r="J296" s="526"/>
      <c r="K296" s="526"/>
      <c r="L296" s="526"/>
      <c r="M296" s="526"/>
      <c r="N296" s="526"/>
      <c r="O296" s="526"/>
      <c r="P296" s="526"/>
      <c r="Q296" s="526"/>
      <c r="R296" s="526"/>
      <c r="S296" s="526"/>
      <c r="T296" s="526"/>
      <c r="U296" s="526"/>
      <c r="V296" s="526"/>
      <c r="W296" s="526"/>
      <c r="X296" s="526"/>
      <c r="Y296" s="526"/>
      <c r="Z296" s="526"/>
      <c r="AA296" s="526"/>
      <c r="AB296" s="526"/>
      <c r="AC296" s="526"/>
      <c r="AD296" s="526"/>
      <c r="AE296" s="526"/>
      <c r="AF296" s="526"/>
      <c r="AG296" s="526"/>
      <c r="AH296" s="526"/>
      <c r="AI296" s="526"/>
      <c r="AJ296" s="526"/>
      <c r="AK296" s="526"/>
      <c r="AL296" s="526"/>
      <c r="AM296" s="526"/>
      <c r="AN296" s="526"/>
      <c r="AO296" s="527"/>
      <c r="AP296" s="527"/>
      <c r="AQ296" s="527"/>
      <c r="AR296" s="527"/>
    </row>
    <row r="297" spans="1:44" ht="15.75" customHeight="1">
      <c r="A297" s="101"/>
      <c r="B297" s="526"/>
      <c r="C297" s="526"/>
      <c r="D297" s="542"/>
      <c r="E297" s="829"/>
      <c r="F297" s="542"/>
      <c r="G297" s="830"/>
      <c r="H297" s="526"/>
      <c r="I297" s="526"/>
      <c r="J297" s="526"/>
      <c r="K297" s="526"/>
      <c r="L297" s="526"/>
      <c r="M297" s="526"/>
      <c r="N297" s="526"/>
      <c r="O297" s="526"/>
      <c r="P297" s="526"/>
      <c r="Q297" s="526"/>
      <c r="R297" s="526"/>
      <c r="S297" s="526"/>
      <c r="T297" s="526"/>
      <c r="U297" s="526"/>
      <c r="V297" s="526"/>
      <c r="W297" s="526"/>
      <c r="X297" s="526"/>
      <c r="Y297" s="526"/>
      <c r="Z297" s="526"/>
      <c r="AA297" s="526"/>
      <c r="AB297" s="526"/>
      <c r="AC297" s="526"/>
      <c r="AD297" s="526"/>
      <c r="AE297" s="526"/>
      <c r="AF297" s="526"/>
      <c r="AG297" s="526"/>
      <c r="AH297" s="526"/>
      <c r="AI297" s="526"/>
      <c r="AJ297" s="526"/>
      <c r="AK297" s="526"/>
      <c r="AL297" s="526"/>
      <c r="AM297" s="526"/>
      <c r="AN297" s="526"/>
      <c r="AO297" s="527"/>
      <c r="AP297" s="527"/>
      <c r="AQ297" s="527"/>
      <c r="AR297" s="527"/>
    </row>
    <row r="298" spans="1:44" ht="15.75" customHeight="1"/>
    <row r="299" spans="1:44" ht="15.75" customHeight="1"/>
    <row r="300" spans="1:44" ht="15.75" customHeight="1"/>
    <row r="301" spans="1:44" ht="15.75" customHeight="1"/>
    <row r="302" spans="1:44" ht="15.75" customHeight="1"/>
    <row r="303" spans="1:44" ht="15.75" customHeight="1"/>
    <row r="304" spans="1:4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AR89">
    <filterColumn colId="6">
      <filters>
        <filter val="8"/>
        <filter val="8 bạt"/>
        <filter val="8 CL"/>
      </filters>
    </filterColumn>
  </autoFilter>
  <mergeCells count="33">
    <mergeCell ref="C95:C96"/>
    <mergeCell ref="C53:C54"/>
    <mergeCell ref="C55:C56"/>
    <mergeCell ref="C58:C59"/>
    <mergeCell ref="C60:C61"/>
    <mergeCell ref="C62:C63"/>
    <mergeCell ref="C64:C65"/>
    <mergeCell ref="C66:C67"/>
    <mergeCell ref="C44:C45"/>
    <mergeCell ref="C46:C47"/>
    <mergeCell ref="C48:C49"/>
    <mergeCell ref="C50:C51"/>
    <mergeCell ref="C68:C69"/>
    <mergeCell ref="C34:C35"/>
    <mergeCell ref="C36:C37"/>
    <mergeCell ref="C38:C39"/>
    <mergeCell ref="C40:C41"/>
    <mergeCell ref="C42:C43"/>
    <mergeCell ref="C22:C23"/>
    <mergeCell ref="C24:C25"/>
    <mergeCell ref="C27:C28"/>
    <mergeCell ref="C30:C31"/>
    <mergeCell ref="C32:C33"/>
    <mergeCell ref="H3:H4"/>
    <mergeCell ref="I3:I4"/>
    <mergeCell ref="AO3:AO4"/>
    <mergeCell ref="A3:A4"/>
    <mergeCell ref="B3:B4"/>
    <mergeCell ref="C3:C4"/>
    <mergeCell ref="D3:D4"/>
    <mergeCell ref="E3:E4"/>
    <mergeCell ref="F3:F4"/>
    <mergeCell ref="G3:G4"/>
  </mergeCells>
  <conditionalFormatting sqref="C1:C1000">
    <cfRule type="expression" dxfId="47" priority="1">
      <formula>COUNTIF(C:C,C1)&gt;1</formula>
    </cfRule>
  </conditionalFormatting>
  <conditionalFormatting sqref="AR5:AR8 AQ5:AQ15 J5:X19 Z5:AA19 AD5:AE19 AG5:AL19 AN5:AN19 AP5:AP19 AB5:AC20 AM5:AM31 Y5:Y76 AF5:AF76 AO5:AO76 AR11:AR15 AQ17:AR19 AN21:AN29 AJ22:AJ23 AH22:AH26 AL22:AL31 AG22:AG35 AK22:AK49 AP22:AR52 J22:X76 Z22:AE76 AI22:AI76 AJ26:AJ76 AH29:AH76 AN31 AN34:AN35 AL34:AM41 AN38:AN41 AG38:AG76 AL44:AM45 AL48:AM49 AK52:AM76 AN53:AN76 AP71:AR71 AP74:AR76">
    <cfRule type="expression" dxfId="46" priority="2">
      <formula>J5="OF"</formula>
    </cfRule>
    <cfRule type="expression" dxfId="45" priority="3">
      <formula>J5="ĐC"</formula>
    </cfRule>
    <cfRule type="expression" dxfId="44" priority="4">
      <formula>J5="O"</formula>
    </cfRule>
    <cfRule type="expression" dxfId="43" priority="5">
      <formula>J5="T"</formula>
    </cfRule>
  </conditionalFormatting>
  <pageMargins left="0.7" right="0.7" top="0.75" bottom="0.75" header="0" footer="0"/>
  <pageSetup paperSize="9"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1000"/>
  <sheetViews>
    <sheetView showGridLines="0" workbookViewId="0">
      <pane xSplit="9" ySplit="4" topLeftCell="J5" activePane="bottomRight" state="frozen"/>
      <selection pane="topRight" activeCell="J1" sqref="J1"/>
      <selection pane="bottomLeft" activeCell="A5" sqref="A5"/>
      <selection pane="bottomRight" activeCell="J5" sqref="J5"/>
    </sheetView>
  </sheetViews>
  <sheetFormatPr defaultColWidth="11.1640625" defaultRowHeight="15" customHeight="1"/>
  <cols>
    <col min="1" max="1" width="4.6640625" customWidth="1"/>
    <col min="2" max="2" width="9.5" customWidth="1"/>
    <col min="3" max="3" width="10.5" customWidth="1"/>
    <col min="4" max="4" width="17.33203125" customWidth="1"/>
    <col min="5" max="5" width="10.08203125" hidden="1" customWidth="1"/>
    <col min="6" max="6" width="8.1640625" hidden="1" customWidth="1"/>
    <col min="7" max="7" width="6.5" customWidth="1"/>
    <col min="8" max="8" width="5.6640625" customWidth="1"/>
    <col min="9" max="9" width="10.33203125" hidden="1" customWidth="1"/>
    <col min="10" max="23" width="3.1640625" customWidth="1"/>
    <col min="24" max="40" width="3.33203125" customWidth="1"/>
    <col min="41" max="43" width="4.5" customWidth="1"/>
    <col min="44" max="44" width="13.5" customWidth="1"/>
  </cols>
  <sheetData>
    <row r="1" spans="1:44" ht="21" customHeight="1">
      <c r="A1" s="101" t="s">
        <v>939</v>
      </c>
      <c r="B1" s="795" t="s">
        <v>251</v>
      </c>
      <c r="C1" s="899">
        <v>45778</v>
      </c>
      <c r="D1" s="542"/>
      <c r="E1" s="739"/>
      <c r="F1" s="542"/>
      <c r="G1" s="830"/>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c r="AP1" s="526"/>
      <c r="AQ1" s="527"/>
      <c r="AR1" s="527"/>
    </row>
    <row r="2" spans="1:44" ht="15.75" customHeight="1">
      <c r="A2" s="797"/>
      <c r="B2" s="101"/>
      <c r="C2" s="900">
        <f>COUNTA(C5:C83)</f>
        <v>45</v>
      </c>
      <c r="D2" s="798">
        <f>COUNTA(D5:D656)</f>
        <v>82</v>
      </c>
      <c r="E2" s="799"/>
      <c r="F2" s="798"/>
      <c r="G2" s="831"/>
      <c r="H2" s="527"/>
      <c r="I2" s="527"/>
      <c r="J2" s="527"/>
      <c r="K2" s="527"/>
      <c r="L2" s="527"/>
      <c r="M2" s="527"/>
      <c r="N2" s="527"/>
      <c r="O2" s="527"/>
      <c r="P2" s="527"/>
      <c r="Q2" s="527"/>
      <c r="R2" s="527"/>
      <c r="S2" s="527"/>
      <c r="T2" s="527"/>
      <c r="U2" s="527"/>
      <c r="V2" s="527"/>
      <c r="W2" s="527"/>
      <c r="X2" s="527"/>
      <c r="Y2" s="527"/>
      <c r="Z2" s="527"/>
      <c r="AA2" s="527"/>
      <c r="AB2" s="527"/>
      <c r="AC2" s="527"/>
      <c r="AD2" s="527"/>
      <c r="AE2" s="527"/>
      <c r="AF2" s="527"/>
      <c r="AG2" s="527"/>
      <c r="AH2" s="527"/>
      <c r="AI2" s="527"/>
      <c r="AJ2" s="527"/>
      <c r="AK2" s="527"/>
      <c r="AL2" s="527"/>
      <c r="AM2" s="527"/>
      <c r="AN2" s="527"/>
      <c r="AO2" s="527"/>
      <c r="AP2" s="527"/>
      <c r="AQ2" s="527"/>
      <c r="AR2" s="527"/>
    </row>
    <row r="3" spans="1:44" ht="15.75" customHeight="1">
      <c r="A3" s="1613" t="s">
        <v>939</v>
      </c>
      <c r="B3" s="1647" t="s">
        <v>253</v>
      </c>
      <c r="C3" s="1659" t="s">
        <v>254</v>
      </c>
      <c r="D3" s="1647" t="s">
        <v>255</v>
      </c>
      <c r="E3" s="1648" t="s">
        <v>12</v>
      </c>
      <c r="F3" s="1647" t="s">
        <v>793</v>
      </c>
      <c r="G3" s="1656" t="s">
        <v>146</v>
      </c>
      <c r="H3" s="1647" t="s">
        <v>256</v>
      </c>
      <c r="I3" s="1647" t="s">
        <v>257</v>
      </c>
      <c r="J3" s="832">
        <f>+C1</f>
        <v>45778</v>
      </c>
      <c r="K3" s="832">
        <f t="shared" ref="K3:AN3" si="0">+J3+1</f>
        <v>45779</v>
      </c>
      <c r="L3" s="832">
        <f t="shared" si="0"/>
        <v>45780</v>
      </c>
      <c r="M3" s="832">
        <f t="shared" si="0"/>
        <v>45781</v>
      </c>
      <c r="N3" s="832">
        <f t="shared" si="0"/>
        <v>45782</v>
      </c>
      <c r="O3" s="832">
        <f t="shared" si="0"/>
        <v>45783</v>
      </c>
      <c r="P3" s="832">
        <f t="shared" si="0"/>
        <v>45784</v>
      </c>
      <c r="Q3" s="832">
        <f t="shared" si="0"/>
        <v>45785</v>
      </c>
      <c r="R3" s="832">
        <f t="shared" si="0"/>
        <v>45786</v>
      </c>
      <c r="S3" s="832">
        <f t="shared" si="0"/>
        <v>45787</v>
      </c>
      <c r="T3" s="832">
        <f t="shared" si="0"/>
        <v>45788</v>
      </c>
      <c r="U3" s="832">
        <f t="shared" si="0"/>
        <v>45789</v>
      </c>
      <c r="V3" s="832">
        <f t="shared" si="0"/>
        <v>45790</v>
      </c>
      <c r="W3" s="832">
        <f t="shared" si="0"/>
        <v>45791</v>
      </c>
      <c r="X3" s="832">
        <f t="shared" si="0"/>
        <v>45792</v>
      </c>
      <c r="Y3" s="832">
        <f t="shared" si="0"/>
        <v>45793</v>
      </c>
      <c r="Z3" s="832">
        <f t="shared" si="0"/>
        <v>45794</v>
      </c>
      <c r="AA3" s="832">
        <f t="shared" si="0"/>
        <v>45795</v>
      </c>
      <c r="AB3" s="832">
        <f t="shared" si="0"/>
        <v>45796</v>
      </c>
      <c r="AC3" s="832">
        <f t="shared" si="0"/>
        <v>45797</v>
      </c>
      <c r="AD3" s="832">
        <f t="shared" si="0"/>
        <v>45798</v>
      </c>
      <c r="AE3" s="832">
        <f t="shared" si="0"/>
        <v>45799</v>
      </c>
      <c r="AF3" s="832">
        <f t="shared" si="0"/>
        <v>45800</v>
      </c>
      <c r="AG3" s="832">
        <f t="shared" si="0"/>
        <v>45801</v>
      </c>
      <c r="AH3" s="832">
        <f t="shared" si="0"/>
        <v>45802</v>
      </c>
      <c r="AI3" s="832">
        <f t="shared" si="0"/>
        <v>45803</v>
      </c>
      <c r="AJ3" s="832">
        <f t="shared" si="0"/>
        <v>45804</v>
      </c>
      <c r="AK3" s="832">
        <f t="shared" si="0"/>
        <v>45805</v>
      </c>
      <c r="AL3" s="832">
        <f t="shared" si="0"/>
        <v>45806</v>
      </c>
      <c r="AM3" s="832">
        <f t="shared" si="0"/>
        <v>45807</v>
      </c>
      <c r="AN3" s="832">
        <f t="shared" si="0"/>
        <v>45808</v>
      </c>
      <c r="AO3" s="1647" t="s">
        <v>258</v>
      </c>
      <c r="AP3" s="530"/>
      <c r="AQ3" s="530"/>
      <c r="AR3" s="530"/>
    </row>
    <row r="4" spans="1:44" ht="15.75" customHeight="1">
      <c r="A4" s="1539"/>
      <c r="B4" s="1539"/>
      <c r="C4" s="1539"/>
      <c r="D4" s="1539"/>
      <c r="E4" s="1539"/>
      <c r="F4" s="1539"/>
      <c r="G4" s="1539"/>
      <c r="H4" s="1539"/>
      <c r="I4" s="1539"/>
      <c r="J4" s="131" t="str">
        <f t="shared" ref="J4:AN4" si="1">+IF(WEEKDAY(J3)=1, "CN", "T"&amp;WEEKDAY(J3))</f>
        <v>T5</v>
      </c>
      <c r="K4" s="131" t="str">
        <f t="shared" si="1"/>
        <v>T6</v>
      </c>
      <c r="L4" s="131" t="str">
        <f t="shared" si="1"/>
        <v>T7</v>
      </c>
      <c r="M4" s="131" t="str">
        <f t="shared" si="1"/>
        <v>CN</v>
      </c>
      <c r="N4" s="131" t="str">
        <f t="shared" si="1"/>
        <v>T2</v>
      </c>
      <c r="O4" s="131" t="str">
        <f t="shared" si="1"/>
        <v>T3</v>
      </c>
      <c r="P4" s="131" t="str">
        <f t="shared" si="1"/>
        <v>T4</v>
      </c>
      <c r="Q4" s="131" t="str">
        <f t="shared" si="1"/>
        <v>T5</v>
      </c>
      <c r="R4" s="131" t="str">
        <f t="shared" si="1"/>
        <v>T6</v>
      </c>
      <c r="S4" s="131" t="str">
        <f t="shared" si="1"/>
        <v>T7</v>
      </c>
      <c r="T4" s="131" t="str">
        <f t="shared" si="1"/>
        <v>CN</v>
      </c>
      <c r="U4" s="131" t="str">
        <f t="shared" si="1"/>
        <v>T2</v>
      </c>
      <c r="V4" s="131" t="str">
        <f t="shared" si="1"/>
        <v>T3</v>
      </c>
      <c r="W4" s="131" t="str">
        <f t="shared" si="1"/>
        <v>T4</v>
      </c>
      <c r="X4" s="131" t="str">
        <f t="shared" si="1"/>
        <v>T5</v>
      </c>
      <c r="Y4" s="131" t="str">
        <f t="shared" si="1"/>
        <v>T6</v>
      </c>
      <c r="Z4" s="131" t="str">
        <f t="shared" si="1"/>
        <v>T7</v>
      </c>
      <c r="AA4" s="131" t="str">
        <f t="shared" si="1"/>
        <v>CN</v>
      </c>
      <c r="AB4" s="131" t="str">
        <f t="shared" si="1"/>
        <v>T2</v>
      </c>
      <c r="AC4" s="131" t="str">
        <f t="shared" si="1"/>
        <v>T3</v>
      </c>
      <c r="AD4" s="131" t="str">
        <f t="shared" si="1"/>
        <v>T4</v>
      </c>
      <c r="AE4" s="131" t="str">
        <f t="shared" si="1"/>
        <v>T5</v>
      </c>
      <c r="AF4" s="131" t="str">
        <f t="shared" si="1"/>
        <v>T6</v>
      </c>
      <c r="AG4" s="131" t="str">
        <f t="shared" si="1"/>
        <v>T7</v>
      </c>
      <c r="AH4" s="131" t="str">
        <f t="shared" si="1"/>
        <v>CN</v>
      </c>
      <c r="AI4" s="131" t="str">
        <f t="shared" si="1"/>
        <v>T2</v>
      </c>
      <c r="AJ4" s="131" t="str">
        <f t="shared" si="1"/>
        <v>T3</v>
      </c>
      <c r="AK4" s="131" t="str">
        <f t="shared" si="1"/>
        <v>T4</v>
      </c>
      <c r="AL4" s="131" t="str">
        <f t="shared" si="1"/>
        <v>T5</v>
      </c>
      <c r="AM4" s="131" t="str">
        <f t="shared" si="1"/>
        <v>T6</v>
      </c>
      <c r="AN4" s="131" t="str">
        <f t="shared" si="1"/>
        <v>T7</v>
      </c>
      <c r="AO4" s="1539"/>
      <c r="AP4" s="530"/>
      <c r="AQ4" s="530"/>
      <c r="AR4" s="530"/>
    </row>
    <row r="5" spans="1:44" ht="15.75" customHeight="1">
      <c r="A5" s="122">
        <f t="shared" ref="A5:A64" si="2">+ROW()-4</f>
        <v>1</v>
      </c>
      <c r="B5" s="595" t="s">
        <v>279</v>
      </c>
      <c r="C5" s="901" t="s">
        <v>940</v>
      </c>
      <c r="D5" s="61" t="s">
        <v>941</v>
      </c>
      <c r="E5" s="812">
        <v>965331120</v>
      </c>
      <c r="F5" s="61" t="s">
        <v>942</v>
      </c>
      <c r="G5" s="870" t="s">
        <v>791</v>
      </c>
      <c r="H5" s="61"/>
      <c r="I5" s="61" t="s">
        <v>943</v>
      </c>
      <c r="J5" s="902" t="s">
        <v>261</v>
      </c>
      <c r="K5" s="576" t="s">
        <v>712</v>
      </c>
      <c r="L5" s="576" t="s">
        <v>712</v>
      </c>
      <c r="M5" s="902" t="s">
        <v>261</v>
      </c>
      <c r="N5" s="576" t="s">
        <v>712</v>
      </c>
      <c r="O5" s="576" t="s">
        <v>712</v>
      </c>
      <c r="P5" s="576" t="s">
        <v>712</v>
      </c>
      <c r="Q5" s="576" t="s">
        <v>712</v>
      </c>
      <c r="R5" s="576" t="s">
        <v>712</v>
      </c>
      <c r="S5" s="576" t="s">
        <v>712</v>
      </c>
      <c r="T5" s="902" t="s">
        <v>261</v>
      </c>
      <c r="U5" s="576" t="s">
        <v>712</v>
      </c>
      <c r="V5" s="576" t="s">
        <v>712</v>
      </c>
      <c r="W5" s="576" t="s">
        <v>712</v>
      </c>
      <c r="X5" s="576" t="s">
        <v>712</v>
      </c>
      <c r="Y5" s="576" t="s">
        <v>712</v>
      </c>
      <c r="Z5" s="576" t="s">
        <v>712</v>
      </c>
      <c r="AA5" s="902" t="s">
        <v>261</v>
      </c>
      <c r="AB5" s="576" t="s">
        <v>712</v>
      </c>
      <c r="AC5" s="576" t="s">
        <v>712</v>
      </c>
      <c r="AD5" s="576" t="s">
        <v>712</v>
      </c>
      <c r="AE5" s="576" t="s">
        <v>712</v>
      </c>
      <c r="AF5" s="576" t="s">
        <v>712</v>
      </c>
      <c r="AG5" s="576" t="s">
        <v>712</v>
      </c>
      <c r="AH5" s="902" t="s">
        <v>261</v>
      </c>
      <c r="AI5" s="576" t="s">
        <v>712</v>
      </c>
      <c r="AJ5" s="576" t="s">
        <v>712</v>
      </c>
      <c r="AK5" s="576" t="s">
        <v>712</v>
      </c>
      <c r="AL5" s="576" t="s">
        <v>712</v>
      </c>
      <c r="AM5" s="576" t="s">
        <v>712</v>
      </c>
      <c r="AN5" s="902" t="s">
        <v>261</v>
      </c>
      <c r="AO5" s="834">
        <f t="array" ref="AO5">SUM((J5:AN5&lt;&gt;"O") * (J5:AN5&lt;&gt;"o") * (J5:AN5&lt;&gt;""))</f>
        <v>25</v>
      </c>
      <c r="AP5" s="527"/>
      <c r="AQ5" s="527"/>
      <c r="AR5" s="527"/>
    </row>
    <row r="6" spans="1:44" ht="15.75" customHeight="1">
      <c r="A6" s="122">
        <f t="shared" si="2"/>
        <v>2</v>
      </c>
      <c r="B6" s="595" t="s">
        <v>279</v>
      </c>
      <c r="C6" s="901" t="s">
        <v>944</v>
      </c>
      <c r="D6" s="61" t="s">
        <v>945</v>
      </c>
      <c r="E6" s="812">
        <v>974878617</v>
      </c>
      <c r="F6" s="61" t="s">
        <v>946</v>
      </c>
      <c r="G6" s="870" t="s">
        <v>791</v>
      </c>
      <c r="H6" s="61"/>
      <c r="I6" s="61" t="s">
        <v>943</v>
      </c>
      <c r="J6" s="902" t="s">
        <v>261</v>
      </c>
      <c r="K6" s="576" t="s">
        <v>712</v>
      </c>
      <c r="L6" s="576" t="s">
        <v>712</v>
      </c>
      <c r="M6" s="902" t="s">
        <v>261</v>
      </c>
      <c r="N6" s="576" t="s">
        <v>712</v>
      </c>
      <c r="O6" s="576" t="s">
        <v>712</v>
      </c>
      <c r="P6" s="576" t="s">
        <v>712</v>
      </c>
      <c r="Q6" s="576" t="s">
        <v>712</v>
      </c>
      <c r="R6" s="576" t="s">
        <v>712</v>
      </c>
      <c r="S6" s="576" t="s">
        <v>712</v>
      </c>
      <c r="T6" s="902" t="s">
        <v>261</v>
      </c>
      <c r="U6" s="576" t="s">
        <v>712</v>
      </c>
      <c r="V6" s="576" t="s">
        <v>712</v>
      </c>
      <c r="W6" s="576" t="s">
        <v>712</v>
      </c>
      <c r="X6" s="576" t="s">
        <v>712</v>
      </c>
      <c r="Y6" s="576" t="s">
        <v>712</v>
      </c>
      <c r="Z6" s="576" t="s">
        <v>712</v>
      </c>
      <c r="AA6" s="902" t="s">
        <v>261</v>
      </c>
      <c r="AB6" s="576" t="s">
        <v>712</v>
      </c>
      <c r="AC6" s="576" t="s">
        <v>712</v>
      </c>
      <c r="AD6" s="576" t="s">
        <v>712</v>
      </c>
      <c r="AE6" s="576" t="s">
        <v>712</v>
      </c>
      <c r="AF6" s="576" t="s">
        <v>712</v>
      </c>
      <c r="AG6" s="576" t="s">
        <v>712</v>
      </c>
      <c r="AH6" s="902" t="s">
        <v>261</v>
      </c>
      <c r="AI6" s="576" t="s">
        <v>712</v>
      </c>
      <c r="AJ6" s="576" t="s">
        <v>712</v>
      </c>
      <c r="AK6" s="576" t="s">
        <v>712</v>
      </c>
      <c r="AL6" s="576" t="s">
        <v>712</v>
      </c>
      <c r="AM6" s="576" t="s">
        <v>712</v>
      </c>
      <c r="AN6" s="576" t="s">
        <v>712</v>
      </c>
      <c r="AO6" s="834">
        <f t="array" ref="AO6">SUM((J6:AN6&lt;&gt;"O") * (J6:AN6&lt;&gt;"o") * (J6:AN6&lt;&gt;""))</f>
        <v>26</v>
      </c>
      <c r="AP6" s="527"/>
      <c r="AQ6" s="527"/>
      <c r="AR6" s="527"/>
    </row>
    <row r="7" spans="1:44" ht="15.75" customHeight="1">
      <c r="A7" s="122">
        <f t="shared" si="2"/>
        <v>3</v>
      </c>
      <c r="B7" s="61"/>
      <c r="C7" s="901" t="s">
        <v>947</v>
      </c>
      <c r="D7" s="61" t="s">
        <v>948</v>
      </c>
      <c r="E7" s="812">
        <v>886543697</v>
      </c>
      <c r="F7" s="61" t="s">
        <v>949</v>
      </c>
      <c r="G7" s="870" t="s">
        <v>791</v>
      </c>
      <c r="H7" s="61"/>
      <c r="I7" s="61" t="s">
        <v>943</v>
      </c>
      <c r="J7" s="902" t="s">
        <v>261</v>
      </c>
      <c r="K7" s="576" t="s">
        <v>712</v>
      </c>
      <c r="L7" s="576" t="s">
        <v>712</v>
      </c>
      <c r="M7" s="902" t="s">
        <v>261</v>
      </c>
      <c r="N7" s="576" t="s">
        <v>712</v>
      </c>
      <c r="O7" s="576" t="s">
        <v>712</v>
      </c>
      <c r="P7" s="576" t="s">
        <v>712</v>
      </c>
      <c r="Q7" s="576" t="s">
        <v>712</v>
      </c>
      <c r="R7" s="576" t="s">
        <v>712</v>
      </c>
      <c r="S7" s="576" t="s">
        <v>712</v>
      </c>
      <c r="T7" s="902" t="s">
        <v>261</v>
      </c>
      <c r="U7" s="576" t="s">
        <v>712</v>
      </c>
      <c r="V7" s="576" t="s">
        <v>712</v>
      </c>
      <c r="W7" s="576" t="s">
        <v>712</v>
      </c>
      <c r="X7" s="576" t="s">
        <v>712</v>
      </c>
      <c r="Y7" s="576" t="s">
        <v>712</v>
      </c>
      <c r="Z7" s="576" t="s">
        <v>712</v>
      </c>
      <c r="AA7" s="902" t="s">
        <v>261</v>
      </c>
      <c r="AB7" s="576" t="s">
        <v>712</v>
      </c>
      <c r="AC7" s="576" t="s">
        <v>712</v>
      </c>
      <c r="AD7" s="576" t="s">
        <v>712</v>
      </c>
      <c r="AE7" s="576" t="s">
        <v>712</v>
      </c>
      <c r="AF7" s="576" t="s">
        <v>712</v>
      </c>
      <c r="AG7" s="576" t="s">
        <v>712</v>
      </c>
      <c r="AH7" s="902" t="s">
        <v>261</v>
      </c>
      <c r="AI7" s="576" t="s">
        <v>712</v>
      </c>
      <c r="AJ7" s="576" t="s">
        <v>712</v>
      </c>
      <c r="AK7" s="576" t="s">
        <v>712</v>
      </c>
      <c r="AL7" s="576" t="s">
        <v>712</v>
      </c>
      <c r="AM7" s="576" t="s">
        <v>712</v>
      </c>
      <c r="AN7" s="576" t="s">
        <v>712</v>
      </c>
      <c r="AO7" s="834">
        <f t="array" ref="AO7">SUM((J7:AN7&lt;&gt;"O") * (J7:AN7&lt;&gt;"o") * (J7:AN7&lt;&gt;""))</f>
        <v>26</v>
      </c>
      <c r="AP7" s="527"/>
      <c r="AQ7" s="527"/>
      <c r="AR7" s="527"/>
    </row>
    <row r="8" spans="1:44" ht="15.75" customHeight="1">
      <c r="A8" s="122">
        <f t="shared" si="2"/>
        <v>4</v>
      </c>
      <c r="B8" s="550" t="s">
        <v>279</v>
      </c>
      <c r="C8" s="903" t="s">
        <v>950</v>
      </c>
      <c r="D8" s="800" t="s">
        <v>284</v>
      </c>
      <c r="E8" s="768">
        <v>913500445</v>
      </c>
      <c r="F8" s="800" t="s">
        <v>795</v>
      </c>
      <c r="G8" s="553">
        <v>3.5</v>
      </c>
      <c r="H8" s="551"/>
      <c r="I8" s="551" t="s">
        <v>280</v>
      </c>
      <c r="J8" s="576" t="s">
        <v>294</v>
      </c>
      <c r="K8" s="576" t="s">
        <v>294</v>
      </c>
      <c r="L8" s="576" t="s">
        <v>951</v>
      </c>
      <c r="M8" s="902" t="s">
        <v>261</v>
      </c>
      <c r="N8" s="576" t="s">
        <v>294</v>
      </c>
      <c r="O8" s="576" t="s">
        <v>294</v>
      </c>
      <c r="P8" s="576" t="s">
        <v>712</v>
      </c>
      <c r="Q8" s="576" t="s">
        <v>296</v>
      </c>
      <c r="R8" s="576" t="s">
        <v>296</v>
      </c>
      <c r="S8" s="576" t="s">
        <v>296</v>
      </c>
      <c r="T8" s="576" t="s">
        <v>261</v>
      </c>
      <c r="U8" s="576" t="s">
        <v>296</v>
      </c>
      <c r="V8" s="576" t="s">
        <v>952</v>
      </c>
      <c r="W8" s="576" t="s">
        <v>952</v>
      </c>
      <c r="X8" s="576" t="s">
        <v>294</v>
      </c>
      <c r="Y8" s="576" t="s">
        <v>712</v>
      </c>
      <c r="Z8" s="576" t="s">
        <v>296</v>
      </c>
      <c r="AA8" s="576" t="s">
        <v>261</v>
      </c>
      <c r="AB8" s="576" t="s">
        <v>294</v>
      </c>
      <c r="AC8" s="576" t="s">
        <v>294</v>
      </c>
      <c r="AD8" s="576" t="s">
        <v>294</v>
      </c>
      <c r="AE8" s="576" t="s">
        <v>294</v>
      </c>
      <c r="AF8" s="576" t="s">
        <v>729</v>
      </c>
      <c r="AG8" s="576" t="s">
        <v>294</v>
      </c>
      <c r="AH8" s="576" t="s">
        <v>261</v>
      </c>
      <c r="AI8" s="576" t="s">
        <v>296</v>
      </c>
      <c r="AJ8" s="576" t="s">
        <v>296</v>
      </c>
      <c r="AK8" s="576" t="s">
        <v>296</v>
      </c>
      <c r="AL8" s="576" t="s">
        <v>296</v>
      </c>
      <c r="AM8" s="576" t="s">
        <v>294</v>
      </c>
      <c r="AN8" s="576" t="s">
        <v>294</v>
      </c>
      <c r="AO8" s="834">
        <f t="array" ref="AO8">SUM((J8:AN8&lt;&gt;"O") * (J8:AN8&lt;&gt;"o") * (J8:AN8&lt;&gt;""))</f>
        <v>27</v>
      </c>
    </row>
    <row r="9" spans="1:44" ht="15" customHeight="1">
      <c r="A9" s="122">
        <f t="shared" si="2"/>
        <v>5</v>
      </c>
      <c r="B9" s="550" t="s">
        <v>279</v>
      </c>
      <c r="C9" s="903" t="s">
        <v>953</v>
      </c>
      <c r="D9" s="800" t="s">
        <v>713</v>
      </c>
      <c r="E9" s="769" t="s">
        <v>714</v>
      </c>
      <c r="F9" s="800" t="s">
        <v>799</v>
      </c>
      <c r="G9" s="553">
        <v>2.5</v>
      </c>
      <c r="H9" s="551"/>
      <c r="I9" s="551" t="s">
        <v>280</v>
      </c>
      <c r="J9" s="576" t="s">
        <v>796</v>
      </c>
      <c r="K9" s="576" t="s">
        <v>294</v>
      </c>
      <c r="L9" s="576" t="s">
        <v>294</v>
      </c>
      <c r="M9" s="902" t="s">
        <v>261</v>
      </c>
      <c r="N9" s="576" t="s">
        <v>294</v>
      </c>
      <c r="O9" s="576" t="s">
        <v>294</v>
      </c>
      <c r="P9" s="576" t="s">
        <v>296</v>
      </c>
      <c r="Q9" s="576" t="s">
        <v>296</v>
      </c>
      <c r="R9" s="576" t="s">
        <v>296</v>
      </c>
      <c r="S9" s="576" t="s">
        <v>296</v>
      </c>
      <c r="T9" s="576" t="s">
        <v>261</v>
      </c>
      <c r="U9" s="576" t="s">
        <v>296</v>
      </c>
      <c r="V9" s="576" t="s">
        <v>296</v>
      </c>
      <c r="W9" s="576" t="s">
        <v>296</v>
      </c>
      <c r="X9" s="576" t="s">
        <v>294</v>
      </c>
      <c r="Y9" s="576" t="s">
        <v>296</v>
      </c>
      <c r="Z9" s="576" t="s">
        <v>296</v>
      </c>
      <c r="AA9" s="576" t="s">
        <v>261</v>
      </c>
      <c r="AB9" s="576" t="s">
        <v>294</v>
      </c>
      <c r="AC9" s="576" t="s">
        <v>294</v>
      </c>
      <c r="AD9" s="576" t="s">
        <v>294</v>
      </c>
      <c r="AE9" s="576" t="s">
        <v>294</v>
      </c>
      <c r="AF9" s="576" t="s">
        <v>294</v>
      </c>
      <c r="AG9" s="576" t="s">
        <v>296</v>
      </c>
      <c r="AH9" s="576" t="s">
        <v>261</v>
      </c>
      <c r="AI9" s="576" t="s">
        <v>296</v>
      </c>
      <c r="AJ9" s="576" t="s">
        <v>296</v>
      </c>
      <c r="AK9" s="576" t="s">
        <v>296</v>
      </c>
      <c r="AL9" s="576" t="s">
        <v>296</v>
      </c>
      <c r="AM9" s="576" t="s">
        <v>294</v>
      </c>
      <c r="AN9" s="576" t="s">
        <v>294</v>
      </c>
      <c r="AO9" s="834">
        <f t="array" ref="AO9">SUM((J9:AN9&lt;&gt;"O") * (J9:AN9&lt;&gt;"o") * (J9:AN9&lt;&gt;""))</f>
        <v>26</v>
      </c>
      <c r="AP9" s="540"/>
    </row>
    <row r="10" spans="1:44" ht="15.75" customHeight="1">
      <c r="A10" s="122">
        <f t="shared" si="2"/>
        <v>6</v>
      </c>
      <c r="B10" s="550" t="s">
        <v>279</v>
      </c>
      <c r="C10" s="903" t="s">
        <v>954</v>
      </c>
      <c r="D10" s="800" t="s">
        <v>715</v>
      </c>
      <c r="E10" s="768">
        <v>868578998</v>
      </c>
      <c r="F10" s="800" t="s">
        <v>800</v>
      </c>
      <c r="G10" s="553">
        <v>2.5</v>
      </c>
      <c r="H10" s="260"/>
      <c r="I10" s="551" t="s">
        <v>280</v>
      </c>
      <c r="J10" s="576" t="s">
        <v>294</v>
      </c>
      <c r="K10" s="576" t="s">
        <v>796</v>
      </c>
      <c r="L10" s="576" t="s">
        <v>796</v>
      </c>
      <c r="M10" s="902" t="s">
        <v>261</v>
      </c>
      <c r="N10" s="576" t="s">
        <v>294</v>
      </c>
      <c r="O10" s="576" t="s">
        <v>712</v>
      </c>
      <c r="P10" s="576" t="s">
        <v>296</v>
      </c>
      <c r="Q10" s="576" t="s">
        <v>296</v>
      </c>
      <c r="R10" s="576" t="s">
        <v>305</v>
      </c>
      <c r="S10" s="576" t="s">
        <v>305</v>
      </c>
      <c r="T10" s="576" t="s">
        <v>261</v>
      </c>
      <c r="U10" s="576" t="s">
        <v>296</v>
      </c>
      <c r="V10" s="576" t="s">
        <v>296</v>
      </c>
      <c r="W10" s="576" t="s">
        <v>296</v>
      </c>
      <c r="X10" s="576" t="s">
        <v>294</v>
      </c>
      <c r="Y10" s="576" t="s">
        <v>296</v>
      </c>
      <c r="Z10" s="576" t="s">
        <v>305</v>
      </c>
      <c r="AA10" s="576" t="s">
        <v>261</v>
      </c>
      <c r="AB10" s="576" t="s">
        <v>294</v>
      </c>
      <c r="AC10" s="576" t="s">
        <v>294</v>
      </c>
      <c r="AD10" s="576" t="s">
        <v>294</v>
      </c>
      <c r="AE10" s="576" t="s">
        <v>712</v>
      </c>
      <c r="AF10" s="576" t="s">
        <v>296</v>
      </c>
      <c r="AG10" s="576" t="s">
        <v>305</v>
      </c>
      <c r="AH10" s="576" t="s">
        <v>261</v>
      </c>
      <c r="AI10" s="576" t="s">
        <v>296</v>
      </c>
      <c r="AJ10" s="576" t="s">
        <v>296</v>
      </c>
      <c r="AK10" s="576" t="s">
        <v>256</v>
      </c>
      <c r="AL10" s="576" t="s">
        <v>256</v>
      </c>
      <c r="AM10" s="576" t="s">
        <v>305</v>
      </c>
      <c r="AN10" s="576" t="s">
        <v>712</v>
      </c>
      <c r="AO10" s="834">
        <f t="array" ref="AO10">SUM((J10:AN10&lt;&gt;"O") * (J10:AN10&lt;&gt;"o") * (J10:AN10&lt;&gt;""))</f>
        <v>25</v>
      </c>
      <c r="AP10" s="540"/>
      <c r="AR10" s="542"/>
    </row>
    <row r="11" spans="1:44" ht="15.75" customHeight="1">
      <c r="A11" s="122">
        <f t="shared" si="2"/>
        <v>7</v>
      </c>
      <c r="B11" s="480" t="s">
        <v>279</v>
      </c>
      <c r="C11" s="904"/>
      <c r="D11" s="572" t="s">
        <v>324</v>
      </c>
      <c r="E11" s="776">
        <v>974072826</v>
      </c>
      <c r="F11" s="905" t="s">
        <v>856</v>
      </c>
      <c r="G11" s="564">
        <v>8</v>
      </c>
      <c r="H11" s="564">
        <v>720</v>
      </c>
      <c r="I11" s="480" t="s">
        <v>256</v>
      </c>
      <c r="J11" s="902" t="s">
        <v>261</v>
      </c>
      <c r="K11" s="902" t="s">
        <v>261</v>
      </c>
      <c r="L11" s="902" t="s">
        <v>261</v>
      </c>
      <c r="M11" s="902" t="s">
        <v>261</v>
      </c>
      <c r="N11" s="576" t="s">
        <v>801</v>
      </c>
      <c r="O11" s="576" t="s">
        <v>955</v>
      </c>
      <c r="P11" s="576" t="s">
        <v>665</v>
      </c>
      <c r="Q11" s="576" t="s">
        <v>956</v>
      </c>
      <c r="R11" s="576" t="s">
        <v>956</v>
      </c>
      <c r="S11" s="576" t="s">
        <v>712</v>
      </c>
      <c r="T11" s="576" t="s">
        <v>796</v>
      </c>
      <c r="U11" s="576" t="s">
        <v>956</v>
      </c>
      <c r="V11" s="576" t="s">
        <v>957</v>
      </c>
      <c r="W11" s="576" t="s">
        <v>958</v>
      </c>
      <c r="X11" s="576" t="s">
        <v>958</v>
      </c>
      <c r="Y11" s="576" t="s">
        <v>959</v>
      </c>
      <c r="Z11" s="576" t="s">
        <v>960</v>
      </c>
      <c r="AA11" s="576" t="s">
        <v>796</v>
      </c>
      <c r="AB11" s="576" t="s">
        <v>961</v>
      </c>
      <c r="AC11" s="576" t="s">
        <v>256</v>
      </c>
      <c r="AD11" s="576" t="s">
        <v>256</v>
      </c>
      <c r="AE11" s="576" t="s">
        <v>256</v>
      </c>
      <c r="AF11" s="576" t="s">
        <v>712</v>
      </c>
      <c r="AG11" s="576" t="s">
        <v>256</v>
      </c>
      <c r="AH11" s="576" t="s">
        <v>962</v>
      </c>
      <c r="AI11" s="576" t="s">
        <v>256</v>
      </c>
      <c r="AJ11" s="576" t="s">
        <v>256</v>
      </c>
      <c r="AK11" s="576" t="s">
        <v>712</v>
      </c>
      <c r="AL11" s="576" t="s">
        <v>256</v>
      </c>
      <c r="AM11" s="576" t="s">
        <v>712</v>
      </c>
      <c r="AN11" s="576" t="s">
        <v>712</v>
      </c>
      <c r="AO11" s="834">
        <f t="array" ref="AO11">SUM((J11:AN11&lt;&gt;"O") * (J11:AN11&lt;&gt;"o") * (J11:AN11&lt;&gt;""))</f>
        <v>25</v>
      </c>
      <c r="AP11" s="540"/>
    </row>
    <row r="12" spans="1:44" ht="15.75" customHeight="1">
      <c r="A12" s="122">
        <f t="shared" si="2"/>
        <v>8</v>
      </c>
      <c r="B12" s="480" t="s">
        <v>279</v>
      </c>
      <c r="C12" s="906" t="s">
        <v>963</v>
      </c>
      <c r="D12" s="563" t="s">
        <v>15</v>
      </c>
      <c r="E12" s="776">
        <v>961571433</v>
      </c>
      <c r="F12" s="563" t="s">
        <v>802</v>
      </c>
      <c r="G12" s="564">
        <v>8</v>
      </c>
      <c r="H12" s="480">
        <v>700</v>
      </c>
      <c r="I12" s="480" t="s">
        <v>256</v>
      </c>
      <c r="J12" s="576" t="s">
        <v>796</v>
      </c>
      <c r="K12" s="576" t="s">
        <v>958</v>
      </c>
      <c r="L12" s="576" t="s">
        <v>958</v>
      </c>
      <c r="M12" s="578" t="s">
        <v>958</v>
      </c>
      <c r="N12" s="576" t="s">
        <v>964</v>
      </c>
      <c r="O12" s="576" t="s">
        <v>956</v>
      </c>
      <c r="P12" s="576" t="s">
        <v>956</v>
      </c>
      <c r="Q12" s="576" t="s">
        <v>965</v>
      </c>
      <c r="R12" s="576" t="s">
        <v>965</v>
      </c>
      <c r="S12" s="576" t="s">
        <v>965</v>
      </c>
      <c r="T12" s="576" t="s">
        <v>965</v>
      </c>
      <c r="U12" s="576" t="s">
        <v>958</v>
      </c>
      <c r="V12" s="576" t="s">
        <v>966</v>
      </c>
      <c r="W12" s="576" t="s">
        <v>967</v>
      </c>
      <c r="X12" s="576" t="s">
        <v>968</v>
      </c>
      <c r="Y12" s="576" t="s">
        <v>969</v>
      </c>
      <c r="Z12" s="576" t="s">
        <v>969</v>
      </c>
      <c r="AA12" s="567" t="s">
        <v>796</v>
      </c>
      <c r="AB12" s="576" t="s">
        <v>970</v>
      </c>
      <c r="AC12" s="576" t="s">
        <v>256</v>
      </c>
      <c r="AD12" s="576" t="s">
        <v>256</v>
      </c>
      <c r="AE12" s="576" t="s">
        <v>256</v>
      </c>
      <c r="AF12" s="576" t="s">
        <v>256</v>
      </c>
      <c r="AG12" s="576" t="s">
        <v>256</v>
      </c>
      <c r="AH12" s="567" t="s">
        <v>796</v>
      </c>
      <c r="AI12" s="576" t="s">
        <v>256</v>
      </c>
      <c r="AJ12" s="576" t="s">
        <v>256</v>
      </c>
      <c r="AK12" s="576" t="s">
        <v>256</v>
      </c>
      <c r="AL12" s="576" t="s">
        <v>256</v>
      </c>
      <c r="AM12" s="576" t="s">
        <v>256</v>
      </c>
      <c r="AN12" s="576" t="s">
        <v>256</v>
      </c>
      <c r="AO12" s="834">
        <f t="array" ref="AO12">SUM((J12:AN12&lt;&gt;"O") * (J12:AN12&lt;&gt;"o") * (J12:AN12&lt;&gt;""))</f>
        <v>28</v>
      </c>
      <c r="AP12" s="540"/>
      <c r="AQ12" s="540"/>
      <c r="AR12" s="540"/>
    </row>
    <row r="13" spans="1:44" ht="15.75" customHeight="1">
      <c r="A13" s="122">
        <f t="shared" si="2"/>
        <v>9</v>
      </c>
      <c r="B13" s="480" t="s">
        <v>279</v>
      </c>
      <c r="C13" s="904"/>
      <c r="D13" s="563" t="s">
        <v>37</v>
      </c>
      <c r="E13" s="776">
        <v>967884730</v>
      </c>
      <c r="F13" s="563" t="s">
        <v>832</v>
      </c>
      <c r="G13" s="564">
        <v>8</v>
      </c>
      <c r="H13" s="480">
        <v>700</v>
      </c>
      <c r="I13" s="480" t="s">
        <v>256</v>
      </c>
      <c r="J13" s="576" t="s">
        <v>796</v>
      </c>
      <c r="K13" s="576" t="s">
        <v>965</v>
      </c>
      <c r="L13" s="576" t="s">
        <v>294</v>
      </c>
      <c r="M13" s="576" t="s">
        <v>294</v>
      </c>
      <c r="N13" s="576" t="s">
        <v>966</v>
      </c>
      <c r="O13" s="576" t="s">
        <v>971</v>
      </c>
      <c r="P13" s="576" t="s">
        <v>972</v>
      </c>
      <c r="Q13" s="576" t="s">
        <v>973</v>
      </c>
      <c r="R13" s="576" t="s">
        <v>958</v>
      </c>
      <c r="S13" s="576" t="s">
        <v>974</v>
      </c>
      <c r="T13" s="576" t="s">
        <v>974</v>
      </c>
      <c r="U13" s="576" t="s">
        <v>974</v>
      </c>
      <c r="V13" s="576" t="s">
        <v>974</v>
      </c>
      <c r="W13" s="576" t="s">
        <v>958</v>
      </c>
      <c r="X13" s="576" t="s">
        <v>958</v>
      </c>
      <c r="Y13" s="576" t="s">
        <v>969</v>
      </c>
      <c r="Z13" s="576" t="s">
        <v>975</v>
      </c>
      <c r="AA13" s="567" t="s">
        <v>712</v>
      </c>
      <c r="AB13" s="576" t="s">
        <v>970</v>
      </c>
      <c r="AC13" s="576" t="s">
        <v>256</v>
      </c>
      <c r="AD13" s="576" t="s">
        <v>256</v>
      </c>
      <c r="AE13" s="576" t="s">
        <v>256</v>
      </c>
      <c r="AF13" s="576" t="s">
        <v>256</v>
      </c>
      <c r="AG13" s="576" t="s">
        <v>712</v>
      </c>
      <c r="AH13" s="567" t="s">
        <v>796</v>
      </c>
      <c r="AI13" s="576" t="s">
        <v>712</v>
      </c>
      <c r="AJ13" s="576" t="s">
        <v>256</v>
      </c>
      <c r="AK13" s="576" t="s">
        <v>256</v>
      </c>
      <c r="AL13" s="576" t="s">
        <v>256</v>
      </c>
      <c r="AM13" s="576" t="s">
        <v>256</v>
      </c>
      <c r="AN13" s="576" t="s">
        <v>712</v>
      </c>
      <c r="AO13" s="834">
        <f t="array" ref="AO13">SUM((J13:AN13&lt;&gt;"O") * (J13:AN13&lt;&gt;"o") * (J13:AN13&lt;&gt;""))</f>
        <v>29</v>
      </c>
      <c r="AP13" s="540"/>
    </row>
    <row r="14" spans="1:44" ht="15.75" customHeight="1">
      <c r="A14" s="122">
        <f t="shared" si="2"/>
        <v>10</v>
      </c>
      <c r="B14" s="480" t="s">
        <v>279</v>
      </c>
      <c r="C14" s="907" t="s">
        <v>976</v>
      </c>
      <c r="D14" s="563" t="s">
        <v>299</v>
      </c>
      <c r="E14" s="776">
        <v>964343887</v>
      </c>
      <c r="F14" s="563" t="s">
        <v>809</v>
      </c>
      <c r="G14" s="778" t="s">
        <v>341</v>
      </c>
      <c r="H14" s="480">
        <v>680</v>
      </c>
      <c r="I14" s="480" t="s">
        <v>256</v>
      </c>
      <c r="J14" s="576" t="s">
        <v>796</v>
      </c>
      <c r="K14" s="576" t="s">
        <v>958</v>
      </c>
      <c r="L14" s="576" t="s">
        <v>262</v>
      </c>
      <c r="M14" s="578" t="s">
        <v>958</v>
      </c>
      <c r="N14" s="576" t="s">
        <v>964</v>
      </c>
      <c r="O14" s="576" t="s">
        <v>958</v>
      </c>
      <c r="P14" s="576" t="s">
        <v>796</v>
      </c>
      <c r="Q14" s="833" t="s">
        <v>796</v>
      </c>
      <c r="R14" s="576" t="s">
        <v>796</v>
      </c>
      <c r="S14" s="576" t="s">
        <v>796</v>
      </c>
      <c r="T14" s="567" t="s">
        <v>796</v>
      </c>
      <c r="U14" s="576" t="s">
        <v>958</v>
      </c>
      <c r="V14" s="576" t="s">
        <v>958</v>
      </c>
      <c r="W14" s="576" t="s">
        <v>977</v>
      </c>
      <c r="X14" s="576" t="s">
        <v>977</v>
      </c>
      <c r="Y14" s="576" t="s">
        <v>978</v>
      </c>
      <c r="Z14" s="576" t="s">
        <v>958</v>
      </c>
      <c r="AA14" s="567" t="s">
        <v>796</v>
      </c>
      <c r="AB14" s="576" t="s">
        <v>979</v>
      </c>
      <c r="AC14" s="576" t="s">
        <v>256</v>
      </c>
      <c r="AD14" s="576" t="s">
        <v>256</v>
      </c>
      <c r="AE14" s="576" t="s">
        <v>256</v>
      </c>
      <c r="AF14" s="576" t="s">
        <v>256</v>
      </c>
      <c r="AG14" s="576" t="s">
        <v>256</v>
      </c>
      <c r="AH14" s="567" t="s">
        <v>958</v>
      </c>
      <c r="AI14" s="576" t="s">
        <v>256</v>
      </c>
      <c r="AJ14" s="576" t="s">
        <v>256</v>
      </c>
      <c r="AK14" s="576" t="s">
        <v>256</v>
      </c>
      <c r="AL14" s="576" t="s">
        <v>256</v>
      </c>
      <c r="AM14" s="576" t="s">
        <v>256</v>
      </c>
      <c r="AN14" s="576" t="s">
        <v>256</v>
      </c>
      <c r="AO14" s="834">
        <f t="array" ref="AO14">SUM((J14:AN14&lt;&gt;"O") * (J14:AN14&lt;&gt;"o") * (J14:AN14&lt;&gt;""))</f>
        <v>24</v>
      </c>
      <c r="AP14" s="540"/>
    </row>
    <row r="15" spans="1:44" ht="15.75" customHeight="1">
      <c r="A15" s="122">
        <f t="shared" si="2"/>
        <v>11</v>
      </c>
      <c r="B15" s="480" t="s">
        <v>279</v>
      </c>
      <c r="C15" s="908" t="s">
        <v>980</v>
      </c>
      <c r="D15" s="563" t="s">
        <v>216</v>
      </c>
      <c r="E15" s="776">
        <v>326522825</v>
      </c>
      <c r="F15" s="838" t="s">
        <v>807</v>
      </c>
      <c r="G15" s="564" t="s">
        <v>749</v>
      </c>
      <c r="H15" s="480">
        <v>670</v>
      </c>
      <c r="I15" s="480" t="s">
        <v>256</v>
      </c>
      <c r="J15" s="576" t="s">
        <v>796</v>
      </c>
      <c r="K15" s="576" t="s">
        <v>262</v>
      </c>
      <c r="L15" s="576" t="s">
        <v>958</v>
      </c>
      <c r="M15" s="578" t="s">
        <v>712</v>
      </c>
      <c r="N15" s="576" t="s">
        <v>981</v>
      </c>
      <c r="O15" s="576" t="s">
        <v>958</v>
      </c>
      <c r="P15" s="576" t="s">
        <v>958</v>
      </c>
      <c r="Q15" s="576" t="s">
        <v>958</v>
      </c>
      <c r="R15" s="576" t="s">
        <v>958</v>
      </c>
      <c r="S15" s="576" t="s">
        <v>958</v>
      </c>
      <c r="T15" s="567" t="s">
        <v>796</v>
      </c>
      <c r="U15" s="576" t="s">
        <v>958</v>
      </c>
      <c r="V15" s="576" t="s">
        <v>958</v>
      </c>
      <c r="W15" s="576" t="s">
        <v>958</v>
      </c>
      <c r="X15" s="576" t="s">
        <v>958</v>
      </c>
      <c r="Y15" s="576" t="s">
        <v>958</v>
      </c>
      <c r="Z15" s="576" t="s">
        <v>958</v>
      </c>
      <c r="AA15" s="567" t="s">
        <v>796</v>
      </c>
      <c r="AB15" s="576" t="s">
        <v>712</v>
      </c>
      <c r="AC15" s="576" t="s">
        <v>256</v>
      </c>
      <c r="AD15" s="576" t="s">
        <v>256</v>
      </c>
      <c r="AE15" s="576" t="s">
        <v>982</v>
      </c>
      <c r="AF15" s="576" t="s">
        <v>256</v>
      </c>
      <c r="AG15" s="576" t="s">
        <v>256</v>
      </c>
      <c r="AH15" s="567" t="s">
        <v>796</v>
      </c>
      <c r="AI15" s="576" t="s">
        <v>712</v>
      </c>
      <c r="AJ15" s="576" t="s">
        <v>256</v>
      </c>
      <c r="AK15" s="576" t="s">
        <v>256</v>
      </c>
      <c r="AL15" s="576" t="s">
        <v>256</v>
      </c>
      <c r="AM15" s="576" t="s">
        <v>983</v>
      </c>
      <c r="AN15" s="576" t="s">
        <v>984</v>
      </c>
      <c r="AO15" s="834">
        <f t="array" ref="AO15">SUM((J15:AN15&lt;&gt;"O") * (J15:AN15&lt;&gt;"o") * (J15:AN15&lt;&gt;""))</f>
        <v>27</v>
      </c>
      <c r="AP15" s="540"/>
    </row>
    <row r="16" spans="1:44" ht="15.75" customHeight="1">
      <c r="A16" s="122">
        <f t="shared" si="2"/>
        <v>12</v>
      </c>
      <c r="B16" s="480" t="s">
        <v>279</v>
      </c>
      <c r="C16" s="906" t="s">
        <v>985</v>
      </c>
      <c r="D16" s="563" t="s">
        <v>986</v>
      </c>
      <c r="E16" s="842">
        <v>987685672</v>
      </c>
      <c r="F16" s="570" t="s">
        <v>987</v>
      </c>
      <c r="G16" s="841">
        <v>6.2</v>
      </c>
      <c r="H16" s="570">
        <v>500</v>
      </c>
      <c r="I16" s="480" t="s">
        <v>256</v>
      </c>
      <c r="J16" s="576" t="s">
        <v>796</v>
      </c>
      <c r="K16" s="863" t="s">
        <v>988</v>
      </c>
      <c r="L16" s="863" t="s">
        <v>988</v>
      </c>
      <c r="M16" s="863" t="s">
        <v>988</v>
      </c>
      <c r="N16" s="863" t="s">
        <v>988</v>
      </c>
      <c r="O16" s="863" t="s">
        <v>988</v>
      </c>
      <c r="P16" s="576" t="s">
        <v>958</v>
      </c>
      <c r="Q16" s="576" t="s">
        <v>665</v>
      </c>
      <c r="R16" s="576" t="s">
        <v>968</v>
      </c>
      <c r="S16" s="576" t="s">
        <v>968</v>
      </c>
      <c r="T16" s="567" t="s">
        <v>796</v>
      </c>
      <c r="U16" s="576" t="s">
        <v>294</v>
      </c>
      <c r="V16" s="576" t="s">
        <v>989</v>
      </c>
      <c r="W16" s="576" t="s">
        <v>990</v>
      </c>
      <c r="X16" s="576" t="s">
        <v>990</v>
      </c>
      <c r="Y16" s="576" t="s">
        <v>991</v>
      </c>
      <c r="Z16" s="576" t="s">
        <v>991</v>
      </c>
      <c r="AA16" s="567" t="s">
        <v>796</v>
      </c>
      <c r="AB16" s="576" t="s">
        <v>712</v>
      </c>
      <c r="AC16" s="576" t="s">
        <v>256</v>
      </c>
      <c r="AD16" s="576" t="s">
        <v>256</v>
      </c>
      <c r="AE16" s="576" t="s">
        <v>256</v>
      </c>
      <c r="AF16" s="576" t="s">
        <v>256</v>
      </c>
      <c r="AG16" s="576" t="s">
        <v>712</v>
      </c>
      <c r="AH16" s="567" t="s">
        <v>796</v>
      </c>
      <c r="AI16" s="576" t="s">
        <v>712</v>
      </c>
      <c r="AJ16" s="576" t="s">
        <v>256</v>
      </c>
      <c r="AK16" s="576" t="s">
        <v>256</v>
      </c>
      <c r="AL16" s="576" t="s">
        <v>256</v>
      </c>
      <c r="AM16" s="576" t="s">
        <v>256</v>
      </c>
      <c r="AN16" s="576" t="s">
        <v>712</v>
      </c>
      <c r="AO16" s="834">
        <f t="array" ref="AO16">SUM((J16:AN16&lt;&gt;"O") * (J16:AN16&lt;&gt;"o") * (J16:AN16&lt;&gt;""))</f>
        <v>27</v>
      </c>
      <c r="AP16" s="527"/>
      <c r="AQ16" s="527"/>
      <c r="AR16" s="527"/>
    </row>
    <row r="17" spans="1:44" ht="15.75" customHeight="1">
      <c r="A17" s="122">
        <f t="shared" si="2"/>
        <v>13</v>
      </c>
      <c r="B17" s="480" t="s">
        <v>279</v>
      </c>
      <c r="C17" s="908" t="s">
        <v>992</v>
      </c>
      <c r="D17" s="563" t="s">
        <v>759</v>
      </c>
      <c r="E17" s="573">
        <v>384480526</v>
      </c>
      <c r="F17" s="771" t="s">
        <v>815</v>
      </c>
      <c r="G17" s="841">
        <v>6.2</v>
      </c>
      <c r="H17" s="570">
        <v>460</v>
      </c>
      <c r="I17" s="480" t="s">
        <v>256</v>
      </c>
      <c r="J17" s="576" t="s">
        <v>796</v>
      </c>
      <c r="K17" s="576" t="s">
        <v>262</v>
      </c>
      <c r="L17" s="576" t="s">
        <v>958</v>
      </c>
      <c r="M17" s="578" t="s">
        <v>712</v>
      </c>
      <c r="N17" s="576" t="s">
        <v>993</v>
      </c>
      <c r="O17" s="576" t="s">
        <v>994</v>
      </c>
      <c r="P17" s="576" t="s">
        <v>995</v>
      </c>
      <c r="Q17" s="576" t="s">
        <v>996</v>
      </c>
      <c r="R17" s="576" t="s">
        <v>997</v>
      </c>
      <c r="S17" s="576" t="s">
        <v>712</v>
      </c>
      <c r="T17" s="567" t="s">
        <v>958</v>
      </c>
      <c r="U17" s="576" t="s">
        <v>958</v>
      </c>
      <c r="V17" s="576" t="s">
        <v>998</v>
      </c>
      <c r="W17" s="576" t="s">
        <v>999</v>
      </c>
      <c r="X17" s="576" t="s">
        <v>1000</v>
      </c>
      <c r="Y17" s="576" t="s">
        <v>1001</v>
      </c>
      <c r="Z17" s="576" t="s">
        <v>1002</v>
      </c>
      <c r="AA17" s="567" t="s">
        <v>305</v>
      </c>
      <c r="AB17" s="576" t="s">
        <v>712</v>
      </c>
      <c r="AC17" s="576" t="s">
        <v>729</v>
      </c>
      <c r="AD17" s="576" t="s">
        <v>1003</v>
      </c>
      <c r="AE17" s="576" t="s">
        <v>1003</v>
      </c>
      <c r="AF17" s="576" t="s">
        <v>729</v>
      </c>
      <c r="AG17" s="576" t="s">
        <v>1003</v>
      </c>
      <c r="AH17" s="567" t="s">
        <v>796</v>
      </c>
      <c r="AI17" s="576" t="s">
        <v>712</v>
      </c>
      <c r="AJ17" s="576" t="s">
        <v>1003</v>
      </c>
      <c r="AK17" s="576" t="s">
        <v>1003</v>
      </c>
      <c r="AL17" s="576" t="s">
        <v>256</v>
      </c>
      <c r="AM17" s="576" t="s">
        <v>1003</v>
      </c>
      <c r="AN17" s="576" t="s">
        <v>712</v>
      </c>
      <c r="AO17" s="834">
        <f t="array" ref="AO17">SUM((J17:AN17&lt;&gt;"O") * (J17:AN17&lt;&gt;"o") * (J17:AN17&lt;&gt;""))</f>
        <v>29</v>
      </c>
      <c r="AP17" s="540"/>
      <c r="AQ17" s="540"/>
      <c r="AR17" s="540"/>
    </row>
    <row r="18" spans="1:44" ht="15.75" customHeight="1">
      <c r="A18" s="122">
        <f t="shared" si="2"/>
        <v>14</v>
      </c>
      <c r="B18" s="480" t="s">
        <v>279</v>
      </c>
      <c r="C18" s="909" t="s">
        <v>1004</v>
      </c>
      <c r="D18" s="563" t="s">
        <v>731</v>
      </c>
      <c r="E18" s="842">
        <v>983509012</v>
      </c>
      <c r="F18" s="570" t="s">
        <v>805</v>
      </c>
      <c r="G18" s="564" t="s">
        <v>749</v>
      </c>
      <c r="H18" s="480">
        <v>670</v>
      </c>
      <c r="I18" s="480" t="s">
        <v>256</v>
      </c>
      <c r="J18" s="576" t="s">
        <v>796</v>
      </c>
      <c r="K18" s="576" t="s">
        <v>958</v>
      </c>
      <c r="L18" s="576" t="s">
        <v>958</v>
      </c>
      <c r="M18" s="578" t="s">
        <v>712</v>
      </c>
      <c r="N18" s="576" t="s">
        <v>801</v>
      </c>
      <c r="O18" s="576" t="s">
        <v>1005</v>
      </c>
      <c r="P18" s="576" t="s">
        <v>1006</v>
      </c>
      <c r="Q18" s="576" t="s">
        <v>958</v>
      </c>
      <c r="R18" s="576" t="s">
        <v>958</v>
      </c>
      <c r="S18" s="576" t="s">
        <v>712</v>
      </c>
      <c r="T18" s="567" t="s">
        <v>796</v>
      </c>
      <c r="U18" s="576" t="s">
        <v>796</v>
      </c>
      <c r="V18" s="576" t="s">
        <v>958</v>
      </c>
      <c r="W18" s="576" t="s">
        <v>712</v>
      </c>
      <c r="X18" s="576" t="s">
        <v>796</v>
      </c>
      <c r="Y18" s="576" t="s">
        <v>796</v>
      </c>
      <c r="Z18" s="576" t="s">
        <v>796</v>
      </c>
      <c r="AA18" s="567" t="s">
        <v>796</v>
      </c>
      <c r="AB18" s="576" t="s">
        <v>958</v>
      </c>
      <c r="AC18" s="576" t="s">
        <v>256</v>
      </c>
      <c r="AD18" s="576" t="s">
        <v>256</v>
      </c>
      <c r="AE18" s="576" t="s">
        <v>256</v>
      </c>
      <c r="AF18" s="576" t="s">
        <v>256</v>
      </c>
      <c r="AG18" s="576" t="s">
        <v>256</v>
      </c>
      <c r="AH18" s="567" t="s">
        <v>958</v>
      </c>
      <c r="AI18" s="576" t="s">
        <v>256</v>
      </c>
      <c r="AJ18" s="576" t="s">
        <v>256</v>
      </c>
      <c r="AK18" s="576" t="s">
        <v>256</v>
      </c>
      <c r="AL18" s="576" t="s">
        <v>256</v>
      </c>
      <c r="AM18" s="576" t="s">
        <v>983</v>
      </c>
      <c r="AN18" s="576" t="s">
        <v>984</v>
      </c>
      <c r="AO18" s="834">
        <f t="array" ref="AO18">SUM((J18:AN18&lt;&gt;"O") * (J18:AN18&lt;&gt;"o") * (J18:AN18&lt;&gt;""))</f>
        <v>24</v>
      </c>
      <c r="AP18" s="527"/>
      <c r="AQ18" s="527"/>
      <c r="AR18" s="527"/>
    </row>
    <row r="19" spans="1:44" ht="15.75" customHeight="1">
      <c r="A19" s="122">
        <f t="shared" si="2"/>
        <v>15</v>
      </c>
      <c r="B19" s="480" t="s">
        <v>279</v>
      </c>
      <c r="C19" s="910" t="s">
        <v>1007</v>
      </c>
      <c r="D19" s="563" t="s">
        <v>818</v>
      </c>
      <c r="E19" s="842">
        <v>966631312</v>
      </c>
      <c r="F19" s="570" t="s">
        <v>819</v>
      </c>
      <c r="G19" s="564" t="s">
        <v>1008</v>
      </c>
      <c r="H19" s="570">
        <v>680</v>
      </c>
      <c r="I19" s="480" t="s">
        <v>256</v>
      </c>
      <c r="J19" s="576" t="s">
        <v>796</v>
      </c>
      <c r="K19" s="576" t="s">
        <v>958</v>
      </c>
      <c r="L19" s="576" t="s">
        <v>796</v>
      </c>
      <c r="M19" s="578" t="s">
        <v>262</v>
      </c>
      <c r="N19" s="576" t="s">
        <v>958</v>
      </c>
      <c r="O19" s="576" t="s">
        <v>958</v>
      </c>
      <c r="P19" s="576" t="s">
        <v>958</v>
      </c>
      <c r="Q19" s="576" t="s">
        <v>966</v>
      </c>
      <c r="R19" s="576" t="s">
        <v>966</v>
      </c>
      <c r="S19" s="576" t="s">
        <v>958</v>
      </c>
      <c r="T19" s="567" t="s">
        <v>796</v>
      </c>
      <c r="U19" s="576" t="s">
        <v>958</v>
      </c>
      <c r="V19" s="576" t="s">
        <v>958</v>
      </c>
      <c r="W19" s="576" t="s">
        <v>1009</v>
      </c>
      <c r="X19" s="576" t="s">
        <v>958</v>
      </c>
      <c r="Y19" s="576" t="s">
        <v>958</v>
      </c>
      <c r="Z19" s="576" t="s">
        <v>958</v>
      </c>
      <c r="AA19" s="567" t="s">
        <v>958</v>
      </c>
      <c r="AB19" s="576" t="s">
        <v>256</v>
      </c>
      <c r="AC19" s="576" t="s">
        <v>256</v>
      </c>
      <c r="AD19" s="576" t="s">
        <v>256</v>
      </c>
      <c r="AE19" s="576" t="s">
        <v>256</v>
      </c>
      <c r="AF19" s="576" t="s">
        <v>256</v>
      </c>
      <c r="AG19" s="576" t="s">
        <v>256</v>
      </c>
      <c r="AH19" s="567" t="s">
        <v>796</v>
      </c>
      <c r="AI19" s="576" t="s">
        <v>712</v>
      </c>
      <c r="AJ19" s="576" t="s">
        <v>256</v>
      </c>
      <c r="AK19" s="576" t="s">
        <v>256</v>
      </c>
      <c r="AL19" s="576" t="s">
        <v>256</v>
      </c>
      <c r="AM19" s="576" t="s">
        <v>256</v>
      </c>
      <c r="AN19" s="576" t="s">
        <v>256</v>
      </c>
      <c r="AO19" s="834">
        <f t="array" ref="AO19">SUM((J19:AN19&lt;&gt;"O") * (J19:AN19&lt;&gt;"o") * (J19:AN19&lt;&gt;""))</f>
        <v>27</v>
      </c>
      <c r="AP19" s="527"/>
      <c r="AQ19" s="527"/>
      <c r="AR19" s="527"/>
    </row>
    <row r="20" spans="1:44" ht="15.75" customHeight="1">
      <c r="A20" s="122">
        <f t="shared" si="2"/>
        <v>16</v>
      </c>
      <c r="B20" s="480" t="s">
        <v>279</v>
      </c>
      <c r="C20" s="911" t="s">
        <v>1010</v>
      </c>
      <c r="D20" s="563" t="s">
        <v>813</v>
      </c>
      <c r="E20" s="573">
        <v>989521691</v>
      </c>
      <c r="F20" s="840" t="s">
        <v>814</v>
      </c>
      <c r="G20" s="564">
        <v>8</v>
      </c>
      <c r="H20" s="480">
        <v>720</v>
      </c>
      <c r="I20" s="480" t="s">
        <v>256</v>
      </c>
      <c r="J20" s="576" t="s">
        <v>796</v>
      </c>
      <c r="K20" s="576" t="s">
        <v>262</v>
      </c>
      <c r="L20" s="576" t="s">
        <v>796</v>
      </c>
      <c r="M20" s="578" t="s">
        <v>958</v>
      </c>
      <c r="N20" s="576" t="s">
        <v>964</v>
      </c>
      <c r="O20" s="576" t="s">
        <v>956</v>
      </c>
      <c r="P20" s="576" t="s">
        <v>956</v>
      </c>
      <c r="Q20" s="576" t="s">
        <v>958</v>
      </c>
      <c r="R20" s="576" t="s">
        <v>958</v>
      </c>
      <c r="S20" s="576" t="s">
        <v>796</v>
      </c>
      <c r="T20" s="567" t="s">
        <v>958</v>
      </c>
      <c r="U20" s="576" t="s">
        <v>958</v>
      </c>
      <c r="V20" s="576" t="s">
        <v>1011</v>
      </c>
      <c r="W20" s="576" t="s">
        <v>1011</v>
      </c>
      <c r="X20" s="576" t="s">
        <v>958</v>
      </c>
      <c r="Y20" s="576" t="s">
        <v>958</v>
      </c>
      <c r="Z20" s="576" t="s">
        <v>958</v>
      </c>
      <c r="AA20" s="567" t="s">
        <v>958</v>
      </c>
      <c r="AB20" s="576" t="s">
        <v>256</v>
      </c>
      <c r="AC20" s="576" t="s">
        <v>256</v>
      </c>
      <c r="AD20" s="576" t="s">
        <v>256</v>
      </c>
      <c r="AE20" s="576" t="s">
        <v>256</v>
      </c>
      <c r="AF20" s="576" t="s">
        <v>256</v>
      </c>
      <c r="AG20" s="576" t="s">
        <v>712</v>
      </c>
      <c r="AH20" s="567" t="s">
        <v>796</v>
      </c>
      <c r="AI20" s="576" t="s">
        <v>712</v>
      </c>
      <c r="AJ20" s="576" t="s">
        <v>712</v>
      </c>
      <c r="AK20" s="576" t="s">
        <v>256</v>
      </c>
      <c r="AL20" s="576" t="s">
        <v>256</v>
      </c>
      <c r="AM20" s="576" t="s">
        <v>256</v>
      </c>
      <c r="AN20" s="576" t="s">
        <v>256</v>
      </c>
      <c r="AO20" s="834">
        <f t="array" ref="AO20">SUM((J20:AN20&lt;&gt;"O") * (J20:AN20&lt;&gt;"o") * (J20:AN20&lt;&gt;""))</f>
        <v>27</v>
      </c>
      <c r="AP20" s="540"/>
      <c r="AQ20" s="540"/>
      <c r="AR20" s="540"/>
    </row>
    <row r="21" spans="1:44" ht="15.75" customHeight="1">
      <c r="A21" s="122">
        <f t="shared" si="2"/>
        <v>17</v>
      </c>
      <c r="B21" s="480" t="s">
        <v>279</v>
      </c>
      <c r="C21" s="909" t="s">
        <v>1012</v>
      </c>
      <c r="D21" s="572" t="s">
        <v>760</v>
      </c>
      <c r="E21" s="573">
        <v>979896184</v>
      </c>
      <c r="F21" s="771" t="s">
        <v>866</v>
      </c>
      <c r="G21" s="841">
        <v>6.2</v>
      </c>
      <c r="H21" s="480">
        <v>500</v>
      </c>
      <c r="I21" s="480" t="s">
        <v>256</v>
      </c>
      <c r="J21" s="576" t="s">
        <v>796</v>
      </c>
      <c r="K21" s="576" t="s">
        <v>796</v>
      </c>
      <c r="L21" s="576" t="s">
        <v>796</v>
      </c>
      <c r="M21" s="578" t="s">
        <v>712</v>
      </c>
      <c r="N21" s="576" t="s">
        <v>1013</v>
      </c>
      <c r="O21" s="576" t="s">
        <v>1014</v>
      </c>
      <c r="P21" s="576" t="s">
        <v>1015</v>
      </c>
      <c r="Q21" s="576" t="s">
        <v>958</v>
      </c>
      <c r="R21" s="576" t="s">
        <v>1016</v>
      </c>
      <c r="S21" s="576" t="s">
        <v>958</v>
      </c>
      <c r="T21" s="567" t="s">
        <v>796</v>
      </c>
      <c r="U21" s="576" t="s">
        <v>712</v>
      </c>
      <c r="V21" s="576" t="s">
        <v>1017</v>
      </c>
      <c r="W21" s="576" t="s">
        <v>1017</v>
      </c>
      <c r="X21" s="576" t="s">
        <v>712</v>
      </c>
      <c r="Y21" s="576" t="s">
        <v>796</v>
      </c>
      <c r="Z21" s="576" t="s">
        <v>796</v>
      </c>
      <c r="AA21" s="567" t="s">
        <v>796</v>
      </c>
      <c r="AB21" s="576" t="s">
        <v>712</v>
      </c>
      <c r="AC21" s="576" t="s">
        <v>256</v>
      </c>
      <c r="AD21" s="576" t="s">
        <v>256</v>
      </c>
      <c r="AE21" s="576" t="s">
        <v>256</v>
      </c>
      <c r="AF21" s="576" t="s">
        <v>256</v>
      </c>
      <c r="AG21" s="576" t="s">
        <v>256</v>
      </c>
      <c r="AH21" s="567" t="s">
        <v>796</v>
      </c>
      <c r="AI21" s="576" t="s">
        <v>796</v>
      </c>
      <c r="AJ21" s="576" t="s">
        <v>796</v>
      </c>
      <c r="AK21" s="576" t="s">
        <v>712</v>
      </c>
      <c r="AL21" s="576" t="s">
        <v>712</v>
      </c>
      <c r="AM21" s="576" t="s">
        <v>712</v>
      </c>
      <c r="AN21" s="576" t="s">
        <v>796</v>
      </c>
      <c r="AO21" s="834">
        <f t="array" ref="AO21">SUM((J21:AN21&lt;&gt;"O") * (J21:AN21&lt;&gt;"o") * (J21:AN21&lt;&gt;""))</f>
        <v>20</v>
      </c>
      <c r="AP21" s="540"/>
      <c r="AQ21" s="540"/>
      <c r="AR21" s="540"/>
    </row>
    <row r="22" spans="1:44" ht="15.75" customHeight="1">
      <c r="A22" s="122">
        <f t="shared" si="2"/>
        <v>18</v>
      </c>
      <c r="B22" s="480" t="s">
        <v>279</v>
      </c>
      <c r="C22" s="906" t="s">
        <v>1018</v>
      </c>
      <c r="D22" s="563" t="s">
        <v>816</v>
      </c>
      <c r="E22" s="842">
        <v>397448394</v>
      </c>
      <c r="F22" s="843" t="s">
        <v>817</v>
      </c>
      <c r="G22" s="841">
        <v>6.2</v>
      </c>
      <c r="H22" s="570">
        <v>460</v>
      </c>
      <c r="I22" s="480" t="s">
        <v>256</v>
      </c>
      <c r="J22" s="576" t="s">
        <v>796</v>
      </c>
      <c r="K22" s="576" t="s">
        <v>796</v>
      </c>
      <c r="L22" s="576" t="s">
        <v>796</v>
      </c>
      <c r="M22" s="578" t="s">
        <v>796</v>
      </c>
      <c r="N22" s="576" t="s">
        <v>796</v>
      </c>
      <c r="O22" s="576" t="s">
        <v>796</v>
      </c>
      <c r="P22" s="576" t="s">
        <v>796</v>
      </c>
      <c r="Q22" s="576" t="s">
        <v>796</v>
      </c>
      <c r="R22" s="576" t="s">
        <v>796</v>
      </c>
      <c r="S22" s="576" t="s">
        <v>712</v>
      </c>
      <c r="T22" s="567" t="s">
        <v>796</v>
      </c>
      <c r="U22" s="576" t="s">
        <v>958</v>
      </c>
      <c r="V22" s="576" t="s">
        <v>966</v>
      </c>
      <c r="W22" s="576" t="s">
        <v>966</v>
      </c>
      <c r="X22" s="576" t="s">
        <v>1019</v>
      </c>
      <c r="Y22" s="576" t="s">
        <v>958</v>
      </c>
      <c r="Z22" s="576" t="s">
        <v>958</v>
      </c>
      <c r="AA22" s="567" t="s">
        <v>796</v>
      </c>
      <c r="AB22" s="576" t="s">
        <v>712</v>
      </c>
      <c r="AC22" s="576" t="s">
        <v>256</v>
      </c>
      <c r="AD22" s="576" t="s">
        <v>256</v>
      </c>
      <c r="AE22" s="576" t="s">
        <v>1020</v>
      </c>
      <c r="AF22" s="576" t="s">
        <v>1003</v>
      </c>
      <c r="AG22" s="576" t="s">
        <v>1003</v>
      </c>
      <c r="AH22" s="567" t="s">
        <v>796</v>
      </c>
      <c r="AI22" s="576" t="s">
        <v>712</v>
      </c>
      <c r="AJ22" s="576" t="s">
        <v>1003</v>
      </c>
      <c r="AK22" s="576" t="s">
        <v>1003</v>
      </c>
      <c r="AL22" s="576" t="s">
        <v>1003</v>
      </c>
      <c r="AM22" s="576" t="s">
        <v>256</v>
      </c>
      <c r="AN22" s="576" t="s">
        <v>1003</v>
      </c>
      <c r="AO22" s="834">
        <f t="array" ref="AO22">SUM((J22:AN22&lt;&gt;"O") * (J22:AN22&lt;&gt;"o") * (J22:AN22&lt;&gt;""))</f>
        <v>19</v>
      </c>
      <c r="AP22" s="527"/>
      <c r="AQ22" s="527"/>
      <c r="AR22" s="527"/>
    </row>
    <row r="23" spans="1:44" ht="15.75" customHeight="1">
      <c r="A23" s="122">
        <f t="shared" si="2"/>
        <v>19</v>
      </c>
      <c r="B23" s="480" t="s">
        <v>279</v>
      </c>
      <c r="C23" s="909" t="s">
        <v>1021</v>
      </c>
      <c r="D23" s="563" t="s">
        <v>1022</v>
      </c>
      <c r="E23" s="842">
        <v>978384221</v>
      </c>
      <c r="F23" s="912"/>
      <c r="G23" s="564" t="s">
        <v>933</v>
      </c>
      <c r="H23" s="480">
        <v>460</v>
      </c>
      <c r="I23" s="480" t="s">
        <v>256</v>
      </c>
      <c r="J23" s="576"/>
      <c r="K23" s="576"/>
      <c r="L23" s="576"/>
      <c r="M23" s="578"/>
      <c r="N23" s="576" t="s">
        <v>712</v>
      </c>
      <c r="O23" s="576" t="s">
        <v>712</v>
      </c>
      <c r="P23" s="576" t="s">
        <v>996</v>
      </c>
      <c r="Q23" s="576" t="s">
        <v>757</v>
      </c>
      <c r="R23" s="576" t="s">
        <v>1016</v>
      </c>
      <c r="S23" s="576" t="s">
        <v>958</v>
      </c>
      <c r="T23" s="567" t="s">
        <v>796</v>
      </c>
      <c r="U23" s="576" t="s">
        <v>796</v>
      </c>
      <c r="V23" s="576" t="s">
        <v>958</v>
      </c>
      <c r="W23" s="576" t="s">
        <v>958</v>
      </c>
      <c r="X23" s="576" t="s">
        <v>1023</v>
      </c>
      <c r="Y23" s="576" t="s">
        <v>958</v>
      </c>
      <c r="Z23" s="576" t="s">
        <v>958</v>
      </c>
      <c r="AA23" s="567" t="s">
        <v>796</v>
      </c>
      <c r="AB23" s="576" t="s">
        <v>712</v>
      </c>
      <c r="AC23" s="576" t="s">
        <v>796</v>
      </c>
      <c r="AD23" s="576" t="s">
        <v>256</v>
      </c>
      <c r="AE23" s="576" t="s">
        <v>1003</v>
      </c>
      <c r="AF23" s="576" t="s">
        <v>796</v>
      </c>
      <c r="AG23" s="576" t="s">
        <v>796</v>
      </c>
      <c r="AH23" s="567" t="s">
        <v>796</v>
      </c>
      <c r="AI23" s="576" t="s">
        <v>256</v>
      </c>
      <c r="AJ23" s="576" t="s">
        <v>1020</v>
      </c>
      <c r="AK23" s="576" t="s">
        <v>712</v>
      </c>
      <c r="AL23" s="576" t="s">
        <v>256</v>
      </c>
      <c r="AM23" s="576" t="s">
        <v>1003</v>
      </c>
      <c r="AN23" s="576" t="s">
        <v>712</v>
      </c>
      <c r="AO23" s="834">
        <f t="array" ref="AO23">SUM((J23:AN23&lt;&gt;"O") * (J23:AN23&lt;&gt;"o") * (J23:AN23&lt;&gt;""))</f>
        <v>20</v>
      </c>
      <c r="AP23" s="527"/>
      <c r="AQ23" s="527"/>
      <c r="AR23" s="527"/>
    </row>
    <row r="24" spans="1:44" ht="15.75" customHeight="1">
      <c r="A24" s="122">
        <f t="shared" si="2"/>
        <v>20</v>
      </c>
      <c r="B24" s="480"/>
      <c r="C24" s="911" t="s">
        <v>1024</v>
      </c>
      <c r="D24" s="572"/>
      <c r="E24" s="573"/>
      <c r="F24" s="840"/>
      <c r="G24" s="564" t="s">
        <v>935</v>
      </c>
      <c r="H24" s="480">
        <v>340</v>
      </c>
      <c r="I24" s="480" t="s">
        <v>256</v>
      </c>
      <c r="J24" s="576"/>
      <c r="K24" s="576"/>
      <c r="L24" s="576"/>
      <c r="M24" s="576"/>
      <c r="N24" s="576"/>
      <c r="O24" s="576"/>
      <c r="P24" s="576"/>
      <c r="Q24" s="576"/>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576"/>
      <c r="AO24" s="834">
        <f t="array" ref="AO24">SUM((J24:AN24&lt;&gt;"O") * (J24:AN24&lt;&gt;"o") * (J24:AN24&lt;&gt;""))</f>
        <v>0</v>
      </c>
      <c r="AP24" s="527"/>
      <c r="AQ24" s="527"/>
      <c r="AR24" s="527"/>
    </row>
    <row r="25" spans="1:44" ht="15.75" customHeight="1">
      <c r="A25" s="122">
        <f t="shared" si="2"/>
        <v>21</v>
      </c>
      <c r="B25" s="480"/>
      <c r="C25" s="913" t="s">
        <v>1025</v>
      </c>
      <c r="D25" s="563"/>
      <c r="E25" s="842"/>
      <c r="F25" s="914"/>
      <c r="G25" s="564" t="s">
        <v>1026</v>
      </c>
      <c r="H25" s="480">
        <v>460</v>
      </c>
      <c r="I25" s="480" t="s">
        <v>256</v>
      </c>
      <c r="J25" s="576"/>
      <c r="K25" s="576"/>
      <c r="L25" s="576"/>
      <c r="M25" s="576"/>
      <c r="N25" s="576"/>
      <c r="O25" s="576"/>
      <c r="P25" s="576"/>
      <c r="Q25" s="576"/>
      <c r="R25" s="576"/>
      <c r="S25" s="576"/>
      <c r="T25" s="576"/>
      <c r="U25" s="576"/>
      <c r="V25" s="576"/>
      <c r="W25" s="576"/>
      <c r="X25" s="576"/>
      <c r="Y25" s="576"/>
      <c r="Z25" s="576"/>
      <c r="AA25" s="576"/>
      <c r="AB25" s="576"/>
      <c r="AC25" s="576"/>
      <c r="AD25" s="576"/>
      <c r="AE25" s="576"/>
      <c r="AF25" s="576"/>
      <c r="AG25" s="576"/>
      <c r="AH25" s="576"/>
      <c r="AI25" s="576"/>
      <c r="AJ25" s="576"/>
      <c r="AK25" s="576"/>
      <c r="AL25" s="576"/>
      <c r="AM25" s="576"/>
      <c r="AN25" s="576"/>
      <c r="AO25" s="834">
        <f t="array" ref="AO25">SUM((J25:AN25&lt;&gt;"O") * (J25:AN25&lt;&gt;"o") * (J25:AN25&lt;&gt;""))</f>
        <v>0</v>
      </c>
      <c r="AP25" s="527"/>
      <c r="AQ25" s="527"/>
      <c r="AR25" s="527"/>
    </row>
    <row r="26" spans="1:44" ht="15.75" customHeight="1">
      <c r="A26" s="122">
        <f t="shared" si="2"/>
        <v>22</v>
      </c>
      <c r="B26" s="480"/>
      <c r="C26" s="909"/>
      <c r="D26" s="563"/>
      <c r="E26" s="842"/>
      <c r="F26" s="914"/>
      <c r="G26" s="564"/>
      <c r="H26" s="480"/>
      <c r="I26" s="480" t="s">
        <v>256</v>
      </c>
      <c r="J26" s="576"/>
      <c r="K26" s="576"/>
      <c r="L26" s="576"/>
      <c r="M26" s="576"/>
      <c r="N26" s="576"/>
      <c r="O26" s="576"/>
      <c r="P26" s="576"/>
      <c r="Q26" s="576"/>
      <c r="R26" s="576"/>
      <c r="S26" s="576"/>
      <c r="T26" s="576"/>
      <c r="U26" s="576"/>
      <c r="V26" s="576"/>
      <c r="W26" s="576"/>
      <c r="X26" s="576"/>
      <c r="Y26" s="576"/>
      <c r="Z26" s="576"/>
      <c r="AA26" s="576"/>
      <c r="AB26" s="576"/>
      <c r="AC26" s="576"/>
      <c r="AD26" s="576"/>
      <c r="AE26" s="576"/>
      <c r="AF26" s="576"/>
      <c r="AG26" s="576"/>
      <c r="AH26" s="576"/>
      <c r="AI26" s="576"/>
      <c r="AJ26" s="576"/>
      <c r="AK26" s="576"/>
      <c r="AL26" s="576"/>
      <c r="AM26" s="576"/>
      <c r="AN26" s="576"/>
      <c r="AO26" s="834">
        <f t="array" ref="AO26">SUM((J26:AN26&lt;&gt;"O") * (J26:AN26&lt;&gt;"o") * (J26:AN26&lt;&gt;""))</f>
        <v>0</v>
      </c>
      <c r="AP26" s="527"/>
      <c r="AQ26" s="527"/>
      <c r="AR26" s="527"/>
    </row>
    <row r="27" spans="1:44" ht="15.75" customHeight="1">
      <c r="A27" s="122">
        <f t="shared" si="2"/>
        <v>23</v>
      </c>
      <c r="B27" s="807" t="s">
        <v>279</v>
      </c>
      <c r="C27" s="1660" t="s">
        <v>1027</v>
      </c>
      <c r="D27" s="813" t="s">
        <v>770</v>
      </c>
      <c r="E27" s="812">
        <v>986629593</v>
      </c>
      <c r="F27" s="813" t="s">
        <v>867</v>
      </c>
      <c r="G27" s="870">
        <v>15</v>
      </c>
      <c r="H27" s="61"/>
      <c r="I27" s="807" t="s">
        <v>718</v>
      </c>
      <c r="J27" s="576" t="s">
        <v>261</v>
      </c>
      <c r="K27" s="576" t="s">
        <v>712</v>
      </c>
      <c r="L27" s="576" t="s">
        <v>712</v>
      </c>
      <c r="M27" s="576" t="s">
        <v>712</v>
      </c>
      <c r="N27" s="576" t="s">
        <v>712</v>
      </c>
      <c r="O27" s="836" t="s">
        <v>821</v>
      </c>
      <c r="P27" s="836" t="s">
        <v>821</v>
      </c>
      <c r="Q27" s="836" t="s">
        <v>821</v>
      </c>
      <c r="R27" s="836" t="s">
        <v>821</v>
      </c>
      <c r="S27" s="836" t="s">
        <v>821</v>
      </c>
      <c r="T27" s="576" t="s">
        <v>712</v>
      </c>
      <c r="U27" s="862" t="s">
        <v>835</v>
      </c>
      <c r="V27" s="862" t="s">
        <v>835</v>
      </c>
      <c r="W27" s="862" t="s">
        <v>835</v>
      </c>
      <c r="X27" s="862" t="s">
        <v>835</v>
      </c>
      <c r="Y27" s="862" t="s">
        <v>835</v>
      </c>
      <c r="Z27" s="576" t="s">
        <v>712</v>
      </c>
      <c r="AA27" s="836" t="s">
        <v>846</v>
      </c>
      <c r="AB27" s="836" t="s">
        <v>846</v>
      </c>
      <c r="AC27" s="836" t="s">
        <v>846</v>
      </c>
      <c r="AD27" s="836" t="s">
        <v>846</v>
      </c>
      <c r="AE27" s="836" t="s">
        <v>846</v>
      </c>
      <c r="AF27" s="576" t="s">
        <v>712</v>
      </c>
      <c r="AG27" s="576" t="s">
        <v>712</v>
      </c>
      <c r="AH27" s="576" t="s">
        <v>712</v>
      </c>
      <c r="AI27" s="865" t="s">
        <v>861</v>
      </c>
      <c r="AJ27" s="865" t="s">
        <v>861</v>
      </c>
      <c r="AK27" s="865" t="s">
        <v>861</v>
      </c>
      <c r="AL27" s="865" t="s">
        <v>861</v>
      </c>
      <c r="AM27" s="865" t="s">
        <v>861</v>
      </c>
      <c r="AN27" s="854" t="s">
        <v>838</v>
      </c>
      <c r="AO27" s="834">
        <f t="array" ref="AO27">SUM((J27:AN27&lt;&gt;"O") * (J27:AN27&lt;&gt;"o") * (J27:AN27&lt;&gt;""))</f>
        <v>30</v>
      </c>
      <c r="AP27" s="527"/>
      <c r="AQ27" s="527"/>
      <c r="AR27" s="527"/>
    </row>
    <row r="28" spans="1:44" ht="15.75" customHeight="1">
      <c r="A28" s="122">
        <f t="shared" si="2"/>
        <v>24</v>
      </c>
      <c r="B28" s="807" t="s">
        <v>279</v>
      </c>
      <c r="C28" s="1561"/>
      <c r="D28" s="813" t="s">
        <v>1028</v>
      </c>
      <c r="E28" s="812">
        <v>374005999</v>
      </c>
      <c r="F28" s="813" t="s">
        <v>1029</v>
      </c>
      <c r="G28" s="870">
        <v>15</v>
      </c>
      <c r="H28" s="61"/>
      <c r="I28" s="807" t="s">
        <v>718</v>
      </c>
      <c r="J28" s="576"/>
      <c r="K28" s="576"/>
      <c r="L28" s="576"/>
      <c r="M28" s="576"/>
      <c r="N28" s="576"/>
      <c r="O28" s="836" t="s">
        <v>821</v>
      </c>
      <c r="P28" s="836" t="s">
        <v>821</v>
      </c>
      <c r="Q28" s="836" t="s">
        <v>821</v>
      </c>
      <c r="R28" s="836" t="s">
        <v>821</v>
      </c>
      <c r="S28" s="836" t="s">
        <v>821</v>
      </c>
      <c r="T28" s="576" t="s">
        <v>712</v>
      </c>
      <c r="U28" s="862" t="s">
        <v>835</v>
      </c>
      <c r="V28" s="862" t="s">
        <v>835</v>
      </c>
      <c r="W28" s="862" t="s">
        <v>835</v>
      </c>
      <c r="X28" s="862" t="s">
        <v>835</v>
      </c>
      <c r="Y28" s="862" t="s">
        <v>835</v>
      </c>
      <c r="Z28" s="576" t="s">
        <v>712</v>
      </c>
      <c r="AA28" s="836" t="s">
        <v>846</v>
      </c>
      <c r="AB28" s="836" t="s">
        <v>846</v>
      </c>
      <c r="AC28" s="836" t="s">
        <v>846</v>
      </c>
      <c r="AD28" s="836" t="s">
        <v>846</v>
      </c>
      <c r="AE28" s="836" t="s">
        <v>846</v>
      </c>
      <c r="AF28" s="576" t="s">
        <v>712</v>
      </c>
      <c r="AG28" s="576" t="s">
        <v>712</v>
      </c>
      <c r="AH28" s="576" t="s">
        <v>712</v>
      </c>
      <c r="AI28" s="865" t="s">
        <v>861</v>
      </c>
      <c r="AJ28" s="865" t="s">
        <v>861</v>
      </c>
      <c r="AK28" s="865" t="s">
        <v>861</v>
      </c>
      <c r="AL28" s="865" t="s">
        <v>861</v>
      </c>
      <c r="AM28" s="865" t="s">
        <v>861</v>
      </c>
      <c r="AN28" s="854" t="s">
        <v>838</v>
      </c>
      <c r="AO28" s="834">
        <f t="array" ref="AO28">SUM((J28:AN28&lt;&gt;"O") * (J28:AN28&lt;&gt;"o") * (J28:AN28&lt;&gt;""))</f>
        <v>26</v>
      </c>
      <c r="AP28" s="527"/>
      <c r="AQ28" s="527"/>
      <c r="AR28" s="527"/>
    </row>
    <row r="29" spans="1:44" ht="15.75" customHeight="1">
      <c r="A29" s="122">
        <f t="shared" si="2"/>
        <v>25</v>
      </c>
      <c r="B29" s="807" t="s">
        <v>279</v>
      </c>
      <c r="C29" s="1660" t="s">
        <v>1030</v>
      </c>
      <c r="D29" s="813" t="s">
        <v>773</v>
      </c>
      <c r="E29" s="812">
        <v>978975812</v>
      </c>
      <c r="F29" s="813" t="s">
        <v>870</v>
      </c>
      <c r="G29" s="870">
        <v>15</v>
      </c>
      <c r="H29" s="61"/>
      <c r="I29" s="807" t="s">
        <v>718</v>
      </c>
      <c r="J29" s="576" t="s">
        <v>261</v>
      </c>
      <c r="K29" s="576" t="s">
        <v>261</v>
      </c>
      <c r="L29" s="576" t="s">
        <v>712</v>
      </c>
      <c r="M29" s="576" t="s">
        <v>712</v>
      </c>
      <c r="N29" s="862" t="s">
        <v>988</v>
      </c>
      <c r="O29" s="862" t="s">
        <v>988</v>
      </c>
      <c r="P29" s="862" t="s">
        <v>988</v>
      </c>
      <c r="Q29" s="862" t="s">
        <v>988</v>
      </c>
      <c r="R29" s="862" t="s">
        <v>988</v>
      </c>
      <c r="S29" s="576" t="s">
        <v>712</v>
      </c>
      <c r="T29" s="847" t="s">
        <v>1031</v>
      </c>
      <c r="U29" s="847" t="s">
        <v>1031</v>
      </c>
      <c r="V29" s="847" t="s">
        <v>1031</v>
      </c>
      <c r="W29" s="847" t="s">
        <v>1031</v>
      </c>
      <c r="X29" s="847" t="s">
        <v>1031</v>
      </c>
      <c r="Y29" s="576" t="s">
        <v>712</v>
      </c>
      <c r="Z29" s="915" t="s">
        <v>846</v>
      </c>
      <c r="AA29" s="915" t="s">
        <v>846</v>
      </c>
      <c r="AB29" s="915" t="s">
        <v>846</v>
      </c>
      <c r="AC29" s="915" t="s">
        <v>846</v>
      </c>
      <c r="AD29" s="915" t="s">
        <v>846</v>
      </c>
      <c r="AE29" s="576" t="s">
        <v>712</v>
      </c>
      <c r="AF29" s="576" t="s">
        <v>712</v>
      </c>
      <c r="AG29" s="576" t="s">
        <v>712</v>
      </c>
      <c r="AH29" s="576" t="s">
        <v>712</v>
      </c>
      <c r="AI29" s="865" t="s">
        <v>1032</v>
      </c>
      <c r="AJ29" s="865" t="s">
        <v>1032</v>
      </c>
      <c r="AK29" s="865" t="s">
        <v>1032</v>
      </c>
      <c r="AL29" s="865" t="s">
        <v>1032</v>
      </c>
      <c r="AM29" s="865" t="s">
        <v>1032</v>
      </c>
      <c r="AN29" s="854" t="s">
        <v>838</v>
      </c>
      <c r="AO29" s="834">
        <f t="array" ref="AO29">SUM((J29:AN29&lt;&gt;"O") * (J29:AN29&lt;&gt;"o") * (J29:AN29&lt;&gt;""))</f>
        <v>29</v>
      </c>
      <c r="AP29" s="527"/>
      <c r="AQ29" s="527"/>
      <c r="AR29" s="527"/>
    </row>
    <row r="30" spans="1:44" ht="15.75" customHeight="1">
      <c r="A30" s="122">
        <f t="shared" si="2"/>
        <v>26</v>
      </c>
      <c r="B30" s="807" t="s">
        <v>279</v>
      </c>
      <c r="C30" s="1539"/>
      <c r="D30" s="813" t="s">
        <v>774</v>
      </c>
      <c r="E30" s="812">
        <v>333105152</v>
      </c>
      <c r="F30" s="857" t="s">
        <v>871</v>
      </c>
      <c r="G30" s="870">
        <v>15</v>
      </c>
      <c r="H30" s="61"/>
      <c r="I30" s="807" t="s">
        <v>718</v>
      </c>
      <c r="J30" s="576" t="s">
        <v>261</v>
      </c>
      <c r="K30" s="576" t="s">
        <v>261</v>
      </c>
      <c r="L30" s="576" t="s">
        <v>712</v>
      </c>
      <c r="M30" s="576" t="s">
        <v>712</v>
      </c>
      <c r="N30" s="862" t="s">
        <v>988</v>
      </c>
      <c r="O30" s="862" t="s">
        <v>988</v>
      </c>
      <c r="P30" s="862" t="s">
        <v>988</v>
      </c>
      <c r="Q30" s="862" t="s">
        <v>988</v>
      </c>
      <c r="R30" s="862" t="s">
        <v>988</v>
      </c>
      <c r="S30" s="576" t="s">
        <v>712</v>
      </c>
      <c r="T30" s="847" t="s">
        <v>1031</v>
      </c>
      <c r="U30" s="847" t="s">
        <v>1031</v>
      </c>
      <c r="V30" s="847" t="s">
        <v>1031</v>
      </c>
      <c r="W30" s="847" t="s">
        <v>1031</v>
      </c>
      <c r="X30" s="847" t="s">
        <v>1031</v>
      </c>
      <c r="Y30" s="576" t="s">
        <v>712</v>
      </c>
      <c r="Z30" s="915" t="s">
        <v>846</v>
      </c>
      <c r="AA30" s="915" t="s">
        <v>846</v>
      </c>
      <c r="AB30" s="915" t="s">
        <v>846</v>
      </c>
      <c r="AC30" s="915" t="s">
        <v>846</v>
      </c>
      <c r="AD30" s="915" t="s">
        <v>846</v>
      </c>
      <c r="AE30" s="576" t="s">
        <v>712</v>
      </c>
      <c r="AF30" s="576" t="s">
        <v>712</v>
      </c>
      <c r="AG30" s="576" t="s">
        <v>712</v>
      </c>
      <c r="AH30" s="576" t="s">
        <v>712</v>
      </c>
      <c r="AI30" s="865" t="s">
        <v>1032</v>
      </c>
      <c r="AJ30" s="865" t="s">
        <v>1032</v>
      </c>
      <c r="AK30" s="865" t="s">
        <v>1032</v>
      </c>
      <c r="AL30" s="865" t="s">
        <v>1032</v>
      </c>
      <c r="AM30" s="865" t="s">
        <v>1032</v>
      </c>
      <c r="AN30" s="854" t="s">
        <v>838</v>
      </c>
      <c r="AO30" s="834">
        <f t="array" ref="AO30">SUM((J30:AN30&lt;&gt;"O") * (J30:AN30&lt;&gt;"o") * (J30:AN30&lt;&gt;""))</f>
        <v>29</v>
      </c>
      <c r="AP30" s="527"/>
      <c r="AQ30" s="527"/>
      <c r="AR30" s="527"/>
    </row>
    <row r="31" spans="1:44" ht="15.75" customHeight="1">
      <c r="A31" s="122">
        <f t="shared" si="2"/>
        <v>27</v>
      </c>
      <c r="B31" s="807" t="s">
        <v>279</v>
      </c>
      <c r="C31" s="1661" t="s">
        <v>1033</v>
      </c>
      <c r="D31" s="813" t="s">
        <v>847</v>
      </c>
      <c r="E31" s="812">
        <v>853603811</v>
      </c>
      <c r="F31" s="859" t="s">
        <v>848</v>
      </c>
      <c r="G31" s="810">
        <v>15</v>
      </c>
      <c r="H31" s="61"/>
      <c r="I31" s="807" t="s">
        <v>718</v>
      </c>
      <c r="J31" s="862" t="s">
        <v>838</v>
      </c>
      <c r="K31" s="862" t="s">
        <v>838</v>
      </c>
      <c r="L31" s="576" t="s">
        <v>712</v>
      </c>
      <c r="M31" s="847" t="s">
        <v>988</v>
      </c>
      <c r="N31" s="847" t="s">
        <v>988</v>
      </c>
      <c r="O31" s="847" t="s">
        <v>988</v>
      </c>
      <c r="P31" s="847" t="s">
        <v>988</v>
      </c>
      <c r="Q31" s="847" t="s">
        <v>988</v>
      </c>
      <c r="R31" s="576" t="s">
        <v>712</v>
      </c>
      <c r="S31" s="916" t="s">
        <v>835</v>
      </c>
      <c r="T31" s="916" t="s">
        <v>835</v>
      </c>
      <c r="U31" s="916" t="s">
        <v>835</v>
      </c>
      <c r="V31" s="916" t="s">
        <v>835</v>
      </c>
      <c r="W31" s="916" t="s">
        <v>835</v>
      </c>
      <c r="X31" s="576" t="s">
        <v>712</v>
      </c>
      <c r="Y31" s="576" t="s">
        <v>712</v>
      </c>
      <c r="Z31" s="576" t="s">
        <v>712</v>
      </c>
      <c r="AA31" s="576" t="s">
        <v>712</v>
      </c>
      <c r="AB31" s="576" t="s">
        <v>712</v>
      </c>
      <c r="AC31" s="576" t="s">
        <v>712</v>
      </c>
      <c r="AD31" s="847" t="s">
        <v>1034</v>
      </c>
      <c r="AE31" s="847" t="s">
        <v>1034</v>
      </c>
      <c r="AF31" s="847" t="s">
        <v>1034</v>
      </c>
      <c r="AG31" s="847" t="s">
        <v>1034</v>
      </c>
      <c r="AH31" s="847" t="s">
        <v>1034</v>
      </c>
      <c r="AI31" s="576" t="s">
        <v>712</v>
      </c>
      <c r="AJ31" s="576" t="s">
        <v>712</v>
      </c>
      <c r="AK31" s="576" t="s">
        <v>712</v>
      </c>
      <c r="AL31" s="576" t="s">
        <v>712</v>
      </c>
      <c r="AM31" s="862" t="s">
        <v>712</v>
      </c>
      <c r="AN31" s="862" t="s">
        <v>712</v>
      </c>
      <c r="AO31" s="834">
        <f t="array" ref="AO31">SUM((J31:AN31&lt;&gt;"O") * (J31:AN31&lt;&gt;"o") * (J31:AN31&lt;&gt;""))</f>
        <v>31</v>
      </c>
      <c r="AP31" s="527"/>
      <c r="AQ31" s="527"/>
      <c r="AR31" s="527"/>
    </row>
    <row r="32" spans="1:44" ht="15.75" customHeight="1">
      <c r="A32" s="122">
        <f t="shared" si="2"/>
        <v>28</v>
      </c>
      <c r="B32" s="807" t="s">
        <v>279</v>
      </c>
      <c r="C32" s="1539"/>
      <c r="D32" s="813" t="s">
        <v>1035</v>
      </c>
      <c r="E32" s="812">
        <v>393286669</v>
      </c>
      <c r="F32" s="877" t="s">
        <v>1036</v>
      </c>
      <c r="G32" s="810">
        <v>15</v>
      </c>
      <c r="H32" s="61"/>
      <c r="I32" s="807" t="s">
        <v>718</v>
      </c>
      <c r="J32" s="862" t="s">
        <v>821</v>
      </c>
      <c r="K32" s="862" t="s">
        <v>821</v>
      </c>
      <c r="L32" s="576" t="s">
        <v>712</v>
      </c>
      <c r="M32" s="847" t="s">
        <v>988</v>
      </c>
      <c r="N32" s="847" t="s">
        <v>988</v>
      </c>
      <c r="O32" s="847" t="s">
        <v>988</v>
      </c>
      <c r="P32" s="847" t="s">
        <v>988</v>
      </c>
      <c r="Q32" s="847" t="s">
        <v>988</v>
      </c>
      <c r="R32" s="576" t="s">
        <v>712</v>
      </c>
      <c r="S32" s="916" t="s">
        <v>835</v>
      </c>
      <c r="T32" s="916" t="s">
        <v>835</v>
      </c>
      <c r="U32" s="916" t="s">
        <v>835</v>
      </c>
      <c r="V32" s="916" t="s">
        <v>835</v>
      </c>
      <c r="W32" s="916" t="s">
        <v>835</v>
      </c>
      <c r="X32" s="576" t="s">
        <v>712</v>
      </c>
      <c r="Y32" s="576" t="s">
        <v>712</v>
      </c>
      <c r="Z32" s="576" t="s">
        <v>712</v>
      </c>
      <c r="AA32" s="576" t="s">
        <v>712</v>
      </c>
      <c r="AB32" s="576" t="s">
        <v>712</v>
      </c>
      <c r="AC32" s="576" t="s">
        <v>712</v>
      </c>
      <c r="AD32" s="847" t="s">
        <v>1034</v>
      </c>
      <c r="AE32" s="847" t="s">
        <v>1034</v>
      </c>
      <c r="AF32" s="847" t="s">
        <v>1034</v>
      </c>
      <c r="AG32" s="847" t="s">
        <v>1034</v>
      </c>
      <c r="AH32" s="847" t="s">
        <v>1034</v>
      </c>
      <c r="AI32" s="576" t="s">
        <v>712</v>
      </c>
      <c r="AJ32" s="576" t="s">
        <v>712</v>
      </c>
      <c r="AK32" s="576" t="s">
        <v>712</v>
      </c>
      <c r="AL32" s="576" t="s">
        <v>712</v>
      </c>
      <c r="AM32" s="862" t="s">
        <v>712</v>
      </c>
      <c r="AN32" s="862" t="s">
        <v>712</v>
      </c>
      <c r="AO32" s="834">
        <f t="array" ref="AO32">SUM((J32:AN32&lt;&gt;"O") * (J32:AN32&lt;&gt;"o") * (J32:AN32&lt;&gt;""))</f>
        <v>31</v>
      </c>
      <c r="AP32" s="527"/>
      <c r="AQ32" s="527"/>
      <c r="AR32" s="527"/>
    </row>
    <row r="33" spans="1:44" ht="15.75" customHeight="1">
      <c r="A33" s="122">
        <f t="shared" si="2"/>
        <v>29</v>
      </c>
      <c r="B33" s="807" t="s">
        <v>279</v>
      </c>
      <c r="C33" s="1660" t="s">
        <v>1037</v>
      </c>
      <c r="D33" s="848" t="s">
        <v>829</v>
      </c>
      <c r="E33" s="849" t="s">
        <v>830</v>
      </c>
      <c r="F33" s="848" t="s">
        <v>831</v>
      </c>
      <c r="G33" s="817" t="s">
        <v>721</v>
      </c>
      <c r="H33" s="807"/>
      <c r="I33" s="807" t="s">
        <v>718</v>
      </c>
      <c r="J33" s="576" t="s">
        <v>712</v>
      </c>
      <c r="K33" s="576" t="s">
        <v>712</v>
      </c>
      <c r="L33" s="774" t="s">
        <v>1038</v>
      </c>
      <c r="M33" s="774" t="s">
        <v>1038</v>
      </c>
      <c r="N33" s="774" t="s">
        <v>1038</v>
      </c>
      <c r="O33" s="774" t="s">
        <v>1038</v>
      </c>
      <c r="P33" s="774" t="s">
        <v>1038</v>
      </c>
      <c r="Q33" s="865" t="s">
        <v>865</v>
      </c>
      <c r="R33" s="865" t="s">
        <v>865</v>
      </c>
      <c r="S33" s="865" t="s">
        <v>865</v>
      </c>
      <c r="T33" s="865" t="s">
        <v>865</v>
      </c>
      <c r="U33" s="865" t="s">
        <v>865</v>
      </c>
      <c r="V33" s="847" t="s">
        <v>1039</v>
      </c>
      <c r="W33" s="847" t="s">
        <v>1039</v>
      </c>
      <c r="X33" s="847" t="s">
        <v>1039</v>
      </c>
      <c r="Y33" s="847" t="s">
        <v>1039</v>
      </c>
      <c r="Z33" s="847" t="s">
        <v>1039</v>
      </c>
      <c r="AA33" s="836" t="s">
        <v>1040</v>
      </c>
      <c r="AB33" s="836" t="s">
        <v>1040</v>
      </c>
      <c r="AC33" s="836" t="s">
        <v>1040</v>
      </c>
      <c r="AD33" s="836" t="s">
        <v>1040</v>
      </c>
      <c r="AE33" s="836" t="s">
        <v>1040</v>
      </c>
      <c r="AF33" s="576" t="s">
        <v>712</v>
      </c>
      <c r="AG33" s="854" t="s">
        <v>1041</v>
      </c>
      <c r="AH33" s="854" t="s">
        <v>1041</v>
      </c>
      <c r="AI33" s="854" t="s">
        <v>1041</v>
      </c>
      <c r="AJ33" s="854" t="s">
        <v>1041</v>
      </c>
      <c r="AK33" s="854" t="s">
        <v>1041</v>
      </c>
      <c r="AL33" s="774" t="s">
        <v>1042</v>
      </c>
      <c r="AM33" s="774" t="s">
        <v>1042</v>
      </c>
      <c r="AN33" s="774" t="s">
        <v>1042</v>
      </c>
      <c r="AO33" s="834">
        <f t="array" ref="AO33">SUM((J33:AN33&lt;&gt;"O") * (J33:AN33&lt;&gt;"o") * (J33:AN33&lt;&gt;""))</f>
        <v>31</v>
      </c>
      <c r="AP33" s="540"/>
    </row>
    <row r="34" spans="1:44" ht="15.75" customHeight="1">
      <c r="A34" s="122">
        <f t="shared" si="2"/>
        <v>30</v>
      </c>
      <c r="B34" s="807" t="s">
        <v>279</v>
      </c>
      <c r="C34" s="1539"/>
      <c r="D34" s="848" t="s">
        <v>762</v>
      </c>
      <c r="E34" s="849" t="s">
        <v>763</v>
      </c>
      <c r="F34" s="848" t="s">
        <v>843</v>
      </c>
      <c r="G34" s="817" t="s">
        <v>721</v>
      </c>
      <c r="H34" s="807">
        <v>670</v>
      </c>
      <c r="I34" s="807" t="s">
        <v>718</v>
      </c>
      <c r="J34" s="576" t="s">
        <v>712</v>
      </c>
      <c r="K34" s="576" t="s">
        <v>712</v>
      </c>
      <c r="L34" s="774" t="s">
        <v>1038</v>
      </c>
      <c r="M34" s="774" t="s">
        <v>1038</v>
      </c>
      <c r="N34" s="774" t="s">
        <v>1038</v>
      </c>
      <c r="O34" s="774" t="s">
        <v>1038</v>
      </c>
      <c r="P34" s="774" t="s">
        <v>1038</v>
      </c>
      <c r="Q34" s="865" t="s">
        <v>865</v>
      </c>
      <c r="R34" s="865" t="s">
        <v>865</v>
      </c>
      <c r="S34" s="865" t="s">
        <v>865</v>
      </c>
      <c r="T34" s="865" t="s">
        <v>865</v>
      </c>
      <c r="U34" s="865" t="s">
        <v>865</v>
      </c>
      <c r="V34" s="847" t="s">
        <v>1039</v>
      </c>
      <c r="W34" s="847" t="s">
        <v>1039</v>
      </c>
      <c r="X34" s="847" t="s">
        <v>1039</v>
      </c>
      <c r="Y34" s="847" t="s">
        <v>1039</v>
      </c>
      <c r="Z34" s="847" t="s">
        <v>1039</v>
      </c>
      <c r="AA34" s="576" t="s">
        <v>712</v>
      </c>
      <c r="AB34" s="576" t="s">
        <v>712</v>
      </c>
      <c r="AC34" s="576" t="s">
        <v>712</v>
      </c>
      <c r="AD34" s="576" t="s">
        <v>712</v>
      </c>
      <c r="AE34" s="576" t="s">
        <v>712</v>
      </c>
      <c r="AF34" s="576" t="s">
        <v>712</v>
      </c>
      <c r="AG34" s="854" t="s">
        <v>1040</v>
      </c>
      <c r="AH34" s="854" t="s">
        <v>1040</v>
      </c>
      <c r="AI34" s="854" t="s">
        <v>1040</v>
      </c>
      <c r="AJ34" s="854" t="s">
        <v>1040</v>
      </c>
      <c r="AK34" s="854" t="s">
        <v>1040</v>
      </c>
      <c r="AL34" s="774" t="s">
        <v>1041</v>
      </c>
      <c r="AM34" s="774" t="s">
        <v>1041</v>
      </c>
      <c r="AN34" s="774" t="s">
        <v>1041</v>
      </c>
      <c r="AO34" s="834">
        <f t="array" ref="AO34">SUM((J34:AN34&lt;&gt;"O") * (J34:AN34&lt;&gt;"o") * (J34:AN34&lt;&gt;""))</f>
        <v>31</v>
      </c>
      <c r="AP34" s="540"/>
    </row>
    <row r="35" spans="1:44" ht="15.75" customHeight="1">
      <c r="A35" s="122">
        <f t="shared" si="2"/>
        <v>31</v>
      </c>
      <c r="B35" s="807" t="s">
        <v>279</v>
      </c>
      <c r="C35" s="1662" t="s">
        <v>1043</v>
      </c>
      <c r="D35" s="813" t="s">
        <v>20</v>
      </c>
      <c r="E35" s="809">
        <v>974392325</v>
      </c>
      <c r="F35" s="808" t="s">
        <v>874</v>
      </c>
      <c r="G35" s="810">
        <v>15</v>
      </c>
      <c r="H35" s="810"/>
      <c r="I35" s="807" t="s">
        <v>718</v>
      </c>
      <c r="J35" s="576" t="s">
        <v>712</v>
      </c>
      <c r="K35" s="863" t="s">
        <v>988</v>
      </c>
      <c r="L35" s="863" t="s">
        <v>988</v>
      </c>
      <c r="M35" s="863" t="s">
        <v>988</v>
      </c>
      <c r="N35" s="863" t="s">
        <v>988</v>
      </c>
      <c r="O35" s="576" t="s">
        <v>712</v>
      </c>
      <c r="P35" s="836" t="s">
        <v>835</v>
      </c>
      <c r="Q35" s="836" t="s">
        <v>835</v>
      </c>
      <c r="R35" s="836" t="s">
        <v>835</v>
      </c>
      <c r="S35" s="836" t="s">
        <v>835</v>
      </c>
      <c r="T35" s="836" t="s">
        <v>835</v>
      </c>
      <c r="U35" s="576" t="s">
        <v>712</v>
      </c>
      <c r="V35" s="847" t="s">
        <v>1034</v>
      </c>
      <c r="W35" s="847" t="s">
        <v>1034</v>
      </c>
      <c r="X35" s="847" t="s">
        <v>1034</v>
      </c>
      <c r="Y35" s="847" t="s">
        <v>1034</v>
      </c>
      <c r="Z35" s="847" t="s">
        <v>1034</v>
      </c>
      <c r="AA35" s="576" t="s">
        <v>712</v>
      </c>
      <c r="AB35" s="774" t="s">
        <v>1032</v>
      </c>
      <c r="AC35" s="774" t="s">
        <v>1032</v>
      </c>
      <c r="AD35" s="774" t="s">
        <v>1032</v>
      </c>
      <c r="AE35" s="774" t="s">
        <v>1032</v>
      </c>
      <c r="AF35" s="847" t="s">
        <v>1044</v>
      </c>
      <c r="AG35" s="847" t="s">
        <v>1044</v>
      </c>
      <c r="AH35" s="847" t="s">
        <v>1044</v>
      </c>
      <c r="AI35" s="847" t="s">
        <v>1044</v>
      </c>
      <c r="AJ35" s="847" t="s">
        <v>1044</v>
      </c>
      <c r="AK35" s="576" t="s">
        <v>712</v>
      </c>
      <c r="AL35" s="774" t="s">
        <v>851</v>
      </c>
      <c r="AM35" s="774" t="s">
        <v>851</v>
      </c>
      <c r="AN35" s="774" t="s">
        <v>851</v>
      </c>
      <c r="AO35" s="834">
        <f t="array" ref="AO35">SUM((J35:AN35&lt;&gt;"O") * (J35:AN35&lt;&gt;"o") * (J35:AN35&lt;&gt;""))</f>
        <v>31</v>
      </c>
      <c r="AP35" s="540"/>
    </row>
    <row r="36" spans="1:44" ht="15.75" customHeight="1">
      <c r="A36" s="122">
        <f t="shared" si="2"/>
        <v>32</v>
      </c>
      <c r="B36" s="807" t="s">
        <v>279</v>
      </c>
      <c r="C36" s="1539"/>
      <c r="D36" s="813" t="s">
        <v>31</v>
      </c>
      <c r="E36" s="809">
        <v>971106882</v>
      </c>
      <c r="F36" s="808" t="s">
        <v>875</v>
      </c>
      <c r="G36" s="810">
        <v>15</v>
      </c>
      <c r="H36" s="807"/>
      <c r="I36" s="807" t="s">
        <v>718</v>
      </c>
      <c r="J36" s="576" t="s">
        <v>261</v>
      </c>
      <c r="K36" s="576" t="s">
        <v>261</v>
      </c>
      <c r="L36" s="576" t="s">
        <v>261</v>
      </c>
      <c r="M36" s="576" t="s">
        <v>261</v>
      </c>
      <c r="N36" s="576" t="s">
        <v>261</v>
      </c>
      <c r="O36" s="576" t="s">
        <v>712</v>
      </c>
      <c r="P36" s="836" t="s">
        <v>821</v>
      </c>
      <c r="Q36" s="836" t="s">
        <v>821</v>
      </c>
      <c r="R36" s="836" t="s">
        <v>821</v>
      </c>
      <c r="S36" s="836" t="s">
        <v>821</v>
      </c>
      <c r="T36" s="836" t="s">
        <v>821</v>
      </c>
      <c r="U36" s="576" t="s">
        <v>712</v>
      </c>
      <c r="V36" s="847" t="s">
        <v>1031</v>
      </c>
      <c r="W36" s="847" t="s">
        <v>1031</v>
      </c>
      <c r="X36" s="847" t="s">
        <v>1031</v>
      </c>
      <c r="Y36" s="847" t="s">
        <v>1031</v>
      </c>
      <c r="Z36" s="847" t="s">
        <v>1031</v>
      </c>
      <c r="AA36" s="576" t="s">
        <v>712</v>
      </c>
      <c r="AB36" s="774" t="s">
        <v>1034</v>
      </c>
      <c r="AC36" s="774" t="s">
        <v>1034</v>
      </c>
      <c r="AD36" s="774" t="s">
        <v>1034</v>
      </c>
      <c r="AE36" s="774" t="s">
        <v>1034</v>
      </c>
      <c r="AF36" s="847" t="s">
        <v>1032</v>
      </c>
      <c r="AG36" s="847" t="s">
        <v>1032</v>
      </c>
      <c r="AH36" s="847" t="s">
        <v>1032</v>
      </c>
      <c r="AI36" s="847" t="s">
        <v>1032</v>
      </c>
      <c r="AJ36" s="847" t="s">
        <v>1032</v>
      </c>
      <c r="AK36" s="576" t="s">
        <v>712</v>
      </c>
      <c r="AL36" s="774" t="s">
        <v>844</v>
      </c>
      <c r="AM36" s="774" t="s">
        <v>844</v>
      </c>
      <c r="AN36" s="774" t="s">
        <v>844</v>
      </c>
      <c r="AO36" s="834">
        <f t="array" ref="AO36">SUM((J36:AN36&lt;&gt;"O") * (J36:AN36&lt;&gt;"o") * (J36:AN36&lt;&gt;""))</f>
        <v>26</v>
      </c>
      <c r="AP36" s="540"/>
    </row>
    <row r="37" spans="1:44" ht="15.75" customHeight="1">
      <c r="A37" s="122">
        <f t="shared" si="2"/>
        <v>33</v>
      </c>
      <c r="B37" s="807" t="s">
        <v>279</v>
      </c>
      <c r="C37" s="1663" t="s">
        <v>1045</v>
      </c>
      <c r="D37" s="848" t="s">
        <v>1046</v>
      </c>
      <c r="E37" s="849" t="s">
        <v>1047</v>
      </c>
      <c r="F37" s="917" t="s">
        <v>1048</v>
      </c>
      <c r="G37" s="817" t="s">
        <v>721</v>
      </c>
      <c r="H37" s="807"/>
      <c r="I37" s="807" t="s">
        <v>718</v>
      </c>
      <c r="J37" s="862" t="s">
        <v>1042</v>
      </c>
      <c r="K37" s="862" t="s">
        <v>1042</v>
      </c>
      <c r="L37" s="576" t="s">
        <v>712</v>
      </c>
      <c r="M37" s="576" t="s">
        <v>712</v>
      </c>
      <c r="N37" s="576" t="s">
        <v>712</v>
      </c>
      <c r="O37" s="836" t="s">
        <v>1038</v>
      </c>
      <c r="P37" s="836" t="s">
        <v>1038</v>
      </c>
      <c r="Q37" s="836" t="s">
        <v>1038</v>
      </c>
      <c r="R37" s="836" t="s">
        <v>1038</v>
      </c>
      <c r="S37" s="836" t="s">
        <v>1038</v>
      </c>
      <c r="T37" s="847" t="s">
        <v>865</v>
      </c>
      <c r="U37" s="847" t="s">
        <v>865</v>
      </c>
      <c r="V37" s="847" t="s">
        <v>865</v>
      </c>
      <c r="W37" s="847" t="s">
        <v>865</v>
      </c>
      <c r="X37" s="847" t="s">
        <v>865</v>
      </c>
      <c r="Y37" s="836" t="s">
        <v>1039</v>
      </c>
      <c r="Z37" s="836" t="s">
        <v>1039</v>
      </c>
      <c r="AA37" s="836" t="s">
        <v>1039</v>
      </c>
      <c r="AB37" s="836" t="s">
        <v>1039</v>
      </c>
      <c r="AC37" s="836" t="s">
        <v>1039</v>
      </c>
      <c r="AD37" s="576" t="s">
        <v>712</v>
      </c>
      <c r="AE37" s="576" t="s">
        <v>712</v>
      </c>
      <c r="AF37" s="847" t="s">
        <v>1040</v>
      </c>
      <c r="AG37" s="847" t="s">
        <v>1040</v>
      </c>
      <c r="AH37" s="847" t="s">
        <v>1040</v>
      </c>
      <c r="AI37" s="847" t="s">
        <v>1040</v>
      </c>
      <c r="AJ37" s="847" t="s">
        <v>1040</v>
      </c>
      <c r="AK37" s="836" t="s">
        <v>1041</v>
      </c>
      <c r="AL37" s="836" t="s">
        <v>1041</v>
      </c>
      <c r="AM37" s="836" t="s">
        <v>1041</v>
      </c>
      <c r="AN37" s="836" t="s">
        <v>1041</v>
      </c>
      <c r="AO37" s="834">
        <f t="array" ref="AO37">SUM((J37:AN37&lt;&gt;"O") * (J37:AN37&lt;&gt;"o") * (J37:AN37&lt;&gt;""))</f>
        <v>31</v>
      </c>
      <c r="AP37" s="540"/>
    </row>
    <row r="38" spans="1:44" ht="15.75" customHeight="1">
      <c r="A38" s="122">
        <f t="shared" si="2"/>
        <v>34</v>
      </c>
      <c r="B38" s="807" t="s">
        <v>279</v>
      </c>
      <c r="C38" s="1539"/>
      <c r="D38" s="848" t="s">
        <v>826</v>
      </c>
      <c r="E38" s="849" t="s">
        <v>827</v>
      </c>
      <c r="F38" s="848" t="s">
        <v>828</v>
      </c>
      <c r="G38" s="817" t="s">
        <v>721</v>
      </c>
      <c r="H38" s="807"/>
      <c r="I38" s="807" t="s">
        <v>718</v>
      </c>
      <c r="J38" s="862" t="s">
        <v>1042</v>
      </c>
      <c r="K38" s="862" t="s">
        <v>1042</v>
      </c>
      <c r="L38" s="576" t="s">
        <v>712</v>
      </c>
      <c r="M38" s="576" t="s">
        <v>712</v>
      </c>
      <c r="N38" s="576" t="s">
        <v>712</v>
      </c>
      <c r="O38" s="836" t="s">
        <v>1038</v>
      </c>
      <c r="P38" s="836" t="s">
        <v>1038</v>
      </c>
      <c r="Q38" s="836" t="s">
        <v>1038</v>
      </c>
      <c r="R38" s="836" t="s">
        <v>1038</v>
      </c>
      <c r="S38" s="836" t="s">
        <v>1038</v>
      </c>
      <c r="T38" s="847" t="s">
        <v>865</v>
      </c>
      <c r="U38" s="847" t="s">
        <v>865</v>
      </c>
      <c r="V38" s="847" t="s">
        <v>865</v>
      </c>
      <c r="W38" s="847" t="s">
        <v>865</v>
      </c>
      <c r="X38" s="847" t="s">
        <v>865</v>
      </c>
      <c r="Y38" s="836" t="s">
        <v>1039</v>
      </c>
      <c r="Z38" s="836" t="s">
        <v>1039</v>
      </c>
      <c r="AA38" s="836" t="s">
        <v>1039</v>
      </c>
      <c r="AB38" s="836" t="s">
        <v>1039</v>
      </c>
      <c r="AC38" s="836" t="s">
        <v>1039</v>
      </c>
      <c r="AD38" s="576" t="s">
        <v>712</v>
      </c>
      <c r="AE38" s="576" t="s">
        <v>712</v>
      </c>
      <c r="AF38" s="847" t="s">
        <v>1040</v>
      </c>
      <c r="AG38" s="847" t="s">
        <v>1040</v>
      </c>
      <c r="AH38" s="847" t="s">
        <v>1040</v>
      </c>
      <c r="AI38" s="847" t="s">
        <v>1040</v>
      </c>
      <c r="AJ38" s="847" t="s">
        <v>1040</v>
      </c>
      <c r="AK38" s="836" t="s">
        <v>1041</v>
      </c>
      <c r="AL38" s="836" t="s">
        <v>1041</v>
      </c>
      <c r="AM38" s="836" t="s">
        <v>1041</v>
      </c>
      <c r="AN38" s="836" t="s">
        <v>1041</v>
      </c>
      <c r="AO38" s="834">
        <f t="array" ref="AO38">SUM((J38:AN38&lt;&gt;"O") * (J38:AN38&lt;&gt;"o") * (J38:AN38&lt;&gt;""))</f>
        <v>31</v>
      </c>
      <c r="AP38" s="540"/>
    </row>
    <row r="39" spans="1:44" ht="15.75" customHeight="1">
      <c r="A39" s="122">
        <f t="shared" si="2"/>
        <v>35</v>
      </c>
      <c r="B39" s="807" t="s">
        <v>279</v>
      </c>
      <c r="C39" s="1660" t="s">
        <v>1049</v>
      </c>
      <c r="D39" s="813" t="s">
        <v>1050</v>
      </c>
      <c r="E39" s="812">
        <v>385993666</v>
      </c>
      <c r="F39" s="813" t="s">
        <v>1051</v>
      </c>
      <c r="G39" s="870">
        <v>15</v>
      </c>
      <c r="H39" s="61"/>
      <c r="I39" s="807" t="s">
        <v>718</v>
      </c>
      <c r="J39" s="576"/>
      <c r="K39" s="576"/>
      <c r="L39" s="576"/>
      <c r="M39" s="576"/>
      <c r="N39" s="576"/>
      <c r="O39" s="836" t="s">
        <v>988</v>
      </c>
      <c r="P39" s="836" t="s">
        <v>988</v>
      </c>
      <c r="Q39" s="836" t="s">
        <v>988</v>
      </c>
      <c r="R39" s="836" t="s">
        <v>988</v>
      </c>
      <c r="S39" s="836" t="s">
        <v>988</v>
      </c>
      <c r="T39" s="576" t="s">
        <v>712</v>
      </c>
      <c r="U39" s="862" t="s">
        <v>1031</v>
      </c>
      <c r="V39" s="862" t="s">
        <v>1031</v>
      </c>
      <c r="W39" s="862" t="s">
        <v>1031</v>
      </c>
      <c r="X39" s="862" t="s">
        <v>1031</v>
      </c>
      <c r="Y39" s="862" t="s">
        <v>1031</v>
      </c>
      <c r="Z39" s="915" t="s">
        <v>1034</v>
      </c>
      <c r="AA39" s="915" t="s">
        <v>1034</v>
      </c>
      <c r="AB39" s="915" t="s">
        <v>1034</v>
      </c>
      <c r="AC39" s="915" t="s">
        <v>1034</v>
      </c>
      <c r="AD39" s="915" t="s">
        <v>1034</v>
      </c>
      <c r="AE39" s="862" t="s">
        <v>861</v>
      </c>
      <c r="AF39" s="862" t="s">
        <v>861</v>
      </c>
      <c r="AG39" s="862" t="s">
        <v>861</v>
      </c>
      <c r="AH39" s="862" t="s">
        <v>861</v>
      </c>
      <c r="AI39" s="862" t="s">
        <v>861</v>
      </c>
      <c r="AJ39" s="576" t="s">
        <v>712</v>
      </c>
      <c r="AK39" s="836" t="s">
        <v>838</v>
      </c>
      <c r="AL39" s="836" t="s">
        <v>838</v>
      </c>
      <c r="AM39" s="836" t="s">
        <v>838</v>
      </c>
      <c r="AN39" s="836" t="s">
        <v>838</v>
      </c>
      <c r="AO39" s="834">
        <f t="array" ref="AO39">SUM((J39:AN39&lt;&gt;"O") * (J39:AN39&lt;&gt;"o") * (J39:AN39&lt;&gt;""))</f>
        <v>26</v>
      </c>
      <c r="AP39" s="527"/>
      <c r="AQ39" s="527"/>
      <c r="AR39" s="527"/>
    </row>
    <row r="40" spans="1:44" ht="15.75" customHeight="1">
      <c r="A40" s="122">
        <f t="shared" si="2"/>
        <v>36</v>
      </c>
      <c r="B40" s="807" t="s">
        <v>279</v>
      </c>
      <c r="C40" s="1539"/>
      <c r="D40" s="813" t="s">
        <v>1052</v>
      </c>
      <c r="E40" s="918">
        <v>916620989</v>
      </c>
      <c r="F40" s="919" t="s">
        <v>1053</v>
      </c>
      <c r="G40" s="867">
        <v>8</v>
      </c>
      <c r="H40" s="807"/>
      <c r="I40" s="807" t="s">
        <v>718</v>
      </c>
      <c r="J40" s="576" t="s">
        <v>261</v>
      </c>
      <c r="K40" s="576" t="s">
        <v>261</v>
      </c>
      <c r="L40" s="576" t="s">
        <v>261</v>
      </c>
      <c r="M40" s="576" t="s">
        <v>261</v>
      </c>
      <c r="N40" s="576" t="s">
        <v>261</v>
      </c>
      <c r="O40" s="576" t="s">
        <v>261</v>
      </c>
      <c r="P40" s="576" t="s">
        <v>261</v>
      </c>
      <c r="Q40" s="576" t="s">
        <v>261</v>
      </c>
      <c r="R40" s="576" t="s">
        <v>261</v>
      </c>
      <c r="S40" s="576" t="s">
        <v>261</v>
      </c>
      <c r="T40" s="576" t="s">
        <v>261</v>
      </c>
      <c r="U40" s="576" t="s">
        <v>261</v>
      </c>
      <c r="V40" s="576" t="s">
        <v>261</v>
      </c>
      <c r="W40" s="576" t="s">
        <v>261</v>
      </c>
      <c r="X40" s="576" t="s">
        <v>261</v>
      </c>
      <c r="Y40" s="576" t="s">
        <v>261</v>
      </c>
      <c r="Z40" s="576" t="s">
        <v>261</v>
      </c>
      <c r="AA40" s="836" t="s">
        <v>1038</v>
      </c>
      <c r="AB40" s="836" t="s">
        <v>1038</v>
      </c>
      <c r="AC40" s="836" t="s">
        <v>1038</v>
      </c>
      <c r="AD40" s="836" t="s">
        <v>1038</v>
      </c>
      <c r="AE40" s="862" t="s">
        <v>835</v>
      </c>
      <c r="AF40" s="862" t="s">
        <v>835</v>
      </c>
      <c r="AG40" s="862" t="s">
        <v>835</v>
      </c>
      <c r="AH40" s="862" t="s">
        <v>835</v>
      </c>
      <c r="AI40" s="862" t="s">
        <v>835</v>
      </c>
      <c r="AJ40" s="576" t="s">
        <v>712</v>
      </c>
      <c r="AK40" s="836" t="s">
        <v>838</v>
      </c>
      <c r="AL40" s="836" t="s">
        <v>838</v>
      </c>
      <c r="AM40" s="836" t="s">
        <v>838</v>
      </c>
      <c r="AN40" s="836" t="s">
        <v>838</v>
      </c>
      <c r="AO40" s="834">
        <f t="array" ref="AO40">SUM((J40:AN40&lt;&gt;"O") * (J40:AN40&lt;&gt;"o") * (J40:AN40&lt;&gt;""))</f>
        <v>14</v>
      </c>
      <c r="AP40" s="540"/>
      <c r="AQ40" s="540"/>
      <c r="AR40" s="540"/>
    </row>
    <row r="41" spans="1:44" ht="15.75" customHeight="1">
      <c r="A41" s="122">
        <f t="shared" si="2"/>
        <v>37</v>
      </c>
      <c r="B41" s="807" t="s">
        <v>279</v>
      </c>
      <c r="C41" s="1663" t="s">
        <v>1054</v>
      </c>
      <c r="D41" s="813" t="s">
        <v>854</v>
      </c>
      <c r="E41" s="812">
        <v>975303686</v>
      </c>
      <c r="F41" s="864" t="s">
        <v>855</v>
      </c>
      <c r="G41" s="810">
        <v>15</v>
      </c>
      <c r="H41" s="810"/>
      <c r="I41" s="807" t="s">
        <v>718</v>
      </c>
      <c r="J41" s="576" t="s">
        <v>712</v>
      </c>
      <c r="K41" s="576" t="s">
        <v>712</v>
      </c>
      <c r="L41" s="774" t="s">
        <v>821</v>
      </c>
      <c r="M41" s="774" t="s">
        <v>821</v>
      </c>
      <c r="N41" s="774" t="s">
        <v>821</v>
      </c>
      <c r="O41" s="774" t="s">
        <v>821</v>
      </c>
      <c r="P41" s="774" t="s">
        <v>821</v>
      </c>
      <c r="Q41" s="576" t="s">
        <v>712</v>
      </c>
      <c r="R41" s="920" t="s">
        <v>835</v>
      </c>
      <c r="S41" s="920" t="s">
        <v>835</v>
      </c>
      <c r="T41" s="920" t="s">
        <v>835</v>
      </c>
      <c r="U41" s="920" t="s">
        <v>835</v>
      </c>
      <c r="V41" s="920" t="s">
        <v>835</v>
      </c>
      <c r="W41" s="576" t="s">
        <v>712</v>
      </c>
      <c r="X41" s="774" t="s">
        <v>846</v>
      </c>
      <c r="Y41" s="774" t="s">
        <v>846</v>
      </c>
      <c r="Z41" s="774" t="s">
        <v>846</v>
      </c>
      <c r="AA41" s="774" t="s">
        <v>846</v>
      </c>
      <c r="AB41" s="774" t="s">
        <v>846</v>
      </c>
      <c r="AC41" s="576" t="s">
        <v>712</v>
      </c>
      <c r="AD41" s="847" t="s">
        <v>861</v>
      </c>
      <c r="AE41" s="847" t="s">
        <v>861</v>
      </c>
      <c r="AF41" s="847" t="s">
        <v>861</v>
      </c>
      <c r="AG41" s="847" t="s">
        <v>861</v>
      </c>
      <c r="AH41" s="847" t="s">
        <v>861</v>
      </c>
      <c r="AI41" s="576" t="s">
        <v>712</v>
      </c>
      <c r="AJ41" s="576" t="s">
        <v>712</v>
      </c>
      <c r="AK41" s="836" t="s">
        <v>838</v>
      </c>
      <c r="AL41" s="836" t="s">
        <v>838</v>
      </c>
      <c r="AM41" s="836" t="s">
        <v>838</v>
      </c>
      <c r="AN41" s="836" t="s">
        <v>838</v>
      </c>
      <c r="AO41" s="834">
        <f t="array" ref="AO41">SUM((J41:AN41&lt;&gt;"O") * (J41:AN41&lt;&gt;"o") * (J41:AN41&lt;&gt;""))</f>
        <v>31</v>
      </c>
      <c r="AP41" s="540"/>
      <c r="AQ41" s="540"/>
      <c r="AR41" s="540"/>
    </row>
    <row r="42" spans="1:44" ht="15" customHeight="1">
      <c r="A42" s="122">
        <f t="shared" si="2"/>
        <v>38</v>
      </c>
      <c r="B42" s="807" t="s">
        <v>279</v>
      </c>
      <c r="C42" s="1539"/>
      <c r="D42" s="813" t="s">
        <v>1055</v>
      </c>
      <c r="E42" s="809">
        <v>975525282</v>
      </c>
      <c r="F42" s="808" t="s">
        <v>1056</v>
      </c>
      <c r="G42" s="817">
        <v>15</v>
      </c>
      <c r="H42" s="61"/>
      <c r="I42" s="807" t="s">
        <v>718</v>
      </c>
      <c r="J42" s="576"/>
      <c r="K42" s="576"/>
      <c r="L42" s="576"/>
      <c r="M42" s="576"/>
      <c r="N42" s="576"/>
      <c r="O42" s="576"/>
      <c r="P42" s="576"/>
      <c r="Q42" s="576"/>
      <c r="R42" s="576"/>
      <c r="S42" s="576"/>
      <c r="T42" s="576"/>
      <c r="U42" s="576"/>
      <c r="V42" s="576"/>
      <c r="W42" s="576"/>
      <c r="X42" s="576"/>
      <c r="Y42" s="576"/>
      <c r="Z42" s="576"/>
      <c r="AA42" s="576"/>
      <c r="AB42" s="576"/>
      <c r="AC42" s="576"/>
      <c r="AD42" s="576"/>
      <c r="AE42" s="576"/>
      <c r="AF42" s="576"/>
      <c r="AG42" s="576"/>
      <c r="AH42" s="576"/>
      <c r="AI42" s="576"/>
      <c r="AJ42" s="576"/>
      <c r="AK42" s="836" t="s">
        <v>821</v>
      </c>
      <c r="AL42" s="836" t="s">
        <v>821</v>
      </c>
      <c r="AM42" s="836" t="s">
        <v>821</v>
      </c>
      <c r="AN42" s="836" t="s">
        <v>821</v>
      </c>
      <c r="AO42" s="834">
        <f t="array" ref="AO42">SUM((J42:AN42&lt;&gt;"O") * (J42:AN42&lt;&gt;"o") * (J42:AN42&lt;&gt;""))</f>
        <v>4</v>
      </c>
      <c r="AP42" s="540"/>
    </row>
    <row r="43" spans="1:44" ht="15" customHeight="1">
      <c r="A43" s="122">
        <f t="shared" si="2"/>
        <v>39</v>
      </c>
      <c r="B43" s="807" t="s">
        <v>279</v>
      </c>
      <c r="C43" s="1662" t="s">
        <v>1057</v>
      </c>
      <c r="D43" s="813" t="s">
        <v>823</v>
      </c>
      <c r="E43" s="812">
        <v>988547613</v>
      </c>
      <c r="F43" s="877" t="s">
        <v>824</v>
      </c>
      <c r="G43" s="867" t="s">
        <v>721</v>
      </c>
      <c r="H43" s="807"/>
      <c r="I43" s="807" t="s">
        <v>718</v>
      </c>
      <c r="J43" s="774" t="s">
        <v>1040</v>
      </c>
      <c r="K43" s="863" t="s">
        <v>1038</v>
      </c>
      <c r="L43" s="863" t="s">
        <v>1038</v>
      </c>
      <c r="M43" s="863" t="s">
        <v>1038</v>
      </c>
      <c r="N43" s="863" t="s">
        <v>1038</v>
      </c>
      <c r="O43" s="863" t="s">
        <v>1038</v>
      </c>
      <c r="P43" s="774" t="s">
        <v>865</v>
      </c>
      <c r="Q43" s="774" t="s">
        <v>865</v>
      </c>
      <c r="R43" s="774" t="s">
        <v>865</v>
      </c>
      <c r="S43" s="774" t="s">
        <v>865</v>
      </c>
      <c r="T43" s="774" t="s">
        <v>865</v>
      </c>
      <c r="U43" s="862" t="s">
        <v>1039</v>
      </c>
      <c r="V43" s="862" t="s">
        <v>1039</v>
      </c>
      <c r="W43" s="862" t="s">
        <v>1039</v>
      </c>
      <c r="X43" s="862" t="s">
        <v>1039</v>
      </c>
      <c r="Y43" s="862" t="s">
        <v>1039</v>
      </c>
      <c r="Z43" s="915" t="s">
        <v>1040</v>
      </c>
      <c r="AA43" s="915" t="s">
        <v>1040</v>
      </c>
      <c r="AB43" s="915" t="s">
        <v>1040</v>
      </c>
      <c r="AC43" s="915" t="s">
        <v>1040</v>
      </c>
      <c r="AD43" s="915" t="s">
        <v>1040</v>
      </c>
      <c r="AE43" s="862" t="s">
        <v>1041</v>
      </c>
      <c r="AF43" s="862" t="s">
        <v>1041</v>
      </c>
      <c r="AG43" s="862" t="s">
        <v>1041</v>
      </c>
      <c r="AH43" s="862" t="s">
        <v>1041</v>
      </c>
      <c r="AI43" s="862" t="s">
        <v>1041</v>
      </c>
      <c r="AJ43" s="774" t="s">
        <v>1042</v>
      </c>
      <c r="AK43" s="774" t="s">
        <v>1042</v>
      </c>
      <c r="AL43" s="774" t="s">
        <v>1042</v>
      </c>
      <c r="AM43" s="774" t="s">
        <v>1042</v>
      </c>
      <c r="AN43" s="774" t="s">
        <v>1042</v>
      </c>
      <c r="AO43" s="834">
        <f t="array" ref="AO43">SUM((J43:AN43&lt;&gt;"O") * (J43:AN43&lt;&gt;"o") * (J43:AN43&lt;&gt;""))</f>
        <v>31</v>
      </c>
      <c r="AP43" s="527"/>
      <c r="AQ43" s="527"/>
      <c r="AR43" s="527"/>
    </row>
    <row r="44" spans="1:44" ht="15" customHeight="1">
      <c r="A44" s="122">
        <f t="shared" si="2"/>
        <v>40</v>
      </c>
      <c r="B44" s="807" t="s">
        <v>279</v>
      </c>
      <c r="C44" s="1539"/>
      <c r="D44" s="848" t="s">
        <v>758</v>
      </c>
      <c r="E44" s="812">
        <v>396323468</v>
      </c>
      <c r="F44" s="919" t="s">
        <v>811</v>
      </c>
      <c r="G44" s="867" t="s">
        <v>721</v>
      </c>
      <c r="H44" s="807"/>
      <c r="I44" s="807" t="s">
        <v>718</v>
      </c>
      <c r="J44" s="774" t="s">
        <v>1040</v>
      </c>
      <c r="K44" s="863" t="s">
        <v>1038</v>
      </c>
      <c r="L44" s="863" t="s">
        <v>1038</v>
      </c>
      <c r="M44" s="863" t="s">
        <v>1038</v>
      </c>
      <c r="N44" s="863" t="s">
        <v>1038</v>
      </c>
      <c r="O44" s="863" t="s">
        <v>1038</v>
      </c>
      <c r="P44" s="774" t="s">
        <v>865</v>
      </c>
      <c r="Q44" s="774" t="s">
        <v>865</v>
      </c>
      <c r="R44" s="774" t="s">
        <v>865</v>
      </c>
      <c r="S44" s="774" t="s">
        <v>865</v>
      </c>
      <c r="T44" s="774" t="s">
        <v>865</v>
      </c>
      <c r="U44" s="862" t="s">
        <v>1039</v>
      </c>
      <c r="V44" s="862" t="s">
        <v>1039</v>
      </c>
      <c r="W44" s="862" t="s">
        <v>1039</v>
      </c>
      <c r="X44" s="862" t="s">
        <v>1039</v>
      </c>
      <c r="Y44" s="862" t="s">
        <v>1039</v>
      </c>
      <c r="Z44" s="915" t="s">
        <v>1040</v>
      </c>
      <c r="AA44" s="915" t="s">
        <v>1040</v>
      </c>
      <c r="AB44" s="915" t="s">
        <v>1040</v>
      </c>
      <c r="AC44" s="915" t="s">
        <v>1040</v>
      </c>
      <c r="AD44" s="915" t="s">
        <v>1040</v>
      </c>
      <c r="AE44" s="862" t="s">
        <v>1041</v>
      </c>
      <c r="AF44" s="862" t="s">
        <v>1041</v>
      </c>
      <c r="AG44" s="862" t="s">
        <v>1041</v>
      </c>
      <c r="AH44" s="862" t="s">
        <v>1041</v>
      </c>
      <c r="AI44" s="862" t="s">
        <v>1041</v>
      </c>
      <c r="AJ44" s="774" t="s">
        <v>1042</v>
      </c>
      <c r="AK44" s="774" t="s">
        <v>1042</v>
      </c>
      <c r="AL44" s="774" t="s">
        <v>1042</v>
      </c>
      <c r="AM44" s="774" t="s">
        <v>1042</v>
      </c>
      <c r="AN44" s="774" t="s">
        <v>1042</v>
      </c>
      <c r="AO44" s="834">
        <f t="array" ref="AO44">SUM((J44:AN44&lt;&gt;"O") * (J44:AN44&lt;&gt;"o") * (J44:AN44&lt;&gt;""))</f>
        <v>31</v>
      </c>
      <c r="AP44" s="540"/>
      <c r="AQ44" s="540"/>
      <c r="AR44" s="540"/>
    </row>
    <row r="45" spans="1:44" ht="15.75" customHeight="1">
      <c r="A45" s="122">
        <f t="shared" si="2"/>
        <v>41</v>
      </c>
      <c r="B45" s="807" t="s">
        <v>279</v>
      </c>
      <c r="C45" s="1664" t="s">
        <v>1058</v>
      </c>
      <c r="D45" s="813" t="s">
        <v>1059</v>
      </c>
      <c r="E45" s="812">
        <v>366924055</v>
      </c>
      <c r="F45" s="857" t="s">
        <v>1060</v>
      </c>
      <c r="G45" s="867">
        <v>8</v>
      </c>
      <c r="H45" s="807"/>
      <c r="I45" s="807" t="s">
        <v>718</v>
      </c>
      <c r="J45" s="847" t="s">
        <v>1041</v>
      </c>
      <c r="K45" s="847" t="s">
        <v>1041</v>
      </c>
      <c r="L45" s="847" t="s">
        <v>1041</v>
      </c>
      <c r="M45" s="576" t="s">
        <v>712</v>
      </c>
      <c r="N45" s="862" t="s">
        <v>1038</v>
      </c>
      <c r="O45" s="862" t="s">
        <v>1038</v>
      </c>
      <c r="P45" s="862" t="s">
        <v>1038</v>
      </c>
      <c r="Q45" s="862" t="s">
        <v>1038</v>
      </c>
      <c r="R45" s="862" t="s">
        <v>1038</v>
      </c>
      <c r="S45" s="916" t="s">
        <v>835</v>
      </c>
      <c r="T45" s="916" t="s">
        <v>835</v>
      </c>
      <c r="U45" s="916" t="s">
        <v>835</v>
      </c>
      <c r="V45" s="916" t="s">
        <v>835</v>
      </c>
      <c r="W45" s="916" t="s">
        <v>835</v>
      </c>
      <c r="X45" s="576" t="s">
        <v>712</v>
      </c>
      <c r="Y45" s="836" t="s">
        <v>846</v>
      </c>
      <c r="Z45" s="836" t="s">
        <v>846</v>
      </c>
      <c r="AA45" s="836" t="s">
        <v>846</v>
      </c>
      <c r="AB45" s="836" t="s">
        <v>846</v>
      </c>
      <c r="AC45" s="862" t="s">
        <v>861</v>
      </c>
      <c r="AD45" s="862" t="s">
        <v>861</v>
      </c>
      <c r="AE45" s="862" t="s">
        <v>861</v>
      </c>
      <c r="AF45" s="862" t="s">
        <v>861</v>
      </c>
      <c r="AG45" s="862" t="s">
        <v>861</v>
      </c>
      <c r="AH45" s="576" t="s">
        <v>712</v>
      </c>
      <c r="AI45" s="576" t="s">
        <v>712</v>
      </c>
      <c r="AJ45" s="774" t="s">
        <v>838</v>
      </c>
      <c r="AK45" s="774" t="s">
        <v>838</v>
      </c>
      <c r="AL45" s="774" t="s">
        <v>838</v>
      </c>
      <c r="AM45" s="774" t="s">
        <v>838</v>
      </c>
      <c r="AN45" s="774" t="s">
        <v>838</v>
      </c>
      <c r="AO45" s="834">
        <f t="array" ref="AO45">SUM((J45:AN45&lt;&gt;"O") * (J45:AN45&lt;&gt;"o") * (J45:AN45&lt;&gt;""))</f>
        <v>31</v>
      </c>
      <c r="AP45" s="540"/>
      <c r="AQ45" s="540"/>
      <c r="AR45" s="540"/>
    </row>
    <row r="46" spans="1:44" ht="15" customHeight="1">
      <c r="A46" s="122">
        <f t="shared" si="2"/>
        <v>42</v>
      </c>
      <c r="B46" s="807" t="s">
        <v>279</v>
      </c>
      <c r="C46" s="1539"/>
      <c r="D46" s="813" t="s">
        <v>326</v>
      </c>
      <c r="E46" s="809">
        <v>379427150</v>
      </c>
      <c r="F46" s="848" t="s">
        <v>882</v>
      </c>
      <c r="G46" s="867" t="s">
        <v>721</v>
      </c>
      <c r="H46" s="807"/>
      <c r="I46" s="807" t="s">
        <v>718</v>
      </c>
      <c r="J46" s="576" t="s">
        <v>261</v>
      </c>
      <c r="K46" s="576" t="s">
        <v>261</v>
      </c>
      <c r="L46" s="576" t="s">
        <v>261</v>
      </c>
      <c r="M46" s="576" t="s">
        <v>712</v>
      </c>
      <c r="N46" s="862" t="s">
        <v>1038</v>
      </c>
      <c r="O46" s="862" t="s">
        <v>1038</v>
      </c>
      <c r="P46" s="862" t="s">
        <v>1038</v>
      </c>
      <c r="Q46" s="862" t="s">
        <v>1038</v>
      </c>
      <c r="R46" s="862" t="s">
        <v>1038</v>
      </c>
      <c r="S46" s="916" t="s">
        <v>835</v>
      </c>
      <c r="T46" s="916" t="s">
        <v>835</v>
      </c>
      <c r="U46" s="916" t="s">
        <v>835</v>
      </c>
      <c r="V46" s="916" t="s">
        <v>835</v>
      </c>
      <c r="W46" s="916" t="s">
        <v>835</v>
      </c>
      <c r="X46" s="576" t="s">
        <v>712</v>
      </c>
      <c r="Y46" s="836" t="s">
        <v>846</v>
      </c>
      <c r="Z46" s="836" t="s">
        <v>846</v>
      </c>
      <c r="AA46" s="836" t="s">
        <v>846</v>
      </c>
      <c r="AB46" s="836" t="s">
        <v>846</v>
      </c>
      <c r="AC46" s="862" t="s">
        <v>861</v>
      </c>
      <c r="AD46" s="862" t="s">
        <v>861</v>
      </c>
      <c r="AE46" s="862" t="s">
        <v>861</v>
      </c>
      <c r="AF46" s="862" t="s">
        <v>861</v>
      </c>
      <c r="AG46" s="862" t="s">
        <v>861</v>
      </c>
      <c r="AH46" s="576" t="s">
        <v>712</v>
      </c>
      <c r="AI46" s="576" t="s">
        <v>712</v>
      </c>
      <c r="AJ46" s="774" t="s">
        <v>838</v>
      </c>
      <c r="AK46" s="774" t="s">
        <v>838</v>
      </c>
      <c r="AL46" s="774" t="s">
        <v>838</v>
      </c>
      <c r="AM46" s="774" t="s">
        <v>838</v>
      </c>
      <c r="AN46" s="774" t="s">
        <v>838</v>
      </c>
      <c r="AO46" s="834">
        <f t="array" ref="AO46">SUM((J46:AN46&lt;&gt;"O") * (J46:AN46&lt;&gt;"o") * (J46:AN46&lt;&gt;""))</f>
        <v>28</v>
      </c>
      <c r="AP46" s="540"/>
      <c r="AQ46" s="540"/>
      <c r="AR46" s="540"/>
    </row>
    <row r="47" spans="1:44" ht="15" customHeight="1">
      <c r="A47" s="122">
        <f t="shared" si="2"/>
        <v>43</v>
      </c>
      <c r="B47" s="807" t="s">
        <v>279</v>
      </c>
      <c r="C47" s="1662" t="s">
        <v>1061</v>
      </c>
      <c r="D47" s="813" t="s">
        <v>880</v>
      </c>
      <c r="E47" s="874">
        <v>967418238</v>
      </c>
      <c r="F47" s="875" t="s">
        <v>881</v>
      </c>
      <c r="G47" s="817" t="s">
        <v>721</v>
      </c>
      <c r="H47" s="61"/>
      <c r="I47" s="807" t="s">
        <v>718</v>
      </c>
      <c r="J47" s="576" t="s">
        <v>712</v>
      </c>
      <c r="K47" s="576" t="s">
        <v>712</v>
      </c>
      <c r="L47" s="576" t="s">
        <v>712</v>
      </c>
      <c r="M47" s="576" t="s">
        <v>712</v>
      </c>
      <c r="N47" s="862" t="s">
        <v>821</v>
      </c>
      <c r="O47" s="862" t="s">
        <v>821</v>
      </c>
      <c r="P47" s="862" t="s">
        <v>821</v>
      </c>
      <c r="Q47" s="862" t="s">
        <v>821</v>
      </c>
      <c r="R47" s="920" t="s">
        <v>1031</v>
      </c>
      <c r="S47" s="920" t="s">
        <v>1031</v>
      </c>
      <c r="T47" s="920" t="s">
        <v>1031</v>
      </c>
      <c r="U47" s="920" t="s">
        <v>1031</v>
      </c>
      <c r="V47" s="920" t="s">
        <v>1031</v>
      </c>
      <c r="W47" s="576" t="s">
        <v>712</v>
      </c>
      <c r="X47" s="774" t="s">
        <v>1034</v>
      </c>
      <c r="Y47" s="774" t="s">
        <v>1034</v>
      </c>
      <c r="Z47" s="774" t="s">
        <v>1034</v>
      </c>
      <c r="AA47" s="774" t="s">
        <v>1034</v>
      </c>
      <c r="AB47" s="774" t="s">
        <v>1034</v>
      </c>
      <c r="AC47" s="862" t="s">
        <v>1032</v>
      </c>
      <c r="AD47" s="862" t="s">
        <v>1032</v>
      </c>
      <c r="AE47" s="862" t="s">
        <v>1032</v>
      </c>
      <c r="AF47" s="862" t="s">
        <v>1032</v>
      </c>
      <c r="AG47" s="862" t="s">
        <v>1032</v>
      </c>
      <c r="AH47" s="576" t="s">
        <v>712</v>
      </c>
      <c r="AI47" s="576" t="s">
        <v>712</v>
      </c>
      <c r="AJ47" s="774" t="s">
        <v>844</v>
      </c>
      <c r="AK47" s="774" t="s">
        <v>844</v>
      </c>
      <c r="AL47" s="774" t="s">
        <v>844</v>
      </c>
      <c r="AM47" s="774" t="s">
        <v>844</v>
      </c>
      <c r="AN47" s="774" t="s">
        <v>844</v>
      </c>
      <c r="AO47" s="834">
        <f t="array" ref="AO47">SUM((J47:AN47&lt;&gt;"O") * (J47:AN47&lt;&gt;"o") * (J47:AN47&lt;&gt;""))</f>
        <v>31</v>
      </c>
      <c r="AP47" s="527"/>
      <c r="AQ47" s="527"/>
      <c r="AR47" s="527"/>
    </row>
    <row r="48" spans="1:44" ht="15" customHeight="1">
      <c r="A48" s="122">
        <f t="shared" si="2"/>
        <v>44</v>
      </c>
      <c r="B48" s="807" t="s">
        <v>279</v>
      </c>
      <c r="C48" s="1539"/>
      <c r="D48" s="813" t="s">
        <v>1062</v>
      </c>
      <c r="E48" s="874">
        <v>944330898</v>
      </c>
      <c r="F48" s="875" t="s">
        <v>1063</v>
      </c>
      <c r="G48" s="817" t="s">
        <v>721</v>
      </c>
      <c r="H48" s="61"/>
      <c r="I48" s="807" t="s">
        <v>718</v>
      </c>
      <c r="J48" s="576"/>
      <c r="K48" s="576"/>
      <c r="L48" s="576"/>
      <c r="M48" s="576"/>
      <c r="N48" s="862" t="s">
        <v>821</v>
      </c>
      <c r="O48" s="862" t="s">
        <v>821</v>
      </c>
      <c r="P48" s="862" t="s">
        <v>821</v>
      </c>
      <c r="Q48" s="862" t="s">
        <v>821</v>
      </c>
      <c r="R48" s="920" t="s">
        <v>1031</v>
      </c>
      <c r="S48" s="920" t="s">
        <v>1031</v>
      </c>
      <c r="T48" s="920" t="s">
        <v>1031</v>
      </c>
      <c r="U48" s="920" t="s">
        <v>1031</v>
      </c>
      <c r="V48" s="920" t="s">
        <v>1031</v>
      </c>
      <c r="W48" s="576" t="s">
        <v>712</v>
      </c>
      <c r="X48" s="774" t="s">
        <v>1034</v>
      </c>
      <c r="Y48" s="774" t="s">
        <v>1034</v>
      </c>
      <c r="Z48" s="774" t="s">
        <v>1034</v>
      </c>
      <c r="AA48" s="774" t="s">
        <v>1034</v>
      </c>
      <c r="AB48" s="774" t="s">
        <v>1034</v>
      </c>
      <c r="AC48" s="862" t="s">
        <v>1032</v>
      </c>
      <c r="AD48" s="862" t="s">
        <v>1032</v>
      </c>
      <c r="AE48" s="862" t="s">
        <v>1032</v>
      </c>
      <c r="AF48" s="862" t="s">
        <v>1032</v>
      </c>
      <c r="AG48" s="862" t="s">
        <v>1032</v>
      </c>
      <c r="AH48" s="576" t="s">
        <v>712</v>
      </c>
      <c r="AI48" s="576" t="s">
        <v>712</v>
      </c>
      <c r="AJ48" s="774" t="s">
        <v>844</v>
      </c>
      <c r="AK48" s="774" t="s">
        <v>844</v>
      </c>
      <c r="AL48" s="774" t="s">
        <v>844</v>
      </c>
      <c r="AM48" s="774" t="s">
        <v>844</v>
      </c>
      <c r="AN48" s="774" t="s">
        <v>844</v>
      </c>
      <c r="AO48" s="834">
        <f t="array" ref="AO48">SUM((J48:AN48&lt;&gt;"O") * (J48:AN48&lt;&gt;"o") * (J48:AN48&lt;&gt;""))</f>
        <v>27</v>
      </c>
      <c r="AP48" s="527"/>
      <c r="AQ48" s="527"/>
      <c r="AR48" s="527"/>
    </row>
    <row r="49" spans="1:44" ht="15.75" customHeight="1">
      <c r="A49" s="122">
        <f t="shared" si="2"/>
        <v>45</v>
      </c>
      <c r="B49" s="807" t="s">
        <v>279</v>
      </c>
      <c r="C49" s="1660" t="s">
        <v>1064</v>
      </c>
      <c r="D49" s="813" t="s">
        <v>322</v>
      </c>
      <c r="E49" s="809">
        <v>989118712</v>
      </c>
      <c r="F49" s="808" t="s">
        <v>872</v>
      </c>
      <c r="G49" s="810">
        <v>15</v>
      </c>
      <c r="H49" s="810"/>
      <c r="I49" s="807" t="s">
        <v>718</v>
      </c>
      <c r="J49" s="576" t="s">
        <v>261</v>
      </c>
      <c r="K49" s="576" t="s">
        <v>261</v>
      </c>
      <c r="L49" s="774" t="s">
        <v>821</v>
      </c>
      <c r="M49" s="774" t="s">
        <v>821</v>
      </c>
      <c r="N49" s="774" t="s">
        <v>821</v>
      </c>
      <c r="O49" s="774" t="s">
        <v>821</v>
      </c>
      <c r="P49" s="774" t="s">
        <v>821</v>
      </c>
      <c r="Q49" s="865" t="s">
        <v>835</v>
      </c>
      <c r="R49" s="865" t="s">
        <v>835</v>
      </c>
      <c r="S49" s="865" t="s">
        <v>835</v>
      </c>
      <c r="T49" s="865" t="s">
        <v>835</v>
      </c>
      <c r="U49" s="865" t="s">
        <v>835</v>
      </c>
      <c r="V49" s="576" t="s">
        <v>712</v>
      </c>
      <c r="W49" s="862" t="s">
        <v>846</v>
      </c>
      <c r="X49" s="862" t="s">
        <v>846</v>
      </c>
      <c r="Y49" s="862" t="s">
        <v>846</v>
      </c>
      <c r="Z49" s="862" t="s">
        <v>846</v>
      </c>
      <c r="AA49" s="862" t="s">
        <v>846</v>
      </c>
      <c r="AB49" s="774" t="s">
        <v>861</v>
      </c>
      <c r="AC49" s="774" t="s">
        <v>861</v>
      </c>
      <c r="AD49" s="774" t="s">
        <v>861</v>
      </c>
      <c r="AE49" s="774" t="s">
        <v>861</v>
      </c>
      <c r="AF49" s="774" t="s">
        <v>861</v>
      </c>
      <c r="AG49" s="576" t="s">
        <v>712</v>
      </c>
      <c r="AH49" s="576" t="s">
        <v>712</v>
      </c>
      <c r="AI49" s="576" t="s">
        <v>712</v>
      </c>
      <c r="AJ49" s="774" t="s">
        <v>838</v>
      </c>
      <c r="AK49" s="774" t="s">
        <v>838</v>
      </c>
      <c r="AL49" s="774" t="s">
        <v>838</v>
      </c>
      <c r="AM49" s="774" t="s">
        <v>838</v>
      </c>
      <c r="AN49" s="774" t="s">
        <v>838</v>
      </c>
      <c r="AO49" s="834">
        <f t="array" ref="AO49">SUM((J49:AN49&lt;&gt;"O") * (J49:AN49&lt;&gt;"o") * (J49:AN49&lt;&gt;""))</f>
        <v>29</v>
      </c>
      <c r="AP49" s="540"/>
      <c r="AQ49" s="540"/>
      <c r="AR49" s="540"/>
    </row>
    <row r="50" spans="1:44" ht="15.75" customHeight="1">
      <c r="A50" s="122">
        <f t="shared" si="2"/>
        <v>46</v>
      </c>
      <c r="B50" s="807" t="s">
        <v>279</v>
      </c>
      <c r="C50" s="1539"/>
      <c r="D50" s="813" t="s">
        <v>74</v>
      </c>
      <c r="E50" s="809">
        <v>923453896</v>
      </c>
      <c r="F50" s="808" t="s">
        <v>873</v>
      </c>
      <c r="G50" s="810">
        <v>15</v>
      </c>
      <c r="H50" s="810"/>
      <c r="I50" s="807" t="s">
        <v>718</v>
      </c>
      <c r="J50" s="576" t="s">
        <v>261</v>
      </c>
      <c r="K50" s="576" t="s">
        <v>261</v>
      </c>
      <c r="L50" s="774" t="s">
        <v>821</v>
      </c>
      <c r="M50" s="774" t="s">
        <v>821</v>
      </c>
      <c r="N50" s="774" t="s">
        <v>821</v>
      </c>
      <c r="O50" s="774" t="s">
        <v>821</v>
      </c>
      <c r="P50" s="774" t="s">
        <v>821</v>
      </c>
      <c r="Q50" s="865" t="s">
        <v>835</v>
      </c>
      <c r="R50" s="865" t="s">
        <v>835</v>
      </c>
      <c r="S50" s="865" t="s">
        <v>835</v>
      </c>
      <c r="T50" s="865" t="s">
        <v>835</v>
      </c>
      <c r="U50" s="865" t="s">
        <v>835</v>
      </c>
      <c r="V50" s="576" t="s">
        <v>712</v>
      </c>
      <c r="W50" s="862" t="s">
        <v>846</v>
      </c>
      <c r="X50" s="862" t="s">
        <v>846</v>
      </c>
      <c r="Y50" s="862" t="s">
        <v>846</v>
      </c>
      <c r="Z50" s="862" t="s">
        <v>846</v>
      </c>
      <c r="AA50" s="862" t="s">
        <v>846</v>
      </c>
      <c r="AB50" s="774" t="s">
        <v>861</v>
      </c>
      <c r="AC50" s="774" t="s">
        <v>861</v>
      </c>
      <c r="AD50" s="774" t="s">
        <v>861</v>
      </c>
      <c r="AE50" s="774" t="s">
        <v>861</v>
      </c>
      <c r="AF50" s="774" t="s">
        <v>861</v>
      </c>
      <c r="AG50" s="576" t="s">
        <v>712</v>
      </c>
      <c r="AH50" s="576" t="s">
        <v>712</v>
      </c>
      <c r="AI50" s="576" t="s">
        <v>712</v>
      </c>
      <c r="AJ50" s="774" t="s">
        <v>838</v>
      </c>
      <c r="AK50" s="774" t="s">
        <v>838</v>
      </c>
      <c r="AL50" s="774" t="s">
        <v>838</v>
      </c>
      <c r="AM50" s="774" t="s">
        <v>838</v>
      </c>
      <c r="AN50" s="774" t="s">
        <v>838</v>
      </c>
      <c r="AO50" s="834">
        <f t="array" ref="AO50">SUM((J50:AN50&lt;&gt;"O") * (J50:AN50&lt;&gt;"o") * (J50:AN50&lt;&gt;""))</f>
        <v>29</v>
      </c>
      <c r="AP50" s="540"/>
    </row>
    <row r="51" spans="1:44" ht="15.75" customHeight="1">
      <c r="A51" s="122">
        <f t="shared" si="2"/>
        <v>47</v>
      </c>
      <c r="B51" s="807" t="s">
        <v>279</v>
      </c>
      <c r="C51" s="1660" t="s">
        <v>1065</v>
      </c>
      <c r="D51" s="813" t="s">
        <v>1066</v>
      </c>
      <c r="E51" s="809">
        <v>352984785</v>
      </c>
      <c r="F51" s="848" t="s">
        <v>1067</v>
      </c>
      <c r="G51" s="867">
        <v>8</v>
      </c>
      <c r="H51" s="807"/>
      <c r="I51" s="807" t="s">
        <v>718</v>
      </c>
      <c r="J51" s="576" t="s">
        <v>712</v>
      </c>
      <c r="K51" s="576" t="s">
        <v>712</v>
      </c>
      <c r="L51" s="774" t="s">
        <v>1038</v>
      </c>
      <c r="M51" s="774" t="s">
        <v>1038</v>
      </c>
      <c r="N51" s="774" t="s">
        <v>1038</v>
      </c>
      <c r="O51" s="774" t="s">
        <v>1038</v>
      </c>
      <c r="P51" s="774" t="s">
        <v>1038</v>
      </c>
      <c r="Q51" s="576" t="s">
        <v>712</v>
      </c>
      <c r="R51" s="920" t="s">
        <v>865</v>
      </c>
      <c r="S51" s="920" t="s">
        <v>865</v>
      </c>
      <c r="T51" s="920" t="s">
        <v>865</v>
      </c>
      <c r="U51" s="920" t="s">
        <v>865</v>
      </c>
      <c r="V51" s="920" t="s">
        <v>865</v>
      </c>
      <c r="W51" s="576" t="s">
        <v>712</v>
      </c>
      <c r="X51" s="774" t="s">
        <v>1039</v>
      </c>
      <c r="Y51" s="774" t="s">
        <v>1039</v>
      </c>
      <c r="Z51" s="774" t="s">
        <v>1039</v>
      </c>
      <c r="AA51" s="774" t="s">
        <v>1039</v>
      </c>
      <c r="AB51" s="774" t="s">
        <v>1039</v>
      </c>
      <c r="AC51" s="862" t="s">
        <v>1040</v>
      </c>
      <c r="AD51" s="862" t="s">
        <v>1040</v>
      </c>
      <c r="AE51" s="862" t="s">
        <v>1040</v>
      </c>
      <c r="AF51" s="862" t="s">
        <v>1040</v>
      </c>
      <c r="AG51" s="862" t="s">
        <v>1040</v>
      </c>
      <c r="AH51" s="576" t="s">
        <v>712</v>
      </c>
      <c r="AI51" s="865" t="s">
        <v>1041</v>
      </c>
      <c r="AJ51" s="865" t="s">
        <v>1041</v>
      </c>
      <c r="AK51" s="865" t="s">
        <v>1041</v>
      </c>
      <c r="AL51" s="865" t="s">
        <v>1041</v>
      </c>
      <c r="AM51" s="865" t="s">
        <v>1041</v>
      </c>
      <c r="AN51" s="576" t="s">
        <v>712</v>
      </c>
      <c r="AO51" s="834">
        <f t="array" ref="AO51">SUM((J51:AN51&lt;&gt;"O") * (J51:AN51&lt;&gt;"o") * (J51:AN51&lt;&gt;""))</f>
        <v>31</v>
      </c>
      <c r="AP51" s="540"/>
      <c r="AQ51" s="540"/>
      <c r="AR51" s="540"/>
    </row>
    <row r="52" spans="1:44" ht="15.75" customHeight="1">
      <c r="A52" s="122">
        <f t="shared" si="2"/>
        <v>48</v>
      </c>
      <c r="B52" s="807" t="s">
        <v>279</v>
      </c>
      <c r="C52" s="1539"/>
      <c r="D52" s="813" t="s">
        <v>1068</v>
      </c>
      <c r="E52" s="809">
        <v>366838685</v>
      </c>
      <c r="F52" s="848" t="s">
        <v>1069</v>
      </c>
      <c r="G52" s="867" t="s">
        <v>721</v>
      </c>
      <c r="H52" s="807"/>
      <c r="I52" s="807" t="s">
        <v>718</v>
      </c>
      <c r="J52" s="576" t="s">
        <v>712</v>
      </c>
      <c r="K52" s="576" t="s">
        <v>712</v>
      </c>
      <c r="L52" s="774" t="s">
        <v>1038</v>
      </c>
      <c r="M52" s="774" t="s">
        <v>1038</v>
      </c>
      <c r="N52" s="774" t="s">
        <v>1038</v>
      </c>
      <c r="O52" s="774" t="s">
        <v>1038</v>
      </c>
      <c r="P52" s="774" t="s">
        <v>1038</v>
      </c>
      <c r="Q52" s="576" t="s">
        <v>712</v>
      </c>
      <c r="R52" s="920" t="s">
        <v>865</v>
      </c>
      <c r="S52" s="920" t="s">
        <v>865</v>
      </c>
      <c r="T52" s="920" t="s">
        <v>865</v>
      </c>
      <c r="U52" s="920" t="s">
        <v>865</v>
      </c>
      <c r="V52" s="920" t="s">
        <v>865</v>
      </c>
      <c r="W52" s="576" t="s">
        <v>712</v>
      </c>
      <c r="X52" s="774" t="s">
        <v>1039</v>
      </c>
      <c r="Y52" s="774" t="s">
        <v>1039</v>
      </c>
      <c r="Z52" s="774" t="s">
        <v>1039</v>
      </c>
      <c r="AA52" s="774" t="s">
        <v>1039</v>
      </c>
      <c r="AB52" s="774" t="s">
        <v>1039</v>
      </c>
      <c r="AC52" s="862" t="s">
        <v>1040</v>
      </c>
      <c r="AD52" s="862" t="s">
        <v>1040</v>
      </c>
      <c r="AE52" s="862" t="s">
        <v>1040</v>
      </c>
      <c r="AF52" s="862" t="s">
        <v>1040</v>
      </c>
      <c r="AG52" s="862" t="s">
        <v>1040</v>
      </c>
      <c r="AH52" s="576" t="s">
        <v>712</v>
      </c>
      <c r="AI52" s="865" t="s">
        <v>1041</v>
      </c>
      <c r="AJ52" s="865" t="s">
        <v>1041</v>
      </c>
      <c r="AK52" s="865" t="s">
        <v>1041</v>
      </c>
      <c r="AL52" s="865" t="s">
        <v>1041</v>
      </c>
      <c r="AM52" s="865" t="s">
        <v>1041</v>
      </c>
      <c r="AN52" s="576" t="s">
        <v>712</v>
      </c>
      <c r="AO52" s="834">
        <f t="array" ref="AO52">SUM((J52:AN52&lt;&gt;"O") * (J52:AN52&lt;&gt;"o") * (J52:AN52&lt;&gt;""))</f>
        <v>31</v>
      </c>
      <c r="AP52" s="540"/>
      <c r="AQ52" s="540"/>
      <c r="AR52" s="540"/>
    </row>
    <row r="53" spans="1:44" ht="15.75" customHeight="1">
      <c r="A53" s="122">
        <f t="shared" si="2"/>
        <v>49</v>
      </c>
      <c r="B53" s="807" t="s">
        <v>279</v>
      </c>
      <c r="C53" s="1660" t="s">
        <v>1070</v>
      </c>
      <c r="D53" s="813" t="s">
        <v>241</v>
      </c>
      <c r="E53" s="812">
        <v>969820625</v>
      </c>
      <c r="F53" s="813" t="s">
        <v>834</v>
      </c>
      <c r="G53" s="817" t="s">
        <v>721</v>
      </c>
      <c r="H53" s="807"/>
      <c r="I53" s="807" t="s">
        <v>718</v>
      </c>
      <c r="J53" s="576" t="s">
        <v>712</v>
      </c>
      <c r="K53" s="863" t="s">
        <v>821</v>
      </c>
      <c r="L53" s="863" t="s">
        <v>821</v>
      </c>
      <c r="M53" s="863" t="s">
        <v>821</v>
      </c>
      <c r="N53" s="863" t="s">
        <v>821</v>
      </c>
      <c r="O53" s="863" t="s">
        <v>821</v>
      </c>
      <c r="P53" s="576" t="s">
        <v>712</v>
      </c>
      <c r="Q53" s="865" t="s">
        <v>865</v>
      </c>
      <c r="R53" s="865" t="s">
        <v>865</v>
      </c>
      <c r="S53" s="865" t="s">
        <v>865</v>
      </c>
      <c r="T53" s="865" t="s">
        <v>865</v>
      </c>
      <c r="U53" s="865" t="s">
        <v>865</v>
      </c>
      <c r="V53" s="847" t="s">
        <v>846</v>
      </c>
      <c r="W53" s="847" t="s">
        <v>846</v>
      </c>
      <c r="X53" s="847" t="s">
        <v>846</v>
      </c>
      <c r="Y53" s="847" t="s">
        <v>846</v>
      </c>
      <c r="Z53" s="847" t="s">
        <v>846</v>
      </c>
      <c r="AA53" s="576" t="s">
        <v>712</v>
      </c>
      <c r="AB53" s="774" t="s">
        <v>861</v>
      </c>
      <c r="AC53" s="774" t="s">
        <v>861</v>
      </c>
      <c r="AD53" s="774" t="s">
        <v>861</v>
      </c>
      <c r="AE53" s="774" t="s">
        <v>861</v>
      </c>
      <c r="AF53" s="774" t="s">
        <v>861</v>
      </c>
      <c r="AG53" s="576" t="s">
        <v>712</v>
      </c>
      <c r="AH53" s="576" t="s">
        <v>712</v>
      </c>
      <c r="AI53" s="865" t="s">
        <v>838</v>
      </c>
      <c r="AJ53" s="865" t="s">
        <v>838</v>
      </c>
      <c r="AK53" s="865" t="s">
        <v>838</v>
      </c>
      <c r="AL53" s="865" t="s">
        <v>838</v>
      </c>
      <c r="AM53" s="865" t="s">
        <v>838</v>
      </c>
      <c r="AN53" s="576" t="s">
        <v>712</v>
      </c>
      <c r="AO53" s="834">
        <f t="array" ref="AO53">SUM((J53:AN53&lt;&gt;"O") * (J53:AN53&lt;&gt;"o") * (J53:AN53&lt;&gt;""))</f>
        <v>31</v>
      </c>
      <c r="AP53" s="540"/>
    </row>
    <row r="54" spans="1:44" ht="15.75" customHeight="1">
      <c r="A54" s="122">
        <f t="shared" si="2"/>
        <v>50</v>
      </c>
      <c r="B54" s="807" t="s">
        <v>279</v>
      </c>
      <c r="C54" s="1539"/>
      <c r="D54" s="813" t="s">
        <v>321</v>
      </c>
      <c r="E54" s="818">
        <v>989852112</v>
      </c>
      <c r="F54" s="808" t="s">
        <v>841</v>
      </c>
      <c r="G54" s="817" t="s">
        <v>721</v>
      </c>
      <c r="H54" s="61"/>
      <c r="I54" s="807" t="s">
        <v>718</v>
      </c>
      <c r="J54" s="576" t="s">
        <v>712</v>
      </c>
      <c r="K54" s="863" t="s">
        <v>821</v>
      </c>
      <c r="L54" s="863" t="s">
        <v>821</v>
      </c>
      <c r="M54" s="863" t="s">
        <v>821</v>
      </c>
      <c r="N54" s="863" t="s">
        <v>821</v>
      </c>
      <c r="O54" s="863" t="s">
        <v>821</v>
      </c>
      <c r="P54" s="576" t="s">
        <v>712</v>
      </c>
      <c r="Q54" s="865" t="s">
        <v>865</v>
      </c>
      <c r="R54" s="865" t="s">
        <v>865</v>
      </c>
      <c r="S54" s="865" t="s">
        <v>865</v>
      </c>
      <c r="T54" s="865" t="s">
        <v>865</v>
      </c>
      <c r="U54" s="865" t="s">
        <v>865</v>
      </c>
      <c r="V54" s="847" t="s">
        <v>846</v>
      </c>
      <c r="W54" s="847" t="s">
        <v>846</v>
      </c>
      <c r="X54" s="847" t="s">
        <v>846</v>
      </c>
      <c r="Y54" s="847" t="s">
        <v>846</v>
      </c>
      <c r="Z54" s="847" t="s">
        <v>846</v>
      </c>
      <c r="AA54" s="576" t="s">
        <v>712</v>
      </c>
      <c r="AB54" s="774" t="s">
        <v>861</v>
      </c>
      <c r="AC54" s="774" t="s">
        <v>861</v>
      </c>
      <c r="AD54" s="774" t="s">
        <v>861</v>
      </c>
      <c r="AE54" s="774" t="s">
        <v>861</v>
      </c>
      <c r="AF54" s="774" t="s">
        <v>861</v>
      </c>
      <c r="AG54" s="576" t="s">
        <v>712</v>
      </c>
      <c r="AH54" s="576" t="s">
        <v>712</v>
      </c>
      <c r="AI54" s="865" t="s">
        <v>838</v>
      </c>
      <c r="AJ54" s="865" t="s">
        <v>838</v>
      </c>
      <c r="AK54" s="865" t="s">
        <v>838</v>
      </c>
      <c r="AL54" s="865" t="s">
        <v>838</v>
      </c>
      <c r="AM54" s="865" t="s">
        <v>838</v>
      </c>
      <c r="AN54" s="576" t="s">
        <v>712</v>
      </c>
      <c r="AO54" s="834">
        <f t="array" ref="AO54">SUM((J54:AN54&lt;&gt;"O") * (J54:AN54&lt;&gt;"o") * (J54:AN54&lt;&gt;""))</f>
        <v>31</v>
      </c>
      <c r="AP54" s="540"/>
    </row>
    <row r="55" spans="1:44" ht="15.75" customHeight="1">
      <c r="A55" s="122">
        <f t="shared" si="2"/>
        <v>51</v>
      </c>
      <c r="B55" s="807" t="s">
        <v>279</v>
      </c>
      <c r="C55" s="1660" t="s">
        <v>1071</v>
      </c>
      <c r="D55" s="813" t="s">
        <v>776</v>
      </c>
      <c r="E55" s="812">
        <v>981541989</v>
      </c>
      <c r="F55" s="813" t="s">
        <v>850</v>
      </c>
      <c r="G55" s="810">
        <v>15</v>
      </c>
      <c r="H55" s="807"/>
      <c r="I55" s="807" t="s">
        <v>718</v>
      </c>
      <c r="J55" s="774" t="s">
        <v>838</v>
      </c>
      <c r="K55" s="576" t="s">
        <v>712</v>
      </c>
      <c r="L55" s="576" t="s">
        <v>712</v>
      </c>
      <c r="M55" s="576" t="s">
        <v>712</v>
      </c>
      <c r="N55" s="576" t="s">
        <v>712</v>
      </c>
      <c r="O55" s="836" t="s">
        <v>821</v>
      </c>
      <c r="P55" s="836" t="s">
        <v>821</v>
      </c>
      <c r="Q55" s="836" t="s">
        <v>821</v>
      </c>
      <c r="R55" s="836" t="s">
        <v>821</v>
      </c>
      <c r="S55" s="836" t="s">
        <v>821</v>
      </c>
      <c r="T55" s="847" t="s">
        <v>835</v>
      </c>
      <c r="U55" s="847" t="s">
        <v>835</v>
      </c>
      <c r="V55" s="847" t="s">
        <v>835</v>
      </c>
      <c r="W55" s="847" t="s">
        <v>835</v>
      </c>
      <c r="X55" s="847" t="s">
        <v>835</v>
      </c>
      <c r="Y55" s="576" t="s">
        <v>712</v>
      </c>
      <c r="Z55" s="576" t="s">
        <v>712</v>
      </c>
      <c r="AA55" s="836" t="s">
        <v>1034</v>
      </c>
      <c r="AB55" s="836" t="s">
        <v>1034</v>
      </c>
      <c r="AC55" s="836" t="s">
        <v>1034</v>
      </c>
      <c r="AD55" s="836" t="s">
        <v>1034</v>
      </c>
      <c r="AE55" s="836" t="s">
        <v>1034</v>
      </c>
      <c r="AF55" s="576" t="s">
        <v>712</v>
      </c>
      <c r="AG55" s="854" t="s">
        <v>861</v>
      </c>
      <c r="AH55" s="854" t="s">
        <v>861</v>
      </c>
      <c r="AI55" s="854" t="s">
        <v>861</v>
      </c>
      <c r="AJ55" s="854" t="s">
        <v>861</v>
      </c>
      <c r="AK55" s="854" t="s">
        <v>861</v>
      </c>
      <c r="AL55" s="576" t="s">
        <v>712</v>
      </c>
      <c r="AM55" s="576" t="s">
        <v>712</v>
      </c>
      <c r="AN55" s="576" t="s">
        <v>712</v>
      </c>
      <c r="AO55" s="834">
        <f t="array" ref="AO55">SUM((J55:AN55&lt;&gt;"O") * (J55:AN55&lt;&gt;"o") * (J55:AN55&lt;&gt;""))</f>
        <v>31</v>
      </c>
      <c r="AP55" s="540"/>
      <c r="AQ55" s="540"/>
      <c r="AR55" s="540"/>
    </row>
    <row r="56" spans="1:44" ht="15.75" customHeight="1">
      <c r="A56" s="122">
        <f t="shared" si="2"/>
        <v>52</v>
      </c>
      <c r="B56" s="807" t="s">
        <v>279</v>
      </c>
      <c r="C56" s="1539"/>
      <c r="D56" s="813" t="s">
        <v>852</v>
      </c>
      <c r="E56" s="812">
        <v>399287095</v>
      </c>
      <c r="F56" s="859" t="s">
        <v>853</v>
      </c>
      <c r="G56" s="810">
        <v>15</v>
      </c>
      <c r="H56" s="61"/>
      <c r="I56" s="807" t="s">
        <v>718</v>
      </c>
      <c r="J56" s="774" t="s">
        <v>838</v>
      </c>
      <c r="K56" s="576" t="s">
        <v>712</v>
      </c>
      <c r="L56" s="576" t="s">
        <v>712</v>
      </c>
      <c r="M56" s="576" t="s">
        <v>712</v>
      </c>
      <c r="N56" s="576" t="s">
        <v>712</v>
      </c>
      <c r="O56" s="836" t="s">
        <v>821</v>
      </c>
      <c r="P56" s="836" t="s">
        <v>821</v>
      </c>
      <c r="Q56" s="836" t="s">
        <v>821</v>
      </c>
      <c r="R56" s="836" t="s">
        <v>821</v>
      </c>
      <c r="S56" s="836" t="s">
        <v>821</v>
      </c>
      <c r="T56" s="847" t="s">
        <v>835</v>
      </c>
      <c r="U56" s="847" t="s">
        <v>835</v>
      </c>
      <c r="V56" s="847" t="s">
        <v>835</v>
      </c>
      <c r="W56" s="847" t="s">
        <v>835</v>
      </c>
      <c r="X56" s="847" t="s">
        <v>835</v>
      </c>
      <c r="Y56" s="576" t="s">
        <v>712</v>
      </c>
      <c r="Z56" s="576" t="s">
        <v>712</v>
      </c>
      <c r="AA56" s="836" t="s">
        <v>1034</v>
      </c>
      <c r="AB56" s="836" t="s">
        <v>1034</v>
      </c>
      <c r="AC56" s="836" t="s">
        <v>1034</v>
      </c>
      <c r="AD56" s="836" t="s">
        <v>1034</v>
      </c>
      <c r="AE56" s="836" t="s">
        <v>1034</v>
      </c>
      <c r="AF56" s="576" t="s">
        <v>712</v>
      </c>
      <c r="AG56" s="854" t="s">
        <v>861</v>
      </c>
      <c r="AH56" s="854" t="s">
        <v>861</v>
      </c>
      <c r="AI56" s="854" t="s">
        <v>861</v>
      </c>
      <c r="AJ56" s="854" t="s">
        <v>861</v>
      </c>
      <c r="AK56" s="854" t="s">
        <v>861</v>
      </c>
      <c r="AL56" s="576" t="s">
        <v>712</v>
      </c>
      <c r="AM56" s="576" t="s">
        <v>712</v>
      </c>
      <c r="AN56" s="576" t="s">
        <v>712</v>
      </c>
      <c r="AO56" s="834">
        <f t="array" ref="AO56">SUM((J56:AN56&lt;&gt;"O") * (J56:AN56&lt;&gt;"o") * (J56:AN56&lt;&gt;""))</f>
        <v>31</v>
      </c>
      <c r="AP56" s="527"/>
      <c r="AQ56" s="527"/>
      <c r="AR56" s="527"/>
    </row>
    <row r="57" spans="1:44" ht="15.75" customHeight="1">
      <c r="A57" s="122">
        <f t="shared" si="2"/>
        <v>53</v>
      </c>
      <c r="B57" s="807" t="s">
        <v>279</v>
      </c>
      <c r="C57" s="921" t="s">
        <v>1072</v>
      </c>
      <c r="D57" s="813" t="s">
        <v>768</v>
      </c>
      <c r="E57" s="812">
        <v>968736838</v>
      </c>
      <c r="F57" s="813" t="s">
        <v>878</v>
      </c>
      <c r="G57" s="870">
        <v>15</v>
      </c>
      <c r="H57" s="61"/>
      <c r="I57" s="807" t="s">
        <v>718</v>
      </c>
      <c r="J57" s="576" t="s">
        <v>261</v>
      </c>
      <c r="K57" s="576" t="s">
        <v>712</v>
      </c>
      <c r="L57" s="576" t="s">
        <v>712</v>
      </c>
      <c r="M57" s="576" t="s">
        <v>712</v>
      </c>
      <c r="N57" s="576" t="s">
        <v>712</v>
      </c>
      <c r="O57" s="836" t="s">
        <v>988</v>
      </c>
      <c r="P57" s="836" t="s">
        <v>988</v>
      </c>
      <c r="Q57" s="836" t="s">
        <v>988</v>
      </c>
      <c r="R57" s="836" t="s">
        <v>988</v>
      </c>
      <c r="S57" s="836" t="s">
        <v>988</v>
      </c>
      <c r="T57" s="576" t="s">
        <v>712</v>
      </c>
      <c r="U57" s="862" t="s">
        <v>1031</v>
      </c>
      <c r="V57" s="862" t="s">
        <v>1031</v>
      </c>
      <c r="W57" s="862" t="s">
        <v>1031</v>
      </c>
      <c r="X57" s="862" t="s">
        <v>1031</v>
      </c>
      <c r="Y57" s="862" t="s">
        <v>1031</v>
      </c>
      <c r="Z57" s="915" t="s">
        <v>1034</v>
      </c>
      <c r="AA57" s="915" t="s">
        <v>1034</v>
      </c>
      <c r="AB57" s="915" t="s">
        <v>1034</v>
      </c>
      <c r="AC57" s="915" t="s">
        <v>1034</v>
      </c>
      <c r="AD57" s="915" t="s">
        <v>1034</v>
      </c>
      <c r="AE57" s="862" t="s">
        <v>861</v>
      </c>
      <c r="AF57" s="862" t="s">
        <v>861</v>
      </c>
      <c r="AG57" s="862" t="s">
        <v>861</v>
      </c>
      <c r="AH57" s="862" t="s">
        <v>861</v>
      </c>
      <c r="AI57" s="862" t="s">
        <v>861</v>
      </c>
      <c r="AJ57" s="576" t="s">
        <v>712</v>
      </c>
      <c r="AK57" s="576" t="s">
        <v>712</v>
      </c>
      <c r="AL57" s="576" t="s">
        <v>712</v>
      </c>
      <c r="AM57" s="576" t="s">
        <v>712</v>
      </c>
      <c r="AN57" s="576" t="s">
        <v>712</v>
      </c>
      <c r="AO57" s="834">
        <f t="array" ref="AO57">SUM((J57:AN57&lt;&gt;"O") * (J57:AN57&lt;&gt;"o") * (J57:AN57&lt;&gt;""))</f>
        <v>30</v>
      </c>
      <c r="AP57" s="527"/>
      <c r="AQ57" s="527"/>
      <c r="AR57" s="527"/>
    </row>
    <row r="58" spans="1:44" ht="15.75" customHeight="1">
      <c r="A58" s="122">
        <f t="shared" si="2"/>
        <v>54</v>
      </c>
      <c r="B58" s="807" t="s">
        <v>279</v>
      </c>
      <c r="C58" s="1663" t="s">
        <v>1073</v>
      </c>
      <c r="D58" s="813" t="s">
        <v>732</v>
      </c>
      <c r="E58" s="812">
        <v>862567126</v>
      </c>
      <c r="F58" s="857" t="s">
        <v>864</v>
      </c>
      <c r="G58" s="867">
        <v>8</v>
      </c>
      <c r="H58" s="807"/>
      <c r="I58" s="807" t="s">
        <v>718</v>
      </c>
      <c r="J58" s="576" t="s">
        <v>261</v>
      </c>
      <c r="K58" s="576" t="s">
        <v>712</v>
      </c>
      <c r="L58" s="576" t="s">
        <v>712</v>
      </c>
      <c r="M58" s="576" t="s">
        <v>712</v>
      </c>
      <c r="N58" s="576" t="s">
        <v>712</v>
      </c>
      <c r="O58" s="576" t="s">
        <v>712</v>
      </c>
      <c r="P58" s="576" t="s">
        <v>712</v>
      </c>
      <c r="Q58" s="576" t="s">
        <v>712</v>
      </c>
      <c r="R58" s="576" t="s">
        <v>712</v>
      </c>
      <c r="S58" s="576" t="s">
        <v>712</v>
      </c>
      <c r="T58" s="576" t="s">
        <v>712</v>
      </c>
      <c r="U58" s="576" t="s">
        <v>712</v>
      </c>
      <c r="V58" s="576" t="s">
        <v>712</v>
      </c>
      <c r="W58" s="576" t="s">
        <v>712</v>
      </c>
      <c r="X58" s="576" t="s">
        <v>712</v>
      </c>
      <c r="Y58" s="836" t="s">
        <v>821</v>
      </c>
      <c r="Z58" s="836" t="s">
        <v>821</v>
      </c>
      <c r="AA58" s="836" t="s">
        <v>821</v>
      </c>
      <c r="AB58" s="836" t="s">
        <v>821</v>
      </c>
      <c r="AC58" s="836" t="s">
        <v>821</v>
      </c>
      <c r="AD58" s="847" t="s">
        <v>835</v>
      </c>
      <c r="AE58" s="847" t="s">
        <v>835</v>
      </c>
      <c r="AF58" s="847" t="s">
        <v>835</v>
      </c>
      <c r="AG58" s="847" t="s">
        <v>835</v>
      </c>
      <c r="AH58" s="847" t="s">
        <v>835</v>
      </c>
      <c r="AI58" s="576" t="s">
        <v>712</v>
      </c>
      <c r="AJ58" s="576" t="s">
        <v>712</v>
      </c>
      <c r="AK58" s="576" t="s">
        <v>712</v>
      </c>
      <c r="AL58" s="576" t="s">
        <v>712</v>
      </c>
      <c r="AM58" s="576" t="s">
        <v>712</v>
      </c>
      <c r="AN58" s="576" t="s">
        <v>712</v>
      </c>
      <c r="AO58" s="834">
        <f t="array" ref="AO58">SUM((J58:AN58&lt;&gt;"O") * (J58:AN58&lt;&gt;"o") * (J58:AN58&lt;&gt;""))</f>
        <v>30</v>
      </c>
      <c r="AP58" s="540"/>
      <c r="AQ58" s="540"/>
      <c r="AR58" s="540"/>
    </row>
    <row r="59" spans="1:44" ht="15.75" customHeight="1">
      <c r="A59" s="122">
        <f t="shared" si="2"/>
        <v>55</v>
      </c>
      <c r="B59" s="807" t="s">
        <v>279</v>
      </c>
      <c r="C59" s="1539"/>
      <c r="D59" s="813" t="s">
        <v>1074</v>
      </c>
      <c r="E59" s="918">
        <v>977782090</v>
      </c>
      <c r="F59" s="919" t="s">
        <v>1075</v>
      </c>
      <c r="G59" s="867">
        <v>8</v>
      </c>
      <c r="H59" s="807"/>
      <c r="I59" s="807" t="s">
        <v>718</v>
      </c>
      <c r="J59" s="847" t="s">
        <v>1038</v>
      </c>
      <c r="K59" s="847" t="s">
        <v>1038</v>
      </c>
      <c r="L59" s="847" t="s">
        <v>1038</v>
      </c>
      <c r="M59" s="576" t="s">
        <v>712</v>
      </c>
      <c r="N59" s="576" t="s">
        <v>712</v>
      </c>
      <c r="O59" s="576" t="s">
        <v>712</v>
      </c>
      <c r="P59" s="576" t="s">
        <v>712</v>
      </c>
      <c r="Q59" s="576" t="s">
        <v>712</v>
      </c>
      <c r="R59" s="576" t="s">
        <v>712</v>
      </c>
      <c r="S59" s="576" t="s">
        <v>712</v>
      </c>
      <c r="T59" s="576" t="s">
        <v>712</v>
      </c>
      <c r="U59" s="576" t="s">
        <v>712</v>
      </c>
      <c r="V59" s="576" t="s">
        <v>712</v>
      </c>
      <c r="W59" s="576" t="s">
        <v>712</v>
      </c>
      <c r="X59" s="576" t="s">
        <v>712</v>
      </c>
      <c r="Y59" s="836" t="s">
        <v>821</v>
      </c>
      <c r="Z59" s="836" t="s">
        <v>821</v>
      </c>
      <c r="AA59" s="836" t="s">
        <v>821</v>
      </c>
      <c r="AB59" s="836" t="s">
        <v>821</v>
      </c>
      <c r="AC59" s="836" t="s">
        <v>821</v>
      </c>
      <c r="AD59" s="847" t="s">
        <v>835</v>
      </c>
      <c r="AE59" s="847" t="s">
        <v>835</v>
      </c>
      <c r="AF59" s="847" t="s">
        <v>835</v>
      </c>
      <c r="AG59" s="847" t="s">
        <v>835</v>
      </c>
      <c r="AH59" s="847" t="s">
        <v>835</v>
      </c>
      <c r="AI59" s="576" t="s">
        <v>712</v>
      </c>
      <c r="AJ59" s="576" t="s">
        <v>712</v>
      </c>
      <c r="AK59" s="576" t="s">
        <v>712</v>
      </c>
      <c r="AL59" s="576" t="s">
        <v>712</v>
      </c>
      <c r="AM59" s="576" t="s">
        <v>712</v>
      </c>
      <c r="AN59" s="576" t="s">
        <v>712</v>
      </c>
      <c r="AO59" s="834">
        <f t="array" ref="AO59">SUM((J59:AN59&lt;&gt;"O") * (J59:AN59&lt;&gt;"o") * (J59:AN59&lt;&gt;""))</f>
        <v>31</v>
      </c>
      <c r="AP59" s="540"/>
      <c r="AQ59" s="540"/>
      <c r="AR59" s="540"/>
    </row>
    <row r="60" spans="1:44" ht="15.75" customHeight="1">
      <c r="A60" s="122">
        <f t="shared" si="2"/>
        <v>56</v>
      </c>
      <c r="B60" s="807" t="s">
        <v>279</v>
      </c>
      <c r="C60" s="922"/>
      <c r="D60" s="813" t="s">
        <v>158</v>
      </c>
      <c r="E60" s="809">
        <v>886884883</v>
      </c>
      <c r="F60" s="848" t="s">
        <v>820</v>
      </c>
      <c r="G60" s="810">
        <v>15</v>
      </c>
      <c r="H60" s="807"/>
      <c r="I60" s="807" t="s">
        <v>718</v>
      </c>
      <c r="J60" s="576" t="s">
        <v>712</v>
      </c>
      <c r="K60" s="576" t="s">
        <v>712</v>
      </c>
      <c r="L60" s="774" t="s">
        <v>821</v>
      </c>
      <c r="M60" s="774" t="s">
        <v>821</v>
      </c>
      <c r="N60" s="774" t="s">
        <v>821</v>
      </c>
      <c r="O60" s="774" t="s">
        <v>821</v>
      </c>
      <c r="P60" s="774" t="s">
        <v>821</v>
      </c>
      <c r="Q60" s="576" t="s">
        <v>712</v>
      </c>
      <c r="R60" s="920" t="s">
        <v>835</v>
      </c>
      <c r="S60" s="920" t="s">
        <v>835</v>
      </c>
      <c r="T60" s="920" t="s">
        <v>835</v>
      </c>
      <c r="U60" s="920" t="s">
        <v>835</v>
      </c>
      <c r="V60" s="920" t="s">
        <v>835</v>
      </c>
      <c r="W60" s="576" t="s">
        <v>712</v>
      </c>
      <c r="X60" s="774" t="s">
        <v>846</v>
      </c>
      <c r="Y60" s="774" t="s">
        <v>846</v>
      </c>
      <c r="Z60" s="774" t="s">
        <v>846</v>
      </c>
      <c r="AA60" s="774" t="s">
        <v>846</v>
      </c>
      <c r="AB60" s="774" t="s">
        <v>846</v>
      </c>
      <c r="AC60" s="576" t="s">
        <v>712</v>
      </c>
      <c r="AD60" s="847" t="s">
        <v>861</v>
      </c>
      <c r="AE60" s="847" t="s">
        <v>861</v>
      </c>
      <c r="AF60" s="847" t="s">
        <v>861</v>
      </c>
      <c r="AG60" s="847" t="s">
        <v>861</v>
      </c>
      <c r="AH60" s="847" t="s">
        <v>861</v>
      </c>
      <c r="AI60" s="576" t="s">
        <v>712</v>
      </c>
      <c r="AJ60" s="576" t="s">
        <v>712</v>
      </c>
      <c r="AK60" s="576" t="s">
        <v>712</v>
      </c>
      <c r="AL60" s="576" t="s">
        <v>712</v>
      </c>
      <c r="AM60" s="576" t="s">
        <v>712</v>
      </c>
      <c r="AN60" s="576" t="s">
        <v>712</v>
      </c>
      <c r="AO60" s="834">
        <f t="array" ref="AO60">SUM((J60:AN60&lt;&gt;"O") * (J60:AN60&lt;&gt;"o") * (J60:AN60&lt;&gt;""))</f>
        <v>31</v>
      </c>
    </row>
    <row r="61" spans="1:44" ht="15" customHeight="1">
      <c r="A61" s="122">
        <f t="shared" si="2"/>
        <v>57</v>
      </c>
      <c r="B61" s="807" t="s">
        <v>279</v>
      </c>
      <c r="C61" s="1661"/>
      <c r="D61" s="813" t="s">
        <v>859</v>
      </c>
      <c r="E61" s="809">
        <v>948893826</v>
      </c>
      <c r="F61" s="808" t="s">
        <v>860</v>
      </c>
      <c r="G61" s="817" t="s">
        <v>721</v>
      </c>
      <c r="H61" s="807"/>
      <c r="I61" s="807" t="s">
        <v>718</v>
      </c>
      <c r="J61" s="862" t="s">
        <v>1044</v>
      </c>
      <c r="K61" s="862" t="s">
        <v>1044</v>
      </c>
      <c r="L61" s="576" t="s">
        <v>712</v>
      </c>
      <c r="M61" s="847" t="s">
        <v>1038</v>
      </c>
      <c r="N61" s="847" t="s">
        <v>1038</v>
      </c>
      <c r="O61" s="847" t="s">
        <v>1038</v>
      </c>
      <c r="P61" s="847" t="s">
        <v>1038</v>
      </c>
      <c r="Q61" s="847" t="s">
        <v>1038</v>
      </c>
      <c r="R61" s="576" t="s">
        <v>712</v>
      </c>
      <c r="S61" s="916" t="s">
        <v>865</v>
      </c>
      <c r="T61" s="916" t="s">
        <v>865</v>
      </c>
      <c r="U61" s="916" t="s">
        <v>865</v>
      </c>
      <c r="V61" s="916" t="s">
        <v>865</v>
      </c>
      <c r="W61" s="862" t="s">
        <v>1034</v>
      </c>
      <c r="X61" s="862" t="s">
        <v>1034</v>
      </c>
      <c r="Y61" s="862" t="s">
        <v>1034</v>
      </c>
      <c r="Z61" s="862" t="s">
        <v>1034</v>
      </c>
      <c r="AA61" s="862" t="s">
        <v>1034</v>
      </c>
      <c r="AB61" s="576" t="s">
        <v>261</v>
      </c>
      <c r="AC61" s="576" t="s">
        <v>261</v>
      </c>
      <c r="AD61" s="576" t="s">
        <v>261</v>
      </c>
      <c r="AE61" s="576" t="s">
        <v>261</v>
      </c>
      <c r="AF61" s="576" t="s">
        <v>261</v>
      </c>
      <c r="AG61" s="576" t="s">
        <v>261</v>
      </c>
      <c r="AH61" s="576" t="s">
        <v>261</v>
      </c>
      <c r="AI61" s="576" t="s">
        <v>261</v>
      </c>
      <c r="AJ61" s="576" t="s">
        <v>261</v>
      </c>
      <c r="AK61" s="576" t="s">
        <v>261</v>
      </c>
      <c r="AL61" s="576" t="s">
        <v>261</v>
      </c>
      <c r="AM61" s="576" t="s">
        <v>261</v>
      </c>
      <c r="AN61" s="576" t="s">
        <v>261</v>
      </c>
      <c r="AO61" s="834">
        <f t="array" ref="AO61">SUM((J61:AN61&lt;&gt;"O") * (J61:AN61&lt;&gt;"o") * (J61:AN61&lt;&gt;""))</f>
        <v>18</v>
      </c>
      <c r="AP61" s="540"/>
    </row>
    <row r="62" spans="1:44" ht="15" customHeight="1">
      <c r="A62" s="122">
        <f t="shared" si="2"/>
        <v>58</v>
      </c>
      <c r="B62" s="807" t="s">
        <v>279</v>
      </c>
      <c r="C62" s="1539"/>
      <c r="D62" s="813" t="s">
        <v>862</v>
      </c>
      <c r="E62" s="809">
        <v>984703946</v>
      </c>
      <c r="F62" s="808" t="s">
        <v>863</v>
      </c>
      <c r="G62" s="817" t="s">
        <v>721</v>
      </c>
      <c r="H62" s="61"/>
      <c r="I62" s="807" t="s">
        <v>718</v>
      </c>
      <c r="J62" s="862" t="s">
        <v>1044</v>
      </c>
      <c r="K62" s="862" t="s">
        <v>1044</v>
      </c>
      <c r="L62" s="576" t="s">
        <v>712</v>
      </c>
      <c r="M62" s="847" t="s">
        <v>1038</v>
      </c>
      <c r="N62" s="847" t="s">
        <v>1038</v>
      </c>
      <c r="O62" s="847" t="s">
        <v>1038</v>
      </c>
      <c r="P62" s="847" t="s">
        <v>1038</v>
      </c>
      <c r="Q62" s="847" t="s">
        <v>1038</v>
      </c>
      <c r="R62" s="576" t="s">
        <v>712</v>
      </c>
      <c r="S62" s="916" t="s">
        <v>865</v>
      </c>
      <c r="T62" s="916" t="s">
        <v>865</v>
      </c>
      <c r="U62" s="916" t="s">
        <v>865</v>
      </c>
      <c r="V62" s="916" t="s">
        <v>865</v>
      </c>
      <c r="W62" s="862" t="s">
        <v>1034</v>
      </c>
      <c r="X62" s="862" t="s">
        <v>1034</v>
      </c>
      <c r="Y62" s="862" t="s">
        <v>1034</v>
      </c>
      <c r="Z62" s="862" t="s">
        <v>1034</v>
      </c>
      <c r="AA62" s="862" t="s">
        <v>1034</v>
      </c>
      <c r="AB62" s="576" t="s">
        <v>261</v>
      </c>
      <c r="AC62" s="576" t="s">
        <v>261</v>
      </c>
      <c r="AD62" s="576" t="s">
        <v>261</v>
      </c>
      <c r="AE62" s="576" t="s">
        <v>261</v>
      </c>
      <c r="AF62" s="576" t="s">
        <v>261</v>
      </c>
      <c r="AG62" s="576" t="s">
        <v>261</v>
      </c>
      <c r="AH62" s="576" t="s">
        <v>261</v>
      </c>
      <c r="AI62" s="576" t="s">
        <v>261</v>
      </c>
      <c r="AJ62" s="576" t="s">
        <v>261</v>
      </c>
      <c r="AK62" s="576" t="s">
        <v>261</v>
      </c>
      <c r="AL62" s="576" t="s">
        <v>261</v>
      </c>
      <c r="AM62" s="576" t="s">
        <v>261</v>
      </c>
      <c r="AN62" s="576" t="s">
        <v>261</v>
      </c>
      <c r="AO62" s="834">
        <f t="array" ref="AO62">SUM((J62:AN62&lt;&gt;"O") * (J62:AN62&lt;&gt;"o") * (J62:AN62&lt;&gt;""))</f>
        <v>18</v>
      </c>
      <c r="AP62" s="540"/>
    </row>
    <row r="63" spans="1:44" ht="15.75" customHeight="1">
      <c r="A63" s="122">
        <f t="shared" si="2"/>
        <v>59</v>
      </c>
      <c r="B63" s="807" t="s">
        <v>279</v>
      </c>
      <c r="C63" s="921"/>
      <c r="D63" s="813" t="s">
        <v>767</v>
      </c>
      <c r="E63" s="812">
        <v>376172175</v>
      </c>
      <c r="F63" s="813" t="s">
        <v>876</v>
      </c>
      <c r="G63" s="810">
        <v>15</v>
      </c>
      <c r="H63" s="61"/>
      <c r="I63" s="807" t="s">
        <v>718</v>
      </c>
      <c r="J63" s="576" t="s">
        <v>261</v>
      </c>
      <c r="K63" s="576" t="s">
        <v>261</v>
      </c>
      <c r="L63" s="576" t="s">
        <v>261</v>
      </c>
      <c r="M63" s="576" t="s">
        <v>261</v>
      </c>
      <c r="N63" s="576" t="s">
        <v>261</v>
      </c>
      <c r="O63" s="576" t="s">
        <v>261</v>
      </c>
      <c r="P63" s="576" t="s">
        <v>261</v>
      </c>
      <c r="Q63" s="576" t="s">
        <v>261</v>
      </c>
      <c r="R63" s="576" t="s">
        <v>261</v>
      </c>
      <c r="S63" s="576" t="s">
        <v>261</v>
      </c>
      <c r="T63" s="576" t="s">
        <v>261</v>
      </c>
      <c r="U63" s="576" t="s">
        <v>261</v>
      </c>
      <c r="V63" s="576" t="s">
        <v>261</v>
      </c>
      <c r="W63" s="576" t="s">
        <v>261</v>
      </c>
      <c r="X63" s="576" t="s">
        <v>261</v>
      </c>
      <c r="Y63" s="576" t="s">
        <v>261</v>
      </c>
      <c r="Z63" s="576" t="s">
        <v>261</v>
      </c>
      <c r="AA63" s="576" t="s">
        <v>261</v>
      </c>
      <c r="AB63" s="576" t="s">
        <v>261</v>
      </c>
      <c r="AC63" s="576" t="s">
        <v>261</v>
      </c>
      <c r="AD63" s="576" t="s">
        <v>261</v>
      </c>
      <c r="AE63" s="576" t="s">
        <v>261</v>
      </c>
      <c r="AF63" s="576" t="s">
        <v>261</v>
      </c>
      <c r="AG63" s="576" t="s">
        <v>261</v>
      </c>
      <c r="AH63" s="576" t="s">
        <v>261</v>
      </c>
      <c r="AI63" s="576" t="s">
        <v>261</v>
      </c>
      <c r="AJ63" s="576" t="s">
        <v>261</v>
      </c>
      <c r="AK63" s="576" t="s">
        <v>261</v>
      </c>
      <c r="AL63" s="576" t="s">
        <v>261</v>
      </c>
      <c r="AM63" s="576" t="s">
        <v>261</v>
      </c>
      <c r="AN63" s="576" t="s">
        <v>261</v>
      </c>
      <c r="AO63" s="834">
        <f t="array" ref="AO63">SUM((J63:AN63&lt;&gt;"O") * (J63:AN63&lt;&gt;"o") * (J63:AN63&lt;&gt;""))</f>
        <v>0</v>
      </c>
      <c r="AP63" s="527"/>
      <c r="AQ63" s="527"/>
      <c r="AR63" s="527"/>
    </row>
    <row r="64" spans="1:44" ht="15" customHeight="1">
      <c r="A64" s="122">
        <f t="shared" si="2"/>
        <v>60</v>
      </c>
      <c r="B64" s="807" t="s">
        <v>279</v>
      </c>
      <c r="C64" s="923"/>
      <c r="D64" s="813" t="s">
        <v>1076</v>
      </c>
      <c r="E64" s="809">
        <v>978169147</v>
      </c>
      <c r="F64" s="808" t="s">
        <v>1077</v>
      </c>
      <c r="G64" s="817"/>
      <c r="H64" s="61"/>
      <c r="I64" s="807"/>
      <c r="J64" s="576" t="s">
        <v>261</v>
      </c>
      <c r="K64" s="576" t="s">
        <v>261</v>
      </c>
      <c r="L64" s="576" t="s">
        <v>261</v>
      </c>
      <c r="M64" s="576" t="s">
        <v>261</v>
      </c>
      <c r="N64" s="576" t="s">
        <v>261</v>
      </c>
      <c r="O64" s="576" t="s">
        <v>261</v>
      </c>
      <c r="P64" s="576" t="s">
        <v>261</v>
      </c>
      <c r="Q64" s="576" t="s">
        <v>261</v>
      </c>
      <c r="R64" s="576" t="s">
        <v>261</v>
      </c>
      <c r="S64" s="576" t="s">
        <v>261</v>
      </c>
      <c r="T64" s="576" t="s">
        <v>261</v>
      </c>
      <c r="U64" s="576" t="s">
        <v>261</v>
      </c>
      <c r="V64" s="576" t="s">
        <v>261</v>
      </c>
      <c r="W64" s="576" t="s">
        <v>261</v>
      </c>
      <c r="X64" s="576" t="s">
        <v>261</v>
      </c>
      <c r="Y64" s="576" t="s">
        <v>261</v>
      </c>
      <c r="Z64" s="576" t="s">
        <v>261</v>
      </c>
      <c r="AA64" s="576" t="s">
        <v>261</v>
      </c>
      <c r="AB64" s="576" t="s">
        <v>261</v>
      </c>
      <c r="AC64" s="576" t="s">
        <v>261</v>
      </c>
      <c r="AD64" s="576" t="s">
        <v>261</v>
      </c>
      <c r="AE64" s="576" t="s">
        <v>261</v>
      </c>
      <c r="AF64" s="576" t="s">
        <v>261</v>
      </c>
      <c r="AG64" s="576" t="s">
        <v>261</v>
      </c>
      <c r="AH64" s="576" t="s">
        <v>261</v>
      </c>
      <c r="AI64" s="576" t="s">
        <v>261</v>
      </c>
      <c r="AJ64" s="576" t="s">
        <v>261</v>
      </c>
      <c r="AK64" s="576" t="s">
        <v>261</v>
      </c>
      <c r="AL64" s="576" t="s">
        <v>261</v>
      </c>
      <c r="AM64" s="576" t="s">
        <v>261</v>
      </c>
      <c r="AN64" s="576" t="s">
        <v>261</v>
      </c>
      <c r="AO64" s="834">
        <f t="array" ref="AO64">SUM((J64:AN64&lt;&gt;"O") * (J64:AN64&lt;&gt;"o") * (J64:AN64&lt;&gt;""))</f>
        <v>0</v>
      </c>
      <c r="AP64" s="540"/>
    </row>
    <row r="65" spans="1:44" ht="15" customHeight="1">
      <c r="A65" s="122"/>
      <c r="B65" s="807"/>
      <c r="C65" s="923"/>
      <c r="D65" s="813" t="s">
        <v>717</v>
      </c>
      <c r="E65" s="809"/>
      <c r="F65" s="808"/>
      <c r="G65" s="817"/>
      <c r="H65" s="61"/>
      <c r="I65" s="807"/>
      <c r="J65" s="576" t="s">
        <v>261</v>
      </c>
      <c r="K65" s="576" t="s">
        <v>261</v>
      </c>
      <c r="L65" s="576" t="s">
        <v>261</v>
      </c>
      <c r="M65" s="576" t="s">
        <v>261</v>
      </c>
      <c r="N65" s="576" t="s">
        <v>261</v>
      </c>
      <c r="O65" s="576" t="s">
        <v>261</v>
      </c>
      <c r="P65" s="576" t="s">
        <v>261</v>
      </c>
      <c r="Q65" s="576" t="s">
        <v>261</v>
      </c>
      <c r="R65" s="576" t="s">
        <v>261</v>
      </c>
      <c r="S65" s="576" t="s">
        <v>261</v>
      </c>
      <c r="T65" s="576" t="s">
        <v>261</v>
      </c>
      <c r="U65" s="576" t="s">
        <v>261</v>
      </c>
      <c r="V65" s="576" t="s">
        <v>261</v>
      </c>
      <c r="W65" s="576" t="s">
        <v>261</v>
      </c>
      <c r="X65" s="576" t="s">
        <v>261</v>
      </c>
      <c r="Y65" s="576" t="s">
        <v>261</v>
      </c>
      <c r="Z65" s="576" t="s">
        <v>261</v>
      </c>
      <c r="AA65" s="576" t="s">
        <v>261</v>
      </c>
      <c r="AB65" s="576" t="s">
        <v>261</v>
      </c>
      <c r="AC65" s="576" t="s">
        <v>261</v>
      </c>
      <c r="AD65" s="576" t="s">
        <v>261</v>
      </c>
      <c r="AE65" s="576" t="s">
        <v>261</v>
      </c>
      <c r="AF65" s="576" t="s">
        <v>261</v>
      </c>
      <c r="AG65" s="576" t="s">
        <v>261</v>
      </c>
      <c r="AH65" s="576" t="s">
        <v>261</v>
      </c>
      <c r="AI65" s="576" t="s">
        <v>261</v>
      </c>
      <c r="AJ65" s="576" t="s">
        <v>261</v>
      </c>
      <c r="AK65" s="576" t="s">
        <v>261</v>
      </c>
      <c r="AL65" s="576" t="s">
        <v>261</v>
      </c>
      <c r="AM65" s="576" t="s">
        <v>261</v>
      </c>
      <c r="AN65" s="576" t="s">
        <v>261</v>
      </c>
      <c r="AO65" s="834">
        <f t="array" ref="AO65">SUM((J65:AN65&lt;&gt;"O") * (J65:AN65&lt;&gt;"o") * (J65:AN65&lt;&gt;""))</f>
        <v>0</v>
      </c>
      <c r="AP65" s="540"/>
    </row>
    <row r="66" spans="1:44" ht="15.75" customHeight="1">
      <c r="A66" s="122">
        <f t="shared" ref="A66:A116" si="3">+ROW()-4</f>
        <v>62</v>
      </c>
      <c r="B66" s="819" t="s">
        <v>279</v>
      </c>
      <c r="C66" s="1668" t="s">
        <v>1078</v>
      </c>
      <c r="D66" s="713" t="s">
        <v>778</v>
      </c>
      <c r="E66" s="718">
        <v>988217399</v>
      </c>
      <c r="F66" s="713" t="s">
        <v>884</v>
      </c>
      <c r="G66" s="878" t="s">
        <v>779</v>
      </c>
      <c r="H66" s="672"/>
      <c r="I66" s="672" t="s">
        <v>718</v>
      </c>
      <c r="J66" s="576" t="s">
        <v>712</v>
      </c>
      <c r="K66" s="836" t="s">
        <v>1079</v>
      </c>
      <c r="L66" s="836" t="s">
        <v>1079</v>
      </c>
      <c r="M66" s="836" t="s">
        <v>1079</v>
      </c>
      <c r="N66" s="836" t="s">
        <v>1079</v>
      </c>
      <c r="O66" s="836" t="s">
        <v>1079</v>
      </c>
      <c r="P66" s="836" t="s">
        <v>1079</v>
      </c>
      <c r="Q66" s="836" t="s">
        <v>1079</v>
      </c>
      <c r="R66" s="836" t="s">
        <v>1079</v>
      </c>
      <c r="S66" s="836" t="s">
        <v>1079</v>
      </c>
      <c r="T66" s="836" t="s">
        <v>1079</v>
      </c>
      <c r="U66" s="836" t="s">
        <v>1079</v>
      </c>
      <c r="V66" s="836" t="s">
        <v>1079</v>
      </c>
      <c r="W66" s="836" t="s">
        <v>1079</v>
      </c>
      <c r="X66" s="836" t="s">
        <v>1079</v>
      </c>
      <c r="Y66" s="836" t="s">
        <v>1079</v>
      </c>
      <c r="Z66" s="836" t="s">
        <v>1079</v>
      </c>
      <c r="AA66" s="836" t="s">
        <v>1079</v>
      </c>
      <c r="AB66" s="836" t="s">
        <v>1079</v>
      </c>
      <c r="AC66" s="836" t="s">
        <v>1079</v>
      </c>
      <c r="AD66" s="836" t="s">
        <v>1079</v>
      </c>
      <c r="AE66" s="836" t="s">
        <v>1079</v>
      </c>
      <c r="AF66" s="576" t="s">
        <v>712</v>
      </c>
      <c r="AG66" s="576" t="s">
        <v>712</v>
      </c>
      <c r="AH66" s="576" t="s">
        <v>712</v>
      </c>
      <c r="AI66" s="916" t="s">
        <v>1080</v>
      </c>
      <c r="AJ66" s="916" t="s">
        <v>1080</v>
      </c>
      <c r="AK66" s="916" t="s">
        <v>1080</v>
      </c>
      <c r="AL66" s="774" t="s">
        <v>1081</v>
      </c>
      <c r="AM66" s="774" t="s">
        <v>1081</v>
      </c>
      <c r="AN66" s="774" t="s">
        <v>1081</v>
      </c>
      <c r="AO66" s="834">
        <f t="array" ref="AO66">SUM((J66:AN66&lt;&gt;"O") * (J66:AN66&lt;&gt;"o") * (J66:AN66&lt;&gt;""))</f>
        <v>31</v>
      </c>
      <c r="AP66" s="527"/>
      <c r="AQ66" s="527"/>
      <c r="AR66" s="527"/>
    </row>
    <row r="67" spans="1:44" ht="15.75" customHeight="1">
      <c r="A67" s="122">
        <f t="shared" si="3"/>
        <v>63</v>
      </c>
      <c r="B67" s="819" t="s">
        <v>279</v>
      </c>
      <c r="C67" s="1539"/>
      <c r="D67" s="713" t="s">
        <v>780</v>
      </c>
      <c r="E67" s="718">
        <v>379571389</v>
      </c>
      <c r="F67" s="713" t="s">
        <v>886</v>
      </c>
      <c r="G67" s="878" t="s">
        <v>779</v>
      </c>
      <c r="H67" s="672"/>
      <c r="I67" s="672" t="s">
        <v>718</v>
      </c>
      <c r="J67" s="576" t="s">
        <v>712</v>
      </c>
      <c r="K67" s="836" t="s">
        <v>1079</v>
      </c>
      <c r="L67" s="836" t="s">
        <v>1079</v>
      </c>
      <c r="M67" s="836" t="s">
        <v>1079</v>
      </c>
      <c r="N67" s="836" t="s">
        <v>1079</v>
      </c>
      <c r="O67" s="836" t="s">
        <v>1079</v>
      </c>
      <c r="P67" s="836" t="s">
        <v>1079</v>
      </c>
      <c r="Q67" s="836" t="s">
        <v>1079</v>
      </c>
      <c r="R67" s="836" t="s">
        <v>1079</v>
      </c>
      <c r="S67" s="836" t="s">
        <v>1079</v>
      </c>
      <c r="T67" s="836" t="s">
        <v>1079</v>
      </c>
      <c r="U67" s="836" t="s">
        <v>1079</v>
      </c>
      <c r="V67" s="836" t="s">
        <v>1079</v>
      </c>
      <c r="W67" s="836" t="s">
        <v>1079</v>
      </c>
      <c r="X67" s="836" t="s">
        <v>1079</v>
      </c>
      <c r="Y67" s="836" t="s">
        <v>1079</v>
      </c>
      <c r="Z67" s="836" t="s">
        <v>1079</v>
      </c>
      <c r="AA67" s="836" t="s">
        <v>1079</v>
      </c>
      <c r="AB67" s="836" t="s">
        <v>1079</v>
      </c>
      <c r="AC67" s="836" t="s">
        <v>1079</v>
      </c>
      <c r="AD67" s="836" t="s">
        <v>1079</v>
      </c>
      <c r="AE67" s="836" t="s">
        <v>1079</v>
      </c>
      <c r="AF67" s="576" t="s">
        <v>712</v>
      </c>
      <c r="AG67" s="576" t="s">
        <v>712</v>
      </c>
      <c r="AH67" s="576" t="s">
        <v>712</v>
      </c>
      <c r="AI67" s="916" t="s">
        <v>1080</v>
      </c>
      <c r="AJ67" s="916" t="s">
        <v>1080</v>
      </c>
      <c r="AK67" s="916" t="s">
        <v>1080</v>
      </c>
      <c r="AL67" s="774" t="s">
        <v>1081</v>
      </c>
      <c r="AM67" s="774" t="s">
        <v>1081</v>
      </c>
      <c r="AN67" s="774" t="s">
        <v>1081</v>
      </c>
      <c r="AO67" s="834">
        <f t="array" ref="AO67">SUM((J67:AN67&lt;&gt;"O") * (J67:AN67&lt;&gt;"o") * (J67:AN67&lt;&gt;""))</f>
        <v>31</v>
      </c>
      <c r="AP67" s="527"/>
      <c r="AQ67" s="527"/>
      <c r="AR67" s="527"/>
    </row>
    <row r="68" spans="1:44" ht="15.75" customHeight="1">
      <c r="A68" s="122">
        <f t="shared" si="3"/>
        <v>64</v>
      </c>
      <c r="B68" s="819" t="s">
        <v>279</v>
      </c>
      <c r="C68" s="1665" t="s">
        <v>1082</v>
      </c>
      <c r="D68" s="713" t="s">
        <v>904</v>
      </c>
      <c r="E68" s="718">
        <v>966818464</v>
      </c>
      <c r="F68" s="713" t="s">
        <v>905</v>
      </c>
      <c r="G68" s="878" t="s">
        <v>779</v>
      </c>
      <c r="H68" s="672"/>
      <c r="I68" s="672" t="s">
        <v>718</v>
      </c>
      <c r="J68" s="576" t="s">
        <v>712</v>
      </c>
      <c r="K68" s="924" t="s">
        <v>1079</v>
      </c>
      <c r="L68" s="924" t="s">
        <v>1079</v>
      </c>
      <c r="M68" s="924" t="s">
        <v>1079</v>
      </c>
      <c r="N68" s="924" t="s">
        <v>1079</v>
      </c>
      <c r="O68" s="924" t="s">
        <v>1079</v>
      </c>
      <c r="P68" s="924" t="s">
        <v>1079</v>
      </c>
      <c r="Q68" s="924" t="s">
        <v>1079</v>
      </c>
      <c r="R68" s="924" t="s">
        <v>1079</v>
      </c>
      <c r="S68" s="924" t="s">
        <v>1079</v>
      </c>
      <c r="T68" s="924" t="s">
        <v>1079</v>
      </c>
      <c r="U68" s="862" t="s">
        <v>705</v>
      </c>
      <c r="V68" s="862" t="s">
        <v>705</v>
      </c>
      <c r="W68" s="862" t="s">
        <v>705</v>
      </c>
      <c r="X68" s="576" t="s">
        <v>712</v>
      </c>
      <c r="Y68" s="925" t="s">
        <v>282</v>
      </c>
      <c r="Z68" s="925" t="s">
        <v>282</v>
      </c>
      <c r="AA68" s="925" t="s">
        <v>282</v>
      </c>
      <c r="AB68" s="925" t="s">
        <v>282</v>
      </c>
      <c r="AC68" s="925" t="s">
        <v>282</v>
      </c>
      <c r="AD68" s="925" t="s">
        <v>282</v>
      </c>
      <c r="AE68" s="925" t="s">
        <v>282</v>
      </c>
      <c r="AF68" s="925" t="s">
        <v>282</v>
      </c>
      <c r="AG68" s="925" t="s">
        <v>282</v>
      </c>
      <c r="AH68" s="925" t="s">
        <v>282</v>
      </c>
      <c r="AI68" s="862" t="s">
        <v>705</v>
      </c>
      <c r="AJ68" s="862" t="s">
        <v>705</v>
      </c>
      <c r="AK68" s="862" t="s">
        <v>705</v>
      </c>
      <c r="AL68" s="865" t="s">
        <v>1083</v>
      </c>
      <c r="AM68" s="865" t="s">
        <v>1083</v>
      </c>
      <c r="AN68" s="865" t="s">
        <v>1083</v>
      </c>
      <c r="AO68" s="834">
        <f t="array" ref="AO68">SUM((J68:AN68&lt;&gt;"O") * (J68:AN68&lt;&gt;"o") * (J68:AN68&lt;&gt;""))</f>
        <v>31</v>
      </c>
      <c r="AP68" s="527"/>
      <c r="AQ68" s="527"/>
      <c r="AR68" s="527"/>
    </row>
    <row r="69" spans="1:44" ht="15.75" customHeight="1">
      <c r="A69" s="122">
        <f t="shared" si="3"/>
        <v>65</v>
      </c>
      <c r="B69" s="819" t="s">
        <v>279</v>
      </c>
      <c r="C69" s="1539"/>
      <c r="D69" s="823" t="s">
        <v>783</v>
      </c>
      <c r="E69" s="718">
        <v>989354116</v>
      </c>
      <c r="F69" s="823" t="s">
        <v>889</v>
      </c>
      <c r="G69" s="878" t="s">
        <v>779</v>
      </c>
      <c r="H69" s="672"/>
      <c r="I69" s="672" t="s">
        <v>718</v>
      </c>
      <c r="J69" s="576" t="s">
        <v>712</v>
      </c>
      <c r="K69" s="924" t="s">
        <v>1079</v>
      </c>
      <c r="L69" s="924" t="s">
        <v>1079</v>
      </c>
      <c r="M69" s="924" t="s">
        <v>1079</v>
      </c>
      <c r="N69" s="924" t="s">
        <v>1079</v>
      </c>
      <c r="O69" s="924" t="s">
        <v>1079</v>
      </c>
      <c r="P69" s="924" t="s">
        <v>1079</v>
      </c>
      <c r="Q69" s="924" t="s">
        <v>1079</v>
      </c>
      <c r="R69" s="924" t="s">
        <v>1079</v>
      </c>
      <c r="S69" s="924" t="s">
        <v>1079</v>
      </c>
      <c r="T69" s="924" t="s">
        <v>1079</v>
      </c>
      <c r="U69" s="862" t="s">
        <v>705</v>
      </c>
      <c r="V69" s="862" t="s">
        <v>705</v>
      </c>
      <c r="W69" s="862" t="s">
        <v>705</v>
      </c>
      <c r="X69" s="576" t="s">
        <v>712</v>
      </c>
      <c r="Y69" s="925" t="s">
        <v>282</v>
      </c>
      <c r="Z69" s="925" t="s">
        <v>282</v>
      </c>
      <c r="AA69" s="925" t="s">
        <v>282</v>
      </c>
      <c r="AB69" s="925" t="s">
        <v>282</v>
      </c>
      <c r="AC69" s="925" t="s">
        <v>282</v>
      </c>
      <c r="AD69" s="925" t="s">
        <v>282</v>
      </c>
      <c r="AE69" s="925" t="s">
        <v>282</v>
      </c>
      <c r="AF69" s="925" t="s">
        <v>282</v>
      </c>
      <c r="AG69" s="925" t="s">
        <v>282</v>
      </c>
      <c r="AH69" s="925" t="s">
        <v>282</v>
      </c>
      <c r="AI69" s="862" t="s">
        <v>705</v>
      </c>
      <c r="AJ69" s="862" t="s">
        <v>705</v>
      </c>
      <c r="AK69" s="862" t="s">
        <v>705</v>
      </c>
      <c r="AL69" s="865" t="s">
        <v>1083</v>
      </c>
      <c r="AM69" s="865" t="s">
        <v>1083</v>
      </c>
      <c r="AN69" s="865" t="s">
        <v>1083</v>
      </c>
      <c r="AO69" s="834">
        <f t="array" ref="AO69">SUM((J69:AN69&lt;&gt;"O") * (J69:AN69&lt;&gt;"o") * (J69:AN69&lt;&gt;""))</f>
        <v>31</v>
      </c>
      <c r="AP69" s="527"/>
      <c r="AQ69" s="527"/>
      <c r="AR69" s="527"/>
    </row>
    <row r="70" spans="1:44" ht="15.75" customHeight="1">
      <c r="A70" s="122">
        <f t="shared" si="3"/>
        <v>66</v>
      </c>
      <c r="B70" s="819" t="s">
        <v>279</v>
      </c>
      <c r="C70" s="1665" t="s">
        <v>1084</v>
      </c>
      <c r="D70" s="713" t="s">
        <v>1085</v>
      </c>
      <c r="E70" s="822">
        <v>972375879</v>
      </c>
      <c r="F70" s="713" t="s">
        <v>1086</v>
      </c>
      <c r="G70" s="878" t="s">
        <v>779</v>
      </c>
      <c r="H70" s="672"/>
      <c r="I70" s="672" t="s">
        <v>718</v>
      </c>
      <c r="J70" s="576" t="s">
        <v>712</v>
      </c>
      <c r="K70" s="576" t="s">
        <v>712</v>
      </c>
      <c r="L70" s="576" t="s">
        <v>712</v>
      </c>
      <c r="M70" s="576" t="s">
        <v>712</v>
      </c>
      <c r="N70" s="576" t="s">
        <v>712</v>
      </c>
      <c r="O70" s="576" t="s">
        <v>712</v>
      </c>
      <c r="P70" s="863" t="s">
        <v>256</v>
      </c>
      <c r="Q70" s="863" t="s">
        <v>256</v>
      </c>
      <c r="R70" s="863" t="s">
        <v>256</v>
      </c>
      <c r="S70" s="576" t="s">
        <v>712</v>
      </c>
      <c r="T70" s="926" t="s">
        <v>1087</v>
      </c>
      <c r="U70" s="926" t="s">
        <v>1087</v>
      </c>
      <c r="V70" s="926" t="s">
        <v>1087</v>
      </c>
      <c r="W70" s="926" t="s">
        <v>1087</v>
      </c>
      <c r="X70" s="926" t="s">
        <v>1087</v>
      </c>
      <c r="Y70" s="926" t="s">
        <v>1087</v>
      </c>
      <c r="Z70" s="926" t="s">
        <v>1087</v>
      </c>
      <c r="AA70" s="926" t="s">
        <v>1087</v>
      </c>
      <c r="AB70" s="926" t="s">
        <v>1087</v>
      </c>
      <c r="AC70" s="862" t="s">
        <v>705</v>
      </c>
      <c r="AD70" s="862" t="s">
        <v>705</v>
      </c>
      <c r="AE70" s="576" t="s">
        <v>712</v>
      </c>
      <c r="AF70" s="576" t="s">
        <v>712</v>
      </c>
      <c r="AG70" s="576" t="s">
        <v>712</v>
      </c>
      <c r="AH70" s="576" t="s">
        <v>712</v>
      </c>
      <c r="AI70" s="576" t="s">
        <v>712</v>
      </c>
      <c r="AJ70" s="576" t="s">
        <v>712</v>
      </c>
      <c r="AK70" s="576" t="s">
        <v>712</v>
      </c>
      <c r="AL70" s="576" t="s">
        <v>712</v>
      </c>
      <c r="AM70" s="865" t="s">
        <v>1083</v>
      </c>
      <c r="AN70" s="865" t="s">
        <v>1083</v>
      </c>
      <c r="AO70" s="834">
        <f t="array" ref="AO70">SUM((J70:AN70&lt;&gt;"O") * (J70:AN70&lt;&gt;"o") * (J70:AN70&lt;&gt;""))</f>
        <v>31</v>
      </c>
      <c r="AP70" s="527"/>
      <c r="AQ70" s="527"/>
      <c r="AR70" s="527"/>
    </row>
    <row r="71" spans="1:44" ht="15.75" customHeight="1">
      <c r="A71" s="122">
        <f t="shared" si="3"/>
        <v>67</v>
      </c>
      <c r="B71" s="819" t="s">
        <v>279</v>
      </c>
      <c r="C71" s="1561"/>
      <c r="D71" s="713" t="s">
        <v>1088</v>
      </c>
      <c r="E71" s="822">
        <v>327640888</v>
      </c>
      <c r="F71" s="713" t="s">
        <v>1089</v>
      </c>
      <c r="G71" s="878" t="s">
        <v>779</v>
      </c>
      <c r="H71" s="672"/>
      <c r="I71" s="672" t="s">
        <v>718</v>
      </c>
      <c r="J71" s="576"/>
      <c r="K71" s="576"/>
      <c r="L71" s="576"/>
      <c r="M71" s="576" t="s">
        <v>712</v>
      </c>
      <c r="N71" s="576" t="s">
        <v>712</v>
      </c>
      <c r="O71" s="576" t="s">
        <v>712</v>
      </c>
      <c r="P71" s="863" t="s">
        <v>256</v>
      </c>
      <c r="Q71" s="863" t="s">
        <v>256</v>
      </c>
      <c r="R71" s="863" t="s">
        <v>256</v>
      </c>
      <c r="S71" s="576" t="s">
        <v>712</v>
      </c>
      <c r="T71" s="926" t="s">
        <v>1087</v>
      </c>
      <c r="U71" s="926" t="s">
        <v>1087</v>
      </c>
      <c r="V71" s="926" t="s">
        <v>1087</v>
      </c>
      <c r="W71" s="926" t="s">
        <v>1087</v>
      </c>
      <c r="X71" s="926" t="s">
        <v>1087</v>
      </c>
      <c r="Y71" s="926" t="s">
        <v>1087</v>
      </c>
      <c r="Z71" s="926" t="s">
        <v>1087</v>
      </c>
      <c r="AA71" s="926" t="s">
        <v>1087</v>
      </c>
      <c r="AB71" s="926" t="s">
        <v>1087</v>
      </c>
      <c r="AC71" s="862" t="s">
        <v>705</v>
      </c>
      <c r="AD71" s="862" t="s">
        <v>705</v>
      </c>
      <c r="AE71" s="925" t="s">
        <v>282</v>
      </c>
      <c r="AF71" s="925" t="s">
        <v>282</v>
      </c>
      <c r="AG71" s="925" t="s">
        <v>282</v>
      </c>
      <c r="AH71" s="925" t="s">
        <v>282</v>
      </c>
      <c r="AI71" s="925" t="s">
        <v>282</v>
      </c>
      <c r="AJ71" s="925" t="s">
        <v>282</v>
      </c>
      <c r="AK71" s="925" t="s">
        <v>282</v>
      </c>
      <c r="AL71" s="925" t="s">
        <v>282</v>
      </c>
      <c r="AM71" s="925" t="s">
        <v>282</v>
      </c>
      <c r="AN71" s="925" t="s">
        <v>282</v>
      </c>
      <c r="AO71" s="834">
        <f t="array" ref="AO71">SUM((J71:AN71&lt;&gt;"O") * (J71:AN71&lt;&gt;"o") * (J71:AN71&lt;&gt;""))</f>
        <v>28</v>
      </c>
      <c r="AP71" s="527"/>
      <c r="AQ71" s="527"/>
      <c r="AR71" s="527"/>
    </row>
    <row r="72" spans="1:44" ht="15.75" customHeight="1">
      <c r="A72" s="122">
        <f t="shared" si="3"/>
        <v>68</v>
      </c>
      <c r="B72" s="819" t="s">
        <v>279</v>
      </c>
      <c r="C72" s="1665" t="s">
        <v>1090</v>
      </c>
      <c r="D72" s="672" t="s">
        <v>785</v>
      </c>
      <c r="E72" s="718">
        <v>912729000</v>
      </c>
      <c r="F72" s="672" t="s">
        <v>894</v>
      </c>
      <c r="G72" s="878" t="s">
        <v>779</v>
      </c>
      <c r="H72" s="672"/>
      <c r="I72" s="672" t="s">
        <v>718</v>
      </c>
      <c r="J72" s="576" t="s">
        <v>712</v>
      </c>
      <c r="K72" s="927" t="s">
        <v>1079</v>
      </c>
      <c r="L72" s="927" t="s">
        <v>1079</v>
      </c>
      <c r="M72" s="927" t="s">
        <v>1079</v>
      </c>
      <c r="N72" s="927" t="s">
        <v>1079</v>
      </c>
      <c r="O72" s="927" t="s">
        <v>1079</v>
      </c>
      <c r="P72" s="927" t="s">
        <v>1079</v>
      </c>
      <c r="Q72" s="927" t="s">
        <v>1079</v>
      </c>
      <c r="R72" s="927" t="s">
        <v>1079</v>
      </c>
      <c r="S72" s="927" t="s">
        <v>1079</v>
      </c>
      <c r="T72" s="927" t="s">
        <v>1079</v>
      </c>
      <c r="U72" s="862" t="s">
        <v>705</v>
      </c>
      <c r="V72" s="862" t="s">
        <v>705</v>
      </c>
      <c r="W72" s="862" t="s">
        <v>705</v>
      </c>
      <c r="X72" s="862" t="s">
        <v>705</v>
      </c>
      <c r="Y72" s="925" t="s">
        <v>282</v>
      </c>
      <c r="Z72" s="925" t="s">
        <v>282</v>
      </c>
      <c r="AA72" s="925" t="s">
        <v>282</v>
      </c>
      <c r="AB72" s="925" t="s">
        <v>282</v>
      </c>
      <c r="AC72" s="925" t="s">
        <v>282</v>
      </c>
      <c r="AD72" s="925" t="s">
        <v>282</v>
      </c>
      <c r="AE72" s="925" t="s">
        <v>282</v>
      </c>
      <c r="AF72" s="925" t="s">
        <v>282</v>
      </c>
      <c r="AG72" s="925" t="s">
        <v>282</v>
      </c>
      <c r="AH72" s="576" t="s">
        <v>712</v>
      </c>
      <c r="AI72" s="862" t="s">
        <v>705</v>
      </c>
      <c r="AJ72" s="862" t="s">
        <v>705</v>
      </c>
      <c r="AK72" s="862" t="s">
        <v>705</v>
      </c>
      <c r="AL72" s="862" t="s">
        <v>705</v>
      </c>
      <c r="AM72" s="865" t="s">
        <v>1083</v>
      </c>
      <c r="AN72" s="865" t="s">
        <v>1083</v>
      </c>
      <c r="AO72" s="834">
        <f t="array" ref="AO72">SUM((J72:AN72&lt;&gt;"O") * (J72:AN72&lt;&gt;"o") * (J72:AN72&lt;&gt;""))</f>
        <v>31</v>
      </c>
      <c r="AP72" s="527"/>
      <c r="AQ72" s="527"/>
      <c r="AR72" s="527"/>
    </row>
    <row r="73" spans="1:44" ht="15.75" customHeight="1">
      <c r="A73" s="122">
        <f t="shared" si="3"/>
        <v>69</v>
      </c>
      <c r="B73" s="819" t="s">
        <v>279</v>
      </c>
      <c r="C73" s="1539"/>
      <c r="D73" s="672" t="s">
        <v>786</v>
      </c>
      <c r="E73" s="718">
        <v>919661635</v>
      </c>
      <c r="F73" s="672" t="s">
        <v>895</v>
      </c>
      <c r="G73" s="878" t="s">
        <v>779</v>
      </c>
      <c r="H73" s="672"/>
      <c r="I73" s="672" t="s">
        <v>718</v>
      </c>
      <c r="J73" s="576" t="s">
        <v>712</v>
      </c>
      <c r="K73" s="927" t="s">
        <v>1079</v>
      </c>
      <c r="L73" s="927" t="s">
        <v>1079</v>
      </c>
      <c r="M73" s="927" t="s">
        <v>1079</v>
      </c>
      <c r="N73" s="927" t="s">
        <v>1079</v>
      </c>
      <c r="O73" s="927" t="s">
        <v>1079</v>
      </c>
      <c r="P73" s="927" t="s">
        <v>1079</v>
      </c>
      <c r="Q73" s="927" t="s">
        <v>1079</v>
      </c>
      <c r="R73" s="927" t="s">
        <v>1079</v>
      </c>
      <c r="S73" s="927" t="s">
        <v>1079</v>
      </c>
      <c r="T73" s="927" t="s">
        <v>1079</v>
      </c>
      <c r="U73" s="862" t="s">
        <v>705</v>
      </c>
      <c r="V73" s="862" t="s">
        <v>705</v>
      </c>
      <c r="W73" s="862" t="s">
        <v>705</v>
      </c>
      <c r="X73" s="576" t="s">
        <v>712</v>
      </c>
      <c r="Y73" s="925" t="s">
        <v>282</v>
      </c>
      <c r="Z73" s="925" t="s">
        <v>282</v>
      </c>
      <c r="AA73" s="925" t="s">
        <v>282</v>
      </c>
      <c r="AB73" s="925" t="s">
        <v>282</v>
      </c>
      <c r="AC73" s="925" t="s">
        <v>282</v>
      </c>
      <c r="AD73" s="925" t="s">
        <v>282</v>
      </c>
      <c r="AE73" s="925" t="s">
        <v>282</v>
      </c>
      <c r="AF73" s="925" t="s">
        <v>282</v>
      </c>
      <c r="AG73" s="925" t="s">
        <v>282</v>
      </c>
      <c r="AH73" s="576" t="s">
        <v>712</v>
      </c>
      <c r="AI73" s="862" t="s">
        <v>705</v>
      </c>
      <c r="AJ73" s="862" t="s">
        <v>705</v>
      </c>
      <c r="AK73" s="862" t="s">
        <v>705</v>
      </c>
      <c r="AL73" s="862" t="s">
        <v>705</v>
      </c>
      <c r="AM73" s="865" t="s">
        <v>1083</v>
      </c>
      <c r="AN73" s="865" t="s">
        <v>1083</v>
      </c>
      <c r="AO73" s="834">
        <f t="array" ref="AO73">SUM((J73:AN73&lt;&gt;"O") * (J73:AN73&lt;&gt;"o") * (J73:AN73&lt;&gt;""))</f>
        <v>31</v>
      </c>
      <c r="AP73" s="527"/>
      <c r="AQ73" s="527"/>
      <c r="AR73" s="527"/>
    </row>
    <row r="74" spans="1:44" ht="15.75" customHeight="1">
      <c r="A74" s="122">
        <f t="shared" si="3"/>
        <v>70</v>
      </c>
      <c r="B74" s="819" t="s">
        <v>279</v>
      </c>
      <c r="C74" s="1665" t="s">
        <v>1091</v>
      </c>
      <c r="D74" s="672" t="s">
        <v>897</v>
      </c>
      <c r="E74" s="718">
        <v>944507607</v>
      </c>
      <c r="F74" s="672" t="s">
        <v>898</v>
      </c>
      <c r="G74" s="878" t="s">
        <v>779</v>
      </c>
      <c r="H74" s="672"/>
      <c r="I74" s="672" t="s">
        <v>718</v>
      </c>
      <c r="J74" s="576" t="s">
        <v>712</v>
      </c>
      <c r="K74" s="865" t="s">
        <v>1087</v>
      </c>
      <c r="L74" s="865" t="s">
        <v>1087</v>
      </c>
      <c r="M74" s="865" t="s">
        <v>1087</v>
      </c>
      <c r="N74" s="865" t="s">
        <v>1087</v>
      </c>
      <c r="O74" s="865" t="s">
        <v>1087</v>
      </c>
      <c r="P74" s="865" t="s">
        <v>1087</v>
      </c>
      <c r="Q74" s="865" t="s">
        <v>1087</v>
      </c>
      <c r="R74" s="865" t="s">
        <v>1087</v>
      </c>
      <c r="S74" s="865" t="s">
        <v>1087</v>
      </c>
      <c r="T74" s="865" t="s">
        <v>1087</v>
      </c>
      <c r="U74" s="576" t="s">
        <v>712</v>
      </c>
      <c r="V74" s="576" t="s">
        <v>712</v>
      </c>
      <c r="W74" s="862" t="s">
        <v>256</v>
      </c>
      <c r="X74" s="862" t="s">
        <v>256</v>
      </c>
      <c r="Y74" s="862" t="s">
        <v>256</v>
      </c>
      <c r="Z74" s="862" t="s">
        <v>256</v>
      </c>
      <c r="AA74" s="576" t="s">
        <v>712</v>
      </c>
      <c r="AB74" s="576" t="s">
        <v>712</v>
      </c>
      <c r="AC74" s="576" t="s">
        <v>712</v>
      </c>
      <c r="AD74" s="865" t="s">
        <v>1087</v>
      </c>
      <c r="AE74" s="865" t="s">
        <v>1087</v>
      </c>
      <c r="AF74" s="865" t="s">
        <v>1087</v>
      </c>
      <c r="AG74" s="865" t="s">
        <v>1087</v>
      </c>
      <c r="AH74" s="865" t="s">
        <v>1087</v>
      </c>
      <c r="AI74" s="865" t="s">
        <v>1087</v>
      </c>
      <c r="AJ74" s="865" t="s">
        <v>1087</v>
      </c>
      <c r="AK74" s="865" t="s">
        <v>1087</v>
      </c>
      <c r="AL74" s="576" t="s">
        <v>712</v>
      </c>
      <c r="AM74" s="576" t="s">
        <v>712</v>
      </c>
      <c r="AN74" s="927" t="s">
        <v>1080</v>
      </c>
      <c r="AO74" s="834">
        <f t="array" ref="AO74">SUM((J74:AN74&lt;&gt;"O") * (J74:AN74&lt;&gt;"o") * (J74:AN74&lt;&gt;""))</f>
        <v>31</v>
      </c>
      <c r="AP74" s="527"/>
      <c r="AQ74" s="527"/>
      <c r="AR74" s="527"/>
    </row>
    <row r="75" spans="1:44" ht="15.75" customHeight="1">
      <c r="A75" s="122">
        <f t="shared" si="3"/>
        <v>71</v>
      </c>
      <c r="B75" s="819" t="s">
        <v>279</v>
      </c>
      <c r="C75" s="1539"/>
      <c r="D75" s="823" t="s">
        <v>1092</v>
      </c>
      <c r="E75" s="718">
        <v>911190704</v>
      </c>
      <c r="F75" s="823" t="s">
        <v>1093</v>
      </c>
      <c r="G75" s="878" t="s">
        <v>779</v>
      </c>
      <c r="H75" s="672"/>
      <c r="I75" s="672" t="s">
        <v>718</v>
      </c>
      <c r="J75" s="576" t="s">
        <v>712</v>
      </c>
      <c r="K75" s="576" t="s">
        <v>712</v>
      </c>
      <c r="L75" s="576" t="s">
        <v>712</v>
      </c>
      <c r="M75" s="576" t="s">
        <v>712</v>
      </c>
      <c r="N75" s="576" t="s">
        <v>712</v>
      </c>
      <c r="O75" s="576" t="s">
        <v>712</v>
      </c>
      <c r="P75" s="576" t="s">
        <v>712</v>
      </c>
      <c r="Q75" s="576" t="s">
        <v>712</v>
      </c>
      <c r="R75" s="576" t="s">
        <v>712</v>
      </c>
      <c r="S75" s="576" t="s">
        <v>712</v>
      </c>
      <c r="T75" s="576" t="s">
        <v>712</v>
      </c>
      <c r="U75" s="576" t="s">
        <v>712</v>
      </c>
      <c r="V75" s="576" t="s">
        <v>712</v>
      </c>
      <c r="W75" s="862" t="s">
        <v>256</v>
      </c>
      <c r="X75" s="862" t="s">
        <v>256</v>
      </c>
      <c r="Y75" s="862" t="s">
        <v>256</v>
      </c>
      <c r="Z75" s="862" t="s">
        <v>256</v>
      </c>
      <c r="AA75" s="576" t="s">
        <v>712</v>
      </c>
      <c r="AB75" s="576" t="s">
        <v>712</v>
      </c>
      <c r="AC75" s="576" t="s">
        <v>712</v>
      </c>
      <c r="AD75" s="865" t="s">
        <v>1087</v>
      </c>
      <c r="AE75" s="865" t="s">
        <v>1087</v>
      </c>
      <c r="AF75" s="865" t="s">
        <v>1087</v>
      </c>
      <c r="AG75" s="865" t="s">
        <v>1087</v>
      </c>
      <c r="AH75" s="865" t="s">
        <v>1087</v>
      </c>
      <c r="AI75" s="865" t="s">
        <v>1087</v>
      </c>
      <c r="AJ75" s="865" t="s">
        <v>1087</v>
      </c>
      <c r="AK75" s="865" t="s">
        <v>1087</v>
      </c>
      <c r="AL75" s="576" t="s">
        <v>712</v>
      </c>
      <c r="AM75" s="576" t="s">
        <v>712</v>
      </c>
      <c r="AN75" s="927" t="s">
        <v>1080</v>
      </c>
      <c r="AO75" s="834">
        <f t="array" ref="AO75">SUM((J75:AN75&lt;&gt;"O") * (J75:AN75&lt;&gt;"o") * (J75:AN75&lt;&gt;""))</f>
        <v>31</v>
      </c>
      <c r="AP75" s="527"/>
      <c r="AQ75" s="527"/>
      <c r="AR75" s="527"/>
    </row>
    <row r="76" spans="1:44" ht="15.75" customHeight="1">
      <c r="A76" s="122">
        <f t="shared" si="3"/>
        <v>72</v>
      </c>
      <c r="B76" s="819" t="s">
        <v>279</v>
      </c>
      <c r="C76" s="1665" t="s">
        <v>1094</v>
      </c>
      <c r="D76" s="823" t="s">
        <v>902</v>
      </c>
      <c r="E76" s="718">
        <v>384187690</v>
      </c>
      <c r="F76" s="823" t="s">
        <v>903</v>
      </c>
      <c r="G76" s="878" t="s">
        <v>779</v>
      </c>
      <c r="H76" s="672"/>
      <c r="I76" s="672" t="s">
        <v>718</v>
      </c>
      <c r="J76" s="928" t="s">
        <v>1087</v>
      </c>
      <c r="K76" s="928" t="s">
        <v>1087</v>
      </c>
      <c r="L76" s="928" t="s">
        <v>1087</v>
      </c>
      <c r="M76" s="928" t="s">
        <v>1087</v>
      </c>
      <c r="N76" s="928" t="s">
        <v>1087</v>
      </c>
      <c r="O76" s="928" t="s">
        <v>1087</v>
      </c>
      <c r="P76" s="928" t="s">
        <v>1087</v>
      </c>
      <c r="Q76" s="928" t="s">
        <v>1087</v>
      </c>
      <c r="R76" s="576" t="s">
        <v>712</v>
      </c>
      <c r="S76" s="576" t="s">
        <v>712</v>
      </c>
      <c r="T76" s="576" t="s">
        <v>712</v>
      </c>
      <c r="U76" s="929" t="s">
        <v>1095</v>
      </c>
      <c r="V76" s="929" t="s">
        <v>1095</v>
      </c>
      <c r="W76" s="929" t="s">
        <v>1095</v>
      </c>
      <c r="X76" s="929" t="s">
        <v>1095</v>
      </c>
      <c r="Y76" s="929" t="s">
        <v>1095</v>
      </c>
      <c r="Z76" s="576" t="s">
        <v>712</v>
      </c>
      <c r="AA76" s="928" t="s">
        <v>1087</v>
      </c>
      <c r="AB76" s="928" t="s">
        <v>1087</v>
      </c>
      <c r="AC76" s="928" t="s">
        <v>1087</v>
      </c>
      <c r="AD76" s="928" t="s">
        <v>1087</v>
      </c>
      <c r="AE76" s="928" t="s">
        <v>1087</v>
      </c>
      <c r="AF76" s="928" t="s">
        <v>1087</v>
      </c>
      <c r="AG76" s="928" t="s">
        <v>1087</v>
      </c>
      <c r="AH76" s="928" t="s">
        <v>1087</v>
      </c>
      <c r="AI76" s="576" t="s">
        <v>712</v>
      </c>
      <c r="AJ76" s="576" t="s">
        <v>712</v>
      </c>
      <c r="AK76" s="916" t="s">
        <v>1080</v>
      </c>
      <c r="AL76" s="916" t="s">
        <v>1080</v>
      </c>
      <c r="AM76" s="916" t="s">
        <v>1080</v>
      </c>
      <c r="AN76" s="930" t="s">
        <v>1083</v>
      </c>
      <c r="AO76" s="834">
        <f t="array" ref="AO76">SUM((J76:AN76&lt;&gt;"O") * (J76:AN76&lt;&gt;"o") * (J76:AN76&lt;&gt;""))</f>
        <v>31</v>
      </c>
      <c r="AP76" s="527"/>
      <c r="AQ76" s="527"/>
      <c r="AR76" s="527"/>
    </row>
    <row r="77" spans="1:44" ht="15.75" customHeight="1">
      <c r="A77" s="122">
        <f t="shared" si="3"/>
        <v>73</v>
      </c>
      <c r="B77" s="819" t="s">
        <v>279</v>
      </c>
      <c r="C77" s="1539"/>
      <c r="D77" s="823" t="s">
        <v>782</v>
      </c>
      <c r="E77" s="718">
        <v>942690200</v>
      </c>
      <c r="F77" s="823" t="s">
        <v>887</v>
      </c>
      <c r="G77" s="878" t="s">
        <v>779</v>
      </c>
      <c r="H77" s="672"/>
      <c r="I77" s="672" t="s">
        <v>718</v>
      </c>
      <c r="J77" s="928" t="s">
        <v>1087</v>
      </c>
      <c r="K77" s="928" t="s">
        <v>1087</v>
      </c>
      <c r="L77" s="928" t="s">
        <v>1087</v>
      </c>
      <c r="M77" s="928" t="s">
        <v>1087</v>
      </c>
      <c r="N77" s="928" t="s">
        <v>1087</v>
      </c>
      <c r="O77" s="928" t="s">
        <v>1087</v>
      </c>
      <c r="P77" s="928" t="s">
        <v>1087</v>
      </c>
      <c r="Q77" s="928" t="s">
        <v>1087</v>
      </c>
      <c r="R77" s="576" t="s">
        <v>712</v>
      </c>
      <c r="S77" s="576" t="s">
        <v>712</v>
      </c>
      <c r="T77" s="576" t="s">
        <v>712</v>
      </c>
      <c r="U77" s="929" t="s">
        <v>1095</v>
      </c>
      <c r="V77" s="929" t="s">
        <v>1095</v>
      </c>
      <c r="W77" s="929" t="s">
        <v>1095</v>
      </c>
      <c r="X77" s="929" t="s">
        <v>1095</v>
      </c>
      <c r="Y77" s="929" t="s">
        <v>1095</v>
      </c>
      <c r="Z77" s="576" t="s">
        <v>712</v>
      </c>
      <c r="AA77" s="928" t="s">
        <v>1087</v>
      </c>
      <c r="AB77" s="928" t="s">
        <v>1087</v>
      </c>
      <c r="AC77" s="928" t="s">
        <v>1087</v>
      </c>
      <c r="AD77" s="928" t="s">
        <v>1087</v>
      </c>
      <c r="AE77" s="928" t="s">
        <v>1087</v>
      </c>
      <c r="AF77" s="928" t="s">
        <v>1087</v>
      </c>
      <c r="AG77" s="928" t="s">
        <v>1087</v>
      </c>
      <c r="AH77" s="928" t="s">
        <v>1087</v>
      </c>
      <c r="AI77" s="576" t="s">
        <v>712</v>
      </c>
      <c r="AJ77" s="576" t="s">
        <v>712</v>
      </c>
      <c r="AK77" s="916" t="s">
        <v>1080</v>
      </c>
      <c r="AL77" s="916" t="s">
        <v>1080</v>
      </c>
      <c r="AM77" s="916" t="s">
        <v>1080</v>
      </c>
      <c r="AN77" s="930" t="s">
        <v>1083</v>
      </c>
      <c r="AO77" s="834">
        <f t="array" ref="AO77">SUM((J77:AN77&lt;&gt;"O") * (J77:AN77&lt;&gt;"o") * (J77:AN77&lt;&gt;""))</f>
        <v>31</v>
      </c>
      <c r="AP77" s="527"/>
      <c r="AQ77" s="527"/>
      <c r="AR77" s="527"/>
    </row>
    <row r="78" spans="1:44" ht="15.75" customHeight="1">
      <c r="A78" s="122">
        <f t="shared" si="3"/>
        <v>74</v>
      </c>
      <c r="B78" s="819" t="s">
        <v>279</v>
      </c>
      <c r="C78" s="1665" t="s">
        <v>1096</v>
      </c>
      <c r="D78" s="823" t="s">
        <v>907</v>
      </c>
      <c r="E78" s="718">
        <v>947449560</v>
      </c>
      <c r="F78" s="823" t="s">
        <v>908</v>
      </c>
      <c r="G78" s="878" t="s">
        <v>779</v>
      </c>
      <c r="H78" s="672"/>
      <c r="I78" s="672" t="s">
        <v>718</v>
      </c>
      <c r="J78" s="576" t="s">
        <v>712</v>
      </c>
      <c r="K78" s="576" t="s">
        <v>712</v>
      </c>
      <c r="L78" s="576" t="s">
        <v>712</v>
      </c>
      <c r="M78" s="576" t="s">
        <v>261</v>
      </c>
      <c r="N78" s="576" t="s">
        <v>712</v>
      </c>
      <c r="O78" s="865" t="s">
        <v>705</v>
      </c>
      <c r="P78" s="865" t="s">
        <v>705</v>
      </c>
      <c r="Q78" s="865" t="s">
        <v>705</v>
      </c>
      <c r="R78" s="576" t="s">
        <v>712</v>
      </c>
      <c r="S78" s="576" t="s">
        <v>712</v>
      </c>
      <c r="T78" s="576" t="s">
        <v>712</v>
      </c>
      <c r="U78" s="576" t="s">
        <v>712</v>
      </c>
      <c r="V78" s="927" t="s">
        <v>943</v>
      </c>
      <c r="W78" s="927" t="s">
        <v>943</v>
      </c>
      <c r="X78" s="927" t="s">
        <v>943</v>
      </c>
      <c r="Y78" s="927" t="s">
        <v>943</v>
      </c>
      <c r="Z78" s="865" t="s">
        <v>705</v>
      </c>
      <c r="AA78" s="865" t="s">
        <v>705</v>
      </c>
      <c r="AB78" s="927" t="s">
        <v>943</v>
      </c>
      <c r="AC78" s="927" t="s">
        <v>943</v>
      </c>
      <c r="AD78" s="927" t="s">
        <v>943</v>
      </c>
      <c r="AE78" s="927" t="s">
        <v>943</v>
      </c>
      <c r="AF78" s="836" t="s">
        <v>256</v>
      </c>
      <c r="AG78" s="836" t="s">
        <v>256</v>
      </c>
      <c r="AH78" s="836" t="s">
        <v>256</v>
      </c>
      <c r="AI78" s="836" t="s">
        <v>256</v>
      </c>
      <c r="AJ78" s="576" t="s">
        <v>712</v>
      </c>
      <c r="AK78" s="576" t="s">
        <v>712</v>
      </c>
      <c r="AL78" s="576" t="s">
        <v>712</v>
      </c>
      <c r="AM78" s="865" t="s">
        <v>1083</v>
      </c>
      <c r="AN78" s="865" t="s">
        <v>1083</v>
      </c>
      <c r="AO78" s="834">
        <f t="array" ref="AO78">SUM((J78:AN78&lt;&gt;"O") * (J78:AN78&lt;&gt;"o") * (J78:AN78&lt;&gt;""))</f>
        <v>30</v>
      </c>
      <c r="AP78" s="527"/>
      <c r="AQ78" s="527"/>
      <c r="AR78" s="527"/>
    </row>
    <row r="79" spans="1:44" ht="15.75" customHeight="1">
      <c r="A79" s="122">
        <f t="shared" si="3"/>
        <v>75</v>
      </c>
      <c r="B79" s="819" t="s">
        <v>279</v>
      </c>
      <c r="C79" s="1539"/>
      <c r="D79" s="823" t="s">
        <v>909</v>
      </c>
      <c r="E79" s="718">
        <v>974953028</v>
      </c>
      <c r="F79" s="823" t="s">
        <v>910</v>
      </c>
      <c r="G79" s="878" t="s">
        <v>779</v>
      </c>
      <c r="H79" s="672"/>
      <c r="I79" s="672" t="s">
        <v>718</v>
      </c>
      <c r="J79" s="576" t="s">
        <v>712</v>
      </c>
      <c r="K79" s="576" t="s">
        <v>712</v>
      </c>
      <c r="L79" s="576" t="s">
        <v>712</v>
      </c>
      <c r="M79" s="576" t="s">
        <v>261</v>
      </c>
      <c r="N79" s="576" t="s">
        <v>712</v>
      </c>
      <c r="O79" s="865" t="s">
        <v>705</v>
      </c>
      <c r="P79" s="865" t="s">
        <v>705</v>
      </c>
      <c r="Q79" s="865" t="s">
        <v>705</v>
      </c>
      <c r="R79" s="576" t="s">
        <v>712</v>
      </c>
      <c r="S79" s="576" t="s">
        <v>712</v>
      </c>
      <c r="T79" s="576" t="s">
        <v>712</v>
      </c>
      <c r="U79" s="576" t="s">
        <v>712</v>
      </c>
      <c r="V79" s="927" t="s">
        <v>943</v>
      </c>
      <c r="W79" s="927" t="s">
        <v>943</v>
      </c>
      <c r="X79" s="927" t="s">
        <v>943</v>
      </c>
      <c r="Y79" s="927" t="s">
        <v>943</v>
      </c>
      <c r="Z79" s="865" t="s">
        <v>705</v>
      </c>
      <c r="AA79" s="865" t="s">
        <v>705</v>
      </c>
      <c r="AB79" s="927" t="s">
        <v>943</v>
      </c>
      <c r="AC79" s="927" t="s">
        <v>943</v>
      </c>
      <c r="AD79" s="927" t="s">
        <v>943</v>
      </c>
      <c r="AE79" s="927" t="s">
        <v>943</v>
      </c>
      <c r="AF79" s="836" t="s">
        <v>256</v>
      </c>
      <c r="AG79" s="836" t="s">
        <v>256</v>
      </c>
      <c r="AH79" s="836" t="s">
        <v>256</v>
      </c>
      <c r="AI79" s="836" t="s">
        <v>256</v>
      </c>
      <c r="AJ79" s="576" t="s">
        <v>712</v>
      </c>
      <c r="AK79" s="576" t="s">
        <v>712</v>
      </c>
      <c r="AL79" s="576" t="s">
        <v>712</v>
      </c>
      <c r="AM79" s="865" t="s">
        <v>1083</v>
      </c>
      <c r="AN79" s="865" t="s">
        <v>1083</v>
      </c>
      <c r="AO79" s="834">
        <f t="array" ref="AO79">SUM((J79:AN79&lt;&gt;"O") * (J79:AN79&lt;&gt;"o") * (J79:AN79&lt;&gt;""))</f>
        <v>30</v>
      </c>
      <c r="AP79" s="527"/>
      <c r="AQ79" s="527"/>
      <c r="AR79" s="527"/>
    </row>
    <row r="80" spans="1:44" ht="15.75" customHeight="1">
      <c r="A80" s="122">
        <f t="shared" si="3"/>
        <v>76</v>
      </c>
      <c r="B80" s="819" t="s">
        <v>279</v>
      </c>
      <c r="C80" s="1665" t="s">
        <v>1097</v>
      </c>
      <c r="D80" s="823" t="s">
        <v>912</v>
      </c>
      <c r="E80" s="718">
        <v>978810619</v>
      </c>
      <c r="F80" s="823" t="s">
        <v>913</v>
      </c>
      <c r="G80" s="878" t="s">
        <v>779</v>
      </c>
      <c r="H80" s="672"/>
      <c r="I80" s="672" t="s">
        <v>718</v>
      </c>
      <c r="J80" s="576" t="s">
        <v>712</v>
      </c>
      <c r="K80" s="576" t="s">
        <v>712</v>
      </c>
      <c r="L80" s="576" t="s">
        <v>712</v>
      </c>
      <c r="M80" s="929" t="s">
        <v>1079</v>
      </c>
      <c r="N80" s="929" t="s">
        <v>1079</v>
      </c>
      <c r="O80" s="929" t="s">
        <v>1079</v>
      </c>
      <c r="P80" s="929" t="s">
        <v>1079</v>
      </c>
      <c r="Q80" s="929" t="s">
        <v>1079</v>
      </c>
      <c r="R80" s="929" t="s">
        <v>1079</v>
      </c>
      <c r="S80" s="929" t="s">
        <v>1079</v>
      </c>
      <c r="T80" s="929" t="s">
        <v>1079</v>
      </c>
      <c r="U80" s="929" t="s">
        <v>1079</v>
      </c>
      <c r="V80" s="929" t="s">
        <v>1079</v>
      </c>
      <c r="W80" s="576" t="s">
        <v>712</v>
      </c>
      <c r="X80" s="863" t="s">
        <v>888</v>
      </c>
      <c r="Y80" s="863" t="s">
        <v>888</v>
      </c>
      <c r="Z80" s="863" t="s">
        <v>888</v>
      </c>
      <c r="AA80" s="576" t="s">
        <v>712</v>
      </c>
      <c r="AB80" s="925" t="s">
        <v>282</v>
      </c>
      <c r="AC80" s="925" t="s">
        <v>282</v>
      </c>
      <c r="AD80" s="925" t="s">
        <v>282</v>
      </c>
      <c r="AE80" s="925" t="s">
        <v>282</v>
      </c>
      <c r="AF80" s="925" t="s">
        <v>282</v>
      </c>
      <c r="AG80" s="925" t="s">
        <v>282</v>
      </c>
      <c r="AH80" s="925" t="s">
        <v>282</v>
      </c>
      <c r="AI80" s="925" t="s">
        <v>282</v>
      </c>
      <c r="AJ80" s="576" t="s">
        <v>712</v>
      </c>
      <c r="AK80" s="862" t="s">
        <v>806</v>
      </c>
      <c r="AL80" s="862" t="s">
        <v>806</v>
      </c>
      <c r="AM80" s="862" t="s">
        <v>806</v>
      </c>
      <c r="AN80" s="926" t="s">
        <v>1083</v>
      </c>
      <c r="AO80" s="834">
        <f t="array" ref="AO80">SUM((J80:AN80&lt;&gt;"O") * (J80:AN80&lt;&gt;"o") * (J80:AN80&lt;&gt;""))</f>
        <v>31</v>
      </c>
      <c r="AP80" s="527"/>
      <c r="AQ80" s="527"/>
      <c r="AR80" s="527"/>
    </row>
    <row r="81" spans="1:44" ht="15.75" customHeight="1">
      <c r="A81" s="122">
        <f t="shared" si="3"/>
        <v>77</v>
      </c>
      <c r="B81" s="819" t="s">
        <v>279</v>
      </c>
      <c r="C81" s="1539"/>
      <c r="D81" s="823" t="s">
        <v>915</v>
      </c>
      <c r="E81" s="718">
        <v>962808156</v>
      </c>
      <c r="F81" s="823" t="s">
        <v>916</v>
      </c>
      <c r="G81" s="878" t="s">
        <v>779</v>
      </c>
      <c r="H81" s="672"/>
      <c r="I81" s="672" t="s">
        <v>718</v>
      </c>
      <c r="J81" s="576" t="s">
        <v>712</v>
      </c>
      <c r="K81" s="576" t="s">
        <v>712</v>
      </c>
      <c r="L81" s="576" t="s">
        <v>712</v>
      </c>
      <c r="M81" s="929" t="s">
        <v>1079</v>
      </c>
      <c r="N81" s="929" t="s">
        <v>1079</v>
      </c>
      <c r="O81" s="929" t="s">
        <v>1079</v>
      </c>
      <c r="P81" s="929" t="s">
        <v>1079</v>
      </c>
      <c r="Q81" s="929" t="s">
        <v>1079</v>
      </c>
      <c r="R81" s="929" t="s">
        <v>1079</v>
      </c>
      <c r="S81" s="929" t="s">
        <v>1079</v>
      </c>
      <c r="T81" s="929" t="s">
        <v>1079</v>
      </c>
      <c r="U81" s="929" t="s">
        <v>1079</v>
      </c>
      <c r="V81" s="929" t="s">
        <v>1079</v>
      </c>
      <c r="W81" s="576" t="s">
        <v>712</v>
      </c>
      <c r="X81" s="863" t="s">
        <v>888</v>
      </c>
      <c r="Y81" s="863" t="s">
        <v>888</v>
      </c>
      <c r="Z81" s="863" t="s">
        <v>888</v>
      </c>
      <c r="AA81" s="576" t="s">
        <v>712</v>
      </c>
      <c r="AB81" s="925" t="s">
        <v>282</v>
      </c>
      <c r="AC81" s="925" t="s">
        <v>282</v>
      </c>
      <c r="AD81" s="925" t="s">
        <v>282</v>
      </c>
      <c r="AE81" s="925" t="s">
        <v>282</v>
      </c>
      <c r="AF81" s="925" t="s">
        <v>282</v>
      </c>
      <c r="AG81" s="925" t="s">
        <v>282</v>
      </c>
      <c r="AH81" s="925" t="s">
        <v>282</v>
      </c>
      <c r="AI81" s="925" t="s">
        <v>282</v>
      </c>
      <c r="AJ81" s="576" t="s">
        <v>712</v>
      </c>
      <c r="AK81" s="862" t="s">
        <v>806</v>
      </c>
      <c r="AL81" s="862" t="s">
        <v>806</v>
      </c>
      <c r="AM81" s="862" t="s">
        <v>806</v>
      </c>
      <c r="AN81" s="926" t="s">
        <v>1083</v>
      </c>
      <c r="AO81" s="834">
        <f t="array" ref="AO81">SUM((J81:AN81&lt;&gt;"O") * (J81:AN81&lt;&gt;"o") * (J81:AN81&lt;&gt;""))</f>
        <v>31</v>
      </c>
      <c r="AP81" s="527"/>
      <c r="AQ81" s="527"/>
      <c r="AR81" s="527"/>
    </row>
    <row r="82" spans="1:44" ht="15.75" customHeight="1">
      <c r="A82" s="122">
        <f t="shared" si="3"/>
        <v>78</v>
      </c>
      <c r="B82" s="819" t="s">
        <v>279</v>
      </c>
      <c r="C82" s="1665" t="s">
        <v>1098</v>
      </c>
      <c r="D82" s="823" t="s">
        <v>918</v>
      </c>
      <c r="E82" s="718">
        <v>789199979</v>
      </c>
      <c r="F82" s="823" t="s">
        <v>919</v>
      </c>
      <c r="G82" s="878" t="s">
        <v>779</v>
      </c>
      <c r="H82" s="672"/>
      <c r="I82" s="672" t="s">
        <v>718</v>
      </c>
      <c r="J82" s="576" t="s">
        <v>712</v>
      </c>
      <c r="K82" s="576" t="s">
        <v>712</v>
      </c>
      <c r="L82" s="576" t="s">
        <v>712</v>
      </c>
      <c r="M82" s="576" t="s">
        <v>261</v>
      </c>
      <c r="N82" s="576" t="s">
        <v>712</v>
      </c>
      <c r="O82" s="576" t="s">
        <v>712</v>
      </c>
      <c r="P82" s="576" t="s">
        <v>712</v>
      </c>
      <c r="Q82" s="866" t="s">
        <v>943</v>
      </c>
      <c r="R82" s="866" t="s">
        <v>943</v>
      </c>
      <c r="S82" s="866" t="s">
        <v>943</v>
      </c>
      <c r="T82" s="866" t="s">
        <v>943</v>
      </c>
      <c r="U82" s="866" t="s">
        <v>943</v>
      </c>
      <c r="V82" s="576"/>
      <c r="W82" s="576"/>
      <c r="X82" s="576"/>
      <c r="Y82" s="576"/>
      <c r="Z82" s="576"/>
      <c r="AA82" s="576"/>
      <c r="AB82" s="576"/>
      <c r="AC82" s="576"/>
      <c r="AD82" s="576"/>
      <c r="AE82" s="576"/>
      <c r="AF82" s="576"/>
      <c r="AG82" s="576"/>
      <c r="AH82" s="576"/>
      <c r="AI82" s="576"/>
      <c r="AJ82" s="576"/>
      <c r="AK82" s="576"/>
      <c r="AL82" s="576"/>
      <c r="AM82" s="576"/>
      <c r="AN82" s="576"/>
      <c r="AO82" s="834">
        <f t="array" ref="AO82">SUM((J82:AN82&lt;&gt;"O") * (J82:AN82&lt;&gt;"o") * (J82:AN82&lt;&gt;""))</f>
        <v>11</v>
      </c>
      <c r="AP82" s="527"/>
      <c r="AQ82" s="527"/>
      <c r="AR82" s="527"/>
    </row>
    <row r="83" spans="1:44" ht="15.75" customHeight="1">
      <c r="A83" s="122">
        <f t="shared" si="3"/>
        <v>79</v>
      </c>
      <c r="B83" s="819" t="s">
        <v>279</v>
      </c>
      <c r="C83" s="1539"/>
      <c r="D83" s="823" t="s">
        <v>920</v>
      </c>
      <c r="E83" s="718">
        <v>901786678</v>
      </c>
      <c r="F83" s="823" t="s">
        <v>921</v>
      </c>
      <c r="G83" s="878" t="s">
        <v>779</v>
      </c>
      <c r="H83" s="672"/>
      <c r="I83" s="672" t="s">
        <v>718</v>
      </c>
      <c r="J83" s="576" t="s">
        <v>712</v>
      </c>
      <c r="K83" s="576" t="s">
        <v>712</v>
      </c>
      <c r="L83" s="576" t="s">
        <v>712</v>
      </c>
      <c r="M83" s="576" t="s">
        <v>261</v>
      </c>
      <c r="N83" s="576" t="s">
        <v>712</v>
      </c>
      <c r="O83" s="576" t="s">
        <v>712</v>
      </c>
      <c r="P83" s="576" t="s">
        <v>712</v>
      </c>
      <c r="Q83" s="866" t="s">
        <v>943</v>
      </c>
      <c r="R83" s="866" t="s">
        <v>943</v>
      </c>
      <c r="S83" s="866" t="s">
        <v>943</v>
      </c>
      <c r="T83" s="866" t="s">
        <v>943</v>
      </c>
      <c r="U83" s="866" t="s">
        <v>943</v>
      </c>
      <c r="V83" s="576"/>
      <c r="W83" s="576"/>
      <c r="X83" s="576"/>
      <c r="Y83" s="576"/>
      <c r="Z83" s="576"/>
      <c r="AA83" s="576"/>
      <c r="AB83" s="576"/>
      <c r="AC83" s="576"/>
      <c r="AD83" s="576"/>
      <c r="AE83" s="576"/>
      <c r="AF83" s="576"/>
      <c r="AG83" s="576"/>
      <c r="AH83" s="576"/>
      <c r="AI83" s="576"/>
      <c r="AJ83" s="576"/>
      <c r="AK83" s="576"/>
      <c r="AL83" s="576"/>
      <c r="AM83" s="576"/>
      <c r="AN83" s="576"/>
      <c r="AO83" s="834">
        <f t="array" ref="AO83">SUM((J83:AN83&lt;&gt;"O") * (J83:AN83&lt;&gt;"o") * (J83:AN83&lt;&gt;""))</f>
        <v>11</v>
      </c>
      <c r="AP83" s="527"/>
      <c r="AQ83" s="527"/>
      <c r="AR83" s="527"/>
    </row>
    <row r="84" spans="1:44" ht="15.75" customHeight="1">
      <c r="A84" s="122">
        <f t="shared" si="3"/>
        <v>80</v>
      </c>
      <c r="B84" s="819" t="s">
        <v>279</v>
      </c>
      <c r="C84" s="1669" t="s">
        <v>1099</v>
      </c>
      <c r="D84" s="823" t="s">
        <v>899</v>
      </c>
      <c r="E84" s="718">
        <v>979968535</v>
      </c>
      <c r="F84" s="823" t="s">
        <v>900</v>
      </c>
      <c r="G84" s="878" t="s">
        <v>779</v>
      </c>
      <c r="H84" s="672"/>
      <c r="I84" s="672" t="s">
        <v>718</v>
      </c>
      <c r="J84" s="576" t="s">
        <v>712</v>
      </c>
      <c r="K84" s="865" t="s">
        <v>1087</v>
      </c>
      <c r="L84" s="865" t="s">
        <v>1087</v>
      </c>
      <c r="M84" s="865" t="s">
        <v>1087</v>
      </c>
      <c r="N84" s="865" t="s">
        <v>1087</v>
      </c>
      <c r="O84" s="865" t="s">
        <v>1087</v>
      </c>
      <c r="P84" s="865" t="s">
        <v>1087</v>
      </c>
      <c r="Q84" s="865" t="s">
        <v>1087</v>
      </c>
      <c r="R84" s="865" t="s">
        <v>1087</v>
      </c>
      <c r="S84" s="865" t="s">
        <v>1087</v>
      </c>
      <c r="T84" s="865" t="s">
        <v>1087</v>
      </c>
      <c r="U84" s="576" t="s">
        <v>712</v>
      </c>
      <c r="V84" s="576" t="s">
        <v>712</v>
      </c>
      <c r="W84" s="576" t="s">
        <v>712</v>
      </c>
      <c r="X84" s="836" t="s">
        <v>1100</v>
      </c>
      <c r="Y84" s="836" t="s">
        <v>1100</v>
      </c>
      <c r="Z84" s="836" t="s">
        <v>1100</v>
      </c>
      <c r="AA84" s="836" t="s">
        <v>1100</v>
      </c>
      <c r="AB84" s="836" t="s">
        <v>1100</v>
      </c>
      <c r="AC84" s="836" t="s">
        <v>1100</v>
      </c>
      <c r="AD84" s="836" t="s">
        <v>1100</v>
      </c>
      <c r="AE84" s="836" t="s">
        <v>1100</v>
      </c>
      <c r="AF84" s="836" t="s">
        <v>1100</v>
      </c>
      <c r="AG84" s="836" t="s">
        <v>1100</v>
      </c>
      <c r="AH84" s="836" t="s">
        <v>1100</v>
      </c>
      <c r="AI84" s="836" t="s">
        <v>1100</v>
      </c>
      <c r="AJ84" s="836" t="s">
        <v>1100</v>
      </c>
      <c r="AK84" s="836" t="s">
        <v>1100</v>
      </c>
      <c r="AL84" s="836" t="s">
        <v>1100</v>
      </c>
      <c r="AM84" s="836" t="s">
        <v>1100</v>
      </c>
      <c r="AN84" s="836" t="s">
        <v>1100</v>
      </c>
      <c r="AO84" s="834">
        <f t="array" ref="AO84">SUM((J84:AN84&lt;&gt;"O") * (J84:AN84&lt;&gt;"o") * (J84:AN84&lt;&gt;""))</f>
        <v>31</v>
      </c>
      <c r="AP84" s="527"/>
      <c r="AQ84" s="527"/>
      <c r="AR84" s="527"/>
    </row>
    <row r="85" spans="1:44" ht="15.75" customHeight="1">
      <c r="A85" s="122">
        <f t="shared" si="3"/>
        <v>81</v>
      </c>
      <c r="B85" s="819" t="s">
        <v>279</v>
      </c>
      <c r="C85" s="1539"/>
      <c r="D85" s="823" t="s">
        <v>1101</v>
      </c>
      <c r="E85" s="718">
        <v>867670567</v>
      </c>
      <c r="F85" s="823" t="s">
        <v>1102</v>
      </c>
      <c r="G85" s="878" t="s">
        <v>779</v>
      </c>
      <c r="H85" s="672"/>
      <c r="I85" s="672" t="s">
        <v>718</v>
      </c>
      <c r="J85" s="576"/>
      <c r="K85" s="576"/>
      <c r="L85" s="576"/>
      <c r="M85" s="576"/>
      <c r="N85" s="576"/>
      <c r="O85" s="576"/>
      <c r="P85" s="576"/>
      <c r="Q85" s="576"/>
      <c r="R85" s="576"/>
      <c r="S85" s="576"/>
      <c r="T85" s="576"/>
      <c r="U85" s="576"/>
      <c r="V85" s="576"/>
      <c r="W85" s="576"/>
      <c r="X85" s="576"/>
      <c r="Y85" s="576"/>
      <c r="Z85" s="836" t="s">
        <v>1100</v>
      </c>
      <c r="AA85" s="836" t="s">
        <v>1100</v>
      </c>
      <c r="AB85" s="836" t="s">
        <v>1100</v>
      </c>
      <c r="AC85" s="836" t="s">
        <v>1100</v>
      </c>
      <c r="AD85" s="836" t="s">
        <v>1100</v>
      </c>
      <c r="AE85" s="836" t="s">
        <v>1100</v>
      </c>
      <c r="AF85" s="836" t="s">
        <v>1100</v>
      </c>
      <c r="AG85" s="836" t="s">
        <v>1100</v>
      </c>
      <c r="AH85" s="836" t="s">
        <v>1100</v>
      </c>
      <c r="AI85" s="836" t="s">
        <v>1100</v>
      </c>
      <c r="AJ85" s="836" t="s">
        <v>1100</v>
      </c>
      <c r="AK85" s="836" t="s">
        <v>1100</v>
      </c>
      <c r="AL85" s="836" t="s">
        <v>1100</v>
      </c>
      <c r="AM85" s="836" t="s">
        <v>1100</v>
      </c>
      <c r="AN85" s="836" t="s">
        <v>1100</v>
      </c>
      <c r="AO85" s="834">
        <f t="array" ref="AO85">SUM((J85:AN85&lt;&gt;"O") * (J85:AN85&lt;&gt;"o") * (J85:AN85&lt;&gt;""))</f>
        <v>15</v>
      </c>
      <c r="AP85" s="527"/>
      <c r="AQ85" s="527"/>
      <c r="AR85" s="527"/>
    </row>
    <row r="86" spans="1:44" ht="15.75" customHeight="1">
      <c r="A86" s="122">
        <f t="shared" si="3"/>
        <v>82</v>
      </c>
      <c r="B86" s="819" t="s">
        <v>279</v>
      </c>
      <c r="C86" s="931"/>
      <c r="D86" s="707" t="s">
        <v>1103</v>
      </c>
      <c r="E86" s="718">
        <v>866638456</v>
      </c>
      <c r="F86" s="823" t="s">
        <v>1104</v>
      </c>
      <c r="G86" s="878" t="s">
        <v>779</v>
      </c>
      <c r="H86" s="672"/>
      <c r="I86" s="672" t="s">
        <v>718</v>
      </c>
      <c r="J86" s="576"/>
      <c r="K86" s="576"/>
      <c r="L86" s="576"/>
      <c r="M86" s="576"/>
      <c r="N86" s="576"/>
      <c r="O86" s="576"/>
      <c r="P86" s="576"/>
      <c r="Q86" s="576"/>
      <c r="R86" s="576"/>
      <c r="S86" s="576"/>
      <c r="T86" s="576"/>
      <c r="U86" s="576"/>
      <c r="V86" s="576"/>
      <c r="W86" s="576"/>
      <c r="X86" s="576"/>
      <c r="Y86" s="576"/>
      <c r="Z86" s="576"/>
      <c r="AA86" s="576"/>
      <c r="AB86" s="576"/>
      <c r="AC86" s="576"/>
      <c r="AD86" s="576" t="s">
        <v>712</v>
      </c>
      <c r="AE86" s="836" t="s">
        <v>282</v>
      </c>
      <c r="AF86" s="836" t="s">
        <v>282</v>
      </c>
      <c r="AG86" s="836" t="s">
        <v>282</v>
      </c>
      <c r="AH86" s="836" t="s">
        <v>282</v>
      </c>
      <c r="AI86" s="836" t="s">
        <v>282</v>
      </c>
      <c r="AJ86" s="836" t="s">
        <v>282</v>
      </c>
      <c r="AK86" s="836" t="s">
        <v>282</v>
      </c>
      <c r="AL86" s="576" t="s">
        <v>712</v>
      </c>
      <c r="AM86" s="932" t="s">
        <v>1083</v>
      </c>
      <c r="AN86" s="932" t="s">
        <v>1083</v>
      </c>
      <c r="AO86" s="834">
        <f t="array" ref="AO86">SUM((J86:AN86&lt;&gt;"O") * (J86:AN86&lt;&gt;"o") * (J86:AN86&lt;&gt;""))</f>
        <v>11</v>
      </c>
      <c r="AP86" s="540"/>
      <c r="AQ86" s="540"/>
      <c r="AR86" s="540"/>
    </row>
    <row r="87" spans="1:44" ht="15.75" customHeight="1">
      <c r="A87" s="122">
        <f t="shared" si="3"/>
        <v>83</v>
      </c>
      <c r="B87" s="819" t="s">
        <v>279</v>
      </c>
      <c r="C87" s="933"/>
      <c r="D87" s="823" t="s">
        <v>1105</v>
      </c>
      <c r="E87" s="718">
        <v>333343533</v>
      </c>
      <c r="F87" s="934" t="s">
        <v>1106</v>
      </c>
      <c r="G87" s="878" t="s">
        <v>779</v>
      </c>
      <c r="H87" s="672"/>
      <c r="I87" s="672" t="s">
        <v>718</v>
      </c>
      <c r="J87" s="567"/>
      <c r="K87" s="567"/>
      <c r="L87" s="567"/>
      <c r="M87" s="567"/>
      <c r="N87" s="567"/>
      <c r="O87" s="567"/>
      <c r="P87" s="567"/>
      <c r="Q87" s="567"/>
      <c r="R87" s="567"/>
      <c r="S87" s="567"/>
      <c r="T87" s="567"/>
      <c r="U87" s="567"/>
      <c r="V87" s="567"/>
      <c r="W87" s="567"/>
      <c r="X87" s="567" t="s">
        <v>1100</v>
      </c>
      <c r="Y87" s="567" t="s">
        <v>1100</v>
      </c>
      <c r="Z87" s="567" t="s">
        <v>1100</v>
      </c>
      <c r="AA87" s="567" t="s">
        <v>1100</v>
      </c>
      <c r="AB87" s="567" t="s">
        <v>1100</v>
      </c>
      <c r="AC87" s="567" t="s">
        <v>1100</v>
      </c>
      <c r="AD87" s="567" t="s">
        <v>1100</v>
      </c>
      <c r="AE87" s="567" t="s">
        <v>1100</v>
      </c>
      <c r="AF87" s="567" t="s">
        <v>1100</v>
      </c>
      <c r="AG87" s="567" t="s">
        <v>1100</v>
      </c>
      <c r="AH87" s="567" t="s">
        <v>261</v>
      </c>
      <c r="AI87" s="567" t="s">
        <v>261</v>
      </c>
      <c r="AJ87" s="567" t="s">
        <v>261</v>
      </c>
      <c r="AK87" s="567" t="s">
        <v>261</v>
      </c>
      <c r="AL87" s="567" t="s">
        <v>261</v>
      </c>
      <c r="AM87" s="567" t="s">
        <v>261</v>
      </c>
      <c r="AN87" s="567" t="s">
        <v>261</v>
      </c>
      <c r="AO87" s="834">
        <f t="array" ref="AO87">SUM((J87:AN87&lt;&gt;"O") * (J87:AN87&lt;&gt;"o") * (J87:AN87&lt;&gt;""))</f>
        <v>10</v>
      </c>
      <c r="AP87" s="527"/>
      <c r="AQ87" s="527"/>
      <c r="AR87" s="527"/>
    </row>
    <row r="88" spans="1:44" ht="15.75" customHeight="1">
      <c r="A88" s="122">
        <f t="shared" si="3"/>
        <v>84</v>
      </c>
      <c r="B88" s="819"/>
      <c r="C88" s="933" t="s">
        <v>1107</v>
      </c>
      <c r="D88" s="823"/>
      <c r="E88" s="718"/>
      <c r="F88" s="934"/>
      <c r="G88" s="878"/>
      <c r="H88" s="672"/>
      <c r="I88" s="672" t="s">
        <v>718</v>
      </c>
      <c r="J88" s="576"/>
      <c r="K88" s="576"/>
      <c r="L88" s="576"/>
      <c r="M88" s="576"/>
      <c r="N88" s="576"/>
      <c r="O88" s="576"/>
      <c r="P88" s="576"/>
      <c r="Q88" s="576"/>
      <c r="R88" s="576"/>
      <c r="S88" s="576"/>
      <c r="T88" s="576"/>
      <c r="U88" s="576"/>
      <c r="V88" s="576"/>
      <c r="W88" s="576"/>
      <c r="X88" s="836"/>
      <c r="Y88" s="836"/>
      <c r="Z88" s="836"/>
      <c r="AA88" s="836"/>
      <c r="AB88" s="836"/>
      <c r="AC88" s="836"/>
      <c r="AD88" s="836"/>
      <c r="AE88" s="836"/>
      <c r="AF88" s="836"/>
      <c r="AG88" s="836"/>
      <c r="AH88" s="576"/>
      <c r="AI88" s="576"/>
      <c r="AJ88" s="576"/>
      <c r="AK88" s="576"/>
      <c r="AL88" s="576"/>
      <c r="AM88" s="576"/>
      <c r="AN88" s="576"/>
      <c r="AO88" s="834">
        <f t="array" ref="AO88">SUM((J88:AN88&lt;&gt;"O") * (J88:AN88&lt;&gt;"o") * (J88:AN88&lt;&gt;""))</f>
        <v>0</v>
      </c>
      <c r="AP88" s="527"/>
      <c r="AQ88" s="527"/>
      <c r="AR88" s="527"/>
    </row>
    <row r="89" spans="1:44" ht="15.75" customHeight="1">
      <c r="A89" s="122">
        <f t="shared" si="3"/>
        <v>85</v>
      </c>
      <c r="B89" s="819"/>
      <c r="C89" s="933"/>
      <c r="D89" s="823"/>
      <c r="E89" s="718"/>
      <c r="F89" s="934"/>
      <c r="G89" s="878"/>
      <c r="H89" s="672"/>
      <c r="I89" s="672" t="s">
        <v>718</v>
      </c>
      <c r="J89" s="576"/>
      <c r="K89" s="576"/>
      <c r="L89" s="576"/>
      <c r="M89" s="576"/>
      <c r="N89" s="576"/>
      <c r="O89" s="576"/>
      <c r="P89" s="576"/>
      <c r="Q89" s="576"/>
      <c r="R89" s="576"/>
      <c r="S89" s="576"/>
      <c r="T89" s="576"/>
      <c r="U89" s="576"/>
      <c r="V89" s="576"/>
      <c r="W89" s="576"/>
      <c r="X89" s="836"/>
      <c r="Y89" s="836"/>
      <c r="Z89" s="836"/>
      <c r="AA89" s="836"/>
      <c r="AB89" s="836"/>
      <c r="AC89" s="836"/>
      <c r="AD89" s="836"/>
      <c r="AE89" s="836"/>
      <c r="AF89" s="836"/>
      <c r="AG89" s="836"/>
      <c r="AH89" s="576"/>
      <c r="AI89" s="576"/>
      <c r="AJ89" s="576"/>
      <c r="AK89" s="576"/>
      <c r="AL89" s="576"/>
      <c r="AM89" s="576"/>
      <c r="AN89" s="576"/>
      <c r="AO89" s="834">
        <f t="array" ref="AO89">SUM((J89:AN89&lt;&gt;"O") * (J89:AN89&lt;&gt;"o") * (J89:AN89&lt;&gt;""))</f>
        <v>0</v>
      </c>
      <c r="AP89" s="527"/>
      <c r="AQ89" s="527"/>
      <c r="AR89" s="527"/>
    </row>
    <row r="90" spans="1:44" ht="15.75" customHeight="1">
      <c r="A90" s="122">
        <f t="shared" si="3"/>
        <v>86</v>
      </c>
      <c r="B90" s="128" t="s">
        <v>932</v>
      </c>
      <c r="C90" s="935"/>
      <c r="D90" s="894" t="s">
        <v>275</v>
      </c>
      <c r="E90" s="895">
        <v>978286576</v>
      </c>
      <c r="F90" s="894"/>
      <c r="G90" s="881">
        <v>3.5</v>
      </c>
      <c r="H90" s="49"/>
      <c r="I90" s="49"/>
      <c r="J90" s="542"/>
      <c r="K90" s="542"/>
      <c r="L90" s="542"/>
      <c r="M90" s="542"/>
      <c r="N90" s="542"/>
      <c r="O90" s="542"/>
      <c r="P90" s="542"/>
      <c r="Q90" s="542"/>
      <c r="R90" s="542"/>
      <c r="S90" s="542"/>
      <c r="T90" s="542"/>
      <c r="U90" s="542"/>
      <c r="V90" s="542"/>
      <c r="W90" s="542"/>
      <c r="X90" s="542"/>
      <c r="Y90" s="542"/>
      <c r="Z90" s="542"/>
      <c r="AA90" s="542"/>
      <c r="AB90" s="542"/>
      <c r="AC90" s="542"/>
      <c r="AD90" s="542"/>
      <c r="AE90" s="542"/>
      <c r="AF90" s="542"/>
      <c r="AG90" s="542"/>
      <c r="AH90" s="542"/>
      <c r="AI90" s="542"/>
      <c r="AJ90" s="542"/>
      <c r="AK90" s="542"/>
      <c r="AL90" s="542"/>
      <c r="AM90" s="542"/>
      <c r="AN90" s="542"/>
      <c r="AO90" s="893"/>
      <c r="AP90" s="527"/>
      <c r="AQ90" s="527"/>
      <c r="AR90" s="527"/>
    </row>
    <row r="91" spans="1:44" ht="15.75" customHeight="1">
      <c r="A91" s="122">
        <f t="shared" si="3"/>
        <v>87</v>
      </c>
      <c r="B91" s="736"/>
      <c r="C91" s="935" t="s">
        <v>1108</v>
      </c>
      <c r="D91" s="736"/>
      <c r="E91" s="896"/>
      <c r="F91" s="736"/>
      <c r="G91" s="885">
        <v>2.5</v>
      </c>
      <c r="H91" s="10"/>
      <c r="I91" s="10"/>
      <c r="J91" s="542"/>
      <c r="K91" s="542"/>
      <c r="L91" s="542"/>
      <c r="M91" s="542"/>
      <c r="N91" s="542"/>
      <c r="O91" s="542"/>
      <c r="P91" s="542"/>
      <c r="Q91" s="542"/>
      <c r="R91" s="542"/>
      <c r="S91" s="542"/>
      <c r="T91" s="542"/>
      <c r="U91" s="542"/>
      <c r="V91" s="542"/>
      <c r="W91" s="542"/>
      <c r="X91" s="542"/>
      <c r="Y91" s="542"/>
      <c r="Z91" s="542"/>
      <c r="AA91" s="542"/>
      <c r="AB91" s="542"/>
      <c r="AC91" s="542"/>
      <c r="AD91" s="542"/>
      <c r="AE91" s="542"/>
      <c r="AF91" s="542"/>
      <c r="AG91" s="542"/>
      <c r="AH91" s="542"/>
      <c r="AI91" s="542"/>
      <c r="AJ91" s="542"/>
      <c r="AK91" s="542"/>
      <c r="AL91" s="542"/>
      <c r="AM91" s="542"/>
      <c r="AN91" s="542"/>
      <c r="AO91" s="893"/>
      <c r="AP91" s="527"/>
      <c r="AQ91" s="527"/>
      <c r="AR91" s="527"/>
    </row>
    <row r="92" spans="1:44" ht="15.75" customHeight="1">
      <c r="A92" s="122">
        <f t="shared" si="3"/>
        <v>88</v>
      </c>
      <c r="B92" s="10"/>
      <c r="C92" s="935" t="s">
        <v>1109</v>
      </c>
      <c r="D92" s="10"/>
      <c r="E92" s="782"/>
      <c r="F92" s="10"/>
      <c r="G92" s="885">
        <v>2.5</v>
      </c>
      <c r="H92" s="10"/>
      <c r="I92" s="10"/>
      <c r="J92" s="542"/>
      <c r="K92" s="542"/>
      <c r="L92" s="542"/>
      <c r="M92" s="542"/>
      <c r="N92" s="542"/>
      <c r="O92" s="542"/>
      <c r="P92" s="542"/>
      <c r="Q92" s="542"/>
      <c r="R92" s="542"/>
      <c r="S92" s="542"/>
      <c r="T92" s="542"/>
      <c r="U92" s="542"/>
      <c r="V92" s="542"/>
      <c r="W92" s="542"/>
      <c r="X92" s="542"/>
      <c r="Y92" s="542"/>
      <c r="Z92" s="542"/>
      <c r="AA92" s="542"/>
      <c r="AB92" s="542"/>
      <c r="AC92" s="542"/>
      <c r="AD92" s="542"/>
      <c r="AE92" s="542"/>
      <c r="AF92" s="542"/>
      <c r="AG92" s="542"/>
      <c r="AH92" s="542"/>
      <c r="AI92" s="542"/>
      <c r="AJ92" s="542"/>
      <c r="AK92" s="542"/>
      <c r="AL92" s="542"/>
      <c r="AM92" s="542"/>
      <c r="AN92" s="542"/>
      <c r="AO92" s="893"/>
      <c r="AP92" s="527"/>
      <c r="AQ92" s="527"/>
      <c r="AR92" s="527"/>
    </row>
    <row r="93" spans="1:44" ht="15.75" customHeight="1">
      <c r="A93" s="122">
        <f t="shared" si="3"/>
        <v>89</v>
      </c>
      <c r="B93" s="49"/>
      <c r="C93" s="935" t="s">
        <v>1110</v>
      </c>
      <c r="D93" s="49" t="s">
        <v>792</v>
      </c>
      <c r="E93" s="895">
        <v>345705693</v>
      </c>
      <c r="F93" s="49"/>
      <c r="G93" s="881">
        <v>1.9</v>
      </c>
      <c r="H93" s="49"/>
      <c r="I93" s="49"/>
      <c r="J93" s="542"/>
      <c r="K93" s="542"/>
      <c r="L93" s="542"/>
      <c r="M93" s="542"/>
      <c r="N93" s="542"/>
      <c r="O93" s="542"/>
      <c r="P93" s="542"/>
      <c r="Q93" s="542"/>
      <c r="R93" s="542"/>
      <c r="S93" s="542"/>
      <c r="T93" s="542"/>
      <c r="U93" s="542"/>
      <c r="V93" s="542"/>
      <c r="W93" s="542"/>
      <c r="X93" s="542"/>
      <c r="Y93" s="542"/>
      <c r="Z93" s="542"/>
      <c r="AA93" s="542"/>
      <c r="AB93" s="542"/>
      <c r="AC93" s="542"/>
      <c r="AD93" s="542"/>
      <c r="AE93" s="542"/>
      <c r="AF93" s="542"/>
      <c r="AG93" s="542"/>
      <c r="AH93" s="542"/>
      <c r="AI93" s="542"/>
      <c r="AJ93" s="542"/>
      <c r="AK93" s="542"/>
      <c r="AL93" s="542"/>
      <c r="AM93" s="542"/>
      <c r="AN93" s="542"/>
      <c r="AO93" s="893"/>
      <c r="AP93" s="527"/>
      <c r="AQ93" s="527"/>
      <c r="AR93" s="527"/>
    </row>
    <row r="94" spans="1:44" ht="15.75" customHeight="1">
      <c r="A94" s="122">
        <f t="shared" si="3"/>
        <v>90</v>
      </c>
      <c r="B94" s="11"/>
      <c r="C94" s="936" t="s">
        <v>1111</v>
      </c>
      <c r="D94" s="11"/>
      <c r="E94" s="198"/>
      <c r="F94" s="11"/>
      <c r="G94" s="649">
        <v>1.5</v>
      </c>
      <c r="H94" s="11"/>
      <c r="I94" s="11"/>
      <c r="J94" s="542"/>
      <c r="K94" s="542"/>
      <c r="L94" s="542"/>
      <c r="M94" s="542"/>
      <c r="N94" s="542"/>
      <c r="O94" s="542"/>
      <c r="P94" s="542"/>
      <c r="Q94" s="542"/>
      <c r="R94" s="542"/>
      <c r="S94" s="542"/>
      <c r="T94" s="542"/>
      <c r="U94" s="542"/>
      <c r="V94" s="542"/>
      <c r="W94" s="542"/>
      <c r="X94" s="542"/>
      <c r="Y94" s="542"/>
      <c r="Z94" s="542"/>
      <c r="AA94" s="542"/>
      <c r="AB94" s="542"/>
      <c r="AC94" s="542"/>
      <c r="AD94" s="542"/>
      <c r="AE94" s="542"/>
      <c r="AF94" s="542"/>
      <c r="AG94" s="542"/>
      <c r="AH94" s="542"/>
      <c r="AI94" s="542"/>
      <c r="AJ94" s="542"/>
      <c r="AK94" s="542"/>
      <c r="AL94" s="542"/>
      <c r="AM94" s="542"/>
      <c r="AN94" s="542"/>
      <c r="AO94" s="893"/>
      <c r="AP94" s="527"/>
      <c r="AQ94" s="527"/>
      <c r="AR94" s="527"/>
    </row>
    <row r="95" spans="1:44" ht="15.75" customHeight="1">
      <c r="A95" s="122">
        <f t="shared" si="3"/>
        <v>91</v>
      </c>
      <c r="B95" s="11"/>
      <c r="C95" s="936" t="s">
        <v>1112</v>
      </c>
      <c r="D95" s="11"/>
      <c r="E95" s="198"/>
      <c r="F95" s="11"/>
      <c r="G95" s="649">
        <v>1.5</v>
      </c>
      <c r="H95" s="11"/>
      <c r="I95" s="11"/>
      <c r="J95" s="542"/>
      <c r="K95" s="542"/>
      <c r="L95" s="542"/>
      <c r="M95" s="542"/>
      <c r="N95" s="542"/>
      <c r="O95" s="542"/>
      <c r="P95" s="542"/>
      <c r="Q95" s="542"/>
      <c r="R95" s="542"/>
      <c r="S95" s="542"/>
      <c r="T95" s="542"/>
      <c r="U95" s="542"/>
      <c r="V95" s="542"/>
      <c r="W95" s="542"/>
      <c r="X95" s="542"/>
      <c r="Y95" s="542"/>
      <c r="Z95" s="542"/>
      <c r="AA95" s="542"/>
      <c r="AB95" s="542"/>
      <c r="AC95" s="542"/>
      <c r="AD95" s="542"/>
      <c r="AE95" s="542"/>
      <c r="AF95" s="542"/>
      <c r="AG95" s="542"/>
      <c r="AH95" s="542"/>
      <c r="AI95" s="542"/>
      <c r="AJ95" s="542"/>
      <c r="AK95" s="542"/>
      <c r="AL95" s="542"/>
      <c r="AM95" s="542"/>
      <c r="AN95" s="542"/>
      <c r="AO95" s="893"/>
      <c r="AP95" s="527"/>
      <c r="AQ95" s="527"/>
      <c r="AR95" s="527"/>
    </row>
    <row r="96" spans="1:44" ht="15.75" customHeight="1">
      <c r="A96" s="122">
        <f t="shared" si="3"/>
        <v>92</v>
      </c>
      <c r="B96" s="11"/>
      <c r="C96" s="936" t="s">
        <v>1113</v>
      </c>
      <c r="D96" s="11"/>
      <c r="E96" s="198"/>
      <c r="F96" s="11"/>
      <c r="G96" s="649">
        <v>1.5</v>
      </c>
      <c r="H96" s="11"/>
      <c r="I96" s="11"/>
      <c r="J96" s="542"/>
      <c r="K96" s="542"/>
      <c r="L96" s="542"/>
      <c r="M96" s="542"/>
      <c r="N96" s="542"/>
      <c r="O96" s="542"/>
      <c r="P96" s="542"/>
      <c r="Q96" s="542"/>
      <c r="R96" s="542"/>
      <c r="S96" s="542"/>
      <c r="T96" s="542"/>
      <c r="U96" s="542"/>
      <c r="V96" s="542"/>
      <c r="W96" s="542"/>
      <c r="X96" s="542"/>
      <c r="Y96" s="542"/>
      <c r="Z96" s="542"/>
      <c r="AA96" s="542"/>
      <c r="AB96" s="542"/>
      <c r="AC96" s="542"/>
      <c r="AD96" s="542"/>
      <c r="AE96" s="542"/>
      <c r="AF96" s="542"/>
      <c r="AG96" s="542"/>
      <c r="AH96" s="542"/>
      <c r="AI96" s="542"/>
      <c r="AJ96" s="542"/>
      <c r="AK96" s="542"/>
      <c r="AL96" s="542"/>
      <c r="AM96" s="542"/>
      <c r="AN96" s="542"/>
      <c r="AO96" s="893"/>
      <c r="AP96" s="527"/>
      <c r="AQ96" s="527"/>
      <c r="AR96" s="527"/>
    </row>
    <row r="97" spans="1:44" ht="15.75" customHeight="1">
      <c r="A97" s="122">
        <f t="shared" si="3"/>
        <v>93</v>
      </c>
      <c r="B97" s="11"/>
      <c r="C97" s="936" t="s">
        <v>1114</v>
      </c>
      <c r="D97" s="11"/>
      <c r="E97" s="198"/>
      <c r="F97" s="11"/>
      <c r="G97" s="649">
        <v>1</v>
      </c>
      <c r="H97" s="11"/>
      <c r="I97" s="11"/>
      <c r="J97" s="542"/>
      <c r="K97" s="542"/>
      <c r="L97" s="542"/>
      <c r="M97" s="542"/>
      <c r="N97" s="542"/>
      <c r="O97" s="542"/>
      <c r="P97" s="542"/>
      <c r="Q97" s="542"/>
      <c r="R97" s="542"/>
      <c r="S97" s="542"/>
      <c r="T97" s="542"/>
      <c r="U97" s="542"/>
      <c r="V97" s="542"/>
      <c r="W97" s="542"/>
      <c r="X97" s="542"/>
      <c r="Y97" s="542"/>
      <c r="Z97" s="542"/>
      <c r="AA97" s="542"/>
      <c r="AB97" s="542"/>
      <c r="AC97" s="542"/>
      <c r="AD97" s="542"/>
      <c r="AE97" s="542"/>
      <c r="AF97" s="542"/>
      <c r="AG97" s="542"/>
      <c r="AH97" s="542"/>
      <c r="AI97" s="542"/>
      <c r="AJ97" s="542"/>
      <c r="AK97" s="542"/>
      <c r="AL97" s="542"/>
      <c r="AM97" s="542"/>
      <c r="AN97" s="542"/>
      <c r="AO97" s="893"/>
      <c r="AP97" s="527"/>
      <c r="AQ97" s="527"/>
      <c r="AR97" s="527"/>
    </row>
    <row r="98" spans="1:44" ht="15.75" customHeight="1">
      <c r="A98" s="122">
        <f t="shared" si="3"/>
        <v>94</v>
      </c>
      <c r="B98" s="526"/>
      <c r="C98" s="937" t="s">
        <v>1115</v>
      </c>
      <c r="D98" s="542"/>
      <c r="E98" s="829"/>
      <c r="F98" s="542"/>
      <c r="G98" s="898"/>
      <c r="H98" s="526"/>
      <c r="I98" s="526" t="s">
        <v>1116</v>
      </c>
      <c r="J98" s="526"/>
      <c r="K98" s="526"/>
      <c r="L98" s="526"/>
      <c r="M98" s="526"/>
      <c r="N98" s="526"/>
      <c r="O98" s="526"/>
      <c r="P98" s="526"/>
      <c r="Q98" s="526"/>
      <c r="R98" s="526"/>
      <c r="S98" s="526"/>
      <c r="T98" s="526"/>
      <c r="U98" s="526"/>
      <c r="V98" s="526"/>
      <c r="W98" s="526"/>
      <c r="X98" s="526"/>
      <c r="Y98" s="526"/>
      <c r="Z98" s="526"/>
      <c r="AA98" s="526"/>
      <c r="AB98" s="526"/>
      <c r="AC98" s="526"/>
      <c r="AD98" s="526"/>
      <c r="AE98" s="542"/>
      <c r="AF98" s="542"/>
      <c r="AG98" s="542"/>
      <c r="AH98" s="542"/>
      <c r="AI98" s="542"/>
      <c r="AJ98" s="542"/>
      <c r="AK98" s="542"/>
      <c r="AL98" s="542"/>
      <c r="AM98" s="542"/>
      <c r="AN98" s="542"/>
      <c r="AO98" s="527"/>
      <c r="AP98" s="527"/>
      <c r="AQ98" s="527"/>
      <c r="AR98" s="527"/>
    </row>
    <row r="99" spans="1:44" ht="21" customHeight="1">
      <c r="A99" s="122">
        <f t="shared" si="3"/>
        <v>95</v>
      </c>
      <c r="B99" s="526"/>
      <c r="C99" s="938"/>
      <c r="D99" s="542"/>
      <c r="E99" s="829"/>
      <c r="F99" s="542"/>
      <c r="G99" s="830"/>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42"/>
      <c r="AF99" s="542"/>
      <c r="AG99" s="542"/>
      <c r="AH99" s="542"/>
      <c r="AI99" s="542"/>
      <c r="AJ99" s="542"/>
      <c r="AK99" s="542"/>
      <c r="AL99" s="542"/>
      <c r="AM99" s="542"/>
      <c r="AN99" s="542"/>
      <c r="AO99" s="527"/>
      <c r="AP99" s="527"/>
      <c r="AQ99" s="527"/>
      <c r="AR99" s="527"/>
    </row>
    <row r="100" spans="1:44" ht="22.5" customHeight="1">
      <c r="A100" s="122">
        <f t="shared" si="3"/>
        <v>96</v>
      </c>
      <c r="B100" s="526"/>
      <c r="C100" s="1666"/>
      <c r="D100" s="542"/>
      <c r="E100" s="829"/>
      <c r="F100" s="542"/>
      <c r="G100" s="830"/>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42"/>
      <c r="AF100" s="542"/>
      <c r="AG100" s="542"/>
      <c r="AH100" s="542"/>
      <c r="AI100" s="542"/>
      <c r="AJ100" s="542"/>
      <c r="AK100" s="542"/>
      <c r="AL100" s="542"/>
      <c r="AM100" s="542"/>
      <c r="AN100" s="542"/>
      <c r="AO100" s="527"/>
      <c r="AP100" s="527"/>
      <c r="AQ100" s="527"/>
      <c r="AR100" s="527"/>
    </row>
    <row r="101" spans="1:44" ht="15.75" customHeight="1">
      <c r="A101" s="122">
        <f t="shared" si="3"/>
        <v>97</v>
      </c>
      <c r="B101" s="526"/>
      <c r="C101" s="1539"/>
      <c r="D101" s="542"/>
      <c r="E101" s="829"/>
      <c r="F101" s="542"/>
      <c r="G101" s="830"/>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42"/>
      <c r="AF101" s="542"/>
      <c r="AG101" s="542"/>
      <c r="AH101" s="542"/>
      <c r="AI101" s="542"/>
      <c r="AJ101" s="542"/>
      <c r="AK101" s="542"/>
      <c r="AL101" s="542"/>
      <c r="AM101" s="542"/>
      <c r="AN101" s="542"/>
      <c r="AO101" s="527"/>
      <c r="AP101" s="527"/>
      <c r="AQ101" s="527"/>
      <c r="AR101" s="527"/>
    </row>
    <row r="102" spans="1:44" ht="15.75" customHeight="1">
      <c r="A102" s="122">
        <f t="shared" si="3"/>
        <v>98</v>
      </c>
      <c r="B102" s="526"/>
      <c r="C102" s="939"/>
      <c r="D102" s="542"/>
      <c r="E102" s="829"/>
      <c r="F102" s="542"/>
      <c r="G102" s="830"/>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42"/>
      <c r="AF102" s="542"/>
      <c r="AG102" s="542"/>
      <c r="AH102" s="542"/>
      <c r="AI102" s="542"/>
      <c r="AJ102" s="542"/>
      <c r="AK102" s="542"/>
      <c r="AL102" s="542"/>
      <c r="AM102" s="542"/>
      <c r="AN102" s="542"/>
      <c r="AO102" s="527"/>
      <c r="AP102" s="527"/>
      <c r="AQ102" s="527"/>
      <c r="AR102" s="527"/>
    </row>
    <row r="103" spans="1:44" ht="15.75" customHeight="1">
      <c r="A103" s="122">
        <f t="shared" si="3"/>
        <v>99</v>
      </c>
      <c r="B103" s="526"/>
      <c r="C103" s="1667"/>
      <c r="D103" s="542"/>
      <c r="E103" s="829"/>
      <c r="F103" s="542"/>
      <c r="G103" s="830"/>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42"/>
      <c r="AF103" s="542"/>
      <c r="AG103" s="542"/>
      <c r="AH103" s="542"/>
      <c r="AI103" s="542"/>
      <c r="AJ103" s="542"/>
      <c r="AK103" s="542"/>
      <c r="AL103" s="542"/>
      <c r="AM103" s="542"/>
      <c r="AN103" s="542"/>
      <c r="AO103" s="527"/>
      <c r="AP103" s="527"/>
      <c r="AQ103" s="527"/>
      <c r="AR103" s="527"/>
    </row>
    <row r="104" spans="1:44" ht="15.75" customHeight="1">
      <c r="A104" s="122">
        <f t="shared" si="3"/>
        <v>100</v>
      </c>
      <c r="B104" s="526"/>
      <c r="C104" s="1539"/>
      <c r="D104" s="542"/>
      <c r="E104" s="829"/>
      <c r="F104" s="542"/>
      <c r="G104" s="830"/>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6"/>
      <c r="AO104" s="527"/>
      <c r="AP104" s="527"/>
      <c r="AQ104" s="527"/>
      <c r="AR104" s="527"/>
    </row>
    <row r="105" spans="1:44" ht="15.75" customHeight="1">
      <c r="A105" s="122">
        <f t="shared" si="3"/>
        <v>101</v>
      </c>
      <c r="B105" s="526"/>
      <c r="C105" s="940"/>
      <c r="D105" s="542"/>
      <c r="E105" s="829"/>
      <c r="F105" s="542"/>
      <c r="G105" s="830"/>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6"/>
      <c r="AO105" s="527"/>
      <c r="AP105" s="527"/>
      <c r="AQ105" s="527"/>
      <c r="AR105" s="527"/>
    </row>
    <row r="106" spans="1:44" ht="15.75" customHeight="1">
      <c r="A106" s="122">
        <f t="shared" si="3"/>
        <v>102</v>
      </c>
      <c r="B106" s="526"/>
      <c r="C106" s="939"/>
      <c r="D106" s="542"/>
      <c r="E106" s="829"/>
      <c r="F106" s="542"/>
      <c r="G106" s="830"/>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6"/>
      <c r="AO106" s="527"/>
      <c r="AP106" s="527"/>
      <c r="AQ106" s="527"/>
      <c r="AR106" s="527"/>
    </row>
    <row r="107" spans="1:44" ht="15.75" customHeight="1">
      <c r="A107" s="122">
        <f t="shared" si="3"/>
        <v>103</v>
      </c>
      <c r="B107" s="526"/>
      <c r="C107" s="939"/>
      <c r="D107" s="542"/>
      <c r="E107" s="829"/>
      <c r="F107" s="542"/>
      <c r="G107" s="830"/>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7"/>
      <c r="AP107" s="527"/>
      <c r="AQ107" s="527"/>
      <c r="AR107" s="527"/>
    </row>
    <row r="108" spans="1:44" ht="15.75" customHeight="1">
      <c r="A108" s="122">
        <f t="shared" si="3"/>
        <v>104</v>
      </c>
      <c r="B108" s="526"/>
      <c r="C108" s="939"/>
      <c r="D108" s="542"/>
      <c r="E108" s="829"/>
      <c r="F108" s="542"/>
      <c r="G108" s="830"/>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6"/>
      <c r="AO108" s="527"/>
      <c r="AP108" s="527"/>
      <c r="AQ108" s="527"/>
      <c r="AR108" s="527"/>
    </row>
    <row r="109" spans="1:44" ht="15.75" customHeight="1">
      <c r="A109" s="122">
        <f t="shared" si="3"/>
        <v>105</v>
      </c>
      <c r="B109" s="526"/>
      <c r="C109" s="939"/>
      <c r="D109" s="542"/>
      <c r="E109" s="829"/>
      <c r="F109" s="542"/>
      <c r="G109" s="830"/>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6"/>
      <c r="AO109" s="527"/>
      <c r="AP109" s="527"/>
      <c r="AQ109" s="527"/>
      <c r="AR109" s="527"/>
    </row>
    <row r="110" spans="1:44" ht="15.75" customHeight="1">
      <c r="A110" s="122">
        <f t="shared" si="3"/>
        <v>106</v>
      </c>
      <c r="B110" s="526"/>
      <c r="C110" s="939"/>
      <c r="D110" s="542"/>
      <c r="E110" s="829"/>
      <c r="F110" s="542"/>
      <c r="G110" s="830"/>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6"/>
      <c r="AO110" s="527"/>
      <c r="AP110" s="527"/>
      <c r="AQ110" s="527"/>
      <c r="AR110" s="527"/>
    </row>
    <row r="111" spans="1:44" ht="15.75" customHeight="1">
      <c r="A111" s="122">
        <f t="shared" si="3"/>
        <v>107</v>
      </c>
      <c r="B111" s="526"/>
      <c r="C111" s="939"/>
      <c r="D111" s="542"/>
      <c r="E111" s="829"/>
      <c r="F111" s="542"/>
      <c r="G111" s="830"/>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6"/>
      <c r="AO111" s="527"/>
      <c r="AP111" s="527"/>
      <c r="AQ111" s="527"/>
      <c r="AR111" s="527"/>
    </row>
    <row r="112" spans="1:44" ht="15.75" customHeight="1">
      <c r="A112" s="122">
        <f t="shared" si="3"/>
        <v>108</v>
      </c>
      <c r="B112" s="526"/>
      <c r="C112" s="939"/>
      <c r="D112" s="542"/>
      <c r="E112" s="829"/>
      <c r="F112" s="542"/>
      <c r="G112" s="830"/>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6"/>
      <c r="AO112" s="527"/>
      <c r="AP112" s="527"/>
      <c r="AQ112" s="527"/>
      <c r="AR112" s="527"/>
    </row>
    <row r="113" spans="1:44" ht="15.75" customHeight="1">
      <c r="A113" s="122">
        <f t="shared" si="3"/>
        <v>109</v>
      </c>
      <c r="B113" s="526"/>
      <c r="C113" s="939"/>
      <c r="D113" s="542"/>
      <c r="E113" s="829"/>
      <c r="F113" s="542"/>
      <c r="G113" s="830"/>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6"/>
      <c r="AO113" s="527"/>
      <c r="AP113" s="527"/>
      <c r="AQ113" s="527"/>
      <c r="AR113" s="527"/>
    </row>
    <row r="114" spans="1:44" ht="15.75" customHeight="1">
      <c r="A114" s="122">
        <f t="shared" si="3"/>
        <v>110</v>
      </c>
      <c r="B114" s="526"/>
      <c r="C114" s="939"/>
      <c r="D114" s="542"/>
      <c r="E114" s="829"/>
      <c r="F114" s="542"/>
      <c r="G114" s="830"/>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6"/>
      <c r="AO114" s="527"/>
      <c r="AP114" s="527"/>
      <c r="AQ114" s="527"/>
      <c r="AR114" s="527"/>
    </row>
    <row r="115" spans="1:44" ht="15.75" customHeight="1">
      <c r="A115" s="122">
        <f t="shared" si="3"/>
        <v>111</v>
      </c>
      <c r="B115" s="526"/>
      <c r="C115" s="939"/>
      <c r="D115" s="542"/>
      <c r="E115" s="829"/>
      <c r="F115" s="542"/>
      <c r="G115" s="830"/>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7"/>
      <c r="AP115" s="527"/>
      <c r="AQ115" s="527"/>
      <c r="AR115" s="527"/>
    </row>
    <row r="116" spans="1:44" ht="15.75" customHeight="1">
      <c r="A116" s="122">
        <f t="shared" si="3"/>
        <v>112</v>
      </c>
      <c r="B116" s="526"/>
      <c r="C116" s="939"/>
      <c r="D116" s="542"/>
      <c r="E116" s="829"/>
      <c r="F116" s="542"/>
      <c r="G116" s="830"/>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6"/>
      <c r="AO116" s="527"/>
      <c r="AP116" s="527"/>
      <c r="AQ116" s="527"/>
      <c r="AR116" s="527"/>
    </row>
    <row r="117" spans="1:44" ht="15.75" customHeight="1">
      <c r="A117" s="101"/>
      <c r="B117" s="526"/>
      <c r="C117" s="939"/>
      <c r="D117" s="542"/>
      <c r="E117" s="829"/>
      <c r="F117" s="542"/>
      <c r="G117" s="830"/>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6"/>
      <c r="AO117" s="527"/>
      <c r="AP117" s="527"/>
      <c r="AQ117" s="527"/>
      <c r="AR117" s="527"/>
    </row>
    <row r="118" spans="1:44" ht="15.75" customHeight="1">
      <c r="A118" s="101"/>
      <c r="B118" s="526"/>
      <c r="C118" s="939"/>
      <c r="D118" s="542"/>
      <c r="E118" s="829"/>
      <c r="F118" s="542"/>
      <c r="G118" s="830"/>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6"/>
      <c r="AO118" s="527"/>
      <c r="AP118" s="527"/>
      <c r="AQ118" s="527"/>
      <c r="AR118" s="527"/>
    </row>
    <row r="119" spans="1:44" ht="15.75" customHeight="1">
      <c r="A119" s="101"/>
      <c r="B119" s="526"/>
      <c r="C119" s="939"/>
      <c r="D119" s="542"/>
      <c r="E119" s="829"/>
      <c r="F119" s="542"/>
      <c r="G119" s="830"/>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6"/>
      <c r="AO119" s="527"/>
      <c r="AP119" s="527"/>
      <c r="AQ119" s="527"/>
      <c r="AR119" s="527"/>
    </row>
    <row r="120" spans="1:44" ht="15.75" customHeight="1">
      <c r="A120" s="101"/>
      <c r="B120" s="526"/>
      <c r="C120" s="939"/>
      <c r="D120" s="542"/>
      <c r="E120" s="829"/>
      <c r="F120" s="542"/>
      <c r="G120" s="830"/>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6"/>
      <c r="AO120" s="527"/>
      <c r="AP120" s="527"/>
      <c r="AQ120" s="527"/>
      <c r="AR120" s="527"/>
    </row>
    <row r="121" spans="1:44" ht="15.75" customHeight="1">
      <c r="A121" s="101"/>
      <c r="B121" s="526"/>
      <c r="C121" s="939"/>
      <c r="D121" s="542"/>
      <c r="E121" s="829"/>
      <c r="F121" s="542"/>
      <c r="G121" s="830"/>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6"/>
      <c r="AO121" s="527"/>
      <c r="AP121" s="527"/>
      <c r="AQ121" s="527"/>
      <c r="AR121" s="527"/>
    </row>
    <row r="122" spans="1:44" ht="15.75" customHeight="1">
      <c r="A122" s="101"/>
      <c r="B122" s="526"/>
      <c r="C122" s="939"/>
      <c r="D122" s="542"/>
      <c r="E122" s="829"/>
      <c r="F122" s="542"/>
      <c r="G122" s="830"/>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6"/>
      <c r="AO122" s="527"/>
      <c r="AP122" s="527"/>
      <c r="AQ122" s="527"/>
      <c r="AR122" s="527"/>
    </row>
    <row r="123" spans="1:44" ht="15.75" customHeight="1">
      <c r="A123" s="101"/>
      <c r="B123" s="526"/>
      <c r="C123" s="939"/>
      <c r="D123" s="542"/>
      <c r="E123" s="829"/>
      <c r="F123" s="542"/>
      <c r="G123" s="830"/>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6"/>
      <c r="AO123" s="527"/>
      <c r="AP123" s="527"/>
      <c r="AQ123" s="527"/>
      <c r="AR123" s="527"/>
    </row>
    <row r="124" spans="1:44" ht="15.75" customHeight="1">
      <c r="A124" s="101"/>
      <c r="B124" s="526"/>
      <c r="C124" s="939"/>
      <c r="D124" s="542"/>
      <c r="E124" s="829"/>
      <c r="F124" s="542"/>
      <c r="G124" s="830"/>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6"/>
      <c r="AO124" s="527"/>
      <c r="AP124" s="527"/>
      <c r="AQ124" s="527"/>
      <c r="AR124" s="527"/>
    </row>
    <row r="125" spans="1:44" ht="15.75" customHeight="1">
      <c r="A125" s="101"/>
      <c r="B125" s="526"/>
      <c r="C125" s="939"/>
      <c r="D125" s="542"/>
      <c r="E125" s="829"/>
      <c r="F125" s="542"/>
      <c r="G125" s="830"/>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6"/>
      <c r="AO125" s="527"/>
      <c r="AP125" s="527"/>
      <c r="AQ125" s="527"/>
      <c r="AR125" s="527"/>
    </row>
    <row r="126" spans="1:44" ht="15.75" customHeight="1">
      <c r="A126" s="101"/>
      <c r="B126" s="526"/>
      <c r="C126" s="939"/>
      <c r="D126" s="542"/>
      <c r="E126" s="829"/>
      <c r="F126" s="542"/>
      <c r="G126" s="830"/>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6"/>
      <c r="AO126" s="527"/>
      <c r="AP126" s="527"/>
      <c r="AQ126" s="527"/>
      <c r="AR126" s="527"/>
    </row>
    <row r="127" spans="1:44" ht="15.75" customHeight="1">
      <c r="A127" s="101"/>
      <c r="B127" s="526"/>
      <c r="C127" s="939"/>
      <c r="D127" s="542"/>
      <c r="E127" s="829"/>
      <c r="F127" s="542"/>
      <c r="G127" s="830"/>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6"/>
      <c r="AO127" s="527"/>
      <c r="AP127" s="527"/>
      <c r="AQ127" s="527"/>
      <c r="AR127" s="527"/>
    </row>
    <row r="128" spans="1:44" ht="15.75" customHeight="1">
      <c r="A128" s="101"/>
      <c r="B128" s="526"/>
      <c r="C128" s="939"/>
      <c r="D128" s="542"/>
      <c r="E128" s="829"/>
      <c r="F128" s="542"/>
      <c r="G128" s="830"/>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6"/>
      <c r="AO128" s="527"/>
      <c r="AP128" s="527"/>
      <c r="AQ128" s="527"/>
      <c r="AR128" s="527"/>
    </row>
    <row r="129" spans="1:44" ht="15.75" customHeight="1">
      <c r="A129" s="101"/>
      <c r="B129" s="526"/>
      <c r="C129" s="939"/>
      <c r="D129" s="542"/>
      <c r="E129" s="829"/>
      <c r="F129" s="542"/>
      <c r="G129" s="830"/>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6"/>
      <c r="AO129" s="527"/>
      <c r="AP129" s="527"/>
      <c r="AQ129" s="527"/>
      <c r="AR129" s="527"/>
    </row>
    <row r="130" spans="1:44" ht="15.75" customHeight="1">
      <c r="A130" s="101"/>
      <c r="B130" s="526"/>
      <c r="C130" s="939"/>
      <c r="D130" s="542"/>
      <c r="E130" s="829"/>
      <c r="F130" s="542"/>
      <c r="G130" s="830"/>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6"/>
      <c r="AO130" s="527"/>
      <c r="AP130" s="527"/>
      <c r="AQ130" s="527"/>
      <c r="AR130" s="527"/>
    </row>
    <row r="131" spans="1:44" ht="15.75" customHeight="1">
      <c r="A131" s="101"/>
      <c r="B131" s="526"/>
      <c r="C131" s="939"/>
      <c r="D131" s="542"/>
      <c r="E131" s="829"/>
      <c r="F131" s="542"/>
      <c r="G131" s="830"/>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6"/>
      <c r="AO131" s="527"/>
      <c r="AP131" s="527"/>
      <c r="AQ131" s="527"/>
      <c r="AR131" s="527"/>
    </row>
    <row r="132" spans="1:44" ht="15.75" customHeight="1">
      <c r="A132" s="101"/>
      <c r="B132" s="526"/>
      <c r="C132" s="939"/>
      <c r="D132" s="542"/>
      <c r="E132" s="829"/>
      <c r="F132" s="542"/>
      <c r="G132" s="830"/>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6"/>
      <c r="AO132" s="527"/>
      <c r="AP132" s="527"/>
      <c r="AQ132" s="527"/>
      <c r="AR132" s="527"/>
    </row>
    <row r="133" spans="1:44" ht="15.75" customHeight="1">
      <c r="A133" s="101"/>
      <c r="B133" s="526"/>
      <c r="C133" s="939"/>
      <c r="D133" s="542"/>
      <c r="E133" s="829"/>
      <c r="F133" s="542"/>
      <c r="G133" s="830"/>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6"/>
      <c r="AO133" s="527"/>
      <c r="AP133" s="527"/>
      <c r="AQ133" s="527"/>
      <c r="AR133" s="527"/>
    </row>
    <row r="134" spans="1:44" ht="15.75" customHeight="1">
      <c r="A134" s="101"/>
      <c r="B134" s="526"/>
      <c r="C134" s="939"/>
      <c r="D134" s="542"/>
      <c r="E134" s="829"/>
      <c r="F134" s="542"/>
      <c r="G134" s="830"/>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6"/>
      <c r="AO134" s="527"/>
      <c r="AP134" s="527"/>
      <c r="AQ134" s="527"/>
      <c r="AR134" s="527"/>
    </row>
    <row r="135" spans="1:44" ht="15.75" customHeight="1">
      <c r="A135" s="101"/>
      <c r="B135" s="526"/>
      <c r="C135" s="939"/>
      <c r="D135" s="542"/>
      <c r="E135" s="829"/>
      <c r="F135" s="542"/>
      <c r="G135" s="830"/>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6"/>
      <c r="AO135" s="527"/>
      <c r="AP135" s="527"/>
      <c r="AQ135" s="527"/>
      <c r="AR135" s="527"/>
    </row>
    <row r="136" spans="1:44" ht="15.75" customHeight="1">
      <c r="A136" s="101"/>
      <c r="B136" s="526"/>
      <c r="C136" s="939"/>
      <c r="D136" s="542"/>
      <c r="E136" s="829"/>
      <c r="F136" s="542"/>
      <c r="G136" s="830"/>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6"/>
      <c r="AO136" s="527"/>
      <c r="AP136" s="527"/>
      <c r="AQ136" s="527"/>
      <c r="AR136" s="527"/>
    </row>
    <row r="137" spans="1:44" ht="15.75" customHeight="1">
      <c r="A137" s="101"/>
      <c r="B137" s="526"/>
      <c r="C137" s="939"/>
      <c r="D137" s="542"/>
      <c r="E137" s="829"/>
      <c r="F137" s="542"/>
      <c r="G137" s="830"/>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6"/>
      <c r="AO137" s="527"/>
      <c r="AP137" s="527"/>
      <c r="AQ137" s="527"/>
      <c r="AR137" s="527"/>
    </row>
    <row r="138" spans="1:44" ht="15.75" customHeight="1">
      <c r="A138" s="101"/>
      <c r="B138" s="526"/>
      <c r="C138" s="939"/>
      <c r="D138" s="542"/>
      <c r="E138" s="829"/>
      <c r="F138" s="542"/>
      <c r="G138" s="830"/>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6"/>
      <c r="AO138" s="527"/>
      <c r="AP138" s="527"/>
      <c r="AQ138" s="527"/>
      <c r="AR138" s="527"/>
    </row>
    <row r="139" spans="1:44" ht="15.75" customHeight="1">
      <c r="A139" s="101"/>
      <c r="B139" s="526"/>
      <c r="C139" s="939"/>
      <c r="D139" s="542"/>
      <c r="E139" s="829"/>
      <c r="F139" s="542"/>
      <c r="G139" s="830"/>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6"/>
      <c r="AO139" s="527"/>
      <c r="AP139" s="527"/>
      <c r="AQ139" s="527"/>
      <c r="AR139" s="527"/>
    </row>
    <row r="140" spans="1:44" ht="15.75" customHeight="1">
      <c r="A140" s="101"/>
      <c r="B140" s="526"/>
      <c r="C140" s="939"/>
      <c r="D140" s="542"/>
      <c r="E140" s="829"/>
      <c r="F140" s="542"/>
      <c r="G140" s="830"/>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6"/>
      <c r="AO140" s="527"/>
      <c r="AP140" s="527"/>
      <c r="AQ140" s="527"/>
      <c r="AR140" s="527"/>
    </row>
    <row r="141" spans="1:44" ht="15.75" customHeight="1">
      <c r="A141" s="101"/>
      <c r="B141" s="526"/>
      <c r="C141" s="939"/>
      <c r="D141" s="542"/>
      <c r="E141" s="829"/>
      <c r="F141" s="542"/>
      <c r="G141" s="830"/>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6"/>
      <c r="AO141" s="527"/>
      <c r="AP141" s="527"/>
      <c r="AQ141" s="527"/>
      <c r="AR141" s="527"/>
    </row>
    <row r="142" spans="1:44" ht="15.75" customHeight="1">
      <c r="A142" s="101"/>
      <c r="B142" s="526"/>
      <c r="C142" s="939"/>
      <c r="D142" s="542"/>
      <c r="E142" s="829"/>
      <c r="F142" s="542"/>
      <c r="G142" s="830"/>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6"/>
      <c r="AO142" s="527"/>
      <c r="AP142" s="527"/>
      <c r="AQ142" s="527"/>
      <c r="AR142" s="527"/>
    </row>
    <row r="143" spans="1:44" ht="15.75" customHeight="1">
      <c r="A143" s="101"/>
      <c r="B143" s="526"/>
      <c r="C143" s="939"/>
      <c r="D143" s="542"/>
      <c r="E143" s="829"/>
      <c r="F143" s="542"/>
      <c r="G143" s="830"/>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6"/>
      <c r="AO143" s="527"/>
      <c r="AP143" s="527"/>
      <c r="AQ143" s="527"/>
      <c r="AR143" s="527"/>
    </row>
    <row r="144" spans="1:44" ht="15.75" customHeight="1">
      <c r="A144" s="101"/>
      <c r="B144" s="526"/>
      <c r="C144" s="939"/>
      <c r="D144" s="542"/>
      <c r="E144" s="829"/>
      <c r="F144" s="542"/>
      <c r="G144" s="830"/>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7"/>
      <c r="AP144" s="527"/>
      <c r="AQ144" s="527"/>
      <c r="AR144" s="527"/>
    </row>
    <row r="145" spans="1:44" ht="15.75" customHeight="1">
      <c r="A145" s="101"/>
      <c r="B145" s="526"/>
      <c r="C145" s="939"/>
      <c r="D145" s="542"/>
      <c r="E145" s="829"/>
      <c r="F145" s="542"/>
      <c r="G145" s="830"/>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6"/>
      <c r="AO145" s="527"/>
      <c r="AP145" s="527"/>
      <c r="AQ145" s="527"/>
      <c r="AR145" s="527"/>
    </row>
    <row r="146" spans="1:44" ht="15.75" customHeight="1">
      <c r="A146" s="101"/>
      <c r="B146" s="526"/>
      <c r="C146" s="939"/>
      <c r="D146" s="542"/>
      <c r="E146" s="829"/>
      <c r="F146" s="542"/>
      <c r="G146" s="830"/>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7"/>
      <c r="AP146" s="527"/>
      <c r="AQ146" s="527"/>
      <c r="AR146" s="527"/>
    </row>
    <row r="147" spans="1:44" ht="15.75" customHeight="1">
      <c r="A147" s="101"/>
      <c r="B147" s="526"/>
      <c r="C147" s="939"/>
      <c r="D147" s="542"/>
      <c r="E147" s="829"/>
      <c r="F147" s="542"/>
      <c r="G147" s="830"/>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7"/>
      <c r="AP147" s="527"/>
      <c r="AQ147" s="527"/>
      <c r="AR147" s="527"/>
    </row>
    <row r="148" spans="1:44" ht="15.75" customHeight="1">
      <c r="A148" s="101"/>
      <c r="B148" s="526"/>
      <c r="C148" s="939"/>
      <c r="D148" s="542"/>
      <c r="E148" s="829"/>
      <c r="F148" s="542"/>
      <c r="G148" s="830"/>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7"/>
      <c r="AP148" s="527"/>
      <c r="AQ148" s="527"/>
      <c r="AR148" s="527"/>
    </row>
    <row r="149" spans="1:44" ht="15.75" customHeight="1">
      <c r="A149" s="101"/>
      <c r="B149" s="526"/>
      <c r="C149" s="939"/>
      <c r="D149" s="542"/>
      <c r="E149" s="829"/>
      <c r="F149" s="542"/>
      <c r="G149" s="830"/>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7"/>
      <c r="AP149" s="527"/>
      <c r="AQ149" s="527"/>
      <c r="AR149" s="527"/>
    </row>
    <row r="150" spans="1:44" ht="15.75" customHeight="1">
      <c r="A150" s="101"/>
      <c r="B150" s="526"/>
      <c r="C150" s="939"/>
      <c r="D150" s="542"/>
      <c r="E150" s="829"/>
      <c r="F150" s="542"/>
      <c r="G150" s="830"/>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6"/>
      <c r="AO150" s="527"/>
      <c r="AP150" s="527"/>
      <c r="AQ150" s="527"/>
      <c r="AR150" s="527"/>
    </row>
    <row r="151" spans="1:44" ht="15.75" customHeight="1">
      <c r="A151" s="101"/>
      <c r="B151" s="526"/>
      <c r="C151" s="939"/>
      <c r="D151" s="542"/>
      <c r="E151" s="829"/>
      <c r="F151" s="542"/>
      <c r="G151" s="830"/>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7"/>
      <c r="AP151" s="527"/>
      <c r="AQ151" s="527"/>
      <c r="AR151" s="527"/>
    </row>
    <row r="152" spans="1:44" ht="15.75" customHeight="1">
      <c r="A152" s="101"/>
      <c r="B152" s="526"/>
      <c r="C152" s="939"/>
      <c r="D152" s="542"/>
      <c r="E152" s="829"/>
      <c r="F152" s="542"/>
      <c r="G152" s="830"/>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6"/>
      <c r="AO152" s="527"/>
      <c r="AP152" s="527"/>
      <c r="AQ152" s="527"/>
      <c r="AR152" s="527"/>
    </row>
    <row r="153" spans="1:44" ht="15.75" customHeight="1">
      <c r="A153" s="101"/>
      <c r="B153" s="526"/>
      <c r="C153" s="939"/>
      <c r="D153" s="542"/>
      <c r="E153" s="829"/>
      <c r="F153" s="542"/>
      <c r="G153" s="830"/>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6"/>
      <c r="AO153" s="527"/>
      <c r="AP153" s="527"/>
      <c r="AQ153" s="527"/>
      <c r="AR153" s="527"/>
    </row>
    <row r="154" spans="1:44" ht="15.75" customHeight="1">
      <c r="A154" s="101"/>
      <c r="B154" s="526"/>
      <c r="C154" s="939"/>
      <c r="D154" s="542"/>
      <c r="E154" s="829"/>
      <c r="F154" s="542"/>
      <c r="G154" s="830"/>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6"/>
      <c r="AO154" s="527"/>
      <c r="AP154" s="527"/>
      <c r="AQ154" s="527"/>
      <c r="AR154" s="527"/>
    </row>
    <row r="155" spans="1:44" ht="15.75" customHeight="1">
      <c r="A155" s="101"/>
      <c r="B155" s="526"/>
      <c r="C155" s="939"/>
      <c r="D155" s="542"/>
      <c r="E155" s="829"/>
      <c r="F155" s="542"/>
      <c r="G155" s="830"/>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6"/>
      <c r="AO155" s="527"/>
      <c r="AP155" s="527"/>
      <c r="AQ155" s="527"/>
      <c r="AR155" s="527"/>
    </row>
    <row r="156" spans="1:44" ht="15.75" customHeight="1">
      <c r="A156" s="101"/>
      <c r="B156" s="526"/>
      <c r="C156" s="939"/>
      <c r="D156" s="542"/>
      <c r="E156" s="829"/>
      <c r="F156" s="542"/>
      <c r="G156" s="830"/>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6"/>
      <c r="AO156" s="527"/>
      <c r="AP156" s="527"/>
      <c r="AQ156" s="527"/>
      <c r="AR156" s="527"/>
    </row>
    <row r="157" spans="1:44" ht="15.75" customHeight="1">
      <c r="A157" s="101"/>
      <c r="B157" s="526"/>
      <c r="C157" s="939"/>
      <c r="D157" s="542"/>
      <c r="E157" s="829"/>
      <c r="F157" s="542"/>
      <c r="G157" s="830"/>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6"/>
      <c r="AO157" s="527"/>
      <c r="AP157" s="527"/>
      <c r="AQ157" s="527"/>
      <c r="AR157" s="527"/>
    </row>
    <row r="158" spans="1:44" ht="15.75" customHeight="1">
      <c r="A158" s="101"/>
      <c r="B158" s="526"/>
      <c r="C158" s="939"/>
      <c r="D158" s="542"/>
      <c r="E158" s="829"/>
      <c r="F158" s="542"/>
      <c r="G158" s="830"/>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6"/>
      <c r="AO158" s="527"/>
      <c r="AP158" s="527"/>
      <c r="AQ158" s="527"/>
      <c r="AR158" s="527"/>
    </row>
    <row r="159" spans="1:44" ht="15.75" customHeight="1">
      <c r="A159" s="101"/>
      <c r="B159" s="526"/>
      <c r="C159" s="939"/>
      <c r="D159" s="542"/>
      <c r="E159" s="829"/>
      <c r="F159" s="542"/>
      <c r="G159" s="830"/>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6"/>
      <c r="AO159" s="527"/>
      <c r="AP159" s="527"/>
      <c r="AQ159" s="527"/>
      <c r="AR159" s="527"/>
    </row>
    <row r="160" spans="1:44" ht="15.75" customHeight="1">
      <c r="A160" s="101"/>
      <c r="B160" s="526"/>
      <c r="C160" s="939"/>
      <c r="D160" s="542"/>
      <c r="E160" s="829"/>
      <c r="F160" s="542"/>
      <c r="G160" s="830"/>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6"/>
      <c r="AO160" s="527"/>
      <c r="AP160" s="527"/>
      <c r="AQ160" s="527"/>
      <c r="AR160" s="527"/>
    </row>
    <row r="161" spans="1:44" ht="15.75" customHeight="1">
      <c r="A161" s="101"/>
      <c r="B161" s="526"/>
      <c r="C161" s="939"/>
      <c r="D161" s="542"/>
      <c r="E161" s="829"/>
      <c r="F161" s="542"/>
      <c r="G161" s="830"/>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6"/>
      <c r="AO161" s="527"/>
      <c r="AP161" s="527"/>
      <c r="AQ161" s="527"/>
      <c r="AR161" s="527"/>
    </row>
    <row r="162" spans="1:44" ht="15.75" customHeight="1">
      <c r="A162" s="101"/>
      <c r="B162" s="526"/>
      <c r="C162" s="939"/>
      <c r="D162" s="542"/>
      <c r="E162" s="829"/>
      <c r="F162" s="542"/>
      <c r="G162" s="830"/>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6"/>
      <c r="AO162" s="527"/>
      <c r="AP162" s="527"/>
      <c r="AQ162" s="527"/>
      <c r="AR162" s="527"/>
    </row>
    <row r="163" spans="1:44" ht="15.75" customHeight="1">
      <c r="A163" s="101"/>
      <c r="B163" s="526"/>
      <c r="C163" s="939"/>
      <c r="D163" s="542"/>
      <c r="E163" s="829"/>
      <c r="F163" s="542"/>
      <c r="G163" s="830"/>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7"/>
      <c r="AP163" s="527"/>
      <c r="AQ163" s="527"/>
      <c r="AR163" s="527"/>
    </row>
    <row r="164" spans="1:44" ht="15.75" customHeight="1">
      <c r="A164" s="101"/>
      <c r="B164" s="526"/>
      <c r="C164" s="939"/>
      <c r="D164" s="542"/>
      <c r="E164" s="829"/>
      <c r="F164" s="542"/>
      <c r="G164" s="830"/>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6"/>
      <c r="AO164" s="527"/>
      <c r="AP164" s="527"/>
      <c r="AQ164" s="527"/>
      <c r="AR164" s="527"/>
    </row>
    <row r="165" spans="1:44" ht="15.75" customHeight="1">
      <c r="A165" s="101"/>
      <c r="B165" s="526"/>
      <c r="C165" s="939"/>
      <c r="D165" s="542"/>
      <c r="E165" s="829"/>
      <c r="F165" s="542"/>
      <c r="G165" s="830"/>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6"/>
      <c r="AO165" s="527"/>
      <c r="AP165" s="527"/>
      <c r="AQ165" s="527"/>
      <c r="AR165" s="527"/>
    </row>
    <row r="166" spans="1:44" ht="15.75" customHeight="1">
      <c r="A166" s="101"/>
      <c r="B166" s="526"/>
      <c r="C166" s="939"/>
      <c r="D166" s="542"/>
      <c r="E166" s="829"/>
      <c r="F166" s="542"/>
      <c r="G166" s="830"/>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6"/>
      <c r="AO166" s="527"/>
      <c r="AP166" s="527"/>
      <c r="AQ166" s="527"/>
      <c r="AR166" s="527"/>
    </row>
    <row r="167" spans="1:44" ht="15.75" customHeight="1">
      <c r="A167" s="101"/>
      <c r="B167" s="526"/>
      <c r="C167" s="939"/>
      <c r="D167" s="542"/>
      <c r="E167" s="829"/>
      <c r="F167" s="542"/>
      <c r="G167" s="830"/>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6"/>
      <c r="AO167" s="527"/>
      <c r="AP167" s="527"/>
      <c r="AQ167" s="527"/>
      <c r="AR167" s="527"/>
    </row>
    <row r="168" spans="1:44" ht="15.75" customHeight="1">
      <c r="A168" s="101"/>
      <c r="B168" s="526"/>
      <c r="C168" s="939"/>
      <c r="D168" s="542"/>
      <c r="E168" s="829"/>
      <c r="F168" s="542"/>
      <c r="G168" s="830"/>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6"/>
      <c r="AO168" s="527"/>
      <c r="AP168" s="527"/>
      <c r="AQ168" s="527"/>
      <c r="AR168" s="527"/>
    </row>
    <row r="169" spans="1:44" ht="15.75" customHeight="1">
      <c r="A169" s="101"/>
      <c r="B169" s="526"/>
      <c r="C169" s="939"/>
      <c r="D169" s="542"/>
      <c r="E169" s="829"/>
      <c r="F169" s="542"/>
      <c r="G169" s="830"/>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6"/>
      <c r="AO169" s="527"/>
      <c r="AP169" s="527"/>
      <c r="AQ169" s="527"/>
      <c r="AR169" s="527"/>
    </row>
    <row r="170" spans="1:44" ht="15.75" customHeight="1">
      <c r="A170" s="101"/>
      <c r="B170" s="526"/>
      <c r="C170" s="939"/>
      <c r="D170" s="542"/>
      <c r="E170" s="829"/>
      <c r="F170" s="542"/>
      <c r="G170" s="830"/>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6"/>
      <c r="AO170" s="527"/>
      <c r="AP170" s="527"/>
      <c r="AQ170" s="527"/>
      <c r="AR170" s="527"/>
    </row>
    <row r="171" spans="1:44" ht="15.75" customHeight="1">
      <c r="A171" s="101"/>
      <c r="B171" s="526"/>
      <c r="C171" s="939"/>
      <c r="D171" s="542"/>
      <c r="E171" s="829"/>
      <c r="F171" s="542"/>
      <c r="G171" s="830"/>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6"/>
      <c r="AO171" s="527"/>
      <c r="AP171" s="527"/>
      <c r="AQ171" s="527"/>
      <c r="AR171" s="527"/>
    </row>
    <row r="172" spans="1:44" ht="15.75" customHeight="1">
      <c r="A172" s="101"/>
      <c r="B172" s="526"/>
      <c r="C172" s="939"/>
      <c r="D172" s="542"/>
      <c r="E172" s="829"/>
      <c r="F172" s="542"/>
      <c r="G172" s="830"/>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6"/>
      <c r="AO172" s="527"/>
      <c r="AP172" s="527"/>
      <c r="AQ172" s="527"/>
      <c r="AR172" s="527"/>
    </row>
    <row r="173" spans="1:44" ht="15.75" customHeight="1">
      <c r="A173" s="101"/>
      <c r="B173" s="526"/>
      <c r="C173" s="939"/>
      <c r="D173" s="542"/>
      <c r="E173" s="829"/>
      <c r="F173" s="542"/>
      <c r="G173" s="830"/>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6"/>
      <c r="AO173" s="527"/>
      <c r="AP173" s="527"/>
      <c r="AQ173" s="527"/>
      <c r="AR173" s="527"/>
    </row>
    <row r="174" spans="1:44" ht="15.75" customHeight="1">
      <c r="A174" s="101"/>
      <c r="B174" s="526"/>
      <c r="C174" s="939"/>
      <c r="D174" s="542"/>
      <c r="E174" s="829"/>
      <c r="F174" s="542"/>
      <c r="G174" s="830"/>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6"/>
      <c r="AO174" s="527"/>
      <c r="AP174" s="527"/>
      <c r="AQ174" s="527"/>
      <c r="AR174" s="527"/>
    </row>
    <row r="175" spans="1:44" ht="15.75" customHeight="1">
      <c r="A175" s="101"/>
      <c r="B175" s="526"/>
      <c r="C175" s="939"/>
      <c r="D175" s="542"/>
      <c r="E175" s="829"/>
      <c r="F175" s="542"/>
      <c r="G175" s="830"/>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6"/>
      <c r="AO175" s="527"/>
      <c r="AP175" s="527"/>
      <c r="AQ175" s="527"/>
      <c r="AR175" s="527"/>
    </row>
    <row r="176" spans="1:44" ht="15.75" customHeight="1">
      <c r="A176" s="101"/>
      <c r="B176" s="526"/>
      <c r="C176" s="939"/>
      <c r="D176" s="542"/>
      <c r="E176" s="829"/>
      <c r="F176" s="542"/>
      <c r="G176" s="830"/>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6"/>
      <c r="AO176" s="527"/>
      <c r="AP176" s="527"/>
      <c r="AQ176" s="527"/>
      <c r="AR176" s="527"/>
    </row>
    <row r="177" spans="1:44" ht="15.75" customHeight="1">
      <c r="A177" s="101"/>
      <c r="B177" s="526"/>
      <c r="C177" s="939"/>
      <c r="D177" s="542"/>
      <c r="E177" s="829"/>
      <c r="F177" s="542"/>
      <c r="G177" s="830"/>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6"/>
      <c r="AO177" s="527"/>
      <c r="AP177" s="527"/>
      <c r="AQ177" s="527"/>
      <c r="AR177" s="527"/>
    </row>
    <row r="178" spans="1:44" ht="15.75" customHeight="1">
      <c r="A178" s="101"/>
      <c r="B178" s="526"/>
      <c r="C178" s="939"/>
      <c r="D178" s="542"/>
      <c r="E178" s="829"/>
      <c r="F178" s="542"/>
      <c r="G178" s="830"/>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6"/>
      <c r="AO178" s="527"/>
      <c r="AP178" s="527"/>
      <c r="AQ178" s="527"/>
      <c r="AR178" s="527"/>
    </row>
    <row r="179" spans="1:44" ht="15.75" customHeight="1">
      <c r="A179" s="101"/>
      <c r="B179" s="526"/>
      <c r="C179" s="939"/>
      <c r="D179" s="542"/>
      <c r="E179" s="829"/>
      <c r="F179" s="542"/>
      <c r="G179" s="830"/>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7"/>
      <c r="AP179" s="527"/>
      <c r="AQ179" s="527"/>
      <c r="AR179" s="527"/>
    </row>
    <row r="180" spans="1:44" ht="15.75" customHeight="1">
      <c r="A180" s="101"/>
      <c r="B180" s="526"/>
      <c r="C180" s="939"/>
      <c r="D180" s="542"/>
      <c r="E180" s="829"/>
      <c r="F180" s="542"/>
      <c r="G180" s="830"/>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7"/>
      <c r="AP180" s="527"/>
      <c r="AQ180" s="527"/>
      <c r="AR180" s="527"/>
    </row>
    <row r="181" spans="1:44" ht="15.75" customHeight="1">
      <c r="A181" s="101"/>
      <c r="B181" s="526"/>
      <c r="C181" s="939"/>
      <c r="D181" s="542"/>
      <c r="E181" s="829"/>
      <c r="F181" s="542"/>
      <c r="G181" s="830"/>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7"/>
      <c r="AP181" s="527"/>
      <c r="AQ181" s="527"/>
      <c r="AR181" s="527"/>
    </row>
    <row r="182" spans="1:44" ht="15.75" customHeight="1">
      <c r="A182" s="101"/>
      <c r="B182" s="526"/>
      <c r="C182" s="939"/>
      <c r="D182" s="542"/>
      <c r="E182" s="829"/>
      <c r="F182" s="542"/>
      <c r="G182" s="830"/>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7"/>
      <c r="AP182" s="527"/>
      <c r="AQ182" s="527"/>
      <c r="AR182" s="527"/>
    </row>
    <row r="183" spans="1:44" ht="15.75" customHeight="1">
      <c r="A183" s="101"/>
      <c r="B183" s="526"/>
      <c r="C183" s="939"/>
      <c r="D183" s="542"/>
      <c r="E183" s="829"/>
      <c r="F183" s="542"/>
      <c r="G183" s="830"/>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6"/>
      <c r="AO183" s="527"/>
      <c r="AP183" s="527"/>
      <c r="AQ183" s="527"/>
      <c r="AR183" s="527"/>
    </row>
    <row r="184" spans="1:44" ht="15.75" customHeight="1">
      <c r="A184" s="101"/>
      <c r="B184" s="526"/>
      <c r="C184" s="939"/>
      <c r="D184" s="542"/>
      <c r="E184" s="829"/>
      <c r="F184" s="542"/>
      <c r="G184" s="830"/>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6"/>
      <c r="AO184" s="527"/>
      <c r="AP184" s="527"/>
      <c r="AQ184" s="527"/>
      <c r="AR184" s="527"/>
    </row>
    <row r="185" spans="1:44" ht="15.75" customHeight="1">
      <c r="A185" s="101"/>
      <c r="B185" s="526"/>
      <c r="C185" s="939"/>
      <c r="D185" s="542"/>
      <c r="E185" s="829"/>
      <c r="F185" s="542"/>
      <c r="G185" s="830"/>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6"/>
      <c r="AO185" s="527"/>
      <c r="AP185" s="527"/>
      <c r="AQ185" s="527"/>
      <c r="AR185" s="527"/>
    </row>
    <row r="186" spans="1:44" ht="15.75" customHeight="1">
      <c r="A186" s="101"/>
      <c r="B186" s="526"/>
      <c r="C186" s="939"/>
      <c r="D186" s="542"/>
      <c r="E186" s="829"/>
      <c r="F186" s="542"/>
      <c r="G186" s="830"/>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6"/>
      <c r="AO186" s="527"/>
      <c r="AP186" s="527"/>
      <c r="AQ186" s="527"/>
      <c r="AR186" s="527"/>
    </row>
    <row r="187" spans="1:44" ht="15.75" customHeight="1">
      <c r="A187" s="101"/>
      <c r="B187" s="526"/>
      <c r="C187" s="939"/>
      <c r="D187" s="542"/>
      <c r="E187" s="829"/>
      <c r="F187" s="542"/>
      <c r="G187" s="830"/>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6"/>
      <c r="AO187" s="527"/>
      <c r="AP187" s="527"/>
      <c r="AQ187" s="527"/>
      <c r="AR187" s="527"/>
    </row>
    <row r="188" spans="1:44" ht="15.75" customHeight="1">
      <c r="A188" s="101"/>
      <c r="B188" s="526"/>
      <c r="C188" s="939"/>
      <c r="D188" s="542"/>
      <c r="E188" s="829"/>
      <c r="F188" s="542"/>
      <c r="G188" s="830"/>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6"/>
      <c r="AO188" s="527"/>
      <c r="AP188" s="527"/>
      <c r="AQ188" s="527"/>
      <c r="AR188" s="527"/>
    </row>
    <row r="189" spans="1:44" ht="15.75" customHeight="1">
      <c r="A189" s="101"/>
      <c r="B189" s="526"/>
      <c r="C189" s="939"/>
      <c r="D189" s="542"/>
      <c r="E189" s="829"/>
      <c r="F189" s="542"/>
      <c r="G189" s="830"/>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6"/>
      <c r="AO189" s="527"/>
      <c r="AP189" s="527"/>
      <c r="AQ189" s="527"/>
      <c r="AR189" s="527"/>
    </row>
    <row r="190" spans="1:44" ht="15.75" customHeight="1">
      <c r="A190" s="101"/>
      <c r="B190" s="526"/>
      <c r="C190" s="939"/>
      <c r="D190" s="542"/>
      <c r="E190" s="829"/>
      <c r="F190" s="542"/>
      <c r="G190" s="830"/>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6"/>
      <c r="AO190" s="527"/>
      <c r="AP190" s="527"/>
      <c r="AQ190" s="527"/>
      <c r="AR190" s="527"/>
    </row>
    <row r="191" spans="1:44" ht="15.75" customHeight="1">
      <c r="A191" s="101"/>
      <c r="B191" s="526"/>
      <c r="C191" s="939"/>
      <c r="D191" s="542"/>
      <c r="E191" s="829"/>
      <c r="F191" s="542"/>
      <c r="G191" s="830"/>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6"/>
      <c r="AO191" s="527"/>
      <c r="AP191" s="527"/>
      <c r="AQ191" s="527"/>
      <c r="AR191" s="527"/>
    </row>
    <row r="192" spans="1:44" ht="15.75" customHeight="1">
      <c r="A192" s="101"/>
      <c r="B192" s="526"/>
      <c r="C192" s="939"/>
      <c r="D192" s="542"/>
      <c r="E192" s="829"/>
      <c r="F192" s="542"/>
      <c r="G192" s="830"/>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6"/>
      <c r="AO192" s="527"/>
      <c r="AP192" s="527"/>
      <c r="AQ192" s="527"/>
      <c r="AR192" s="527"/>
    </row>
    <row r="193" spans="1:44" ht="15.75" customHeight="1">
      <c r="A193" s="101"/>
      <c r="B193" s="526"/>
      <c r="C193" s="939"/>
      <c r="D193" s="542"/>
      <c r="E193" s="829"/>
      <c r="F193" s="542"/>
      <c r="G193" s="830"/>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6"/>
      <c r="AO193" s="527"/>
      <c r="AP193" s="527"/>
      <c r="AQ193" s="527"/>
      <c r="AR193" s="527"/>
    </row>
    <row r="194" spans="1:44" ht="15.75" customHeight="1">
      <c r="A194" s="101"/>
      <c r="B194" s="526"/>
      <c r="C194" s="939"/>
      <c r="D194" s="542"/>
      <c r="E194" s="829"/>
      <c r="F194" s="542"/>
      <c r="G194" s="830"/>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6"/>
      <c r="AO194" s="527"/>
      <c r="AP194" s="527"/>
      <c r="AQ194" s="527"/>
      <c r="AR194" s="527"/>
    </row>
    <row r="195" spans="1:44" ht="15.75" customHeight="1">
      <c r="A195" s="101"/>
      <c r="B195" s="526"/>
      <c r="C195" s="939"/>
      <c r="D195" s="542"/>
      <c r="E195" s="829"/>
      <c r="F195" s="542"/>
      <c r="G195" s="830"/>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6"/>
      <c r="AO195" s="527"/>
      <c r="AP195" s="527"/>
      <c r="AQ195" s="527"/>
      <c r="AR195" s="527"/>
    </row>
    <row r="196" spans="1:44" ht="15.75" customHeight="1">
      <c r="A196" s="101"/>
      <c r="B196" s="526"/>
      <c r="C196" s="939"/>
      <c r="D196" s="542"/>
      <c r="E196" s="829"/>
      <c r="F196" s="542"/>
      <c r="G196" s="830"/>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6"/>
      <c r="AO196" s="527"/>
      <c r="AP196" s="527"/>
      <c r="AQ196" s="527"/>
      <c r="AR196" s="527"/>
    </row>
    <row r="197" spans="1:44" ht="15.75" customHeight="1">
      <c r="A197" s="101"/>
      <c r="B197" s="526"/>
      <c r="C197" s="939"/>
      <c r="D197" s="542"/>
      <c r="E197" s="829"/>
      <c r="F197" s="542"/>
      <c r="G197" s="830"/>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6"/>
      <c r="AO197" s="527"/>
      <c r="AP197" s="527"/>
      <c r="AQ197" s="527"/>
      <c r="AR197" s="527"/>
    </row>
    <row r="198" spans="1:44" ht="15.75" customHeight="1">
      <c r="A198" s="101"/>
      <c r="B198" s="526"/>
      <c r="C198" s="939"/>
      <c r="D198" s="542"/>
      <c r="E198" s="829"/>
      <c r="F198" s="542"/>
      <c r="G198" s="830"/>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6"/>
      <c r="AO198" s="527"/>
      <c r="AP198" s="527"/>
      <c r="AQ198" s="527"/>
      <c r="AR198" s="527"/>
    </row>
    <row r="199" spans="1:44" ht="15.75" customHeight="1">
      <c r="A199" s="101"/>
      <c r="B199" s="526"/>
      <c r="C199" s="939"/>
      <c r="D199" s="542"/>
      <c r="E199" s="829"/>
      <c r="F199" s="542"/>
      <c r="G199" s="830"/>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6"/>
      <c r="AO199" s="527"/>
      <c r="AP199" s="527"/>
      <c r="AQ199" s="527"/>
      <c r="AR199" s="527"/>
    </row>
    <row r="200" spans="1:44" ht="15.75" customHeight="1">
      <c r="A200" s="101"/>
      <c r="B200" s="526"/>
      <c r="C200" s="939"/>
      <c r="D200" s="542"/>
      <c r="E200" s="829"/>
      <c r="F200" s="542"/>
      <c r="G200" s="830"/>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6"/>
      <c r="AO200" s="527"/>
      <c r="AP200" s="527"/>
      <c r="AQ200" s="527"/>
      <c r="AR200" s="527"/>
    </row>
    <row r="201" spans="1:44" ht="15.75" customHeight="1">
      <c r="A201" s="101"/>
      <c r="B201" s="526"/>
      <c r="C201" s="939"/>
      <c r="D201" s="542"/>
      <c r="E201" s="829"/>
      <c r="F201" s="542"/>
      <c r="G201" s="830"/>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6"/>
      <c r="AO201" s="527"/>
      <c r="AP201" s="527"/>
      <c r="AQ201" s="527"/>
      <c r="AR201" s="527"/>
    </row>
    <row r="202" spans="1:44" ht="15.75" customHeight="1">
      <c r="A202" s="101"/>
      <c r="B202" s="526"/>
      <c r="C202" s="939"/>
      <c r="D202" s="542"/>
      <c r="E202" s="829"/>
      <c r="F202" s="542"/>
      <c r="G202" s="830"/>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6"/>
      <c r="AO202" s="527"/>
      <c r="AP202" s="527"/>
      <c r="AQ202" s="527"/>
      <c r="AR202" s="527"/>
    </row>
    <row r="203" spans="1:44" ht="15.75" customHeight="1">
      <c r="A203" s="101"/>
      <c r="B203" s="526"/>
      <c r="C203" s="939"/>
      <c r="D203" s="542"/>
      <c r="E203" s="829"/>
      <c r="F203" s="542"/>
      <c r="G203" s="830"/>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6"/>
      <c r="AO203" s="527"/>
      <c r="AP203" s="527"/>
      <c r="AQ203" s="527"/>
      <c r="AR203" s="527"/>
    </row>
    <row r="204" spans="1:44" ht="15.75" customHeight="1">
      <c r="A204" s="101"/>
      <c r="B204" s="526"/>
      <c r="C204" s="939"/>
      <c r="D204" s="542"/>
      <c r="E204" s="829"/>
      <c r="F204" s="542"/>
      <c r="G204" s="830"/>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6"/>
      <c r="AO204" s="527"/>
      <c r="AP204" s="527"/>
      <c r="AQ204" s="527"/>
      <c r="AR204" s="527"/>
    </row>
    <row r="205" spans="1:44" ht="15.75" customHeight="1">
      <c r="A205" s="101"/>
      <c r="B205" s="526"/>
      <c r="C205" s="939"/>
      <c r="D205" s="542"/>
      <c r="E205" s="829"/>
      <c r="F205" s="542"/>
      <c r="G205" s="830"/>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6"/>
      <c r="AO205" s="527"/>
      <c r="AP205" s="527"/>
      <c r="AQ205" s="527"/>
      <c r="AR205" s="527"/>
    </row>
    <row r="206" spans="1:44" ht="15.75" customHeight="1">
      <c r="A206" s="101"/>
      <c r="B206" s="526"/>
      <c r="C206" s="939"/>
      <c r="D206" s="542"/>
      <c r="E206" s="829"/>
      <c r="F206" s="542"/>
      <c r="G206" s="830"/>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6"/>
      <c r="AO206" s="527"/>
      <c r="AP206" s="527"/>
      <c r="AQ206" s="527"/>
      <c r="AR206" s="527"/>
    </row>
    <row r="207" spans="1:44" ht="15.75" customHeight="1">
      <c r="A207" s="101"/>
      <c r="B207" s="526"/>
      <c r="C207" s="939"/>
      <c r="D207" s="542"/>
      <c r="E207" s="829"/>
      <c r="F207" s="542"/>
      <c r="G207" s="830"/>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6"/>
      <c r="AO207" s="527"/>
      <c r="AP207" s="527"/>
      <c r="AQ207" s="527"/>
      <c r="AR207" s="527"/>
    </row>
    <row r="208" spans="1:44" ht="15.75" customHeight="1">
      <c r="A208" s="101"/>
      <c r="B208" s="526"/>
      <c r="C208" s="939"/>
      <c r="D208" s="542"/>
      <c r="E208" s="829"/>
      <c r="F208" s="542"/>
      <c r="G208" s="830"/>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6"/>
      <c r="AO208" s="527"/>
      <c r="AP208" s="527"/>
      <c r="AQ208" s="527"/>
      <c r="AR208" s="527"/>
    </row>
    <row r="209" spans="1:44" ht="15.75" customHeight="1">
      <c r="A209" s="101"/>
      <c r="B209" s="526"/>
      <c r="C209" s="939"/>
      <c r="D209" s="542"/>
      <c r="E209" s="829"/>
      <c r="F209" s="542"/>
      <c r="G209" s="830"/>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6"/>
      <c r="AO209" s="527"/>
      <c r="AP209" s="527"/>
      <c r="AQ209" s="527"/>
      <c r="AR209" s="527"/>
    </row>
    <row r="210" spans="1:44" ht="15.75" customHeight="1">
      <c r="A210" s="101"/>
      <c r="B210" s="526"/>
      <c r="C210" s="939"/>
      <c r="D210" s="542"/>
      <c r="E210" s="829"/>
      <c r="F210" s="542"/>
      <c r="G210" s="830"/>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6"/>
      <c r="AO210" s="527"/>
      <c r="AP210" s="527"/>
      <c r="AQ210" s="527"/>
      <c r="AR210" s="527"/>
    </row>
    <row r="211" spans="1:44" ht="15.75" customHeight="1">
      <c r="A211" s="101"/>
      <c r="B211" s="526"/>
      <c r="C211" s="939"/>
      <c r="D211" s="542"/>
      <c r="E211" s="829"/>
      <c r="F211" s="542"/>
      <c r="G211" s="830"/>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6"/>
      <c r="AO211" s="527"/>
      <c r="AP211" s="527"/>
      <c r="AQ211" s="527"/>
      <c r="AR211" s="527"/>
    </row>
    <row r="212" spans="1:44" ht="15.75" customHeight="1">
      <c r="A212" s="101"/>
      <c r="B212" s="526"/>
      <c r="C212" s="939"/>
      <c r="D212" s="542"/>
      <c r="E212" s="829"/>
      <c r="F212" s="542"/>
      <c r="G212" s="830"/>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6"/>
      <c r="AO212" s="527"/>
      <c r="AP212" s="527"/>
      <c r="AQ212" s="527"/>
      <c r="AR212" s="527"/>
    </row>
    <row r="213" spans="1:44" ht="15.75" customHeight="1">
      <c r="A213" s="101"/>
      <c r="B213" s="526"/>
      <c r="C213" s="939"/>
      <c r="D213" s="542"/>
      <c r="E213" s="829"/>
      <c r="F213" s="542"/>
      <c r="G213" s="830"/>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6"/>
      <c r="AO213" s="527"/>
      <c r="AP213" s="527"/>
      <c r="AQ213" s="527"/>
      <c r="AR213" s="527"/>
    </row>
    <row r="214" spans="1:44" ht="15.75" customHeight="1">
      <c r="A214" s="101"/>
      <c r="B214" s="526"/>
      <c r="C214" s="939"/>
      <c r="D214" s="542"/>
      <c r="E214" s="829"/>
      <c r="F214" s="542"/>
      <c r="G214" s="830"/>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6"/>
      <c r="AO214" s="527"/>
      <c r="AP214" s="527"/>
      <c r="AQ214" s="527"/>
      <c r="AR214" s="527"/>
    </row>
    <row r="215" spans="1:44" ht="15.75" customHeight="1">
      <c r="A215" s="101"/>
      <c r="B215" s="526"/>
      <c r="C215" s="939"/>
      <c r="D215" s="542"/>
      <c r="E215" s="829"/>
      <c r="F215" s="542"/>
      <c r="G215" s="830"/>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6"/>
      <c r="AO215" s="527"/>
      <c r="AP215" s="527"/>
      <c r="AQ215" s="527"/>
      <c r="AR215" s="527"/>
    </row>
    <row r="216" spans="1:44" ht="15.75" customHeight="1">
      <c r="A216" s="101"/>
      <c r="B216" s="526"/>
      <c r="C216" s="939"/>
      <c r="D216" s="542"/>
      <c r="E216" s="829"/>
      <c r="F216" s="542"/>
      <c r="G216" s="830"/>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6"/>
      <c r="AO216" s="527"/>
      <c r="AP216" s="527"/>
      <c r="AQ216" s="527"/>
      <c r="AR216" s="527"/>
    </row>
    <row r="217" spans="1:44" ht="15.75" customHeight="1">
      <c r="A217" s="101"/>
      <c r="B217" s="526"/>
      <c r="C217" s="939"/>
      <c r="D217" s="542"/>
      <c r="E217" s="829"/>
      <c r="F217" s="542"/>
      <c r="G217" s="830"/>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6"/>
      <c r="AO217" s="527"/>
      <c r="AP217" s="527"/>
      <c r="AQ217" s="527"/>
      <c r="AR217" s="527"/>
    </row>
    <row r="218" spans="1:44" ht="15.75" customHeight="1">
      <c r="A218" s="101"/>
      <c r="B218" s="526"/>
      <c r="C218" s="939"/>
      <c r="D218" s="542"/>
      <c r="E218" s="829"/>
      <c r="F218" s="542"/>
      <c r="G218" s="830"/>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6"/>
      <c r="AO218" s="527"/>
      <c r="AP218" s="527"/>
      <c r="AQ218" s="527"/>
      <c r="AR218" s="527"/>
    </row>
    <row r="219" spans="1:44" ht="15.75" customHeight="1">
      <c r="A219" s="101"/>
      <c r="B219" s="526"/>
      <c r="C219" s="939"/>
      <c r="D219" s="542"/>
      <c r="E219" s="829"/>
      <c r="F219" s="542"/>
      <c r="G219" s="830"/>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6"/>
      <c r="AO219" s="527"/>
      <c r="AP219" s="527"/>
      <c r="AQ219" s="527"/>
      <c r="AR219" s="527"/>
    </row>
    <row r="220" spans="1:44" ht="15.75" customHeight="1">
      <c r="A220" s="101"/>
      <c r="B220" s="526"/>
      <c r="C220" s="939"/>
      <c r="D220" s="542"/>
      <c r="E220" s="829"/>
      <c r="F220" s="542"/>
      <c r="G220" s="830"/>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6"/>
      <c r="AO220" s="527"/>
      <c r="AP220" s="527"/>
      <c r="AQ220" s="527"/>
      <c r="AR220" s="527"/>
    </row>
    <row r="221" spans="1:44" ht="15.75" customHeight="1">
      <c r="A221" s="101"/>
      <c r="B221" s="526"/>
      <c r="C221" s="939"/>
      <c r="D221" s="542"/>
      <c r="E221" s="829"/>
      <c r="F221" s="542"/>
      <c r="G221" s="830"/>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6"/>
      <c r="AO221" s="527"/>
      <c r="AP221" s="527"/>
      <c r="AQ221" s="527"/>
      <c r="AR221" s="527"/>
    </row>
    <row r="222" spans="1:44" ht="15.75" customHeight="1">
      <c r="A222" s="101"/>
      <c r="B222" s="526"/>
      <c r="C222" s="939"/>
      <c r="D222" s="542"/>
      <c r="E222" s="829"/>
      <c r="F222" s="542"/>
      <c r="G222" s="830"/>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7"/>
      <c r="AP222" s="527"/>
      <c r="AQ222" s="527"/>
      <c r="AR222" s="527"/>
    </row>
    <row r="223" spans="1:44" ht="15.75" customHeight="1">
      <c r="A223" s="101"/>
      <c r="B223" s="526"/>
      <c r="C223" s="939"/>
      <c r="D223" s="542"/>
      <c r="E223" s="829"/>
      <c r="F223" s="542"/>
      <c r="G223" s="830"/>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6"/>
      <c r="AO223" s="527"/>
      <c r="AP223" s="527"/>
      <c r="AQ223" s="527"/>
      <c r="AR223" s="527"/>
    </row>
    <row r="224" spans="1:44" ht="15.75" customHeight="1">
      <c r="A224" s="101"/>
      <c r="B224" s="526"/>
      <c r="C224" s="939"/>
      <c r="D224" s="542"/>
      <c r="E224" s="829"/>
      <c r="F224" s="542"/>
      <c r="G224" s="830"/>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6"/>
      <c r="AO224" s="527"/>
      <c r="AP224" s="527"/>
      <c r="AQ224" s="527"/>
      <c r="AR224" s="527"/>
    </row>
    <row r="225" spans="1:44" ht="15.75" customHeight="1">
      <c r="A225" s="101"/>
      <c r="B225" s="526"/>
      <c r="C225" s="939"/>
      <c r="D225" s="542"/>
      <c r="E225" s="829"/>
      <c r="F225" s="542"/>
      <c r="G225" s="830"/>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6"/>
      <c r="AO225" s="527"/>
      <c r="AP225" s="527"/>
      <c r="AQ225" s="527"/>
      <c r="AR225" s="527"/>
    </row>
    <row r="226" spans="1:44" ht="15.75" customHeight="1">
      <c r="A226" s="101"/>
      <c r="B226" s="526"/>
      <c r="C226" s="939"/>
      <c r="D226" s="542"/>
      <c r="E226" s="829"/>
      <c r="F226" s="542"/>
      <c r="G226" s="830"/>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6"/>
      <c r="AO226" s="527"/>
      <c r="AP226" s="527"/>
      <c r="AQ226" s="527"/>
      <c r="AR226" s="527"/>
    </row>
    <row r="227" spans="1:44" ht="15.75" customHeight="1">
      <c r="A227" s="101"/>
      <c r="B227" s="526"/>
      <c r="C227" s="939"/>
      <c r="D227" s="542"/>
      <c r="E227" s="829"/>
      <c r="F227" s="542"/>
      <c r="G227" s="830"/>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6"/>
      <c r="AO227" s="527"/>
      <c r="AP227" s="527"/>
      <c r="AQ227" s="527"/>
      <c r="AR227" s="527"/>
    </row>
    <row r="228" spans="1:44" ht="15.75" customHeight="1">
      <c r="A228" s="101"/>
      <c r="B228" s="526"/>
      <c r="C228" s="939"/>
      <c r="D228" s="542"/>
      <c r="E228" s="829"/>
      <c r="F228" s="542"/>
      <c r="G228" s="830"/>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6"/>
      <c r="AO228" s="527"/>
      <c r="AP228" s="527"/>
      <c r="AQ228" s="527"/>
      <c r="AR228" s="527"/>
    </row>
    <row r="229" spans="1:44" ht="15.75" customHeight="1">
      <c r="A229" s="101"/>
      <c r="B229" s="526"/>
      <c r="C229" s="939"/>
      <c r="D229" s="542"/>
      <c r="E229" s="829"/>
      <c r="F229" s="542"/>
      <c r="G229" s="830"/>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6"/>
      <c r="AO229" s="527"/>
      <c r="AP229" s="527"/>
      <c r="AQ229" s="527"/>
      <c r="AR229" s="527"/>
    </row>
    <row r="230" spans="1:44" ht="15.75" customHeight="1">
      <c r="A230" s="101"/>
      <c r="B230" s="526"/>
      <c r="C230" s="939"/>
      <c r="D230" s="542"/>
      <c r="E230" s="829"/>
      <c r="F230" s="542"/>
      <c r="G230" s="830"/>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6"/>
      <c r="AO230" s="527"/>
      <c r="AP230" s="527"/>
      <c r="AQ230" s="527"/>
      <c r="AR230" s="527"/>
    </row>
    <row r="231" spans="1:44" ht="15.75" customHeight="1">
      <c r="A231" s="101"/>
      <c r="B231" s="526"/>
      <c r="C231" s="939"/>
      <c r="D231" s="542"/>
      <c r="E231" s="829"/>
      <c r="F231" s="542"/>
      <c r="G231" s="830"/>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6"/>
      <c r="AO231" s="527"/>
      <c r="AP231" s="527"/>
      <c r="AQ231" s="527"/>
      <c r="AR231" s="527"/>
    </row>
    <row r="232" spans="1:44" ht="15.75" customHeight="1">
      <c r="A232" s="101"/>
      <c r="B232" s="526"/>
      <c r="C232" s="939"/>
      <c r="D232" s="542"/>
      <c r="E232" s="829"/>
      <c r="F232" s="542"/>
      <c r="G232" s="830"/>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6"/>
      <c r="AO232" s="527"/>
      <c r="AP232" s="527"/>
      <c r="AQ232" s="527"/>
      <c r="AR232" s="527"/>
    </row>
    <row r="233" spans="1:44" ht="15.75" customHeight="1">
      <c r="A233" s="101"/>
      <c r="B233" s="526"/>
      <c r="C233" s="939"/>
      <c r="D233" s="542"/>
      <c r="E233" s="829"/>
      <c r="F233" s="542"/>
      <c r="G233" s="830"/>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6"/>
      <c r="AO233" s="527"/>
      <c r="AP233" s="527"/>
      <c r="AQ233" s="527"/>
      <c r="AR233" s="527"/>
    </row>
    <row r="234" spans="1:44" ht="15.75" customHeight="1">
      <c r="A234" s="101"/>
      <c r="B234" s="526"/>
      <c r="C234" s="939"/>
      <c r="D234" s="542"/>
      <c r="E234" s="829"/>
      <c r="F234" s="542"/>
      <c r="G234" s="830"/>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6"/>
      <c r="AO234" s="527"/>
      <c r="AP234" s="527"/>
      <c r="AQ234" s="527"/>
      <c r="AR234" s="527"/>
    </row>
    <row r="235" spans="1:44" ht="15.75" customHeight="1">
      <c r="A235" s="101"/>
      <c r="B235" s="526"/>
      <c r="C235" s="939"/>
      <c r="D235" s="542"/>
      <c r="E235" s="829"/>
      <c r="F235" s="542"/>
      <c r="G235" s="830"/>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6"/>
      <c r="AO235" s="527"/>
      <c r="AP235" s="527"/>
      <c r="AQ235" s="527"/>
      <c r="AR235" s="527"/>
    </row>
    <row r="236" spans="1:44" ht="15.75" customHeight="1">
      <c r="A236" s="101"/>
      <c r="B236" s="526"/>
      <c r="C236" s="939"/>
      <c r="D236" s="542"/>
      <c r="E236" s="829"/>
      <c r="F236" s="542"/>
      <c r="G236" s="830"/>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6"/>
      <c r="AO236" s="527"/>
      <c r="AP236" s="527"/>
      <c r="AQ236" s="527"/>
      <c r="AR236" s="527"/>
    </row>
    <row r="237" spans="1:44" ht="15.75" customHeight="1">
      <c r="A237" s="101"/>
      <c r="B237" s="526"/>
      <c r="C237" s="939"/>
      <c r="D237" s="542"/>
      <c r="E237" s="829"/>
      <c r="F237" s="542"/>
      <c r="G237" s="830"/>
      <c r="H237" s="526"/>
      <c r="I237" s="526"/>
      <c r="J237" s="526"/>
      <c r="K237" s="526"/>
      <c r="L237" s="526"/>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6"/>
      <c r="AO237" s="527"/>
      <c r="AP237" s="527"/>
      <c r="AQ237" s="527"/>
      <c r="AR237" s="527"/>
    </row>
    <row r="238" spans="1:44" ht="15.75" customHeight="1">
      <c r="A238" s="101"/>
      <c r="B238" s="526"/>
      <c r="C238" s="939"/>
      <c r="D238" s="542"/>
      <c r="E238" s="829"/>
      <c r="F238" s="542"/>
      <c r="G238" s="830"/>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6"/>
      <c r="AO238" s="527"/>
      <c r="AP238" s="527"/>
      <c r="AQ238" s="527"/>
      <c r="AR238" s="527"/>
    </row>
    <row r="239" spans="1:44" ht="15.75" customHeight="1">
      <c r="A239" s="101"/>
      <c r="B239" s="526"/>
      <c r="C239" s="939"/>
      <c r="D239" s="542"/>
      <c r="E239" s="829"/>
      <c r="F239" s="542"/>
      <c r="G239" s="830"/>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6"/>
      <c r="AO239" s="527"/>
      <c r="AP239" s="527"/>
      <c r="AQ239" s="527"/>
      <c r="AR239" s="527"/>
    </row>
    <row r="240" spans="1:44" ht="15.75" customHeight="1">
      <c r="A240" s="101"/>
      <c r="B240" s="526"/>
      <c r="C240" s="939"/>
      <c r="D240" s="542"/>
      <c r="E240" s="829"/>
      <c r="F240" s="542"/>
      <c r="G240" s="830"/>
      <c r="H240" s="526"/>
      <c r="I240" s="526"/>
      <c r="J240" s="526"/>
      <c r="K240" s="526"/>
      <c r="L240" s="526"/>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6"/>
      <c r="AO240" s="527"/>
      <c r="AP240" s="527"/>
      <c r="AQ240" s="527"/>
      <c r="AR240" s="527"/>
    </row>
    <row r="241" spans="1:44" ht="15.75" customHeight="1">
      <c r="A241" s="101"/>
      <c r="B241" s="526"/>
      <c r="C241" s="939"/>
      <c r="D241" s="542"/>
      <c r="E241" s="829"/>
      <c r="F241" s="542"/>
      <c r="G241" s="830"/>
      <c r="H241" s="526"/>
      <c r="I241" s="526"/>
      <c r="J241" s="526"/>
      <c r="K241" s="526"/>
      <c r="L241" s="526"/>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6"/>
      <c r="AO241" s="527"/>
      <c r="AP241" s="527"/>
      <c r="AQ241" s="527"/>
      <c r="AR241" s="527"/>
    </row>
    <row r="242" spans="1:44" ht="15.75" customHeight="1">
      <c r="A242" s="101"/>
      <c r="B242" s="526"/>
      <c r="C242" s="939"/>
      <c r="D242" s="542"/>
      <c r="E242" s="829"/>
      <c r="F242" s="542"/>
      <c r="G242" s="830"/>
      <c r="H242" s="526"/>
      <c r="I242" s="526"/>
      <c r="J242" s="526"/>
      <c r="K242" s="526"/>
      <c r="L242" s="526"/>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6"/>
      <c r="AO242" s="527"/>
      <c r="AP242" s="527"/>
      <c r="AQ242" s="527"/>
      <c r="AR242" s="527"/>
    </row>
    <row r="243" spans="1:44" ht="15.75" customHeight="1">
      <c r="A243" s="101"/>
      <c r="B243" s="526"/>
      <c r="C243" s="939"/>
      <c r="D243" s="542"/>
      <c r="E243" s="829"/>
      <c r="F243" s="542"/>
      <c r="G243" s="830"/>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6"/>
      <c r="AO243" s="527"/>
      <c r="AP243" s="527"/>
      <c r="AQ243" s="527"/>
      <c r="AR243" s="527"/>
    </row>
    <row r="244" spans="1:44" ht="15.75" customHeight="1">
      <c r="A244" s="101"/>
      <c r="B244" s="526"/>
      <c r="C244" s="939"/>
      <c r="D244" s="542"/>
      <c r="E244" s="829"/>
      <c r="F244" s="542"/>
      <c r="G244" s="830"/>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6"/>
      <c r="AO244" s="527"/>
      <c r="AP244" s="527"/>
      <c r="AQ244" s="527"/>
      <c r="AR244" s="527"/>
    </row>
    <row r="245" spans="1:44" ht="15.75" customHeight="1">
      <c r="A245" s="101"/>
      <c r="B245" s="526"/>
      <c r="C245" s="939"/>
      <c r="D245" s="542"/>
      <c r="E245" s="829"/>
      <c r="F245" s="542"/>
      <c r="G245" s="830"/>
      <c r="H245" s="526"/>
      <c r="I245" s="526"/>
      <c r="J245" s="526"/>
      <c r="K245" s="526"/>
      <c r="L245" s="526"/>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6"/>
      <c r="AO245" s="527"/>
      <c r="AP245" s="527"/>
      <c r="AQ245" s="527"/>
      <c r="AR245" s="527"/>
    </row>
    <row r="246" spans="1:44" ht="15.75" customHeight="1">
      <c r="A246" s="101"/>
      <c r="B246" s="526"/>
      <c r="C246" s="939"/>
      <c r="D246" s="542"/>
      <c r="E246" s="829"/>
      <c r="F246" s="542"/>
      <c r="G246" s="830"/>
      <c r="H246" s="526"/>
      <c r="I246" s="526"/>
      <c r="J246" s="526"/>
      <c r="K246" s="526"/>
      <c r="L246" s="526"/>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6"/>
      <c r="AO246" s="527"/>
      <c r="AP246" s="527"/>
      <c r="AQ246" s="527"/>
      <c r="AR246" s="527"/>
    </row>
    <row r="247" spans="1:44" ht="15.75" customHeight="1">
      <c r="A247" s="101"/>
      <c r="B247" s="526"/>
      <c r="C247" s="939"/>
      <c r="D247" s="542"/>
      <c r="E247" s="829"/>
      <c r="F247" s="542"/>
      <c r="G247" s="830"/>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6"/>
      <c r="AO247" s="527"/>
      <c r="AP247" s="527"/>
      <c r="AQ247" s="527"/>
      <c r="AR247" s="527"/>
    </row>
    <row r="248" spans="1:44" ht="15.75" customHeight="1">
      <c r="A248" s="101"/>
      <c r="B248" s="526"/>
      <c r="C248" s="939"/>
      <c r="D248" s="542"/>
      <c r="E248" s="829"/>
      <c r="F248" s="542"/>
      <c r="G248" s="830"/>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6"/>
      <c r="AO248" s="527"/>
      <c r="AP248" s="527"/>
      <c r="AQ248" s="527"/>
      <c r="AR248" s="527"/>
    </row>
    <row r="249" spans="1:44" ht="15.75" customHeight="1">
      <c r="A249" s="101"/>
      <c r="B249" s="526"/>
      <c r="C249" s="939"/>
      <c r="D249" s="542"/>
      <c r="E249" s="829"/>
      <c r="F249" s="542"/>
      <c r="G249" s="830"/>
      <c r="H249" s="526"/>
      <c r="I249" s="526"/>
      <c r="J249" s="526"/>
      <c r="K249" s="526"/>
      <c r="L249" s="526"/>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6"/>
      <c r="AO249" s="527"/>
      <c r="AP249" s="527"/>
      <c r="AQ249" s="527"/>
      <c r="AR249" s="527"/>
    </row>
    <row r="250" spans="1:44" ht="15.75" customHeight="1">
      <c r="A250" s="101"/>
      <c r="B250" s="526"/>
      <c r="C250" s="939"/>
      <c r="D250" s="542"/>
      <c r="E250" s="829"/>
      <c r="F250" s="542"/>
      <c r="G250" s="830"/>
      <c r="H250" s="526"/>
      <c r="I250" s="526"/>
      <c r="J250" s="526"/>
      <c r="K250" s="526"/>
      <c r="L250" s="526"/>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6"/>
      <c r="AO250" s="527"/>
      <c r="AP250" s="527"/>
      <c r="AQ250" s="527"/>
      <c r="AR250" s="527"/>
    </row>
    <row r="251" spans="1:44" ht="15.75" customHeight="1">
      <c r="A251" s="101"/>
      <c r="B251" s="526"/>
      <c r="C251" s="939"/>
      <c r="D251" s="542"/>
      <c r="E251" s="829"/>
      <c r="F251" s="542"/>
      <c r="G251" s="830"/>
      <c r="H251" s="526"/>
      <c r="I251" s="526"/>
      <c r="J251" s="526"/>
      <c r="K251" s="526"/>
      <c r="L251" s="526"/>
      <c r="M251" s="526"/>
      <c r="N251" s="526"/>
      <c r="O251" s="526"/>
      <c r="P251" s="526"/>
      <c r="Q251" s="526"/>
      <c r="R251" s="526"/>
      <c r="S251" s="526"/>
      <c r="T251" s="526"/>
      <c r="U251" s="526"/>
      <c r="V251" s="526"/>
      <c r="W251" s="526"/>
      <c r="X251" s="526"/>
      <c r="Y251" s="526"/>
      <c r="Z251" s="526"/>
      <c r="AA251" s="526"/>
      <c r="AB251" s="526"/>
      <c r="AC251" s="526"/>
      <c r="AD251" s="526"/>
      <c r="AE251" s="526"/>
      <c r="AF251" s="526"/>
      <c r="AG251" s="526"/>
      <c r="AH251" s="526"/>
      <c r="AI251" s="526"/>
      <c r="AJ251" s="526"/>
      <c r="AK251" s="526"/>
      <c r="AL251" s="526"/>
      <c r="AM251" s="526"/>
      <c r="AN251" s="526"/>
      <c r="AO251" s="527"/>
      <c r="AP251" s="527"/>
      <c r="AQ251" s="527"/>
      <c r="AR251" s="527"/>
    </row>
    <row r="252" spans="1:44" ht="15.75" customHeight="1">
      <c r="A252" s="101"/>
      <c r="B252" s="526"/>
      <c r="C252" s="939"/>
      <c r="D252" s="542"/>
      <c r="E252" s="829"/>
      <c r="F252" s="542"/>
      <c r="G252" s="830"/>
      <c r="H252" s="526"/>
      <c r="I252" s="526"/>
      <c r="J252" s="526"/>
      <c r="K252" s="526"/>
      <c r="L252" s="526"/>
      <c r="M252" s="526"/>
      <c r="N252" s="526"/>
      <c r="O252" s="526"/>
      <c r="P252" s="526"/>
      <c r="Q252" s="526"/>
      <c r="R252" s="526"/>
      <c r="S252" s="526"/>
      <c r="T252" s="526"/>
      <c r="U252" s="526"/>
      <c r="V252" s="526"/>
      <c r="W252" s="526"/>
      <c r="X252" s="526"/>
      <c r="Y252" s="526"/>
      <c r="Z252" s="526"/>
      <c r="AA252" s="526"/>
      <c r="AB252" s="526"/>
      <c r="AC252" s="526"/>
      <c r="AD252" s="526"/>
      <c r="AE252" s="526"/>
      <c r="AF252" s="526"/>
      <c r="AG252" s="526"/>
      <c r="AH252" s="526"/>
      <c r="AI252" s="526"/>
      <c r="AJ252" s="526"/>
      <c r="AK252" s="526"/>
      <c r="AL252" s="526"/>
      <c r="AM252" s="526"/>
      <c r="AN252" s="526"/>
      <c r="AO252" s="527"/>
      <c r="AP252" s="527"/>
      <c r="AQ252" s="527"/>
      <c r="AR252" s="527"/>
    </row>
    <row r="253" spans="1:44" ht="15.75" customHeight="1">
      <c r="A253" s="101"/>
      <c r="B253" s="526"/>
      <c r="C253" s="939"/>
      <c r="D253" s="542"/>
      <c r="E253" s="829"/>
      <c r="F253" s="542"/>
      <c r="G253" s="830"/>
      <c r="H253" s="526"/>
      <c r="I253" s="526"/>
      <c r="J253" s="526"/>
      <c r="K253" s="526"/>
      <c r="L253" s="526"/>
      <c r="M253" s="526"/>
      <c r="N253" s="526"/>
      <c r="O253" s="526"/>
      <c r="P253" s="526"/>
      <c r="Q253" s="526"/>
      <c r="R253" s="526"/>
      <c r="S253" s="526"/>
      <c r="T253" s="526"/>
      <c r="U253" s="526"/>
      <c r="V253" s="526"/>
      <c r="W253" s="526"/>
      <c r="X253" s="526"/>
      <c r="Y253" s="526"/>
      <c r="Z253" s="526"/>
      <c r="AA253" s="526"/>
      <c r="AB253" s="526"/>
      <c r="AC253" s="526"/>
      <c r="AD253" s="526"/>
      <c r="AE253" s="526"/>
      <c r="AF253" s="526"/>
      <c r="AG253" s="526"/>
      <c r="AH253" s="526"/>
      <c r="AI253" s="526"/>
      <c r="AJ253" s="526"/>
      <c r="AK253" s="526"/>
      <c r="AL253" s="526"/>
      <c r="AM253" s="526"/>
      <c r="AN253" s="526"/>
      <c r="AO253" s="527"/>
      <c r="AP253" s="527"/>
      <c r="AQ253" s="527"/>
      <c r="AR253" s="527"/>
    </row>
    <row r="254" spans="1:44" ht="15.75" customHeight="1">
      <c r="A254" s="101"/>
      <c r="B254" s="526"/>
      <c r="C254" s="939"/>
      <c r="D254" s="542"/>
      <c r="E254" s="829"/>
      <c r="F254" s="542"/>
      <c r="G254" s="830"/>
      <c r="H254" s="526"/>
      <c r="I254" s="526"/>
      <c r="J254" s="526"/>
      <c r="K254" s="526"/>
      <c r="L254" s="526"/>
      <c r="M254" s="526"/>
      <c r="N254" s="526"/>
      <c r="O254" s="526"/>
      <c r="P254" s="526"/>
      <c r="Q254" s="526"/>
      <c r="R254" s="526"/>
      <c r="S254" s="526"/>
      <c r="T254" s="526"/>
      <c r="U254" s="526"/>
      <c r="V254" s="526"/>
      <c r="W254" s="526"/>
      <c r="X254" s="526"/>
      <c r="Y254" s="526"/>
      <c r="Z254" s="526"/>
      <c r="AA254" s="526"/>
      <c r="AB254" s="526"/>
      <c r="AC254" s="526"/>
      <c r="AD254" s="526"/>
      <c r="AE254" s="526"/>
      <c r="AF254" s="526"/>
      <c r="AG254" s="526"/>
      <c r="AH254" s="526"/>
      <c r="AI254" s="526"/>
      <c r="AJ254" s="526"/>
      <c r="AK254" s="526"/>
      <c r="AL254" s="526"/>
      <c r="AM254" s="526"/>
      <c r="AN254" s="526"/>
      <c r="AO254" s="527"/>
      <c r="AP254" s="527"/>
      <c r="AQ254" s="527"/>
      <c r="AR254" s="527"/>
    </row>
    <row r="255" spans="1:44" ht="15.75" customHeight="1">
      <c r="A255" s="101"/>
      <c r="B255" s="526"/>
      <c r="C255" s="939"/>
      <c r="D255" s="542"/>
      <c r="E255" s="829"/>
      <c r="F255" s="542"/>
      <c r="G255" s="830"/>
      <c r="H255" s="526"/>
      <c r="I255" s="526"/>
      <c r="J255" s="526"/>
      <c r="K255" s="526"/>
      <c r="L255" s="526"/>
      <c r="M255" s="526"/>
      <c r="N255" s="526"/>
      <c r="O255" s="526"/>
      <c r="P255" s="526"/>
      <c r="Q255" s="526"/>
      <c r="R255" s="526"/>
      <c r="S255" s="526"/>
      <c r="T255" s="526"/>
      <c r="U255" s="526"/>
      <c r="V255" s="526"/>
      <c r="W255" s="526"/>
      <c r="X255" s="526"/>
      <c r="Y255" s="526"/>
      <c r="Z255" s="526"/>
      <c r="AA255" s="526"/>
      <c r="AB255" s="526"/>
      <c r="AC255" s="526"/>
      <c r="AD255" s="526"/>
      <c r="AE255" s="526"/>
      <c r="AF255" s="526"/>
      <c r="AG255" s="526"/>
      <c r="AH255" s="526"/>
      <c r="AI255" s="526"/>
      <c r="AJ255" s="526"/>
      <c r="AK255" s="526"/>
      <c r="AL255" s="526"/>
      <c r="AM255" s="526"/>
      <c r="AN255" s="526"/>
      <c r="AO255" s="527"/>
      <c r="AP255" s="527"/>
      <c r="AQ255" s="527"/>
      <c r="AR255" s="527"/>
    </row>
    <row r="256" spans="1:44" ht="15.75" customHeight="1">
      <c r="A256" s="101"/>
      <c r="B256" s="526"/>
      <c r="C256" s="939"/>
      <c r="D256" s="542"/>
      <c r="E256" s="829"/>
      <c r="F256" s="542"/>
      <c r="G256" s="830"/>
      <c r="H256" s="526"/>
      <c r="I256" s="526"/>
      <c r="J256" s="526"/>
      <c r="K256" s="526"/>
      <c r="L256" s="526"/>
      <c r="M256" s="526"/>
      <c r="N256" s="526"/>
      <c r="O256" s="526"/>
      <c r="P256" s="526"/>
      <c r="Q256" s="526"/>
      <c r="R256" s="526"/>
      <c r="S256" s="526"/>
      <c r="T256" s="526"/>
      <c r="U256" s="526"/>
      <c r="V256" s="526"/>
      <c r="W256" s="526"/>
      <c r="X256" s="526"/>
      <c r="Y256" s="526"/>
      <c r="Z256" s="526"/>
      <c r="AA256" s="526"/>
      <c r="AB256" s="526"/>
      <c r="AC256" s="526"/>
      <c r="AD256" s="526"/>
      <c r="AE256" s="526"/>
      <c r="AF256" s="526"/>
      <c r="AG256" s="526"/>
      <c r="AH256" s="526"/>
      <c r="AI256" s="526"/>
      <c r="AJ256" s="526"/>
      <c r="AK256" s="526"/>
      <c r="AL256" s="526"/>
      <c r="AM256" s="526"/>
      <c r="AN256" s="526"/>
      <c r="AO256" s="527"/>
      <c r="AP256" s="527"/>
      <c r="AQ256" s="527"/>
      <c r="AR256" s="527"/>
    </row>
    <row r="257" spans="1:44" ht="15.75" customHeight="1">
      <c r="A257" s="101"/>
      <c r="B257" s="526"/>
      <c r="C257" s="939"/>
      <c r="D257" s="542"/>
      <c r="E257" s="829"/>
      <c r="F257" s="542"/>
      <c r="G257" s="830"/>
      <c r="H257" s="526"/>
      <c r="I257" s="526"/>
      <c r="J257" s="526"/>
      <c r="K257" s="526"/>
      <c r="L257" s="526"/>
      <c r="M257" s="526"/>
      <c r="N257" s="526"/>
      <c r="O257" s="526"/>
      <c r="P257" s="526"/>
      <c r="Q257" s="526"/>
      <c r="R257" s="526"/>
      <c r="S257" s="526"/>
      <c r="T257" s="526"/>
      <c r="U257" s="526"/>
      <c r="V257" s="526"/>
      <c r="W257" s="526"/>
      <c r="X257" s="526"/>
      <c r="Y257" s="526"/>
      <c r="Z257" s="526"/>
      <c r="AA257" s="526"/>
      <c r="AB257" s="526"/>
      <c r="AC257" s="526"/>
      <c r="AD257" s="526"/>
      <c r="AE257" s="526"/>
      <c r="AF257" s="526"/>
      <c r="AG257" s="526"/>
      <c r="AH257" s="526"/>
      <c r="AI257" s="526"/>
      <c r="AJ257" s="526"/>
      <c r="AK257" s="526"/>
      <c r="AL257" s="526"/>
      <c r="AM257" s="526"/>
      <c r="AN257" s="526"/>
      <c r="AO257" s="527"/>
      <c r="AP257" s="527"/>
      <c r="AQ257" s="527"/>
      <c r="AR257" s="527"/>
    </row>
    <row r="258" spans="1:44" ht="15.75" customHeight="1">
      <c r="A258" s="101"/>
      <c r="B258" s="526"/>
      <c r="C258" s="939"/>
      <c r="D258" s="542"/>
      <c r="E258" s="829"/>
      <c r="F258" s="542"/>
      <c r="G258" s="830"/>
      <c r="H258" s="526"/>
      <c r="I258" s="526"/>
      <c r="J258" s="526"/>
      <c r="K258" s="526"/>
      <c r="L258" s="526"/>
      <c r="M258" s="526"/>
      <c r="N258" s="526"/>
      <c r="O258" s="526"/>
      <c r="P258" s="526"/>
      <c r="Q258" s="526"/>
      <c r="R258" s="526"/>
      <c r="S258" s="526"/>
      <c r="T258" s="526"/>
      <c r="U258" s="526"/>
      <c r="V258" s="526"/>
      <c r="W258" s="526"/>
      <c r="X258" s="526"/>
      <c r="Y258" s="526"/>
      <c r="Z258" s="526"/>
      <c r="AA258" s="526"/>
      <c r="AB258" s="526"/>
      <c r="AC258" s="526"/>
      <c r="AD258" s="526"/>
      <c r="AE258" s="526"/>
      <c r="AF258" s="526"/>
      <c r="AG258" s="526"/>
      <c r="AH258" s="526"/>
      <c r="AI258" s="526"/>
      <c r="AJ258" s="526"/>
      <c r="AK258" s="526"/>
      <c r="AL258" s="526"/>
      <c r="AM258" s="526"/>
      <c r="AN258" s="526"/>
      <c r="AO258" s="527"/>
      <c r="AP258" s="527"/>
      <c r="AQ258" s="527"/>
      <c r="AR258" s="527"/>
    </row>
    <row r="259" spans="1:44" ht="15.75" customHeight="1">
      <c r="A259" s="101"/>
      <c r="B259" s="526"/>
      <c r="C259" s="939"/>
      <c r="D259" s="542"/>
      <c r="E259" s="829"/>
      <c r="F259" s="542"/>
      <c r="G259" s="830"/>
      <c r="H259" s="526"/>
      <c r="I259" s="526"/>
      <c r="J259" s="526"/>
      <c r="K259" s="526"/>
      <c r="L259" s="526"/>
      <c r="M259" s="526"/>
      <c r="N259" s="526"/>
      <c r="O259" s="526"/>
      <c r="P259" s="526"/>
      <c r="Q259" s="526"/>
      <c r="R259" s="526"/>
      <c r="S259" s="526"/>
      <c r="T259" s="526"/>
      <c r="U259" s="526"/>
      <c r="V259" s="526"/>
      <c r="W259" s="526"/>
      <c r="X259" s="526"/>
      <c r="Y259" s="526"/>
      <c r="Z259" s="526"/>
      <c r="AA259" s="526"/>
      <c r="AB259" s="526"/>
      <c r="AC259" s="526"/>
      <c r="AD259" s="526"/>
      <c r="AE259" s="526"/>
      <c r="AF259" s="526"/>
      <c r="AG259" s="526"/>
      <c r="AH259" s="526"/>
      <c r="AI259" s="526"/>
      <c r="AJ259" s="526"/>
      <c r="AK259" s="526"/>
      <c r="AL259" s="526"/>
      <c r="AM259" s="526"/>
      <c r="AN259" s="526"/>
      <c r="AO259" s="527"/>
      <c r="AP259" s="527"/>
      <c r="AQ259" s="527"/>
      <c r="AR259" s="527"/>
    </row>
    <row r="260" spans="1:44" ht="15.75" customHeight="1">
      <c r="A260" s="101"/>
      <c r="B260" s="526"/>
      <c r="C260" s="939"/>
      <c r="D260" s="542"/>
      <c r="E260" s="829"/>
      <c r="F260" s="542"/>
      <c r="G260" s="830"/>
      <c r="H260" s="526"/>
      <c r="I260" s="526"/>
      <c r="J260" s="526"/>
      <c r="K260" s="526"/>
      <c r="L260" s="526"/>
      <c r="M260" s="526"/>
      <c r="N260" s="526"/>
      <c r="O260" s="526"/>
      <c r="P260" s="526"/>
      <c r="Q260" s="526"/>
      <c r="R260" s="526"/>
      <c r="S260" s="526"/>
      <c r="T260" s="526"/>
      <c r="U260" s="526"/>
      <c r="V260" s="526"/>
      <c r="W260" s="526"/>
      <c r="X260" s="526"/>
      <c r="Y260" s="526"/>
      <c r="Z260" s="526"/>
      <c r="AA260" s="526"/>
      <c r="AB260" s="526"/>
      <c r="AC260" s="526"/>
      <c r="AD260" s="526"/>
      <c r="AE260" s="526"/>
      <c r="AF260" s="526"/>
      <c r="AG260" s="526"/>
      <c r="AH260" s="526"/>
      <c r="AI260" s="526"/>
      <c r="AJ260" s="526"/>
      <c r="AK260" s="526"/>
      <c r="AL260" s="526"/>
      <c r="AM260" s="526"/>
      <c r="AN260" s="526"/>
      <c r="AO260" s="527"/>
      <c r="AP260" s="527"/>
      <c r="AQ260" s="527"/>
      <c r="AR260" s="527"/>
    </row>
    <row r="261" spans="1:44" ht="15.75" customHeight="1">
      <c r="A261" s="101"/>
      <c r="B261" s="526"/>
      <c r="C261" s="939"/>
      <c r="D261" s="542"/>
      <c r="E261" s="829"/>
      <c r="F261" s="542"/>
      <c r="G261" s="830"/>
      <c r="H261" s="526"/>
      <c r="I261" s="526"/>
      <c r="J261" s="526"/>
      <c r="K261" s="526"/>
      <c r="L261" s="526"/>
      <c r="M261" s="526"/>
      <c r="N261" s="526"/>
      <c r="O261" s="526"/>
      <c r="P261" s="526"/>
      <c r="Q261" s="526"/>
      <c r="R261" s="526"/>
      <c r="S261" s="526"/>
      <c r="T261" s="526"/>
      <c r="U261" s="526"/>
      <c r="V261" s="526"/>
      <c r="W261" s="526"/>
      <c r="X261" s="526"/>
      <c r="Y261" s="526"/>
      <c r="Z261" s="526"/>
      <c r="AA261" s="526"/>
      <c r="AB261" s="526"/>
      <c r="AC261" s="526"/>
      <c r="AD261" s="526"/>
      <c r="AE261" s="526"/>
      <c r="AF261" s="526"/>
      <c r="AG261" s="526"/>
      <c r="AH261" s="526"/>
      <c r="AI261" s="526"/>
      <c r="AJ261" s="526"/>
      <c r="AK261" s="526"/>
      <c r="AL261" s="526"/>
      <c r="AM261" s="526"/>
      <c r="AN261" s="526"/>
      <c r="AO261" s="527"/>
      <c r="AP261" s="527"/>
      <c r="AQ261" s="527"/>
      <c r="AR261" s="527"/>
    </row>
    <row r="262" spans="1:44" ht="15.75" customHeight="1">
      <c r="A262" s="101"/>
      <c r="B262" s="526"/>
      <c r="C262" s="939"/>
      <c r="D262" s="542"/>
      <c r="E262" s="829"/>
      <c r="F262" s="542"/>
      <c r="G262" s="830"/>
      <c r="H262" s="526"/>
      <c r="I262" s="526"/>
      <c r="J262" s="526"/>
      <c r="K262" s="526"/>
      <c r="L262" s="526"/>
      <c r="M262" s="526"/>
      <c r="N262" s="526"/>
      <c r="O262" s="526"/>
      <c r="P262" s="526"/>
      <c r="Q262" s="526"/>
      <c r="R262" s="526"/>
      <c r="S262" s="526"/>
      <c r="T262" s="526"/>
      <c r="U262" s="526"/>
      <c r="V262" s="526"/>
      <c r="W262" s="526"/>
      <c r="X262" s="526"/>
      <c r="Y262" s="526"/>
      <c r="Z262" s="526"/>
      <c r="AA262" s="526"/>
      <c r="AB262" s="526"/>
      <c r="AC262" s="526"/>
      <c r="AD262" s="526"/>
      <c r="AE262" s="526"/>
      <c r="AF262" s="526"/>
      <c r="AG262" s="526"/>
      <c r="AH262" s="526"/>
      <c r="AI262" s="526"/>
      <c r="AJ262" s="526"/>
      <c r="AK262" s="526"/>
      <c r="AL262" s="526"/>
      <c r="AM262" s="526"/>
      <c r="AN262" s="526"/>
      <c r="AO262" s="527"/>
      <c r="AP262" s="527"/>
      <c r="AQ262" s="527"/>
      <c r="AR262" s="527"/>
    </row>
    <row r="263" spans="1:44" ht="15.75" customHeight="1">
      <c r="A263" s="101"/>
      <c r="B263" s="526"/>
      <c r="C263" s="939"/>
      <c r="D263" s="542"/>
      <c r="E263" s="829"/>
      <c r="F263" s="542"/>
      <c r="G263" s="830"/>
      <c r="H263" s="526"/>
      <c r="I263" s="526"/>
      <c r="J263" s="526"/>
      <c r="K263" s="526"/>
      <c r="L263" s="526"/>
      <c r="M263" s="526"/>
      <c r="N263" s="526"/>
      <c r="O263" s="526"/>
      <c r="P263" s="526"/>
      <c r="Q263" s="526"/>
      <c r="R263" s="526"/>
      <c r="S263" s="526"/>
      <c r="T263" s="526"/>
      <c r="U263" s="526"/>
      <c r="V263" s="526"/>
      <c r="W263" s="526"/>
      <c r="X263" s="526"/>
      <c r="Y263" s="526"/>
      <c r="Z263" s="526"/>
      <c r="AA263" s="526"/>
      <c r="AB263" s="526"/>
      <c r="AC263" s="526"/>
      <c r="AD263" s="526"/>
      <c r="AE263" s="526"/>
      <c r="AF263" s="526"/>
      <c r="AG263" s="526"/>
      <c r="AH263" s="526"/>
      <c r="AI263" s="526"/>
      <c r="AJ263" s="526"/>
      <c r="AK263" s="526"/>
      <c r="AL263" s="526"/>
      <c r="AM263" s="526"/>
      <c r="AN263" s="526"/>
      <c r="AO263" s="527"/>
      <c r="AP263" s="527"/>
      <c r="AQ263" s="527"/>
      <c r="AR263" s="527"/>
    </row>
    <row r="264" spans="1:44" ht="15.75" customHeight="1">
      <c r="A264" s="101"/>
      <c r="B264" s="526"/>
      <c r="C264" s="939"/>
      <c r="D264" s="542"/>
      <c r="E264" s="829"/>
      <c r="F264" s="542"/>
      <c r="G264" s="830"/>
      <c r="H264" s="526"/>
      <c r="I264" s="526"/>
      <c r="J264" s="526"/>
      <c r="K264" s="526"/>
      <c r="L264" s="526"/>
      <c r="M264" s="526"/>
      <c r="N264" s="526"/>
      <c r="O264" s="526"/>
      <c r="P264" s="526"/>
      <c r="Q264" s="526"/>
      <c r="R264" s="526"/>
      <c r="S264" s="526"/>
      <c r="T264" s="526"/>
      <c r="U264" s="526"/>
      <c r="V264" s="526"/>
      <c r="W264" s="526"/>
      <c r="X264" s="526"/>
      <c r="Y264" s="526"/>
      <c r="Z264" s="526"/>
      <c r="AA264" s="526"/>
      <c r="AB264" s="526"/>
      <c r="AC264" s="526"/>
      <c r="AD264" s="526"/>
      <c r="AE264" s="526"/>
      <c r="AF264" s="526"/>
      <c r="AG264" s="526"/>
      <c r="AH264" s="526"/>
      <c r="AI264" s="526"/>
      <c r="AJ264" s="526"/>
      <c r="AK264" s="526"/>
      <c r="AL264" s="526"/>
      <c r="AM264" s="526"/>
      <c r="AN264" s="526"/>
      <c r="AO264" s="527"/>
      <c r="AP264" s="527"/>
      <c r="AQ264" s="527"/>
      <c r="AR264" s="527"/>
    </row>
    <row r="265" spans="1:44" ht="15.75" customHeight="1">
      <c r="A265" s="101"/>
      <c r="B265" s="526"/>
      <c r="C265" s="939"/>
      <c r="D265" s="542"/>
      <c r="E265" s="829"/>
      <c r="F265" s="542"/>
      <c r="G265" s="830"/>
      <c r="H265" s="526"/>
      <c r="I265" s="526"/>
      <c r="J265" s="526"/>
      <c r="K265" s="526"/>
      <c r="L265" s="526"/>
      <c r="M265" s="526"/>
      <c r="N265" s="526"/>
      <c r="O265" s="526"/>
      <c r="P265" s="526"/>
      <c r="Q265" s="526"/>
      <c r="R265" s="526"/>
      <c r="S265" s="526"/>
      <c r="T265" s="526"/>
      <c r="U265" s="526"/>
      <c r="V265" s="526"/>
      <c r="W265" s="526"/>
      <c r="X265" s="526"/>
      <c r="Y265" s="526"/>
      <c r="Z265" s="526"/>
      <c r="AA265" s="526"/>
      <c r="AB265" s="526"/>
      <c r="AC265" s="526"/>
      <c r="AD265" s="526"/>
      <c r="AE265" s="526"/>
      <c r="AF265" s="526"/>
      <c r="AG265" s="526"/>
      <c r="AH265" s="526"/>
      <c r="AI265" s="526"/>
      <c r="AJ265" s="526"/>
      <c r="AK265" s="526"/>
      <c r="AL265" s="526"/>
      <c r="AM265" s="526"/>
      <c r="AN265" s="526"/>
      <c r="AO265" s="527"/>
      <c r="AP265" s="527"/>
      <c r="AQ265" s="527"/>
      <c r="AR265" s="527"/>
    </row>
    <row r="266" spans="1:44" ht="15.75" customHeight="1">
      <c r="A266" s="101"/>
      <c r="B266" s="526"/>
      <c r="C266" s="939"/>
      <c r="D266" s="542"/>
      <c r="E266" s="829"/>
      <c r="F266" s="542"/>
      <c r="G266" s="830"/>
      <c r="H266" s="526"/>
      <c r="I266" s="526"/>
      <c r="J266" s="526"/>
      <c r="K266" s="526"/>
      <c r="L266" s="526"/>
      <c r="M266" s="526"/>
      <c r="N266" s="526"/>
      <c r="O266" s="526"/>
      <c r="P266" s="526"/>
      <c r="Q266" s="526"/>
      <c r="R266" s="526"/>
      <c r="S266" s="526"/>
      <c r="T266" s="526"/>
      <c r="U266" s="526"/>
      <c r="V266" s="526"/>
      <c r="W266" s="526"/>
      <c r="X266" s="526"/>
      <c r="Y266" s="526"/>
      <c r="Z266" s="526"/>
      <c r="AA266" s="526"/>
      <c r="AB266" s="526"/>
      <c r="AC266" s="526"/>
      <c r="AD266" s="526"/>
      <c r="AE266" s="526"/>
      <c r="AF266" s="526"/>
      <c r="AG266" s="526"/>
      <c r="AH266" s="526"/>
      <c r="AI266" s="526"/>
      <c r="AJ266" s="526"/>
      <c r="AK266" s="526"/>
      <c r="AL266" s="526"/>
      <c r="AM266" s="526"/>
      <c r="AN266" s="526"/>
      <c r="AO266" s="527"/>
      <c r="AP266" s="527"/>
      <c r="AQ266" s="527"/>
      <c r="AR266" s="527"/>
    </row>
    <row r="267" spans="1:44" ht="15.75" customHeight="1">
      <c r="A267" s="101"/>
      <c r="B267" s="526"/>
      <c r="C267" s="939"/>
      <c r="D267" s="542"/>
      <c r="E267" s="829"/>
      <c r="F267" s="542"/>
      <c r="G267" s="830"/>
      <c r="H267" s="526"/>
      <c r="I267" s="526"/>
      <c r="J267" s="526"/>
      <c r="K267" s="526"/>
      <c r="L267" s="526"/>
      <c r="M267" s="526"/>
      <c r="N267" s="526"/>
      <c r="O267" s="526"/>
      <c r="P267" s="526"/>
      <c r="Q267" s="526"/>
      <c r="R267" s="526"/>
      <c r="S267" s="526"/>
      <c r="T267" s="526"/>
      <c r="U267" s="526"/>
      <c r="V267" s="526"/>
      <c r="W267" s="526"/>
      <c r="X267" s="526"/>
      <c r="Y267" s="526"/>
      <c r="Z267" s="526"/>
      <c r="AA267" s="526"/>
      <c r="AB267" s="526"/>
      <c r="AC267" s="526"/>
      <c r="AD267" s="526"/>
      <c r="AE267" s="526"/>
      <c r="AF267" s="526"/>
      <c r="AG267" s="526"/>
      <c r="AH267" s="526"/>
      <c r="AI267" s="526"/>
      <c r="AJ267" s="526"/>
      <c r="AK267" s="526"/>
      <c r="AL267" s="526"/>
      <c r="AM267" s="526"/>
      <c r="AN267" s="526"/>
      <c r="AO267" s="527"/>
      <c r="AP267" s="527"/>
      <c r="AQ267" s="527"/>
      <c r="AR267" s="527"/>
    </row>
    <row r="268" spans="1:44" ht="15.75" customHeight="1">
      <c r="A268" s="101"/>
      <c r="B268" s="526"/>
      <c r="C268" s="939"/>
      <c r="D268" s="542"/>
      <c r="E268" s="829"/>
      <c r="F268" s="542"/>
      <c r="G268" s="830"/>
      <c r="H268" s="526"/>
      <c r="I268" s="526"/>
      <c r="J268" s="526"/>
      <c r="K268" s="526"/>
      <c r="L268" s="526"/>
      <c r="M268" s="526"/>
      <c r="N268" s="526"/>
      <c r="O268" s="526"/>
      <c r="P268" s="526"/>
      <c r="Q268" s="526"/>
      <c r="R268" s="526"/>
      <c r="S268" s="526"/>
      <c r="T268" s="526"/>
      <c r="U268" s="526"/>
      <c r="V268" s="526"/>
      <c r="W268" s="526"/>
      <c r="X268" s="526"/>
      <c r="Y268" s="526"/>
      <c r="Z268" s="526"/>
      <c r="AA268" s="526"/>
      <c r="AB268" s="526"/>
      <c r="AC268" s="526"/>
      <c r="AD268" s="526"/>
      <c r="AE268" s="526"/>
      <c r="AF268" s="526"/>
      <c r="AG268" s="526"/>
      <c r="AH268" s="526"/>
      <c r="AI268" s="526"/>
      <c r="AJ268" s="526"/>
      <c r="AK268" s="526"/>
      <c r="AL268" s="526"/>
      <c r="AM268" s="526"/>
      <c r="AN268" s="526"/>
      <c r="AO268" s="527"/>
      <c r="AP268" s="527"/>
      <c r="AQ268" s="527"/>
      <c r="AR268" s="527"/>
    </row>
    <row r="269" spans="1:44" ht="15.75" customHeight="1">
      <c r="A269" s="101"/>
      <c r="B269" s="526"/>
      <c r="C269" s="939"/>
      <c r="D269" s="542"/>
      <c r="E269" s="829"/>
      <c r="F269" s="542"/>
      <c r="G269" s="830"/>
      <c r="H269" s="526"/>
      <c r="I269" s="526"/>
      <c r="J269" s="526"/>
      <c r="K269" s="526"/>
      <c r="L269" s="526"/>
      <c r="M269" s="526"/>
      <c r="N269" s="526"/>
      <c r="O269" s="526"/>
      <c r="P269" s="526"/>
      <c r="Q269" s="526"/>
      <c r="R269" s="526"/>
      <c r="S269" s="526"/>
      <c r="T269" s="526"/>
      <c r="U269" s="526"/>
      <c r="V269" s="526"/>
      <c r="W269" s="526"/>
      <c r="X269" s="526"/>
      <c r="Y269" s="526"/>
      <c r="Z269" s="526"/>
      <c r="AA269" s="526"/>
      <c r="AB269" s="526"/>
      <c r="AC269" s="526"/>
      <c r="AD269" s="526"/>
      <c r="AE269" s="526"/>
      <c r="AF269" s="526"/>
      <c r="AG269" s="526"/>
      <c r="AH269" s="526"/>
      <c r="AI269" s="526"/>
      <c r="AJ269" s="526"/>
      <c r="AK269" s="526"/>
      <c r="AL269" s="526"/>
      <c r="AM269" s="526"/>
      <c r="AN269" s="526"/>
      <c r="AO269" s="527"/>
      <c r="AP269" s="527"/>
      <c r="AQ269" s="527"/>
      <c r="AR269" s="527"/>
    </row>
    <row r="270" spans="1:44" ht="15.75" customHeight="1">
      <c r="A270" s="101"/>
      <c r="B270" s="526"/>
      <c r="C270" s="939"/>
      <c r="D270" s="542"/>
      <c r="E270" s="829"/>
      <c r="F270" s="542"/>
      <c r="G270" s="830"/>
      <c r="H270" s="526"/>
      <c r="I270" s="526"/>
      <c r="J270" s="526"/>
      <c r="K270" s="526"/>
      <c r="L270" s="526"/>
      <c r="M270" s="526"/>
      <c r="N270" s="526"/>
      <c r="O270" s="526"/>
      <c r="P270" s="526"/>
      <c r="Q270" s="526"/>
      <c r="R270" s="526"/>
      <c r="S270" s="526"/>
      <c r="T270" s="526"/>
      <c r="U270" s="526"/>
      <c r="V270" s="526"/>
      <c r="W270" s="526"/>
      <c r="X270" s="526"/>
      <c r="Y270" s="526"/>
      <c r="Z270" s="526"/>
      <c r="AA270" s="526"/>
      <c r="AB270" s="526"/>
      <c r="AC270" s="526"/>
      <c r="AD270" s="526"/>
      <c r="AE270" s="526"/>
      <c r="AF270" s="526"/>
      <c r="AG270" s="526"/>
      <c r="AH270" s="526"/>
      <c r="AI270" s="526"/>
      <c r="AJ270" s="526"/>
      <c r="AK270" s="526"/>
      <c r="AL270" s="526"/>
      <c r="AM270" s="526"/>
      <c r="AN270" s="526"/>
      <c r="AO270" s="527"/>
      <c r="AP270" s="527"/>
      <c r="AQ270" s="527"/>
      <c r="AR270" s="527"/>
    </row>
    <row r="271" spans="1:44" ht="15.75" customHeight="1">
      <c r="A271" s="101"/>
      <c r="B271" s="526"/>
      <c r="C271" s="939"/>
      <c r="D271" s="542"/>
      <c r="E271" s="829"/>
      <c r="F271" s="542"/>
      <c r="G271" s="830"/>
      <c r="H271" s="526"/>
      <c r="I271" s="526"/>
      <c r="J271" s="526"/>
      <c r="K271" s="526"/>
      <c r="L271" s="526"/>
      <c r="M271" s="526"/>
      <c r="N271" s="526"/>
      <c r="O271" s="526"/>
      <c r="P271" s="526"/>
      <c r="Q271" s="526"/>
      <c r="R271" s="526"/>
      <c r="S271" s="526"/>
      <c r="T271" s="526"/>
      <c r="U271" s="526"/>
      <c r="V271" s="526"/>
      <c r="W271" s="526"/>
      <c r="X271" s="526"/>
      <c r="Y271" s="526"/>
      <c r="Z271" s="526"/>
      <c r="AA271" s="526"/>
      <c r="AB271" s="526"/>
      <c r="AC271" s="526"/>
      <c r="AD271" s="526"/>
      <c r="AE271" s="526"/>
      <c r="AF271" s="526"/>
      <c r="AG271" s="526"/>
      <c r="AH271" s="526"/>
      <c r="AI271" s="526"/>
      <c r="AJ271" s="526"/>
      <c r="AK271" s="526"/>
      <c r="AL271" s="526"/>
      <c r="AM271" s="526"/>
      <c r="AN271" s="526"/>
      <c r="AO271" s="527"/>
      <c r="AP271" s="527"/>
      <c r="AQ271" s="527"/>
      <c r="AR271" s="527"/>
    </row>
    <row r="272" spans="1:44" ht="15.75" customHeight="1">
      <c r="A272" s="101"/>
      <c r="B272" s="526"/>
      <c r="C272" s="939"/>
      <c r="D272" s="542"/>
      <c r="E272" s="829"/>
      <c r="F272" s="542"/>
      <c r="G272" s="830"/>
      <c r="H272" s="526"/>
      <c r="I272" s="526"/>
      <c r="J272" s="526"/>
      <c r="K272" s="526"/>
      <c r="L272" s="526"/>
      <c r="M272" s="526"/>
      <c r="N272" s="526"/>
      <c r="O272" s="526"/>
      <c r="P272" s="526"/>
      <c r="Q272" s="526"/>
      <c r="R272" s="526"/>
      <c r="S272" s="526"/>
      <c r="T272" s="526"/>
      <c r="U272" s="526"/>
      <c r="V272" s="526"/>
      <c r="W272" s="526"/>
      <c r="X272" s="526"/>
      <c r="Y272" s="526"/>
      <c r="Z272" s="526"/>
      <c r="AA272" s="526"/>
      <c r="AB272" s="526"/>
      <c r="AC272" s="526"/>
      <c r="AD272" s="526"/>
      <c r="AE272" s="526"/>
      <c r="AF272" s="526"/>
      <c r="AG272" s="526"/>
      <c r="AH272" s="526"/>
      <c r="AI272" s="526"/>
      <c r="AJ272" s="526"/>
      <c r="AK272" s="526"/>
      <c r="AL272" s="526"/>
      <c r="AM272" s="526"/>
      <c r="AN272" s="526"/>
      <c r="AO272" s="527"/>
      <c r="AP272" s="527"/>
      <c r="AQ272" s="527"/>
      <c r="AR272" s="527"/>
    </row>
    <row r="273" spans="1:44" ht="15.75" customHeight="1">
      <c r="A273" s="101"/>
      <c r="B273" s="526"/>
      <c r="C273" s="939"/>
      <c r="D273" s="542"/>
      <c r="E273" s="829"/>
      <c r="F273" s="542"/>
      <c r="G273" s="830"/>
      <c r="H273" s="526"/>
      <c r="I273" s="526"/>
      <c r="J273" s="526"/>
      <c r="K273" s="526"/>
      <c r="L273" s="526"/>
      <c r="M273" s="526"/>
      <c r="N273" s="526"/>
      <c r="O273" s="526"/>
      <c r="P273" s="526"/>
      <c r="Q273" s="526"/>
      <c r="R273" s="526"/>
      <c r="S273" s="526"/>
      <c r="T273" s="526"/>
      <c r="U273" s="526"/>
      <c r="V273" s="526"/>
      <c r="W273" s="526"/>
      <c r="X273" s="526"/>
      <c r="Y273" s="526"/>
      <c r="Z273" s="526"/>
      <c r="AA273" s="526"/>
      <c r="AB273" s="526"/>
      <c r="AC273" s="526"/>
      <c r="AD273" s="526"/>
      <c r="AE273" s="526"/>
      <c r="AF273" s="526"/>
      <c r="AG273" s="526"/>
      <c r="AH273" s="526"/>
      <c r="AI273" s="526"/>
      <c r="AJ273" s="526"/>
      <c r="AK273" s="526"/>
      <c r="AL273" s="526"/>
      <c r="AM273" s="526"/>
      <c r="AN273" s="526"/>
      <c r="AO273" s="527"/>
      <c r="AP273" s="527"/>
      <c r="AQ273" s="527"/>
      <c r="AR273" s="527"/>
    </row>
    <row r="274" spans="1:44" ht="15.75" customHeight="1">
      <c r="A274" s="101"/>
      <c r="B274" s="526"/>
      <c r="C274" s="939"/>
      <c r="D274" s="542"/>
      <c r="E274" s="829"/>
      <c r="F274" s="542"/>
      <c r="G274" s="830"/>
      <c r="H274" s="526"/>
      <c r="I274" s="526"/>
      <c r="J274" s="526"/>
      <c r="K274" s="526"/>
      <c r="L274" s="526"/>
      <c r="M274" s="526"/>
      <c r="N274" s="526"/>
      <c r="O274" s="526"/>
      <c r="P274" s="526"/>
      <c r="Q274" s="526"/>
      <c r="R274" s="526"/>
      <c r="S274" s="526"/>
      <c r="T274" s="526"/>
      <c r="U274" s="526"/>
      <c r="V274" s="526"/>
      <c r="W274" s="526"/>
      <c r="X274" s="526"/>
      <c r="Y274" s="526"/>
      <c r="Z274" s="526"/>
      <c r="AA274" s="526"/>
      <c r="AB274" s="526"/>
      <c r="AC274" s="526"/>
      <c r="AD274" s="526"/>
      <c r="AE274" s="526"/>
      <c r="AF274" s="526"/>
      <c r="AG274" s="526"/>
      <c r="AH274" s="526"/>
      <c r="AI274" s="526"/>
      <c r="AJ274" s="526"/>
      <c r="AK274" s="526"/>
      <c r="AL274" s="526"/>
      <c r="AM274" s="526"/>
      <c r="AN274" s="526"/>
      <c r="AO274" s="527"/>
      <c r="AP274" s="527"/>
      <c r="AQ274" s="527"/>
      <c r="AR274" s="527"/>
    </row>
    <row r="275" spans="1:44" ht="15.75" customHeight="1">
      <c r="A275" s="101"/>
      <c r="B275" s="526"/>
      <c r="C275" s="939"/>
      <c r="D275" s="542"/>
      <c r="E275" s="829"/>
      <c r="F275" s="542"/>
      <c r="G275" s="830"/>
      <c r="H275" s="526"/>
      <c r="I275" s="526"/>
      <c r="J275" s="526"/>
      <c r="K275" s="526"/>
      <c r="L275" s="526"/>
      <c r="M275" s="526"/>
      <c r="N275" s="526"/>
      <c r="O275" s="526"/>
      <c r="P275" s="526"/>
      <c r="Q275" s="526"/>
      <c r="R275" s="526"/>
      <c r="S275" s="526"/>
      <c r="T275" s="526"/>
      <c r="U275" s="526"/>
      <c r="V275" s="526"/>
      <c r="W275" s="526"/>
      <c r="X275" s="526"/>
      <c r="Y275" s="526"/>
      <c r="Z275" s="526"/>
      <c r="AA275" s="526"/>
      <c r="AB275" s="526"/>
      <c r="AC275" s="526"/>
      <c r="AD275" s="526"/>
      <c r="AE275" s="526"/>
      <c r="AF275" s="526"/>
      <c r="AG275" s="526"/>
      <c r="AH275" s="526"/>
      <c r="AI275" s="526"/>
      <c r="AJ275" s="526"/>
      <c r="AK275" s="526"/>
      <c r="AL275" s="526"/>
      <c r="AM275" s="526"/>
      <c r="AN275" s="526"/>
      <c r="AO275" s="527"/>
      <c r="AP275" s="527"/>
      <c r="AQ275" s="527"/>
      <c r="AR275" s="527"/>
    </row>
    <row r="276" spans="1:44" ht="15.75" customHeight="1">
      <c r="A276" s="101"/>
      <c r="B276" s="526"/>
      <c r="C276" s="939"/>
      <c r="D276" s="542"/>
      <c r="E276" s="829"/>
      <c r="F276" s="542"/>
      <c r="G276" s="830"/>
      <c r="H276" s="526"/>
      <c r="I276" s="526"/>
      <c r="J276" s="526"/>
      <c r="K276" s="526"/>
      <c r="L276" s="526"/>
      <c r="M276" s="526"/>
      <c r="N276" s="526"/>
      <c r="O276" s="526"/>
      <c r="P276" s="526"/>
      <c r="Q276" s="526"/>
      <c r="R276" s="526"/>
      <c r="S276" s="526"/>
      <c r="T276" s="526"/>
      <c r="U276" s="526"/>
      <c r="V276" s="526"/>
      <c r="W276" s="526"/>
      <c r="X276" s="526"/>
      <c r="Y276" s="526"/>
      <c r="Z276" s="526"/>
      <c r="AA276" s="526"/>
      <c r="AB276" s="526"/>
      <c r="AC276" s="526"/>
      <c r="AD276" s="526"/>
      <c r="AE276" s="526"/>
      <c r="AF276" s="526"/>
      <c r="AG276" s="526"/>
      <c r="AH276" s="526"/>
      <c r="AI276" s="526"/>
      <c r="AJ276" s="526"/>
      <c r="AK276" s="526"/>
      <c r="AL276" s="526"/>
      <c r="AM276" s="526"/>
      <c r="AN276" s="526"/>
      <c r="AO276" s="527"/>
      <c r="AP276" s="527"/>
      <c r="AQ276" s="527"/>
      <c r="AR276" s="527"/>
    </row>
    <row r="277" spans="1:44" ht="15.75" customHeight="1">
      <c r="A277" s="101"/>
      <c r="B277" s="526"/>
      <c r="C277" s="939"/>
      <c r="D277" s="542"/>
      <c r="E277" s="829"/>
      <c r="F277" s="542"/>
      <c r="G277" s="830"/>
      <c r="H277" s="526"/>
      <c r="I277" s="526"/>
      <c r="J277" s="526"/>
      <c r="K277" s="526"/>
      <c r="L277" s="526"/>
      <c r="M277" s="526"/>
      <c r="N277" s="526"/>
      <c r="O277" s="526"/>
      <c r="P277" s="526"/>
      <c r="Q277" s="526"/>
      <c r="R277" s="526"/>
      <c r="S277" s="526"/>
      <c r="T277" s="526"/>
      <c r="U277" s="526"/>
      <c r="V277" s="526"/>
      <c r="W277" s="526"/>
      <c r="X277" s="526"/>
      <c r="Y277" s="526"/>
      <c r="Z277" s="526"/>
      <c r="AA277" s="526"/>
      <c r="AB277" s="526"/>
      <c r="AC277" s="526"/>
      <c r="AD277" s="526"/>
      <c r="AE277" s="526"/>
      <c r="AF277" s="526"/>
      <c r="AG277" s="526"/>
      <c r="AH277" s="526"/>
      <c r="AI277" s="526"/>
      <c r="AJ277" s="526"/>
      <c r="AK277" s="526"/>
      <c r="AL277" s="526"/>
      <c r="AM277" s="526"/>
      <c r="AN277" s="526"/>
      <c r="AO277" s="527"/>
      <c r="AP277" s="527"/>
      <c r="AQ277" s="527"/>
      <c r="AR277" s="527"/>
    </row>
    <row r="278" spans="1:44" ht="15.75" customHeight="1">
      <c r="A278" s="101"/>
      <c r="B278" s="526"/>
      <c r="C278" s="939"/>
      <c r="D278" s="542"/>
      <c r="E278" s="829"/>
      <c r="F278" s="542"/>
      <c r="G278" s="830"/>
      <c r="H278" s="526"/>
      <c r="I278" s="526"/>
      <c r="J278" s="526"/>
      <c r="K278" s="526"/>
      <c r="L278" s="526"/>
      <c r="M278" s="526"/>
      <c r="N278" s="526"/>
      <c r="O278" s="526"/>
      <c r="P278" s="526"/>
      <c r="Q278" s="526"/>
      <c r="R278" s="526"/>
      <c r="S278" s="526"/>
      <c r="T278" s="526"/>
      <c r="U278" s="526"/>
      <c r="V278" s="526"/>
      <c r="W278" s="526"/>
      <c r="X278" s="526"/>
      <c r="Y278" s="526"/>
      <c r="Z278" s="526"/>
      <c r="AA278" s="526"/>
      <c r="AB278" s="526"/>
      <c r="AC278" s="526"/>
      <c r="AD278" s="526"/>
      <c r="AE278" s="526"/>
      <c r="AF278" s="526"/>
      <c r="AG278" s="526"/>
      <c r="AH278" s="526"/>
      <c r="AI278" s="526"/>
      <c r="AJ278" s="526"/>
      <c r="AK278" s="526"/>
      <c r="AL278" s="526"/>
      <c r="AM278" s="526"/>
      <c r="AN278" s="526"/>
      <c r="AO278" s="527"/>
      <c r="AP278" s="527"/>
      <c r="AQ278" s="527"/>
      <c r="AR278" s="527"/>
    </row>
    <row r="279" spans="1:44" ht="15.75" customHeight="1">
      <c r="A279" s="101"/>
      <c r="B279" s="526"/>
      <c r="C279" s="939"/>
      <c r="D279" s="542"/>
      <c r="E279" s="829"/>
      <c r="F279" s="542"/>
      <c r="G279" s="830"/>
      <c r="H279" s="526"/>
      <c r="I279" s="526"/>
      <c r="J279" s="526"/>
      <c r="K279" s="526"/>
      <c r="L279" s="526"/>
      <c r="M279" s="526"/>
      <c r="N279" s="526"/>
      <c r="O279" s="526"/>
      <c r="P279" s="526"/>
      <c r="Q279" s="526"/>
      <c r="R279" s="526"/>
      <c r="S279" s="526"/>
      <c r="T279" s="526"/>
      <c r="U279" s="526"/>
      <c r="V279" s="526"/>
      <c r="W279" s="526"/>
      <c r="X279" s="526"/>
      <c r="Y279" s="526"/>
      <c r="Z279" s="526"/>
      <c r="AA279" s="526"/>
      <c r="AB279" s="526"/>
      <c r="AC279" s="526"/>
      <c r="AD279" s="526"/>
      <c r="AE279" s="526"/>
      <c r="AF279" s="526"/>
      <c r="AG279" s="526"/>
      <c r="AH279" s="526"/>
      <c r="AI279" s="526"/>
      <c r="AJ279" s="526"/>
      <c r="AK279" s="526"/>
      <c r="AL279" s="526"/>
      <c r="AM279" s="526"/>
      <c r="AN279" s="526"/>
      <c r="AO279" s="527"/>
      <c r="AP279" s="527"/>
      <c r="AQ279" s="527"/>
      <c r="AR279" s="527"/>
    </row>
    <row r="280" spans="1:44" ht="15.75" customHeight="1">
      <c r="A280" s="101"/>
      <c r="B280" s="526"/>
      <c r="C280" s="939"/>
      <c r="D280" s="542"/>
      <c r="E280" s="829"/>
      <c r="F280" s="542"/>
      <c r="G280" s="830"/>
      <c r="H280" s="526"/>
      <c r="I280" s="526"/>
      <c r="J280" s="526"/>
      <c r="K280" s="526"/>
      <c r="L280" s="526"/>
      <c r="M280" s="526"/>
      <c r="N280" s="526"/>
      <c r="O280" s="526"/>
      <c r="P280" s="526"/>
      <c r="Q280" s="526"/>
      <c r="R280" s="526"/>
      <c r="S280" s="526"/>
      <c r="T280" s="526"/>
      <c r="U280" s="526"/>
      <c r="V280" s="526"/>
      <c r="W280" s="526"/>
      <c r="X280" s="526"/>
      <c r="Y280" s="526"/>
      <c r="Z280" s="526"/>
      <c r="AA280" s="526"/>
      <c r="AB280" s="526"/>
      <c r="AC280" s="526"/>
      <c r="AD280" s="526"/>
      <c r="AE280" s="526"/>
      <c r="AF280" s="526"/>
      <c r="AG280" s="526"/>
      <c r="AH280" s="526"/>
      <c r="AI280" s="526"/>
      <c r="AJ280" s="526"/>
      <c r="AK280" s="526"/>
      <c r="AL280" s="526"/>
      <c r="AM280" s="526"/>
      <c r="AN280" s="526"/>
      <c r="AO280" s="527"/>
      <c r="AP280" s="527"/>
      <c r="AQ280" s="527"/>
      <c r="AR280" s="527"/>
    </row>
    <row r="281" spans="1:44" ht="15.75" customHeight="1">
      <c r="A281" s="101"/>
      <c r="B281" s="526"/>
      <c r="C281" s="939"/>
      <c r="D281" s="542"/>
      <c r="E281" s="829"/>
      <c r="F281" s="542"/>
      <c r="G281" s="830"/>
      <c r="H281" s="526"/>
      <c r="I281" s="526"/>
      <c r="J281" s="526"/>
      <c r="K281" s="526"/>
      <c r="L281" s="526"/>
      <c r="M281" s="526"/>
      <c r="N281" s="526"/>
      <c r="O281" s="526"/>
      <c r="P281" s="526"/>
      <c r="Q281" s="526"/>
      <c r="R281" s="526"/>
      <c r="S281" s="526"/>
      <c r="T281" s="526"/>
      <c r="U281" s="526"/>
      <c r="V281" s="526"/>
      <c r="W281" s="526"/>
      <c r="X281" s="526"/>
      <c r="Y281" s="526"/>
      <c r="Z281" s="526"/>
      <c r="AA281" s="526"/>
      <c r="AB281" s="526"/>
      <c r="AC281" s="526"/>
      <c r="AD281" s="526"/>
      <c r="AE281" s="526"/>
      <c r="AF281" s="526"/>
      <c r="AG281" s="526"/>
      <c r="AH281" s="526"/>
      <c r="AI281" s="526"/>
      <c r="AJ281" s="526"/>
      <c r="AK281" s="526"/>
      <c r="AL281" s="526"/>
      <c r="AM281" s="526"/>
      <c r="AN281" s="526"/>
      <c r="AO281" s="527"/>
      <c r="AP281" s="527"/>
      <c r="AQ281" s="527"/>
      <c r="AR281" s="527"/>
    </row>
    <row r="282" spans="1:44" ht="15.75" customHeight="1">
      <c r="A282" s="101"/>
      <c r="B282" s="526"/>
      <c r="C282" s="939"/>
      <c r="D282" s="542"/>
      <c r="E282" s="829"/>
      <c r="F282" s="542"/>
      <c r="G282" s="830"/>
      <c r="H282" s="526"/>
      <c r="I282" s="526"/>
      <c r="J282" s="526"/>
      <c r="K282" s="526"/>
      <c r="L282" s="526"/>
      <c r="M282" s="526"/>
      <c r="N282" s="526"/>
      <c r="O282" s="526"/>
      <c r="P282" s="526"/>
      <c r="Q282" s="526"/>
      <c r="R282" s="526"/>
      <c r="S282" s="526"/>
      <c r="T282" s="526"/>
      <c r="U282" s="526"/>
      <c r="V282" s="526"/>
      <c r="W282" s="526"/>
      <c r="X282" s="526"/>
      <c r="Y282" s="526"/>
      <c r="Z282" s="526"/>
      <c r="AA282" s="526"/>
      <c r="AB282" s="526"/>
      <c r="AC282" s="526"/>
      <c r="AD282" s="526"/>
      <c r="AE282" s="526"/>
      <c r="AF282" s="526"/>
      <c r="AG282" s="526"/>
      <c r="AH282" s="526"/>
      <c r="AI282" s="526"/>
      <c r="AJ282" s="526"/>
      <c r="AK282" s="526"/>
      <c r="AL282" s="526"/>
      <c r="AM282" s="526"/>
      <c r="AN282" s="526"/>
      <c r="AO282" s="527"/>
      <c r="AP282" s="527"/>
      <c r="AQ282" s="527"/>
      <c r="AR282" s="527"/>
    </row>
    <row r="283" spans="1:44" ht="15.75" customHeight="1">
      <c r="A283" s="101"/>
      <c r="B283" s="526"/>
      <c r="C283" s="939"/>
      <c r="D283" s="542"/>
      <c r="E283" s="829"/>
      <c r="F283" s="542"/>
      <c r="G283" s="830"/>
      <c r="H283" s="526"/>
      <c r="I283" s="526"/>
      <c r="J283" s="526"/>
      <c r="K283" s="526"/>
      <c r="L283" s="526"/>
      <c r="M283" s="526"/>
      <c r="N283" s="526"/>
      <c r="O283" s="526"/>
      <c r="P283" s="526"/>
      <c r="Q283" s="526"/>
      <c r="R283" s="526"/>
      <c r="S283" s="526"/>
      <c r="T283" s="526"/>
      <c r="U283" s="526"/>
      <c r="V283" s="526"/>
      <c r="W283" s="526"/>
      <c r="X283" s="526"/>
      <c r="Y283" s="526"/>
      <c r="Z283" s="526"/>
      <c r="AA283" s="526"/>
      <c r="AB283" s="526"/>
      <c r="AC283" s="526"/>
      <c r="AD283" s="526"/>
      <c r="AE283" s="526"/>
      <c r="AF283" s="526"/>
      <c r="AG283" s="526"/>
      <c r="AH283" s="526"/>
      <c r="AI283" s="526"/>
      <c r="AJ283" s="526"/>
      <c r="AK283" s="526"/>
      <c r="AL283" s="526"/>
      <c r="AM283" s="526"/>
      <c r="AN283" s="526"/>
      <c r="AO283" s="527"/>
      <c r="AP283" s="527"/>
      <c r="AQ283" s="527"/>
      <c r="AR283" s="527"/>
    </row>
    <row r="284" spans="1:44" ht="15.75" customHeight="1">
      <c r="A284" s="101"/>
      <c r="B284" s="526"/>
      <c r="C284" s="939"/>
      <c r="D284" s="542"/>
      <c r="E284" s="829"/>
      <c r="F284" s="542"/>
      <c r="G284" s="830"/>
      <c r="H284" s="526"/>
      <c r="I284" s="526"/>
      <c r="J284" s="526"/>
      <c r="K284" s="526"/>
      <c r="L284" s="526"/>
      <c r="M284" s="526"/>
      <c r="N284" s="526"/>
      <c r="O284" s="526"/>
      <c r="P284" s="526"/>
      <c r="Q284" s="526"/>
      <c r="R284" s="526"/>
      <c r="S284" s="526"/>
      <c r="T284" s="526"/>
      <c r="U284" s="526"/>
      <c r="V284" s="526"/>
      <c r="W284" s="526"/>
      <c r="X284" s="526"/>
      <c r="Y284" s="526"/>
      <c r="Z284" s="526"/>
      <c r="AA284" s="526"/>
      <c r="AB284" s="526"/>
      <c r="AC284" s="526"/>
      <c r="AD284" s="526"/>
      <c r="AE284" s="526"/>
      <c r="AF284" s="526"/>
      <c r="AG284" s="526"/>
      <c r="AH284" s="526"/>
      <c r="AI284" s="526"/>
      <c r="AJ284" s="526"/>
      <c r="AK284" s="526"/>
      <c r="AL284" s="526"/>
      <c r="AM284" s="526"/>
      <c r="AN284" s="526"/>
      <c r="AO284" s="527"/>
      <c r="AP284" s="527"/>
      <c r="AQ284" s="527"/>
      <c r="AR284" s="527"/>
    </row>
    <row r="285" spans="1:44" ht="15.75" customHeight="1">
      <c r="A285" s="101"/>
      <c r="B285" s="526"/>
      <c r="C285" s="939"/>
      <c r="D285" s="542"/>
      <c r="E285" s="829"/>
      <c r="F285" s="542"/>
      <c r="G285" s="830"/>
      <c r="H285" s="526"/>
      <c r="I285" s="526"/>
      <c r="J285" s="526"/>
      <c r="K285" s="526"/>
      <c r="L285" s="526"/>
      <c r="M285" s="526"/>
      <c r="N285" s="526"/>
      <c r="O285" s="526"/>
      <c r="P285" s="526"/>
      <c r="Q285" s="526"/>
      <c r="R285" s="526"/>
      <c r="S285" s="526"/>
      <c r="T285" s="526"/>
      <c r="U285" s="526"/>
      <c r="V285" s="526"/>
      <c r="W285" s="526"/>
      <c r="X285" s="526"/>
      <c r="Y285" s="526"/>
      <c r="Z285" s="526"/>
      <c r="AA285" s="526"/>
      <c r="AB285" s="526"/>
      <c r="AC285" s="526"/>
      <c r="AD285" s="526"/>
      <c r="AE285" s="526"/>
      <c r="AF285" s="526"/>
      <c r="AG285" s="526"/>
      <c r="AH285" s="526"/>
      <c r="AI285" s="526"/>
      <c r="AJ285" s="526"/>
      <c r="AK285" s="526"/>
      <c r="AL285" s="526"/>
      <c r="AM285" s="526"/>
      <c r="AN285" s="526"/>
      <c r="AO285" s="527"/>
      <c r="AP285" s="527"/>
      <c r="AQ285" s="527"/>
      <c r="AR285" s="527"/>
    </row>
    <row r="286" spans="1:44" ht="15.75" customHeight="1">
      <c r="A286" s="101"/>
      <c r="B286" s="526"/>
      <c r="C286" s="939"/>
      <c r="D286" s="542"/>
      <c r="E286" s="829"/>
      <c r="F286" s="542"/>
      <c r="G286" s="830"/>
      <c r="H286" s="526"/>
      <c r="I286" s="526"/>
      <c r="J286" s="526"/>
      <c r="K286" s="526"/>
      <c r="L286" s="526"/>
      <c r="M286" s="526"/>
      <c r="N286" s="526"/>
      <c r="O286" s="526"/>
      <c r="P286" s="526"/>
      <c r="Q286" s="526"/>
      <c r="R286" s="526"/>
      <c r="S286" s="526"/>
      <c r="T286" s="526"/>
      <c r="U286" s="526"/>
      <c r="V286" s="526"/>
      <c r="W286" s="526"/>
      <c r="X286" s="526"/>
      <c r="Y286" s="526"/>
      <c r="Z286" s="526"/>
      <c r="AA286" s="526"/>
      <c r="AB286" s="526"/>
      <c r="AC286" s="526"/>
      <c r="AD286" s="526"/>
      <c r="AE286" s="526"/>
      <c r="AF286" s="526"/>
      <c r="AG286" s="526"/>
      <c r="AH286" s="526"/>
      <c r="AI286" s="526"/>
      <c r="AJ286" s="526"/>
      <c r="AK286" s="526"/>
      <c r="AL286" s="526"/>
      <c r="AM286" s="526"/>
      <c r="AN286" s="526"/>
      <c r="AO286" s="527"/>
      <c r="AP286" s="527"/>
      <c r="AQ286" s="527"/>
      <c r="AR286" s="527"/>
    </row>
    <row r="287" spans="1:44" ht="15.75" customHeight="1">
      <c r="A287" s="101"/>
      <c r="B287" s="526"/>
      <c r="C287" s="939"/>
      <c r="D287" s="542"/>
      <c r="E287" s="829"/>
      <c r="F287" s="542"/>
      <c r="G287" s="830"/>
      <c r="H287" s="526"/>
      <c r="I287" s="526"/>
      <c r="J287" s="526"/>
      <c r="K287" s="526"/>
      <c r="L287" s="526"/>
      <c r="M287" s="526"/>
      <c r="N287" s="526"/>
      <c r="O287" s="526"/>
      <c r="P287" s="526"/>
      <c r="Q287" s="526"/>
      <c r="R287" s="526"/>
      <c r="S287" s="526"/>
      <c r="T287" s="526"/>
      <c r="U287" s="526"/>
      <c r="V287" s="526"/>
      <c r="W287" s="526"/>
      <c r="X287" s="526"/>
      <c r="Y287" s="526"/>
      <c r="Z287" s="526"/>
      <c r="AA287" s="526"/>
      <c r="AB287" s="526"/>
      <c r="AC287" s="526"/>
      <c r="AD287" s="526"/>
      <c r="AE287" s="526"/>
      <c r="AF287" s="526"/>
      <c r="AG287" s="526"/>
      <c r="AH287" s="526"/>
      <c r="AI287" s="526"/>
      <c r="AJ287" s="526"/>
      <c r="AK287" s="526"/>
      <c r="AL287" s="526"/>
      <c r="AM287" s="526"/>
      <c r="AN287" s="526"/>
      <c r="AO287" s="527"/>
      <c r="AP287" s="527"/>
      <c r="AQ287" s="527"/>
      <c r="AR287" s="527"/>
    </row>
    <row r="288" spans="1:44" ht="15.75" customHeight="1">
      <c r="A288" s="101"/>
      <c r="B288" s="526"/>
      <c r="C288" s="939"/>
      <c r="D288" s="542"/>
      <c r="E288" s="829"/>
      <c r="F288" s="542"/>
      <c r="G288" s="830"/>
      <c r="H288" s="526"/>
      <c r="I288" s="526"/>
      <c r="J288" s="526"/>
      <c r="K288" s="526"/>
      <c r="L288" s="526"/>
      <c r="M288" s="526"/>
      <c r="N288" s="526"/>
      <c r="O288" s="526"/>
      <c r="P288" s="526"/>
      <c r="Q288" s="526"/>
      <c r="R288" s="526"/>
      <c r="S288" s="526"/>
      <c r="T288" s="526"/>
      <c r="U288" s="526"/>
      <c r="V288" s="526"/>
      <c r="W288" s="526"/>
      <c r="X288" s="526"/>
      <c r="Y288" s="526"/>
      <c r="Z288" s="526"/>
      <c r="AA288" s="526"/>
      <c r="AB288" s="526"/>
      <c r="AC288" s="526"/>
      <c r="AD288" s="526"/>
      <c r="AE288" s="526"/>
      <c r="AF288" s="526"/>
      <c r="AG288" s="526"/>
      <c r="AH288" s="526"/>
      <c r="AI288" s="526"/>
      <c r="AJ288" s="526"/>
      <c r="AK288" s="526"/>
      <c r="AL288" s="526"/>
      <c r="AM288" s="526"/>
      <c r="AN288" s="526"/>
      <c r="AO288" s="527"/>
      <c r="AP288" s="527"/>
      <c r="AQ288" s="527"/>
      <c r="AR288" s="527"/>
    </row>
    <row r="289" spans="1:44" ht="15.75" customHeight="1">
      <c r="A289" s="101"/>
      <c r="B289" s="526"/>
      <c r="C289" s="939"/>
      <c r="D289" s="542"/>
      <c r="E289" s="829"/>
      <c r="F289" s="542"/>
      <c r="G289" s="830"/>
      <c r="H289" s="526"/>
      <c r="I289" s="526"/>
      <c r="J289" s="526"/>
      <c r="K289" s="526"/>
      <c r="L289" s="526"/>
      <c r="M289" s="526"/>
      <c r="N289" s="526"/>
      <c r="O289" s="526"/>
      <c r="P289" s="526"/>
      <c r="Q289" s="526"/>
      <c r="R289" s="526"/>
      <c r="S289" s="526"/>
      <c r="T289" s="526"/>
      <c r="U289" s="526"/>
      <c r="V289" s="526"/>
      <c r="W289" s="526"/>
      <c r="X289" s="526"/>
      <c r="Y289" s="526"/>
      <c r="Z289" s="526"/>
      <c r="AA289" s="526"/>
      <c r="AB289" s="526"/>
      <c r="AC289" s="526"/>
      <c r="AD289" s="526"/>
      <c r="AE289" s="526"/>
      <c r="AF289" s="526"/>
      <c r="AG289" s="526"/>
      <c r="AH289" s="526"/>
      <c r="AI289" s="526"/>
      <c r="AJ289" s="526"/>
      <c r="AK289" s="526"/>
      <c r="AL289" s="526"/>
      <c r="AM289" s="526"/>
      <c r="AN289" s="526"/>
      <c r="AO289" s="527"/>
      <c r="AP289" s="527"/>
      <c r="AQ289" s="527"/>
      <c r="AR289" s="527"/>
    </row>
    <row r="290" spans="1:44" ht="15.75" customHeight="1">
      <c r="A290" s="101"/>
      <c r="B290" s="526"/>
      <c r="C290" s="939"/>
      <c r="D290" s="542"/>
      <c r="E290" s="829"/>
      <c r="F290" s="542"/>
      <c r="G290" s="830"/>
      <c r="H290" s="526"/>
      <c r="I290" s="526"/>
      <c r="J290" s="526"/>
      <c r="K290" s="526"/>
      <c r="L290" s="526"/>
      <c r="M290" s="526"/>
      <c r="N290" s="526"/>
      <c r="O290" s="526"/>
      <c r="P290" s="526"/>
      <c r="Q290" s="526"/>
      <c r="R290" s="526"/>
      <c r="S290" s="526"/>
      <c r="T290" s="526"/>
      <c r="U290" s="526"/>
      <c r="V290" s="526"/>
      <c r="W290" s="526"/>
      <c r="X290" s="526"/>
      <c r="Y290" s="526"/>
      <c r="Z290" s="526"/>
      <c r="AA290" s="526"/>
      <c r="AB290" s="526"/>
      <c r="AC290" s="526"/>
      <c r="AD290" s="526"/>
      <c r="AE290" s="526"/>
      <c r="AF290" s="526"/>
      <c r="AG290" s="526"/>
      <c r="AH290" s="526"/>
      <c r="AI290" s="526"/>
      <c r="AJ290" s="526"/>
      <c r="AK290" s="526"/>
      <c r="AL290" s="526"/>
      <c r="AM290" s="526"/>
      <c r="AN290" s="526"/>
      <c r="AO290" s="527"/>
      <c r="AP290" s="527"/>
      <c r="AQ290" s="527"/>
      <c r="AR290" s="527"/>
    </row>
    <row r="291" spans="1:44" ht="15.75" customHeight="1">
      <c r="A291" s="101"/>
      <c r="B291" s="526"/>
      <c r="C291" s="939"/>
      <c r="D291" s="542"/>
      <c r="E291" s="829"/>
      <c r="F291" s="542"/>
      <c r="G291" s="830"/>
      <c r="H291" s="526"/>
      <c r="I291" s="526"/>
      <c r="J291" s="526"/>
      <c r="K291" s="526"/>
      <c r="L291" s="526"/>
      <c r="M291" s="526"/>
      <c r="N291" s="526"/>
      <c r="O291" s="526"/>
      <c r="P291" s="526"/>
      <c r="Q291" s="526"/>
      <c r="R291" s="526"/>
      <c r="S291" s="526"/>
      <c r="T291" s="526"/>
      <c r="U291" s="526"/>
      <c r="V291" s="526"/>
      <c r="W291" s="526"/>
      <c r="X291" s="526"/>
      <c r="Y291" s="526"/>
      <c r="Z291" s="526"/>
      <c r="AA291" s="526"/>
      <c r="AB291" s="526"/>
      <c r="AC291" s="526"/>
      <c r="AD291" s="526"/>
      <c r="AE291" s="526"/>
      <c r="AF291" s="526"/>
      <c r="AG291" s="526"/>
      <c r="AH291" s="526"/>
      <c r="AI291" s="526"/>
      <c r="AJ291" s="526"/>
      <c r="AK291" s="526"/>
      <c r="AL291" s="526"/>
      <c r="AM291" s="526"/>
      <c r="AN291" s="526"/>
      <c r="AO291" s="527"/>
      <c r="AP291" s="527"/>
      <c r="AQ291" s="527"/>
      <c r="AR291" s="527"/>
    </row>
    <row r="292" spans="1:44" ht="15.75" customHeight="1">
      <c r="A292" s="101"/>
      <c r="B292" s="526"/>
      <c r="C292" s="939"/>
      <c r="D292" s="542"/>
      <c r="E292" s="829"/>
      <c r="F292" s="542"/>
      <c r="G292" s="830"/>
      <c r="H292" s="526"/>
      <c r="I292" s="526"/>
      <c r="J292" s="526"/>
      <c r="K292" s="526"/>
      <c r="L292" s="526"/>
      <c r="M292" s="526"/>
      <c r="N292" s="526"/>
      <c r="O292" s="526"/>
      <c r="P292" s="526"/>
      <c r="Q292" s="526"/>
      <c r="R292" s="526"/>
      <c r="S292" s="526"/>
      <c r="T292" s="526"/>
      <c r="U292" s="526"/>
      <c r="V292" s="526"/>
      <c r="W292" s="526"/>
      <c r="X292" s="526"/>
      <c r="Y292" s="526"/>
      <c r="Z292" s="526"/>
      <c r="AA292" s="526"/>
      <c r="AB292" s="526"/>
      <c r="AC292" s="526"/>
      <c r="AD292" s="526"/>
      <c r="AE292" s="526"/>
      <c r="AF292" s="526"/>
      <c r="AG292" s="526"/>
      <c r="AH292" s="526"/>
      <c r="AI292" s="526"/>
      <c r="AJ292" s="526"/>
      <c r="AK292" s="526"/>
      <c r="AL292" s="526"/>
      <c r="AM292" s="526"/>
      <c r="AN292" s="526"/>
      <c r="AO292" s="527"/>
      <c r="AP292" s="527"/>
      <c r="AQ292" s="527"/>
      <c r="AR292" s="527"/>
    </row>
    <row r="293" spans="1:44" ht="15.75" customHeight="1">
      <c r="A293" s="101"/>
      <c r="B293" s="526"/>
      <c r="C293" s="939"/>
      <c r="D293" s="542"/>
      <c r="E293" s="829"/>
      <c r="F293" s="542"/>
      <c r="G293" s="830"/>
      <c r="H293" s="526"/>
      <c r="I293" s="526"/>
      <c r="J293" s="526"/>
      <c r="K293" s="526"/>
      <c r="L293" s="526"/>
      <c r="M293" s="526"/>
      <c r="N293" s="526"/>
      <c r="O293" s="526"/>
      <c r="P293" s="526"/>
      <c r="Q293" s="526"/>
      <c r="R293" s="526"/>
      <c r="S293" s="526"/>
      <c r="T293" s="526"/>
      <c r="U293" s="526"/>
      <c r="V293" s="526"/>
      <c r="W293" s="526"/>
      <c r="X293" s="526"/>
      <c r="Y293" s="526"/>
      <c r="Z293" s="526"/>
      <c r="AA293" s="526"/>
      <c r="AB293" s="526"/>
      <c r="AC293" s="526"/>
      <c r="AD293" s="526"/>
      <c r="AE293" s="526"/>
      <c r="AF293" s="526"/>
      <c r="AG293" s="526"/>
      <c r="AH293" s="526"/>
      <c r="AI293" s="526"/>
      <c r="AJ293" s="526"/>
      <c r="AK293" s="526"/>
      <c r="AL293" s="526"/>
      <c r="AM293" s="526"/>
      <c r="AN293" s="526"/>
      <c r="AO293" s="527"/>
      <c r="AP293" s="527"/>
      <c r="AQ293" s="527"/>
      <c r="AR293" s="527"/>
    </row>
    <row r="294" spans="1:44" ht="15.75" customHeight="1">
      <c r="A294" s="101"/>
      <c r="B294" s="526"/>
      <c r="C294" s="939"/>
      <c r="D294" s="542"/>
      <c r="E294" s="829"/>
      <c r="F294" s="542"/>
      <c r="G294" s="830"/>
      <c r="H294" s="526"/>
      <c r="I294" s="526"/>
      <c r="J294" s="526"/>
      <c r="K294" s="526"/>
      <c r="L294" s="526"/>
      <c r="M294" s="526"/>
      <c r="N294" s="526"/>
      <c r="O294" s="526"/>
      <c r="P294" s="526"/>
      <c r="Q294" s="526"/>
      <c r="R294" s="526"/>
      <c r="S294" s="526"/>
      <c r="T294" s="526"/>
      <c r="U294" s="526"/>
      <c r="V294" s="526"/>
      <c r="W294" s="526"/>
      <c r="X294" s="526"/>
      <c r="Y294" s="526"/>
      <c r="Z294" s="526"/>
      <c r="AA294" s="526"/>
      <c r="AB294" s="526"/>
      <c r="AC294" s="526"/>
      <c r="AD294" s="526"/>
      <c r="AE294" s="526"/>
      <c r="AF294" s="526"/>
      <c r="AG294" s="526"/>
      <c r="AH294" s="526"/>
      <c r="AI294" s="526"/>
      <c r="AJ294" s="526"/>
      <c r="AK294" s="526"/>
      <c r="AL294" s="526"/>
      <c r="AM294" s="526"/>
      <c r="AN294" s="526"/>
      <c r="AO294" s="527"/>
      <c r="AP294" s="527"/>
      <c r="AQ294" s="527"/>
      <c r="AR294" s="527"/>
    </row>
    <row r="295" spans="1:44" ht="15.75" customHeight="1">
      <c r="A295" s="101"/>
      <c r="B295" s="526"/>
      <c r="C295" s="939"/>
      <c r="D295" s="542"/>
      <c r="E295" s="829"/>
      <c r="F295" s="542"/>
      <c r="G295" s="830"/>
      <c r="H295" s="526"/>
      <c r="I295" s="526"/>
      <c r="J295" s="526"/>
      <c r="K295" s="526"/>
      <c r="L295" s="526"/>
      <c r="M295" s="526"/>
      <c r="N295" s="526"/>
      <c r="O295" s="526"/>
      <c r="P295" s="526"/>
      <c r="Q295" s="526"/>
      <c r="R295" s="526"/>
      <c r="S295" s="526"/>
      <c r="T295" s="526"/>
      <c r="U295" s="526"/>
      <c r="V295" s="526"/>
      <c r="W295" s="526"/>
      <c r="X295" s="526"/>
      <c r="Y295" s="526"/>
      <c r="Z295" s="526"/>
      <c r="AA295" s="526"/>
      <c r="AB295" s="526"/>
      <c r="AC295" s="526"/>
      <c r="AD295" s="526"/>
      <c r="AE295" s="526"/>
      <c r="AF295" s="526"/>
      <c r="AG295" s="526"/>
      <c r="AH295" s="526"/>
      <c r="AI295" s="526"/>
      <c r="AJ295" s="526"/>
      <c r="AK295" s="526"/>
      <c r="AL295" s="526"/>
      <c r="AM295" s="526"/>
      <c r="AN295" s="526"/>
      <c r="AO295" s="527"/>
      <c r="AP295" s="527"/>
      <c r="AQ295" s="527"/>
      <c r="AR295" s="527"/>
    </row>
    <row r="296" spans="1:44" ht="15.75" customHeight="1">
      <c r="A296" s="101"/>
      <c r="B296" s="526"/>
      <c r="C296" s="939"/>
      <c r="D296" s="542"/>
      <c r="E296" s="829"/>
      <c r="F296" s="542"/>
      <c r="G296" s="830"/>
      <c r="H296" s="526"/>
      <c r="I296" s="526"/>
      <c r="J296" s="526"/>
      <c r="K296" s="526"/>
      <c r="L296" s="526"/>
      <c r="M296" s="526"/>
      <c r="N296" s="526"/>
      <c r="O296" s="526"/>
      <c r="P296" s="526"/>
      <c r="Q296" s="526"/>
      <c r="R296" s="526"/>
      <c r="S296" s="526"/>
      <c r="T296" s="526"/>
      <c r="U296" s="526"/>
      <c r="V296" s="526"/>
      <c r="W296" s="526"/>
      <c r="X296" s="526"/>
      <c r="Y296" s="526"/>
      <c r="Z296" s="526"/>
      <c r="AA296" s="526"/>
      <c r="AB296" s="526"/>
      <c r="AC296" s="526"/>
      <c r="AD296" s="526"/>
      <c r="AE296" s="526"/>
      <c r="AF296" s="526"/>
      <c r="AG296" s="526"/>
      <c r="AH296" s="526"/>
      <c r="AI296" s="526"/>
      <c r="AJ296" s="526"/>
      <c r="AK296" s="526"/>
      <c r="AL296" s="526"/>
      <c r="AM296" s="526"/>
      <c r="AN296" s="526"/>
      <c r="AO296" s="527"/>
      <c r="AP296" s="527"/>
      <c r="AQ296" s="527"/>
      <c r="AR296" s="527"/>
    </row>
    <row r="297" spans="1:44" ht="15.75" customHeight="1">
      <c r="A297" s="101"/>
      <c r="B297" s="526"/>
      <c r="C297" s="939"/>
      <c r="D297" s="542"/>
      <c r="E297" s="829"/>
      <c r="F297" s="542"/>
      <c r="G297" s="830"/>
      <c r="H297" s="526"/>
      <c r="I297" s="526"/>
      <c r="J297" s="526"/>
      <c r="K297" s="526"/>
      <c r="L297" s="526"/>
      <c r="M297" s="526"/>
      <c r="N297" s="526"/>
      <c r="O297" s="526"/>
      <c r="P297" s="526"/>
      <c r="Q297" s="526"/>
      <c r="R297" s="526"/>
      <c r="S297" s="526"/>
      <c r="T297" s="526"/>
      <c r="U297" s="526"/>
      <c r="V297" s="526"/>
      <c r="W297" s="526"/>
      <c r="X297" s="526"/>
      <c r="Y297" s="526"/>
      <c r="Z297" s="526"/>
      <c r="AA297" s="526"/>
      <c r="AB297" s="526"/>
      <c r="AC297" s="526"/>
      <c r="AD297" s="526"/>
      <c r="AE297" s="526"/>
      <c r="AF297" s="526"/>
      <c r="AG297" s="526"/>
      <c r="AH297" s="526"/>
      <c r="AI297" s="526"/>
      <c r="AJ297" s="526"/>
      <c r="AK297" s="526"/>
      <c r="AL297" s="526"/>
      <c r="AM297" s="526"/>
      <c r="AN297" s="526"/>
      <c r="AO297" s="527"/>
      <c r="AP297" s="527"/>
      <c r="AQ297" s="527"/>
      <c r="AR297" s="527"/>
    </row>
    <row r="298" spans="1:44" ht="15.75" customHeight="1">
      <c r="A298" s="101"/>
      <c r="B298" s="526"/>
      <c r="C298" s="939"/>
      <c r="D298" s="542"/>
      <c r="E298" s="829"/>
      <c r="F298" s="542"/>
      <c r="G298" s="830"/>
      <c r="H298" s="526"/>
      <c r="I298" s="526"/>
      <c r="J298" s="526"/>
      <c r="K298" s="526"/>
      <c r="L298" s="526"/>
      <c r="M298" s="526"/>
      <c r="N298" s="526"/>
      <c r="O298" s="526"/>
      <c r="P298" s="526"/>
      <c r="Q298" s="526"/>
      <c r="R298" s="526"/>
      <c r="S298" s="526"/>
      <c r="T298" s="526"/>
      <c r="U298" s="526"/>
      <c r="V298" s="526"/>
      <c r="W298" s="526"/>
      <c r="X298" s="526"/>
      <c r="Y298" s="526"/>
      <c r="Z298" s="526"/>
      <c r="AA298" s="526"/>
      <c r="AB298" s="526"/>
      <c r="AC298" s="526"/>
      <c r="AD298" s="526"/>
      <c r="AE298" s="526"/>
      <c r="AF298" s="526"/>
      <c r="AG298" s="526"/>
      <c r="AH298" s="526"/>
      <c r="AI298" s="526"/>
      <c r="AJ298" s="526"/>
      <c r="AK298" s="526"/>
      <c r="AL298" s="526"/>
      <c r="AM298" s="526"/>
      <c r="AN298" s="526"/>
      <c r="AO298" s="527"/>
      <c r="AP298" s="527"/>
      <c r="AQ298" s="527"/>
      <c r="AR298" s="527"/>
    </row>
    <row r="299" spans="1:44" ht="15.75" customHeight="1">
      <c r="A299" s="101"/>
      <c r="B299" s="526"/>
      <c r="C299" s="939"/>
      <c r="D299" s="542"/>
      <c r="E299" s="829"/>
      <c r="F299" s="542"/>
      <c r="G299" s="830"/>
      <c r="H299" s="526"/>
      <c r="I299" s="526"/>
      <c r="J299" s="526"/>
      <c r="K299" s="526"/>
      <c r="L299" s="526"/>
      <c r="M299" s="526"/>
      <c r="N299" s="526"/>
      <c r="O299" s="526"/>
      <c r="P299" s="526"/>
      <c r="Q299" s="526"/>
      <c r="R299" s="526"/>
      <c r="S299" s="526"/>
      <c r="T299" s="526"/>
      <c r="U299" s="526"/>
      <c r="V299" s="526"/>
      <c r="W299" s="526"/>
      <c r="X299" s="526"/>
      <c r="Y299" s="526"/>
      <c r="Z299" s="526"/>
      <c r="AA299" s="526"/>
      <c r="AB299" s="526"/>
      <c r="AC299" s="526"/>
      <c r="AD299" s="526"/>
      <c r="AE299" s="526"/>
      <c r="AF299" s="526"/>
      <c r="AG299" s="526"/>
      <c r="AH299" s="526"/>
      <c r="AI299" s="526"/>
      <c r="AJ299" s="526"/>
      <c r="AK299" s="526"/>
      <c r="AL299" s="526"/>
      <c r="AM299" s="526"/>
      <c r="AN299" s="526"/>
      <c r="AO299" s="527"/>
      <c r="AP299" s="527"/>
      <c r="AQ299" s="527"/>
      <c r="AR299" s="527"/>
    </row>
    <row r="300" spans="1:44" ht="15.75" customHeight="1">
      <c r="A300" s="101"/>
      <c r="B300" s="526"/>
      <c r="C300" s="939"/>
      <c r="D300" s="542"/>
      <c r="E300" s="829"/>
      <c r="F300" s="542"/>
      <c r="G300" s="830"/>
      <c r="H300" s="526"/>
      <c r="I300" s="526"/>
      <c r="J300" s="526"/>
      <c r="K300" s="526"/>
      <c r="L300" s="526"/>
      <c r="M300" s="526"/>
      <c r="N300" s="526"/>
      <c r="O300" s="526"/>
      <c r="P300" s="526"/>
      <c r="Q300" s="526"/>
      <c r="R300" s="526"/>
      <c r="S300" s="526"/>
      <c r="T300" s="526"/>
      <c r="U300" s="526"/>
      <c r="V300" s="526"/>
      <c r="W300" s="526"/>
      <c r="X300" s="526"/>
      <c r="Y300" s="526"/>
      <c r="Z300" s="526"/>
      <c r="AA300" s="526"/>
      <c r="AB300" s="526"/>
      <c r="AC300" s="526"/>
      <c r="AD300" s="526"/>
      <c r="AE300" s="526"/>
      <c r="AF300" s="526"/>
      <c r="AG300" s="526"/>
      <c r="AH300" s="526"/>
      <c r="AI300" s="526"/>
      <c r="AJ300" s="526"/>
      <c r="AK300" s="526"/>
      <c r="AL300" s="526"/>
      <c r="AM300" s="526"/>
      <c r="AN300" s="526"/>
      <c r="AO300" s="527"/>
      <c r="AP300" s="527"/>
      <c r="AQ300" s="527"/>
      <c r="AR300" s="527"/>
    </row>
    <row r="301" spans="1:44" ht="15.75" customHeight="1">
      <c r="A301" s="101"/>
      <c r="B301" s="526"/>
      <c r="C301" s="939"/>
      <c r="D301" s="542"/>
      <c r="E301" s="829"/>
      <c r="F301" s="542"/>
      <c r="G301" s="830"/>
      <c r="H301" s="526"/>
      <c r="I301" s="526"/>
      <c r="J301" s="526"/>
      <c r="K301" s="526"/>
      <c r="L301" s="526"/>
      <c r="M301" s="526"/>
      <c r="N301" s="526"/>
      <c r="O301" s="526"/>
      <c r="P301" s="526"/>
      <c r="Q301" s="526"/>
      <c r="R301" s="526"/>
      <c r="S301" s="526"/>
      <c r="T301" s="526"/>
      <c r="U301" s="526"/>
      <c r="V301" s="526"/>
      <c r="W301" s="526"/>
      <c r="X301" s="526"/>
      <c r="Y301" s="526"/>
      <c r="Z301" s="526"/>
      <c r="AA301" s="526"/>
      <c r="AB301" s="526"/>
      <c r="AC301" s="526"/>
      <c r="AD301" s="526"/>
      <c r="AE301" s="526"/>
      <c r="AF301" s="526"/>
      <c r="AG301" s="526"/>
      <c r="AH301" s="526"/>
      <c r="AI301" s="526"/>
      <c r="AJ301" s="526"/>
      <c r="AK301" s="526"/>
      <c r="AL301" s="526"/>
      <c r="AM301" s="526"/>
      <c r="AN301" s="526"/>
      <c r="AO301" s="527"/>
      <c r="AP301" s="527"/>
      <c r="AQ301" s="527"/>
      <c r="AR301" s="527"/>
    </row>
    <row r="302" spans="1:44" ht="15.75" customHeight="1">
      <c r="A302" s="101"/>
      <c r="B302" s="526"/>
      <c r="C302" s="939"/>
      <c r="D302" s="542"/>
      <c r="E302" s="829"/>
      <c r="F302" s="542"/>
      <c r="G302" s="830"/>
      <c r="H302" s="526"/>
      <c r="I302" s="526"/>
      <c r="J302" s="526"/>
      <c r="K302" s="526"/>
      <c r="L302" s="526"/>
      <c r="M302" s="526"/>
      <c r="N302" s="526"/>
      <c r="O302" s="526"/>
      <c r="P302" s="526"/>
      <c r="Q302" s="526"/>
      <c r="R302" s="526"/>
      <c r="S302" s="526"/>
      <c r="T302" s="526"/>
      <c r="U302" s="526"/>
      <c r="V302" s="526"/>
      <c r="W302" s="526"/>
      <c r="X302" s="526"/>
      <c r="Y302" s="526"/>
      <c r="Z302" s="526"/>
      <c r="AA302" s="526"/>
      <c r="AB302" s="526"/>
      <c r="AC302" s="526"/>
      <c r="AD302" s="526"/>
      <c r="AE302" s="526"/>
      <c r="AF302" s="526"/>
      <c r="AG302" s="526"/>
      <c r="AH302" s="526"/>
      <c r="AI302" s="526"/>
      <c r="AJ302" s="526"/>
      <c r="AK302" s="526"/>
      <c r="AL302" s="526"/>
      <c r="AM302" s="526"/>
      <c r="AN302" s="526"/>
      <c r="AO302" s="527"/>
      <c r="AP302" s="527"/>
      <c r="AQ302" s="527"/>
      <c r="AR302" s="527"/>
    </row>
    <row r="303" spans="1:44" ht="15.75" customHeight="1">
      <c r="A303" s="101"/>
      <c r="B303" s="526"/>
      <c r="C303" s="939"/>
      <c r="D303" s="542"/>
      <c r="E303" s="829"/>
      <c r="F303" s="542"/>
      <c r="G303" s="830"/>
      <c r="H303" s="526"/>
      <c r="I303" s="526"/>
      <c r="J303" s="526"/>
      <c r="K303" s="526"/>
      <c r="L303" s="526"/>
      <c r="M303" s="526"/>
      <c r="N303" s="526"/>
      <c r="O303" s="526"/>
      <c r="P303" s="526"/>
      <c r="Q303" s="526"/>
      <c r="R303" s="526"/>
      <c r="S303" s="526"/>
      <c r="T303" s="526"/>
      <c r="U303" s="526"/>
      <c r="V303" s="526"/>
      <c r="W303" s="526"/>
      <c r="X303" s="526"/>
      <c r="Y303" s="526"/>
      <c r="Z303" s="526"/>
      <c r="AA303" s="526"/>
      <c r="AB303" s="526"/>
      <c r="AC303" s="526"/>
      <c r="AD303" s="526"/>
      <c r="AE303" s="526"/>
      <c r="AF303" s="526"/>
      <c r="AG303" s="526"/>
      <c r="AH303" s="526"/>
      <c r="AI303" s="526"/>
      <c r="AJ303" s="526"/>
      <c r="AK303" s="526"/>
      <c r="AL303" s="526"/>
      <c r="AM303" s="526"/>
      <c r="AN303" s="526"/>
      <c r="AO303" s="527"/>
      <c r="AP303" s="527"/>
      <c r="AQ303" s="527"/>
      <c r="AR303" s="527"/>
    </row>
    <row r="304" spans="1:44" ht="15.75" customHeight="1">
      <c r="A304" s="101"/>
      <c r="B304" s="526"/>
      <c r="C304" s="939"/>
      <c r="D304" s="542"/>
      <c r="E304" s="829"/>
      <c r="F304" s="542"/>
      <c r="G304" s="830"/>
      <c r="H304" s="526"/>
      <c r="I304" s="526"/>
      <c r="J304" s="526"/>
      <c r="K304" s="526"/>
      <c r="L304" s="526"/>
      <c r="M304" s="526"/>
      <c r="N304" s="526"/>
      <c r="O304" s="526"/>
      <c r="P304" s="526"/>
      <c r="Q304" s="526"/>
      <c r="R304" s="526"/>
      <c r="S304" s="526"/>
      <c r="T304" s="526"/>
      <c r="U304" s="526"/>
      <c r="V304" s="526"/>
      <c r="W304" s="526"/>
      <c r="X304" s="526"/>
      <c r="Y304" s="526"/>
      <c r="Z304" s="526"/>
      <c r="AA304" s="526"/>
      <c r="AB304" s="526"/>
      <c r="AC304" s="526"/>
      <c r="AD304" s="526"/>
      <c r="AE304" s="526"/>
      <c r="AF304" s="526"/>
      <c r="AG304" s="526"/>
      <c r="AH304" s="526"/>
      <c r="AI304" s="526"/>
      <c r="AJ304" s="526"/>
      <c r="AK304" s="526"/>
      <c r="AL304" s="526"/>
      <c r="AM304" s="526"/>
      <c r="AN304" s="526"/>
      <c r="AO304" s="527"/>
      <c r="AP304" s="527"/>
      <c r="AQ304" s="527"/>
      <c r="AR304" s="527"/>
    </row>
    <row r="305" spans="1:44" ht="15.75" customHeight="1">
      <c r="A305" s="101"/>
      <c r="B305" s="526"/>
      <c r="C305" s="939"/>
      <c r="D305" s="542"/>
      <c r="E305" s="829"/>
      <c r="F305" s="542"/>
      <c r="G305" s="830"/>
      <c r="H305" s="526"/>
      <c r="I305" s="526"/>
      <c r="J305" s="526"/>
      <c r="K305" s="526"/>
      <c r="L305" s="526"/>
      <c r="M305" s="526"/>
      <c r="N305" s="526"/>
      <c r="O305" s="526"/>
      <c r="P305" s="526"/>
      <c r="Q305" s="526"/>
      <c r="R305" s="526"/>
      <c r="S305" s="526"/>
      <c r="T305" s="526"/>
      <c r="U305" s="526"/>
      <c r="V305" s="526"/>
      <c r="W305" s="526"/>
      <c r="X305" s="526"/>
      <c r="Y305" s="526"/>
      <c r="Z305" s="526"/>
      <c r="AA305" s="526"/>
      <c r="AB305" s="526"/>
      <c r="AC305" s="526"/>
      <c r="AD305" s="526"/>
      <c r="AE305" s="526"/>
      <c r="AF305" s="526"/>
      <c r="AG305" s="526"/>
      <c r="AH305" s="526"/>
      <c r="AI305" s="526"/>
      <c r="AJ305" s="526"/>
      <c r="AK305" s="526"/>
      <c r="AL305" s="526"/>
      <c r="AM305" s="526"/>
      <c r="AN305" s="526"/>
      <c r="AO305" s="527"/>
      <c r="AP305" s="527"/>
      <c r="AQ305" s="527"/>
      <c r="AR305" s="527"/>
    </row>
    <row r="306" spans="1:44" ht="15.75" customHeight="1">
      <c r="A306" s="101"/>
      <c r="B306" s="526"/>
      <c r="C306" s="939"/>
      <c r="D306" s="542"/>
      <c r="E306" s="829"/>
      <c r="F306" s="542"/>
      <c r="G306" s="830"/>
      <c r="H306" s="526"/>
      <c r="I306" s="526"/>
      <c r="J306" s="526"/>
      <c r="K306" s="526"/>
      <c r="L306" s="526"/>
      <c r="M306" s="526"/>
      <c r="N306" s="526"/>
      <c r="O306" s="526"/>
      <c r="P306" s="526"/>
      <c r="Q306" s="526"/>
      <c r="R306" s="526"/>
      <c r="S306" s="526"/>
      <c r="T306" s="526"/>
      <c r="U306" s="526"/>
      <c r="V306" s="526"/>
      <c r="W306" s="526"/>
      <c r="X306" s="526"/>
      <c r="Y306" s="526"/>
      <c r="Z306" s="526"/>
      <c r="AA306" s="526"/>
      <c r="AB306" s="526"/>
      <c r="AC306" s="526"/>
      <c r="AD306" s="526"/>
      <c r="AE306" s="526"/>
      <c r="AF306" s="526"/>
      <c r="AG306" s="526"/>
      <c r="AH306" s="526"/>
      <c r="AI306" s="526"/>
      <c r="AJ306" s="526"/>
      <c r="AK306" s="526"/>
      <c r="AL306" s="526"/>
      <c r="AM306" s="526"/>
      <c r="AN306" s="526"/>
      <c r="AO306" s="527"/>
      <c r="AP306" s="527"/>
      <c r="AQ306" s="527"/>
      <c r="AR306" s="527"/>
    </row>
    <row r="307" spans="1:44" ht="15.75" customHeight="1">
      <c r="A307" s="101"/>
      <c r="B307" s="526"/>
      <c r="C307" s="939"/>
      <c r="D307" s="542"/>
      <c r="E307" s="829"/>
      <c r="F307" s="542"/>
      <c r="G307" s="830"/>
      <c r="H307" s="526"/>
      <c r="I307" s="526"/>
      <c r="J307" s="526"/>
      <c r="K307" s="526"/>
      <c r="L307" s="526"/>
      <c r="M307" s="526"/>
      <c r="N307" s="526"/>
      <c r="O307" s="526"/>
      <c r="P307" s="526"/>
      <c r="Q307" s="526"/>
      <c r="R307" s="526"/>
      <c r="S307" s="526"/>
      <c r="T307" s="526"/>
      <c r="U307" s="526"/>
      <c r="V307" s="526"/>
      <c r="W307" s="526"/>
      <c r="X307" s="526"/>
      <c r="Y307" s="526"/>
      <c r="Z307" s="526"/>
      <c r="AA307" s="526"/>
      <c r="AB307" s="526"/>
      <c r="AC307" s="526"/>
      <c r="AD307" s="526"/>
      <c r="AE307" s="526"/>
      <c r="AF307" s="526"/>
      <c r="AG307" s="526"/>
      <c r="AH307" s="526"/>
      <c r="AI307" s="526"/>
      <c r="AJ307" s="526"/>
      <c r="AK307" s="526"/>
      <c r="AL307" s="526"/>
      <c r="AM307" s="526"/>
      <c r="AN307" s="526"/>
      <c r="AO307" s="527"/>
      <c r="AP307" s="527"/>
      <c r="AQ307" s="527"/>
      <c r="AR307" s="527"/>
    </row>
    <row r="308" spans="1:44" ht="15.75" customHeight="1">
      <c r="A308" s="101"/>
      <c r="B308" s="526"/>
      <c r="C308" s="939"/>
      <c r="D308" s="542"/>
      <c r="E308" s="829"/>
      <c r="F308" s="542"/>
      <c r="G308" s="830"/>
      <c r="H308" s="526"/>
      <c r="I308" s="526"/>
      <c r="J308" s="526"/>
      <c r="K308" s="526"/>
      <c r="L308" s="526"/>
      <c r="M308" s="526"/>
      <c r="N308" s="526"/>
      <c r="O308" s="526"/>
      <c r="P308" s="526"/>
      <c r="Q308" s="526"/>
      <c r="R308" s="526"/>
      <c r="S308" s="526"/>
      <c r="T308" s="526"/>
      <c r="U308" s="526"/>
      <c r="V308" s="526"/>
      <c r="W308" s="526"/>
      <c r="X308" s="526"/>
      <c r="Y308" s="526"/>
      <c r="Z308" s="526"/>
      <c r="AA308" s="526"/>
      <c r="AB308" s="526"/>
      <c r="AC308" s="526"/>
      <c r="AD308" s="526"/>
      <c r="AE308" s="526"/>
      <c r="AF308" s="526"/>
      <c r="AG308" s="526"/>
      <c r="AH308" s="526"/>
      <c r="AI308" s="526"/>
      <c r="AJ308" s="526"/>
      <c r="AK308" s="526"/>
      <c r="AL308" s="526"/>
      <c r="AM308" s="526"/>
      <c r="AN308" s="526"/>
      <c r="AO308" s="527"/>
      <c r="AP308" s="527"/>
      <c r="AQ308" s="527"/>
      <c r="AR308" s="527"/>
    </row>
    <row r="309" spans="1:44" ht="15.75" customHeight="1">
      <c r="A309" s="101"/>
      <c r="B309" s="526"/>
      <c r="C309" s="939"/>
      <c r="D309" s="542"/>
      <c r="E309" s="829"/>
      <c r="F309" s="542"/>
      <c r="G309" s="830"/>
      <c r="H309" s="526"/>
      <c r="I309" s="526"/>
      <c r="J309" s="526"/>
      <c r="K309" s="526"/>
      <c r="L309" s="526"/>
      <c r="M309" s="526"/>
      <c r="N309" s="526"/>
      <c r="O309" s="526"/>
      <c r="P309" s="526"/>
      <c r="Q309" s="526"/>
      <c r="R309" s="526"/>
      <c r="S309" s="526"/>
      <c r="T309" s="526"/>
      <c r="U309" s="526"/>
      <c r="V309" s="526"/>
      <c r="W309" s="526"/>
      <c r="X309" s="526"/>
      <c r="Y309" s="526"/>
      <c r="Z309" s="526"/>
      <c r="AA309" s="526"/>
      <c r="AB309" s="526"/>
      <c r="AC309" s="526"/>
      <c r="AD309" s="526"/>
      <c r="AE309" s="526"/>
      <c r="AF309" s="526"/>
      <c r="AG309" s="526"/>
      <c r="AH309" s="526"/>
      <c r="AI309" s="526"/>
      <c r="AJ309" s="526"/>
      <c r="AK309" s="526"/>
      <c r="AL309" s="526"/>
      <c r="AM309" s="526"/>
      <c r="AN309" s="526"/>
      <c r="AO309" s="527"/>
      <c r="AP309" s="527"/>
      <c r="AQ309" s="527"/>
      <c r="AR309" s="527"/>
    </row>
    <row r="310" spans="1:44" ht="15.75" customHeight="1">
      <c r="A310" s="101"/>
      <c r="B310" s="526"/>
      <c r="C310" s="939"/>
      <c r="D310" s="542"/>
      <c r="E310" s="829"/>
      <c r="F310" s="542"/>
      <c r="G310" s="830"/>
      <c r="H310" s="526"/>
      <c r="I310" s="526"/>
      <c r="J310" s="526"/>
      <c r="K310" s="526"/>
      <c r="L310" s="526"/>
      <c r="M310" s="526"/>
      <c r="N310" s="526"/>
      <c r="O310" s="526"/>
      <c r="P310" s="526"/>
      <c r="Q310" s="526"/>
      <c r="R310" s="526"/>
      <c r="S310" s="526"/>
      <c r="T310" s="526"/>
      <c r="U310" s="526"/>
      <c r="V310" s="526"/>
      <c r="W310" s="526"/>
      <c r="X310" s="526"/>
      <c r="Y310" s="526"/>
      <c r="Z310" s="526"/>
      <c r="AA310" s="526"/>
      <c r="AB310" s="526"/>
      <c r="AC310" s="526"/>
      <c r="AD310" s="526"/>
      <c r="AE310" s="526"/>
      <c r="AF310" s="526"/>
      <c r="AG310" s="526"/>
      <c r="AH310" s="526"/>
      <c r="AI310" s="526"/>
      <c r="AJ310" s="526"/>
      <c r="AK310" s="526"/>
      <c r="AL310" s="526"/>
      <c r="AM310" s="526"/>
      <c r="AN310" s="526"/>
      <c r="AO310" s="527"/>
      <c r="AP310" s="527"/>
      <c r="AQ310" s="527"/>
      <c r="AR310" s="527"/>
    </row>
    <row r="311" spans="1:44" ht="15.75" customHeight="1">
      <c r="A311" s="101"/>
      <c r="B311" s="526"/>
      <c r="C311" s="939"/>
      <c r="D311" s="542"/>
      <c r="E311" s="829"/>
      <c r="F311" s="542"/>
      <c r="G311" s="830"/>
      <c r="H311" s="526"/>
      <c r="I311" s="526"/>
      <c r="J311" s="526"/>
      <c r="K311" s="526"/>
      <c r="L311" s="526"/>
      <c r="M311" s="526"/>
      <c r="N311" s="526"/>
      <c r="O311" s="526"/>
      <c r="P311" s="526"/>
      <c r="Q311" s="526"/>
      <c r="R311" s="526"/>
      <c r="S311" s="526"/>
      <c r="T311" s="526"/>
      <c r="U311" s="526"/>
      <c r="V311" s="526"/>
      <c r="W311" s="526"/>
      <c r="X311" s="526"/>
      <c r="Y311" s="526"/>
      <c r="Z311" s="526"/>
      <c r="AA311" s="526"/>
      <c r="AB311" s="526"/>
      <c r="AC311" s="526"/>
      <c r="AD311" s="526"/>
      <c r="AE311" s="526"/>
      <c r="AF311" s="526"/>
      <c r="AG311" s="526"/>
      <c r="AH311" s="526"/>
      <c r="AI311" s="526"/>
      <c r="AJ311" s="526"/>
      <c r="AK311" s="526"/>
      <c r="AL311" s="526"/>
      <c r="AM311" s="526"/>
      <c r="AN311" s="526"/>
      <c r="AO311" s="527"/>
      <c r="AP311" s="527"/>
      <c r="AQ311" s="527"/>
      <c r="AR311" s="527"/>
    </row>
    <row r="312" spans="1:44" ht="15.75" customHeight="1">
      <c r="A312" s="101"/>
      <c r="B312" s="526"/>
      <c r="C312" s="939"/>
      <c r="D312" s="542"/>
      <c r="E312" s="829"/>
      <c r="F312" s="542"/>
      <c r="G312" s="830"/>
      <c r="H312" s="526"/>
      <c r="I312" s="526"/>
      <c r="J312" s="526"/>
      <c r="K312" s="526"/>
      <c r="L312" s="526"/>
      <c r="M312" s="526"/>
      <c r="N312" s="526"/>
      <c r="O312" s="526"/>
      <c r="P312" s="526"/>
      <c r="Q312" s="526"/>
      <c r="R312" s="526"/>
      <c r="S312" s="526"/>
      <c r="T312" s="526"/>
      <c r="U312" s="526"/>
      <c r="V312" s="526"/>
      <c r="W312" s="526"/>
      <c r="X312" s="526"/>
      <c r="Y312" s="526"/>
      <c r="Z312" s="526"/>
      <c r="AA312" s="526"/>
      <c r="AB312" s="526"/>
      <c r="AC312" s="526"/>
      <c r="AD312" s="526"/>
      <c r="AE312" s="526"/>
      <c r="AF312" s="526"/>
      <c r="AG312" s="526"/>
      <c r="AH312" s="526"/>
      <c r="AI312" s="526"/>
      <c r="AJ312" s="526"/>
      <c r="AK312" s="526"/>
      <c r="AL312" s="526"/>
      <c r="AM312" s="526"/>
      <c r="AN312" s="526"/>
      <c r="AO312" s="527"/>
      <c r="AP312" s="527"/>
      <c r="AQ312" s="527"/>
      <c r="AR312" s="527"/>
    </row>
    <row r="313" spans="1:44" ht="15.75" customHeight="1">
      <c r="A313" s="101"/>
      <c r="B313" s="526"/>
      <c r="C313" s="939"/>
      <c r="D313" s="542"/>
      <c r="E313" s="829"/>
      <c r="F313" s="542"/>
      <c r="G313" s="830"/>
      <c r="H313" s="526"/>
      <c r="I313" s="526"/>
      <c r="J313" s="526"/>
      <c r="K313" s="526"/>
      <c r="L313" s="526"/>
      <c r="M313" s="526"/>
      <c r="N313" s="526"/>
      <c r="O313" s="526"/>
      <c r="P313" s="526"/>
      <c r="Q313" s="526"/>
      <c r="R313" s="526"/>
      <c r="S313" s="526"/>
      <c r="T313" s="526"/>
      <c r="U313" s="526"/>
      <c r="V313" s="526"/>
      <c r="W313" s="526"/>
      <c r="X313" s="526"/>
      <c r="Y313" s="526"/>
      <c r="Z313" s="526"/>
      <c r="AA313" s="526"/>
      <c r="AB313" s="526"/>
      <c r="AC313" s="526"/>
      <c r="AD313" s="526"/>
      <c r="AE313" s="526"/>
      <c r="AF313" s="526"/>
      <c r="AG313" s="526"/>
      <c r="AH313" s="526"/>
      <c r="AI313" s="526"/>
      <c r="AJ313" s="526"/>
      <c r="AK313" s="526"/>
      <c r="AL313" s="526"/>
      <c r="AM313" s="526"/>
      <c r="AN313" s="526"/>
      <c r="AO313" s="527"/>
      <c r="AP313" s="527"/>
      <c r="AQ313" s="527"/>
      <c r="AR313" s="527"/>
    </row>
    <row r="314" spans="1:44" ht="15.75" customHeight="1">
      <c r="A314" s="101"/>
      <c r="B314" s="526"/>
      <c r="C314" s="939"/>
      <c r="D314" s="542"/>
      <c r="E314" s="829"/>
      <c r="F314" s="542"/>
      <c r="G314" s="830"/>
      <c r="H314" s="526"/>
      <c r="I314" s="526"/>
      <c r="J314" s="526"/>
      <c r="K314" s="526"/>
      <c r="L314" s="526"/>
      <c r="M314" s="526"/>
      <c r="N314" s="526"/>
      <c r="O314" s="526"/>
      <c r="P314" s="526"/>
      <c r="Q314" s="526"/>
      <c r="R314" s="526"/>
      <c r="S314" s="526"/>
      <c r="T314" s="526"/>
      <c r="U314" s="526"/>
      <c r="V314" s="526"/>
      <c r="W314" s="526"/>
      <c r="X314" s="526"/>
      <c r="Y314" s="526"/>
      <c r="Z314" s="526"/>
      <c r="AA314" s="526"/>
      <c r="AB314" s="526"/>
      <c r="AC314" s="526"/>
      <c r="AD314" s="526"/>
      <c r="AE314" s="526"/>
      <c r="AF314" s="526"/>
      <c r="AG314" s="526"/>
      <c r="AH314" s="526"/>
      <c r="AI314" s="526"/>
      <c r="AJ314" s="526"/>
      <c r="AK314" s="526"/>
      <c r="AL314" s="526"/>
      <c r="AM314" s="526"/>
      <c r="AN314" s="526"/>
      <c r="AO314" s="527"/>
      <c r="AP314" s="527"/>
      <c r="AQ314" s="527"/>
      <c r="AR314" s="527"/>
    </row>
    <row r="315" spans="1:44" ht="15.75" customHeight="1">
      <c r="A315" s="101"/>
      <c r="B315" s="526"/>
      <c r="C315" s="939"/>
      <c r="D315" s="542"/>
      <c r="E315" s="829"/>
      <c r="F315" s="542"/>
      <c r="G315" s="830"/>
      <c r="H315" s="526"/>
      <c r="I315" s="526"/>
      <c r="J315" s="526"/>
      <c r="K315" s="526"/>
      <c r="L315" s="526"/>
      <c r="M315" s="526"/>
      <c r="N315" s="526"/>
      <c r="O315" s="526"/>
      <c r="P315" s="526"/>
      <c r="Q315" s="526"/>
      <c r="R315" s="526"/>
      <c r="S315" s="526"/>
      <c r="T315" s="526"/>
      <c r="U315" s="526"/>
      <c r="V315" s="526"/>
      <c r="W315" s="526"/>
      <c r="X315" s="526"/>
      <c r="Y315" s="526"/>
      <c r="Z315" s="526"/>
      <c r="AA315" s="526"/>
      <c r="AB315" s="526"/>
      <c r="AC315" s="526"/>
      <c r="AD315" s="526"/>
      <c r="AE315" s="526"/>
      <c r="AF315" s="526"/>
      <c r="AG315" s="526"/>
      <c r="AH315" s="526"/>
      <c r="AI315" s="526"/>
      <c r="AJ315" s="526"/>
      <c r="AK315" s="526"/>
      <c r="AL315" s="526"/>
      <c r="AM315" s="526"/>
      <c r="AN315" s="526"/>
      <c r="AO315" s="527"/>
      <c r="AP315" s="527"/>
      <c r="AQ315" s="527"/>
      <c r="AR315" s="527"/>
    </row>
    <row r="316" spans="1:44" ht="15.75" customHeight="1">
      <c r="A316" s="101"/>
      <c r="B316" s="526"/>
      <c r="C316" s="939"/>
      <c r="D316" s="542"/>
      <c r="E316" s="829"/>
      <c r="F316" s="542"/>
      <c r="G316" s="830"/>
      <c r="H316" s="526"/>
      <c r="I316" s="526"/>
      <c r="J316" s="526"/>
      <c r="K316" s="526"/>
      <c r="L316" s="526"/>
      <c r="M316" s="526"/>
      <c r="N316" s="526"/>
      <c r="O316" s="526"/>
      <c r="P316" s="526"/>
      <c r="Q316" s="526"/>
      <c r="R316" s="526"/>
      <c r="S316" s="526"/>
      <c r="T316" s="526"/>
      <c r="U316" s="526"/>
      <c r="V316" s="526"/>
      <c r="W316" s="526"/>
      <c r="X316" s="526"/>
      <c r="Y316" s="526"/>
      <c r="Z316" s="526"/>
      <c r="AA316" s="526"/>
      <c r="AB316" s="526"/>
      <c r="AC316" s="526"/>
      <c r="AD316" s="526"/>
      <c r="AE316" s="526"/>
      <c r="AF316" s="526"/>
      <c r="AG316" s="526"/>
      <c r="AH316" s="526"/>
      <c r="AI316" s="526"/>
      <c r="AJ316" s="526"/>
      <c r="AK316" s="526"/>
      <c r="AL316" s="526"/>
      <c r="AM316" s="526"/>
      <c r="AN316" s="526"/>
      <c r="AO316" s="527"/>
      <c r="AP316" s="527"/>
      <c r="AQ316" s="527"/>
      <c r="AR316" s="527"/>
    </row>
    <row r="317" spans="1:44" ht="15.75" customHeight="1"/>
    <row r="318" spans="1:44" ht="15.75" customHeight="1"/>
    <row r="319" spans="1:44" ht="15.75" customHeight="1"/>
    <row r="320" spans="1:4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C100:C101"/>
    <mergeCell ref="C103:C104"/>
    <mergeCell ref="C55:C56"/>
    <mergeCell ref="C58:C59"/>
    <mergeCell ref="C61:C62"/>
    <mergeCell ref="C66:C67"/>
    <mergeCell ref="C68:C69"/>
    <mergeCell ref="C70:C71"/>
    <mergeCell ref="C72:C73"/>
    <mergeCell ref="C76:C77"/>
    <mergeCell ref="C78:C79"/>
    <mergeCell ref="C80:C81"/>
    <mergeCell ref="C82:C83"/>
    <mergeCell ref="C84:C85"/>
    <mergeCell ref="C47:C48"/>
    <mergeCell ref="C49:C50"/>
    <mergeCell ref="C51:C52"/>
    <mergeCell ref="C53:C54"/>
    <mergeCell ref="C74:C75"/>
    <mergeCell ref="C37:C38"/>
    <mergeCell ref="C39:C40"/>
    <mergeCell ref="C41:C42"/>
    <mergeCell ref="C43:C44"/>
    <mergeCell ref="C45:C46"/>
    <mergeCell ref="C27:C28"/>
    <mergeCell ref="C29:C30"/>
    <mergeCell ref="C31:C32"/>
    <mergeCell ref="C33:C34"/>
    <mergeCell ref="C35:C36"/>
    <mergeCell ref="H3:H4"/>
    <mergeCell ref="I3:I4"/>
    <mergeCell ref="AO3:AO4"/>
    <mergeCell ref="A3:A4"/>
    <mergeCell ref="B3:B4"/>
    <mergeCell ref="C3:C4"/>
    <mergeCell ref="D3:D4"/>
    <mergeCell ref="E3:E4"/>
    <mergeCell ref="F3:F4"/>
    <mergeCell ref="G3:G4"/>
  </mergeCells>
  <conditionalFormatting sqref="C1:C1000">
    <cfRule type="expression" dxfId="42" priority="1">
      <formula>COUNTIF(C:C,C1)&gt;1</formula>
    </cfRule>
  </conditionalFormatting>
  <conditionalFormatting sqref="J5:AO89 AQ8:AQ13 AP8:AP17 AR9:AR13 AQ15:AR17 AP19:AR65 AP86:AR86">
    <cfRule type="expression" dxfId="41" priority="2">
      <formula>J5="OF"</formula>
    </cfRule>
    <cfRule type="expression" dxfId="40" priority="3">
      <formula>J5="ĐC"</formula>
    </cfRule>
    <cfRule type="expression" dxfId="39" priority="4">
      <formula>J5="O"</formula>
    </cfRule>
    <cfRule type="expression" dxfId="38" priority="5">
      <formula>J5="T"</formula>
    </cfRule>
  </conditionalFormatting>
  <pageMargins left="0.7" right="0.7" top="0.75" bottom="0.75" header="0" footer="0"/>
  <pageSetup paperSize="9"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1000"/>
  <sheetViews>
    <sheetView showGridLines="0" workbookViewId="0">
      <pane xSplit="9" ySplit="4" topLeftCell="J5" activePane="bottomRight" state="frozen"/>
      <selection pane="topRight" activeCell="J1" sqref="J1"/>
      <selection pane="bottomLeft" activeCell="A5" sqref="A5"/>
      <selection pane="bottomRight" activeCell="J5" sqref="J5"/>
    </sheetView>
  </sheetViews>
  <sheetFormatPr defaultColWidth="11.1640625" defaultRowHeight="15" customHeight="1"/>
  <cols>
    <col min="1" max="1" width="4.6640625" customWidth="1"/>
    <col min="2" max="2" width="9.5" customWidth="1"/>
    <col min="3" max="3" width="17.6640625" customWidth="1"/>
    <col min="4" max="4" width="17.33203125" customWidth="1"/>
    <col min="5" max="5" width="10.08203125" customWidth="1"/>
    <col min="6" max="6" width="8.1640625" customWidth="1"/>
    <col min="7" max="8" width="6.5" customWidth="1"/>
    <col min="9" max="9" width="10.33203125" customWidth="1"/>
    <col min="10" max="10" width="3.08203125" customWidth="1"/>
    <col min="11" max="19" width="3.33203125" customWidth="1"/>
    <col min="20" max="20" width="3.5" customWidth="1"/>
    <col min="21" max="39" width="3.33203125" customWidth="1"/>
    <col min="40" max="42" width="4.5" customWidth="1"/>
    <col min="43" max="43" width="13.5" customWidth="1"/>
  </cols>
  <sheetData>
    <row r="1" spans="1:43" ht="21" customHeight="1">
      <c r="A1" s="101">
        <v>6</v>
      </c>
      <c r="B1" s="795" t="s">
        <v>251</v>
      </c>
      <c r="C1" s="796">
        <v>45748</v>
      </c>
      <c r="D1" s="542"/>
      <c r="E1" s="739"/>
      <c r="F1" s="542"/>
      <c r="G1" s="830"/>
      <c r="H1" s="526"/>
      <c r="I1" s="526"/>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c r="AP1" s="527"/>
      <c r="AQ1" s="527"/>
    </row>
    <row r="2" spans="1:43" ht="15.75" customHeight="1">
      <c r="A2" s="797"/>
      <c r="B2" s="101"/>
      <c r="C2" s="528">
        <f>COUNTA(C8:C77)</f>
        <v>43</v>
      </c>
      <c r="D2" s="798">
        <f>COUNTA(D8:D649)</f>
        <v>71</v>
      </c>
      <c r="E2" s="799"/>
      <c r="F2" s="798"/>
      <c r="G2" s="831"/>
      <c r="H2" s="527"/>
      <c r="I2" s="527"/>
      <c r="J2" s="527"/>
      <c r="K2" s="527"/>
      <c r="L2" s="527"/>
      <c r="M2" s="527"/>
      <c r="N2" s="527"/>
      <c r="O2" s="527"/>
      <c r="P2" s="527"/>
      <c r="Q2" s="527"/>
      <c r="R2" s="527"/>
      <c r="S2" s="527"/>
      <c r="T2" s="527"/>
      <c r="U2" s="527"/>
      <c r="V2" s="527"/>
      <c r="W2" s="527"/>
      <c r="X2" s="527"/>
      <c r="Y2" s="527"/>
      <c r="Z2" s="527"/>
      <c r="AA2" s="527"/>
      <c r="AB2" s="527"/>
      <c r="AC2" s="527"/>
      <c r="AD2" s="527"/>
      <c r="AE2" s="527"/>
      <c r="AF2" s="527"/>
      <c r="AG2" s="527"/>
      <c r="AH2" s="527"/>
      <c r="AI2" s="527"/>
      <c r="AJ2" s="527"/>
      <c r="AK2" s="527"/>
      <c r="AL2" s="527"/>
      <c r="AM2" s="527"/>
      <c r="AN2" s="527"/>
      <c r="AO2" s="527"/>
      <c r="AP2" s="527"/>
      <c r="AQ2" s="527"/>
    </row>
    <row r="3" spans="1:43" ht="15.75" customHeight="1">
      <c r="A3" s="1613" t="s">
        <v>252</v>
      </c>
      <c r="B3" s="1647" t="s">
        <v>253</v>
      </c>
      <c r="C3" s="1647" t="s">
        <v>254</v>
      </c>
      <c r="D3" s="1647" t="s">
        <v>255</v>
      </c>
      <c r="E3" s="1648" t="s">
        <v>12</v>
      </c>
      <c r="F3" s="1647" t="s">
        <v>793</v>
      </c>
      <c r="G3" s="1656" t="s">
        <v>146</v>
      </c>
      <c r="H3" s="1647" t="s">
        <v>256</v>
      </c>
      <c r="I3" s="1647" t="s">
        <v>257</v>
      </c>
      <c r="J3" s="832">
        <f>+C1</f>
        <v>45748</v>
      </c>
      <c r="K3" s="832">
        <f t="shared" ref="K3:AM3" si="0">+J3+1</f>
        <v>45749</v>
      </c>
      <c r="L3" s="832">
        <f t="shared" si="0"/>
        <v>45750</v>
      </c>
      <c r="M3" s="832">
        <f t="shared" si="0"/>
        <v>45751</v>
      </c>
      <c r="N3" s="832">
        <f t="shared" si="0"/>
        <v>45752</v>
      </c>
      <c r="O3" s="832">
        <f t="shared" si="0"/>
        <v>45753</v>
      </c>
      <c r="P3" s="832">
        <f t="shared" si="0"/>
        <v>45754</v>
      </c>
      <c r="Q3" s="832">
        <f t="shared" si="0"/>
        <v>45755</v>
      </c>
      <c r="R3" s="832">
        <f t="shared" si="0"/>
        <v>45756</v>
      </c>
      <c r="S3" s="832">
        <f t="shared" si="0"/>
        <v>45757</v>
      </c>
      <c r="T3" s="832">
        <f t="shared" si="0"/>
        <v>45758</v>
      </c>
      <c r="U3" s="832">
        <f t="shared" si="0"/>
        <v>45759</v>
      </c>
      <c r="V3" s="832">
        <f t="shared" si="0"/>
        <v>45760</v>
      </c>
      <c r="W3" s="832">
        <f t="shared" si="0"/>
        <v>45761</v>
      </c>
      <c r="X3" s="832">
        <f t="shared" si="0"/>
        <v>45762</v>
      </c>
      <c r="Y3" s="832">
        <f t="shared" si="0"/>
        <v>45763</v>
      </c>
      <c r="Z3" s="832">
        <f t="shared" si="0"/>
        <v>45764</v>
      </c>
      <c r="AA3" s="832">
        <f t="shared" si="0"/>
        <v>45765</v>
      </c>
      <c r="AB3" s="832">
        <f t="shared" si="0"/>
        <v>45766</v>
      </c>
      <c r="AC3" s="832">
        <f t="shared" si="0"/>
        <v>45767</v>
      </c>
      <c r="AD3" s="832">
        <f t="shared" si="0"/>
        <v>45768</v>
      </c>
      <c r="AE3" s="832">
        <f t="shared" si="0"/>
        <v>45769</v>
      </c>
      <c r="AF3" s="832">
        <f t="shared" si="0"/>
        <v>45770</v>
      </c>
      <c r="AG3" s="832">
        <f t="shared" si="0"/>
        <v>45771</v>
      </c>
      <c r="AH3" s="832">
        <f t="shared" si="0"/>
        <v>45772</v>
      </c>
      <c r="AI3" s="832">
        <f t="shared" si="0"/>
        <v>45773</v>
      </c>
      <c r="AJ3" s="832">
        <f t="shared" si="0"/>
        <v>45774</v>
      </c>
      <c r="AK3" s="832">
        <f t="shared" si="0"/>
        <v>45775</v>
      </c>
      <c r="AL3" s="832">
        <f t="shared" si="0"/>
        <v>45776</v>
      </c>
      <c r="AM3" s="832">
        <f t="shared" si="0"/>
        <v>45777</v>
      </c>
      <c r="AN3" s="1647" t="s">
        <v>258</v>
      </c>
      <c r="AO3" s="530"/>
      <c r="AP3" s="530"/>
      <c r="AQ3" s="530"/>
    </row>
    <row r="4" spans="1:43" ht="15.75" customHeight="1">
      <c r="A4" s="1539"/>
      <c r="B4" s="1539"/>
      <c r="C4" s="1539"/>
      <c r="D4" s="1539"/>
      <c r="E4" s="1539"/>
      <c r="F4" s="1539"/>
      <c r="G4" s="1539"/>
      <c r="H4" s="1539"/>
      <c r="I4" s="1539"/>
      <c r="J4" s="131" t="str">
        <f t="shared" ref="J4:AM4" si="1">+IF(WEEKDAY(J3)=1, "CN", "T"&amp;WEEKDAY(J3))</f>
        <v>T3</v>
      </c>
      <c r="K4" s="131" t="str">
        <f t="shared" si="1"/>
        <v>T4</v>
      </c>
      <c r="L4" s="131" t="str">
        <f t="shared" si="1"/>
        <v>T5</v>
      </c>
      <c r="M4" s="131" t="str">
        <f t="shared" si="1"/>
        <v>T6</v>
      </c>
      <c r="N4" s="131" t="str">
        <f t="shared" si="1"/>
        <v>T7</v>
      </c>
      <c r="O4" s="131" t="str">
        <f t="shared" si="1"/>
        <v>CN</v>
      </c>
      <c r="P4" s="131" t="str">
        <f t="shared" si="1"/>
        <v>T2</v>
      </c>
      <c r="Q4" s="131" t="str">
        <f t="shared" si="1"/>
        <v>T3</v>
      </c>
      <c r="R4" s="131" t="str">
        <f t="shared" si="1"/>
        <v>T4</v>
      </c>
      <c r="S4" s="131" t="str">
        <f t="shared" si="1"/>
        <v>T5</v>
      </c>
      <c r="T4" s="131" t="str">
        <f t="shared" si="1"/>
        <v>T6</v>
      </c>
      <c r="U4" s="131" t="str">
        <f t="shared" si="1"/>
        <v>T7</v>
      </c>
      <c r="V4" s="131" t="str">
        <f t="shared" si="1"/>
        <v>CN</v>
      </c>
      <c r="W4" s="131" t="str">
        <f t="shared" si="1"/>
        <v>T2</v>
      </c>
      <c r="X4" s="131" t="str">
        <f t="shared" si="1"/>
        <v>T3</v>
      </c>
      <c r="Y4" s="131" t="str">
        <f t="shared" si="1"/>
        <v>T4</v>
      </c>
      <c r="Z4" s="131" t="str">
        <f t="shared" si="1"/>
        <v>T5</v>
      </c>
      <c r="AA4" s="131" t="str">
        <f t="shared" si="1"/>
        <v>T6</v>
      </c>
      <c r="AB4" s="131" t="str">
        <f t="shared" si="1"/>
        <v>T7</v>
      </c>
      <c r="AC4" s="131" t="str">
        <f t="shared" si="1"/>
        <v>CN</v>
      </c>
      <c r="AD4" s="131" t="str">
        <f t="shared" si="1"/>
        <v>T2</v>
      </c>
      <c r="AE4" s="131" t="str">
        <f t="shared" si="1"/>
        <v>T3</v>
      </c>
      <c r="AF4" s="131" t="str">
        <f t="shared" si="1"/>
        <v>T4</v>
      </c>
      <c r="AG4" s="131" t="str">
        <f t="shared" si="1"/>
        <v>T5</v>
      </c>
      <c r="AH4" s="131" t="str">
        <f t="shared" si="1"/>
        <v>T6</v>
      </c>
      <c r="AI4" s="131" t="str">
        <f t="shared" si="1"/>
        <v>T7</v>
      </c>
      <c r="AJ4" s="131" t="str">
        <f t="shared" si="1"/>
        <v>CN</v>
      </c>
      <c r="AK4" s="131" t="str">
        <f t="shared" si="1"/>
        <v>T2</v>
      </c>
      <c r="AL4" s="131" t="str">
        <f t="shared" si="1"/>
        <v>T3</v>
      </c>
      <c r="AM4" s="131" t="str">
        <f t="shared" si="1"/>
        <v>T4</v>
      </c>
      <c r="AN4" s="1539"/>
      <c r="AO4" s="530"/>
      <c r="AP4" s="530"/>
      <c r="AQ4" s="530"/>
    </row>
    <row r="5" spans="1:43" ht="15.75" customHeight="1">
      <c r="A5" s="122"/>
      <c r="B5" s="595" t="s">
        <v>279</v>
      </c>
      <c r="C5" s="857" t="s">
        <v>347</v>
      </c>
      <c r="D5" s="61" t="s">
        <v>941</v>
      </c>
      <c r="E5" s="812">
        <v>965331120</v>
      </c>
      <c r="F5" s="61" t="s">
        <v>942</v>
      </c>
      <c r="G5" s="870" t="s">
        <v>791</v>
      </c>
      <c r="H5" s="61"/>
      <c r="I5" s="61" t="s">
        <v>943</v>
      </c>
      <c r="J5" s="576"/>
      <c r="K5" s="576"/>
      <c r="L5" s="567"/>
      <c r="M5" s="567"/>
      <c r="N5" s="567"/>
      <c r="O5" s="576"/>
      <c r="P5" s="576"/>
      <c r="Q5" s="567"/>
      <c r="R5" s="567"/>
      <c r="S5" s="567"/>
      <c r="T5" s="567"/>
      <c r="U5" s="567"/>
      <c r="V5" s="576"/>
      <c r="W5" s="567"/>
      <c r="X5" s="576" t="s">
        <v>712</v>
      </c>
      <c r="Y5" s="576" t="s">
        <v>712</v>
      </c>
      <c r="Z5" s="576" t="s">
        <v>712</v>
      </c>
      <c r="AA5" s="576" t="s">
        <v>712</v>
      </c>
      <c r="AB5" s="576" t="s">
        <v>712</v>
      </c>
      <c r="AC5" s="576" t="s">
        <v>261</v>
      </c>
      <c r="AD5" s="576" t="s">
        <v>712</v>
      </c>
      <c r="AE5" s="576" t="s">
        <v>712</v>
      </c>
      <c r="AF5" s="576" t="s">
        <v>712</v>
      </c>
      <c r="AG5" s="576" t="s">
        <v>712</v>
      </c>
      <c r="AH5" s="576" t="s">
        <v>712</v>
      </c>
      <c r="AI5" s="576" t="s">
        <v>712</v>
      </c>
      <c r="AJ5" s="576" t="s">
        <v>261</v>
      </c>
      <c r="AK5" s="576" t="s">
        <v>712</v>
      </c>
      <c r="AL5" s="576" t="s">
        <v>712</v>
      </c>
      <c r="AM5" s="576" t="s">
        <v>261</v>
      </c>
      <c r="AN5" s="834">
        <f t="shared" ref="AN5:AN22" si="2">COUNTA(J5:AM5)-COUNTIF(J5:AM5,#REF!)-COUNTIF(J5:AM5,#REF!)-COUNTIF(J5:AM5,#REF!)-COUNTIF(J5:AM5,#REF!)/2</f>
        <v>16</v>
      </c>
    </row>
    <row r="6" spans="1:43" ht="15.75" customHeight="1">
      <c r="A6" s="122"/>
      <c r="B6" s="595" t="s">
        <v>279</v>
      </c>
      <c r="C6" s="857" t="s">
        <v>350</v>
      </c>
      <c r="D6" s="61" t="s">
        <v>945</v>
      </c>
      <c r="E6" s="812">
        <v>974878617</v>
      </c>
      <c r="F6" s="61" t="s">
        <v>946</v>
      </c>
      <c r="G6" s="870" t="s">
        <v>791</v>
      </c>
      <c r="H6" s="61"/>
      <c r="I6" s="61" t="s">
        <v>943</v>
      </c>
      <c r="J6" s="576"/>
      <c r="K6" s="576"/>
      <c r="L6" s="567"/>
      <c r="M6" s="567"/>
      <c r="N6" s="567"/>
      <c r="O6" s="576"/>
      <c r="P6" s="576"/>
      <c r="Q6" s="567"/>
      <c r="R6" s="567"/>
      <c r="S6" s="567"/>
      <c r="T6" s="567"/>
      <c r="U6" s="567"/>
      <c r="V6" s="576"/>
      <c r="W6" s="567"/>
      <c r="X6" s="576" t="s">
        <v>712</v>
      </c>
      <c r="Y6" s="576" t="s">
        <v>712</v>
      </c>
      <c r="Z6" s="576" t="s">
        <v>712</v>
      </c>
      <c r="AA6" s="576" t="s">
        <v>712</v>
      </c>
      <c r="AB6" s="576" t="s">
        <v>712</v>
      </c>
      <c r="AC6" s="576" t="s">
        <v>261</v>
      </c>
      <c r="AD6" s="576" t="s">
        <v>712</v>
      </c>
      <c r="AE6" s="576" t="s">
        <v>712</v>
      </c>
      <c r="AF6" s="576" t="s">
        <v>712</v>
      </c>
      <c r="AG6" s="576" t="s">
        <v>712</v>
      </c>
      <c r="AH6" s="576" t="s">
        <v>712</v>
      </c>
      <c r="AI6" s="576" t="s">
        <v>712</v>
      </c>
      <c r="AJ6" s="576" t="s">
        <v>261</v>
      </c>
      <c r="AK6" s="576" t="s">
        <v>712</v>
      </c>
      <c r="AL6" s="576" t="s">
        <v>712</v>
      </c>
      <c r="AM6" s="576" t="s">
        <v>261</v>
      </c>
      <c r="AN6" s="834">
        <f t="shared" si="2"/>
        <v>16</v>
      </c>
    </row>
    <row r="7" spans="1:43" ht="15.75" customHeight="1">
      <c r="A7" s="122"/>
      <c r="B7" s="595" t="s">
        <v>279</v>
      </c>
      <c r="C7" s="857" t="s">
        <v>349</v>
      </c>
      <c r="D7" s="61" t="s">
        <v>948</v>
      </c>
      <c r="E7" s="812">
        <v>886543697</v>
      </c>
      <c r="F7" s="61" t="s">
        <v>949</v>
      </c>
      <c r="G7" s="870" t="s">
        <v>791</v>
      </c>
      <c r="H7" s="61"/>
      <c r="I7" s="61" t="s">
        <v>943</v>
      </c>
      <c r="J7" s="576"/>
      <c r="K7" s="576"/>
      <c r="L7" s="567"/>
      <c r="M7" s="567"/>
      <c r="N7" s="567"/>
      <c r="O7" s="576"/>
      <c r="P7" s="576"/>
      <c r="Q7" s="567"/>
      <c r="R7" s="567"/>
      <c r="S7" s="567"/>
      <c r="T7" s="567"/>
      <c r="U7" s="567"/>
      <c r="V7" s="576"/>
      <c r="W7" s="576" t="s">
        <v>712</v>
      </c>
      <c r="X7" s="576" t="s">
        <v>712</v>
      </c>
      <c r="Y7" s="576" t="s">
        <v>712</v>
      </c>
      <c r="Z7" s="576" t="s">
        <v>712</v>
      </c>
      <c r="AA7" s="576" t="s">
        <v>712</v>
      </c>
      <c r="AB7" s="576" t="s">
        <v>712</v>
      </c>
      <c r="AC7" s="576" t="s">
        <v>261</v>
      </c>
      <c r="AD7" s="576" t="s">
        <v>712</v>
      </c>
      <c r="AE7" s="576" t="s">
        <v>712</v>
      </c>
      <c r="AF7" s="576" t="s">
        <v>712</v>
      </c>
      <c r="AG7" s="576" t="s">
        <v>712</v>
      </c>
      <c r="AH7" s="576" t="s">
        <v>712</v>
      </c>
      <c r="AI7" s="576" t="s">
        <v>712</v>
      </c>
      <c r="AJ7" s="576" t="s">
        <v>261</v>
      </c>
      <c r="AK7" s="576" t="s">
        <v>712</v>
      </c>
      <c r="AL7" s="576" t="s">
        <v>712</v>
      </c>
      <c r="AM7" s="576" t="s">
        <v>261</v>
      </c>
      <c r="AN7" s="834">
        <f t="shared" si="2"/>
        <v>17</v>
      </c>
    </row>
    <row r="8" spans="1:43" ht="15.75" customHeight="1">
      <c r="A8" s="122">
        <f t="shared" ref="A8:A90" si="3">+ROW()-4</f>
        <v>4</v>
      </c>
      <c r="B8" s="550" t="s">
        <v>279</v>
      </c>
      <c r="C8" s="551" t="s">
        <v>794</v>
      </c>
      <c r="D8" s="800" t="s">
        <v>284</v>
      </c>
      <c r="E8" s="768">
        <v>913500445</v>
      </c>
      <c r="F8" s="800" t="s">
        <v>795</v>
      </c>
      <c r="G8" s="553">
        <v>3.5</v>
      </c>
      <c r="H8" s="551"/>
      <c r="I8" s="551" t="s">
        <v>280</v>
      </c>
      <c r="J8" s="576" t="s">
        <v>296</v>
      </c>
      <c r="K8" s="576" t="s">
        <v>296</v>
      </c>
      <c r="L8" s="567" t="s">
        <v>296</v>
      </c>
      <c r="M8" s="567" t="s">
        <v>294</v>
      </c>
      <c r="N8" s="567" t="s">
        <v>729</v>
      </c>
      <c r="O8" s="576" t="s">
        <v>261</v>
      </c>
      <c r="P8" s="576" t="s">
        <v>262</v>
      </c>
      <c r="Q8" s="567" t="s">
        <v>729</v>
      </c>
      <c r="R8" s="567" t="s">
        <v>729</v>
      </c>
      <c r="S8" s="567" t="s">
        <v>296</v>
      </c>
      <c r="T8" s="567" t="s">
        <v>294</v>
      </c>
      <c r="U8" s="567" t="s">
        <v>806</v>
      </c>
      <c r="V8" s="576" t="s">
        <v>261</v>
      </c>
      <c r="W8" s="567" t="s">
        <v>296</v>
      </c>
      <c r="X8" s="567" t="s">
        <v>296</v>
      </c>
      <c r="Y8" s="567" t="s">
        <v>729</v>
      </c>
      <c r="Z8" s="567" t="s">
        <v>296</v>
      </c>
      <c r="AA8" s="567" t="s">
        <v>294</v>
      </c>
      <c r="AB8" s="576" t="s">
        <v>294</v>
      </c>
      <c r="AC8" s="576" t="s">
        <v>261</v>
      </c>
      <c r="AD8" s="567" t="s">
        <v>296</v>
      </c>
      <c r="AE8" s="567" t="s">
        <v>294</v>
      </c>
      <c r="AF8" s="567" t="s">
        <v>294</v>
      </c>
      <c r="AG8" s="567" t="s">
        <v>1117</v>
      </c>
      <c r="AH8" s="567" t="s">
        <v>294</v>
      </c>
      <c r="AI8" s="567" t="s">
        <v>294</v>
      </c>
      <c r="AJ8" s="576" t="s">
        <v>261</v>
      </c>
      <c r="AK8" s="567" t="s">
        <v>294</v>
      </c>
      <c r="AL8" s="567" t="s">
        <v>294</v>
      </c>
      <c r="AM8" s="567" t="s">
        <v>294</v>
      </c>
      <c r="AN8" s="834">
        <f t="shared" si="2"/>
        <v>30</v>
      </c>
    </row>
    <row r="9" spans="1:43" ht="15" customHeight="1">
      <c r="A9" s="122">
        <f t="shared" si="3"/>
        <v>5</v>
      </c>
      <c r="B9" s="550" t="s">
        <v>279</v>
      </c>
      <c r="C9" s="551" t="s">
        <v>344</v>
      </c>
      <c r="D9" s="800" t="s">
        <v>713</v>
      </c>
      <c r="E9" s="769" t="s">
        <v>714</v>
      </c>
      <c r="F9" s="800" t="s">
        <v>799</v>
      </c>
      <c r="G9" s="553">
        <v>2.5</v>
      </c>
      <c r="H9" s="551"/>
      <c r="I9" s="551" t="s">
        <v>280</v>
      </c>
      <c r="J9" s="576" t="s">
        <v>296</v>
      </c>
      <c r="K9" s="576" t="s">
        <v>296</v>
      </c>
      <c r="L9" s="567" t="s">
        <v>296</v>
      </c>
      <c r="M9" s="567" t="s">
        <v>296</v>
      </c>
      <c r="N9" s="567" t="s">
        <v>294</v>
      </c>
      <c r="O9" s="576" t="s">
        <v>261</v>
      </c>
      <c r="P9" s="576" t="s">
        <v>262</v>
      </c>
      <c r="Q9" s="567" t="s">
        <v>294</v>
      </c>
      <c r="R9" s="567" t="s">
        <v>296</v>
      </c>
      <c r="S9" s="567" t="s">
        <v>296</v>
      </c>
      <c r="T9" s="567" t="s">
        <v>294</v>
      </c>
      <c r="U9" s="567" t="s">
        <v>262</v>
      </c>
      <c r="V9" s="576" t="s">
        <v>261</v>
      </c>
      <c r="W9" s="567" t="s">
        <v>296</v>
      </c>
      <c r="X9" s="567" t="s">
        <v>296</v>
      </c>
      <c r="Y9" s="567" t="s">
        <v>296</v>
      </c>
      <c r="Z9" s="567" t="s">
        <v>296</v>
      </c>
      <c r="AA9" s="567" t="s">
        <v>294</v>
      </c>
      <c r="AB9" s="576" t="s">
        <v>294</v>
      </c>
      <c r="AC9" s="576" t="s">
        <v>261</v>
      </c>
      <c r="AD9" s="567" t="s">
        <v>296</v>
      </c>
      <c r="AE9" s="567" t="s">
        <v>294</v>
      </c>
      <c r="AF9" s="567" t="s">
        <v>294</v>
      </c>
      <c r="AG9" s="567" t="s">
        <v>294</v>
      </c>
      <c r="AH9" s="567" t="s">
        <v>294</v>
      </c>
      <c r="AI9" s="567" t="s">
        <v>294</v>
      </c>
      <c r="AJ9" s="576" t="s">
        <v>261</v>
      </c>
      <c r="AK9" s="567" t="s">
        <v>294</v>
      </c>
      <c r="AL9" s="567" t="s">
        <v>294</v>
      </c>
      <c r="AM9" s="567" t="s">
        <v>294</v>
      </c>
      <c r="AN9" s="834">
        <f t="shared" si="2"/>
        <v>30</v>
      </c>
      <c r="AO9" s="540"/>
    </row>
    <row r="10" spans="1:43" ht="15.75" customHeight="1">
      <c r="A10" s="122">
        <f t="shared" si="3"/>
        <v>6</v>
      </c>
      <c r="B10" s="550" t="s">
        <v>279</v>
      </c>
      <c r="C10" s="551" t="s">
        <v>134</v>
      </c>
      <c r="D10" s="800" t="s">
        <v>715</v>
      </c>
      <c r="E10" s="768">
        <v>868578998</v>
      </c>
      <c r="F10" s="800" t="s">
        <v>800</v>
      </c>
      <c r="G10" s="553">
        <v>2.5</v>
      </c>
      <c r="H10" s="260"/>
      <c r="I10" s="551" t="s">
        <v>280</v>
      </c>
      <c r="J10" s="576" t="s">
        <v>256</v>
      </c>
      <c r="K10" s="576" t="s">
        <v>806</v>
      </c>
      <c r="L10" s="567" t="s">
        <v>305</v>
      </c>
      <c r="M10" s="567" t="s">
        <v>294</v>
      </c>
      <c r="N10" s="567" t="s">
        <v>294</v>
      </c>
      <c r="O10" s="576" t="s">
        <v>261</v>
      </c>
      <c r="P10" s="576" t="s">
        <v>262</v>
      </c>
      <c r="Q10" s="567" t="s">
        <v>294</v>
      </c>
      <c r="R10" s="567" t="s">
        <v>296</v>
      </c>
      <c r="S10" s="567" t="s">
        <v>796</v>
      </c>
      <c r="T10" s="567" t="s">
        <v>294</v>
      </c>
      <c r="U10" s="567" t="s">
        <v>262</v>
      </c>
      <c r="V10" s="576" t="s">
        <v>261</v>
      </c>
      <c r="W10" s="567" t="s">
        <v>296</v>
      </c>
      <c r="X10" s="567" t="s">
        <v>296</v>
      </c>
      <c r="Y10" s="567" t="s">
        <v>296</v>
      </c>
      <c r="Z10" s="567" t="s">
        <v>296</v>
      </c>
      <c r="AA10" s="567" t="s">
        <v>294</v>
      </c>
      <c r="AB10" s="576" t="s">
        <v>294</v>
      </c>
      <c r="AC10" s="576" t="s">
        <v>261</v>
      </c>
      <c r="AD10" s="567" t="s">
        <v>296</v>
      </c>
      <c r="AE10" s="567" t="s">
        <v>294</v>
      </c>
      <c r="AF10" s="567" t="s">
        <v>294</v>
      </c>
      <c r="AG10" s="567" t="s">
        <v>296</v>
      </c>
      <c r="AH10" s="567" t="s">
        <v>305</v>
      </c>
      <c r="AI10" s="576" t="s">
        <v>262</v>
      </c>
      <c r="AJ10" s="576" t="s">
        <v>261</v>
      </c>
      <c r="AK10" s="567" t="s">
        <v>294</v>
      </c>
      <c r="AL10" s="567" t="s">
        <v>305</v>
      </c>
      <c r="AM10" s="567" t="s">
        <v>294</v>
      </c>
      <c r="AN10" s="834">
        <f t="shared" si="2"/>
        <v>30</v>
      </c>
      <c r="AO10" s="540"/>
      <c r="AQ10" s="542"/>
    </row>
    <row r="11" spans="1:43" ht="15.75" customHeight="1">
      <c r="A11" s="122">
        <f t="shared" si="3"/>
        <v>7</v>
      </c>
      <c r="B11" s="480" t="s">
        <v>279</v>
      </c>
      <c r="C11" s="249" t="s">
        <v>323</v>
      </c>
      <c r="D11" s="572" t="s">
        <v>324</v>
      </c>
      <c r="E11" s="776">
        <v>974072826</v>
      </c>
      <c r="F11" s="905" t="s">
        <v>856</v>
      </c>
      <c r="G11" s="564">
        <v>8</v>
      </c>
      <c r="H11" s="564">
        <v>720</v>
      </c>
      <c r="I11" s="480" t="s">
        <v>256</v>
      </c>
      <c r="J11" s="774" t="s">
        <v>851</v>
      </c>
      <c r="K11" s="774" t="s">
        <v>851</v>
      </c>
      <c r="L11" s="774" t="s">
        <v>851</v>
      </c>
      <c r="M11" s="774" t="s">
        <v>851</v>
      </c>
      <c r="N11" s="576" t="s">
        <v>712</v>
      </c>
      <c r="O11" s="576" t="s">
        <v>712</v>
      </c>
      <c r="P11" s="576" t="s">
        <v>712</v>
      </c>
      <c r="Q11" s="576" t="s">
        <v>261</v>
      </c>
      <c r="R11" s="567" t="s">
        <v>806</v>
      </c>
      <c r="S11" s="567" t="s">
        <v>806</v>
      </c>
      <c r="T11" s="567" t="s">
        <v>1118</v>
      </c>
      <c r="U11" s="567" t="s">
        <v>1119</v>
      </c>
      <c r="V11" s="576" t="s">
        <v>1120</v>
      </c>
      <c r="W11" s="567" t="s">
        <v>712</v>
      </c>
      <c r="X11" s="567" t="s">
        <v>1121</v>
      </c>
      <c r="Y11" s="567" t="s">
        <v>1122</v>
      </c>
      <c r="Z11" s="567" t="s">
        <v>1123</v>
      </c>
      <c r="AA11" s="567" t="s">
        <v>1124</v>
      </c>
      <c r="AB11" s="576" t="s">
        <v>712</v>
      </c>
      <c r="AC11" s="576" t="s">
        <v>796</v>
      </c>
      <c r="AD11" s="567" t="s">
        <v>801</v>
      </c>
      <c r="AE11" s="567" t="s">
        <v>1125</v>
      </c>
      <c r="AF11" s="567" t="s">
        <v>1126</v>
      </c>
      <c r="AG11" s="567" t="s">
        <v>1127</v>
      </c>
      <c r="AH11" s="567" t="s">
        <v>1128</v>
      </c>
      <c r="AI11" s="576" t="s">
        <v>801</v>
      </c>
      <c r="AJ11" s="576" t="s">
        <v>801</v>
      </c>
      <c r="AK11" s="576" t="s">
        <v>1129</v>
      </c>
      <c r="AL11" s="576" t="s">
        <v>958</v>
      </c>
      <c r="AM11" s="576" t="s">
        <v>796</v>
      </c>
      <c r="AN11" s="834">
        <f t="shared" si="2"/>
        <v>30</v>
      </c>
      <c r="AO11" s="540"/>
    </row>
    <row r="12" spans="1:43" ht="15.75" customHeight="1">
      <c r="A12" s="122">
        <f t="shared" si="3"/>
        <v>8</v>
      </c>
      <c r="B12" s="480" t="s">
        <v>279</v>
      </c>
      <c r="C12" s="758" t="s">
        <v>117</v>
      </c>
      <c r="D12" s="563" t="s">
        <v>15</v>
      </c>
      <c r="E12" s="776">
        <v>961571433</v>
      </c>
      <c r="F12" s="563" t="s">
        <v>802</v>
      </c>
      <c r="G12" s="564">
        <v>8</v>
      </c>
      <c r="H12" s="480">
        <v>700</v>
      </c>
      <c r="I12" s="480" t="s">
        <v>256</v>
      </c>
      <c r="J12" s="576" t="s">
        <v>302</v>
      </c>
      <c r="K12" s="576" t="s">
        <v>302</v>
      </c>
      <c r="L12" s="567" t="s">
        <v>282</v>
      </c>
      <c r="M12" s="567" t="s">
        <v>302</v>
      </c>
      <c r="N12" s="567" t="s">
        <v>302</v>
      </c>
      <c r="O12" s="567" t="s">
        <v>302</v>
      </c>
      <c r="P12" s="576" t="s">
        <v>302</v>
      </c>
      <c r="Q12" s="567" t="s">
        <v>1130</v>
      </c>
      <c r="R12" s="567" t="s">
        <v>1130</v>
      </c>
      <c r="S12" s="567" t="s">
        <v>1131</v>
      </c>
      <c r="T12" s="567" t="s">
        <v>1132</v>
      </c>
      <c r="U12" s="567" t="s">
        <v>1133</v>
      </c>
      <c r="V12" s="576" t="s">
        <v>261</v>
      </c>
      <c r="W12" s="567" t="s">
        <v>302</v>
      </c>
      <c r="X12" s="567" t="s">
        <v>1134</v>
      </c>
      <c r="Y12" s="567" t="s">
        <v>1135</v>
      </c>
      <c r="Z12" s="567" t="s">
        <v>1136</v>
      </c>
      <c r="AA12" s="567" t="s">
        <v>1137</v>
      </c>
      <c r="AB12" s="576" t="s">
        <v>1132</v>
      </c>
      <c r="AC12" s="567" t="s">
        <v>1132</v>
      </c>
      <c r="AD12" s="567" t="s">
        <v>1138</v>
      </c>
      <c r="AE12" s="567" t="s">
        <v>1139</v>
      </c>
      <c r="AF12" s="567" t="s">
        <v>1140</v>
      </c>
      <c r="AG12" s="567" t="s">
        <v>1141</v>
      </c>
      <c r="AH12" s="567" t="s">
        <v>1121</v>
      </c>
      <c r="AI12" s="576" t="s">
        <v>1142</v>
      </c>
      <c r="AJ12" s="576" t="s">
        <v>261</v>
      </c>
      <c r="AK12" s="576" t="s">
        <v>1129</v>
      </c>
      <c r="AL12" s="576" t="s">
        <v>958</v>
      </c>
      <c r="AM12" s="576" t="s">
        <v>958</v>
      </c>
      <c r="AN12" s="834">
        <f t="shared" si="2"/>
        <v>30</v>
      </c>
      <c r="AO12" s="540"/>
      <c r="AP12" s="540"/>
      <c r="AQ12" s="540"/>
    </row>
    <row r="13" spans="1:43" ht="15.75" customHeight="1">
      <c r="A13" s="122">
        <f t="shared" si="3"/>
        <v>9</v>
      </c>
      <c r="B13" s="480" t="s">
        <v>279</v>
      </c>
      <c r="C13" s="941" t="s">
        <v>110</v>
      </c>
      <c r="D13" s="563" t="s">
        <v>37</v>
      </c>
      <c r="E13" s="776">
        <v>967884730</v>
      </c>
      <c r="F13" s="563" t="s">
        <v>832</v>
      </c>
      <c r="G13" s="564">
        <v>8</v>
      </c>
      <c r="H13" s="480">
        <v>700</v>
      </c>
      <c r="I13" s="480" t="s">
        <v>256</v>
      </c>
      <c r="J13" s="774" t="s">
        <v>821</v>
      </c>
      <c r="K13" s="774" t="s">
        <v>821</v>
      </c>
      <c r="L13" s="774" t="s">
        <v>821</v>
      </c>
      <c r="M13" s="774" t="s">
        <v>821</v>
      </c>
      <c r="N13" s="567" t="s">
        <v>262</v>
      </c>
      <c r="O13" s="576" t="s">
        <v>261</v>
      </c>
      <c r="P13" s="576" t="s">
        <v>262</v>
      </c>
      <c r="Q13" s="567" t="s">
        <v>1143</v>
      </c>
      <c r="R13" s="567" t="s">
        <v>1144</v>
      </c>
      <c r="S13" s="567" t="s">
        <v>1131</v>
      </c>
      <c r="T13" s="567" t="s">
        <v>1132</v>
      </c>
      <c r="U13" s="567" t="s">
        <v>1132</v>
      </c>
      <c r="V13" s="576" t="s">
        <v>261</v>
      </c>
      <c r="W13" s="567" t="s">
        <v>302</v>
      </c>
      <c r="X13" s="567" t="s">
        <v>1145</v>
      </c>
      <c r="Y13" s="567" t="s">
        <v>294</v>
      </c>
      <c r="Z13" s="567" t="s">
        <v>1146</v>
      </c>
      <c r="AA13" s="567" t="s">
        <v>1147</v>
      </c>
      <c r="AB13" s="576" t="s">
        <v>1132</v>
      </c>
      <c r="AC13" s="576" t="s">
        <v>261</v>
      </c>
      <c r="AD13" s="567" t="s">
        <v>1132</v>
      </c>
      <c r="AE13" s="567" t="s">
        <v>1148</v>
      </c>
      <c r="AF13" s="567" t="s">
        <v>1149</v>
      </c>
      <c r="AG13" s="567" t="s">
        <v>1132</v>
      </c>
      <c r="AH13" s="567" t="s">
        <v>262</v>
      </c>
      <c r="AI13" s="576" t="s">
        <v>958</v>
      </c>
      <c r="AJ13" s="576" t="s">
        <v>261</v>
      </c>
      <c r="AK13" s="576" t="s">
        <v>968</v>
      </c>
      <c r="AL13" s="576" t="s">
        <v>1150</v>
      </c>
      <c r="AM13" s="576" t="s">
        <v>958</v>
      </c>
      <c r="AN13" s="834">
        <f t="shared" si="2"/>
        <v>30</v>
      </c>
      <c r="AO13" s="540"/>
    </row>
    <row r="14" spans="1:43" ht="15.75" customHeight="1">
      <c r="A14" s="122">
        <f t="shared" si="3"/>
        <v>10</v>
      </c>
      <c r="B14" s="480" t="s">
        <v>279</v>
      </c>
      <c r="C14" s="480" t="s">
        <v>343</v>
      </c>
      <c r="D14" s="563" t="s">
        <v>299</v>
      </c>
      <c r="E14" s="776">
        <v>964343887</v>
      </c>
      <c r="F14" s="563" t="s">
        <v>809</v>
      </c>
      <c r="G14" s="778" t="s">
        <v>341</v>
      </c>
      <c r="H14" s="480">
        <v>680</v>
      </c>
      <c r="I14" s="480" t="s">
        <v>256</v>
      </c>
      <c r="J14" s="576" t="s">
        <v>665</v>
      </c>
      <c r="K14" s="576" t="s">
        <v>712</v>
      </c>
      <c r="L14" s="567" t="s">
        <v>712</v>
      </c>
      <c r="M14" s="567" t="s">
        <v>1151</v>
      </c>
      <c r="N14" s="567" t="s">
        <v>302</v>
      </c>
      <c r="O14" s="576" t="s">
        <v>757</v>
      </c>
      <c r="P14" s="576" t="s">
        <v>262</v>
      </c>
      <c r="Q14" s="567" t="s">
        <v>296</v>
      </c>
      <c r="R14" s="567" t="s">
        <v>1152</v>
      </c>
      <c r="S14" s="567" t="s">
        <v>1153</v>
      </c>
      <c r="T14" s="567" t="s">
        <v>1145</v>
      </c>
      <c r="U14" s="567" t="s">
        <v>262</v>
      </c>
      <c r="V14" s="567" t="s">
        <v>712</v>
      </c>
      <c r="W14" s="567" t="s">
        <v>262</v>
      </c>
      <c r="X14" s="567" t="s">
        <v>1154</v>
      </c>
      <c r="Y14" s="567" t="s">
        <v>1155</v>
      </c>
      <c r="Z14" s="567" t="s">
        <v>1132</v>
      </c>
      <c r="AA14" s="567" t="s">
        <v>1132</v>
      </c>
      <c r="AB14" s="576" t="s">
        <v>1156</v>
      </c>
      <c r="AC14" s="576" t="s">
        <v>261</v>
      </c>
      <c r="AD14" s="567" t="s">
        <v>1143</v>
      </c>
      <c r="AE14" s="567" t="s">
        <v>1157</v>
      </c>
      <c r="AF14" s="567" t="s">
        <v>1158</v>
      </c>
      <c r="AG14" s="567" t="s">
        <v>1159</v>
      </c>
      <c r="AH14" s="567" t="s">
        <v>262</v>
      </c>
      <c r="AI14" s="576" t="s">
        <v>958</v>
      </c>
      <c r="AJ14" s="576" t="s">
        <v>261</v>
      </c>
      <c r="AK14" s="576" t="s">
        <v>958</v>
      </c>
      <c r="AL14" s="576" t="s">
        <v>958</v>
      </c>
      <c r="AM14" s="576" t="s">
        <v>958</v>
      </c>
      <c r="AN14" s="834">
        <f t="shared" si="2"/>
        <v>30</v>
      </c>
      <c r="AO14" s="540"/>
    </row>
    <row r="15" spans="1:43" ht="15.75" customHeight="1">
      <c r="A15" s="122">
        <f t="shared" si="3"/>
        <v>11</v>
      </c>
      <c r="B15" s="480" t="s">
        <v>279</v>
      </c>
      <c r="C15" s="570" t="s">
        <v>748</v>
      </c>
      <c r="D15" s="563" t="s">
        <v>216</v>
      </c>
      <c r="E15" s="776">
        <v>326522825</v>
      </c>
      <c r="F15" s="838" t="s">
        <v>807</v>
      </c>
      <c r="G15" s="564" t="s">
        <v>749</v>
      </c>
      <c r="H15" s="480">
        <v>670</v>
      </c>
      <c r="I15" s="480" t="s">
        <v>256</v>
      </c>
      <c r="J15" s="576" t="s">
        <v>256</v>
      </c>
      <c r="K15" s="576" t="s">
        <v>302</v>
      </c>
      <c r="L15" s="567" t="s">
        <v>282</v>
      </c>
      <c r="M15" s="567" t="s">
        <v>1160</v>
      </c>
      <c r="N15" s="567" t="s">
        <v>712</v>
      </c>
      <c r="O15" s="576" t="s">
        <v>261</v>
      </c>
      <c r="P15" s="576" t="s">
        <v>302</v>
      </c>
      <c r="Q15" s="567" t="s">
        <v>302</v>
      </c>
      <c r="R15" s="567" t="s">
        <v>1161</v>
      </c>
      <c r="S15" s="567" t="s">
        <v>1140</v>
      </c>
      <c r="T15" s="567" t="s">
        <v>1162</v>
      </c>
      <c r="U15" s="567" t="s">
        <v>1132</v>
      </c>
      <c r="V15" s="576" t="s">
        <v>261</v>
      </c>
      <c r="W15" s="567" t="s">
        <v>262</v>
      </c>
      <c r="X15" s="567" t="s">
        <v>1161</v>
      </c>
      <c r="Y15" s="567" t="s">
        <v>1163</v>
      </c>
      <c r="Z15" s="567" t="s">
        <v>1164</v>
      </c>
      <c r="AA15" s="567" t="s">
        <v>262</v>
      </c>
      <c r="AB15" s="576" t="s">
        <v>262</v>
      </c>
      <c r="AC15" s="567" t="s">
        <v>1132</v>
      </c>
      <c r="AD15" s="567" t="s">
        <v>1138</v>
      </c>
      <c r="AE15" s="567" t="s">
        <v>1165</v>
      </c>
      <c r="AF15" s="567" t="s">
        <v>1166</v>
      </c>
      <c r="AG15" s="567" t="s">
        <v>1167</v>
      </c>
      <c r="AH15" s="567" t="s">
        <v>1168</v>
      </c>
      <c r="AI15" s="576" t="s">
        <v>1169</v>
      </c>
      <c r="AJ15" s="576" t="s">
        <v>261</v>
      </c>
      <c r="AK15" s="576" t="s">
        <v>1129</v>
      </c>
      <c r="AL15" s="576" t="s">
        <v>1170</v>
      </c>
      <c r="AM15" s="576" t="s">
        <v>958</v>
      </c>
      <c r="AN15" s="834">
        <f t="shared" si="2"/>
        <v>30</v>
      </c>
      <c r="AO15" s="540"/>
    </row>
    <row r="16" spans="1:43" ht="15.75" customHeight="1">
      <c r="A16" s="122">
        <f t="shared" si="3"/>
        <v>12</v>
      </c>
      <c r="B16" s="480" t="s">
        <v>279</v>
      </c>
      <c r="C16" s="758" t="s">
        <v>790</v>
      </c>
      <c r="D16" s="563" t="s">
        <v>986</v>
      </c>
      <c r="E16" s="842">
        <v>987685672</v>
      </c>
      <c r="F16" s="570" t="s">
        <v>987</v>
      </c>
      <c r="G16" s="841">
        <v>6.2</v>
      </c>
      <c r="H16" s="570">
        <v>500</v>
      </c>
      <c r="I16" s="480" t="s">
        <v>256</v>
      </c>
      <c r="J16" s="576"/>
      <c r="K16" s="576" t="s">
        <v>712</v>
      </c>
      <c r="L16" s="567" t="s">
        <v>282</v>
      </c>
      <c r="M16" s="567" t="s">
        <v>712</v>
      </c>
      <c r="N16" s="567" t="s">
        <v>806</v>
      </c>
      <c r="O16" s="576" t="s">
        <v>261</v>
      </c>
      <c r="P16" s="576" t="s">
        <v>262</v>
      </c>
      <c r="Q16" s="567" t="s">
        <v>294</v>
      </c>
      <c r="R16" s="567" t="s">
        <v>1171</v>
      </c>
      <c r="S16" s="567" t="s">
        <v>1172</v>
      </c>
      <c r="T16" s="567" t="s">
        <v>1173</v>
      </c>
      <c r="U16" s="567" t="s">
        <v>801</v>
      </c>
      <c r="V16" s="576" t="s">
        <v>261</v>
      </c>
      <c r="W16" s="567" t="s">
        <v>262</v>
      </c>
      <c r="X16" s="567" t="s">
        <v>1145</v>
      </c>
      <c r="Y16" s="567" t="s">
        <v>1174</v>
      </c>
      <c r="Z16" s="567" t="s">
        <v>1123</v>
      </c>
      <c r="AA16" s="567" t="s">
        <v>1124</v>
      </c>
      <c r="AB16" s="576" t="s">
        <v>262</v>
      </c>
      <c r="AC16" s="576" t="s">
        <v>261</v>
      </c>
      <c r="AD16" s="567" t="s">
        <v>1175</v>
      </c>
      <c r="AE16" s="567" t="s">
        <v>1166</v>
      </c>
      <c r="AF16" s="567" t="s">
        <v>1176</v>
      </c>
      <c r="AG16" s="567" t="s">
        <v>1177</v>
      </c>
      <c r="AH16" s="567" t="s">
        <v>1178</v>
      </c>
      <c r="AI16" s="576" t="s">
        <v>1179</v>
      </c>
      <c r="AJ16" s="576" t="s">
        <v>1180</v>
      </c>
      <c r="AK16" s="576" t="s">
        <v>1180</v>
      </c>
      <c r="AL16" s="576" t="s">
        <v>1142</v>
      </c>
      <c r="AM16" s="576" t="s">
        <v>958</v>
      </c>
      <c r="AN16" s="834">
        <f t="shared" si="2"/>
        <v>29</v>
      </c>
      <c r="AO16" s="527"/>
      <c r="AP16" s="527"/>
      <c r="AQ16" s="527"/>
    </row>
    <row r="17" spans="1:43" ht="15.75" customHeight="1">
      <c r="A17" s="122">
        <f t="shared" si="3"/>
        <v>13</v>
      </c>
      <c r="B17" s="480" t="s">
        <v>279</v>
      </c>
      <c r="C17" s="570" t="s">
        <v>30</v>
      </c>
      <c r="D17" s="563" t="s">
        <v>759</v>
      </c>
      <c r="E17" s="573">
        <v>384480526</v>
      </c>
      <c r="F17" s="771" t="s">
        <v>815</v>
      </c>
      <c r="G17" s="841">
        <v>6.2</v>
      </c>
      <c r="H17" s="570">
        <v>460</v>
      </c>
      <c r="I17" s="480" t="s">
        <v>256</v>
      </c>
      <c r="J17" s="576" t="s">
        <v>256</v>
      </c>
      <c r="K17" s="576" t="s">
        <v>282</v>
      </c>
      <c r="L17" s="567" t="s">
        <v>282</v>
      </c>
      <c r="M17" s="567" t="s">
        <v>712</v>
      </c>
      <c r="N17" s="567" t="s">
        <v>806</v>
      </c>
      <c r="O17" s="576" t="s">
        <v>261</v>
      </c>
      <c r="P17" s="576" t="s">
        <v>262</v>
      </c>
      <c r="Q17" s="567" t="s">
        <v>1181</v>
      </c>
      <c r="R17" s="567" t="s">
        <v>1182</v>
      </c>
      <c r="S17" s="567" t="s">
        <v>1183</v>
      </c>
      <c r="T17" s="567" t="s">
        <v>1184</v>
      </c>
      <c r="U17" s="567" t="s">
        <v>729</v>
      </c>
      <c r="V17" s="576" t="s">
        <v>712</v>
      </c>
      <c r="W17" s="567" t="s">
        <v>262</v>
      </c>
      <c r="X17" s="567" t="s">
        <v>1185</v>
      </c>
      <c r="Y17" s="567" t="s">
        <v>1174</v>
      </c>
      <c r="Z17" s="567" t="s">
        <v>1186</v>
      </c>
      <c r="AA17" s="567" t="s">
        <v>1187</v>
      </c>
      <c r="AB17" s="576" t="s">
        <v>262</v>
      </c>
      <c r="AC17" s="576" t="s">
        <v>261</v>
      </c>
      <c r="AD17" s="567" t="s">
        <v>262</v>
      </c>
      <c r="AE17" s="567" t="s">
        <v>262</v>
      </c>
      <c r="AF17" s="567" t="s">
        <v>1132</v>
      </c>
      <c r="AG17" s="567" t="s">
        <v>1188</v>
      </c>
      <c r="AH17" s="567" t="s">
        <v>969</v>
      </c>
      <c r="AI17" s="576" t="s">
        <v>1011</v>
      </c>
      <c r="AJ17" s="576" t="s">
        <v>1189</v>
      </c>
      <c r="AK17" s="576" t="s">
        <v>1142</v>
      </c>
      <c r="AL17" s="576" t="s">
        <v>1190</v>
      </c>
      <c r="AM17" s="576" t="s">
        <v>1191</v>
      </c>
      <c r="AN17" s="834">
        <f t="shared" si="2"/>
        <v>30</v>
      </c>
      <c r="AO17" s="540"/>
      <c r="AP17" s="540"/>
      <c r="AQ17" s="540"/>
    </row>
    <row r="18" spans="1:43" ht="15.75" customHeight="1">
      <c r="A18" s="122">
        <f t="shared" si="3"/>
        <v>14</v>
      </c>
      <c r="B18" s="480" t="s">
        <v>279</v>
      </c>
      <c r="C18" s="942" t="s">
        <v>750</v>
      </c>
      <c r="D18" s="563" t="s">
        <v>731</v>
      </c>
      <c r="E18" s="842">
        <v>983509012</v>
      </c>
      <c r="F18" s="570" t="s">
        <v>805</v>
      </c>
      <c r="G18" s="564" t="s">
        <v>749</v>
      </c>
      <c r="H18" s="480">
        <v>670</v>
      </c>
      <c r="I18" s="480" t="s">
        <v>256</v>
      </c>
      <c r="J18" s="576" t="s">
        <v>302</v>
      </c>
      <c r="K18" s="576" t="s">
        <v>302</v>
      </c>
      <c r="L18" s="567" t="s">
        <v>302</v>
      </c>
      <c r="M18" s="567" t="s">
        <v>712</v>
      </c>
      <c r="N18" s="567" t="s">
        <v>1192</v>
      </c>
      <c r="O18" s="576" t="s">
        <v>261</v>
      </c>
      <c r="P18" s="576" t="s">
        <v>262</v>
      </c>
      <c r="Q18" s="567" t="s">
        <v>262</v>
      </c>
      <c r="R18" s="567" t="s">
        <v>1177</v>
      </c>
      <c r="S18" s="567" t="s">
        <v>1174</v>
      </c>
      <c r="T18" s="567" t="s">
        <v>806</v>
      </c>
      <c r="U18" s="567" t="s">
        <v>303</v>
      </c>
      <c r="V18" s="576" t="s">
        <v>261</v>
      </c>
      <c r="W18" s="567" t="s">
        <v>262</v>
      </c>
      <c r="X18" s="567" t="s">
        <v>305</v>
      </c>
      <c r="Y18" s="567" t="s">
        <v>1193</v>
      </c>
      <c r="Z18" s="567" t="s">
        <v>729</v>
      </c>
      <c r="AA18" s="567" t="s">
        <v>262</v>
      </c>
      <c r="AB18" s="576" t="s">
        <v>305</v>
      </c>
      <c r="AC18" s="576" t="s">
        <v>261</v>
      </c>
      <c r="AD18" s="567" t="s">
        <v>303</v>
      </c>
      <c r="AE18" s="567" t="s">
        <v>303</v>
      </c>
      <c r="AF18" s="567" t="s">
        <v>1132</v>
      </c>
      <c r="AG18" s="567" t="s">
        <v>1159</v>
      </c>
      <c r="AH18" s="567" t="s">
        <v>801</v>
      </c>
      <c r="AI18" s="576" t="s">
        <v>262</v>
      </c>
      <c r="AJ18" s="576" t="s">
        <v>261</v>
      </c>
      <c r="AK18" s="576" t="s">
        <v>1194</v>
      </c>
      <c r="AL18" s="576" t="s">
        <v>796</v>
      </c>
      <c r="AM18" s="576" t="s">
        <v>796</v>
      </c>
      <c r="AN18" s="834">
        <f t="shared" si="2"/>
        <v>30</v>
      </c>
      <c r="AO18" s="527"/>
      <c r="AP18" s="527"/>
      <c r="AQ18" s="527"/>
    </row>
    <row r="19" spans="1:43" ht="15.75" customHeight="1">
      <c r="A19" s="122">
        <f t="shared" si="3"/>
        <v>15</v>
      </c>
      <c r="B19" s="480" t="s">
        <v>279</v>
      </c>
      <c r="C19" s="943" t="s">
        <v>342</v>
      </c>
      <c r="D19" s="563" t="s">
        <v>818</v>
      </c>
      <c r="E19" s="842">
        <v>966631312</v>
      </c>
      <c r="F19" s="570" t="s">
        <v>819</v>
      </c>
      <c r="G19" s="564" t="s">
        <v>1008</v>
      </c>
      <c r="H19" s="570">
        <v>680</v>
      </c>
      <c r="I19" s="480" t="s">
        <v>256</v>
      </c>
      <c r="J19" s="576" t="s">
        <v>712</v>
      </c>
      <c r="K19" s="576" t="s">
        <v>712</v>
      </c>
      <c r="L19" s="836" t="s">
        <v>302</v>
      </c>
      <c r="M19" s="576" t="s">
        <v>262</v>
      </c>
      <c r="N19" s="576" t="s">
        <v>712</v>
      </c>
      <c r="O19" s="576" t="s">
        <v>261</v>
      </c>
      <c r="P19" s="576" t="s">
        <v>712</v>
      </c>
      <c r="Q19" s="567" t="s">
        <v>302</v>
      </c>
      <c r="R19" s="865" t="s">
        <v>988</v>
      </c>
      <c r="S19" s="865" t="s">
        <v>988</v>
      </c>
      <c r="T19" s="865" t="s">
        <v>988</v>
      </c>
      <c r="U19" s="865" t="s">
        <v>988</v>
      </c>
      <c r="V19" s="865" t="s">
        <v>988</v>
      </c>
      <c r="W19" s="567" t="s">
        <v>262</v>
      </c>
      <c r="X19" s="567" t="s">
        <v>1195</v>
      </c>
      <c r="Y19" s="567" t="s">
        <v>1196</v>
      </c>
      <c r="Z19" s="567" t="s">
        <v>1132</v>
      </c>
      <c r="AA19" s="567" t="s">
        <v>1132</v>
      </c>
      <c r="AB19" s="576" t="s">
        <v>1156</v>
      </c>
      <c r="AC19" s="567" t="s">
        <v>801</v>
      </c>
      <c r="AD19" s="567" t="s">
        <v>1132</v>
      </c>
      <c r="AE19" s="567" t="s">
        <v>1197</v>
      </c>
      <c r="AF19" s="567" t="s">
        <v>1198</v>
      </c>
      <c r="AG19" s="567" t="s">
        <v>1132</v>
      </c>
      <c r="AH19" s="567" t="s">
        <v>975</v>
      </c>
      <c r="AI19" s="576" t="s">
        <v>796</v>
      </c>
      <c r="AJ19" s="576" t="s">
        <v>958</v>
      </c>
      <c r="AK19" s="576" t="s">
        <v>1199</v>
      </c>
      <c r="AL19" s="576" t="s">
        <v>1200</v>
      </c>
      <c r="AM19" s="576" t="s">
        <v>958</v>
      </c>
      <c r="AN19" s="834">
        <f t="shared" si="2"/>
        <v>30</v>
      </c>
      <c r="AO19" s="527"/>
      <c r="AP19" s="527"/>
      <c r="AQ19" s="527"/>
    </row>
    <row r="20" spans="1:43" ht="15.75" customHeight="1">
      <c r="A20" s="122">
        <f t="shared" si="3"/>
        <v>16</v>
      </c>
      <c r="B20" s="480" t="s">
        <v>279</v>
      </c>
      <c r="C20" s="850" t="s">
        <v>340</v>
      </c>
      <c r="D20" s="563" t="s">
        <v>813</v>
      </c>
      <c r="E20" s="573">
        <v>989521691</v>
      </c>
      <c r="F20" s="840" t="s">
        <v>814</v>
      </c>
      <c r="G20" s="564">
        <v>8</v>
      </c>
      <c r="H20" s="480">
        <v>720</v>
      </c>
      <c r="I20" s="480" t="s">
        <v>256</v>
      </c>
      <c r="J20" s="576" t="s">
        <v>256</v>
      </c>
      <c r="K20" s="576" t="s">
        <v>712</v>
      </c>
      <c r="L20" s="836" t="s">
        <v>303</v>
      </c>
      <c r="M20" s="576" t="s">
        <v>262</v>
      </c>
      <c r="N20" s="576" t="s">
        <v>712</v>
      </c>
      <c r="O20" s="576" t="s">
        <v>302</v>
      </c>
      <c r="P20" s="576" t="s">
        <v>302</v>
      </c>
      <c r="Q20" s="567" t="s">
        <v>712</v>
      </c>
      <c r="R20" s="865" t="s">
        <v>988</v>
      </c>
      <c r="S20" s="865" t="s">
        <v>988</v>
      </c>
      <c r="T20" s="865" t="s">
        <v>988</v>
      </c>
      <c r="U20" s="865" t="s">
        <v>988</v>
      </c>
      <c r="V20" s="865" t="s">
        <v>988</v>
      </c>
      <c r="W20" s="836" t="s">
        <v>262</v>
      </c>
      <c r="X20" s="567" t="s">
        <v>806</v>
      </c>
      <c r="Y20" s="567" t="s">
        <v>302</v>
      </c>
      <c r="Z20" s="567" t="s">
        <v>665</v>
      </c>
      <c r="AA20" s="567" t="s">
        <v>1183</v>
      </c>
      <c r="AB20" s="576" t="s">
        <v>1201</v>
      </c>
      <c r="AC20" s="567" t="s">
        <v>1132</v>
      </c>
      <c r="AD20" s="567" t="s">
        <v>1138</v>
      </c>
      <c r="AE20" s="567" t="s">
        <v>1183</v>
      </c>
      <c r="AF20" s="567" t="s">
        <v>1202</v>
      </c>
      <c r="AG20" s="567" t="s">
        <v>796</v>
      </c>
      <c r="AH20" s="567" t="s">
        <v>958</v>
      </c>
      <c r="AI20" s="576" t="s">
        <v>796</v>
      </c>
      <c r="AJ20" s="576" t="s">
        <v>958</v>
      </c>
      <c r="AK20" s="576" t="s">
        <v>958</v>
      </c>
      <c r="AL20" s="576" t="s">
        <v>796</v>
      </c>
      <c r="AM20" s="576" t="s">
        <v>796</v>
      </c>
      <c r="AN20" s="834">
        <f t="shared" si="2"/>
        <v>30</v>
      </c>
      <c r="AO20" s="540"/>
      <c r="AP20" s="540"/>
      <c r="AQ20" s="540"/>
    </row>
    <row r="21" spans="1:43" ht="15.75" customHeight="1">
      <c r="A21" s="122">
        <f t="shared" si="3"/>
        <v>17</v>
      </c>
      <c r="B21" s="480" t="s">
        <v>279</v>
      </c>
      <c r="C21" s="942" t="s">
        <v>789</v>
      </c>
      <c r="D21" s="572" t="s">
        <v>760</v>
      </c>
      <c r="E21" s="573">
        <v>979896184</v>
      </c>
      <c r="F21" s="771" t="s">
        <v>866</v>
      </c>
      <c r="G21" s="841">
        <v>6.2</v>
      </c>
      <c r="H21" s="480">
        <v>500</v>
      </c>
      <c r="I21" s="480" t="s">
        <v>256</v>
      </c>
      <c r="J21" s="836" t="s">
        <v>836</v>
      </c>
      <c r="K21" s="847" t="s">
        <v>821</v>
      </c>
      <c r="L21" s="847" t="s">
        <v>821</v>
      </c>
      <c r="M21" s="847" t="s">
        <v>821</v>
      </c>
      <c r="N21" s="847" t="s">
        <v>821</v>
      </c>
      <c r="O21" s="847" t="s">
        <v>821</v>
      </c>
      <c r="P21" s="576" t="s">
        <v>712</v>
      </c>
      <c r="Q21" s="576" t="s">
        <v>712</v>
      </c>
      <c r="R21" s="576" t="s">
        <v>712</v>
      </c>
      <c r="S21" s="576" t="s">
        <v>796</v>
      </c>
      <c r="T21" s="576" t="s">
        <v>712</v>
      </c>
      <c r="U21" s="865" t="s">
        <v>1031</v>
      </c>
      <c r="V21" s="865" t="s">
        <v>1031</v>
      </c>
      <c r="W21" s="865" t="s">
        <v>1031</v>
      </c>
      <c r="X21" s="865" t="s">
        <v>1031</v>
      </c>
      <c r="Y21" s="862" t="s">
        <v>846</v>
      </c>
      <c r="Z21" s="862" t="s">
        <v>846</v>
      </c>
      <c r="AA21" s="862" t="s">
        <v>846</v>
      </c>
      <c r="AB21" s="862" t="s">
        <v>846</v>
      </c>
      <c r="AC21" s="862" t="s">
        <v>846</v>
      </c>
      <c r="AD21" s="576" t="s">
        <v>801</v>
      </c>
      <c r="AE21" s="567" t="s">
        <v>262</v>
      </c>
      <c r="AF21" s="567" t="s">
        <v>796</v>
      </c>
      <c r="AG21" s="567" t="s">
        <v>262</v>
      </c>
      <c r="AH21" s="567" t="s">
        <v>1203</v>
      </c>
      <c r="AI21" s="576" t="s">
        <v>801</v>
      </c>
      <c r="AJ21" s="576" t="s">
        <v>801</v>
      </c>
      <c r="AK21" s="576" t="s">
        <v>801</v>
      </c>
      <c r="AL21" s="576" t="s">
        <v>969</v>
      </c>
      <c r="AM21" s="576" t="s">
        <v>796</v>
      </c>
      <c r="AN21" s="834">
        <f t="shared" si="2"/>
        <v>30</v>
      </c>
      <c r="AO21" s="540"/>
      <c r="AP21" s="540"/>
      <c r="AQ21" s="540"/>
    </row>
    <row r="22" spans="1:43" ht="15.75" customHeight="1">
      <c r="A22" s="122">
        <f t="shared" si="3"/>
        <v>18</v>
      </c>
      <c r="B22" s="480" t="s">
        <v>279</v>
      </c>
      <c r="C22" s="758" t="s">
        <v>41</v>
      </c>
      <c r="D22" s="563" t="s">
        <v>816</v>
      </c>
      <c r="E22" s="842">
        <v>397448394</v>
      </c>
      <c r="F22" s="843" t="s">
        <v>817</v>
      </c>
      <c r="G22" s="841">
        <v>6.2</v>
      </c>
      <c r="H22" s="570">
        <v>460</v>
      </c>
      <c r="I22" s="480" t="s">
        <v>718</v>
      </c>
      <c r="J22" s="576" t="s">
        <v>256</v>
      </c>
      <c r="K22" s="576" t="s">
        <v>282</v>
      </c>
      <c r="L22" s="567" t="s">
        <v>282</v>
      </c>
      <c r="M22" s="567" t="s">
        <v>1204</v>
      </c>
      <c r="N22" s="567" t="s">
        <v>712</v>
      </c>
      <c r="O22" s="576" t="s">
        <v>665</v>
      </c>
      <c r="P22" s="576" t="s">
        <v>262</v>
      </c>
      <c r="Q22" s="791" t="s">
        <v>796</v>
      </c>
      <c r="R22" s="567" t="s">
        <v>796</v>
      </c>
      <c r="S22" s="567" t="s">
        <v>796</v>
      </c>
      <c r="T22" s="567" t="s">
        <v>796</v>
      </c>
      <c r="U22" s="567" t="s">
        <v>796</v>
      </c>
      <c r="V22" s="576" t="s">
        <v>261</v>
      </c>
      <c r="W22" s="567" t="s">
        <v>796</v>
      </c>
      <c r="X22" s="567" t="s">
        <v>796</v>
      </c>
      <c r="Y22" s="567" t="s">
        <v>796</v>
      </c>
      <c r="Z22" s="567" t="s">
        <v>796</v>
      </c>
      <c r="AA22" s="567" t="s">
        <v>262</v>
      </c>
      <c r="AB22" s="576" t="s">
        <v>262</v>
      </c>
      <c r="AC22" s="576" t="s">
        <v>261</v>
      </c>
      <c r="AD22" s="567" t="s">
        <v>262</v>
      </c>
      <c r="AE22" s="847" t="s">
        <v>1038</v>
      </c>
      <c r="AF22" s="847" t="s">
        <v>1038</v>
      </c>
      <c r="AG22" s="847" t="s">
        <v>1038</v>
      </c>
      <c r="AH22" s="847" t="s">
        <v>1038</v>
      </c>
      <c r="AI22" s="847" t="s">
        <v>1038</v>
      </c>
      <c r="AJ22" s="576" t="s">
        <v>261</v>
      </c>
      <c r="AK22" s="576" t="s">
        <v>796</v>
      </c>
      <c r="AL22" s="576" t="s">
        <v>796</v>
      </c>
      <c r="AM22" s="576" t="s">
        <v>796</v>
      </c>
      <c r="AN22" s="834">
        <f t="shared" si="2"/>
        <v>30</v>
      </c>
      <c r="AO22" s="527"/>
      <c r="AP22" s="527"/>
      <c r="AQ22" s="527"/>
    </row>
    <row r="23" spans="1:43" ht="15.75" customHeight="1">
      <c r="A23" s="122">
        <f t="shared" si="3"/>
        <v>19</v>
      </c>
      <c r="B23" s="480"/>
      <c r="C23" s="758"/>
      <c r="D23" s="572"/>
      <c r="E23" s="573"/>
      <c r="F23" s="840"/>
      <c r="G23" s="841"/>
      <c r="H23" s="570"/>
      <c r="I23" s="480"/>
      <c r="J23" s="847"/>
      <c r="K23" s="576"/>
      <c r="L23" s="576"/>
      <c r="M23" s="576"/>
      <c r="N23" s="576"/>
      <c r="O23" s="576"/>
      <c r="P23" s="576"/>
      <c r="Q23" s="567"/>
      <c r="R23" s="576"/>
      <c r="S23" s="576"/>
      <c r="T23" s="576"/>
      <c r="U23" s="576"/>
      <c r="V23" s="576"/>
      <c r="W23" s="576"/>
      <c r="X23" s="576"/>
      <c r="Y23" s="576"/>
      <c r="Z23" s="576"/>
      <c r="AA23" s="576"/>
      <c r="AB23" s="576"/>
      <c r="AC23" s="576"/>
      <c r="AD23" s="576"/>
      <c r="AE23" s="576"/>
      <c r="AF23" s="576"/>
      <c r="AG23" s="576"/>
      <c r="AH23" s="576"/>
      <c r="AI23" s="576"/>
      <c r="AJ23" s="576"/>
      <c r="AK23" s="576"/>
      <c r="AL23" s="576"/>
      <c r="AM23" s="576"/>
      <c r="AN23" s="834"/>
      <c r="AO23" s="527"/>
      <c r="AP23" s="527"/>
      <c r="AQ23" s="527"/>
    </row>
    <row r="24" spans="1:43" ht="15.75" customHeight="1">
      <c r="A24" s="122">
        <f t="shared" si="3"/>
        <v>20</v>
      </c>
      <c r="B24" s="480"/>
      <c r="C24" s="850" t="s">
        <v>16</v>
      </c>
      <c r="D24" s="572"/>
      <c r="E24" s="573"/>
      <c r="F24" s="840"/>
      <c r="G24" s="564" t="s">
        <v>935</v>
      </c>
      <c r="H24" s="480">
        <v>340</v>
      </c>
      <c r="I24" s="480"/>
      <c r="J24" s="847"/>
      <c r="K24" s="576"/>
      <c r="L24" s="576"/>
      <c r="M24" s="576"/>
      <c r="N24" s="576"/>
      <c r="O24" s="576"/>
      <c r="P24" s="576"/>
      <c r="Q24" s="567"/>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834">
        <f>COUNTA(J24:AM24)-COUNTIF(J24:AM24,#REF!)-COUNTIF(J24:AM24,#REF!)-COUNTIF(J24:AM24,#REF!)-COUNTIF(J24:AM24,#REF!)/2</f>
        <v>0</v>
      </c>
      <c r="AO24" s="527"/>
      <c r="AP24" s="527"/>
      <c r="AQ24" s="527"/>
    </row>
    <row r="25" spans="1:43" ht="15.75" customHeight="1">
      <c r="A25" s="122">
        <f t="shared" si="3"/>
        <v>21</v>
      </c>
      <c r="B25" s="480"/>
      <c r="C25" s="944" t="s">
        <v>49</v>
      </c>
      <c r="D25" s="563"/>
      <c r="E25" s="842"/>
      <c r="F25" s="914"/>
      <c r="G25" s="564" t="s">
        <v>1026</v>
      </c>
      <c r="H25" s="480">
        <v>460</v>
      </c>
      <c r="I25" s="480"/>
      <c r="J25" s="576"/>
      <c r="K25" s="576"/>
      <c r="L25" s="836"/>
      <c r="M25" s="576"/>
      <c r="N25" s="576"/>
      <c r="O25" s="576"/>
      <c r="P25" s="576"/>
      <c r="Q25" s="567"/>
      <c r="R25" s="567"/>
      <c r="S25" s="836"/>
      <c r="T25" s="576"/>
      <c r="U25" s="576"/>
      <c r="V25" s="576"/>
      <c r="W25" s="576"/>
      <c r="X25" s="576"/>
      <c r="Y25" s="576"/>
      <c r="Z25" s="576"/>
      <c r="AA25" s="576"/>
      <c r="AB25" s="576"/>
      <c r="AC25" s="576"/>
      <c r="AD25" s="576"/>
      <c r="AE25" s="576"/>
      <c r="AF25" s="576"/>
      <c r="AG25" s="576"/>
      <c r="AH25" s="576"/>
      <c r="AI25" s="576"/>
      <c r="AJ25" s="576"/>
      <c r="AK25" s="576"/>
      <c r="AL25" s="576"/>
      <c r="AM25" s="576"/>
      <c r="AN25" s="834"/>
      <c r="AO25" s="527"/>
      <c r="AP25" s="527"/>
      <c r="AQ25" s="527"/>
    </row>
    <row r="26" spans="1:43" ht="15.75" customHeight="1">
      <c r="A26" s="122">
        <f t="shared" si="3"/>
        <v>22</v>
      </c>
      <c r="B26" s="480"/>
      <c r="C26" s="942" t="s">
        <v>36</v>
      </c>
      <c r="D26" s="563"/>
      <c r="E26" s="842"/>
      <c r="F26" s="914"/>
      <c r="G26" s="564" t="s">
        <v>933</v>
      </c>
      <c r="H26" s="480">
        <v>460</v>
      </c>
      <c r="I26" s="480"/>
      <c r="J26" s="576"/>
      <c r="K26" s="576"/>
      <c r="L26" s="836"/>
      <c r="M26" s="576"/>
      <c r="N26" s="576"/>
      <c r="O26" s="576"/>
      <c r="P26" s="576"/>
      <c r="Q26" s="567"/>
      <c r="R26" s="567"/>
      <c r="S26" s="836"/>
      <c r="T26" s="576"/>
      <c r="U26" s="576"/>
      <c r="V26" s="576"/>
      <c r="W26" s="576"/>
      <c r="X26" s="576"/>
      <c r="Y26" s="576"/>
      <c r="Z26" s="576"/>
      <c r="AA26" s="576"/>
      <c r="AB26" s="576"/>
      <c r="AC26" s="576"/>
      <c r="AD26" s="576"/>
      <c r="AE26" s="576"/>
      <c r="AF26" s="576"/>
      <c r="AG26" s="576"/>
      <c r="AH26" s="576"/>
      <c r="AI26" s="576"/>
      <c r="AJ26" s="576"/>
      <c r="AK26" s="576"/>
      <c r="AL26" s="576"/>
      <c r="AM26" s="576"/>
      <c r="AN26" s="834"/>
      <c r="AO26" s="527"/>
      <c r="AP26" s="527"/>
      <c r="AQ26" s="527"/>
    </row>
    <row r="27" spans="1:43" ht="15.75" customHeight="1">
      <c r="A27" s="122">
        <f t="shared" si="3"/>
        <v>23</v>
      </c>
      <c r="B27" s="807" t="s">
        <v>279</v>
      </c>
      <c r="C27" s="945" t="s">
        <v>63</v>
      </c>
      <c r="D27" s="813" t="s">
        <v>20</v>
      </c>
      <c r="E27" s="809">
        <v>974392325</v>
      </c>
      <c r="F27" s="808" t="s">
        <v>874</v>
      </c>
      <c r="G27" s="810">
        <v>15</v>
      </c>
      <c r="H27" s="810"/>
      <c r="I27" s="807" t="s">
        <v>718</v>
      </c>
      <c r="J27" s="862" t="s">
        <v>840</v>
      </c>
      <c r="K27" s="862" t="s">
        <v>840</v>
      </c>
      <c r="L27" s="774" t="s">
        <v>821</v>
      </c>
      <c r="M27" s="774" t="s">
        <v>821</v>
      </c>
      <c r="N27" s="774" t="s">
        <v>821</v>
      </c>
      <c r="O27" s="774" t="s">
        <v>821</v>
      </c>
      <c r="P27" s="774" t="s">
        <v>821</v>
      </c>
      <c r="Q27" s="836" t="s">
        <v>1031</v>
      </c>
      <c r="R27" s="836" t="s">
        <v>1031</v>
      </c>
      <c r="S27" s="836" t="s">
        <v>1031</v>
      </c>
      <c r="T27" s="836" t="s">
        <v>1031</v>
      </c>
      <c r="U27" s="836" t="s">
        <v>1031</v>
      </c>
      <c r="V27" s="774" t="s">
        <v>846</v>
      </c>
      <c r="W27" s="774" t="s">
        <v>846</v>
      </c>
      <c r="X27" s="774" t="s">
        <v>846</v>
      </c>
      <c r="Y27" s="774" t="s">
        <v>846</v>
      </c>
      <c r="Z27" s="774" t="s">
        <v>846</v>
      </c>
      <c r="AA27" s="576" t="s">
        <v>712</v>
      </c>
      <c r="AB27" s="576" t="s">
        <v>712</v>
      </c>
      <c r="AC27" s="862" t="s">
        <v>1032</v>
      </c>
      <c r="AD27" s="862" t="s">
        <v>1032</v>
      </c>
      <c r="AE27" s="862" t="s">
        <v>1032</v>
      </c>
      <c r="AF27" s="862" t="s">
        <v>1032</v>
      </c>
      <c r="AG27" s="862" t="s">
        <v>1032</v>
      </c>
      <c r="AH27" s="876" t="s">
        <v>1044</v>
      </c>
      <c r="AI27" s="876" t="s">
        <v>1044</v>
      </c>
      <c r="AJ27" s="876" t="s">
        <v>1044</v>
      </c>
      <c r="AK27" s="876" t="s">
        <v>1044</v>
      </c>
      <c r="AL27" s="876" t="s">
        <v>1044</v>
      </c>
      <c r="AM27" s="576" t="s">
        <v>712</v>
      </c>
      <c r="AN27" s="834">
        <f t="shared" ref="AN27:AN58" si="4">COUNTA(J27:AM27)-COUNTIF(J27:AM27,#REF!)-COUNTIF(J27:AM27,#REF!)-COUNTIF(J27:AM27,#REF!)-COUNTIF(J27:AM27,#REF!)/2</f>
        <v>30</v>
      </c>
      <c r="AO27" s="540"/>
    </row>
    <row r="28" spans="1:43" ht="15" customHeight="1">
      <c r="A28" s="122">
        <f t="shared" si="3"/>
        <v>24</v>
      </c>
      <c r="B28" s="807" t="s">
        <v>279</v>
      </c>
      <c r="C28" s="945"/>
      <c r="D28" s="813" t="s">
        <v>880</v>
      </c>
      <c r="E28" s="874">
        <v>967418238</v>
      </c>
      <c r="F28" s="875" t="s">
        <v>881</v>
      </c>
      <c r="G28" s="817" t="s">
        <v>721</v>
      </c>
      <c r="H28" s="61"/>
      <c r="I28" s="807" t="s">
        <v>718</v>
      </c>
      <c r="J28" s="774" t="s">
        <v>851</v>
      </c>
      <c r="K28" s="847" t="s">
        <v>988</v>
      </c>
      <c r="L28" s="847" t="s">
        <v>988</v>
      </c>
      <c r="M28" s="847" t="s">
        <v>988</v>
      </c>
      <c r="N28" s="847" t="s">
        <v>988</v>
      </c>
      <c r="O28" s="847" t="s">
        <v>988</v>
      </c>
      <c r="P28" s="576" t="s">
        <v>712</v>
      </c>
      <c r="Q28" s="836" t="s">
        <v>822</v>
      </c>
      <c r="R28" s="836" t="s">
        <v>822</v>
      </c>
      <c r="S28" s="836" t="s">
        <v>822</v>
      </c>
      <c r="T28" s="836" t="s">
        <v>822</v>
      </c>
      <c r="U28" s="865" t="s">
        <v>1034</v>
      </c>
      <c r="V28" s="865" t="s">
        <v>1034</v>
      </c>
      <c r="W28" s="865" t="s">
        <v>1034</v>
      </c>
      <c r="X28" s="865" t="s">
        <v>1034</v>
      </c>
      <c r="Y28" s="865" t="s">
        <v>1034</v>
      </c>
      <c r="Z28" s="929" t="s">
        <v>861</v>
      </c>
      <c r="AA28" s="929" t="s">
        <v>861</v>
      </c>
      <c r="AB28" s="929" t="s">
        <v>861</v>
      </c>
      <c r="AC28" s="929" t="s">
        <v>861</v>
      </c>
      <c r="AD28" s="929" t="s">
        <v>861</v>
      </c>
      <c r="AE28" s="576" t="s">
        <v>712</v>
      </c>
      <c r="AF28" s="865" t="s">
        <v>1044</v>
      </c>
      <c r="AG28" s="865" t="s">
        <v>1044</v>
      </c>
      <c r="AH28" s="865" t="s">
        <v>1044</v>
      </c>
      <c r="AI28" s="865" t="s">
        <v>1044</v>
      </c>
      <c r="AJ28" s="865" t="s">
        <v>1044</v>
      </c>
      <c r="AK28" s="576" t="s">
        <v>712</v>
      </c>
      <c r="AL28" s="576" t="s">
        <v>712</v>
      </c>
      <c r="AM28" s="576" t="s">
        <v>712</v>
      </c>
      <c r="AN28" s="834">
        <f t="shared" si="4"/>
        <v>30</v>
      </c>
      <c r="AO28" s="527"/>
      <c r="AP28" s="527"/>
      <c r="AQ28" s="527"/>
    </row>
    <row r="29" spans="1:43" ht="15.75" customHeight="1">
      <c r="A29" s="122">
        <f t="shared" si="3"/>
        <v>25</v>
      </c>
      <c r="B29" s="807" t="s">
        <v>279</v>
      </c>
      <c r="C29" s="1649" t="s">
        <v>318</v>
      </c>
      <c r="D29" s="813" t="s">
        <v>241</v>
      </c>
      <c r="E29" s="812">
        <v>969820625</v>
      </c>
      <c r="F29" s="813" t="s">
        <v>834</v>
      </c>
      <c r="G29" s="817" t="s">
        <v>721</v>
      </c>
      <c r="H29" s="807"/>
      <c r="I29" s="807" t="s">
        <v>718</v>
      </c>
      <c r="J29" s="774" t="s">
        <v>1205</v>
      </c>
      <c r="K29" s="774" t="s">
        <v>1205</v>
      </c>
      <c r="L29" s="774" t="s">
        <v>1205</v>
      </c>
      <c r="M29" s="774" t="s">
        <v>1205</v>
      </c>
      <c r="N29" s="576" t="s">
        <v>712</v>
      </c>
      <c r="O29" s="774" t="s">
        <v>821</v>
      </c>
      <c r="P29" s="774" t="s">
        <v>821</v>
      </c>
      <c r="Q29" s="774" t="s">
        <v>821</v>
      </c>
      <c r="R29" s="774" t="s">
        <v>821</v>
      </c>
      <c r="S29" s="774" t="s">
        <v>821</v>
      </c>
      <c r="T29" s="847" t="s">
        <v>835</v>
      </c>
      <c r="U29" s="847" t="s">
        <v>835</v>
      </c>
      <c r="V29" s="847" t="s">
        <v>835</v>
      </c>
      <c r="W29" s="847" t="s">
        <v>835</v>
      </c>
      <c r="X29" s="847" t="s">
        <v>835</v>
      </c>
      <c r="Y29" s="576" t="s">
        <v>712</v>
      </c>
      <c r="Z29" s="929" t="s">
        <v>1034</v>
      </c>
      <c r="AA29" s="929" t="s">
        <v>1034</v>
      </c>
      <c r="AB29" s="929" t="s">
        <v>1034</v>
      </c>
      <c r="AC29" s="929" t="s">
        <v>1034</v>
      </c>
      <c r="AD29" s="929" t="s">
        <v>1034</v>
      </c>
      <c r="AE29" s="847" t="s">
        <v>1032</v>
      </c>
      <c r="AF29" s="847" t="s">
        <v>1032</v>
      </c>
      <c r="AG29" s="847" t="s">
        <v>1032</v>
      </c>
      <c r="AH29" s="847" t="s">
        <v>1032</v>
      </c>
      <c r="AI29" s="847" t="s">
        <v>1032</v>
      </c>
      <c r="AJ29" s="576" t="s">
        <v>712</v>
      </c>
      <c r="AK29" s="576" t="s">
        <v>712</v>
      </c>
      <c r="AL29" s="576" t="s">
        <v>712</v>
      </c>
      <c r="AM29" s="576" t="s">
        <v>712</v>
      </c>
      <c r="AN29" s="834">
        <f t="shared" si="4"/>
        <v>30</v>
      </c>
      <c r="AO29" s="540"/>
    </row>
    <row r="30" spans="1:43" ht="15.75" customHeight="1">
      <c r="A30" s="122">
        <f t="shared" si="3"/>
        <v>26</v>
      </c>
      <c r="B30" s="807" t="s">
        <v>279</v>
      </c>
      <c r="C30" s="1539"/>
      <c r="D30" s="813" t="s">
        <v>321</v>
      </c>
      <c r="E30" s="818">
        <v>989852112</v>
      </c>
      <c r="F30" s="808" t="s">
        <v>841</v>
      </c>
      <c r="G30" s="817" t="s">
        <v>721</v>
      </c>
      <c r="H30" s="61"/>
      <c r="I30" s="807" t="s">
        <v>718</v>
      </c>
      <c r="J30" s="855" t="s">
        <v>842</v>
      </c>
      <c r="K30" s="855" t="s">
        <v>842</v>
      </c>
      <c r="L30" s="855" t="s">
        <v>842</v>
      </c>
      <c r="M30" s="576" t="s">
        <v>712</v>
      </c>
      <c r="N30" s="576" t="s">
        <v>712</v>
      </c>
      <c r="O30" s="774" t="s">
        <v>821</v>
      </c>
      <c r="P30" s="774" t="s">
        <v>821</v>
      </c>
      <c r="Q30" s="774" t="s">
        <v>821</v>
      </c>
      <c r="R30" s="774" t="s">
        <v>821</v>
      </c>
      <c r="S30" s="774" t="s">
        <v>821</v>
      </c>
      <c r="T30" s="847" t="s">
        <v>835</v>
      </c>
      <c r="U30" s="847" t="s">
        <v>835</v>
      </c>
      <c r="V30" s="847" t="s">
        <v>835</v>
      </c>
      <c r="W30" s="847" t="s">
        <v>835</v>
      </c>
      <c r="X30" s="847" t="s">
        <v>835</v>
      </c>
      <c r="Y30" s="576" t="s">
        <v>712</v>
      </c>
      <c r="Z30" s="929" t="s">
        <v>1034</v>
      </c>
      <c r="AA30" s="929" t="s">
        <v>1034</v>
      </c>
      <c r="AB30" s="929" t="s">
        <v>1034</v>
      </c>
      <c r="AC30" s="929" t="s">
        <v>1034</v>
      </c>
      <c r="AD30" s="929" t="s">
        <v>1034</v>
      </c>
      <c r="AE30" s="847" t="s">
        <v>1032</v>
      </c>
      <c r="AF30" s="847" t="s">
        <v>1032</v>
      </c>
      <c r="AG30" s="847" t="s">
        <v>1032</v>
      </c>
      <c r="AH30" s="847" t="s">
        <v>1032</v>
      </c>
      <c r="AI30" s="847" t="s">
        <v>1032</v>
      </c>
      <c r="AJ30" s="576" t="s">
        <v>712</v>
      </c>
      <c r="AK30" s="576" t="s">
        <v>712</v>
      </c>
      <c r="AL30" s="576" t="s">
        <v>712</v>
      </c>
      <c r="AM30" s="576" t="s">
        <v>712</v>
      </c>
      <c r="AN30" s="834">
        <f t="shared" si="4"/>
        <v>30</v>
      </c>
      <c r="AO30" s="540"/>
    </row>
    <row r="31" spans="1:43" ht="15.75" customHeight="1">
      <c r="A31" s="122">
        <f t="shared" si="3"/>
        <v>27</v>
      </c>
      <c r="B31" s="807" t="s">
        <v>279</v>
      </c>
      <c r="C31" s="946" t="s">
        <v>339</v>
      </c>
      <c r="D31" s="813" t="s">
        <v>1059</v>
      </c>
      <c r="E31" s="812">
        <v>366924055</v>
      </c>
      <c r="F31" s="857" t="s">
        <v>1060</v>
      </c>
      <c r="G31" s="867">
        <v>8</v>
      </c>
      <c r="H31" s="807"/>
      <c r="I31" s="807" t="s">
        <v>718</v>
      </c>
      <c r="J31" s="567"/>
      <c r="K31" s="567"/>
      <c r="L31" s="567"/>
      <c r="M31" s="567"/>
      <c r="N31" s="567"/>
      <c r="O31" s="567"/>
      <c r="P31" s="567"/>
      <c r="Q31" s="836" t="s">
        <v>988</v>
      </c>
      <c r="R31" s="836" t="s">
        <v>988</v>
      </c>
      <c r="S31" s="836" t="s">
        <v>988</v>
      </c>
      <c r="T31" s="836" t="s">
        <v>988</v>
      </c>
      <c r="U31" s="836" t="s">
        <v>988</v>
      </c>
      <c r="V31" s="774" t="s">
        <v>865</v>
      </c>
      <c r="W31" s="774" t="s">
        <v>865</v>
      </c>
      <c r="X31" s="774" t="s">
        <v>865</v>
      </c>
      <c r="Y31" s="774" t="s">
        <v>865</v>
      </c>
      <c r="Z31" s="774" t="s">
        <v>865</v>
      </c>
      <c r="AA31" s="576" t="s">
        <v>712</v>
      </c>
      <c r="AB31" s="847" t="s">
        <v>846</v>
      </c>
      <c r="AC31" s="847" t="s">
        <v>846</v>
      </c>
      <c r="AD31" s="847" t="s">
        <v>846</v>
      </c>
      <c r="AE31" s="847" t="s">
        <v>846</v>
      </c>
      <c r="AF31" s="847" t="s">
        <v>846</v>
      </c>
      <c r="AG31" s="947" t="s">
        <v>861</v>
      </c>
      <c r="AH31" s="947" t="s">
        <v>861</v>
      </c>
      <c r="AI31" s="947" t="s">
        <v>861</v>
      </c>
      <c r="AJ31" s="947" t="s">
        <v>861</v>
      </c>
      <c r="AK31" s="947" t="s">
        <v>861</v>
      </c>
      <c r="AL31" s="847" t="s">
        <v>1041</v>
      </c>
      <c r="AM31" s="847" t="s">
        <v>1041</v>
      </c>
      <c r="AN31" s="834">
        <f t="shared" si="4"/>
        <v>23</v>
      </c>
      <c r="AO31" s="540"/>
      <c r="AP31" s="540"/>
      <c r="AQ31" s="540"/>
    </row>
    <row r="32" spans="1:43" ht="15.75" customHeight="1">
      <c r="A32" s="122">
        <f t="shared" si="3"/>
        <v>28</v>
      </c>
      <c r="B32" s="807" t="s">
        <v>279</v>
      </c>
      <c r="C32" s="946"/>
      <c r="D32" s="813" t="s">
        <v>1074</v>
      </c>
      <c r="E32" s="918">
        <v>977782090</v>
      </c>
      <c r="F32" s="919" t="s">
        <v>1075</v>
      </c>
      <c r="G32" s="867">
        <v>8</v>
      </c>
      <c r="H32" s="807"/>
      <c r="I32" s="807" t="s">
        <v>718</v>
      </c>
      <c r="J32" s="567"/>
      <c r="K32" s="567"/>
      <c r="L32" s="567"/>
      <c r="M32" s="567"/>
      <c r="N32" s="567"/>
      <c r="O32" s="567"/>
      <c r="P32" s="567"/>
      <c r="Q32" s="567"/>
      <c r="R32" s="567"/>
      <c r="S32" s="567"/>
      <c r="T32" s="567"/>
      <c r="U32" s="567"/>
      <c r="V32" s="567"/>
      <c r="W32" s="567"/>
      <c r="X32" s="567"/>
      <c r="Y32" s="567"/>
      <c r="Z32" s="567"/>
      <c r="AA32" s="567"/>
      <c r="AB32" s="567"/>
      <c r="AC32" s="567"/>
      <c r="AD32" s="567"/>
      <c r="AE32" s="567"/>
      <c r="AF32" s="567"/>
      <c r="AG32" s="567"/>
      <c r="AH32" s="567"/>
      <c r="AI32" s="567"/>
      <c r="AJ32" s="567"/>
      <c r="AK32" s="567"/>
      <c r="AL32" s="847" t="s">
        <v>1038</v>
      </c>
      <c r="AM32" s="847" t="s">
        <v>1038</v>
      </c>
      <c r="AN32" s="834">
        <f t="shared" si="4"/>
        <v>2</v>
      </c>
      <c r="AO32" s="540"/>
      <c r="AP32" s="540"/>
      <c r="AQ32" s="540"/>
    </row>
    <row r="33" spans="1:43" ht="15" customHeight="1">
      <c r="A33" s="122">
        <f t="shared" si="3"/>
        <v>29</v>
      </c>
      <c r="B33" s="807" t="s">
        <v>279</v>
      </c>
      <c r="C33" s="1652" t="s">
        <v>858</v>
      </c>
      <c r="D33" s="813" t="s">
        <v>859</v>
      </c>
      <c r="E33" s="809">
        <v>948893826</v>
      </c>
      <c r="F33" s="808" t="s">
        <v>860</v>
      </c>
      <c r="G33" s="817" t="s">
        <v>721</v>
      </c>
      <c r="H33" s="807"/>
      <c r="I33" s="807" t="s">
        <v>718</v>
      </c>
      <c r="J33" s="855" t="s">
        <v>844</v>
      </c>
      <c r="K33" s="855" t="s">
        <v>844</v>
      </c>
      <c r="L33" s="855" t="s">
        <v>844</v>
      </c>
      <c r="M33" s="576" t="s">
        <v>712</v>
      </c>
      <c r="N33" s="576" t="s">
        <v>712</v>
      </c>
      <c r="O33" s="576" t="s">
        <v>712</v>
      </c>
      <c r="P33" s="576" t="s">
        <v>712</v>
      </c>
      <c r="Q33" s="836" t="s">
        <v>821</v>
      </c>
      <c r="R33" s="836" t="s">
        <v>821</v>
      </c>
      <c r="S33" s="836" t="s">
        <v>821</v>
      </c>
      <c r="T33" s="836" t="s">
        <v>821</v>
      </c>
      <c r="U33" s="865" t="s">
        <v>835</v>
      </c>
      <c r="V33" s="865" t="s">
        <v>835</v>
      </c>
      <c r="W33" s="865" t="s">
        <v>835</v>
      </c>
      <c r="X33" s="865" t="s">
        <v>835</v>
      </c>
      <c r="Y33" s="865" t="s">
        <v>835</v>
      </c>
      <c r="Z33" s="576" t="s">
        <v>712</v>
      </c>
      <c r="AA33" s="774" t="s">
        <v>1039</v>
      </c>
      <c r="AB33" s="774" t="s">
        <v>1039</v>
      </c>
      <c r="AC33" s="774" t="s">
        <v>1039</v>
      </c>
      <c r="AD33" s="774" t="s">
        <v>1039</v>
      </c>
      <c r="AE33" s="774" t="s">
        <v>1039</v>
      </c>
      <c r="AF33" s="865" t="s">
        <v>861</v>
      </c>
      <c r="AG33" s="865" t="s">
        <v>861</v>
      </c>
      <c r="AH33" s="865" t="s">
        <v>861</v>
      </c>
      <c r="AI33" s="865" t="s">
        <v>861</v>
      </c>
      <c r="AJ33" s="865" t="s">
        <v>861</v>
      </c>
      <c r="AK33" s="862" t="s">
        <v>1044</v>
      </c>
      <c r="AL33" s="862" t="s">
        <v>1044</v>
      </c>
      <c r="AM33" s="862" t="s">
        <v>1044</v>
      </c>
      <c r="AN33" s="834">
        <f t="shared" si="4"/>
        <v>30</v>
      </c>
      <c r="AO33" s="540"/>
    </row>
    <row r="34" spans="1:43" ht="15" customHeight="1">
      <c r="A34" s="122">
        <f t="shared" si="3"/>
        <v>30</v>
      </c>
      <c r="B34" s="807" t="s">
        <v>279</v>
      </c>
      <c r="C34" s="1539"/>
      <c r="D34" s="813" t="s">
        <v>862</v>
      </c>
      <c r="E34" s="809">
        <v>984703946</v>
      </c>
      <c r="F34" s="808" t="s">
        <v>863</v>
      </c>
      <c r="G34" s="817" t="s">
        <v>721</v>
      </c>
      <c r="H34" s="61"/>
      <c r="I34" s="807" t="s">
        <v>718</v>
      </c>
      <c r="J34" s="855" t="s">
        <v>844</v>
      </c>
      <c r="K34" s="855" t="s">
        <v>844</v>
      </c>
      <c r="L34" s="855" t="s">
        <v>844</v>
      </c>
      <c r="M34" s="576" t="s">
        <v>712</v>
      </c>
      <c r="N34" s="576" t="s">
        <v>712</v>
      </c>
      <c r="O34" s="576" t="s">
        <v>712</v>
      </c>
      <c r="P34" s="576" t="s">
        <v>712</v>
      </c>
      <c r="Q34" s="836" t="s">
        <v>821</v>
      </c>
      <c r="R34" s="836" t="s">
        <v>821</v>
      </c>
      <c r="S34" s="836" t="s">
        <v>821</v>
      </c>
      <c r="T34" s="836" t="s">
        <v>821</v>
      </c>
      <c r="U34" s="865" t="s">
        <v>835</v>
      </c>
      <c r="V34" s="865" t="s">
        <v>835</v>
      </c>
      <c r="W34" s="865" t="s">
        <v>835</v>
      </c>
      <c r="X34" s="865" t="s">
        <v>835</v>
      </c>
      <c r="Y34" s="865" t="s">
        <v>835</v>
      </c>
      <c r="Z34" s="576" t="s">
        <v>712</v>
      </c>
      <c r="AA34" s="774" t="s">
        <v>1039</v>
      </c>
      <c r="AB34" s="774" t="s">
        <v>1039</v>
      </c>
      <c r="AC34" s="774" t="s">
        <v>1039</v>
      </c>
      <c r="AD34" s="774" t="s">
        <v>1039</v>
      </c>
      <c r="AE34" s="774" t="s">
        <v>1039</v>
      </c>
      <c r="AF34" s="865" t="s">
        <v>861</v>
      </c>
      <c r="AG34" s="865" t="s">
        <v>861</v>
      </c>
      <c r="AH34" s="865" t="s">
        <v>861</v>
      </c>
      <c r="AI34" s="865" t="s">
        <v>861</v>
      </c>
      <c r="AJ34" s="865" t="s">
        <v>861</v>
      </c>
      <c r="AK34" s="862" t="s">
        <v>1044</v>
      </c>
      <c r="AL34" s="862" t="s">
        <v>1044</v>
      </c>
      <c r="AM34" s="862" t="s">
        <v>1044</v>
      </c>
      <c r="AN34" s="834">
        <f t="shared" si="4"/>
        <v>30</v>
      </c>
      <c r="AO34" s="540"/>
    </row>
    <row r="35" spans="1:43" ht="15.75" customHeight="1">
      <c r="A35" s="122">
        <f t="shared" si="3"/>
        <v>31</v>
      </c>
      <c r="B35" s="807" t="s">
        <v>279</v>
      </c>
      <c r="C35" s="1649" t="s">
        <v>879</v>
      </c>
      <c r="D35" s="848" t="s">
        <v>1206</v>
      </c>
      <c r="E35" s="849" t="s">
        <v>1047</v>
      </c>
      <c r="F35" s="917" t="s">
        <v>1048</v>
      </c>
      <c r="G35" s="817" t="s">
        <v>721</v>
      </c>
      <c r="H35" s="807"/>
      <c r="I35" s="807" t="s">
        <v>718</v>
      </c>
      <c r="J35" s="567"/>
      <c r="K35" s="576"/>
      <c r="L35" s="576" t="s">
        <v>712</v>
      </c>
      <c r="M35" s="576" t="s">
        <v>712</v>
      </c>
      <c r="N35" s="847" t="s">
        <v>849</v>
      </c>
      <c r="O35" s="847" t="s">
        <v>849</v>
      </c>
      <c r="P35" s="847" t="s">
        <v>849</v>
      </c>
      <c r="Q35" s="847" t="s">
        <v>849</v>
      </c>
      <c r="R35" s="865" t="s">
        <v>1031</v>
      </c>
      <c r="S35" s="865" t="s">
        <v>1031</v>
      </c>
      <c r="T35" s="865" t="s">
        <v>1031</v>
      </c>
      <c r="U35" s="865" t="s">
        <v>1031</v>
      </c>
      <c r="V35" s="865" t="s">
        <v>1031</v>
      </c>
      <c r="W35" s="948" t="s">
        <v>1034</v>
      </c>
      <c r="X35" s="948" t="s">
        <v>1034</v>
      </c>
      <c r="Y35" s="948" t="s">
        <v>1034</v>
      </c>
      <c r="Z35" s="948" t="s">
        <v>1034</v>
      </c>
      <c r="AA35" s="774" t="s">
        <v>1032</v>
      </c>
      <c r="AB35" s="774" t="s">
        <v>1032</v>
      </c>
      <c r="AC35" s="774" t="s">
        <v>1032</v>
      </c>
      <c r="AD35" s="774" t="s">
        <v>1032</v>
      </c>
      <c r="AE35" s="774" t="s">
        <v>1032</v>
      </c>
      <c r="AF35" s="576" t="s">
        <v>712</v>
      </c>
      <c r="AG35" s="947" t="s">
        <v>1041</v>
      </c>
      <c r="AH35" s="947" t="s">
        <v>1041</v>
      </c>
      <c r="AI35" s="947" t="s">
        <v>1041</v>
      </c>
      <c r="AJ35" s="947" t="s">
        <v>1041</v>
      </c>
      <c r="AK35" s="862" t="s">
        <v>1042</v>
      </c>
      <c r="AL35" s="862" t="s">
        <v>1042</v>
      </c>
      <c r="AM35" s="862" t="s">
        <v>1042</v>
      </c>
      <c r="AN35" s="834">
        <f t="shared" si="4"/>
        <v>28</v>
      </c>
      <c r="AO35" s="540"/>
    </row>
    <row r="36" spans="1:43" ht="15.75" customHeight="1">
      <c r="A36" s="122">
        <f t="shared" si="3"/>
        <v>32</v>
      </c>
      <c r="B36" s="807" t="s">
        <v>279</v>
      </c>
      <c r="C36" s="1539"/>
      <c r="D36" s="848" t="s">
        <v>826</v>
      </c>
      <c r="E36" s="849" t="s">
        <v>827</v>
      </c>
      <c r="F36" s="848" t="s">
        <v>828</v>
      </c>
      <c r="G36" s="817" t="s">
        <v>721</v>
      </c>
      <c r="H36" s="807"/>
      <c r="I36" s="807" t="s">
        <v>718</v>
      </c>
      <c r="J36" s="774" t="s">
        <v>821</v>
      </c>
      <c r="K36" s="576" t="s">
        <v>712</v>
      </c>
      <c r="L36" s="576" t="s">
        <v>712</v>
      </c>
      <c r="M36" s="576" t="s">
        <v>712</v>
      </c>
      <c r="N36" s="847" t="s">
        <v>849</v>
      </c>
      <c r="O36" s="847" t="s">
        <v>849</v>
      </c>
      <c r="P36" s="847" t="s">
        <v>849</v>
      </c>
      <c r="Q36" s="847" t="s">
        <v>849</v>
      </c>
      <c r="R36" s="865" t="s">
        <v>1031</v>
      </c>
      <c r="S36" s="865" t="s">
        <v>1031</v>
      </c>
      <c r="T36" s="865" t="s">
        <v>1031</v>
      </c>
      <c r="U36" s="865" t="s">
        <v>1031</v>
      </c>
      <c r="V36" s="865" t="s">
        <v>1031</v>
      </c>
      <c r="W36" s="948" t="s">
        <v>1034</v>
      </c>
      <c r="X36" s="948" t="s">
        <v>1034</v>
      </c>
      <c r="Y36" s="948" t="s">
        <v>1034</v>
      </c>
      <c r="Z36" s="948" t="s">
        <v>1034</v>
      </c>
      <c r="AA36" s="774" t="s">
        <v>1032</v>
      </c>
      <c r="AB36" s="774" t="s">
        <v>1032</v>
      </c>
      <c r="AC36" s="774" t="s">
        <v>1032</v>
      </c>
      <c r="AD36" s="774" t="s">
        <v>1032</v>
      </c>
      <c r="AE36" s="774" t="s">
        <v>1032</v>
      </c>
      <c r="AF36" s="576" t="s">
        <v>712</v>
      </c>
      <c r="AG36" s="947" t="s">
        <v>1041</v>
      </c>
      <c r="AH36" s="947" t="s">
        <v>1041</v>
      </c>
      <c r="AI36" s="947" t="s">
        <v>1041</v>
      </c>
      <c r="AJ36" s="947" t="s">
        <v>1041</v>
      </c>
      <c r="AK36" s="862" t="s">
        <v>1042</v>
      </c>
      <c r="AL36" s="862" t="s">
        <v>1042</v>
      </c>
      <c r="AM36" s="862" t="s">
        <v>1042</v>
      </c>
      <c r="AN36" s="834">
        <f t="shared" si="4"/>
        <v>30</v>
      </c>
      <c r="AO36" s="540"/>
    </row>
    <row r="37" spans="1:43" ht="15.75" customHeight="1">
      <c r="A37" s="122">
        <f t="shared" si="3"/>
        <v>33</v>
      </c>
      <c r="B37" s="807" t="s">
        <v>279</v>
      </c>
      <c r="C37" s="1652" t="s">
        <v>719</v>
      </c>
      <c r="D37" s="813" t="s">
        <v>847</v>
      </c>
      <c r="E37" s="812">
        <v>853603811</v>
      </c>
      <c r="F37" s="859" t="s">
        <v>848</v>
      </c>
      <c r="G37" s="810">
        <v>15</v>
      </c>
      <c r="H37" s="61"/>
      <c r="I37" s="807" t="s">
        <v>718</v>
      </c>
      <c r="J37" s="774" t="s">
        <v>846</v>
      </c>
      <c r="K37" s="576" t="s">
        <v>261</v>
      </c>
      <c r="L37" s="576" t="s">
        <v>261</v>
      </c>
      <c r="M37" s="576" t="s">
        <v>712</v>
      </c>
      <c r="N37" s="576" t="s">
        <v>712</v>
      </c>
      <c r="O37" s="774" t="s">
        <v>988</v>
      </c>
      <c r="P37" s="774" t="s">
        <v>988</v>
      </c>
      <c r="Q37" s="774" t="s">
        <v>988</v>
      </c>
      <c r="R37" s="774" t="s">
        <v>988</v>
      </c>
      <c r="S37" s="774" t="s">
        <v>988</v>
      </c>
      <c r="T37" s="576" t="s">
        <v>712</v>
      </c>
      <c r="U37" s="865" t="s">
        <v>1031</v>
      </c>
      <c r="V37" s="865" t="s">
        <v>1031</v>
      </c>
      <c r="W37" s="865" t="s">
        <v>1031</v>
      </c>
      <c r="X37" s="865" t="s">
        <v>1031</v>
      </c>
      <c r="Y37" s="862" t="s">
        <v>846</v>
      </c>
      <c r="Z37" s="862" t="s">
        <v>846</v>
      </c>
      <c r="AA37" s="862" t="s">
        <v>846</v>
      </c>
      <c r="AB37" s="862" t="s">
        <v>846</v>
      </c>
      <c r="AC37" s="862" t="s">
        <v>846</v>
      </c>
      <c r="AD37" s="576" t="s">
        <v>712</v>
      </c>
      <c r="AE37" s="847" t="s">
        <v>1040</v>
      </c>
      <c r="AF37" s="847" t="s">
        <v>1040</v>
      </c>
      <c r="AG37" s="847" t="s">
        <v>1040</v>
      </c>
      <c r="AH37" s="847" t="s">
        <v>1040</v>
      </c>
      <c r="AI37" s="847" t="s">
        <v>1040</v>
      </c>
      <c r="AJ37" s="576" t="s">
        <v>712</v>
      </c>
      <c r="AK37" s="862" t="s">
        <v>838</v>
      </c>
      <c r="AL37" s="862" t="s">
        <v>838</v>
      </c>
      <c r="AM37" s="862" t="s">
        <v>838</v>
      </c>
      <c r="AN37" s="834">
        <f t="shared" si="4"/>
        <v>30</v>
      </c>
      <c r="AO37" s="527"/>
      <c r="AP37" s="527"/>
      <c r="AQ37" s="527"/>
    </row>
    <row r="38" spans="1:43" ht="15.75" customHeight="1">
      <c r="A38" s="122">
        <f t="shared" si="3"/>
        <v>34</v>
      </c>
      <c r="B38" s="807" t="s">
        <v>279</v>
      </c>
      <c r="C38" s="1561"/>
      <c r="D38" s="813" t="s">
        <v>1035</v>
      </c>
      <c r="E38" s="812">
        <v>393286669</v>
      </c>
      <c r="F38" s="877" t="s">
        <v>1036</v>
      </c>
      <c r="G38" s="810">
        <v>15</v>
      </c>
      <c r="H38" s="61"/>
      <c r="I38" s="807" t="s">
        <v>718</v>
      </c>
      <c r="J38" s="567"/>
      <c r="K38" s="567"/>
      <c r="L38" s="567"/>
      <c r="M38" s="567"/>
      <c r="N38" s="567"/>
      <c r="O38" s="567"/>
      <c r="P38" s="567"/>
      <c r="Q38" s="567"/>
      <c r="R38" s="567"/>
      <c r="S38" s="567"/>
      <c r="T38" s="567"/>
      <c r="U38" s="567"/>
      <c r="V38" s="567"/>
      <c r="W38" s="567"/>
      <c r="X38" s="567"/>
      <c r="Y38" s="567"/>
      <c r="Z38" s="567"/>
      <c r="AA38" s="567"/>
      <c r="AB38" s="567"/>
      <c r="AC38" s="567"/>
      <c r="AD38" s="567"/>
      <c r="AE38" s="567"/>
      <c r="AF38" s="567"/>
      <c r="AG38" s="567"/>
      <c r="AH38" s="567"/>
      <c r="AI38" s="567"/>
      <c r="AJ38" s="567"/>
      <c r="AK38" s="862" t="s">
        <v>821</v>
      </c>
      <c r="AL38" s="862" t="s">
        <v>821</v>
      </c>
      <c r="AM38" s="862" t="s">
        <v>821</v>
      </c>
      <c r="AN38" s="834">
        <f t="shared" si="4"/>
        <v>3</v>
      </c>
      <c r="AO38" s="527"/>
      <c r="AP38" s="527"/>
      <c r="AQ38" s="527"/>
    </row>
    <row r="39" spans="1:43" ht="15" customHeight="1">
      <c r="A39" s="122">
        <f t="shared" si="3"/>
        <v>35</v>
      </c>
      <c r="B39" s="807" t="s">
        <v>279</v>
      </c>
      <c r="C39" s="1655" t="s">
        <v>338</v>
      </c>
      <c r="D39" s="813" t="s">
        <v>823</v>
      </c>
      <c r="E39" s="812">
        <v>988547613</v>
      </c>
      <c r="F39" s="877" t="s">
        <v>824</v>
      </c>
      <c r="G39" s="867" t="s">
        <v>721</v>
      </c>
      <c r="H39" s="807"/>
      <c r="I39" s="807" t="s">
        <v>718</v>
      </c>
      <c r="J39" s="847" t="s">
        <v>822</v>
      </c>
      <c r="K39" s="576" t="s">
        <v>712</v>
      </c>
      <c r="L39" s="567" t="s">
        <v>712</v>
      </c>
      <c r="M39" s="567" t="s">
        <v>1207</v>
      </c>
      <c r="N39" s="567" t="s">
        <v>1207</v>
      </c>
      <c r="O39" s="576" t="s">
        <v>261</v>
      </c>
      <c r="P39" s="576" t="s">
        <v>712</v>
      </c>
      <c r="Q39" s="567" t="s">
        <v>1208</v>
      </c>
      <c r="R39" s="567" t="s">
        <v>1209</v>
      </c>
      <c r="S39" s="567" t="s">
        <v>1210</v>
      </c>
      <c r="T39" s="567" t="s">
        <v>1211</v>
      </c>
      <c r="U39" s="567" t="s">
        <v>1212</v>
      </c>
      <c r="V39" s="576" t="s">
        <v>1132</v>
      </c>
      <c r="W39" s="948" t="s">
        <v>988</v>
      </c>
      <c r="X39" s="948" t="s">
        <v>988</v>
      </c>
      <c r="Y39" s="948" t="s">
        <v>988</v>
      </c>
      <c r="Z39" s="948" t="s">
        <v>988</v>
      </c>
      <c r="AA39" s="576" t="s">
        <v>712</v>
      </c>
      <c r="AB39" s="847" t="s">
        <v>865</v>
      </c>
      <c r="AC39" s="847" t="s">
        <v>865</v>
      </c>
      <c r="AD39" s="847" t="s">
        <v>865</v>
      </c>
      <c r="AE39" s="847" t="s">
        <v>865</v>
      </c>
      <c r="AF39" s="865" t="s">
        <v>1039</v>
      </c>
      <c r="AG39" s="865" t="s">
        <v>1039</v>
      </c>
      <c r="AH39" s="865" t="s">
        <v>1039</v>
      </c>
      <c r="AI39" s="865" t="s">
        <v>1039</v>
      </c>
      <c r="AJ39" s="774" t="s">
        <v>1040</v>
      </c>
      <c r="AK39" s="774" t="s">
        <v>1040</v>
      </c>
      <c r="AL39" s="774" t="s">
        <v>1040</v>
      </c>
      <c r="AM39" s="774" t="s">
        <v>1040</v>
      </c>
      <c r="AN39" s="834">
        <f t="shared" si="4"/>
        <v>30</v>
      </c>
      <c r="AO39" s="527"/>
      <c r="AP39" s="527"/>
      <c r="AQ39" s="527"/>
    </row>
    <row r="40" spans="1:43" ht="15" customHeight="1">
      <c r="A40" s="122">
        <f t="shared" si="3"/>
        <v>36</v>
      </c>
      <c r="B40" s="807" t="s">
        <v>279</v>
      </c>
      <c r="C40" s="1539"/>
      <c r="D40" s="848" t="s">
        <v>758</v>
      </c>
      <c r="E40" s="812">
        <v>396323468</v>
      </c>
      <c r="F40" s="919" t="s">
        <v>811</v>
      </c>
      <c r="G40" s="867" t="s">
        <v>721</v>
      </c>
      <c r="H40" s="807"/>
      <c r="I40" s="807" t="s">
        <v>718</v>
      </c>
      <c r="J40" s="576" t="s">
        <v>256</v>
      </c>
      <c r="K40" s="576" t="s">
        <v>282</v>
      </c>
      <c r="L40" s="567" t="s">
        <v>282</v>
      </c>
      <c r="M40" s="567" t="s">
        <v>1213</v>
      </c>
      <c r="N40" s="567" t="s">
        <v>302</v>
      </c>
      <c r="O40" s="576" t="s">
        <v>261</v>
      </c>
      <c r="P40" s="576" t="s">
        <v>302</v>
      </c>
      <c r="Q40" s="567" t="s">
        <v>302</v>
      </c>
      <c r="R40" s="836" t="s">
        <v>1132</v>
      </c>
      <c r="S40" s="567" t="s">
        <v>1214</v>
      </c>
      <c r="T40" s="567" t="s">
        <v>1215</v>
      </c>
      <c r="U40" s="567" t="s">
        <v>262</v>
      </c>
      <c r="V40" s="576" t="s">
        <v>261</v>
      </c>
      <c r="W40" s="948" t="s">
        <v>988</v>
      </c>
      <c r="X40" s="948" t="s">
        <v>988</v>
      </c>
      <c r="Y40" s="948" t="s">
        <v>988</v>
      </c>
      <c r="Z40" s="948" t="s">
        <v>988</v>
      </c>
      <c r="AA40" s="576" t="s">
        <v>712</v>
      </c>
      <c r="AB40" s="847" t="s">
        <v>865</v>
      </c>
      <c r="AC40" s="847" t="s">
        <v>865</v>
      </c>
      <c r="AD40" s="847" t="s">
        <v>865</v>
      </c>
      <c r="AE40" s="847" t="s">
        <v>865</v>
      </c>
      <c r="AF40" s="865" t="s">
        <v>1039</v>
      </c>
      <c r="AG40" s="865" t="s">
        <v>1039</v>
      </c>
      <c r="AH40" s="865" t="s">
        <v>1039</v>
      </c>
      <c r="AI40" s="865" t="s">
        <v>1039</v>
      </c>
      <c r="AJ40" s="774" t="s">
        <v>1040</v>
      </c>
      <c r="AK40" s="774" t="s">
        <v>1040</v>
      </c>
      <c r="AL40" s="774" t="s">
        <v>1040</v>
      </c>
      <c r="AM40" s="774" t="s">
        <v>1040</v>
      </c>
      <c r="AN40" s="834">
        <f t="shared" si="4"/>
        <v>30</v>
      </c>
      <c r="AO40" s="540"/>
      <c r="AP40" s="540"/>
      <c r="AQ40" s="540"/>
    </row>
    <row r="41" spans="1:43" ht="15.75" customHeight="1">
      <c r="A41" s="122">
        <f t="shared" si="3"/>
        <v>37</v>
      </c>
      <c r="B41" s="807" t="s">
        <v>279</v>
      </c>
      <c r="C41" s="1649" t="s">
        <v>775</v>
      </c>
      <c r="D41" s="813" t="s">
        <v>776</v>
      </c>
      <c r="E41" s="812">
        <v>981541989</v>
      </c>
      <c r="F41" s="813" t="s">
        <v>850</v>
      </c>
      <c r="G41" s="810">
        <v>15</v>
      </c>
      <c r="H41" s="807"/>
      <c r="I41" s="807" t="s">
        <v>718</v>
      </c>
      <c r="J41" s="862" t="s">
        <v>851</v>
      </c>
      <c r="K41" s="862" t="s">
        <v>851</v>
      </c>
      <c r="L41" s="576" t="s">
        <v>712</v>
      </c>
      <c r="M41" s="576" t="s">
        <v>712</v>
      </c>
      <c r="N41" s="847" t="s">
        <v>821</v>
      </c>
      <c r="O41" s="847" t="s">
        <v>821</v>
      </c>
      <c r="P41" s="847" t="s">
        <v>821</v>
      </c>
      <c r="Q41" s="847" t="s">
        <v>821</v>
      </c>
      <c r="R41" s="847" t="s">
        <v>821</v>
      </c>
      <c r="S41" s="576" t="s">
        <v>712</v>
      </c>
      <c r="T41" s="847" t="s">
        <v>865</v>
      </c>
      <c r="U41" s="847" t="s">
        <v>865</v>
      </c>
      <c r="V41" s="847" t="s">
        <v>865</v>
      </c>
      <c r="W41" s="847" t="s">
        <v>865</v>
      </c>
      <c r="X41" s="847" t="s">
        <v>865</v>
      </c>
      <c r="Y41" s="576" t="s">
        <v>712</v>
      </c>
      <c r="Z41" s="929" t="s">
        <v>1039</v>
      </c>
      <c r="AA41" s="929" t="s">
        <v>1039</v>
      </c>
      <c r="AB41" s="929" t="s">
        <v>1039</v>
      </c>
      <c r="AC41" s="929" t="s">
        <v>1039</v>
      </c>
      <c r="AD41" s="929" t="s">
        <v>1039</v>
      </c>
      <c r="AE41" s="847" t="s">
        <v>861</v>
      </c>
      <c r="AF41" s="847" t="s">
        <v>861</v>
      </c>
      <c r="AG41" s="847" t="s">
        <v>861</v>
      </c>
      <c r="AH41" s="847" t="s">
        <v>861</v>
      </c>
      <c r="AI41" s="847" t="s">
        <v>861</v>
      </c>
      <c r="AJ41" s="774" t="s">
        <v>838</v>
      </c>
      <c r="AK41" s="774" t="s">
        <v>838</v>
      </c>
      <c r="AL41" s="774" t="s">
        <v>838</v>
      </c>
      <c r="AM41" s="774" t="s">
        <v>838</v>
      </c>
      <c r="AN41" s="834">
        <f t="shared" si="4"/>
        <v>30</v>
      </c>
      <c r="AO41" s="540"/>
      <c r="AP41" s="540"/>
      <c r="AQ41" s="540"/>
    </row>
    <row r="42" spans="1:43" ht="15.75" customHeight="1">
      <c r="A42" s="122">
        <f t="shared" si="3"/>
        <v>38</v>
      </c>
      <c r="B42" s="807" t="s">
        <v>279</v>
      </c>
      <c r="C42" s="1539"/>
      <c r="D42" s="813" t="s">
        <v>852</v>
      </c>
      <c r="E42" s="812">
        <v>399287095</v>
      </c>
      <c r="F42" s="859" t="s">
        <v>853</v>
      </c>
      <c r="G42" s="810">
        <v>15</v>
      </c>
      <c r="H42" s="61"/>
      <c r="I42" s="807" t="s">
        <v>718</v>
      </c>
      <c r="J42" s="862" t="s">
        <v>851</v>
      </c>
      <c r="K42" s="862" t="s">
        <v>851</v>
      </c>
      <c r="L42" s="576" t="s">
        <v>712</v>
      </c>
      <c r="M42" s="576" t="s">
        <v>712</v>
      </c>
      <c r="N42" s="847" t="s">
        <v>821</v>
      </c>
      <c r="O42" s="847" t="s">
        <v>821</v>
      </c>
      <c r="P42" s="847" t="s">
        <v>821</v>
      </c>
      <c r="Q42" s="847" t="s">
        <v>821</v>
      </c>
      <c r="R42" s="847" t="s">
        <v>821</v>
      </c>
      <c r="S42" s="576" t="s">
        <v>712</v>
      </c>
      <c r="T42" s="847" t="s">
        <v>865</v>
      </c>
      <c r="U42" s="847" t="s">
        <v>865</v>
      </c>
      <c r="V42" s="847" t="s">
        <v>865</v>
      </c>
      <c r="W42" s="847" t="s">
        <v>865</v>
      </c>
      <c r="X42" s="847" t="s">
        <v>865</v>
      </c>
      <c r="Y42" s="576" t="s">
        <v>712</v>
      </c>
      <c r="Z42" s="929" t="s">
        <v>1039</v>
      </c>
      <c r="AA42" s="929" t="s">
        <v>1039</v>
      </c>
      <c r="AB42" s="929" t="s">
        <v>1039</v>
      </c>
      <c r="AC42" s="929" t="s">
        <v>1039</v>
      </c>
      <c r="AD42" s="929" t="s">
        <v>1039</v>
      </c>
      <c r="AE42" s="847" t="s">
        <v>861</v>
      </c>
      <c r="AF42" s="847" t="s">
        <v>861</v>
      </c>
      <c r="AG42" s="847" t="s">
        <v>861</v>
      </c>
      <c r="AH42" s="847" t="s">
        <v>861</v>
      </c>
      <c r="AI42" s="847" t="s">
        <v>861</v>
      </c>
      <c r="AJ42" s="774" t="s">
        <v>838</v>
      </c>
      <c r="AK42" s="774" t="s">
        <v>838</v>
      </c>
      <c r="AL42" s="774" t="s">
        <v>838</v>
      </c>
      <c r="AM42" s="774" t="s">
        <v>838</v>
      </c>
      <c r="AN42" s="834">
        <f t="shared" si="4"/>
        <v>30</v>
      </c>
      <c r="AO42" s="527"/>
      <c r="AP42" s="527"/>
      <c r="AQ42" s="527"/>
    </row>
    <row r="43" spans="1:43" ht="15.75" customHeight="1">
      <c r="A43" s="122">
        <f t="shared" si="3"/>
        <v>39</v>
      </c>
      <c r="B43" s="807" t="s">
        <v>279</v>
      </c>
      <c r="C43" s="949" t="s">
        <v>769</v>
      </c>
      <c r="D43" s="813" t="s">
        <v>770</v>
      </c>
      <c r="E43" s="812">
        <v>986629593</v>
      </c>
      <c r="F43" s="813" t="s">
        <v>867</v>
      </c>
      <c r="G43" s="870">
        <v>15</v>
      </c>
      <c r="H43" s="61"/>
      <c r="I43" s="807" t="s">
        <v>718</v>
      </c>
      <c r="J43" s="847" t="s">
        <v>861</v>
      </c>
      <c r="K43" s="576" t="s">
        <v>712</v>
      </c>
      <c r="L43" s="576" t="s">
        <v>712</v>
      </c>
      <c r="M43" s="950" t="s">
        <v>821</v>
      </c>
      <c r="N43" s="950" t="s">
        <v>821</v>
      </c>
      <c r="O43" s="950" t="s">
        <v>821</v>
      </c>
      <c r="P43" s="950" t="s">
        <v>821</v>
      </c>
      <c r="Q43" s="950" t="s">
        <v>821</v>
      </c>
      <c r="R43" s="576" t="s">
        <v>712</v>
      </c>
      <c r="S43" s="836" t="s">
        <v>1031</v>
      </c>
      <c r="T43" s="836" t="s">
        <v>1031</v>
      </c>
      <c r="U43" s="836" t="s">
        <v>1031</v>
      </c>
      <c r="V43" s="836" t="s">
        <v>1031</v>
      </c>
      <c r="W43" s="948" t="s">
        <v>1034</v>
      </c>
      <c r="X43" s="948" t="s">
        <v>1034</v>
      </c>
      <c r="Y43" s="948" t="s">
        <v>1034</v>
      </c>
      <c r="Z43" s="948" t="s">
        <v>1034</v>
      </c>
      <c r="AA43" s="948" t="s">
        <v>1034</v>
      </c>
      <c r="AB43" s="576" t="s">
        <v>712</v>
      </c>
      <c r="AC43" s="862" t="s">
        <v>1040</v>
      </c>
      <c r="AD43" s="862" t="s">
        <v>1040</v>
      </c>
      <c r="AE43" s="862" t="s">
        <v>1040</v>
      </c>
      <c r="AF43" s="862" t="s">
        <v>1040</v>
      </c>
      <c r="AG43" s="862" t="s">
        <v>1040</v>
      </c>
      <c r="AH43" s="576" t="s">
        <v>712</v>
      </c>
      <c r="AI43" s="865" t="s">
        <v>1041</v>
      </c>
      <c r="AJ43" s="865" t="s">
        <v>1041</v>
      </c>
      <c r="AK43" s="865" t="s">
        <v>1041</v>
      </c>
      <c r="AL43" s="865" t="s">
        <v>1041</v>
      </c>
      <c r="AM43" s="865" t="s">
        <v>1041</v>
      </c>
      <c r="AN43" s="834">
        <f t="shared" si="4"/>
        <v>30</v>
      </c>
      <c r="AO43" s="527"/>
      <c r="AP43" s="527"/>
      <c r="AQ43" s="527"/>
    </row>
    <row r="44" spans="1:43" ht="15.75" customHeight="1">
      <c r="A44" s="122">
        <f t="shared" si="3"/>
        <v>40</v>
      </c>
      <c r="B44" s="807" t="s">
        <v>279</v>
      </c>
      <c r="C44" s="1649" t="s">
        <v>728</v>
      </c>
      <c r="D44" s="813" t="s">
        <v>322</v>
      </c>
      <c r="E44" s="809">
        <v>989118712</v>
      </c>
      <c r="F44" s="808" t="s">
        <v>872</v>
      </c>
      <c r="G44" s="810">
        <v>15</v>
      </c>
      <c r="H44" s="810"/>
      <c r="I44" s="807" t="s">
        <v>718</v>
      </c>
      <c r="J44" s="836" t="s">
        <v>988</v>
      </c>
      <c r="K44" s="836" t="s">
        <v>988</v>
      </c>
      <c r="L44" s="836" t="s">
        <v>988</v>
      </c>
      <c r="M44" s="836" t="s">
        <v>988</v>
      </c>
      <c r="N44" s="836" t="s">
        <v>988</v>
      </c>
      <c r="O44" s="576" t="s">
        <v>712</v>
      </c>
      <c r="P44" s="862" t="s">
        <v>835</v>
      </c>
      <c r="Q44" s="862" t="s">
        <v>835</v>
      </c>
      <c r="R44" s="862" t="s">
        <v>835</v>
      </c>
      <c r="S44" s="862" t="s">
        <v>835</v>
      </c>
      <c r="T44" s="862" t="s">
        <v>835</v>
      </c>
      <c r="U44" s="576" t="s">
        <v>712</v>
      </c>
      <c r="V44" s="576" t="s">
        <v>712</v>
      </c>
      <c r="W44" s="948" t="s">
        <v>1039</v>
      </c>
      <c r="X44" s="948" t="s">
        <v>1039</v>
      </c>
      <c r="Y44" s="948" t="s">
        <v>1039</v>
      </c>
      <c r="Z44" s="948" t="s">
        <v>1039</v>
      </c>
      <c r="AA44" s="948" t="s">
        <v>1039</v>
      </c>
      <c r="AB44" s="576" t="s">
        <v>712</v>
      </c>
      <c r="AC44" s="576" t="s">
        <v>712</v>
      </c>
      <c r="AD44" s="774" t="s">
        <v>1032</v>
      </c>
      <c r="AE44" s="774" t="s">
        <v>1032</v>
      </c>
      <c r="AF44" s="774" t="s">
        <v>1032</v>
      </c>
      <c r="AG44" s="774" t="s">
        <v>1032</v>
      </c>
      <c r="AH44" s="576" t="s">
        <v>712</v>
      </c>
      <c r="AI44" s="865" t="s">
        <v>838</v>
      </c>
      <c r="AJ44" s="865" t="s">
        <v>838</v>
      </c>
      <c r="AK44" s="865" t="s">
        <v>838</v>
      </c>
      <c r="AL44" s="865" t="s">
        <v>838</v>
      </c>
      <c r="AM44" s="865" t="s">
        <v>838</v>
      </c>
      <c r="AN44" s="834">
        <f t="shared" si="4"/>
        <v>30</v>
      </c>
      <c r="AO44" s="540"/>
      <c r="AP44" s="540"/>
      <c r="AQ44" s="540"/>
    </row>
    <row r="45" spans="1:43" ht="15.75" customHeight="1">
      <c r="A45" s="122">
        <f t="shared" si="3"/>
        <v>41</v>
      </c>
      <c r="B45" s="807" t="s">
        <v>279</v>
      </c>
      <c r="C45" s="1539"/>
      <c r="D45" s="813" t="s">
        <v>74</v>
      </c>
      <c r="E45" s="809">
        <v>923453896</v>
      </c>
      <c r="F45" s="808" t="s">
        <v>873</v>
      </c>
      <c r="G45" s="810">
        <v>15</v>
      </c>
      <c r="H45" s="810"/>
      <c r="I45" s="807" t="s">
        <v>718</v>
      </c>
      <c r="J45" s="836" t="s">
        <v>988</v>
      </c>
      <c r="K45" s="836" t="s">
        <v>988</v>
      </c>
      <c r="L45" s="836" t="s">
        <v>988</v>
      </c>
      <c r="M45" s="836" t="s">
        <v>988</v>
      </c>
      <c r="N45" s="836" t="s">
        <v>988</v>
      </c>
      <c r="O45" s="576" t="s">
        <v>712</v>
      </c>
      <c r="P45" s="862" t="s">
        <v>835</v>
      </c>
      <c r="Q45" s="862" t="s">
        <v>835</v>
      </c>
      <c r="R45" s="862" t="s">
        <v>835</v>
      </c>
      <c r="S45" s="862" t="s">
        <v>835</v>
      </c>
      <c r="T45" s="862" t="s">
        <v>835</v>
      </c>
      <c r="U45" s="576" t="s">
        <v>712</v>
      </c>
      <c r="V45" s="576" t="s">
        <v>712</v>
      </c>
      <c r="W45" s="948" t="s">
        <v>1039</v>
      </c>
      <c r="X45" s="948" t="s">
        <v>1039</v>
      </c>
      <c r="Y45" s="948" t="s">
        <v>1039</v>
      </c>
      <c r="Z45" s="948" t="s">
        <v>1039</v>
      </c>
      <c r="AA45" s="948" t="s">
        <v>1039</v>
      </c>
      <c r="AB45" s="576" t="s">
        <v>712</v>
      </c>
      <c r="AC45" s="576" t="s">
        <v>712</v>
      </c>
      <c r="AD45" s="774" t="s">
        <v>1032</v>
      </c>
      <c r="AE45" s="774" t="s">
        <v>1032</v>
      </c>
      <c r="AF45" s="774" t="s">
        <v>1032</v>
      </c>
      <c r="AG45" s="774" t="s">
        <v>1032</v>
      </c>
      <c r="AH45" s="576" t="s">
        <v>712</v>
      </c>
      <c r="AI45" s="865" t="s">
        <v>838</v>
      </c>
      <c r="AJ45" s="865" t="s">
        <v>838</v>
      </c>
      <c r="AK45" s="865" t="s">
        <v>838</v>
      </c>
      <c r="AL45" s="865" t="s">
        <v>838</v>
      </c>
      <c r="AM45" s="865" t="s">
        <v>838</v>
      </c>
      <c r="AN45" s="834">
        <f t="shared" si="4"/>
        <v>30</v>
      </c>
      <c r="AO45" s="540"/>
    </row>
    <row r="46" spans="1:43" ht="15.75" customHeight="1">
      <c r="A46" s="122">
        <f t="shared" si="3"/>
        <v>42</v>
      </c>
      <c r="B46" s="807" t="s">
        <v>279</v>
      </c>
      <c r="C46" s="1649" t="s">
        <v>825</v>
      </c>
      <c r="D46" s="848" t="s">
        <v>829</v>
      </c>
      <c r="E46" s="849" t="s">
        <v>830</v>
      </c>
      <c r="F46" s="848" t="s">
        <v>831</v>
      </c>
      <c r="G46" s="817" t="s">
        <v>721</v>
      </c>
      <c r="H46" s="807"/>
      <c r="I46" s="807" t="s">
        <v>718</v>
      </c>
      <c r="J46" s="774" t="s">
        <v>821</v>
      </c>
      <c r="K46" s="576" t="s">
        <v>712</v>
      </c>
      <c r="L46" s="576" t="s">
        <v>712</v>
      </c>
      <c r="M46" s="576" t="s">
        <v>712</v>
      </c>
      <c r="N46" s="576" t="s">
        <v>712</v>
      </c>
      <c r="O46" s="774" t="s">
        <v>988</v>
      </c>
      <c r="P46" s="774" t="s">
        <v>988</v>
      </c>
      <c r="Q46" s="774" t="s">
        <v>988</v>
      </c>
      <c r="R46" s="774" t="s">
        <v>988</v>
      </c>
      <c r="S46" s="774" t="s">
        <v>988</v>
      </c>
      <c r="T46" s="847" t="s">
        <v>1031</v>
      </c>
      <c r="U46" s="847" t="s">
        <v>1031</v>
      </c>
      <c r="V46" s="847" t="s">
        <v>1031</v>
      </c>
      <c r="W46" s="847" t="s">
        <v>1031</v>
      </c>
      <c r="X46" s="862" t="s">
        <v>846</v>
      </c>
      <c r="Y46" s="862" t="s">
        <v>846</v>
      </c>
      <c r="Z46" s="862" t="s">
        <v>846</v>
      </c>
      <c r="AA46" s="862" t="s">
        <v>846</v>
      </c>
      <c r="AB46" s="862" t="s">
        <v>846</v>
      </c>
      <c r="AC46" s="576" t="s">
        <v>712</v>
      </c>
      <c r="AD46" s="774" t="s">
        <v>1040</v>
      </c>
      <c r="AE46" s="774" t="s">
        <v>1040</v>
      </c>
      <c r="AF46" s="774" t="s">
        <v>1040</v>
      </c>
      <c r="AG46" s="774" t="s">
        <v>1040</v>
      </c>
      <c r="AH46" s="876" t="s">
        <v>1041</v>
      </c>
      <c r="AI46" s="876" t="s">
        <v>1041</v>
      </c>
      <c r="AJ46" s="876" t="s">
        <v>1041</v>
      </c>
      <c r="AK46" s="876" t="s">
        <v>1041</v>
      </c>
      <c r="AL46" s="876" t="s">
        <v>1041</v>
      </c>
      <c r="AM46" s="576" t="s">
        <v>712</v>
      </c>
      <c r="AN46" s="834">
        <f t="shared" si="4"/>
        <v>30</v>
      </c>
      <c r="AO46" s="540"/>
    </row>
    <row r="47" spans="1:43" ht="15.75" customHeight="1">
      <c r="A47" s="122">
        <f t="shared" si="3"/>
        <v>43</v>
      </c>
      <c r="B47" s="807" t="s">
        <v>279</v>
      </c>
      <c r="C47" s="1539"/>
      <c r="D47" s="848" t="s">
        <v>762</v>
      </c>
      <c r="E47" s="849" t="s">
        <v>763</v>
      </c>
      <c r="F47" s="848" t="s">
        <v>843</v>
      </c>
      <c r="G47" s="817" t="s">
        <v>721</v>
      </c>
      <c r="H47" s="807">
        <v>670</v>
      </c>
      <c r="I47" s="807" t="s">
        <v>718</v>
      </c>
      <c r="J47" s="855" t="s">
        <v>844</v>
      </c>
      <c r="K47" s="855" t="s">
        <v>844</v>
      </c>
      <c r="L47" s="855" t="s">
        <v>844</v>
      </c>
      <c r="M47" s="576" t="s">
        <v>262</v>
      </c>
      <c r="N47" s="576" t="s">
        <v>712</v>
      </c>
      <c r="O47" s="576" t="s">
        <v>712</v>
      </c>
      <c r="P47" s="576" t="s">
        <v>712</v>
      </c>
      <c r="Q47" s="567" t="s">
        <v>1154</v>
      </c>
      <c r="R47" s="567" t="s">
        <v>1216</v>
      </c>
      <c r="S47" s="567" t="s">
        <v>262</v>
      </c>
      <c r="T47" s="847" t="s">
        <v>988</v>
      </c>
      <c r="U47" s="847" t="s">
        <v>988</v>
      </c>
      <c r="V47" s="847" t="s">
        <v>988</v>
      </c>
      <c r="W47" s="847" t="s">
        <v>988</v>
      </c>
      <c r="X47" s="862" t="s">
        <v>835</v>
      </c>
      <c r="Y47" s="862" t="s">
        <v>835</v>
      </c>
      <c r="Z47" s="862" t="s">
        <v>835</v>
      </c>
      <c r="AA47" s="862" t="s">
        <v>835</v>
      </c>
      <c r="AB47" s="862" t="s">
        <v>835</v>
      </c>
      <c r="AC47" s="576" t="s">
        <v>712</v>
      </c>
      <c r="AD47" s="774" t="s">
        <v>1039</v>
      </c>
      <c r="AE47" s="774" t="s">
        <v>1039</v>
      </c>
      <c r="AF47" s="774" t="s">
        <v>1039</v>
      </c>
      <c r="AG47" s="774" t="s">
        <v>1039</v>
      </c>
      <c r="AH47" s="876" t="s">
        <v>1040</v>
      </c>
      <c r="AI47" s="876" t="s">
        <v>1040</v>
      </c>
      <c r="AJ47" s="876" t="s">
        <v>1040</v>
      </c>
      <c r="AK47" s="876" t="s">
        <v>1040</v>
      </c>
      <c r="AL47" s="876" t="s">
        <v>1040</v>
      </c>
      <c r="AM47" s="576" t="s">
        <v>262</v>
      </c>
      <c r="AN47" s="834">
        <f t="shared" si="4"/>
        <v>30</v>
      </c>
      <c r="AO47" s="540"/>
    </row>
    <row r="48" spans="1:43" ht="15.75" customHeight="1">
      <c r="A48" s="122">
        <f t="shared" si="3"/>
        <v>44</v>
      </c>
      <c r="B48" s="807" t="s">
        <v>279</v>
      </c>
      <c r="C48" s="1653" t="s">
        <v>716</v>
      </c>
      <c r="D48" s="813" t="s">
        <v>854</v>
      </c>
      <c r="E48" s="812">
        <v>975303686</v>
      </c>
      <c r="F48" s="864" t="s">
        <v>855</v>
      </c>
      <c r="G48" s="810">
        <v>15</v>
      </c>
      <c r="H48" s="810"/>
      <c r="I48" s="807" t="s">
        <v>718</v>
      </c>
      <c r="J48" s="774" t="s">
        <v>837</v>
      </c>
      <c r="K48" s="774" t="s">
        <v>837</v>
      </c>
      <c r="L48" s="774" t="s">
        <v>837</v>
      </c>
      <c r="M48" s="774" t="s">
        <v>837</v>
      </c>
      <c r="N48" s="576" t="s">
        <v>712</v>
      </c>
      <c r="O48" s="576" t="s">
        <v>712</v>
      </c>
      <c r="P48" s="576" t="s">
        <v>712</v>
      </c>
      <c r="Q48" s="576" t="s">
        <v>712</v>
      </c>
      <c r="R48" s="865" t="s">
        <v>821</v>
      </c>
      <c r="S48" s="865" t="s">
        <v>821</v>
      </c>
      <c r="T48" s="865" t="s">
        <v>821</v>
      </c>
      <c r="U48" s="865" t="s">
        <v>821</v>
      </c>
      <c r="V48" s="774" t="s">
        <v>1031</v>
      </c>
      <c r="W48" s="774" t="s">
        <v>1031</v>
      </c>
      <c r="X48" s="774" t="s">
        <v>1031</v>
      </c>
      <c r="Y48" s="774" t="s">
        <v>1031</v>
      </c>
      <c r="Z48" s="774" t="s">
        <v>1031</v>
      </c>
      <c r="AA48" s="576" t="s">
        <v>712</v>
      </c>
      <c r="AB48" s="847" t="s">
        <v>1034</v>
      </c>
      <c r="AC48" s="847" t="s">
        <v>1034</v>
      </c>
      <c r="AD48" s="847" t="s">
        <v>1034</v>
      </c>
      <c r="AE48" s="847" t="s">
        <v>1034</v>
      </c>
      <c r="AF48" s="847" t="s">
        <v>1034</v>
      </c>
      <c r="AG48" s="576" t="s">
        <v>712</v>
      </c>
      <c r="AH48" s="876" t="s">
        <v>861</v>
      </c>
      <c r="AI48" s="876" t="s">
        <v>861</v>
      </c>
      <c r="AJ48" s="876" t="s">
        <v>861</v>
      </c>
      <c r="AK48" s="876" t="s">
        <v>861</v>
      </c>
      <c r="AL48" s="876" t="s">
        <v>861</v>
      </c>
      <c r="AM48" s="576" t="s">
        <v>712</v>
      </c>
      <c r="AN48" s="834">
        <f t="shared" si="4"/>
        <v>30</v>
      </c>
      <c r="AO48" s="540"/>
      <c r="AP48" s="540"/>
      <c r="AQ48" s="540"/>
    </row>
    <row r="49" spans="1:43" ht="15.75" customHeight="1">
      <c r="A49" s="122">
        <f t="shared" si="3"/>
        <v>45</v>
      </c>
      <c r="B49" s="807" t="s">
        <v>279</v>
      </c>
      <c r="C49" s="1539"/>
      <c r="D49" s="813" t="s">
        <v>158</v>
      </c>
      <c r="E49" s="809">
        <v>886884883</v>
      </c>
      <c r="F49" s="848" t="s">
        <v>820</v>
      </c>
      <c r="G49" s="810">
        <v>15</v>
      </c>
      <c r="H49" s="807"/>
      <c r="I49" s="807" t="s">
        <v>718</v>
      </c>
      <c r="J49" s="836" t="s">
        <v>821</v>
      </c>
      <c r="K49" s="836" t="s">
        <v>821</v>
      </c>
      <c r="L49" s="836" t="s">
        <v>821</v>
      </c>
      <c r="M49" s="836" t="s">
        <v>821</v>
      </c>
      <c r="N49" s="836" t="s">
        <v>821</v>
      </c>
      <c r="O49" s="576" t="s">
        <v>712</v>
      </c>
      <c r="P49" s="576" t="s">
        <v>712</v>
      </c>
      <c r="Q49" s="576" t="s">
        <v>712</v>
      </c>
      <c r="R49" s="865" t="s">
        <v>835</v>
      </c>
      <c r="S49" s="865" t="s">
        <v>835</v>
      </c>
      <c r="T49" s="865" t="s">
        <v>835</v>
      </c>
      <c r="U49" s="865" t="s">
        <v>835</v>
      </c>
      <c r="V49" s="774" t="s">
        <v>1034</v>
      </c>
      <c r="W49" s="774" t="s">
        <v>1034</v>
      </c>
      <c r="X49" s="774" t="s">
        <v>1034</v>
      </c>
      <c r="Y49" s="774" t="s">
        <v>1034</v>
      </c>
      <c r="Z49" s="774" t="s">
        <v>1034</v>
      </c>
      <c r="AA49" s="576" t="s">
        <v>712</v>
      </c>
      <c r="AB49" s="847" t="s">
        <v>1032</v>
      </c>
      <c r="AC49" s="847" t="s">
        <v>1032</v>
      </c>
      <c r="AD49" s="847" t="s">
        <v>1032</v>
      </c>
      <c r="AE49" s="847" t="s">
        <v>1032</v>
      </c>
      <c r="AF49" s="847" t="s">
        <v>1032</v>
      </c>
      <c r="AG49" s="576" t="s">
        <v>712</v>
      </c>
      <c r="AH49" s="876" t="s">
        <v>838</v>
      </c>
      <c r="AI49" s="876" t="s">
        <v>838</v>
      </c>
      <c r="AJ49" s="876" t="s">
        <v>838</v>
      </c>
      <c r="AK49" s="876" t="s">
        <v>838</v>
      </c>
      <c r="AL49" s="876" t="s">
        <v>838</v>
      </c>
      <c r="AM49" s="576" t="s">
        <v>712</v>
      </c>
      <c r="AN49" s="834">
        <f t="shared" si="4"/>
        <v>30</v>
      </c>
    </row>
    <row r="50" spans="1:43" ht="15.75" customHeight="1">
      <c r="A50" s="122">
        <f t="shared" si="3"/>
        <v>46</v>
      </c>
      <c r="B50" s="807" t="s">
        <v>279</v>
      </c>
      <c r="C50" s="1649" t="s">
        <v>19</v>
      </c>
      <c r="D50" s="813" t="s">
        <v>1066</v>
      </c>
      <c r="E50" s="809">
        <v>352984785</v>
      </c>
      <c r="F50" s="848" t="s">
        <v>1067</v>
      </c>
      <c r="G50" s="867">
        <v>8</v>
      </c>
      <c r="H50" s="807"/>
      <c r="I50" s="807" t="s">
        <v>718</v>
      </c>
      <c r="J50" s="567"/>
      <c r="K50" s="576"/>
      <c r="L50" s="576" t="s">
        <v>712</v>
      </c>
      <c r="M50" s="576" t="s">
        <v>712</v>
      </c>
      <c r="N50" s="847" t="s">
        <v>988</v>
      </c>
      <c r="O50" s="847" t="s">
        <v>988</v>
      </c>
      <c r="P50" s="847" t="s">
        <v>988</v>
      </c>
      <c r="Q50" s="847" t="s">
        <v>988</v>
      </c>
      <c r="R50" s="847" t="s">
        <v>988</v>
      </c>
      <c r="S50" s="836" t="s">
        <v>835</v>
      </c>
      <c r="T50" s="836" t="s">
        <v>835</v>
      </c>
      <c r="U50" s="836" t="s">
        <v>835</v>
      </c>
      <c r="V50" s="836" t="s">
        <v>835</v>
      </c>
      <c r="W50" s="836" t="s">
        <v>835</v>
      </c>
      <c r="X50" s="862" t="s">
        <v>1034</v>
      </c>
      <c r="Y50" s="862" t="s">
        <v>1034</v>
      </c>
      <c r="Z50" s="862" t="s">
        <v>1034</v>
      </c>
      <c r="AA50" s="862" t="s">
        <v>1034</v>
      </c>
      <c r="AB50" s="847" t="s">
        <v>861</v>
      </c>
      <c r="AC50" s="847" t="s">
        <v>861</v>
      </c>
      <c r="AD50" s="847" t="s">
        <v>861</v>
      </c>
      <c r="AE50" s="847" t="s">
        <v>861</v>
      </c>
      <c r="AF50" s="847" t="s">
        <v>861</v>
      </c>
      <c r="AG50" s="947" t="s">
        <v>1044</v>
      </c>
      <c r="AH50" s="947" t="s">
        <v>1044</v>
      </c>
      <c r="AI50" s="947" t="s">
        <v>1044</v>
      </c>
      <c r="AJ50" s="947" t="s">
        <v>1044</v>
      </c>
      <c r="AK50" s="947" t="s">
        <v>1044</v>
      </c>
      <c r="AL50" s="576" t="s">
        <v>712</v>
      </c>
      <c r="AM50" s="576" t="s">
        <v>261</v>
      </c>
      <c r="AN50" s="834">
        <f t="shared" si="4"/>
        <v>28</v>
      </c>
      <c r="AO50" s="540"/>
      <c r="AP50" s="540"/>
      <c r="AQ50" s="540"/>
    </row>
    <row r="51" spans="1:43" ht="15.75" customHeight="1">
      <c r="A51" s="122">
        <f t="shared" si="3"/>
        <v>47</v>
      </c>
      <c r="B51" s="807" t="s">
        <v>279</v>
      </c>
      <c r="C51" s="1539"/>
      <c r="D51" s="813" t="s">
        <v>1068</v>
      </c>
      <c r="E51" s="809">
        <v>366838685</v>
      </c>
      <c r="F51" s="848" t="s">
        <v>1069</v>
      </c>
      <c r="G51" s="867" t="s">
        <v>721</v>
      </c>
      <c r="H51" s="807"/>
      <c r="I51" s="807" t="s">
        <v>718</v>
      </c>
      <c r="J51" s="567"/>
      <c r="K51" s="576" t="s">
        <v>712</v>
      </c>
      <c r="L51" s="576" t="s">
        <v>712</v>
      </c>
      <c r="M51" s="576" t="s">
        <v>712</v>
      </c>
      <c r="N51" s="847" t="s">
        <v>988</v>
      </c>
      <c r="O51" s="847" t="s">
        <v>988</v>
      </c>
      <c r="P51" s="847" t="s">
        <v>988</v>
      </c>
      <c r="Q51" s="847" t="s">
        <v>988</v>
      </c>
      <c r="R51" s="847" t="s">
        <v>988</v>
      </c>
      <c r="S51" s="836" t="s">
        <v>835</v>
      </c>
      <c r="T51" s="836" t="s">
        <v>835</v>
      </c>
      <c r="U51" s="836" t="s">
        <v>835</v>
      </c>
      <c r="V51" s="836" t="s">
        <v>835</v>
      </c>
      <c r="W51" s="836" t="s">
        <v>835</v>
      </c>
      <c r="X51" s="862" t="s">
        <v>1034</v>
      </c>
      <c r="Y51" s="862" t="s">
        <v>1034</v>
      </c>
      <c r="Z51" s="862" t="s">
        <v>1034</v>
      </c>
      <c r="AA51" s="862" t="s">
        <v>1034</v>
      </c>
      <c r="AB51" s="847" t="s">
        <v>861</v>
      </c>
      <c r="AC51" s="847" t="s">
        <v>861</v>
      </c>
      <c r="AD51" s="847" t="s">
        <v>861</v>
      </c>
      <c r="AE51" s="847" t="s">
        <v>861</v>
      </c>
      <c r="AF51" s="847" t="s">
        <v>861</v>
      </c>
      <c r="AG51" s="947" t="s">
        <v>1044</v>
      </c>
      <c r="AH51" s="947" t="s">
        <v>1044</v>
      </c>
      <c r="AI51" s="947" t="s">
        <v>1044</v>
      </c>
      <c r="AJ51" s="947" t="s">
        <v>1044</v>
      </c>
      <c r="AK51" s="947" t="s">
        <v>1044</v>
      </c>
      <c r="AL51" s="576" t="s">
        <v>712</v>
      </c>
      <c r="AM51" s="576" t="s">
        <v>261</v>
      </c>
      <c r="AN51" s="834">
        <f t="shared" si="4"/>
        <v>29</v>
      </c>
      <c r="AO51" s="540"/>
      <c r="AP51" s="540"/>
      <c r="AQ51" s="540"/>
    </row>
    <row r="52" spans="1:43" ht="15.75" customHeight="1">
      <c r="A52" s="122">
        <f t="shared" si="3"/>
        <v>48</v>
      </c>
      <c r="B52" s="807" t="s">
        <v>279</v>
      </c>
      <c r="C52" s="951" t="s">
        <v>766</v>
      </c>
      <c r="D52" s="813" t="s">
        <v>768</v>
      </c>
      <c r="E52" s="812">
        <v>968736838</v>
      </c>
      <c r="F52" s="813" t="s">
        <v>878</v>
      </c>
      <c r="G52" s="870">
        <v>15</v>
      </c>
      <c r="H52" s="61"/>
      <c r="I52" s="807" t="s">
        <v>718</v>
      </c>
      <c r="J52" s="855" t="s">
        <v>838</v>
      </c>
      <c r="K52" s="855" t="s">
        <v>838</v>
      </c>
      <c r="L52" s="855" t="s">
        <v>838</v>
      </c>
      <c r="M52" s="576" t="s">
        <v>712</v>
      </c>
      <c r="N52" s="576" t="s">
        <v>712</v>
      </c>
      <c r="O52" s="576" t="s">
        <v>712</v>
      </c>
      <c r="P52" s="862" t="s">
        <v>988</v>
      </c>
      <c r="Q52" s="862" t="s">
        <v>988</v>
      </c>
      <c r="R52" s="862" t="s">
        <v>988</v>
      </c>
      <c r="S52" s="862" t="s">
        <v>988</v>
      </c>
      <c r="T52" s="862" t="s">
        <v>988</v>
      </c>
      <c r="U52" s="865" t="s">
        <v>865</v>
      </c>
      <c r="V52" s="865" t="s">
        <v>865</v>
      </c>
      <c r="W52" s="865" t="s">
        <v>865</v>
      </c>
      <c r="X52" s="865" t="s">
        <v>865</v>
      </c>
      <c r="Y52" s="862" t="s">
        <v>1039</v>
      </c>
      <c r="Z52" s="862" t="s">
        <v>1039</v>
      </c>
      <c r="AA52" s="862" t="s">
        <v>1039</v>
      </c>
      <c r="AB52" s="862" t="s">
        <v>1039</v>
      </c>
      <c r="AC52" s="862" t="s">
        <v>1039</v>
      </c>
      <c r="AD52" s="774" t="s">
        <v>861</v>
      </c>
      <c r="AE52" s="774" t="s">
        <v>861</v>
      </c>
      <c r="AF52" s="774" t="s">
        <v>861</v>
      </c>
      <c r="AG52" s="774" t="s">
        <v>861</v>
      </c>
      <c r="AH52" s="774" t="s">
        <v>861</v>
      </c>
      <c r="AI52" s="576" t="s">
        <v>261</v>
      </c>
      <c r="AJ52" s="576" t="s">
        <v>261</v>
      </c>
      <c r="AK52" s="576" t="s">
        <v>261</v>
      </c>
      <c r="AL52" s="576" t="s">
        <v>261</v>
      </c>
      <c r="AM52" s="576" t="s">
        <v>261</v>
      </c>
      <c r="AN52" s="834">
        <f t="shared" si="4"/>
        <v>30</v>
      </c>
      <c r="AO52" s="527"/>
      <c r="AP52" s="527"/>
      <c r="AQ52" s="527"/>
    </row>
    <row r="53" spans="1:43" ht="15.75" customHeight="1">
      <c r="A53" s="122">
        <f t="shared" si="3"/>
        <v>49</v>
      </c>
      <c r="B53" s="807" t="s">
        <v>279</v>
      </c>
      <c r="C53" s="951"/>
      <c r="D53" s="813" t="s">
        <v>767</v>
      </c>
      <c r="E53" s="812">
        <v>376172175</v>
      </c>
      <c r="F53" s="813" t="s">
        <v>876</v>
      </c>
      <c r="G53" s="810">
        <v>15</v>
      </c>
      <c r="H53" s="61"/>
      <c r="I53" s="807" t="s">
        <v>718</v>
      </c>
      <c r="J53" s="855" t="s">
        <v>838</v>
      </c>
      <c r="K53" s="855" t="s">
        <v>838</v>
      </c>
      <c r="L53" s="855" t="s">
        <v>838</v>
      </c>
      <c r="M53" s="576" t="s">
        <v>712</v>
      </c>
      <c r="N53" s="576" t="s">
        <v>712</v>
      </c>
      <c r="O53" s="576" t="s">
        <v>712</v>
      </c>
      <c r="P53" s="862" t="s">
        <v>988</v>
      </c>
      <c r="Q53" s="862" t="s">
        <v>988</v>
      </c>
      <c r="R53" s="862" t="s">
        <v>988</v>
      </c>
      <c r="S53" s="862" t="s">
        <v>988</v>
      </c>
      <c r="T53" s="862" t="s">
        <v>988</v>
      </c>
      <c r="U53" s="865" t="s">
        <v>865</v>
      </c>
      <c r="V53" s="865" t="s">
        <v>865</v>
      </c>
      <c r="W53" s="865" t="s">
        <v>865</v>
      </c>
      <c r="X53" s="865" t="s">
        <v>865</v>
      </c>
      <c r="Y53" s="862" t="s">
        <v>1039</v>
      </c>
      <c r="Z53" s="862" t="s">
        <v>1039</v>
      </c>
      <c r="AA53" s="862" t="s">
        <v>1039</v>
      </c>
      <c r="AB53" s="862" t="s">
        <v>1039</v>
      </c>
      <c r="AC53" s="862" t="s">
        <v>1039</v>
      </c>
      <c r="AD53" s="774" t="s">
        <v>861</v>
      </c>
      <c r="AE53" s="774" t="s">
        <v>861</v>
      </c>
      <c r="AF53" s="774" t="s">
        <v>861</v>
      </c>
      <c r="AG53" s="774" t="s">
        <v>861</v>
      </c>
      <c r="AH53" s="774" t="s">
        <v>861</v>
      </c>
      <c r="AI53" s="576" t="s">
        <v>261</v>
      </c>
      <c r="AJ53" s="576" t="s">
        <v>261</v>
      </c>
      <c r="AK53" s="576" t="s">
        <v>261</v>
      </c>
      <c r="AL53" s="576" t="s">
        <v>261</v>
      </c>
      <c r="AM53" s="576" t="s">
        <v>261</v>
      </c>
      <c r="AN53" s="834">
        <f t="shared" si="4"/>
        <v>30</v>
      </c>
      <c r="AO53" s="527"/>
      <c r="AP53" s="527"/>
      <c r="AQ53" s="527"/>
    </row>
    <row r="54" spans="1:43" ht="15.75" customHeight="1">
      <c r="A54" s="122">
        <f t="shared" si="3"/>
        <v>50</v>
      </c>
      <c r="B54" s="807" t="s">
        <v>279</v>
      </c>
      <c r="C54" s="945"/>
      <c r="D54" s="813" t="s">
        <v>31</v>
      </c>
      <c r="E54" s="809">
        <v>971106882</v>
      </c>
      <c r="F54" s="808" t="s">
        <v>875</v>
      </c>
      <c r="G54" s="810">
        <v>15</v>
      </c>
      <c r="H54" s="807"/>
      <c r="I54" s="807" t="s">
        <v>718</v>
      </c>
      <c r="J54" s="862" t="s">
        <v>840</v>
      </c>
      <c r="K54" s="862" t="s">
        <v>840</v>
      </c>
      <c r="L54" s="774" t="s">
        <v>821</v>
      </c>
      <c r="M54" s="774" t="s">
        <v>821</v>
      </c>
      <c r="N54" s="774" t="s">
        <v>821</v>
      </c>
      <c r="O54" s="774" t="s">
        <v>821</v>
      </c>
      <c r="P54" s="774" t="s">
        <v>821</v>
      </c>
      <c r="Q54" s="836" t="s">
        <v>1031</v>
      </c>
      <c r="R54" s="836" t="s">
        <v>1031</v>
      </c>
      <c r="S54" s="836" t="s">
        <v>1031</v>
      </c>
      <c r="T54" s="836" t="s">
        <v>1031</v>
      </c>
      <c r="U54" s="836" t="s">
        <v>1031</v>
      </c>
      <c r="V54" s="774" t="s">
        <v>846</v>
      </c>
      <c r="W54" s="774" t="s">
        <v>846</v>
      </c>
      <c r="X54" s="774" t="s">
        <v>846</v>
      </c>
      <c r="Y54" s="774" t="s">
        <v>846</v>
      </c>
      <c r="Z54" s="774" t="s">
        <v>846</v>
      </c>
      <c r="AA54" s="576" t="s">
        <v>712</v>
      </c>
      <c r="AB54" s="576" t="s">
        <v>712</v>
      </c>
      <c r="AC54" s="862" t="s">
        <v>1032</v>
      </c>
      <c r="AD54" s="862" t="s">
        <v>1032</v>
      </c>
      <c r="AE54" s="862" t="s">
        <v>1032</v>
      </c>
      <c r="AF54" s="862" t="s">
        <v>1032</v>
      </c>
      <c r="AG54" s="862" t="s">
        <v>1032</v>
      </c>
      <c r="AH54" s="876" t="s">
        <v>1044</v>
      </c>
      <c r="AI54" s="876" t="s">
        <v>1044</v>
      </c>
      <c r="AJ54" s="876" t="s">
        <v>1044</v>
      </c>
      <c r="AK54" s="876" t="s">
        <v>1044</v>
      </c>
      <c r="AL54" s="876" t="s">
        <v>1044</v>
      </c>
      <c r="AM54" s="576" t="s">
        <v>712</v>
      </c>
      <c r="AN54" s="834">
        <f t="shared" si="4"/>
        <v>30</v>
      </c>
      <c r="AO54" s="540"/>
    </row>
    <row r="55" spans="1:43" ht="15" customHeight="1">
      <c r="A55" s="122">
        <f t="shared" si="3"/>
        <v>51</v>
      </c>
      <c r="B55" s="807" t="s">
        <v>279</v>
      </c>
      <c r="C55" s="945" t="s">
        <v>14</v>
      </c>
      <c r="D55" s="813" t="s">
        <v>326</v>
      </c>
      <c r="E55" s="809">
        <v>379427150</v>
      </c>
      <c r="F55" s="848" t="s">
        <v>882</v>
      </c>
      <c r="G55" s="867" t="s">
        <v>721</v>
      </c>
      <c r="H55" s="807"/>
      <c r="I55" s="807" t="s">
        <v>718</v>
      </c>
      <c r="J55" s="774" t="s">
        <v>851</v>
      </c>
      <c r="K55" s="847" t="s">
        <v>988</v>
      </c>
      <c r="L55" s="847" t="s">
        <v>988</v>
      </c>
      <c r="M55" s="847" t="s">
        <v>988</v>
      </c>
      <c r="N55" s="847" t="s">
        <v>988</v>
      </c>
      <c r="O55" s="847" t="s">
        <v>988</v>
      </c>
      <c r="P55" s="576" t="s">
        <v>712</v>
      </c>
      <c r="Q55" s="836" t="s">
        <v>822</v>
      </c>
      <c r="R55" s="836" t="s">
        <v>822</v>
      </c>
      <c r="S55" s="836" t="s">
        <v>822</v>
      </c>
      <c r="T55" s="836" t="s">
        <v>822</v>
      </c>
      <c r="U55" s="865" t="s">
        <v>1034</v>
      </c>
      <c r="V55" s="865" t="s">
        <v>1034</v>
      </c>
      <c r="W55" s="865" t="s">
        <v>1034</v>
      </c>
      <c r="X55" s="865" t="s">
        <v>1034</v>
      </c>
      <c r="Y55" s="865" t="s">
        <v>1034</v>
      </c>
      <c r="Z55" s="929" t="s">
        <v>861</v>
      </c>
      <c r="AA55" s="929" t="s">
        <v>861</v>
      </c>
      <c r="AB55" s="929" t="s">
        <v>861</v>
      </c>
      <c r="AC55" s="929" t="s">
        <v>861</v>
      </c>
      <c r="AD55" s="929" t="s">
        <v>861</v>
      </c>
      <c r="AE55" s="576" t="s">
        <v>712</v>
      </c>
      <c r="AF55" s="865" t="s">
        <v>1044</v>
      </c>
      <c r="AG55" s="865" t="s">
        <v>1044</v>
      </c>
      <c r="AH55" s="865" t="s">
        <v>1044</v>
      </c>
      <c r="AI55" s="865" t="s">
        <v>1044</v>
      </c>
      <c r="AJ55" s="865" t="s">
        <v>1044</v>
      </c>
      <c r="AK55" s="576" t="s">
        <v>712</v>
      </c>
      <c r="AL55" s="576" t="s">
        <v>261</v>
      </c>
      <c r="AM55" s="576" t="s">
        <v>261</v>
      </c>
      <c r="AN55" s="834">
        <f t="shared" si="4"/>
        <v>30</v>
      </c>
      <c r="AO55" s="540"/>
      <c r="AP55" s="540"/>
      <c r="AQ55" s="540"/>
    </row>
    <row r="56" spans="1:43" ht="15.75" customHeight="1">
      <c r="A56" s="122">
        <f t="shared" si="3"/>
        <v>52</v>
      </c>
      <c r="B56" s="807" t="s">
        <v>279</v>
      </c>
      <c r="C56" s="949"/>
      <c r="D56" s="813" t="s">
        <v>773</v>
      </c>
      <c r="E56" s="812">
        <v>978975812</v>
      </c>
      <c r="F56" s="813" t="s">
        <v>870</v>
      </c>
      <c r="G56" s="870">
        <v>15</v>
      </c>
      <c r="H56" s="61"/>
      <c r="I56" s="807" t="s">
        <v>718</v>
      </c>
      <c r="J56" s="862" t="s">
        <v>840</v>
      </c>
      <c r="K56" s="862" t="s">
        <v>840</v>
      </c>
      <c r="L56" s="576" t="s">
        <v>712</v>
      </c>
      <c r="M56" s="950" t="s">
        <v>821</v>
      </c>
      <c r="N56" s="950" t="s">
        <v>821</v>
      </c>
      <c r="O56" s="950" t="s">
        <v>821</v>
      </c>
      <c r="P56" s="950" t="s">
        <v>821</v>
      </c>
      <c r="Q56" s="950" t="s">
        <v>821</v>
      </c>
      <c r="R56" s="865" t="s">
        <v>1031</v>
      </c>
      <c r="S56" s="865" t="s">
        <v>1031</v>
      </c>
      <c r="T56" s="865" t="s">
        <v>1031</v>
      </c>
      <c r="U56" s="865" t="s">
        <v>1031</v>
      </c>
      <c r="V56" s="865" t="s">
        <v>1031</v>
      </c>
      <c r="W56" s="948" t="s">
        <v>846</v>
      </c>
      <c r="X56" s="948" t="s">
        <v>846</v>
      </c>
      <c r="Y56" s="948" t="s">
        <v>846</v>
      </c>
      <c r="Z56" s="948" t="s">
        <v>846</v>
      </c>
      <c r="AA56" s="948" t="s">
        <v>846</v>
      </c>
      <c r="AB56" s="576" t="s">
        <v>712</v>
      </c>
      <c r="AC56" s="576" t="s">
        <v>712</v>
      </c>
      <c r="AD56" s="774" t="s">
        <v>861</v>
      </c>
      <c r="AE56" s="774" t="s">
        <v>861</v>
      </c>
      <c r="AF56" s="774" t="s">
        <v>861</v>
      </c>
      <c r="AG56" s="774" t="s">
        <v>861</v>
      </c>
      <c r="AH56" s="576" t="s">
        <v>712</v>
      </c>
      <c r="AI56" s="865" t="s">
        <v>1041</v>
      </c>
      <c r="AJ56" s="865" t="s">
        <v>1041</v>
      </c>
      <c r="AK56" s="865" t="s">
        <v>1041</v>
      </c>
      <c r="AL56" s="865" t="s">
        <v>1041</v>
      </c>
      <c r="AM56" s="865" t="s">
        <v>1041</v>
      </c>
      <c r="AN56" s="834">
        <f t="shared" si="4"/>
        <v>30</v>
      </c>
      <c r="AO56" s="527"/>
      <c r="AP56" s="527"/>
      <c r="AQ56" s="527"/>
    </row>
    <row r="57" spans="1:43" ht="15.75" customHeight="1">
      <c r="A57" s="122">
        <f t="shared" si="3"/>
        <v>53</v>
      </c>
      <c r="B57" s="807" t="s">
        <v>279</v>
      </c>
      <c r="C57" s="951" t="s">
        <v>772</v>
      </c>
      <c r="D57" s="813" t="s">
        <v>774</v>
      </c>
      <c r="E57" s="812">
        <v>333105152</v>
      </c>
      <c r="F57" s="857" t="s">
        <v>871</v>
      </c>
      <c r="G57" s="870">
        <v>15</v>
      </c>
      <c r="H57" s="61"/>
      <c r="I57" s="807" t="s">
        <v>718</v>
      </c>
      <c r="J57" s="862" t="s">
        <v>840</v>
      </c>
      <c r="K57" s="862" t="s">
        <v>840</v>
      </c>
      <c r="L57" s="576" t="s">
        <v>712</v>
      </c>
      <c r="M57" s="950" t="s">
        <v>821</v>
      </c>
      <c r="N57" s="950" t="s">
        <v>821</v>
      </c>
      <c r="O57" s="950" t="s">
        <v>821</v>
      </c>
      <c r="P57" s="950" t="s">
        <v>821</v>
      </c>
      <c r="Q57" s="950" t="s">
        <v>821</v>
      </c>
      <c r="R57" s="865" t="s">
        <v>1031</v>
      </c>
      <c r="S57" s="865" t="s">
        <v>1031</v>
      </c>
      <c r="T57" s="865" t="s">
        <v>1031</v>
      </c>
      <c r="U57" s="865" t="s">
        <v>1031</v>
      </c>
      <c r="V57" s="865" t="s">
        <v>1031</v>
      </c>
      <c r="W57" s="948" t="s">
        <v>846</v>
      </c>
      <c r="X57" s="948" t="s">
        <v>846</v>
      </c>
      <c r="Y57" s="948" t="s">
        <v>846</v>
      </c>
      <c r="Z57" s="948" t="s">
        <v>846</v>
      </c>
      <c r="AA57" s="948" t="s">
        <v>846</v>
      </c>
      <c r="AB57" s="576" t="s">
        <v>712</v>
      </c>
      <c r="AC57" s="576" t="s">
        <v>712</v>
      </c>
      <c r="AD57" s="774" t="s">
        <v>861</v>
      </c>
      <c r="AE57" s="774" t="s">
        <v>861</v>
      </c>
      <c r="AF57" s="774" t="s">
        <v>861</v>
      </c>
      <c r="AG57" s="774" t="s">
        <v>861</v>
      </c>
      <c r="AH57" s="774" t="s">
        <v>861</v>
      </c>
      <c r="AI57" s="576" t="s">
        <v>261</v>
      </c>
      <c r="AJ57" s="576" t="s">
        <v>261</v>
      </c>
      <c r="AK57" s="576" t="s">
        <v>261</v>
      </c>
      <c r="AL57" s="576" t="s">
        <v>261</v>
      </c>
      <c r="AM57" s="576" t="s">
        <v>261</v>
      </c>
      <c r="AN57" s="834">
        <f t="shared" si="4"/>
        <v>30</v>
      </c>
      <c r="AO57" s="527"/>
      <c r="AP57" s="527"/>
      <c r="AQ57" s="527"/>
    </row>
    <row r="58" spans="1:43" ht="15.75" customHeight="1">
      <c r="A58" s="122">
        <f t="shared" si="3"/>
        <v>54</v>
      </c>
      <c r="B58" s="807" t="s">
        <v>279</v>
      </c>
      <c r="C58" s="816"/>
      <c r="D58" s="813" t="s">
        <v>732</v>
      </c>
      <c r="E58" s="812">
        <v>862567126</v>
      </c>
      <c r="F58" s="857" t="s">
        <v>864</v>
      </c>
      <c r="G58" s="867">
        <v>8</v>
      </c>
      <c r="H58" s="807"/>
      <c r="I58" s="807" t="s">
        <v>718</v>
      </c>
      <c r="J58" s="836" t="s">
        <v>821</v>
      </c>
      <c r="K58" s="836" t="s">
        <v>821</v>
      </c>
      <c r="L58" s="836" t="s">
        <v>821</v>
      </c>
      <c r="M58" s="836" t="s">
        <v>821</v>
      </c>
      <c r="N58" s="836" t="s">
        <v>821</v>
      </c>
      <c r="O58" s="576" t="s">
        <v>712</v>
      </c>
      <c r="P58" s="576" t="s">
        <v>712</v>
      </c>
      <c r="Q58" s="836" t="s">
        <v>1031</v>
      </c>
      <c r="R58" s="836" t="s">
        <v>1031</v>
      </c>
      <c r="S58" s="836" t="s">
        <v>1031</v>
      </c>
      <c r="T58" s="836" t="s">
        <v>1031</v>
      </c>
      <c r="U58" s="836" t="s">
        <v>1031</v>
      </c>
      <c r="V58" s="774" t="s">
        <v>1039</v>
      </c>
      <c r="W58" s="774" t="s">
        <v>1039</v>
      </c>
      <c r="X58" s="774" t="s">
        <v>1039</v>
      </c>
      <c r="Y58" s="774" t="s">
        <v>1039</v>
      </c>
      <c r="Z58" s="774" t="s">
        <v>1039</v>
      </c>
      <c r="AA58" s="576" t="s">
        <v>712</v>
      </c>
      <c r="AB58" s="847" t="s">
        <v>861</v>
      </c>
      <c r="AC58" s="847" t="s">
        <v>861</v>
      </c>
      <c r="AD58" s="847" t="s">
        <v>861</v>
      </c>
      <c r="AE58" s="847" t="s">
        <v>861</v>
      </c>
      <c r="AF58" s="847" t="s">
        <v>861</v>
      </c>
      <c r="AG58" s="947" t="s">
        <v>838</v>
      </c>
      <c r="AH58" s="947" t="s">
        <v>838</v>
      </c>
      <c r="AI58" s="947" t="s">
        <v>838</v>
      </c>
      <c r="AJ58" s="947" t="s">
        <v>838</v>
      </c>
      <c r="AK58" s="947" t="s">
        <v>838</v>
      </c>
      <c r="AL58" s="576" t="s">
        <v>261</v>
      </c>
      <c r="AM58" s="576" t="s">
        <v>261</v>
      </c>
      <c r="AN58" s="834">
        <f t="shared" si="4"/>
        <v>30</v>
      </c>
      <c r="AO58" s="540"/>
      <c r="AP58" s="540"/>
      <c r="AQ58" s="540"/>
    </row>
    <row r="59" spans="1:43" ht="15.75" customHeight="1">
      <c r="A59" s="122">
        <f t="shared" si="3"/>
        <v>55</v>
      </c>
      <c r="B59" s="807"/>
      <c r="C59" s="952"/>
      <c r="D59" s="813"/>
      <c r="E59" s="812"/>
      <c r="F59" s="857"/>
      <c r="G59" s="810"/>
      <c r="H59" s="810"/>
      <c r="I59" s="807"/>
      <c r="J59" s="567"/>
      <c r="K59" s="567"/>
      <c r="L59" s="567"/>
      <c r="M59" s="567"/>
      <c r="N59" s="567"/>
      <c r="O59" s="567"/>
      <c r="P59" s="567"/>
      <c r="Q59" s="567"/>
      <c r="R59" s="567"/>
      <c r="S59" s="567"/>
      <c r="T59" s="567"/>
      <c r="U59" s="567"/>
      <c r="V59" s="567"/>
      <c r="W59" s="567"/>
      <c r="X59" s="567"/>
      <c r="Y59" s="567"/>
      <c r="Z59" s="567"/>
      <c r="AA59" s="567"/>
      <c r="AB59" s="567"/>
      <c r="AC59" s="567"/>
      <c r="AD59" s="567"/>
      <c r="AE59" s="567"/>
      <c r="AF59" s="567"/>
      <c r="AG59" s="567"/>
      <c r="AH59" s="567"/>
      <c r="AI59" s="567"/>
      <c r="AJ59" s="567"/>
      <c r="AK59" s="567"/>
      <c r="AL59" s="567"/>
      <c r="AM59" s="567"/>
      <c r="AN59" s="834"/>
      <c r="AO59" s="540"/>
      <c r="AP59" s="540"/>
      <c r="AQ59" s="540"/>
    </row>
    <row r="60" spans="1:43" ht="15.75" customHeight="1">
      <c r="A60" s="122">
        <f t="shared" si="3"/>
        <v>56</v>
      </c>
      <c r="B60" s="807"/>
      <c r="C60" s="952"/>
      <c r="D60" s="813"/>
      <c r="E60" s="812"/>
      <c r="F60" s="857"/>
      <c r="G60" s="810"/>
      <c r="H60" s="810"/>
      <c r="I60" s="807"/>
      <c r="J60" s="567"/>
      <c r="K60" s="567"/>
      <c r="L60" s="567"/>
      <c r="M60" s="567"/>
      <c r="N60" s="567"/>
      <c r="O60" s="567"/>
      <c r="P60" s="567"/>
      <c r="Q60" s="567"/>
      <c r="R60" s="567"/>
      <c r="S60" s="567"/>
      <c r="T60" s="567"/>
      <c r="U60" s="567"/>
      <c r="V60" s="567"/>
      <c r="W60" s="567"/>
      <c r="X60" s="567"/>
      <c r="Y60" s="567"/>
      <c r="Z60" s="567"/>
      <c r="AA60" s="567"/>
      <c r="AB60" s="567"/>
      <c r="AC60" s="567"/>
      <c r="AD60" s="567"/>
      <c r="AE60" s="567"/>
      <c r="AF60" s="567"/>
      <c r="AG60" s="567"/>
      <c r="AH60" s="567"/>
      <c r="AI60" s="567"/>
      <c r="AJ60" s="567"/>
      <c r="AK60" s="567"/>
      <c r="AL60" s="567"/>
      <c r="AM60" s="567"/>
      <c r="AN60" s="834"/>
      <c r="AO60" s="540"/>
      <c r="AP60" s="540"/>
      <c r="AQ60" s="540"/>
    </row>
    <row r="61" spans="1:43" ht="15.75" customHeight="1">
      <c r="A61" s="122">
        <f t="shared" si="3"/>
        <v>57</v>
      </c>
      <c r="B61" s="819" t="s">
        <v>279</v>
      </c>
      <c r="C61" s="1650" t="s">
        <v>777</v>
      </c>
      <c r="D61" s="713" t="s">
        <v>778</v>
      </c>
      <c r="E61" s="718">
        <v>988217399</v>
      </c>
      <c r="F61" s="713" t="s">
        <v>884</v>
      </c>
      <c r="G61" s="878" t="s">
        <v>779</v>
      </c>
      <c r="H61" s="672"/>
      <c r="I61" s="672" t="s">
        <v>718</v>
      </c>
      <c r="J61" s="576" t="s">
        <v>712</v>
      </c>
      <c r="K61" s="576" t="s">
        <v>712</v>
      </c>
      <c r="L61" s="576" t="s">
        <v>712</v>
      </c>
      <c r="M61" s="576" t="s">
        <v>712</v>
      </c>
      <c r="N61" s="576" t="s">
        <v>712</v>
      </c>
      <c r="O61" s="576" t="s">
        <v>712</v>
      </c>
      <c r="P61" s="576" t="s">
        <v>712</v>
      </c>
      <c r="Q61" s="576" t="s">
        <v>712</v>
      </c>
      <c r="R61" s="576" t="s">
        <v>712</v>
      </c>
      <c r="S61" s="576" t="s">
        <v>712</v>
      </c>
      <c r="T61" s="576" t="s">
        <v>712</v>
      </c>
      <c r="U61" s="576" t="s">
        <v>712</v>
      </c>
      <c r="V61" s="576" t="s">
        <v>712</v>
      </c>
      <c r="W61" s="576" t="s">
        <v>712</v>
      </c>
      <c r="X61" s="576" t="s">
        <v>712</v>
      </c>
      <c r="Y61" s="576" t="s">
        <v>712</v>
      </c>
      <c r="Z61" s="576" t="s">
        <v>712</v>
      </c>
      <c r="AA61" s="576" t="s">
        <v>712</v>
      </c>
      <c r="AB61" s="576" t="s">
        <v>712</v>
      </c>
      <c r="AC61" s="576" t="s">
        <v>712</v>
      </c>
      <c r="AD61" s="576" t="s">
        <v>712</v>
      </c>
      <c r="AE61" s="576" t="s">
        <v>712</v>
      </c>
      <c r="AF61" s="576" t="s">
        <v>712</v>
      </c>
      <c r="AG61" s="576" t="s">
        <v>712</v>
      </c>
      <c r="AH61" s="576" t="s">
        <v>712</v>
      </c>
      <c r="AI61" s="576" t="s">
        <v>712</v>
      </c>
      <c r="AJ61" s="576" t="s">
        <v>712</v>
      </c>
      <c r="AK61" s="576" t="s">
        <v>712</v>
      </c>
      <c r="AL61" s="576" t="s">
        <v>712</v>
      </c>
      <c r="AM61" s="576" t="s">
        <v>712</v>
      </c>
      <c r="AN61" s="834">
        <f t="shared" ref="AN61:AN82" si="5">COUNTA(J61:AM61)-COUNTIF(J61:AM61,#REF!)-COUNTIF(J61:AM61,#REF!)-COUNTIF(J61:AM61,#REF!)-COUNTIF(J61:AM61,#REF!)/2</f>
        <v>30</v>
      </c>
      <c r="AO61" s="527"/>
      <c r="AP61" s="527"/>
      <c r="AQ61" s="527"/>
    </row>
    <row r="62" spans="1:43" ht="15.75" customHeight="1">
      <c r="A62" s="122">
        <f t="shared" si="3"/>
        <v>58</v>
      </c>
      <c r="B62" s="819" t="s">
        <v>279</v>
      </c>
      <c r="C62" s="1539"/>
      <c r="D62" s="713" t="s">
        <v>780</v>
      </c>
      <c r="E62" s="718">
        <v>379571389</v>
      </c>
      <c r="F62" s="713" t="s">
        <v>886</v>
      </c>
      <c r="G62" s="878" t="s">
        <v>779</v>
      </c>
      <c r="H62" s="672"/>
      <c r="I62" s="672" t="s">
        <v>718</v>
      </c>
      <c r="J62" s="576" t="s">
        <v>712</v>
      </c>
      <c r="K62" s="576" t="s">
        <v>712</v>
      </c>
      <c r="L62" s="576" t="s">
        <v>712</v>
      </c>
      <c r="M62" s="576" t="s">
        <v>712</v>
      </c>
      <c r="N62" s="576" t="s">
        <v>712</v>
      </c>
      <c r="O62" s="576" t="s">
        <v>712</v>
      </c>
      <c r="P62" s="576" t="s">
        <v>712</v>
      </c>
      <c r="Q62" s="576" t="s">
        <v>712</v>
      </c>
      <c r="R62" s="576" t="s">
        <v>712</v>
      </c>
      <c r="S62" s="576" t="s">
        <v>712</v>
      </c>
      <c r="T62" s="576" t="s">
        <v>712</v>
      </c>
      <c r="U62" s="576" t="s">
        <v>712</v>
      </c>
      <c r="V62" s="576" t="s">
        <v>712</v>
      </c>
      <c r="W62" s="576" t="s">
        <v>712</v>
      </c>
      <c r="X62" s="576" t="s">
        <v>712</v>
      </c>
      <c r="Y62" s="576" t="s">
        <v>712</v>
      </c>
      <c r="Z62" s="576" t="s">
        <v>712</v>
      </c>
      <c r="AA62" s="576" t="s">
        <v>712</v>
      </c>
      <c r="AB62" s="576" t="s">
        <v>712</v>
      </c>
      <c r="AC62" s="576" t="s">
        <v>712</v>
      </c>
      <c r="AD62" s="576" t="s">
        <v>712</v>
      </c>
      <c r="AE62" s="576" t="s">
        <v>712</v>
      </c>
      <c r="AF62" s="576" t="s">
        <v>712</v>
      </c>
      <c r="AG62" s="576" t="s">
        <v>712</v>
      </c>
      <c r="AH62" s="576" t="s">
        <v>712</v>
      </c>
      <c r="AI62" s="576" t="s">
        <v>712</v>
      </c>
      <c r="AJ62" s="576" t="s">
        <v>712</v>
      </c>
      <c r="AK62" s="576" t="s">
        <v>712</v>
      </c>
      <c r="AL62" s="576" t="s">
        <v>712</v>
      </c>
      <c r="AM62" s="576" t="s">
        <v>712</v>
      </c>
      <c r="AN62" s="834">
        <f t="shared" si="5"/>
        <v>30</v>
      </c>
      <c r="AO62" s="527"/>
      <c r="AP62" s="527"/>
      <c r="AQ62" s="527"/>
    </row>
    <row r="63" spans="1:43" ht="15.75" customHeight="1">
      <c r="A63" s="122">
        <f t="shared" si="3"/>
        <v>59</v>
      </c>
      <c r="B63" s="819" t="s">
        <v>279</v>
      </c>
      <c r="C63" s="1651" t="s">
        <v>781</v>
      </c>
      <c r="D63" s="713" t="s">
        <v>904</v>
      </c>
      <c r="E63" s="718">
        <v>966818464</v>
      </c>
      <c r="F63" s="713" t="s">
        <v>905</v>
      </c>
      <c r="G63" s="878" t="s">
        <v>779</v>
      </c>
      <c r="H63" s="672"/>
      <c r="I63" s="672" t="s">
        <v>718</v>
      </c>
      <c r="J63" s="576" t="s">
        <v>712</v>
      </c>
      <c r="K63" s="576" t="s">
        <v>712</v>
      </c>
      <c r="L63" s="576" t="s">
        <v>712</v>
      </c>
      <c r="M63" s="576" t="s">
        <v>712</v>
      </c>
      <c r="N63" s="576" t="s">
        <v>712</v>
      </c>
      <c r="O63" s="576" t="s">
        <v>712</v>
      </c>
      <c r="P63" s="576" t="s">
        <v>712</v>
      </c>
      <c r="Q63" s="576" t="s">
        <v>712</v>
      </c>
      <c r="R63" s="576" t="s">
        <v>712</v>
      </c>
      <c r="S63" s="576" t="s">
        <v>712</v>
      </c>
      <c r="T63" s="576" t="s">
        <v>712</v>
      </c>
      <c r="U63" s="576" t="s">
        <v>712</v>
      </c>
      <c r="V63" s="576" t="s">
        <v>712</v>
      </c>
      <c r="W63" s="576" t="s">
        <v>712</v>
      </c>
      <c r="X63" s="576" t="s">
        <v>712</v>
      </c>
      <c r="Y63" s="576" t="s">
        <v>712</v>
      </c>
      <c r="Z63" s="576" t="s">
        <v>712</v>
      </c>
      <c r="AA63" s="576" t="s">
        <v>712</v>
      </c>
      <c r="AB63" s="576" t="s">
        <v>712</v>
      </c>
      <c r="AC63" s="576" t="s">
        <v>712</v>
      </c>
      <c r="AD63" s="576" t="s">
        <v>1217</v>
      </c>
      <c r="AE63" s="576" t="s">
        <v>712</v>
      </c>
      <c r="AF63" s="576" t="s">
        <v>712</v>
      </c>
      <c r="AG63" s="576" t="s">
        <v>712</v>
      </c>
      <c r="AH63" s="576" t="s">
        <v>712</v>
      </c>
      <c r="AI63" s="576" t="s">
        <v>712</v>
      </c>
      <c r="AJ63" s="576" t="s">
        <v>712</v>
      </c>
      <c r="AK63" s="576" t="s">
        <v>712</v>
      </c>
      <c r="AL63" s="576" t="s">
        <v>712</v>
      </c>
      <c r="AM63" s="576" t="s">
        <v>712</v>
      </c>
      <c r="AN63" s="834">
        <f t="shared" si="5"/>
        <v>30</v>
      </c>
      <c r="AO63" s="527"/>
      <c r="AP63" s="527"/>
      <c r="AQ63" s="527"/>
    </row>
    <row r="64" spans="1:43" ht="15.75" customHeight="1">
      <c r="A64" s="122">
        <f t="shared" si="3"/>
        <v>60</v>
      </c>
      <c r="B64" s="819" t="s">
        <v>279</v>
      </c>
      <c r="C64" s="1539"/>
      <c r="D64" s="823" t="s">
        <v>783</v>
      </c>
      <c r="E64" s="718">
        <v>989354116</v>
      </c>
      <c r="F64" s="823" t="s">
        <v>889</v>
      </c>
      <c r="G64" s="878" t="s">
        <v>779</v>
      </c>
      <c r="H64" s="672"/>
      <c r="I64" s="672" t="s">
        <v>718</v>
      </c>
      <c r="J64" s="576" t="s">
        <v>712</v>
      </c>
      <c r="K64" s="576" t="s">
        <v>712</v>
      </c>
      <c r="L64" s="576" t="s">
        <v>712</v>
      </c>
      <c r="M64" s="576" t="s">
        <v>712</v>
      </c>
      <c r="N64" s="576" t="s">
        <v>712</v>
      </c>
      <c r="O64" s="576" t="s">
        <v>712</v>
      </c>
      <c r="P64" s="576" t="s">
        <v>712</v>
      </c>
      <c r="Q64" s="576" t="s">
        <v>712</v>
      </c>
      <c r="R64" s="576" t="s">
        <v>712</v>
      </c>
      <c r="S64" s="576" t="s">
        <v>712</v>
      </c>
      <c r="T64" s="576" t="s">
        <v>712</v>
      </c>
      <c r="U64" s="576" t="s">
        <v>712</v>
      </c>
      <c r="V64" s="576" t="s">
        <v>712</v>
      </c>
      <c r="W64" s="576" t="s">
        <v>712</v>
      </c>
      <c r="X64" s="576" t="s">
        <v>712</v>
      </c>
      <c r="Y64" s="576" t="s">
        <v>712</v>
      </c>
      <c r="Z64" s="576" t="s">
        <v>712</v>
      </c>
      <c r="AA64" s="576" t="s">
        <v>712</v>
      </c>
      <c r="AB64" s="576" t="s">
        <v>712</v>
      </c>
      <c r="AC64" s="576" t="s">
        <v>712</v>
      </c>
      <c r="AD64" s="576" t="s">
        <v>1217</v>
      </c>
      <c r="AE64" s="576" t="s">
        <v>712</v>
      </c>
      <c r="AF64" s="576" t="s">
        <v>712</v>
      </c>
      <c r="AG64" s="576" t="s">
        <v>712</v>
      </c>
      <c r="AH64" s="576" t="s">
        <v>712</v>
      </c>
      <c r="AI64" s="576" t="s">
        <v>712</v>
      </c>
      <c r="AJ64" s="576" t="s">
        <v>712</v>
      </c>
      <c r="AK64" s="576" t="s">
        <v>712</v>
      </c>
      <c r="AL64" s="576" t="s">
        <v>712</v>
      </c>
      <c r="AM64" s="576" t="s">
        <v>712</v>
      </c>
      <c r="AN64" s="834">
        <f t="shared" si="5"/>
        <v>30</v>
      </c>
      <c r="AO64" s="527"/>
      <c r="AP64" s="527"/>
      <c r="AQ64" s="527"/>
    </row>
    <row r="65" spans="1:43" ht="15.75" customHeight="1">
      <c r="A65" s="122">
        <f t="shared" si="3"/>
        <v>61</v>
      </c>
      <c r="B65" s="819" t="s">
        <v>279</v>
      </c>
      <c r="C65" s="879" t="s">
        <v>890</v>
      </c>
      <c r="D65" s="713" t="s">
        <v>1085</v>
      </c>
      <c r="E65" s="822">
        <v>972375879</v>
      </c>
      <c r="F65" s="713" t="s">
        <v>1086</v>
      </c>
      <c r="G65" s="878" t="s">
        <v>779</v>
      </c>
      <c r="H65" s="672"/>
      <c r="I65" s="672" t="s">
        <v>718</v>
      </c>
      <c r="J65" s="576" t="s">
        <v>712</v>
      </c>
      <c r="K65" s="576" t="s">
        <v>712</v>
      </c>
      <c r="L65" s="576" t="s">
        <v>712</v>
      </c>
      <c r="M65" s="576" t="s">
        <v>712</v>
      </c>
      <c r="N65" s="576" t="s">
        <v>712</v>
      </c>
      <c r="O65" s="576" t="s">
        <v>712</v>
      </c>
      <c r="P65" s="576" t="s">
        <v>712</v>
      </c>
      <c r="Q65" s="576" t="s">
        <v>712</v>
      </c>
      <c r="R65" s="576" t="s">
        <v>712</v>
      </c>
      <c r="S65" s="576" t="s">
        <v>712</v>
      </c>
      <c r="T65" s="576" t="s">
        <v>712</v>
      </c>
      <c r="U65" s="576" t="s">
        <v>712</v>
      </c>
      <c r="V65" s="576" t="s">
        <v>712</v>
      </c>
      <c r="W65" s="576" t="s">
        <v>712</v>
      </c>
      <c r="X65" s="576" t="s">
        <v>712</v>
      </c>
      <c r="Y65" s="576" t="s">
        <v>712</v>
      </c>
      <c r="Z65" s="576" t="s">
        <v>712</v>
      </c>
      <c r="AA65" s="576" t="s">
        <v>712</v>
      </c>
      <c r="AB65" s="576" t="s">
        <v>712</v>
      </c>
      <c r="AC65" s="576" t="s">
        <v>712</v>
      </c>
      <c r="AD65" s="576" t="s">
        <v>712</v>
      </c>
      <c r="AE65" s="576" t="s">
        <v>712</v>
      </c>
      <c r="AF65" s="576" t="s">
        <v>712</v>
      </c>
      <c r="AG65" s="576" t="s">
        <v>712</v>
      </c>
      <c r="AH65" s="576" t="s">
        <v>712</v>
      </c>
      <c r="AI65" s="576" t="s">
        <v>712</v>
      </c>
      <c r="AJ65" s="576" t="s">
        <v>712</v>
      </c>
      <c r="AK65" s="576" t="s">
        <v>712</v>
      </c>
      <c r="AL65" s="576" t="s">
        <v>712</v>
      </c>
      <c r="AM65" s="576" t="s">
        <v>712</v>
      </c>
      <c r="AN65" s="834">
        <f t="shared" si="5"/>
        <v>30</v>
      </c>
      <c r="AO65" s="527"/>
      <c r="AP65" s="527"/>
      <c r="AQ65" s="527"/>
    </row>
    <row r="66" spans="1:43" ht="15.75" customHeight="1">
      <c r="A66" s="122">
        <f t="shared" si="3"/>
        <v>62</v>
      </c>
      <c r="B66" s="819" t="s">
        <v>279</v>
      </c>
      <c r="C66" s="1651" t="s">
        <v>893</v>
      </c>
      <c r="D66" s="672" t="s">
        <v>785</v>
      </c>
      <c r="E66" s="718">
        <v>912729000</v>
      </c>
      <c r="F66" s="672" t="s">
        <v>894</v>
      </c>
      <c r="G66" s="878" t="s">
        <v>779</v>
      </c>
      <c r="H66" s="672"/>
      <c r="I66" s="672" t="s">
        <v>718</v>
      </c>
      <c r="J66" s="576" t="s">
        <v>712</v>
      </c>
      <c r="K66" s="576" t="s">
        <v>712</v>
      </c>
      <c r="L66" s="576" t="s">
        <v>712</v>
      </c>
      <c r="M66" s="576" t="s">
        <v>712</v>
      </c>
      <c r="N66" s="576" t="s">
        <v>712</v>
      </c>
      <c r="O66" s="576" t="s">
        <v>712</v>
      </c>
      <c r="P66" s="576" t="s">
        <v>712</v>
      </c>
      <c r="Q66" s="576" t="s">
        <v>712</v>
      </c>
      <c r="R66" s="576" t="s">
        <v>712</v>
      </c>
      <c r="S66" s="576" t="s">
        <v>712</v>
      </c>
      <c r="T66" s="576" t="s">
        <v>712</v>
      </c>
      <c r="U66" s="576" t="s">
        <v>712</v>
      </c>
      <c r="V66" s="576" t="s">
        <v>712</v>
      </c>
      <c r="W66" s="576" t="s">
        <v>712</v>
      </c>
      <c r="X66" s="576" t="s">
        <v>712</v>
      </c>
      <c r="Y66" s="576" t="s">
        <v>712</v>
      </c>
      <c r="Z66" s="576" t="s">
        <v>712</v>
      </c>
      <c r="AA66" s="576" t="s">
        <v>712</v>
      </c>
      <c r="AB66" s="576" t="s">
        <v>712</v>
      </c>
      <c r="AC66" s="576" t="s">
        <v>712</v>
      </c>
      <c r="AD66" s="576" t="s">
        <v>712</v>
      </c>
      <c r="AE66" s="576" t="s">
        <v>712</v>
      </c>
      <c r="AF66" s="576" t="s">
        <v>712</v>
      </c>
      <c r="AG66" s="576" t="s">
        <v>712</v>
      </c>
      <c r="AH66" s="576" t="s">
        <v>712</v>
      </c>
      <c r="AI66" s="576" t="s">
        <v>712</v>
      </c>
      <c r="AJ66" s="576" t="s">
        <v>712</v>
      </c>
      <c r="AK66" s="576" t="s">
        <v>712</v>
      </c>
      <c r="AL66" s="576" t="s">
        <v>712</v>
      </c>
      <c r="AM66" s="576" t="s">
        <v>712</v>
      </c>
      <c r="AN66" s="834">
        <f t="shared" si="5"/>
        <v>30</v>
      </c>
      <c r="AO66" s="527"/>
      <c r="AP66" s="527"/>
      <c r="AQ66" s="527"/>
    </row>
    <row r="67" spans="1:43" ht="15.75" customHeight="1">
      <c r="A67" s="122">
        <f t="shared" si="3"/>
        <v>63</v>
      </c>
      <c r="B67" s="819" t="s">
        <v>279</v>
      </c>
      <c r="C67" s="1539"/>
      <c r="D67" s="672" t="s">
        <v>786</v>
      </c>
      <c r="E67" s="718">
        <v>919661635</v>
      </c>
      <c r="F67" s="672" t="s">
        <v>895</v>
      </c>
      <c r="G67" s="878" t="s">
        <v>779</v>
      </c>
      <c r="H67" s="672"/>
      <c r="I67" s="672" t="s">
        <v>718</v>
      </c>
      <c r="J67" s="576" t="s">
        <v>712</v>
      </c>
      <c r="K67" s="576" t="s">
        <v>712</v>
      </c>
      <c r="L67" s="576" t="s">
        <v>712</v>
      </c>
      <c r="M67" s="576" t="s">
        <v>712</v>
      </c>
      <c r="N67" s="576" t="s">
        <v>712</v>
      </c>
      <c r="O67" s="576" t="s">
        <v>712</v>
      </c>
      <c r="P67" s="576" t="s">
        <v>712</v>
      </c>
      <c r="Q67" s="576" t="s">
        <v>712</v>
      </c>
      <c r="R67" s="576" t="s">
        <v>712</v>
      </c>
      <c r="S67" s="576" t="s">
        <v>712</v>
      </c>
      <c r="T67" s="576" t="s">
        <v>712</v>
      </c>
      <c r="U67" s="576" t="s">
        <v>712</v>
      </c>
      <c r="V67" s="576" t="s">
        <v>712</v>
      </c>
      <c r="W67" s="576" t="s">
        <v>712</v>
      </c>
      <c r="X67" s="576" t="s">
        <v>712</v>
      </c>
      <c r="Y67" s="576" t="s">
        <v>712</v>
      </c>
      <c r="Z67" s="576" t="s">
        <v>712</v>
      </c>
      <c r="AA67" s="576" t="s">
        <v>712</v>
      </c>
      <c r="AB67" s="576" t="s">
        <v>712</v>
      </c>
      <c r="AC67" s="576" t="s">
        <v>712</v>
      </c>
      <c r="AD67" s="576" t="s">
        <v>712</v>
      </c>
      <c r="AE67" s="576" t="s">
        <v>712</v>
      </c>
      <c r="AF67" s="576" t="s">
        <v>712</v>
      </c>
      <c r="AG67" s="576" t="s">
        <v>712</v>
      </c>
      <c r="AH67" s="576" t="s">
        <v>712</v>
      </c>
      <c r="AI67" s="576" t="s">
        <v>712</v>
      </c>
      <c r="AJ67" s="576" t="s">
        <v>712</v>
      </c>
      <c r="AK67" s="576" t="s">
        <v>712</v>
      </c>
      <c r="AL67" s="576" t="s">
        <v>712</v>
      </c>
      <c r="AM67" s="576" t="s">
        <v>712</v>
      </c>
      <c r="AN67" s="834">
        <f t="shared" si="5"/>
        <v>30</v>
      </c>
      <c r="AO67" s="527"/>
      <c r="AP67" s="527"/>
      <c r="AQ67" s="527"/>
    </row>
    <row r="68" spans="1:43" ht="15.75" customHeight="1">
      <c r="A68" s="122">
        <f t="shared" si="3"/>
        <v>64</v>
      </c>
      <c r="B68" s="819" t="s">
        <v>279</v>
      </c>
      <c r="C68" s="1651" t="s">
        <v>896</v>
      </c>
      <c r="D68" s="672" t="s">
        <v>897</v>
      </c>
      <c r="E68" s="718">
        <v>944507607</v>
      </c>
      <c r="F68" s="672" t="s">
        <v>898</v>
      </c>
      <c r="G68" s="878" t="s">
        <v>779</v>
      </c>
      <c r="H68" s="672"/>
      <c r="I68" s="672" t="s">
        <v>718</v>
      </c>
      <c r="J68" s="576" t="s">
        <v>712</v>
      </c>
      <c r="K68" s="576" t="s">
        <v>712</v>
      </c>
      <c r="L68" s="576" t="s">
        <v>712</v>
      </c>
      <c r="M68" s="576" t="s">
        <v>712</v>
      </c>
      <c r="N68" s="576" t="s">
        <v>712</v>
      </c>
      <c r="O68" s="576" t="s">
        <v>712</v>
      </c>
      <c r="P68" s="576" t="s">
        <v>712</v>
      </c>
      <c r="Q68" s="576" t="s">
        <v>712</v>
      </c>
      <c r="R68" s="576" t="s">
        <v>712</v>
      </c>
      <c r="S68" s="576" t="s">
        <v>712</v>
      </c>
      <c r="T68" s="576" t="s">
        <v>712</v>
      </c>
      <c r="U68" s="576" t="s">
        <v>712</v>
      </c>
      <c r="V68" s="576" t="s">
        <v>712</v>
      </c>
      <c r="W68" s="576" t="s">
        <v>712</v>
      </c>
      <c r="X68" s="576" t="s">
        <v>712</v>
      </c>
      <c r="Y68" s="576" t="s">
        <v>712</v>
      </c>
      <c r="Z68" s="576" t="s">
        <v>712</v>
      </c>
      <c r="AA68" s="576" t="s">
        <v>712</v>
      </c>
      <c r="AB68" s="576" t="s">
        <v>712</v>
      </c>
      <c r="AC68" s="576" t="s">
        <v>712</v>
      </c>
      <c r="AD68" s="576" t="s">
        <v>712</v>
      </c>
      <c r="AE68" s="576" t="s">
        <v>712</v>
      </c>
      <c r="AF68" s="576" t="s">
        <v>712</v>
      </c>
      <c r="AG68" s="576" t="s">
        <v>712</v>
      </c>
      <c r="AH68" s="576" t="s">
        <v>712</v>
      </c>
      <c r="AI68" s="576" t="s">
        <v>712</v>
      </c>
      <c r="AJ68" s="576" t="s">
        <v>712</v>
      </c>
      <c r="AK68" s="576" t="s">
        <v>712</v>
      </c>
      <c r="AL68" s="576" t="s">
        <v>712</v>
      </c>
      <c r="AM68" s="576" t="s">
        <v>712</v>
      </c>
      <c r="AN68" s="834">
        <f t="shared" si="5"/>
        <v>30</v>
      </c>
      <c r="AO68" s="527"/>
      <c r="AP68" s="527"/>
      <c r="AQ68" s="527"/>
    </row>
    <row r="69" spans="1:43" ht="15.75" customHeight="1">
      <c r="A69" s="122">
        <f t="shared" si="3"/>
        <v>65</v>
      </c>
      <c r="B69" s="819" t="s">
        <v>279</v>
      </c>
      <c r="C69" s="1539"/>
      <c r="D69" s="823" t="s">
        <v>899</v>
      </c>
      <c r="E69" s="718">
        <v>979968535</v>
      </c>
      <c r="F69" s="823" t="s">
        <v>900</v>
      </c>
      <c r="G69" s="878" t="s">
        <v>779</v>
      </c>
      <c r="H69" s="672"/>
      <c r="I69" s="672" t="s">
        <v>718</v>
      </c>
      <c r="J69" s="576" t="s">
        <v>712</v>
      </c>
      <c r="K69" s="576" t="s">
        <v>712</v>
      </c>
      <c r="L69" s="576" t="s">
        <v>712</v>
      </c>
      <c r="M69" s="576" t="s">
        <v>712</v>
      </c>
      <c r="N69" s="576" t="s">
        <v>712</v>
      </c>
      <c r="O69" s="576" t="s">
        <v>712</v>
      </c>
      <c r="P69" s="576" t="s">
        <v>712</v>
      </c>
      <c r="Q69" s="576" t="s">
        <v>712</v>
      </c>
      <c r="R69" s="576" t="s">
        <v>712</v>
      </c>
      <c r="S69" s="576" t="s">
        <v>712</v>
      </c>
      <c r="T69" s="576" t="s">
        <v>712</v>
      </c>
      <c r="U69" s="576" t="s">
        <v>712</v>
      </c>
      <c r="V69" s="576" t="s">
        <v>712</v>
      </c>
      <c r="W69" s="576" t="s">
        <v>712</v>
      </c>
      <c r="X69" s="576" t="s">
        <v>712</v>
      </c>
      <c r="Y69" s="576" t="s">
        <v>712</v>
      </c>
      <c r="Z69" s="576" t="s">
        <v>712</v>
      </c>
      <c r="AA69" s="576" t="s">
        <v>712</v>
      </c>
      <c r="AB69" s="576" t="s">
        <v>712</v>
      </c>
      <c r="AC69" s="576" t="s">
        <v>712</v>
      </c>
      <c r="AD69" s="576" t="s">
        <v>712</v>
      </c>
      <c r="AE69" s="576" t="s">
        <v>712</v>
      </c>
      <c r="AF69" s="576" t="s">
        <v>712</v>
      </c>
      <c r="AG69" s="576" t="s">
        <v>712</v>
      </c>
      <c r="AH69" s="576" t="s">
        <v>712</v>
      </c>
      <c r="AI69" s="576" t="s">
        <v>712</v>
      </c>
      <c r="AJ69" s="576" t="s">
        <v>712</v>
      </c>
      <c r="AK69" s="576" t="s">
        <v>712</v>
      </c>
      <c r="AL69" s="576" t="s">
        <v>712</v>
      </c>
      <c r="AM69" s="576" t="s">
        <v>712</v>
      </c>
      <c r="AN69" s="834">
        <f t="shared" si="5"/>
        <v>30</v>
      </c>
      <c r="AO69" s="527"/>
      <c r="AP69" s="527"/>
      <c r="AQ69" s="527"/>
    </row>
    <row r="70" spans="1:43" ht="15.75" customHeight="1">
      <c r="A70" s="122">
        <f t="shared" si="3"/>
        <v>66</v>
      </c>
      <c r="B70" s="819" t="s">
        <v>279</v>
      </c>
      <c r="C70" s="1651" t="s">
        <v>901</v>
      </c>
      <c r="D70" s="823" t="s">
        <v>902</v>
      </c>
      <c r="E70" s="718">
        <v>384187690</v>
      </c>
      <c r="F70" s="823" t="s">
        <v>903</v>
      </c>
      <c r="G70" s="878" t="s">
        <v>779</v>
      </c>
      <c r="H70" s="672"/>
      <c r="I70" s="672" t="s">
        <v>718</v>
      </c>
      <c r="J70" s="576" t="s">
        <v>712</v>
      </c>
      <c r="K70" s="576" t="s">
        <v>712</v>
      </c>
      <c r="L70" s="576" t="s">
        <v>712</v>
      </c>
      <c r="M70" s="576" t="s">
        <v>712</v>
      </c>
      <c r="N70" s="576" t="s">
        <v>712</v>
      </c>
      <c r="O70" s="576" t="s">
        <v>712</v>
      </c>
      <c r="P70" s="576" t="s">
        <v>712</v>
      </c>
      <c r="Q70" s="576" t="s">
        <v>712</v>
      </c>
      <c r="R70" s="576" t="s">
        <v>712</v>
      </c>
      <c r="S70" s="576" t="s">
        <v>712</v>
      </c>
      <c r="T70" s="576" t="s">
        <v>712</v>
      </c>
      <c r="U70" s="576" t="s">
        <v>712</v>
      </c>
      <c r="V70" s="576" t="s">
        <v>712</v>
      </c>
      <c r="W70" s="576" t="s">
        <v>712</v>
      </c>
      <c r="X70" s="576" t="s">
        <v>712</v>
      </c>
      <c r="Y70" s="576" t="s">
        <v>712</v>
      </c>
      <c r="Z70" s="576" t="s">
        <v>712</v>
      </c>
      <c r="AA70" s="576" t="s">
        <v>712</v>
      </c>
      <c r="AB70" s="576" t="s">
        <v>712</v>
      </c>
      <c r="AC70" s="576" t="s">
        <v>712</v>
      </c>
      <c r="AD70" s="576" t="s">
        <v>712</v>
      </c>
      <c r="AE70" s="576" t="s">
        <v>712</v>
      </c>
      <c r="AF70" s="576" t="s">
        <v>712</v>
      </c>
      <c r="AG70" s="576" t="s">
        <v>712</v>
      </c>
      <c r="AH70" s="576" t="s">
        <v>256</v>
      </c>
      <c r="AI70" s="576" t="s">
        <v>712</v>
      </c>
      <c r="AJ70" s="576" t="s">
        <v>712</v>
      </c>
      <c r="AK70" s="576" t="s">
        <v>712</v>
      </c>
      <c r="AL70" s="576" t="s">
        <v>712</v>
      </c>
      <c r="AM70" s="576" t="s">
        <v>712</v>
      </c>
      <c r="AN70" s="834">
        <f t="shared" si="5"/>
        <v>30</v>
      </c>
      <c r="AO70" s="527"/>
      <c r="AP70" s="527"/>
      <c r="AQ70" s="527"/>
    </row>
    <row r="71" spans="1:43" ht="15.75" customHeight="1">
      <c r="A71" s="122">
        <f t="shared" si="3"/>
        <v>67</v>
      </c>
      <c r="B71" s="819" t="s">
        <v>279</v>
      </c>
      <c r="C71" s="1539"/>
      <c r="D71" s="823" t="s">
        <v>782</v>
      </c>
      <c r="E71" s="718">
        <v>942690200</v>
      </c>
      <c r="F71" s="823" t="s">
        <v>887</v>
      </c>
      <c r="G71" s="878" t="s">
        <v>779</v>
      </c>
      <c r="H71" s="672"/>
      <c r="I71" s="672" t="s">
        <v>718</v>
      </c>
      <c r="J71" s="576" t="s">
        <v>712</v>
      </c>
      <c r="K71" s="576" t="s">
        <v>712</v>
      </c>
      <c r="L71" s="576" t="s">
        <v>712</v>
      </c>
      <c r="M71" s="576" t="s">
        <v>712</v>
      </c>
      <c r="N71" s="576" t="s">
        <v>712</v>
      </c>
      <c r="O71" s="576" t="s">
        <v>712</v>
      </c>
      <c r="P71" s="576" t="s">
        <v>712</v>
      </c>
      <c r="Q71" s="576" t="s">
        <v>712</v>
      </c>
      <c r="R71" s="576" t="s">
        <v>712</v>
      </c>
      <c r="S71" s="576" t="s">
        <v>712</v>
      </c>
      <c r="T71" s="576" t="s">
        <v>712</v>
      </c>
      <c r="U71" s="576" t="s">
        <v>712</v>
      </c>
      <c r="V71" s="576" t="s">
        <v>712</v>
      </c>
      <c r="W71" s="576" t="s">
        <v>712</v>
      </c>
      <c r="X71" s="576" t="s">
        <v>712</v>
      </c>
      <c r="Y71" s="576" t="s">
        <v>712</v>
      </c>
      <c r="Z71" s="576" t="s">
        <v>712</v>
      </c>
      <c r="AA71" s="576" t="s">
        <v>712</v>
      </c>
      <c r="AB71" s="576" t="s">
        <v>712</v>
      </c>
      <c r="AC71" s="576" t="s">
        <v>712</v>
      </c>
      <c r="AD71" s="576" t="s">
        <v>712</v>
      </c>
      <c r="AE71" s="576" t="s">
        <v>712</v>
      </c>
      <c r="AF71" s="576" t="s">
        <v>712</v>
      </c>
      <c r="AG71" s="576" t="s">
        <v>712</v>
      </c>
      <c r="AH71" s="576" t="s">
        <v>256</v>
      </c>
      <c r="AI71" s="576" t="s">
        <v>712</v>
      </c>
      <c r="AJ71" s="576" t="s">
        <v>712</v>
      </c>
      <c r="AK71" s="576" t="s">
        <v>712</v>
      </c>
      <c r="AL71" s="576" t="s">
        <v>712</v>
      </c>
      <c r="AM71" s="576" t="s">
        <v>712</v>
      </c>
      <c r="AN71" s="834">
        <f t="shared" si="5"/>
        <v>30</v>
      </c>
      <c r="AO71" s="527"/>
      <c r="AP71" s="527"/>
      <c r="AQ71" s="527"/>
    </row>
    <row r="72" spans="1:43" ht="15.75" customHeight="1">
      <c r="A72" s="122">
        <f t="shared" si="3"/>
        <v>68</v>
      </c>
      <c r="B72" s="819" t="s">
        <v>279</v>
      </c>
      <c r="C72" s="1651" t="s">
        <v>906</v>
      </c>
      <c r="D72" s="823" t="s">
        <v>907</v>
      </c>
      <c r="E72" s="718">
        <v>947449560</v>
      </c>
      <c r="F72" s="823" t="s">
        <v>908</v>
      </c>
      <c r="G72" s="878" t="s">
        <v>779</v>
      </c>
      <c r="H72" s="672"/>
      <c r="I72" s="672" t="s">
        <v>718</v>
      </c>
      <c r="J72" s="576" t="s">
        <v>712</v>
      </c>
      <c r="K72" s="576" t="s">
        <v>712</v>
      </c>
      <c r="L72" s="576" t="s">
        <v>712</v>
      </c>
      <c r="M72" s="576" t="s">
        <v>712</v>
      </c>
      <c r="N72" s="576" t="s">
        <v>712</v>
      </c>
      <c r="O72" s="576" t="s">
        <v>712</v>
      </c>
      <c r="P72" s="576" t="s">
        <v>712</v>
      </c>
      <c r="Q72" s="576" t="s">
        <v>712</v>
      </c>
      <c r="R72" s="576" t="s">
        <v>712</v>
      </c>
      <c r="S72" s="576" t="s">
        <v>712</v>
      </c>
      <c r="T72" s="576" t="s">
        <v>712</v>
      </c>
      <c r="U72" s="576" t="s">
        <v>712</v>
      </c>
      <c r="V72" s="576" t="s">
        <v>712</v>
      </c>
      <c r="W72" s="576" t="s">
        <v>712</v>
      </c>
      <c r="X72" s="576" t="s">
        <v>712</v>
      </c>
      <c r="Y72" s="576" t="s">
        <v>712</v>
      </c>
      <c r="Z72" s="576" t="s">
        <v>712</v>
      </c>
      <c r="AA72" s="576" t="s">
        <v>712</v>
      </c>
      <c r="AB72" s="576" t="s">
        <v>712</v>
      </c>
      <c r="AC72" s="576" t="s">
        <v>712</v>
      </c>
      <c r="AD72" s="576" t="s">
        <v>712</v>
      </c>
      <c r="AE72" s="576" t="s">
        <v>712</v>
      </c>
      <c r="AF72" s="576" t="s">
        <v>712</v>
      </c>
      <c r="AG72" s="576" t="s">
        <v>712</v>
      </c>
      <c r="AH72" s="576" t="s">
        <v>712</v>
      </c>
      <c r="AI72" s="576" t="s">
        <v>712</v>
      </c>
      <c r="AJ72" s="576" t="s">
        <v>712</v>
      </c>
      <c r="AK72" s="576" t="s">
        <v>712</v>
      </c>
      <c r="AL72" s="576" t="s">
        <v>712</v>
      </c>
      <c r="AM72" s="576" t="s">
        <v>712</v>
      </c>
      <c r="AN72" s="834">
        <f t="shared" si="5"/>
        <v>30</v>
      </c>
      <c r="AO72" s="527"/>
      <c r="AP72" s="527"/>
      <c r="AQ72" s="527"/>
    </row>
    <row r="73" spans="1:43" ht="15.75" customHeight="1">
      <c r="A73" s="122">
        <f t="shared" si="3"/>
        <v>69</v>
      </c>
      <c r="B73" s="819" t="s">
        <v>279</v>
      </c>
      <c r="C73" s="1539"/>
      <c r="D73" s="823" t="s">
        <v>909</v>
      </c>
      <c r="E73" s="718">
        <v>974953028</v>
      </c>
      <c r="F73" s="823" t="s">
        <v>910</v>
      </c>
      <c r="G73" s="878" t="s">
        <v>779</v>
      </c>
      <c r="H73" s="672"/>
      <c r="I73" s="672" t="s">
        <v>718</v>
      </c>
      <c r="J73" s="576" t="s">
        <v>712</v>
      </c>
      <c r="K73" s="576" t="s">
        <v>712</v>
      </c>
      <c r="L73" s="576" t="s">
        <v>712</v>
      </c>
      <c r="M73" s="576" t="s">
        <v>712</v>
      </c>
      <c r="N73" s="576" t="s">
        <v>712</v>
      </c>
      <c r="O73" s="576" t="s">
        <v>712</v>
      </c>
      <c r="P73" s="576" t="s">
        <v>712</v>
      </c>
      <c r="Q73" s="576" t="s">
        <v>712</v>
      </c>
      <c r="R73" s="576" t="s">
        <v>712</v>
      </c>
      <c r="S73" s="576" t="s">
        <v>712</v>
      </c>
      <c r="T73" s="576" t="s">
        <v>712</v>
      </c>
      <c r="U73" s="576" t="s">
        <v>712</v>
      </c>
      <c r="V73" s="576" t="s">
        <v>712</v>
      </c>
      <c r="W73" s="576" t="s">
        <v>712</v>
      </c>
      <c r="X73" s="576" t="s">
        <v>712</v>
      </c>
      <c r="Y73" s="576" t="s">
        <v>712</v>
      </c>
      <c r="Z73" s="576" t="s">
        <v>712</v>
      </c>
      <c r="AA73" s="576" t="s">
        <v>712</v>
      </c>
      <c r="AB73" s="576" t="s">
        <v>712</v>
      </c>
      <c r="AC73" s="576" t="s">
        <v>712</v>
      </c>
      <c r="AD73" s="576" t="s">
        <v>712</v>
      </c>
      <c r="AE73" s="576" t="s">
        <v>712</v>
      </c>
      <c r="AF73" s="576" t="s">
        <v>712</v>
      </c>
      <c r="AG73" s="576" t="s">
        <v>712</v>
      </c>
      <c r="AH73" s="576" t="s">
        <v>712</v>
      </c>
      <c r="AI73" s="576" t="s">
        <v>712</v>
      </c>
      <c r="AJ73" s="576" t="s">
        <v>712</v>
      </c>
      <c r="AK73" s="576" t="s">
        <v>712</v>
      </c>
      <c r="AL73" s="576" t="s">
        <v>712</v>
      </c>
      <c r="AM73" s="576" t="s">
        <v>712</v>
      </c>
      <c r="AN73" s="834">
        <f t="shared" si="5"/>
        <v>30</v>
      </c>
      <c r="AO73" s="527"/>
      <c r="AP73" s="527"/>
      <c r="AQ73" s="527"/>
    </row>
    <row r="74" spans="1:43" ht="15.75" customHeight="1">
      <c r="A74" s="122">
        <f t="shared" si="3"/>
        <v>70</v>
      </c>
      <c r="B74" s="819" t="s">
        <v>279</v>
      </c>
      <c r="C74" s="1651" t="s">
        <v>911</v>
      </c>
      <c r="D74" s="823" t="s">
        <v>912</v>
      </c>
      <c r="E74" s="718">
        <v>978810619</v>
      </c>
      <c r="F74" s="823" t="s">
        <v>913</v>
      </c>
      <c r="G74" s="878" t="s">
        <v>779</v>
      </c>
      <c r="H74" s="672"/>
      <c r="I74" s="672" t="s">
        <v>718</v>
      </c>
      <c r="J74" s="576" t="s">
        <v>712</v>
      </c>
      <c r="K74" s="576" t="s">
        <v>712</v>
      </c>
      <c r="L74" s="576" t="s">
        <v>712</v>
      </c>
      <c r="M74" s="576" t="s">
        <v>712</v>
      </c>
      <c r="N74" s="576" t="s">
        <v>712</v>
      </c>
      <c r="O74" s="576" t="s">
        <v>712</v>
      </c>
      <c r="P74" s="576" t="s">
        <v>712</v>
      </c>
      <c r="Q74" s="576" t="s">
        <v>712</v>
      </c>
      <c r="R74" s="576" t="s">
        <v>712</v>
      </c>
      <c r="S74" s="576" t="s">
        <v>712</v>
      </c>
      <c r="T74" s="576" t="s">
        <v>712</v>
      </c>
      <c r="U74" s="576" t="s">
        <v>712</v>
      </c>
      <c r="V74" s="576" t="s">
        <v>712</v>
      </c>
      <c r="W74" s="576" t="s">
        <v>712</v>
      </c>
      <c r="X74" s="576" t="s">
        <v>712</v>
      </c>
      <c r="Y74" s="576" t="s">
        <v>712</v>
      </c>
      <c r="Z74" s="576" t="s">
        <v>712</v>
      </c>
      <c r="AA74" s="576" t="s">
        <v>712</v>
      </c>
      <c r="AB74" s="576" t="s">
        <v>712</v>
      </c>
      <c r="AC74" s="576" t="s">
        <v>712</v>
      </c>
      <c r="AD74" s="576" t="s">
        <v>712</v>
      </c>
      <c r="AE74" s="576" t="s">
        <v>712</v>
      </c>
      <c r="AF74" s="576" t="s">
        <v>712</v>
      </c>
      <c r="AG74" s="576" t="s">
        <v>712</v>
      </c>
      <c r="AH74" s="576" t="s">
        <v>712</v>
      </c>
      <c r="AI74" s="576" t="s">
        <v>712</v>
      </c>
      <c r="AJ74" s="576" t="s">
        <v>712</v>
      </c>
      <c r="AK74" s="576" t="s">
        <v>712</v>
      </c>
      <c r="AL74" s="576" t="s">
        <v>712</v>
      </c>
      <c r="AM74" s="576" t="s">
        <v>712</v>
      </c>
      <c r="AN74" s="834">
        <f t="shared" si="5"/>
        <v>30</v>
      </c>
      <c r="AO74" s="527"/>
      <c r="AP74" s="527"/>
      <c r="AQ74" s="527"/>
    </row>
    <row r="75" spans="1:43" ht="15.75" customHeight="1">
      <c r="A75" s="122">
        <f t="shared" si="3"/>
        <v>71</v>
      </c>
      <c r="B75" s="819" t="s">
        <v>279</v>
      </c>
      <c r="C75" s="1539"/>
      <c r="D75" s="823" t="s">
        <v>915</v>
      </c>
      <c r="E75" s="718">
        <v>962808156</v>
      </c>
      <c r="F75" s="823" t="s">
        <v>916</v>
      </c>
      <c r="G75" s="878" t="s">
        <v>779</v>
      </c>
      <c r="H75" s="672"/>
      <c r="I75" s="672" t="s">
        <v>718</v>
      </c>
      <c r="J75" s="576" t="s">
        <v>712</v>
      </c>
      <c r="K75" s="576" t="s">
        <v>712</v>
      </c>
      <c r="L75" s="576" t="s">
        <v>712</v>
      </c>
      <c r="M75" s="576" t="s">
        <v>712</v>
      </c>
      <c r="N75" s="576" t="s">
        <v>712</v>
      </c>
      <c r="O75" s="576" t="s">
        <v>712</v>
      </c>
      <c r="P75" s="576" t="s">
        <v>712</v>
      </c>
      <c r="Q75" s="576" t="s">
        <v>712</v>
      </c>
      <c r="R75" s="576" t="s">
        <v>712</v>
      </c>
      <c r="S75" s="576" t="s">
        <v>712</v>
      </c>
      <c r="T75" s="576" t="s">
        <v>712</v>
      </c>
      <c r="U75" s="576" t="s">
        <v>712</v>
      </c>
      <c r="V75" s="576" t="s">
        <v>712</v>
      </c>
      <c r="W75" s="576" t="s">
        <v>712</v>
      </c>
      <c r="X75" s="576" t="s">
        <v>712</v>
      </c>
      <c r="Y75" s="576" t="s">
        <v>712</v>
      </c>
      <c r="Z75" s="576" t="s">
        <v>712</v>
      </c>
      <c r="AA75" s="576" t="s">
        <v>712</v>
      </c>
      <c r="AB75" s="576" t="s">
        <v>712</v>
      </c>
      <c r="AC75" s="576" t="s">
        <v>712</v>
      </c>
      <c r="AD75" s="576" t="s">
        <v>712</v>
      </c>
      <c r="AE75" s="576" t="s">
        <v>712</v>
      </c>
      <c r="AF75" s="576" t="s">
        <v>712</v>
      </c>
      <c r="AG75" s="576" t="s">
        <v>712</v>
      </c>
      <c r="AH75" s="576" t="s">
        <v>712</v>
      </c>
      <c r="AI75" s="576" t="s">
        <v>712</v>
      </c>
      <c r="AJ75" s="576" t="s">
        <v>712</v>
      </c>
      <c r="AK75" s="576" t="s">
        <v>712</v>
      </c>
      <c r="AL75" s="576" t="s">
        <v>712</v>
      </c>
      <c r="AM75" s="576" t="s">
        <v>712</v>
      </c>
      <c r="AN75" s="834">
        <f t="shared" si="5"/>
        <v>30</v>
      </c>
      <c r="AO75" s="527"/>
      <c r="AP75" s="527"/>
      <c r="AQ75" s="527"/>
    </row>
    <row r="76" spans="1:43" ht="15.75" customHeight="1">
      <c r="A76" s="122">
        <f t="shared" si="3"/>
        <v>72</v>
      </c>
      <c r="B76" s="819" t="s">
        <v>279</v>
      </c>
      <c r="C76" s="1651" t="s">
        <v>917</v>
      </c>
      <c r="D76" s="823" t="s">
        <v>918</v>
      </c>
      <c r="E76" s="718">
        <v>789199979</v>
      </c>
      <c r="F76" s="718" t="s">
        <v>919</v>
      </c>
      <c r="G76" s="878" t="s">
        <v>779</v>
      </c>
      <c r="H76" s="672"/>
      <c r="I76" s="672" t="s">
        <v>718</v>
      </c>
      <c r="J76" s="576" t="s">
        <v>712</v>
      </c>
      <c r="K76" s="576" t="s">
        <v>712</v>
      </c>
      <c r="L76" s="576" t="s">
        <v>712</v>
      </c>
      <c r="M76" s="576" t="s">
        <v>712</v>
      </c>
      <c r="N76" s="576" t="s">
        <v>712</v>
      </c>
      <c r="O76" s="576" t="s">
        <v>712</v>
      </c>
      <c r="P76" s="576" t="s">
        <v>712</v>
      </c>
      <c r="Q76" s="576" t="s">
        <v>712</v>
      </c>
      <c r="R76" s="576" t="s">
        <v>712</v>
      </c>
      <c r="S76" s="576" t="s">
        <v>712</v>
      </c>
      <c r="T76" s="576" t="s">
        <v>712</v>
      </c>
      <c r="U76" s="576" t="s">
        <v>712</v>
      </c>
      <c r="V76" s="576" t="s">
        <v>712</v>
      </c>
      <c r="W76" s="576" t="s">
        <v>712</v>
      </c>
      <c r="X76" s="576" t="s">
        <v>712</v>
      </c>
      <c r="Y76" s="576" t="s">
        <v>712</v>
      </c>
      <c r="Z76" s="576" t="s">
        <v>712</v>
      </c>
      <c r="AA76" s="576" t="s">
        <v>712</v>
      </c>
      <c r="AB76" s="576" t="s">
        <v>712</v>
      </c>
      <c r="AC76" s="576" t="s">
        <v>712</v>
      </c>
      <c r="AD76" s="576" t="s">
        <v>712</v>
      </c>
      <c r="AE76" s="576" t="s">
        <v>712</v>
      </c>
      <c r="AF76" s="576" t="s">
        <v>712</v>
      </c>
      <c r="AG76" s="576" t="s">
        <v>712</v>
      </c>
      <c r="AH76" s="576" t="s">
        <v>712</v>
      </c>
      <c r="AI76" s="576" t="s">
        <v>712</v>
      </c>
      <c r="AJ76" s="576" t="s">
        <v>712</v>
      </c>
      <c r="AK76" s="576" t="s">
        <v>712</v>
      </c>
      <c r="AL76" s="576" t="s">
        <v>712</v>
      </c>
      <c r="AM76" s="576" t="s">
        <v>712</v>
      </c>
      <c r="AN76" s="834">
        <f t="shared" si="5"/>
        <v>30</v>
      </c>
      <c r="AO76" s="527"/>
      <c r="AP76" s="527"/>
      <c r="AQ76" s="527"/>
    </row>
    <row r="77" spans="1:43" ht="15.75" customHeight="1">
      <c r="A77" s="122">
        <f t="shared" si="3"/>
        <v>73</v>
      </c>
      <c r="B77" s="819" t="s">
        <v>279</v>
      </c>
      <c r="C77" s="1539"/>
      <c r="D77" s="823" t="s">
        <v>920</v>
      </c>
      <c r="E77" s="718">
        <v>901786678</v>
      </c>
      <c r="F77" s="823" t="s">
        <v>921</v>
      </c>
      <c r="G77" s="878" t="s">
        <v>779</v>
      </c>
      <c r="H77" s="672"/>
      <c r="I77" s="672" t="s">
        <v>718</v>
      </c>
      <c r="J77" s="576" t="s">
        <v>712</v>
      </c>
      <c r="K77" s="576" t="s">
        <v>712</v>
      </c>
      <c r="L77" s="576" t="s">
        <v>712</v>
      </c>
      <c r="M77" s="576" t="s">
        <v>712</v>
      </c>
      <c r="N77" s="576" t="s">
        <v>712</v>
      </c>
      <c r="O77" s="576" t="s">
        <v>712</v>
      </c>
      <c r="P77" s="576" t="s">
        <v>712</v>
      </c>
      <c r="Q77" s="576" t="s">
        <v>712</v>
      </c>
      <c r="R77" s="576" t="s">
        <v>712</v>
      </c>
      <c r="S77" s="576" t="s">
        <v>712</v>
      </c>
      <c r="T77" s="576" t="s">
        <v>712</v>
      </c>
      <c r="U77" s="576" t="s">
        <v>712</v>
      </c>
      <c r="V77" s="576" t="s">
        <v>712</v>
      </c>
      <c r="W77" s="576" t="s">
        <v>712</v>
      </c>
      <c r="X77" s="576" t="s">
        <v>712</v>
      </c>
      <c r="Y77" s="576" t="s">
        <v>712</v>
      </c>
      <c r="Z77" s="576" t="s">
        <v>712</v>
      </c>
      <c r="AA77" s="576" t="s">
        <v>712</v>
      </c>
      <c r="AB77" s="576" t="s">
        <v>712</v>
      </c>
      <c r="AC77" s="576" t="s">
        <v>712</v>
      </c>
      <c r="AD77" s="576" t="s">
        <v>712</v>
      </c>
      <c r="AE77" s="576" t="s">
        <v>712</v>
      </c>
      <c r="AF77" s="576" t="s">
        <v>712</v>
      </c>
      <c r="AG77" s="576" t="s">
        <v>712</v>
      </c>
      <c r="AH77" s="576" t="s">
        <v>712</v>
      </c>
      <c r="AI77" s="576" t="s">
        <v>712</v>
      </c>
      <c r="AJ77" s="576" t="s">
        <v>712</v>
      </c>
      <c r="AK77" s="576" t="s">
        <v>712</v>
      </c>
      <c r="AL77" s="576" t="s">
        <v>712</v>
      </c>
      <c r="AM77" s="576" t="s">
        <v>712</v>
      </c>
      <c r="AN77" s="834">
        <f t="shared" si="5"/>
        <v>30</v>
      </c>
      <c r="AO77" s="527"/>
      <c r="AP77" s="527"/>
      <c r="AQ77" s="527"/>
    </row>
    <row r="78" spans="1:43" ht="15.75" customHeight="1">
      <c r="A78" s="122">
        <f t="shared" si="3"/>
        <v>74</v>
      </c>
      <c r="B78" s="819" t="s">
        <v>279</v>
      </c>
      <c r="C78" s="821"/>
      <c r="D78" s="823" t="s">
        <v>1092</v>
      </c>
      <c r="E78" s="718">
        <v>911190704</v>
      </c>
      <c r="F78" s="823" t="s">
        <v>1093</v>
      </c>
      <c r="G78" s="878" t="s">
        <v>779</v>
      </c>
      <c r="H78" s="672"/>
      <c r="I78" s="672" t="s">
        <v>718</v>
      </c>
      <c r="J78" s="576"/>
      <c r="K78" s="576"/>
      <c r="L78" s="576"/>
      <c r="M78" s="576"/>
      <c r="N78" s="576"/>
      <c r="O78" s="576"/>
      <c r="P78" s="576"/>
      <c r="Q78" s="576"/>
      <c r="R78" s="576"/>
      <c r="S78" s="576"/>
      <c r="T78" s="576"/>
      <c r="U78" s="576"/>
      <c r="V78" s="576"/>
      <c r="W78" s="576"/>
      <c r="X78" s="576"/>
      <c r="Y78" s="576"/>
      <c r="Z78" s="576"/>
      <c r="AA78" s="576"/>
      <c r="AB78" s="576" t="s">
        <v>712</v>
      </c>
      <c r="AC78" s="576" t="s">
        <v>712</v>
      </c>
      <c r="AD78" s="576" t="s">
        <v>712</v>
      </c>
      <c r="AE78" s="576" t="s">
        <v>712</v>
      </c>
      <c r="AF78" s="576" t="s">
        <v>712</v>
      </c>
      <c r="AG78" s="576" t="s">
        <v>712</v>
      </c>
      <c r="AH78" s="576" t="s">
        <v>712</v>
      </c>
      <c r="AI78" s="576" t="s">
        <v>712</v>
      </c>
      <c r="AJ78" s="576" t="s">
        <v>712</v>
      </c>
      <c r="AK78" s="576" t="s">
        <v>712</v>
      </c>
      <c r="AL78" s="576" t="s">
        <v>712</v>
      </c>
      <c r="AM78" s="576" t="s">
        <v>712</v>
      </c>
      <c r="AN78" s="834">
        <f t="shared" si="5"/>
        <v>12</v>
      </c>
      <c r="AO78" s="527"/>
      <c r="AP78" s="527"/>
      <c r="AQ78" s="527"/>
    </row>
    <row r="79" spans="1:43" ht="15.75" customHeight="1">
      <c r="A79" s="122">
        <f t="shared" si="3"/>
        <v>75</v>
      </c>
      <c r="B79" s="613" t="s">
        <v>279</v>
      </c>
      <c r="C79" s="953"/>
      <c r="D79" s="11" t="s">
        <v>891</v>
      </c>
      <c r="E79" s="198">
        <v>943948222</v>
      </c>
      <c r="F79" s="11" t="s">
        <v>892</v>
      </c>
      <c r="G79" s="649" t="s">
        <v>779</v>
      </c>
      <c r="H79" s="11"/>
      <c r="I79" s="11" t="s">
        <v>718</v>
      </c>
      <c r="J79" s="567" t="s">
        <v>712</v>
      </c>
      <c r="K79" s="567" t="s">
        <v>712</v>
      </c>
      <c r="L79" s="567" t="s">
        <v>712</v>
      </c>
      <c r="M79" s="567" t="s">
        <v>712</v>
      </c>
      <c r="N79" s="567" t="s">
        <v>712</v>
      </c>
      <c r="O79" s="567" t="s">
        <v>712</v>
      </c>
      <c r="P79" s="567" t="s">
        <v>712</v>
      </c>
      <c r="Q79" s="567" t="s">
        <v>712</v>
      </c>
      <c r="R79" s="567" t="s">
        <v>712</v>
      </c>
      <c r="S79" s="567" t="s">
        <v>712</v>
      </c>
      <c r="T79" s="567" t="s">
        <v>712</v>
      </c>
      <c r="U79" s="567" t="s">
        <v>712</v>
      </c>
      <c r="V79" s="567" t="s">
        <v>712</v>
      </c>
      <c r="W79" s="567" t="s">
        <v>712</v>
      </c>
      <c r="X79" s="567" t="s">
        <v>712</v>
      </c>
      <c r="Y79" s="567" t="s">
        <v>712</v>
      </c>
      <c r="Z79" s="567" t="s">
        <v>712</v>
      </c>
      <c r="AA79" s="567" t="s">
        <v>712</v>
      </c>
      <c r="AB79" s="567" t="s">
        <v>712</v>
      </c>
      <c r="AC79" s="567" t="s">
        <v>712</v>
      </c>
      <c r="AD79" s="567" t="s">
        <v>712</v>
      </c>
      <c r="AE79" s="567" t="s">
        <v>712</v>
      </c>
      <c r="AF79" s="567" t="s">
        <v>712</v>
      </c>
      <c r="AG79" s="567" t="s">
        <v>712</v>
      </c>
      <c r="AH79" s="567" t="s">
        <v>712</v>
      </c>
      <c r="AI79" s="567"/>
      <c r="AJ79" s="567"/>
      <c r="AK79" s="567"/>
      <c r="AL79" s="567"/>
      <c r="AM79" s="567"/>
      <c r="AN79" s="834">
        <f t="shared" si="5"/>
        <v>25</v>
      </c>
      <c r="AO79" s="527"/>
      <c r="AP79" s="527"/>
      <c r="AQ79" s="527"/>
    </row>
    <row r="80" spans="1:43" ht="15.75" customHeight="1">
      <c r="A80" s="122">
        <f t="shared" si="3"/>
        <v>76</v>
      </c>
      <c r="B80" s="613" t="s">
        <v>279</v>
      </c>
      <c r="C80" s="953"/>
      <c r="D80" s="156" t="s">
        <v>868</v>
      </c>
      <c r="E80" s="198">
        <v>822608662</v>
      </c>
      <c r="F80" s="156" t="s">
        <v>869</v>
      </c>
      <c r="G80" s="649">
        <v>15</v>
      </c>
      <c r="H80" s="11"/>
      <c r="I80" s="613" t="s">
        <v>718</v>
      </c>
      <c r="J80" s="567" t="s">
        <v>821</v>
      </c>
      <c r="K80" s="567" t="s">
        <v>712</v>
      </c>
      <c r="L80" s="567" t="s">
        <v>712</v>
      </c>
      <c r="M80" s="567" t="s">
        <v>821</v>
      </c>
      <c r="N80" s="567" t="s">
        <v>821</v>
      </c>
      <c r="O80" s="567" t="s">
        <v>821</v>
      </c>
      <c r="P80" s="567" t="s">
        <v>821</v>
      </c>
      <c r="Q80" s="567" t="s">
        <v>821</v>
      </c>
      <c r="R80" s="567" t="s">
        <v>712</v>
      </c>
      <c r="S80" s="567" t="s">
        <v>1031</v>
      </c>
      <c r="T80" s="567" t="s">
        <v>1031</v>
      </c>
      <c r="U80" s="567" t="s">
        <v>1031</v>
      </c>
      <c r="V80" s="567" t="s">
        <v>1031</v>
      </c>
      <c r="W80" s="567" t="s">
        <v>1034</v>
      </c>
      <c r="X80" s="567" t="s">
        <v>1034</v>
      </c>
      <c r="Y80" s="567" t="s">
        <v>1034</v>
      </c>
      <c r="Z80" s="567" t="s">
        <v>1034</v>
      </c>
      <c r="AA80" s="567" t="s">
        <v>1034</v>
      </c>
      <c r="AB80" s="567" t="s">
        <v>712</v>
      </c>
      <c r="AC80" s="567" t="s">
        <v>1040</v>
      </c>
      <c r="AD80" s="567" t="s">
        <v>1040</v>
      </c>
      <c r="AE80" s="567" t="s">
        <v>1040</v>
      </c>
      <c r="AF80" s="567" t="s">
        <v>1040</v>
      </c>
      <c r="AG80" s="567" t="s">
        <v>1040</v>
      </c>
      <c r="AH80" s="567" t="s">
        <v>712</v>
      </c>
      <c r="AI80" s="567"/>
      <c r="AJ80" s="567"/>
      <c r="AK80" s="567"/>
      <c r="AL80" s="567"/>
      <c r="AM80" s="567"/>
      <c r="AN80" s="834">
        <f t="shared" si="5"/>
        <v>25</v>
      </c>
      <c r="AO80" s="527"/>
      <c r="AP80" s="527"/>
      <c r="AQ80" s="527"/>
    </row>
    <row r="81" spans="1:43" ht="15.75" customHeight="1">
      <c r="A81" s="122">
        <f t="shared" si="3"/>
        <v>77</v>
      </c>
      <c r="B81" s="613" t="s">
        <v>279</v>
      </c>
      <c r="C81" s="882"/>
      <c r="D81" s="604" t="s">
        <v>765</v>
      </c>
      <c r="E81" s="198">
        <v>912654369</v>
      </c>
      <c r="F81" s="604" t="s">
        <v>845</v>
      </c>
      <c r="G81" s="788"/>
      <c r="H81" s="11"/>
      <c r="I81" s="613"/>
      <c r="J81" s="567" t="s">
        <v>846</v>
      </c>
      <c r="K81" s="567" t="s">
        <v>821</v>
      </c>
      <c r="L81" s="567" t="s">
        <v>821</v>
      </c>
      <c r="M81" s="567" t="s">
        <v>821</v>
      </c>
      <c r="N81" s="567" t="s">
        <v>821</v>
      </c>
      <c r="O81" s="567" t="s">
        <v>821</v>
      </c>
      <c r="P81" s="567" t="s">
        <v>712</v>
      </c>
      <c r="Q81" s="567" t="s">
        <v>712</v>
      </c>
      <c r="R81" s="567" t="s">
        <v>712</v>
      </c>
      <c r="S81" s="567" t="s">
        <v>712</v>
      </c>
      <c r="T81" s="567" t="s">
        <v>712</v>
      </c>
      <c r="U81" s="567" t="s">
        <v>712</v>
      </c>
      <c r="V81" s="567" t="s">
        <v>712</v>
      </c>
      <c r="W81" s="567" t="s">
        <v>796</v>
      </c>
      <c r="X81" s="567" t="s">
        <v>796</v>
      </c>
      <c r="Y81" s="567"/>
      <c r="Z81" s="567"/>
      <c r="AA81" s="567"/>
      <c r="AB81" s="567"/>
      <c r="AC81" s="567"/>
      <c r="AD81" s="567"/>
      <c r="AE81" s="567"/>
      <c r="AF81" s="567"/>
      <c r="AG81" s="567"/>
      <c r="AH81" s="567"/>
      <c r="AI81" s="567"/>
      <c r="AJ81" s="567"/>
      <c r="AK81" s="567"/>
      <c r="AL81" s="567"/>
      <c r="AM81" s="567"/>
      <c r="AN81" s="834">
        <f t="shared" si="5"/>
        <v>15</v>
      </c>
      <c r="AO81" s="527"/>
      <c r="AP81" s="527"/>
      <c r="AQ81" s="527"/>
    </row>
    <row r="82" spans="1:43" ht="15.75" customHeight="1">
      <c r="A82" s="122">
        <f t="shared" si="3"/>
        <v>78</v>
      </c>
      <c r="B82" s="613" t="s">
        <v>279</v>
      </c>
      <c r="C82" s="267"/>
      <c r="D82" s="156" t="s">
        <v>717</v>
      </c>
      <c r="E82" s="198">
        <v>979251508</v>
      </c>
      <c r="F82" s="164" t="s">
        <v>883</v>
      </c>
      <c r="G82" s="788">
        <v>15</v>
      </c>
      <c r="H82" s="613"/>
      <c r="I82" s="613" t="s">
        <v>718</v>
      </c>
      <c r="J82" s="576"/>
      <c r="K82" s="576"/>
      <c r="L82" s="576"/>
      <c r="M82" s="576"/>
      <c r="N82" s="576"/>
      <c r="O82" s="576"/>
      <c r="P82" s="576"/>
      <c r="Q82" s="576"/>
      <c r="R82" s="576"/>
      <c r="S82" s="576"/>
      <c r="T82" s="576"/>
      <c r="U82" s="576"/>
      <c r="V82" s="576"/>
      <c r="W82" s="576"/>
      <c r="X82" s="576"/>
      <c r="Y82" s="576"/>
      <c r="Z82" s="576"/>
      <c r="AA82" s="576"/>
      <c r="AB82" s="576"/>
      <c r="AC82" s="576"/>
      <c r="AD82" s="576"/>
      <c r="AE82" s="576"/>
      <c r="AF82" s="576"/>
      <c r="AG82" s="576"/>
      <c r="AH82" s="576"/>
      <c r="AI82" s="576"/>
      <c r="AJ82" s="576"/>
      <c r="AK82" s="576"/>
      <c r="AL82" s="576"/>
      <c r="AM82" s="576"/>
      <c r="AN82" s="834">
        <f t="shared" si="5"/>
        <v>0</v>
      </c>
      <c r="AO82" s="540"/>
      <c r="AP82" s="540"/>
      <c r="AQ82" s="540"/>
    </row>
    <row r="83" spans="1:43" ht="15.75" customHeight="1">
      <c r="A83" s="122">
        <f t="shared" si="3"/>
        <v>79</v>
      </c>
      <c r="B83" s="128" t="s">
        <v>932</v>
      </c>
      <c r="C83" s="170"/>
      <c r="D83" s="894" t="s">
        <v>275</v>
      </c>
      <c r="E83" s="895">
        <v>978286576</v>
      </c>
      <c r="F83" s="894"/>
      <c r="G83" s="881">
        <v>3.5</v>
      </c>
      <c r="H83" s="49"/>
      <c r="I83" s="49"/>
      <c r="J83" s="542"/>
      <c r="K83" s="542"/>
      <c r="L83" s="542"/>
      <c r="M83" s="542"/>
      <c r="N83" s="542"/>
      <c r="O83" s="542"/>
      <c r="P83" s="542"/>
      <c r="Q83" s="542"/>
      <c r="R83" s="542"/>
      <c r="S83" s="542"/>
      <c r="T83" s="542"/>
      <c r="U83" s="542"/>
      <c r="V83" s="542"/>
      <c r="W83" s="542"/>
      <c r="X83" s="542"/>
      <c r="Y83" s="542"/>
      <c r="Z83" s="542"/>
      <c r="AA83" s="542"/>
      <c r="AB83" s="542"/>
      <c r="AC83" s="542"/>
      <c r="AD83" s="542"/>
      <c r="AE83" s="542"/>
      <c r="AF83" s="542"/>
      <c r="AG83" s="542"/>
      <c r="AH83" s="542"/>
      <c r="AI83" s="542"/>
      <c r="AJ83" s="542"/>
      <c r="AK83" s="542"/>
      <c r="AL83" s="542"/>
      <c r="AM83" s="542"/>
      <c r="AN83" s="893"/>
      <c r="AO83" s="527"/>
      <c r="AP83" s="527"/>
      <c r="AQ83" s="527"/>
    </row>
    <row r="84" spans="1:43" ht="15.75" customHeight="1">
      <c r="A84" s="122">
        <f t="shared" si="3"/>
        <v>80</v>
      </c>
      <c r="B84" s="736"/>
      <c r="C84" s="170" t="s">
        <v>345</v>
      </c>
      <c r="D84" s="736"/>
      <c r="E84" s="896"/>
      <c r="F84" s="736"/>
      <c r="G84" s="885">
        <v>2.5</v>
      </c>
      <c r="H84" s="10"/>
      <c r="I84" s="10"/>
      <c r="J84" s="542"/>
      <c r="K84" s="542"/>
      <c r="L84" s="542"/>
      <c r="M84" s="542"/>
      <c r="N84" s="542"/>
      <c r="O84" s="542"/>
      <c r="P84" s="542"/>
      <c r="Q84" s="542"/>
      <c r="R84" s="542"/>
      <c r="S84" s="542"/>
      <c r="T84" s="542"/>
      <c r="U84" s="542"/>
      <c r="V84" s="542"/>
      <c r="W84" s="542"/>
      <c r="X84" s="542"/>
      <c r="Y84" s="542"/>
      <c r="Z84" s="542"/>
      <c r="AA84" s="542"/>
      <c r="AB84" s="542"/>
      <c r="AC84" s="542"/>
      <c r="AD84" s="542"/>
      <c r="AE84" s="542"/>
      <c r="AF84" s="542"/>
      <c r="AG84" s="542"/>
      <c r="AH84" s="542"/>
      <c r="AI84" s="542"/>
      <c r="AJ84" s="542"/>
      <c r="AK84" s="542"/>
      <c r="AL84" s="542"/>
      <c r="AM84" s="542"/>
      <c r="AN84" s="893"/>
      <c r="AO84" s="527"/>
      <c r="AP84" s="527"/>
      <c r="AQ84" s="527"/>
    </row>
    <row r="85" spans="1:43" ht="15.75" customHeight="1">
      <c r="A85" s="122">
        <f t="shared" si="3"/>
        <v>81</v>
      </c>
      <c r="B85" s="10"/>
      <c r="C85" s="170" t="s">
        <v>153</v>
      </c>
      <c r="D85" s="10"/>
      <c r="E85" s="782"/>
      <c r="F85" s="10"/>
      <c r="G85" s="885">
        <v>2.5</v>
      </c>
      <c r="H85" s="10"/>
      <c r="I85" s="10"/>
      <c r="J85" s="542"/>
      <c r="K85" s="542"/>
      <c r="L85" s="542"/>
      <c r="M85" s="542"/>
      <c r="N85" s="542"/>
      <c r="O85" s="542"/>
      <c r="P85" s="542"/>
      <c r="Q85" s="542"/>
      <c r="R85" s="542"/>
      <c r="S85" s="542"/>
      <c r="T85" s="542"/>
      <c r="U85" s="542"/>
      <c r="V85" s="542"/>
      <c r="W85" s="542"/>
      <c r="X85" s="542"/>
      <c r="Y85" s="542"/>
      <c r="Z85" s="542"/>
      <c r="AA85" s="542"/>
      <c r="AB85" s="542"/>
      <c r="AC85" s="542"/>
      <c r="AD85" s="542"/>
      <c r="AE85" s="542"/>
      <c r="AF85" s="542"/>
      <c r="AG85" s="542"/>
      <c r="AH85" s="542"/>
      <c r="AI85" s="542"/>
      <c r="AJ85" s="542"/>
      <c r="AK85" s="542"/>
      <c r="AL85" s="542"/>
      <c r="AM85" s="542"/>
      <c r="AN85" s="893"/>
      <c r="AO85" s="527"/>
      <c r="AP85" s="527"/>
      <c r="AQ85" s="527"/>
    </row>
    <row r="86" spans="1:43" ht="15.75" customHeight="1">
      <c r="A86" s="122">
        <f t="shared" si="3"/>
        <v>82</v>
      </c>
      <c r="B86" s="49"/>
      <c r="C86" s="170" t="s">
        <v>268</v>
      </c>
      <c r="D86" s="49" t="s">
        <v>792</v>
      </c>
      <c r="E86" s="895">
        <v>345705693</v>
      </c>
      <c r="F86" s="49"/>
      <c r="G86" s="881">
        <v>1.9</v>
      </c>
      <c r="H86" s="49"/>
      <c r="I86" s="49"/>
      <c r="J86" s="542"/>
      <c r="K86" s="542"/>
      <c r="L86" s="542"/>
      <c r="M86" s="542"/>
      <c r="N86" s="542"/>
      <c r="O86" s="542"/>
      <c r="P86" s="542"/>
      <c r="Q86" s="542"/>
      <c r="R86" s="542"/>
      <c r="S86" s="542"/>
      <c r="T86" s="542"/>
      <c r="U86" s="542"/>
      <c r="V86" s="542"/>
      <c r="W86" s="542"/>
      <c r="X86" s="542"/>
      <c r="Y86" s="542"/>
      <c r="Z86" s="542"/>
      <c r="AA86" s="542"/>
      <c r="AB86" s="542"/>
      <c r="AC86" s="542"/>
      <c r="AD86" s="542"/>
      <c r="AE86" s="542"/>
      <c r="AF86" s="542"/>
      <c r="AG86" s="542"/>
      <c r="AH86" s="542"/>
      <c r="AI86" s="542"/>
      <c r="AJ86" s="542"/>
      <c r="AK86" s="542"/>
      <c r="AL86" s="542"/>
      <c r="AM86" s="542"/>
      <c r="AN86" s="893"/>
      <c r="AO86" s="527"/>
      <c r="AP86" s="527"/>
      <c r="AQ86" s="527"/>
    </row>
    <row r="87" spans="1:43" ht="15.75" customHeight="1">
      <c r="A87" s="122">
        <f t="shared" si="3"/>
        <v>83</v>
      </c>
      <c r="B87" s="11"/>
      <c r="C87" s="702" t="s">
        <v>174</v>
      </c>
      <c r="D87" s="11"/>
      <c r="E87" s="198"/>
      <c r="F87" s="11"/>
      <c r="G87" s="649">
        <v>1.5</v>
      </c>
      <c r="H87" s="11"/>
      <c r="I87" s="11"/>
      <c r="J87" s="542"/>
      <c r="K87" s="542"/>
      <c r="L87" s="542"/>
      <c r="M87" s="542"/>
      <c r="N87" s="542"/>
      <c r="O87" s="542"/>
      <c r="P87" s="542"/>
      <c r="Q87" s="542"/>
      <c r="R87" s="542"/>
      <c r="S87" s="542"/>
      <c r="T87" s="542"/>
      <c r="U87" s="542"/>
      <c r="V87" s="542"/>
      <c r="W87" s="542"/>
      <c r="X87" s="542"/>
      <c r="Y87" s="542"/>
      <c r="Z87" s="542"/>
      <c r="AA87" s="542"/>
      <c r="AB87" s="542"/>
      <c r="AC87" s="542"/>
      <c r="AD87" s="542"/>
      <c r="AE87" s="542"/>
      <c r="AF87" s="542"/>
      <c r="AG87" s="542"/>
      <c r="AH87" s="542"/>
      <c r="AI87" s="542"/>
      <c r="AJ87" s="542"/>
      <c r="AK87" s="542"/>
      <c r="AL87" s="542"/>
      <c r="AM87" s="542"/>
      <c r="AN87" s="893"/>
      <c r="AO87" s="527"/>
      <c r="AP87" s="527"/>
      <c r="AQ87" s="527"/>
    </row>
    <row r="88" spans="1:43" ht="15.75" customHeight="1">
      <c r="A88" s="122">
        <f t="shared" si="3"/>
        <v>84</v>
      </c>
      <c r="B88" s="11"/>
      <c r="C88" s="702" t="s">
        <v>177</v>
      </c>
      <c r="D88" s="11"/>
      <c r="E88" s="198"/>
      <c r="F88" s="11"/>
      <c r="G88" s="649">
        <v>1.5</v>
      </c>
      <c r="H88" s="11"/>
      <c r="I88" s="11"/>
      <c r="J88" s="542"/>
      <c r="K88" s="542"/>
      <c r="L88" s="542"/>
      <c r="M88" s="542"/>
      <c r="N88" s="542"/>
      <c r="O88" s="542"/>
      <c r="P88" s="542"/>
      <c r="Q88" s="542"/>
      <c r="R88" s="542"/>
      <c r="S88" s="542"/>
      <c r="T88" s="542"/>
      <c r="U88" s="542"/>
      <c r="V88" s="542"/>
      <c r="W88" s="542"/>
      <c r="X88" s="542"/>
      <c r="Y88" s="542"/>
      <c r="Z88" s="542"/>
      <c r="AA88" s="542"/>
      <c r="AB88" s="542"/>
      <c r="AC88" s="542"/>
      <c r="AD88" s="542"/>
      <c r="AE88" s="542"/>
      <c r="AF88" s="542"/>
      <c r="AG88" s="542"/>
      <c r="AH88" s="542"/>
      <c r="AI88" s="542"/>
      <c r="AJ88" s="542"/>
      <c r="AK88" s="542"/>
      <c r="AL88" s="542"/>
      <c r="AM88" s="542"/>
      <c r="AN88" s="893"/>
      <c r="AO88" s="527"/>
      <c r="AP88" s="527"/>
      <c r="AQ88" s="527"/>
    </row>
    <row r="89" spans="1:43" ht="15.75" customHeight="1">
      <c r="A89" s="122">
        <f t="shared" si="3"/>
        <v>85</v>
      </c>
      <c r="B89" s="11"/>
      <c r="C89" s="702" t="s">
        <v>169</v>
      </c>
      <c r="D89" s="11"/>
      <c r="E89" s="198"/>
      <c r="F89" s="11"/>
      <c r="G89" s="649">
        <v>1.5</v>
      </c>
      <c r="H89" s="11"/>
      <c r="I89" s="11"/>
      <c r="J89" s="542"/>
      <c r="K89" s="542"/>
      <c r="L89" s="542"/>
      <c r="M89" s="542"/>
      <c r="N89" s="542"/>
      <c r="O89" s="542"/>
      <c r="P89" s="542"/>
      <c r="Q89" s="542"/>
      <c r="R89" s="542"/>
      <c r="S89" s="542"/>
      <c r="T89" s="542"/>
      <c r="U89" s="542"/>
      <c r="V89" s="542"/>
      <c r="W89" s="542"/>
      <c r="X89" s="542"/>
      <c r="Y89" s="542"/>
      <c r="Z89" s="542"/>
      <c r="AA89" s="542"/>
      <c r="AB89" s="542"/>
      <c r="AC89" s="542"/>
      <c r="AD89" s="542"/>
      <c r="AE89" s="542"/>
      <c r="AF89" s="542"/>
      <c r="AG89" s="542"/>
      <c r="AH89" s="542"/>
      <c r="AI89" s="542"/>
      <c r="AJ89" s="542"/>
      <c r="AK89" s="542"/>
      <c r="AL89" s="542"/>
      <c r="AM89" s="542"/>
      <c r="AN89" s="893"/>
      <c r="AO89" s="527"/>
      <c r="AP89" s="527"/>
      <c r="AQ89" s="527"/>
    </row>
    <row r="90" spans="1:43" ht="15.75" customHeight="1">
      <c r="A90" s="122">
        <f t="shared" si="3"/>
        <v>86</v>
      </c>
      <c r="B90" s="11"/>
      <c r="C90" s="702" t="s">
        <v>747</v>
      </c>
      <c r="D90" s="11"/>
      <c r="E90" s="198"/>
      <c r="F90" s="11"/>
      <c r="G90" s="649">
        <v>1</v>
      </c>
      <c r="H90" s="11"/>
      <c r="I90" s="11"/>
      <c r="J90" s="542"/>
      <c r="K90" s="542"/>
      <c r="L90" s="542"/>
      <c r="M90" s="542"/>
      <c r="N90" s="542"/>
      <c r="O90" s="542"/>
      <c r="P90" s="542"/>
      <c r="Q90" s="542"/>
      <c r="R90" s="542"/>
      <c r="S90" s="542"/>
      <c r="T90" s="542"/>
      <c r="U90" s="542"/>
      <c r="V90" s="542"/>
      <c r="W90" s="542"/>
      <c r="X90" s="542"/>
      <c r="Y90" s="542"/>
      <c r="Z90" s="542"/>
      <c r="AA90" s="542"/>
      <c r="AB90" s="542"/>
      <c r="AC90" s="542"/>
      <c r="AD90" s="542"/>
      <c r="AE90" s="542"/>
      <c r="AF90" s="542"/>
      <c r="AG90" s="542"/>
      <c r="AH90" s="542"/>
      <c r="AI90" s="542"/>
      <c r="AJ90" s="542"/>
      <c r="AK90" s="542"/>
      <c r="AL90" s="542"/>
      <c r="AM90" s="542"/>
      <c r="AN90" s="893"/>
      <c r="AO90" s="527"/>
      <c r="AP90" s="527"/>
      <c r="AQ90" s="527"/>
    </row>
    <row r="91" spans="1:43" ht="15.75" customHeight="1">
      <c r="A91" s="101"/>
      <c r="B91" s="526"/>
      <c r="C91" s="526"/>
      <c r="D91" s="542"/>
      <c r="E91" s="829"/>
      <c r="F91" s="542"/>
      <c r="G91" s="898"/>
      <c r="H91" s="526"/>
      <c r="I91" s="526"/>
      <c r="J91" s="526"/>
      <c r="K91" s="526"/>
      <c r="L91" s="526"/>
      <c r="M91" s="526"/>
      <c r="N91" s="526"/>
      <c r="O91" s="526"/>
      <c r="P91" s="526"/>
      <c r="Q91" s="526"/>
      <c r="R91" s="526"/>
      <c r="S91" s="526"/>
      <c r="T91" s="526"/>
      <c r="U91" s="526"/>
      <c r="V91" s="526"/>
      <c r="W91" s="526"/>
      <c r="X91" s="526"/>
      <c r="Y91" s="526"/>
      <c r="Z91" s="526"/>
      <c r="AA91" s="526"/>
      <c r="AB91" s="526"/>
      <c r="AC91" s="526"/>
      <c r="AD91" s="526"/>
      <c r="AE91" s="542"/>
      <c r="AF91" s="542"/>
      <c r="AG91" s="542"/>
      <c r="AH91" s="542"/>
      <c r="AI91" s="542"/>
      <c r="AJ91" s="542"/>
      <c r="AK91" s="542"/>
      <c r="AL91" s="542"/>
      <c r="AM91" s="542"/>
      <c r="AN91" s="527"/>
      <c r="AO91" s="527"/>
      <c r="AP91" s="527"/>
      <c r="AQ91" s="527"/>
    </row>
    <row r="92" spans="1:43" ht="21" customHeight="1">
      <c r="A92" s="101"/>
      <c r="B92" s="526"/>
      <c r="C92" s="771"/>
      <c r="D92" s="542"/>
      <c r="E92" s="829"/>
      <c r="F92" s="542"/>
      <c r="G92" s="830"/>
      <c r="H92" s="526"/>
      <c r="I92" s="526"/>
      <c r="J92" s="526"/>
      <c r="K92" s="526"/>
      <c r="L92" s="526"/>
      <c r="M92" s="526"/>
      <c r="N92" s="526"/>
      <c r="O92" s="526"/>
      <c r="P92" s="526"/>
      <c r="Q92" s="526"/>
      <c r="R92" s="526"/>
      <c r="S92" s="526"/>
      <c r="T92" s="526"/>
      <c r="U92" s="526"/>
      <c r="V92" s="526"/>
      <c r="W92" s="526"/>
      <c r="X92" s="526"/>
      <c r="Y92" s="526"/>
      <c r="Z92" s="526"/>
      <c r="AA92" s="526"/>
      <c r="AB92" s="526"/>
      <c r="AC92" s="526"/>
      <c r="AD92" s="526"/>
      <c r="AE92" s="542"/>
      <c r="AF92" s="542"/>
      <c r="AG92" s="542"/>
      <c r="AH92" s="542"/>
      <c r="AI92" s="542"/>
      <c r="AJ92" s="542"/>
      <c r="AK92" s="542"/>
      <c r="AL92" s="542"/>
      <c r="AM92" s="542"/>
      <c r="AN92" s="527"/>
      <c r="AO92" s="527"/>
      <c r="AP92" s="527"/>
      <c r="AQ92" s="527"/>
    </row>
    <row r="93" spans="1:43" ht="22.5" customHeight="1">
      <c r="A93" s="101"/>
      <c r="B93" s="526"/>
      <c r="C93" s="1670"/>
      <c r="D93" s="542"/>
      <c r="E93" s="829"/>
      <c r="F93" s="542"/>
      <c r="G93" s="830"/>
      <c r="H93" s="526"/>
      <c r="I93" s="526"/>
      <c r="J93" s="526"/>
      <c r="K93" s="526"/>
      <c r="L93" s="526"/>
      <c r="M93" s="526"/>
      <c r="N93" s="526"/>
      <c r="O93" s="526"/>
      <c r="P93" s="526"/>
      <c r="Q93" s="526"/>
      <c r="R93" s="526"/>
      <c r="S93" s="526"/>
      <c r="T93" s="526"/>
      <c r="U93" s="526"/>
      <c r="V93" s="526"/>
      <c r="W93" s="526"/>
      <c r="X93" s="526"/>
      <c r="Y93" s="526"/>
      <c r="Z93" s="526"/>
      <c r="AA93" s="526"/>
      <c r="AB93" s="526"/>
      <c r="AC93" s="526"/>
      <c r="AD93" s="526"/>
      <c r="AE93" s="542"/>
      <c r="AF93" s="542"/>
      <c r="AG93" s="542"/>
      <c r="AH93" s="542"/>
      <c r="AI93" s="542"/>
      <c r="AJ93" s="542"/>
      <c r="AK93" s="542"/>
      <c r="AL93" s="542"/>
      <c r="AM93" s="542"/>
      <c r="AN93" s="527"/>
      <c r="AO93" s="527"/>
      <c r="AP93" s="527"/>
      <c r="AQ93" s="527"/>
    </row>
    <row r="94" spans="1:43" ht="15.75" customHeight="1">
      <c r="A94" s="101"/>
      <c r="B94" s="526"/>
      <c r="C94" s="1539"/>
      <c r="D94" s="542"/>
      <c r="E94" s="829"/>
      <c r="F94" s="542"/>
      <c r="G94" s="830"/>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42"/>
      <c r="AF94" s="542"/>
      <c r="AG94" s="542"/>
      <c r="AH94" s="542"/>
      <c r="AI94" s="542"/>
      <c r="AJ94" s="542"/>
      <c r="AK94" s="542"/>
      <c r="AL94" s="542"/>
      <c r="AM94" s="542"/>
      <c r="AN94" s="527"/>
      <c r="AO94" s="527"/>
      <c r="AP94" s="527"/>
      <c r="AQ94" s="527"/>
    </row>
    <row r="95" spans="1:43" ht="15.75" customHeight="1">
      <c r="A95" s="101"/>
      <c r="B95" s="526"/>
      <c r="C95" s="526"/>
      <c r="D95" s="542"/>
      <c r="E95" s="829"/>
      <c r="F95" s="542"/>
      <c r="G95" s="830"/>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42"/>
      <c r="AF95" s="542"/>
      <c r="AG95" s="542"/>
      <c r="AH95" s="542"/>
      <c r="AI95" s="542"/>
      <c r="AJ95" s="542"/>
      <c r="AK95" s="542"/>
      <c r="AL95" s="542"/>
      <c r="AM95" s="542"/>
      <c r="AN95" s="527"/>
      <c r="AO95" s="527"/>
      <c r="AP95" s="527"/>
      <c r="AQ95" s="527"/>
    </row>
    <row r="96" spans="1:43" ht="15.75" customHeight="1">
      <c r="A96" s="101"/>
      <c r="B96" s="526"/>
      <c r="C96" s="1637"/>
      <c r="D96" s="542"/>
      <c r="E96" s="829"/>
      <c r="F96" s="542"/>
      <c r="G96" s="830"/>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42"/>
      <c r="AF96" s="542"/>
      <c r="AG96" s="542"/>
      <c r="AH96" s="542"/>
      <c r="AI96" s="542"/>
      <c r="AJ96" s="542"/>
      <c r="AK96" s="542"/>
      <c r="AL96" s="542"/>
      <c r="AM96" s="542"/>
      <c r="AN96" s="527"/>
      <c r="AO96" s="527"/>
      <c r="AP96" s="527"/>
      <c r="AQ96" s="527"/>
    </row>
    <row r="97" spans="1:43" ht="15.75" customHeight="1">
      <c r="A97" s="101"/>
      <c r="B97" s="526"/>
      <c r="C97" s="1539"/>
      <c r="D97" s="542"/>
      <c r="E97" s="829"/>
      <c r="F97" s="542"/>
      <c r="G97" s="830"/>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7"/>
      <c r="AO97" s="527"/>
      <c r="AP97" s="527"/>
      <c r="AQ97" s="527"/>
    </row>
    <row r="98" spans="1:43" ht="15.75" customHeight="1">
      <c r="A98" s="101"/>
      <c r="B98" s="526"/>
      <c r="C98" s="613"/>
      <c r="D98" s="542"/>
      <c r="E98" s="829"/>
      <c r="F98" s="542"/>
      <c r="G98" s="830"/>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7"/>
      <c r="AO98" s="527"/>
      <c r="AP98" s="527"/>
      <c r="AQ98" s="527"/>
    </row>
    <row r="99" spans="1:43" ht="15.75" customHeight="1">
      <c r="A99" s="101"/>
      <c r="B99" s="526"/>
      <c r="C99" s="526"/>
      <c r="D99" s="542"/>
      <c r="E99" s="829"/>
      <c r="F99" s="542"/>
      <c r="G99" s="830"/>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7"/>
      <c r="AO99" s="527"/>
      <c r="AP99" s="527"/>
      <c r="AQ99" s="527"/>
    </row>
    <row r="100" spans="1:43" ht="15.75" customHeight="1">
      <c r="A100" s="101"/>
      <c r="B100" s="526"/>
      <c r="C100" s="526"/>
      <c r="D100" s="542"/>
      <c r="E100" s="829"/>
      <c r="F100" s="542"/>
      <c r="G100" s="830"/>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7"/>
      <c r="AO100" s="527"/>
      <c r="AP100" s="527"/>
      <c r="AQ100" s="527"/>
    </row>
    <row r="101" spans="1:43" ht="15.75" customHeight="1">
      <c r="A101" s="101"/>
      <c r="B101" s="526"/>
      <c r="C101" s="526"/>
      <c r="D101" s="542"/>
      <c r="E101" s="829"/>
      <c r="F101" s="542"/>
      <c r="G101" s="830"/>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7"/>
      <c r="AO101" s="527"/>
      <c r="AP101" s="527"/>
      <c r="AQ101" s="527"/>
    </row>
    <row r="102" spans="1:43" ht="15.75" customHeight="1">
      <c r="A102" s="101"/>
      <c r="B102" s="526"/>
      <c r="C102" s="526"/>
      <c r="D102" s="542"/>
      <c r="E102" s="829"/>
      <c r="F102" s="542"/>
      <c r="G102" s="830"/>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7"/>
      <c r="AO102" s="527"/>
      <c r="AP102" s="527"/>
      <c r="AQ102" s="527"/>
    </row>
    <row r="103" spans="1:43" ht="15.75" customHeight="1">
      <c r="A103" s="101"/>
      <c r="B103" s="526"/>
      <c r="C103" s="526"/>
      <c r="D103" s="542"/>
      <c r="E103" s="829"/>
      <c r="F103" s="542"/>
      <c r="G103" s="830"/>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7"/>
      <c r="AO103" s="527"/>
      <c r="AP103" s="527"/>
      <c r="AQ103" s="527"/>
    </row>
    <row r="104" spans="1:43" ht="15.75" customHeight="1">
      <c r="A104" s="101"/>
      <c r="B104" s="526"/>
      <c r="C104" s="526"/>
      <c r="D104" s="542"/>
      <c r="E104" s="829"/>
      <c r="F104" s="542"/>
      <c r="G104" s="830"/>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7"/>
      <c r="AO104" s="527"/>
      <c r="AP104" s="527"/>
      <c r="AQ104" s="527"/>
    </row>
    <row r="105" spans="1:43" ht="15.75" customHeight="1">
      <c r="A105" s="101"/>
      <c r="B105" s="526"/>
      <c r="C105" s="526"/>
      <c r="D105" s="542"/>
      <c r="E105" s="829"/>
      <c r="F105" s="542"/>
      <c r="G105" s="830"/>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7"/>
      <c r="AO105" s="527"/>
      <c r="AP105" s="527"/>
      <c r="AQ105" s="527"/>
    </row>
    <row r="106" spans="1:43" ht="15.75" customHeight="1">
      <c r="A106" s="101"/>
      <c r="B106" s="526"/>
      <c r="C106" s="526"/>
      <c r="D106" s="542"/>
      <c r="E106" s="829"/>
      <c r="F106" s="542"/>
      <c r="G106" s="830"/>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7"/>
      <c r="AO106" s="527"/>
      <c r="AP106" s="527"/>
      <c r="AQ106" s="527"/>
    </row>
    <row r="107" spans="1:43" ht="15.75" customHeight="1">
      <c r="A107" s="101"/>
      <c r="B107" s="526"/>
      <c r="C107" s="526"/>
      <c r="D107" s="542"/>
      <c r="E107" s="829"/>
      <c r="F107" s="542"/>
      <c r="G107" s="830"/>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7"/>
      <c r="AO107" s="527"/>
      <c r="AP107" s="527"/>
      <c r="AQ107" s="527"/>
    </row>
    <row r="108" spans="1:43" ht="15.75" customHeight="1">
      <c r="A108" s="101"/>
      <c r="B108" s="526"/>
      <c r="C108" s="526"/>
      <c r="D108" s="542"/>
      <c r="E108" s="829"/>
      <c r="F108" s="542"/>
      <c r="G108" s="830"/>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7"/>
      <c r="AO108" s="527"/>
      <c r="AP108" s="527"/>
      <c r="AQ108" s="527"/>
    </row>
    <row r="109" spans="1:43" ht="15.75" customHeight="1">
      <c r="A109" s="101"/>
      <c r="B109" s="526"/>
      <c r="C109" s="526"/>
      <c r="D109" s="542"/>
      <c r="E109" s="829"/>
      <c r="F109" s="542"/>
      <c r="G109" s="830"/>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7"/>
      <c r="AO109" s="527"/>
      <c r="AP109" s="527"/>
      <c r="AQ109" s="527"/>
    </row>
    <row r="110" spans="1:43" ht="15.75" customHeight="1">
      <c r="A110" s="101"/>
      <c r="B110" s="526"/>
      <c r="C110" s="526"/>
      <c r="D110" s="542"/>
      <c r="E110" s="829"/>
      <c r="F110" s="542"/>
      <c r="G110" s="830"/>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7"/>
      <c r="AO110" s="527"/>
      <c r="AP110" s="527"/>
      <c r="AQ110" s="527"/>
    </row>
    <row r="111" spans="1:43" ht="15.75" customHeight="1">
      <c r="A111" s="101"/>
      <c r="B111" s="526"/>
      <c r="C111" s="526"/>
      <c r="D111" s="542"/>
      <c r="E111" s="829"/>
      <c r="F111" s="542"/>
      <c r="G111" s="830"/>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7"/>
      <c r="AO111" s="527"/>
      <c r="AP111" s="527"/>
      <c r="AQ111" s="527"/>
    </row>
    <row r="112" spans="1:43" ht="15.75" customHeight="1">
      <c r="A112" s="101"/>
      <c r="B112" s="526"/>
      <c r="C112" s="526"/>
      <c r="D112" s="542"/>
      <c r="E112" s="829"/>
      <c r="F112" s="542"/>
      <c r="G112" s="830"/>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7"/>
      <c r="AO112" s="527"/>
      <c r="AP112" s="527"/>
      <c r="AQ112" s="527"/>
    </row>
    <row r="113" spans="1:43" ht="15.75" customHeight="1">
      <c r="A113" s="101"/>
      <c r="B113" s="526"/>
      <c r="C113" s="526"/>
      <c r="D113" s="542"/>
      <c r="E113" s="829"/>
      <c r="F113" s="542"/>
      <c r="G113" s="830"/>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7"/>
      <c r="AO113" s="527"/>
      <c r="AP113" s="527"/>
      <c r="AQ113" s="527"/>
    </row>
    <row r="114" spans="1:43" ht="15.75" customHeight="1">
      <c r="A114" s="101"/>
      <c r="B114" s="526"/>
      <c r="C114" s="526"/>
      <c r="D114" s="542"/>
      <c r="E114" s="829"/>
      <c r="F114" s="542"/>
      <c r="G114" s="830"/>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7"/>
      <c r="AO114" s="527"/>
      <c r="AP114" s="527"/>
      <c r="AQ114" s="527"/>
    </row>
    <row r="115" spans="1:43" ht="15.75" customHeight="1">
      <c r="A115" s="101"/>
      <c r="B115" s="526"/>
      <c r="C115" s="526"/>
      <c r="D115" s="542"/>
      <c r="E115" s="829"/>
      <c r="F115" s="542"/>
      <c r="G115" s="830"/>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7"/>
      <c r="AO115" s="527"/>
      <c r="AP115" s="527"/>
      <c r="AQ115" s="527"/>
    </row>
    <row r="116" spans="1:43" ht="15.75" customHeight="1">
      <c r="A116" s="101"/>
      <c r="B116" s="526"/>
      <c r="C116" s="526"/>
      <c r="D116" s="542"/>
      <c r="E116" s="829"/>
      <c r="F116" s="542"/>
      <c r="G116" s="830"/>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7"/>
      <c r="AO116" s="527"/>
      <c r="AP116" s="527"/>
      <c r="AQ116" s="527"/>
    </row>
    <row r="117" spans="1:43" ht="15.75" customHeight="1">
      <c r="A117" s="101"/>
      <c r="B117" s="526"/>
      <c r="C117" s="526"/>
      <c r="D117" s="542"/>
      <c r="E117" s="829"/>
      <c r="F117" s="542"/>
      <c r="G117" s="830"/>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7"/>
      <c r="AO117" s="527"/>
      <c r="AP117" s="527"/>
      <c r="AQ117" s="527"/>
    </row>
    <row r="118" spans="1:43" ht="15.75" customHeight="1">
      <c r="A118" s="101"/>
      <c r="B118" s="526"/>
      <c r="C118" s="526"/>
      <c r="D118" s="542"/>
      <c r="E118" s="829"/>
      <c r="F118" s="542"/>
      <c r="G118" s="830"/>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7"/>
      <c r="AO118" s="527"/>
      <c r="AP118" s="527"/>
      <c r="AQ118" s="527"/>
    </row>
    <row r="119" spans="1:43" ht="15.75" customHeight="1">
      <c r="A119" s="101"/>
      <c r="B119" s="526"/>
      <c r="C119" s="526"/>
      <c r="D119" s="542"/>
      <c r="E119" s="829"/>
      <c r="F119" s="542"/>
      <c r="G119" s="830"/>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7"/>
      <c r="AO119" s="527"/>
      <c r="AP119" s="527"/>
      <c r="AQ119" s="527"/>
    </row>
    <row r="120" spans="1:43" ht="15.75" customHeight="1">
      <c r="A120" s="101"/>
      <c r="B120" s="526"/>
      <c r="C120" s="526"/>
      <c r="D120" s="542"/>
      <c r="E120" s="829"/>
      <c r="F120" s="542"/>
      <c r="G120" s="830"/>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7"/>
      <c r="AO120" s="527"/>
      <c r="AP120" s="527"/>
      <c r="AQ120" s="527"/>
    </row>
    <row r="121" spans="1:43" ht="15.75" customHeight="1">
      <c r="A121" s="101"/>
      <c r="B121" s="526"/>
      <c r="C121" s="526"/>
      <c r="D121" s="542"/>
      <c r="E121" s="829"/>
      <c r="F121" s="542"/>
      <c r="G121" s="830"/>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7"/>
      <c r="AO121" s="527"/>
      <c r="AP121" s="527"/>
      <c r="AQ121" s="527"/>
    </row>
    <row r="122" spans="1:43" ht="15.75" customHeight="1">
      <c r="A122" s="101"/>
      <c r="B122" s="526"/>
      <c r="C122" s="526"/>
      <c r="D122" s="542"/>
      <c r="E122" s="829"/>
      <c r="F122" s="542"/>
      <c r="G122" s="830"/>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7"/>
      <c r="AO122" s="527"/>
      <c r="AP122" s="527"/>
      <c r="AQ122" s="527"/>
    </row>
    <row r="123" spans="1:43" ht="15.75" customHeight="1">
      <c r="A123" s="101"/>
      <c r="B123" s="526"/>
      <c r="C123" s="526"/>
      <c r="D123" s="542"/>
      <c r="E123" s="829"/>
      <c r="F123" s="542"/>
      <c r="G123" s="830"/>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7"/>
      <c r="AO123" s="527"/>
      <c r="AP123" s="527"/>
      <c r="AQ123" s="527"/>
    </row>
    <row r="124" spans="1:43" ht="15.75" customHeight="1">
      <c r="A124" s="101"/>
      <c r="B124" s="526"/>
      <c r="C124" s="526"/>
      <c r="D124" s="542"/>
      <c r="E124" s="829"/>
      <c r="F124" s="542"/>
      <c r="G124" s="830"/>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7"/>
      <c r="AO124" s="527"/>
      <c r="AP124" s="527"/>
      <c r="AQ124" s="527"/>
    </row>
    <row r="125" spans="1:43" ht="15.75" customHeight="1">
      <c r="A125" s="101"/>
      <c r="B125" s="526"/>
      <c r="C125" s="526"/>
      <c r="D125" s="542"/>
      <c r="E125" s="829"/>
      <c r="F125" s="542"/>
      <c r="G125" s="830"/>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7"/>
      <c r="AO125" s="527"/>
      <c r="AP125" s="527"/>
      <c r="AQ125" s="527"/>
    </row>
    <row r="126" spans="1:43" ht="15.75" customHeight="1">
      <c r="A126" s="101"/>
      <c r="B126" s="526"/>
      <c r="C126" s="526"/>
      <c r="D126" s="542"/>
      <c r="E126" s="829"/>
      <c r="F126" s="542"/>
      <c r="G126" s="830"/>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7"/>
      <c r="AO126" s="527"/>
      <c r="AP126" s="527"/>
      <c r="AQ126" s="527"/>
    </row>
    <row r="127" spans="1:43" ht="15.75" customHeight="1">
      <c r="A127" s="101"/>
      <c r="B127" s="526"/>
      <c r="C127" s="526"/>
      <c r="D127" s="542"/>
      <c r="E127" s="829"/>
      <c r="F127" s="542"/>
      <c r="G127" s="830"/>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7"/>
      <c r="AO127" s="527"/>
      <c r="AP127" s="527"/>
      <c r="AQ127" s="527"/>
    </row>
    <row r="128" spans="1:43" ht="15.75" customHeight="1">
      <c r="A128" s="101"/>
      <c r="B128" s="526"/>
      <c r="C128" s="526"/>
      <c r="D128" s="542"/>
      <c r="E128" s="829"/>
      <c r="F128" s="542"/>
      <c r="G128" s="830"/>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7"/>
      <c r="AO128" s="527"/>
      <c r="AP128" s="527"/>
      <c r="AQ128" s="527"/>
    </row>
    <row r="129" spans="1:43" ht="15.75" customHeight="1">
      <c r="A129" s="101"/>
      <c r="B129" s="526"/>
      <c r="C129" s="526"/>
      <c r="D129" s="542"/>
      <c r="E129" s="829"/>
      <c r="F129" s="542"/>
      <c r="G129" s="830"/>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7"/>
      <c r="AO129" s="527"/>
      <c r="AP129" s="527"/>
      <c r="AQ129" s="527"/>
    </row>
    <row r="130" spans="1:43" ht="15.75" customHeight="1">
      <c r="A130" s="101"/>
      <c r="B130" s="526"/>
      <c r="C130" s="526"/>
      <c r="D130" s="542"/>
      <c r="E130" s="829"/>
      <c r="F130" s="542"/>
      <c r="G130" s="830"/>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7"/>
      <c r="AO130" s="527"/>
      <c r="AP130" s="527"/>
      <c r="AQ130" s="527"/>
    </row>
    <row r="131" spans="1:43" ht="15.75" customHeight="1">
      <c r="A131" s="101"/>
      <c r="B131" s="526"/>
      <c r="C131" s="526"/>
      <c r="D131" s="542"/>
      <c r="E131" s="829"/>
      <c r="F131" s="542"/>
      <c r="G131" s="830"/>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7"/>
      <c r="AO131" s="527"/>
      <c r="AP131" s="527"/>
      <c r="AQ131" s="527"/>
    </row>
    <row r="132" spans="1:43" ht="15.75" customHeight="1">
      <c r="A132" s="101"/>
      <c r="B132" s="526"/>
      <c r="C132" s="526"/>
      <c r="D132" s="542"/>
      <c r="E132" s="829"/>
      <c r="F132" s="542"/>
      <c r="G132" s="830"/>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7"/>
      <c r="AO132" s="527"/>
      <c r="AP132" s="527"/>
      <c r="AQ132" s="527"/>
    </row>
    <row r="133" spans="1:43" ht="15.75" customHeight="1">
      <c r="A133" s="101"/>
      <c r="B133" s="526"/>
      <c r="C133" s="526"/>
      <c r="D133" s="542"/>
      <c r="E133" s="829"/>
      <c r="F133" s="542"/>
      <c r="G133" s="830"/>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7"/>
      <c r="AO133" s="527"/>
      <c r="AP133" s="527"/>
      <c r="AQ133" s="527"/>
    </row>
    <row r="134" spans="1:43" ht="15.75" customHeight="1">
      <c r="A134" s="101"/>
      <c r="B134" s="526"/>
      <c r="C134" s="526"/>
      <c r="D134" s="542"/>
      <c r="E134" s="829"/>
      <c r="F134" s="542"/>
      <c r="G134" s="830"/>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7"/>
      <c r="AO134" s="527"/>
      <c r="AP134" s="527"/>
      <c r="AQ134" s="527"/>
    </row>
    <row r="135" spans="1:43" ht="15.75" customHeight="1">
      <c r="A135" s="101"/>
      <c r="B135" s="526"/>
      <c r="C135" s="526"/>
      <c r="D135" s="542"/>
      <c r="E135" s="829"/>
      <c r="F135" s="542"/>
      <c r="G135" s="830"/>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7"/>
      <c r="AO135" s="527"/>
      <c r="AP135" s="527"/>
      <c r="AQ135" s="527"/>
    </row>
    <row r="136" spans="1:43" ht="15.75" customHeight="1">
      <c r="A136" s="101"/>
      <c r="B136" s="526"/>
      <c r="C136" s="526"/>
      <c r="D136" s="542"/>
      <c r="E136" s="829"/>
      <c r="F136" s="542"/>
      <c r="G136" s="830"/>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7"/>
      <c r="AO136" s="527"/>
      <c r="AP136" s="527"/>
      <c r="AQ136" s="527"/>
    </row>
    <row r="137" spans="1:43" ht="15.75" customHeight="1">
      <c r="A137" s="101"/>
      <c r="B137" s="526"/>
      <c r="C137" s="526"/>
      <c r="D137" s="542"/>
      <c r="E137" s="829"/>
      <c r="F137" s="542"/>
      <c r="G137" s="830"/>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7"/>
      <c r="AO137" s="527"/>
      <c r="AP137" s="527"/>
      <c r="AQ137" s="527"/>
    </row>
    <row r="138" spans="1:43" ht="15.75" customHeight="1">
      <c r="A138" s="101"/>
      <c r="B138" s="526"/>
      <c r="C138" s="526"/>
      <c r="D138" s="542"/>
      <c r="E138" s="829"/>
      <c r="F138" s="542"/>
      <c r="G138" s="830"/>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7"/>
      <c r="AO138" s="527"/>
      <c r="AP138" s="527"/>
      <c r="AQ138" s="527"/>
    </row>
    <row r="139" spans="1:43" ht="15.75" customHeight="1">
      <c r="A139" s="101"/>
      <c r="B139" s="526"/>
      <c r="C139" s="526"/>
      <c r="D139" s="542"/>
      <c r="E139" s="829"/>
      <c r="F139" s="542"/>
      <c r="G139" s="830"/>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7"/>
      <c r="AO139" s="527"/>
      <c r="AP139" s="527"/>
      <c r="AQ139" s="527"/>
    </row>
    <row r="140" spans="1:43" ht="15.75" customHeight="1">
      <c r="A140" s="101"/>
      <c r="B140" s="526"/>
      <c r="C140" s="526"/>
      <c r="D140" s="542"/>
      <c r="E140" s="829"/>
      <c r="F140" s="542"/>
      <c r="G140" s="830"/>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7"/>
      <c r="AO140" s="527"/>
      <c r="AP140" s="527"/>
      <c r="AQ140" s="527"/>
    </row>
    <row r="141" spans="1:43" ht="15.75" customHeight="1">
      <c r="A141" s="101"/>
      <c r="B141" s="526"/>
      <c r="C141" s="526"/>
      <c r="D141" s="542"/>
      <c r="E141" s="829"/>
      <c r="F141" s="542"/>
      <c r="G141" s="830"/>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7"/>
      <c r="AO141" s="527"/>
      <c r="AP141" s="527"/>
      <c r="AQ141" s="527"/>
    </row>
    <row r="142" spans="1:43" ht="15.75" customHeight="1">
      <c r="A142" s="101"/>
      <c r="B142" s="526"/>
      <c r="C142" s="526"/>
      <c r="D142" s="542"/>
      <c r="E142" s="829"/>
      <c r="F142" s="542"/>
      <c r="G142" s="830"/>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7"/>
      <c r="AO142" s="527"/>
      <c r="AP142" s="527"/>
      <c r="AQ142" s="527"/>
    </row>
    <row r="143" spans="1:43" ht="15.75" customHeight="1">
      <c r="A143" s="101"/>
      <c r="B143" s="526"/>
      <c r="C143" s="526"/>
      <c r="D143" s="542"/>
      <c r="E143" s="829"/>
      <c r="F143" s="542"/>
      <c r="G143" s="830"/>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7"/>
      <c r="AO143" s="527"/>
      <c r="AP143" s="527"/>
      <c r="AQ143" s="527"/>
    </row>
    <row r="144" spans="1:43" ht="15.75" customHeight="1">
      <c r="A144" s="101"/>
      <c r="B144" s="526"/>
      <c r="C144" s="526"/>
      <c r="D144" s="542"/>
      <c r="E144" s="829"/>
      <c r="F144" s="542"/>
      <c r="G144" s="830"/>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7"/>
      <c r="AO144" s="527"/>
      <c r="AP144" s="527"/>
      <c r="AQ144" s="527"/>
    </row>
    <row r="145" spans="1:43" ht="15.75" customHeight="1">
      <c r="A145" s="101"/>
      <c r="B145" s="526"/>
      <c r="C145" s="526"/>
      <c r="D145" s="542"/>
      <c r="E145" s="829"/>
      <c r="F145" s="542"/>
      <c r="G145" s="830"/>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7"/>
      <c r="AO145" s="527"/>
      <c r="AP145" s="527"/>
      <c r="AQ145" s="527"/>
    </row>
    <row r="146" spans="1:43" ht="15.75" customHeight="1">
      <c r="A146" s="101"/>
      <c r="B146" s="526"/>
      <c r="C146" s="526"/>
      <c r="D146" s="542"/>
      <c r="E146" s="829"/>
      <c r="F146" s="542"/>
      <c r="G146" s="830"/>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7"/>
      <c r="AO146" s="527"/>
      <c r="AP146" s="527"/>
      <c r="AQ146" s="527"/>
    </row>
    <row r="147" spans="1:43" ht="15.75" customHeight="1">
      <c r="A147" s="101"/>
      <c r="B147" s="526"/>
      <c r="C147" s="526"/>
      <c r="D147" s="542"/>
      <c r="E147" s="829"/>
      <c r="F147" s="542"/>
      <c r="G147" s="830"/>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7"/>
      <c r="AO147" s="527"/>
      <c r="AP147" s="527"/>
      <c r="AQ147" s="527"/>
    </row>
    <row r="148" spans="1:43" ht="15.75" customHeight="1">
      <c r="A148" s="101"/>
      <c r="B148" s="526"/>
      <c r="C148" s="526"/>
      <c r="D148" s="542"/>
      <c r="E148" s="829"/>
      <c r="F148" s="542"/>
      <c r="G148" s="830"/>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7"/>
      <c r="AO148" s="527"/>
      <c r="AP148" s="527"/>
      <c r="AQ148" s="527"/>
    </row>
    <row r="149" spans="1:43" ht="15.75" customHeight="1">
      <c r="A149" s="101"/>
      <c r="B149" s="526"/>
      <c r="C149" s="526"/>
      <c r="D149" s="542"/>
      <c r="E149" s="829"/>
      <c r="F149" s="542"/>
      <c r="G149" s="830"/>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7"/>
      <c r="AO149" s="527"/>
      <c r="AP149" s="527"/>
      <c r="AQ149" s="527"/>
    </row>
    <row r="150" spans="1:43" ht="15.75" customHeight="1">
      <c r="A150" s="101"/>
      <c r="B150" s="526"/>
      <c r="C150" s="526"/>
      <c r="D150" s="542"/>
      <c r="E150" s="829"/>
      <c r="F150" s="542"/>
      <c r="G150" s="830"/>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7"/>
      <c r="AO150" s="527"/>
      <c r="AP150" s="527"/>
      <c r="AQ150" s="527"/>
    </row>
    <row r="151" spans="1:43" ht="15.75" customHeight="1">
      <c r="A151" s="101"/>
      <c r="B151" s="526"/>
      <c r="C151" s="526"/>
      <c r="D151" s="542"/>
      <c r="E151" s="829"/>
      <c r="F151" s="542"/>
      <c r="G151" s="830"/>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7"/>
      <c r="AO151" s="527"/>
      <c r="AP151" s="527"/>
      <c r="AQ151" s="527"/>
    </row>
    <row r="152" spans="1:43" ht="15.75" customHeight="1">
      <c r="A152" s="101"/>
      <c r="B152" s="526"/>
      <c r="C152" s="526"/>
      <c r="D152" s="542"/>
      <c r="E152" s="829"/>
      <c r="F152" s="542"/>
      <c r="G152" s="830"/>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7"/>
      <c r="AO152" s="527"/>
      <c r="AP152" s="527"/>
      <c r="AQ152" s="527"/>
    </row>
    <row r="153" spans="1:43" ht="15.75" customHeight="1">
      <c r="A153" s="101"/>
      <c r="B153" s="526"/>
      <c r="C153" s="526"/>
      <c r="D153" s="542"/>
      <c r="E153" s="829"/>
      <c r="F153" s="542"/>
      <c r="G153" s="830"/>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7"/>
      <c r="AO153" s="527"/>
      <c r="AP153" s="527"/>
      <c r="AQ153" s="527"/>
    </row>
    <row r="154" spans="1:43" ht="15.75" customHeight="1">
      <c r="A154" s="101"/>
      <c r="B154" s="526"/>
      <c r="C154" s="526"/>
      <c r="D154" s="542"/>
      <c r="E154" s="829"/>
      <c r="F154" s="542"/>
      <c r="G154" s="830"/>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7"/>
      <c r="AO154" s="527"/>
      <c r="AP154" s="527"/>
      <c r="AQ154" s="527"/>
    </row>
    <row r="155" spans="1:43" ht="15.75" customHeight="1">
      <c r="A155" s="101"/>
      <c r="B155" s="526"/>
      <c r="C155" s="526"/>
      <c r="D155" s="542"/>
      <c r="E155" s="829"/>
      <c r="F155" s="542"/>
      <c r="G155" s="830"/>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7"/>
      <c r="AO155" s="527"/>
      <c r="AP155" s="527"/>
      <c r="AQ155" s="527"/>
    </row>
    <row r="156" spans="1:43" ht="15.75" customHeight="1">
      <c r="A156" s="101"/>
      <c r="B156" s="526"/>
      <c r="C156" s="526"/>
      <c r="D156" s="542"/>
      <c r="E156" s="829"/>
      <c r="F156" s="542"/>
      <c r="G156" s="830"/>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7"/>
      <c r="AO156" s="527"/>
      <c r="AP156" s="527"/>
      <c r="AQ156" s="527"/>
    </row>
    <row r="157" spans="1:43" ht="15.75" customHeight="1">
      <c r="A157" s="101"/>
      <c r="B157" s="526"/>
      <c r="C157" s="526"/>
      <c r="D157" s="542"/>
      <c r="E157" s="829"/>
      <c r="F157" s="542"/>
      <c r="G157" s="830"/>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7"/>
      <c r="AO157" s="527"/>
      <c r="AP157" s="527"/>
      <c r="AQ157" s="527"/>
    </row>
    <row r="158" spans="1:43" ht="15.75" customHeight="1">
      <c r="A158" s="101"/>
      <c r="B158" s="526"/>
      <c r="C158" s="526"/>
      <c r="D158" s="542"/>
      <c r="E158" s="829"/>
      <c r="F158" s="542"/>
      <c r="G158" s="830"/>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7"/>
      <c r="AO158" s="527"/>
      <c r="AP158" s="527"/>
      <c r="AQ158" s="527"/>
    </row>
    <row r="159" spans="1:43" ht="15.75" customHeight="1">
      <c r="A159" s="101"/>
      <c r="B159" s="526"/>
      <c r="C159" s="526"/>
      <c r="D159" s="542"/>
      <c r="E159" s="829"/>
      <c r="F159" s="542"/>
      <c r="G159" s="830"/>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7"/>
      <c r="AO159" s="527"/>
      <c r="AP159" s="527"/>
      <c r="AQ159" s="527"/>
    </row>
    <row r="160" spans="1:43" ht="15.75" customHeight="1">
      <c r="A160" s="101"/>
      <c r="B160" s="526"/>
      <c r="C160" s="526"/>
      <c r="D160" s="542"/>
      <c r="E160" s="829"/>
      <c r="F160" s="542"/>
      <c r="G160" s="830"/>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7"/>
      <c r="AO160" s="527"/>
      <c r="AP160" s="527"/>
      <c r="AQ160" s="527"/>
    </row>
    <row r="161" spans="1:43" ht="15.75" customHeight="1">
      <c r="A161" s="101"/>
      <c r="B161" s="526"/>
      <c r="C161" s="526"/>
      <c r="D161" s="542"/>
      <c r="E161" s="829"/>
      <c r="F161" s="542"/>
      <c r="G161" s="830"/>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7"/>
      <c r="AO161" s="527"/>
      <c r="AP161" s="527"/>
      <c r="AQ161" s="527"/>
    </row>
    <row r="162" spans="1:43" ht="15.75" customHeight="1">
      <c r="A162" s="101"/>
      <c r="B162" s="526"/>
      <c r="C162" s="526"/>
      <c r="D162" s="542"/>
      <c r="E162" s="829"/>
      <c r="F162" s="542"/>
      <c r="G162" s="830"/>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7"/>
      <c r="AO162" s="527"/>
      <c r="AP162" s="527"/>
      <c r="AQ162" s="527"/>
    </row>
    <row r="163" spans="1:43" ht="15.75" customHeight="1">
      <c r="A163" s="101"/>
      <c r="B163" s="526"/>
      <c r="C163" s="526"/>
      <c r="D163" s="542"/>
      <c r="E163" s="829"/>
      <c r="F163" s="542"/>
      <c r="G163" s="830"/>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7"/>
      <c r="AO163" s="527"/>
      <c r="AP163" s="527"/>
      <c r="AQ163" s="527"/>
    </row>
    <row r="164" spans="1:43" ht="15.75" customHeight="1">
      <c r="A164" s="101"/>
      <c r="B164" s="526"/>
      <c r="C164" s="526"/>
      <c r="D164" s="542"/>
      <c r="E164" s="829"/>
      <c r="F164" s="542"/>
      <c r="G164" s="830"/>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7"/>
      <c r="AO164" s="527"/>
      <c r="AP164" s="527"/>
      <c r="AQ164" s="527"/>
    </row>
    <row r="165" spans="1:43" ht="15.75" customHeight="1">
      <c r="A165" s="101"/>
      <c r="B165" s="526"/>
      <c r="C165" s="526"/>
      <c r="D165" s="542"/>
      <c r="E165" s="829"/>
      <c r="F165" s="542"/>
      <c r="G165" s="830"/>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7"/>
      <c r="AO165" s="527"/>
      <c r="AP165" s="527"/>
      <c r="AQ165" s="527"/>
    </row>
    <row r="166" spans="1:43" ht="15.75" customHeight="1">
      <c r="A166" s="101"/>
      <c r="B166" s="526"/>
      <c r="C166" s="526"/>
      <c r="D166" s="542"/>
      <c r="E166" s="829"/>
      <c r="F166" s="542"/>
      <c r="G166" s="830"/>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7"/>
      <c r="AO166" s="527"/>
      <c r="AP166" s="527"/>
      <c r="AQ166" s="527"/>
    </row>
    <row r="167" spans="1:43" ht="15.75" customHeight="1">
      <c r="A167" s="101"/>
      <c r="B167" s="526"/>
      <c r="C167" s="526"/>
      <c r="D167" s="542"/>
      <c r="E167" s="829"/>
      <c r="F167" s="542"/>
      <c r="G167" s="830"/>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7"/>
      <c r="AO167" s="527"/>
      <c r="AP167" s="527"/>
      <c r="AQ167" s="527"/>
    </row>
    <row r="168" spans="1:43" ht="15.75" customHeight="1">
      <c r="A168" s="101"/>
      <c r="B168" s="526"/>
      <c r="C168" s="526"/>
      <c r="D168" s="542"/>
      <c r="E168" s="829"/>
      <c r="F168" s="542"/>
      <c r="G168" s="830"/>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7"/>
      <c r="AO168" s="527"/>
      <c r="AP168" s="527"/>
      <c r="AQ168" s="527"/>
    </row>
    <row r="169" spans="1:43" ht="15.75" customHeight="1">
      <c r="A169" s="101"/>
      <c r="B169" s="526"/>
      <c r="C169" s="526"/>
      <c r="D169" s="542"/>
      <c r="E169" s="829"/>
      <c r="F169" s="542"/>
      <c r="G169" s="830"/>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7"/>
      <c r="AO169" s="527"/>
      <c r="AP169" s="527"/>
      <c r="AQ169" s="527"/>
    </row>
    <row r="170" spans="1:43" ht="15.75" customHeight="1">
      <c r="A170" s="101"/>
      <c r="B170" s="526"/>
      <c r="C170" s="526"/>
      <c r="D170" s="542"/>
      <c r="E170" s="829"/>
      <c r="F170" s="542"/>
      <c r="G170" s="830"/>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7"/>
      <c r="AO170" s="527"/>
      <c r="AP170" s="527"/>
      <c r="AQ170" s="527"/>
    </row>
    <row r="171" spans="1:43" ht="15.75" customHeight="1">
      <c r="A171" s="101"/>
      <c r="B171" s="526"/>
      <c r="C171" s="526"/>
      <c r="D171" s="542"/>
      <c r="E171" s="829"/>
      <c r="F171" s="542"/>
      <c r="G171" s="830"/>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7"/>
      <c r="AO171" s="527"/>
      <c r="AP171" s="527"/>
      <c r="AQ171" s="527"/>
    </row>
    <row r="172" spans="1:43" ht="15.75" customHeight="1">
      <c r="A172" s="101"/>
      <c r="B172" s="526"/>
      <c r="C172" s="526"/>
      <c r="D172" s="542"/>
      <c r="E172" s="829"/>
      <c r="F172" s="542"/>
      <c r="G172" s="830"/>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7"/>
      <c r="AO172" s="527"/>
      <c r="AP172" s="527"/>
      <c r="AQ172" s="527"/>
    </row>
    <row r="173" spans="1:43" ht="15.75" customHeight="1">
      <c r="A173" s="101"/>
      <c r="B173" s="526"/>
      <c r="C173" s="526"/>
      <c r="D173" s="542"/>
      <c r="E173" s="829"/>
      <c r="F173" s="542"/>
      <c r="G173" s="830"/>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7"/>
      <c r="AO173" s="527"/>
      <c r="AP173" s="527"/>
      <c r="AQ173" s="527"/>
    </row>
    <row r="174" spans="1:43" ht="15.75" customHeight="1">
      <c r="A174" s="101"/>
      <c r="B174" s="526"/>
      <c r="C174" s="526"/>
      <c r="D174" s="542"/>
      <c r="E174" s="829"/>
      <c r="F174" s="542"/>
      <c r="G174" s="830"/>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7"/>
      <c r="AO174" s="527"/>
      <c r="AP174" s="527"/>
      <c r="AQ174" s="527"/>
    </row>
    <row r="175" spans="1:43" ht="15.75" customHeight="1">
      <c r="A175" s="101"/>
      <c r="B175" s="526"/>
      <c r="C175" s="526"/>
      <c r="D175" s="542"/>
      <c r="E175" s="829"/>
      <c r="F175" s="542"/>
      <c r="G175" s="830"/>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7"/>
      <c r="AO175" s="527"/>
      <c r="AP175" s="527"/>
      <c r="AQ175" s="527"/>
    </row>
    <row r="176" spans="1:43" ht="15.75" customHeight="1">
      <c r="A176" s="101"/>
      <c r="B176" s="526"/>
      <c r="C176" s="526"/>
      <c r="D176" s="542"/>
      <c r="E176" s="829"/>
      <c r="F176" s="542"/>
      <c r="G176" s="830"/>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7"/>
      <c r="AO176" s="527"/>
      <c r="AP176" s="527"/>
      <c r="AQ176" s="527"/>
    </row>
    <row r="177" spans="1:43" ht="15.75" customHeight="1">
      <c r="A177" s="101"/>
      <c r="B177" s="526"/>
      <c r="C177" s="526"/>
      <c r="D177" s="542"/>
      <c r="E177" s="829"/>
      <c r="F177" s="542"/>
      <c r="G177" s="830"/>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7"/>
      <c r="AO177" s="527"/>
      <c r="AP177" s="527"/>
      <c r="AQ177" s="527"/>
    </row>
    <row r="178" spans="1:43" ht="15.75" customHeight="1">
      <c r="A178" s="101"/>
      <c r="B178" s="526"/>
      <c r="C178" s="526"/>
      <c r="D178" s="542"/>
      <c r="E178" s="829"/>
      <c r="F178" s="542"/>
      <c r="G178" s="830"/>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7"/>
      <c r="AO178" s="527"/>
      <c r="AP178" s="527"/>
      <c r="AQ178" s="527"/>
    </row>
    <row r="179" spans="1:43" ht="15.75" customHeight="1">
      <c r="A179" s="101"/>
      <c r="B179" s="526"/>
      <c r="C179" s="526"/>
      <c r="D179" s="542"/>
      <c r="E179" s="829"/>
      <c r="F179" s="542"/>
      <c r="G179" s="830"/>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7"/>
      <c r="AO179" s="527"/>
      <c r="AP179" s="527"/>
      <c r="AQ179" s="527"/>
    </row>
    <row r="180" spans="1:43" ht="15.75" customHeight="1">
      <c r="A180" s="101"/>
      <c r="B180" s="526"/>
      <c r="C180" s="526"/>
      <c r="D180" s="542"/>
      <c r="E180" s="829"/>
      <c r="F180" s="542"/>
      <c r="G180" s="830"/>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7"/>
      <c r="AO180" s="527"/>
      <c r="AP180" s="527"/>
      <c r="AQ180" s="527"/>
    </row>
    <row r="181" spans="1:43" ht="15.75" customHeight="1">
      <c r="A181" s="101"/>
      <c r="B181" s="526"/>
      <c r="C181" s="526"/>
      <c r="D181" s="542"/>
      <c r="E181" s="829"/>
      <c r="F181" s="542"/>
      <c r="G181" s="830"/>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7"/>
      <c r="AO181" s="527"/>
      <c r="AP181" s="527"/>
      <c r="AQ181" s="527"/>
    </row>
    <row r="182" spans="1:43" ht="15.75" customHeight="1">
      <c r="A182" s="101"/>
      <c r="B182" s="526"/>
      <c r="C182" s="526"/>
      <c r="D182" s="542"/>
      <c r="E182" s="829"/>
      <c r="F182" s="542"/>
      <c r="G182" s="830"/>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7"/>
      <c r="AO182" s="527"/>
      <c r="AP182" s="527"/>
      <c r="AQ182" s="527"/>
    </row>
    <row r="183" spans="1:43" ht="15.75" customHeight="1">
      <c r="A183" s="101"/>
      <c r="B183" s="526"/>
      <c r="C183" s="526"/>
      <c r="D183" s="542"/>
      <c r="E183" s="829"/>
      <c r="F183" s="542"/>
      <c r="G183" s="830"/>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7"/>
      <c r="AO183" s="527"/>
      <c r="AP183" s="527"/>
      <c r="AQ183" s="527"/>
    </row>
    <row r="184" spans="1:43" ht="15.75" customHeight="1">
      <c r="A184" s="101"/>
      <c r="B184" s="526"/>
      <c r="C184" s="526"/>
      <c r="D184" s="542"/>
      <c r="E184" s="829"/>
      <c r="F184" s="542"/>
      <c r="G184" s="830"/>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7"/>
      <c r="AO184" s="527"/>
      <c r="AP184" s="527"/>
      <c r="AQ184" s="527"/>
    </row>
    <row r="185" spans="1:43" ht="15.75" customHeight="1">
      <c r="A185" s="101"/>
      <c r="B185" s="526"/>
      <c r="C185" s="526"/>
      <c r="D185" s="542"/>
      <c r="E185" s="829"/>
      <c r="F185" s="542"/>
      <c r="G185" s="830"/>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7"/>
      <c r="AO185" s="527"/>
      <c r="AP185" s="527"/>
      <c r="AQ185" s="527"/>
    </row>
    <row r="186" spans="1:43" ht="15.75" customHeight="1">
      <c r="A186" s="101"/>
      <c r="B186" s="526"/>
      <c r="C186" s="526"/>
      <c r="D186" s="542"/>
      <c r="E186" s="829"/>
      <c r="F186" s="542"/>
      <c r="G186" s="830"/>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7"/>
      <c r="AO186" s="527"/>
      <c r="AP186" s="527"/>
      <c r="AQ186" s="527"/>
    </row>
    <row r="187" spans="1:43" ht="15.75" customHeight="1">
      <c r="A187" s="101"/>
      <c r="B187" s="526"/>
      <c r="C187" s="526"/>
      <c r="D187" s="542"/>
      <c r="E187" s="829"/>
      <c r="F187" s="542"/>
      <c r="G187" s="830"/>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7"/>
      <c r="AO187" s="527"/>
      <c r="AP187" s="527"/>
      <c r="AQ187" s="527"/>
    </row>
    <row r="188" spans="1:43" ht="15.75" customHeight="1">
      <c r="A188" s="101"/>
      <c r="B188" s="526"/>
      <c r="C188" s="526"/>
      <c r="D188" s="542"/>
      <c r="E188" s="829"/>
      <c r="F188" s="542"/>
      <c r="G188" s="830"/>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7"/>
      <c r="AO188" s="527"/>
      <c r="AP188" s="527"/>
      <c r="AQ188" s="527"/>
    </row>
    <row r="189" spans="1:43" ht="15.75" customHeight="1">
      <c r="A189" s="101"/>
      <c r="B189" s="526"/>
      <c r="C189" s="526"/>
      <c r="D189" s="542"/>
      <c r="E189" s="829"/>
      <c r="F189" s="542"/>
      <c r="G189" s="830"/>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7"/>
      <c r="AO189" s="527"/>
      <c r="AP189" s="527"/>
      <c r="AQ189" s="527"/>
    </row>
    <row r="190" spans="1:43" ht="15.75" customHeight="1">
      <c r="A190" s="101"/>
      <c r="B190" s="526"/>
      <c r="C190" s="526"/>
      <c r="D190" s="542"/>
      <c r="E190" s="829"/>
      <c r="F190" s="542"/>
      <c r="G190" s="830"/>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7"/>
      <c r="AO190" s="527"/>
      <c r="AP190" s="527"/>
      <c r="AQ190" s="527"/>
    </row>
    <row r="191" spans="1:43" ht="15.75" customHeight="1">
      <c r="A191" s="101"/>
      <c r="B191" s="526"/>
      <c r="C191" s="526"/>
      <c r="D191" s="542"/>
      <c r="E191" s="829"/>
      <c r="F191" s="542"/>
      <c r="G191" s="830"/>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7"/>
      <c r="AO191" s="527"/>
      <c r="AP191" s="527"/>
      <c r="AQ191" s="527"/>
    </row>
    <row r="192" spans="1:43" ht="15.75" customHeight="1">
      <c r="A192" s="101"/>
      <c r="B192" s="526"/>
      <c r="C192" s="526"/>
      <c r="D192" s="542"/>
      <c r="E192" s="829"/>
      <c r="F192" s="542"/>
      <c r="G192" s="830"/>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7"/>
      <c r="AO192" s="527"/>
      <c r="AP192" s="527"/>
      <c r="AQ192" s="527"/>
    </row>
    <row r="193" spans="1:43" ht="15.75" customHeight="1">
      <c r="A193" s="101"/>
      <c r="B193" s="526"/>
      <c r="C193" s="526"/>
      <c r="D193" s="542"/>
      <c r="E193" s="829"/>
      <c r="F193" s="542"/>
      <c r="G193" s="830"/>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7"/>
      <c r="AO193" s="527"/>
      <c r="AP193" s="527"/>
      <c r="AQ193" s="527"/>
    </row>
    <row r="194" spans="1:43" ht="15.75" customHeight="1">
      <c r="A194" s="101"/>
      <c r="B194" s="526"/>
      <c r="C194" s="526"/>
      <c r="D194" s="542"/>
      <c r="E194" s="829"/>
      <c r="F194" s="542"/>
      <c r="G194" s="830"/>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7"/>
      <c r="AO194" s="527"/>
      <c r="AP194" s="527"/>
      <c r="AQ194" s="527"/>
    </row>
    <row r="195" spans="1:43" ht="15.75" customHeight="1">
      <c r="A195" s="101"/>
      <c r="B195" s="526"/>
      <c r="C195" s="526"/>
      <c r="D195" s="542"/>
      <c r="E195" s="829"/>
      <c r="F195" s="542"/>
      <c r="G195" s="830"/>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7"/>
      <c r="AO195" s="527"/>
      <c r="AP195" s="527"/>
      <c r="AQ195" s="527"/>
    </row>
    <row r="196" spans="1:43" ht="15.75" customHeight="1">
      <c r="A196" s="101"/>
      <c r="B196" s="526"/>
      <c r="C196" s="526"/>
      <c r="D196" s="542"/>
      <c r="E196" s="829"/>
      <c r="F196" s="542"/>
      <c r="G196" s="830"/>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7"/>
      <c r="AO196" s="527"/>
      <c r="AP196" s="527"/>
      <c r="AQ196" s="527"/>
    </row>
    <row r="197" spans="1:43" ht="15.75" customHeight="1">
      <c r="A197" s="101"/>
      <c r="B197" s="526"/>
      <c r="C197" s="526"/>
      <c r="D197" s="542"/>
      <c r="E197" s="829"/>
      <c r="F197" s="542"/>
      <c r="G197" s="830"/>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7"/>
      <c r="AO197" s="527"/>
      <c r="AP197" s="527"/>
      <c r="AQ197" s="527"/>
    </row>
    <row r="198" spans="1:43" ht="15.75" customHeight="1">
      <c r="A198" s="101"/>
      <c r="B198" s="526"/>
      <c r="C198" s="526"/>
      <c r="D198" s="542"/>
      <c r="E198" s="829"/>
      <c r="F198" s="542"/>
      <c r="G198" s="830"/>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7"/>
      <c r="AO198" s="527"/>
      <c r="AP198" s="527"/>
      <c r="AQ198" s="527"/>
    </row>
    <row r="199" spans="1:43" ht="15.75" customHeight="1">
      <c r="A199" s="101"/>
      <c r="B199" s="526"/>
      <c r="C199" s="526"/>
      <c r="D199" s="542"/>
      <c r="E199" s="829"/>
      <c r="F199" s="542"/>
      <c r="G199" s="830"/>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7"/>
      <c r="AO199" s="527"/>
      <c r="AP199" s="527"/>
      <c r="AQ199" s="527"/>
    </row>
    <row r="200" spans="1:43" ht="15.75" customHeight="1">
      <c r="A200" s="101"/>
      <c r="B200" s="526"/>
      <c r="C200" s="526"/>
      <c r="D200" s="542"/>
      <c r="E200" s="829"/>
      <c r="F200" s="542"/>
      <c r="G200" s="830"/>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7"/>
      <c r="AO200" s="527"/>
      <c r="AP200" s="527"/>
      <c r="AQ200" s="527"/>
    </row>
    <row r="201" spans="1:43" ht="15.75" customHeight="1">
      <c r="A201" s="101"/>
      <c r="B201" s="526"/>
      <c r="C201" s="526"/>
      <c r="D201" s="542"/>
      <c r="E201" s="829"/>
      <c r="F201" s="542"/>
      <c r="G201" s="830"/>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7"/>
      <c r="AO201" s="527"/>
      <c r="AP201" s="527"/>
      <c r="AQ201" s="527"/>
    </row>
    <row r="202" spans="1:43" ht="15.75" customHeight="1">
      <c r="A202" s="101"/>
      <c r="B202" s="526"/>
      <c r="C202" s="526"/>
      <c r="D202" s="542"/>
      <c r="E202" s="829"/>
      <c r="F202" s="542"/>
      <c r="G202" s="830"/>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7"/>
      <c r="AO202" s="527"/>
      <c r="AP202" s="527"/>
      <c r="AQ202" s="527"/>
    </row>
    <row r="203" spans="1:43" ht="15.75" customHeight="1">
      <c r="A203" s="101"/>
      <c r="B203" s="526"/>
      <c r="C203" s="526"/>
      <c r="D203" s="542"/>
      <c r="E203" s="829"/>
      <c r="F203" s="542"/>
      <c r="G203" s="830"/>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7"/>
      <c r="AO203" s="527"/>
      <c r="AP203" s="527"/>
      <c r="AQ203" s="527"/>
    </row>
    <row r="204" spans="1:43" ht="15.75" customHeight="1">
      <c r="A204" s="101"/>
      <c r="B204" s="526"/>
      <c r="C204" s="526"/>
      <c r="D204" s="542"/>
      <c r="E204" s="829"/>
      <c r="F204" s="542"/>
      <c r="G204" s="830"/>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7"/>
      <c r="AO204" s="527"/>
      <c r="AP204" s="527"/>
      <c r="AQ204" s="527"/>
    </row>
    <row r="205" spans="1:43" ht="15.75" customHeight="1">
      <c r="A205" s="101"/>
      <c r="B205" s="526"/>
      <c r="C205" s="526"/>
      <c r="D205" s="542"/>
      <c r="E205" s="829"/>
      <c r="F205" s="542"/>
      <c r="G205" s="830"/>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7"/>
      <c r="AO205" s="527"/>
      <c r="AP205" s="527"/>
      <c r="AQ205" s="527"/>
    </row>
    <row r="206" spans="1:43" ht="15.75" customHeight="1">
      <c r="A206" s="101"/>
      <c r="B206" s="526"/>
      <c r="C206" s="526"/>
      <c r="D206" s="542"/>
      <c r="E206" s="829"/>
      <c r="F206" s="542"/>
      <c r="G206" s="830"/>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7"/>
      <c r="AO206" s="527"/>
      <c r="AP206" s="527"/>
      <c r="AQ206" s="527"/>
    </row>
    <row r="207" spans="1:43" ht="15.75" customHeight="1">
      <c r="A207" s="101"/>
      <c r="B207" s="526"/>
      <c r="C207" s="526"/>
      <c r="D207" s="542"/>
      <c r="E207" s="829"/>
      <c r="F207" s="542"/>
      <c r="G207" s="830"/>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7"/>
      <c r="AO207" s="527"/>
      <c r="AP207" s="527"/>
      <c r="AQ207" s="527"/>
    </row>
    <row r="208" spans="1:43" ht="15.75" customHeight="1">
      <c r="A208" s="101"/>
      <c r="B208" s="526"/>
      <c r="C208" s="526"/>
      <c r="D208" s="542"/>
      <c r="E208" s="829"/>
      <c r="F208" s="542"/>
      <c r="G208" s="830"/>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7"/>
      <c r="AO208" s="527"/>
      <c r="AP208" s="527"/>
      <c r="AQ208" s="527"/>
    </row>
    <row r="209" spans="1:43" ht="15.75" customHeight="1">
      <c r="A209" s="101"/>
      <c r="B209" s="526"/>
      <c r="C209" s="526"/>
      <c r="D209" s="542"/>
      <c r="E209" s="829"/>
      <c r="F209" s="542"/>
      <c r="G209" s="830"/>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7"/>
      <c r="AO209" s="527"/>
      <c r="AP209" s="527"/>
      <c r="AQ209" s="527"/>
    </row>
    <row r="210" spans="1:43" ht="15.75" customHeight="1">
      <c r="A210" s="101"/>
      <c r="B210" s="526"/>
      <c r="C210" s="526"/>
      <c r="D210" s="542"/>
      <c r="E210" s="829"/>
      <c r="F210" s="542"/>
      <c r="G210" s="830"/>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7"/>
      <c r="AO210" s="527"/>
      <c r="AP210" s="527"/>
      <c r="AQ210" s="527"/>
    </row>
    <row r="211" spans="1:43" ht="15.75" customHeight="1">
      <c r="A211" s="101"/>
      <c r="B211" s="526"/>
      <c r="C211" s="526"/>
      <c r="D211" s="542"/>
      <c r="E211" s="829"/>
      <c r="F211" s="542"/>
      <c r="G211" s="830"/>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7"/>
      <c r="AO211" s="527"/>
      <c r="AP211" s="527"/>
      <c r="AQ211" s="527"/>
    </row>
    <row r="212" spans="1:43" ht="15.75" customHeight="1">
      <c r="A212" s="101"/>
      <c r="B212" s="526"/>
      <c r="C212" s="526"/>
      <c r="D212" s="542"/>
      <c r="E212" s="829"/>
      <c r="F212" s="542"/>
      <c r="G212" s="830"/>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7"/>
      <c r="AO212" s="527"/>
      <c r="AP212" s="527"/>
      <c r="AQ212" s="527"/>
    </row>
    <row r="213" spans="1:43" ht="15.75" customHeight="1">
      <c r="A213" s="101"/>
      <c r="B213" s="526"/>
      <c r="C213" s="526"/>
      <c r="D213" s="542"/>
      <c r="E213" s="829"/>
      <c r="F213" s="542"/>
      <c r="G213" s="830"/>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7"/>
      <c r="AO213" s="527"/>
      <c r="AP213" s="527"/>
      <c r="AQ213" s="527"/>
    </row>
    <row r="214" spans="1:43" ht="15.75" customHeight="1">
      <c r="A214" s="101"/>
      <c r="B214" s="526"/>
      <c r="C214" s="526"/>
      <c r="D214" s="542"/>
      <c r="E214" s="829"/>
      <c r="F214" s="542"/>
      <c r="G214" s="830"/>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7"/>
      <c r="AO214" s="527"/>
      <c r="AP214" s="527"/>
      <c r="AQ214" s="527"/>
    </row>
    <row r="215" spans="1:43" ht="15.75" customHeight="1">
      <c r="A215" s="101"/>
      <c r="B215" s="526"/>
      <c r="C215" s="526"/>
      <c r="D215" s="542"/>
      <c r="E215" s="829"/>
      <c r="F215" s="542"/>
      <c r="G215" s="830"/>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7"/>
      <c r="AO215" s="527"/>
      <c r="AP215" s="527"/>
      <c r="AQ215" s="527"/>
    </row>
    <row r="216" spans="1:43" ht="15.75" customHeight="1">
      <c r="A216" s="101"/>
      <c r="B216" s="526"/>
      <c r="C216" s="526"/>
      <c r="D216" s="542"/>
      <c r="E216" s="829"/>
      <c r="F216" s="542"/>
      <c r="G216" s="830"/>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7"/>
      <c r="AO216" s="527"/>
      <c r="AP216" s="527"/>
      <c r="AQ216" s="527"/>
    </row>
    <row r="217" spans="1:43" ht="15.75" customHeight="1">
      <c r="A217" s="101"/>
      <c r="B217" s="526"/>
      <c r="C217" s="526"/>
      <c r="D217" s="542"/>
      <c r="E217" s="829"/>
      <c r="F217" s="542"/>
      <c r="G217" s="830"/>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7"/>
      <c r="AO217" s="527"/>
      <c r="AP217" s="527"/>
      <c r="AQ217" s="527"/>
    </row>
    <row r="218" spans="1:43" ht="15.75" customHeight="1">
      <c r="A218" s="101"/>
      <c r="B218" s="526"/>
      <c r="C218" s="526"/>
      <c r="D218" s="542"/>
      <c r="E218" s="829"/>
      <c r="F218" s="542"/>
      <c r="G218" s="830"/>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7"/>
      <c r="AO218" s="527"/>
      <c r="AP218" s="527"/>
      <c r="AQ218" s="527"/>
    </row>
    <row r="219" spans="1:43" ht="15.75" customHeight="1">
      <c r="A219" s="101"/>
      <c r="B219" s="526"/>
      <c r="C219" s="526"/>
      <c r="D219" s="542"/>
      <c r="E219" s="829"/>
      <c r="F219" s="542"/>
      <c r="G219" s="830"/>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7"/>
      <c r="AO219" s="527"/>
      <c r="AP219" s="527"/>
      <c r="AQ219" s="527"/>
    </row>
    <row r="220" spans="1:43" ht="15.75" customHeight="1">
      <c r="A220" s="101"/>
      <c r="B220" s="526"/>
      <c r="C220" s="526"/>
      <c r="D220" s="542"/>
      <c r="E220" s="829"/>
      <c r="F220" s="542"/>
      <c r="G220" s="830"/>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7"/>
      <c r="AO220" s="527"/>
      <c r="AP220" s="527"/>
      <c r="AQ220" s="527"/>
    </row>
    <row r="221" spans="1:43" ht="15.75" customHeight="1">
      <c r="A221" s="101"/>
      <c r="B221" s="526"/>
      <c r="C221" s="526"/>
      <c r="D221" s="542"/>
      <c r="E221" s="829"/>
      <c r="F221" s="542"/>
      <c r="G221" s="830"/>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7"/>
      <c r="AO221" s="527"/>
      <c r="AP221" s="527"/>
      <c r="AQ221" s="527"/>
    </row>
    <row r="222" spans="1:43" ht="15.75" customHeight="1">
      <c r="A222" s="101"/>
      <c r="B222" s="526"/>
      <c r="C222" s="526"/>
      <c r="D222" s="542"/>
      <c r="E222" s="829"/>
      <c r="F222" s="542"/>
      <c r="G222" s="830"/>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7"/>
      <c r="AO222" s="527"/>
      <c r="AP222" s="527"/>
      <c r="AQ222" s="527"/>
    </row>
    <row r="223" spans="1:43" ht="15.75" customHeight="1">
      <c r="A223" s="101"/>
      <c r="B223" s="526"/>
      <c r="C223" s="526"/>
      <c r="D223" s="542"/>
      <c r="E223" s="829"/>
      <c r="F223" s="542"/>
      <c r="G223" s="830"/>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7"/>
      <c r="AO223" s="527"/>
      <c r="AP223" s="527"/>
      <c r="AQ223" s="527"/>
    </row>
    <row r="224" spans="1:43" ht="15.75" customHeight="1">
      <c r="A224" s="101"/>
      <c r="B224" s="526"/>
      <c r="C224" s="526"/>
      <c r="D224" s="542"/>
      <c r="E224" s="829"/>
      <c r="F224" s="542"/>
      <c r="G224" s="830"/>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7"/>
      <c r="AO224" s="527"/>
      <c r="AP224" s="527"/>
      <c r="AQ224" s="527"/>
    </row>
    <row r="225" spans="1:43" ht="15.75" customHeight="1">
      <c r="A225" s="101"/>
      <c r="B225" s="526"/>
      <c r="C225" s="526"/>
      <c r="D225" s="542"/>
      <c r="E225" s="829"/>
      <c r="F225" s="542"/>
      <c r="G225" s="830"/>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7"/>
      <c r="AO225" s="527"/>
      <c r="AP225" s="527"/>
      <c r="AQ225" s="527"/>
    </row>
    <row r="226" spans="1:43" ht="15.75" customHeight="1">
      <c r="A226" s="101"/>
      <c r="B226" s="526"/>
      <c r="C226" s="526"/>
      <c r="D226" s="542"/>
      <c r="E226" s="829"/>
      <c r="F226" s="542"/>
      <c r="G226" s="830"/>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7"/>
      <c r="AO226" s="527"/>
      <c r="AP226" s="527"/>
      <c r="AQ226" s="527"/>
    </row>
    <row r="227" spans="1:43" ht="15.75" customHeight="1">
      <c r="A227" s="101"/>
      <c r="B227" s="526"/>
      <c r="C227" s="526"/>
      <c r="D227" s="542"/>
      <c r="E227" s="829"/>
      <c r="F227" s="542"/>
      <c r="G227" s="830"/>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7"/>
      <c r="AO227" s="527"/>
      <c r="AP227" s="527"/>
      <c r="AQ227" s="527"/>
    </row>
    <row r="228" spans="1:43" ht="15.75" customHeight="1">
      <c r="A228" s="101"/>
      <c r="B228" s="526"/>
      <c r="C228" s="526"/>
      <c r="D228" s="542"/>
      <c r="E228" s="829"/>
      <c r="F228" s="542"/>
      <c r="G228" s="830"/>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7"/>
      <c r="AO228" s="527"/>
      <c r="AP228" s="527"/>
      <c r="AQ228" s="527"/>
    </row>
    <row r="229" spans="1:43" ht="15.75" customHeight="1">
      <c r="A229" s="101"/>
      <c r="B229" s="526"/>
      <c r="C229" s="526"/>
      <c r="D229" s="542"/>
      <c r="E229" s="829"/>
      <c r="F229" s="542"/>
      <c r="G229" s="830"/>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7"/>
      <c r="AO229" s="527"/>
      <c r="AP229" s="527"/>
      <c r="AQ229" s="527"/>
    </row>
    <row r="230" spans="1:43" ht="15.75" customHeight="1">
      <c r="A230" s="101"/>
      <c r="B230" s="526"/>
      <c r="C230" s="526"/>
      <c r="D230" s="542"/>
      <c r="E230" s="829"/>
      <c r="F230" s="542"/>
      <c r="G230" s="830"/>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7"/>
      <c r="AO230" s="527"/>
      <c r="AP230" s="527"/>
      <c r="AQ230" s="527"/>
    </row>
    <row r="231" spans="1:43" ht="15.75" customHeight="1">
      <c r="A231" s="101"/>
      <c r="B231" s="526"/>
      <c r="C231" s="526"/>
      <c r="D231" s="542"/>
      <c r="E231" s="829"/>
      <c r="F231" s="542"/>
      <c r="G231" s="830"/>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7"/>
      <c r="AO231" s="527"/>
      <c r="AP231" s="527"/>
      <c r="AQ231" s="527"/>
    </row>
    <row r="232" spans="1:43" ht="15.75" customHeight="1">
      <c r="A232" s="101"/>
      <c r="B232" s="526"/>
      <c r="C232" s="526"/>
      <c r="D232" s="542"/>
      <c r="E232" s="829"/>
      <c r="F232" s="542"/>
      <c r="G232" s="830"/>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7"/>
      <c r="AO232" s="527"/>
      <c r="AP232" s="527"/>
      <c r="AQ232" s="527"/>
    </row>
    <row r="233" spans="1:43" ht="15.75" customHeight="1">
      <c r="A233" s="101"/>
      <c r="B233" s="526"/>
      <c r="C233" s="526"/>
      <c r="D233" s="542"/>
      <c r="E233" s="829"/>
      <c r="F233" s="542"/>
      <c r="G233" s="830"/>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7"/>
      <c r="AO233" s="527"/>
      <c r="AP233" s="527"/>
      <c r="AQ233" s="527"/>
    </row>
    <row r="234" spans="1:43" ht="15.75" customHeight="1">
      <c r="A234" s="101"/>
      <c r="B234" s="526"/>
      <c r="C234" s="526"/>
      <c r="D234" s="542"/>
      <c r="E234" s="829"/>
      <c r="F234" s="542"/>
      <c r="G234" s="830"/>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7"/>
      <c r="AO234" s="527"/>
      <c r="AP234" s="527"/>
      <c r="AQ234" s="527"/>
    </row>
    <row r="235" spans="1:43" ht="15.75" customHeight="1">
      <c r="A235" s="101"/>
      <c r="B235" s="526"/>
      <c r="C235" s="526"/>
      <c r="D235" s="542"/>
      <c r="E235" s="829"/>
      <c r="F235" s="542"/>
      <c r="G235" s="830"/>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7"/>
      <c r="AO235" s="527"/>
      <c r="AP235" s="527"/>
      <c r="AQ235" s="527"/>
    </row>
    <row r="236" spans="1:43" ht="15.75" customHeight="1">
      <c r="A236" s="101"/>
      <c r="B236" s="526"/>
      <c r="C236" s="526"/>
      <c r="D236" s="542"/>
      <c r="E236" s="829"/>
      <c r="F236" s="542"/>
      <c r="G236" s="830"/>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7"/>
      <c r="AO236" s="527"/>
      <c r="AP236" s="527"/>
      <c r="AQ236" s="527"/>
    </row>
    <row r="237" spans="1:43" ht="15.75" customHeight="1">
      <c r="A237" s="101"/>
      <c r="B237" s="526"/>
      <c r="C237" s="526"/>
      <c r="D237" s="542"/>
      <c r="E237" s="829"/>
      <c r="F237" s="542"/>
      <c r="G237" s="830"/>
      <c r="H237" s="526"/>
      <c r="I237" s="526"/>
      <c r="J237" s="526"/>
      <c r="K237" s="526"/>
      <c r="L237" s="526"/>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7"/>
      <c r="AO237" s="527"/>
      <c r="AP237" s="527"/>
      <c r="AQ237" s="527"/>
    </row>
    <row r="238" spans="1:43" ht="15.75" customHeight="1">
      <c r="A238" s="101"/>
      <c r="B238" s="526"/>
      <c r="C238" s="526"/>
      <c r="D238" s="542"/>
      <c r="E238" s="829"/>
      <c r="F238" s="542"/>
      <c r="G238" s="830"/>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7"/>
      <c r="AO238" s="527"/>
      <c r="AP238" s="527"/>
      <c r="AQ238" s="527"/>
    </row>
    <row r="239" spans="1:43" ht="15.75" customHeight="1">
      <c r="A239" s="101"/>
      <c r="B239" s="526"/>
      <c r="C239" s="526"/>
      <c r="D239" s="542"/>
      <c r="E239" s="829"/>
      <c r="F239" s="542"/>
      <c r="G239" s="830"/>
      <c r="H239" s="526"/>
      <c r="I239" s="526"/>
      <c r="J239" s="526"/>
      <c r="K239" s="526"/>
      <c r="L239" s="526"/>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7"/>
      <c r="AO239" s="527"/>
      <c r="AP239" s="527"/>
      <c r="AQ239" s="527"/>
    </row>
    <row r="240" spans="1:43" ht="15.75" customHeight="1">
      <c r="A240" s="101"/>
      <c r="B240" s="526"/>
      <c r="C240" s="526"/>
      <c r="D240" s="542"/>
      <c r="E240" s="829"/>
      <c r="F240" s="542"/>
      <c r="G240" s="830"/>
      <c r="H240" s="526"/>
      <c r="I240" s="526"/>
      <c r="J240" s="526"/>
      <c r="K240" s="526"/>
      <c r="L240" s="526"/>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7"/>
      <c r="AO240" s="527"/>
      <c r="AP240" s="527"/>
      <c r="AQ240" s="527"/>
    </row>
    <row r="241" spans="1:43" ht="15.75" customHeight="1">
      <c r="A241" s="101"/>
      <c r="B241" s="526"/>
      <c r="C241" s="526"/>
      <c r="D241" s="542"/>
      <c r="E241" s="829"/>
      <c r="F241" s="542"/>
      <c r="G241" s="830"/>
      <c r="H241" s="526"/>
      <c r="I241" s="526"/>
      <c r="J241" s="526"/>
      <c r="K241" s="526"/>
      <c r="L241" s="526"/>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7"/>
      <c r="AO241" s="527"/>
      <c r="AP241" s="527"/>
      <c r="AQ241" s="527"/>
    </row>
    <row r="242" spans="1:43" ht="15.75" customHeight="1">
      <c r="A242" s="101"/>
      <c r="B242" s="526"/>
      <c r="C242" s="526"/>
      <c r="D242" s="542"/>
      <c r="E242" s="829"/>
      <c r="F242" s="542"/>
      <c r="G242" s="830"/>
      <c r="H242" s="526"/>
      <c r="I242" s="526"/>
      <c r="J242" s="526"/>
      <c r="K242" s="526"/>
      <c r="L242" s="526"/>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7"/>
      <c r="AO242" s="527"/>
      <c r="AP242" s="527"/>
      <c r="AQ242" s="527"/>
    </row>
    <row r="243" spans="1:43" ht="15.75" customHeight="1">
      <c r="A243" s="101"/>
      <c r="B243" s="526"/>
      <c r="C243" s="526"/>
      <c r="D243" s="542"/>
      <c r="E243" s="829"/>
      <c r="F243" s="542"/>
      <c r="G243" s="830"/>
      <c r="H243" s="526"/>
      <c r="I243" s="526"/>
      <c r="J243" s="526"/>
      <c r="K243" s="526"/>
      <c r="L243" s="526"/>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7"/>
      <c r="AO243" s="527"/>
      <c r="AP243" s="527"/>
      <c r="AQ243" s="527"/>
    </row>
    <row r="244" spans="1:43" ht="15.75" customHeight="1">
      <c r="A244" s="101"/>
      <c r="B244" s="526"/>
      <c r="C244" s="526"/>
      <c r="D244" s="542"/>
      <c r="E244" s="829"/>
      <c r="F244" s="542"/>
      <c r="G244" s="830"/>
      <c r="H244" s="526"/>
      <c r="I244" s="526"/>
      <c r="J244" s="526"/>
      <c r="K244" s="526"/>
      <c r="L244" s="526"/>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7"/>
      <c r="AO244" s="527"/>
      <c r="AP244" s="527"/>
      <c r="AQ244" s="527"/>
    </row>
    <row r="245" spans="1:43" ht="15.75" customHeight="1">
      <c r="A245" s="101"/>
      <c r="B245" s="526"/>
      <c r="C245" s="526"/>
      <c r="D245" s="542"/>
      <c r="E245" s="829"/>
      <c r="F245" s="542"/>
      <c r="G245" s="830"/>
      <c r="H245" s="526"/>
      <c r="I245" s="526"/>
      <c r="J245" s="526"/>
      <c r="K245" s="526"/>
      <c r="L245" s="526"/>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7"/>
      <c r="AO245" s="527"/>
      <c r="AP245" s="527"/>
      <c r="AQ245" s="527"/>
    </row>
    <row r="246" spans="1:43" ht="15.75" customHeight="1">
      <c r="A246" s="101"/>
      <c r="B246" s="526"/>
      <c r="C246" s="526"/>
      <c r="D246" s="542"/>
      <c r="E246" s="829"/>
      <c r="F246" s="542"/>
      <c r="G246" s="830"/>
      <c r="H246" s="526"/>
      <c r="I246" s="526"/>
      <c r="J246" s="526"/>
      <c r="K246" s="526"/>
      <c r="L246" s="526"/>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7"/>
      <c r="AO246" s="527"/>
      <c r="AP246" s="527"/>
      <c r="AQ246" s="527"/>
    </row>
    <row r="247" spans="1:43" ht="15.75" customHeight="1">
      <c r="A247" s="101"/>
      <c r="B247" s="526"/>
      <c r="C247" s="526"/>
      <c r="D247" s="542"/>
      <c r="E247" s="829"/>
      <c r="F247" s="542"/>
      <c r="G247" s="830"/>
      <c r="H247" s="526"/>
      <c r="I247" s="526"/>
      <c r="J247" s="526"/>
      <c r="K247" s="526"/>
      <c r="L247" s="526"/>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7"/>
      <c r="AO247" s="527"/>
      <c r="AP247" s="527"/>
      <c r="AQ247" s="527"/>
    </row>
    <row r="248" spans="1:43" ht="15.75" customHeight="1">
      <c r="A248" s="101"/>
      <c r="B248" s="526"/>
      <c r="C248" s="526"/>
      <c r="D248" s="542"/>
      <c r="E248" s="829"/>
      <c r="F248" s="542"/>
      <c r="G248" s="830"/>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7"/>
      <c r="AO248" s="527"/>
      <c r="AP248" s="527"/>
      <c r="AQ248" s="527"/>
    </row>
    <row r="249" spans="1:43" ht="15.75" customHeight="1">
      <c r="A249" s="101"/>
      <c r="B249" s="526"/>
      <c r="C249" s="526"/>
      <c r="D249" s="542"/>
      <c r="E249" s="829"/>
      <c r="F249" s="542"/>
      <c r="G249" s="830"/>
      <c r="H249" s="526"/>
      <c r="I249" s="526"/>
      <c r="J249" s="526"/>
      <c r="K249" s="526"/>
      <c r="L249" s="526"/>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7"/>
      <c r="AO249" s="527"/>
      <c r="AP249" s="527"/>
      <c r="AQ249" s="527"/>
    </row>
    <row r="250" spans="1:43" ht="15.75" customHeight="1">
      <c r="A250" s="101"/>
      <c r="B250" s="526"/>
      <c r="C250" s="526"/>
      <c r="D250" s="542"/>
      <c r="E250" s="829"/>
      <c r="F250" s="542"/>
      <c r="G250" s="830"/>
      <c r="H250" s="526"/>
      <c r="I250" s="526"/>
      <c r="J250" s="526"/>
      <c r="K250" s="526"/>
      <c r="L250" s="526"/>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7"/>
      <c r="AO250" s="527"/>
      <c r="AP250" s="527"/>
      <c r="AQ250" s="527"/>
    </row>
    <row r="251" spans="1:43" ht="15.75" customHeight="1">
      <c r="A251" s="101"/>
      <c r="B251" s="526"/>
      <c r="C251" s="526"/>
      <c r="D251" s="542"/>
      <c r="E251" s="829"/>
      <c r="F251" s="542"/>
      <c r="G251" s="830"/>
      <c r="H251" s="526"/>
      <c r="I251" s="526"/>
      <c r="J251" s="526"/>
      <c r="K251" s="526"/>
      <c r="L251" s="526"/>
      <c r="M251" s="526"/>
      <c r="N251" s="526"/>
      <c r="O251" s="526"/>
      <c r="P251" s="526"/>
      <c r="Q251" s="526"/>
      <c r="R251" s="526"/>
      <c r="S251" s="526"/>
      <c r="T251" s="526"/>
      <c r="U251" s="526"/>
      <c r="V251" s="526"/>
      <c r="W251" s="526"/>
      <c r="X251" s="526"/>
      <c r="Y251" s="526"/>
      <c r="Z251" s="526"/>
      <c r="AA251" s="526"/>
      <c r="AB251" s="526"/>
      <c r="AC251" s="526"/>
      <c r="AD251" s="526"/>
      <c r="AE251" s="526"/>
      <c r="AF251" s="526"/>
      <c r="AG251" s="526"/>
      <c r="AH251" s="526"/>
      <c r="AI251" s="526"/>
      <c r="AJ251" s="526"/>
      <c r="AK251" s="526"/>
      <c r="AL251" s="526"/>
      <c r="AM251" s="526"/>
      <c r="AN251" s="527"/>
      <c r="AO251" s="527"/>
      <c r="AP251" s="527"/>
      <c r="AQ251" s="527"/>
    </row>
    <row r="252" spans="1:43" ht="15.75" customHeight="1">
      <c r="A252" s="101"/>
      <c r="B252" s="526"/>
      <c r="C252" s="526"/>
      <c r="D252" s="542"/>
      <c r="E252" s="829"/>
      <c r="F252" s="542"/>
      <c r="G252" s="830"/>
      <c r="H252" s="526"/>
      <c r="I252" s="526"/>
      <c r="J252" s="526"/>
      <c r="K252" s="526"/>
      <c r="L252" s="526"/>
      <c r="M252" s="526"/>
      <c r="N252" s="526"/>
      <c r="O252" s="526"/>
      <c r="P252" s="526"/>
      <c r="Q252" s="526"/>
      <c r="R252" s="526"/>
      <c r="S252" s="526"/>
      <c r="T252" s="526"/>
      <c r="U252" s="526"/>
      <c r="V252" s="526"/>
      <c r="W252" s="526"/>
      <c r="X252" s="526"/>
      <c r="Y252" s="526"/>
      <c r="Z252" s="526"/>
      <c r="AA252" s="526"/>
      <c r="AB252" s="526"/>
      <c r="AC252" s="526"/>
      <c r="AD252" s="526"/>
      <c r="AE252" s="526"/>
      <c r="AF252" s="526"/>
      <c r="AG252" s="526"/>
      <c r="AH252" s="526"/>
      <c r="AI252" s="526"/>
      <c r="AJ252" s="526"/>
      <c r="AK252" s="526"/>
      <c r="AL252" s="526"/>
      <c r="AM252" s="526"/>
      <c r="AN252" s="527"/>
      <c r="AO252" s="527"/>
      <c r="AP252" s="527"/>
      <c r="AQ252" s="527"/>
    </row>
    <row r="253" spans="1:43" ht="15.75" customHeight="1">
      <c r="A253" s="101"/>
      <c r="B253" s="526"/>
      <c r="C253" s="526"/>
      <c r="D253" s="542"/>
      <c r="E253" s="829"/>
      <c r="F253" s="542"/>
      <c r="G253" s="830"/>
      <c r="H253" s="526"/>
      <c r="I253" s="526"/>
      <c r="J253" s="526"/>
      <c r="K253" s="526"/>
      <c r="L253" s="526"/>
      <c r="M253" s="526"/>
      <c r="N253" s="526"/>
      <c r="O253" s="526"/>
      <c r="P253" s="526"/>
      <c r="Q253" s="526"/>
      <c r="R253" s="526"/>
      <c r="S253" s="526"/>
      <c r="T253" s="526"/>
      <c r="U253" s="526"/>
      <c r="V253" s="526"/>
      <c r="W253" s="526"/>
      <c r="X253" s="526"/>
      <c r="Y253" s="526"/>
      <c r="Z253" s="526"/>
      <c r="AA253" s="526"/>
      <c r="AB253" s="526"/>
      <c r="AC253" s="526"/>
      <c r="AD253" s="526"/>
      <c r="AE253" s="526"/>
      <c r="AF253" s="526"/>
      <c r="AG253" s="526"/>
      <c r="AH253" s="526"/>
      <c r="AI253" s="526"/>
      <c r="AJ253" s="526"/>
      <c r="AK253" s="526"/>
      <c r="AL253" s="526"/>
      <c r="AM253" s="526"/>
      <c r="AN253" s="527"/>
      <c r="AO253" s="527"/>
      <c r="AP253" s="527"/>
      <c r="AQ253" s="527"/>
    </row>
    <row r="254" spans="1:43" ht="15.75" customHeight="1">
      <c r="A254" s="101"/>
      <c r="B254" s="526"/>
      <c r="C254" s="526"/>
      <c r="D254" s="542"/>
      <c r="E254" s="829"/>
      <c r="F254" s="542"/>
      <c r="G254" s="830"/>
      <c r="H254" s="526"/>
      <c r="I254" s="526"/>
      <c r="J254" s="526"/>
      <c r="K254" s="526"/>
      <c r="L254" s="526"/>
      <c r="M254" s="526"/>
      <c r="N254" s="526"/>
      <c r="O254" s="526"/>
      <c r="P254" s="526"/>
      <c r="Q254" s="526"/>
      <c r="R254" s="526"/>
      <c r="S254" s="526"/>
      <c r="T254" s="526"/>
      <c r="U254" s="526"/>
      <c r="V254" s="526"/>
      <c r="W254" s="526"/>
      <c r="X254" s="526"/>
      <c r="Y254" s="526"/>
      <c r="Z254" s="526"/>
      <c r="AA254" s="526"/>
      <c r="AB254" s="526"/>
      <c r="AC254" s="526"/>
      <c r="AD254" s="526"/>
      <c r="AE254" s="526"/>
      <c r="AF254" s="526"/>
      <c r="AG254" s="526"/>
      <c r="AH254" s="526"/>
      <c r="AI254" s="526"/>
      <c r="AJ254" s="526"/>
      <c r="AK254" s="526"/>
      <c r="AL254" s="526"/>
      <c r="AM254" s="526"/>
      <c r="AN254" s="527"/>
      <c r="AO254" s="527"/>
      <c r="AP254" s="527"/>
      <c r="AQ254" s="527"/>
    </row>
    <row r="255" spans="1:43" ht="15.75" customHeight="1">
      <c r="A255" s="101"/>
      <c r="B255" s="526"/>
      <c r="C255" s="526"/>
      <c r="D255" s="542"/>
      <c r="E255" s="829"/>
      <c r="F255" s="542"/>
      <c r="G255" s="830"/>
      <c r="H255" s="526"/>
      <c r="I255" s="526"/>
      <c r="J255" s="526"/>
      <c r="K255" s="526"/>
      <c r="L255" s="526"/>
      <c r="M255" s="526"/>
      <c r="N255" s="526"/>
      <c r="O255" s="526"/>
      <c r="P255" s="526"/>
      <c r="Q255" s="526"/>
      <c r="R255" s="526"/>
      <c r="S255" s="526"/>
      <c r="T255" s="526"/>
      <c r="U255" s="526"/>
      <c r="V255" s="526"/>
      <c r="W255" s="526"/>
      <c r="X255" s="526"/>
      <c r="Y255" s="526"/>
      <c r="Z255" s="526"/>
      <c r="AA255" s="526"/>
      <c r="AB255" s="526"/>
      <c r="AC255" s="526"/>
      <c r="AD255" s="526"/>
      <c r="AE255" s="526"/>
      <c r="AF255" s="526"/>
      <c r="AG255" s="526"/>
      <c r="AH255" s="526"/>
      <c r="AI255" s="526"/>
      <c r="AJ255" s="526"/>
      <c r="AK255" s="526"/>
      <c r="AL255" s="526"/>
      <c r="AM255" s="526"/>
      <c r="AN255" s="527"/>
      <c r="AO255" s="527"/>
      <c r="AP255" s="527"/>
      <c r="AQ255" s="527"/>
    </row>
    <row r="256" spans="1:43" ht="15.75" customHeight="1">
      <c r="A256" s="101"/>
      <c r="B256" s="526"/>
      <c r="C256" s="526"/>
      <c r="D256" s="542"/>
      <c r="E256" s="829"/>
      <c r="F256" s="542"/>
      <c r="G256" s="830"/>
      <c r="H256" s="526"/>
      <c r="I256" s="526"/>
      <c r="J256" s="526"/>
      <c r="K256" s="526"/>
      <c r="L256" s="526"/>
      <c r="M256" s="526"/>
      <c r="N256" s="526"/>
      <c r="O256" s="526"/>
      <c r="P256" s="526"/>
      <c r="Q256" s="526"/>
      <c r="R256" s="526"/>
      <c r="S256" s="526"/>
      <c r="T256" s="526"/>
      <c r="U256" s="526"/>
      <c r="V256" s="526"/>
      <c r="W256" s="526"/>
      <c r="X256" s="526"/>
      <c r="Y256" s="526"/>
      <c r="Z256" s="526"/>
      <c r="AA256" s="526"/>
      <c r="AB256" s="526"/>
      <c r="AC256" s="526"/>
      <c r="AD256" s="526"/>
      <c r="AE256" s="526"/>
      <c r="AF256" s="526"/>
      <c r="AG256" s="526"/>
      <c r="AH256" s="526"/>
      <c r="AI256" s="526"/>
      <c r="AJ256" s="526"/>
      <c r="AK256" s="526"/>
      <c r="AL256" s="526"/>
      <c r="AM256" s="526"/>
      <c r="AN256" s="527"/>
      <c r="AO256" s="527"/>
      <c r="AP256" s="527"/>
      <c r="AQ256" s="527"/>
    </row>
    <row r="257" spans="1:43" ht="15.75" customHeight="1">
      <c r="A257" s="101"/>
      <c r="B257" s="526"/>
      <c r="C257" s="526"/>
      <c r="D257" s="542"/>
      <c r="E257" s="829"/>
      <c r="F257" s="542"/>
      <c r="G257" s="830"/>
      <c r="H257" s="526"/>
      <c r="I257" s="526"/>
      <c r="J257" s="526"/>
      <c r="K257" s="526"/>
      <c r="L257" s="526"/>
      <c r="M257" s="526"/>
      <c r="N257" s="526"/>
      <c r="O257" s="526"/>
      <c r="P257" s="526"/>
      <c r="Q257" s="526"/>
      <c r="R257" s="526"/>
      <c r="S257" s="526"/>
      <c r="T257" s="526"/>
      <c r="U257" s="526"/>
      <c r="V257" s="526"/>
      <c r="W257" s="526"/>
      <c r="X257" s="526"/>
      <c r="Y257" s="526"/>
      <c r="Z257" s="526"/>
      <c r="AA257" s="526"/>
      <c r="AB257" s="526"/>
      <c r="AC257" s="526"/>
      <c r="AD257" s="526"/>
      <c r="AE257" s="526"/>
      <c r="AF257" s="526"/>
      <c r="AG257" s="526"/>
      <c r="AH257" s="526"/>
      <c r="AI257" s="526"/>
      <c r="AJ257" s="526"/>
      <c r="AK257" s="526"/>
      <c r="AL257" s="526"/>
      <c r="AM257" s="526"/>
      <c r="AN257" s="527"/>
      <c r="AO257" s="527"/>
      <c r="AP257" s="527"/>
      <c r="AQ257" s="527"/>
    </row>
    <row r="258" spans="1:43" ht="15.75" customHeight="1">
      <c r="A258" s="101"/>
      <c r="B258" s="526"/>
      <c r="C258" s="526"/>
      <c r="D258" s="542"/>
      <c r="E258" s="829"/>
      <c r="F258" s="542"/>
      <c r="G258" s="830"/>
      <c r="H258" s="526"/>
      <c r="I258" s="526"/>
      <c r="J258" s="526"/>
      <c r="K258" s="526"/>
      <c r="L258" s="526"/>
      <c r="M258" s="526"/>
      <c r="N258" s="526"/>
      <c r="O258" s="526"/>
      <c r="P258" s="526"/>
      <c r="Q258" s="526"/>
      <c r="R258" s="526"/>
      <c r="S258" s="526"/>
      <c r="T258" s="526"/>
      <c r="U258" s="526"/>
      <c r="V258" s="526"/>
      <c r="W258" s="526"/>
      <c r="X258" s="526"/>
      <c r="Y258" s="526"/>
      <c r="Z258" s="526"/>
      <c r="AA258" s="526"/>
      <c r="AB258" s="526"/>
      <c r="AC258" s="526"/>
      <c r="AD258" s="526"/>
      <c r="AE258" s="526"/>
      <c r="AF258" s="526"/>
      <c r="AG258" s="526"/>
      <c r="AH258" s="526"/>
      <c r="AI258" s="526"/>
      <c r="AJ258" s="526"/>
      <c r="AK258" s="526"/>
      <c r="AL258" s="526"/>
      <c r="AM258" s="526"/>
      <c r="AN258" s="527"/>
      <c r="AO258" s="527"/>
      <c r="AP258" s="527"/>
      <c r="AQ258" s="527"/>
    </row>
    <row r="259" spans="1:43" ht="15.75" customHeight="1">
      <c r="A259" s="101"/>
      <c r="B259" s="526"/>
      <c r="C259" s="526"/>
      <c r="D259" s="542"/>
      <c r="E259" s="829"/>
      <c r="F259" s="542"/>
      <c r="G259" s="830"/>
      <c r="H259" s="526"/>
      <c r="I259" s="526"/>
      <c r="J259" s="526"/>
      <c r="K259" s="526"/>
      <c r="L259" s="526"/>
      <c r="M259" s="526"/>
      <c r="N259" s="526"/>
      <c r="O259" s="526"/>
      <c r="P259" s="526"/>
      <c r="Q259" s="526"/>
      <c r="R259" s="526"/>
      <c r="S259" s="526"/>
      <c r="T259" s="526"/>
      <c r="U259" s="526"/>
      <c r="V259" s="526"/>
      <c r="W259" s="526"/>
      <c r="X259" s="526"/>
      <c r="Y259" s="526"/>
      <c r="Z259" s="526"/>
      <c r="AA259" s="526"/>
      <c r="AB259" s="526"/>
      <c r="AC259" s="526"/>
      <c r="AD259" s="526"/>
      <c r="AE259" s="526"/>
      <c r="AF259" s="526"/>
      <c r="AG259" s="526"/>
      <c r="AH259" s="526"/>
      <c r="AI259" s="526"/>
      <c r="AJ259" s="526"/>
      <c r="AK259" s="526"/>
      <c r="AL259" s="526"/>
      <c r="AM259" s="526"/>
      <c r="AN259" s="527"/>
      <c r="AO259" s="527"/>
      <c r="AP259" s="527"/>
      <c r="AQ259" s="527"/>
    </row>
    <row r="260" spans="1:43" ht="15.75" customHeight="1">
      <c r="A260" s="101"/>
      <c r="B260" s="526"/>
      <c r="C260" s="526"/>
      <c r="D260" s="542"/>
      <c r="E260" s="829"/>
      <c r="F260" s="542"/>
      <c r="G260" s="830"/>
      <c r="H260" s="526"/>
      <c r="I260" s="526"/>
      <c r="J260" s="526"/>
      <c r="K260" s="526"/>
      <c r="L260" s="526"/>
      <c r="M260" s="526"/>
      <c r="N260" s="526"/>
      <c r="O260" s="526"/>
      <c r="P260" s="526"/>
      <c r="Q260" s="526"/>
      <c r="R260" s="526"/>
      <c r="S260" s="526"/>
      <c r="T260" s="526"/>
      <c r="U260" s="526"/>
      <c r="V260" s="526"/>
      <c r="W260" s="526"/>
      <c r="X260" s="526"/>
      <c r="Y260" s="526"/>
      <c r="Z260" s="526"/>
      <c r="AA260" s="526"/>
      <c r="AB260" s="526"/>
      <c r="AC260" s="526"/>
      <c r="AD260" s="526"/>
      <c r="AE260" s="526"/>
      <c r="AF260" s="526"/>
      <c r="AG260" s="526"/>
      <c r="AH260" s="526"/>
      <c r="AI260" s="526"/>
      <c r="AJ260" s="526"/>
      <c r="AK260" s="526"/>
      <c r="AL260" s="526"/>
      <c r="AM260" s="526"/>
      <c r="AN260" s="527"/>
      <c r="AO260" s="527"/>
      <c r="AP260" s="527"/>
      <c r="AQ260" s="527"/>
    </row>
    <row r="261" spans="1:43" ht="15.75" customHeight="1">
      <c r="A261" s="101"/>
      <c r="B261" s="526"/>
      <c r="C261" s="526"/>
      <c r="D261" s="542"/>
      <c r="E261" s="829"/>
      <c r="F261" s="542"/>
      <c r="G261" s="830"/>
      <c r="H261" s="526"/>
      <c r="I261" s="526"/>
      <c r="J261" s="526"/>
      <c r="K261" s="526"/>
      <c r="L261" s="526"/>
      <c r="M261" s="526"/>
      <c r="N261" s="526"/>
      <c r="O261" s="526"/>
      <c r="P261" s="526"/>
      <c r="Q261" s="526"/>
      <c r="R261" s="526"/>
      <c r="S261" s="526"/>
      <c r="T261" s="526"/>
      <c r="U261" s="526"/>
      <c r="V261" s="526"/>
      <c r="W261" s="526"/>
      <c r="X261" s="526"/>
      <c r="Y261" s="526"/>
      <c r="Z261" s="526"/>
      <c r="AA261" s="526"/>
      <c r="AB261" s="526"/>
      <c r="AC261" s="526"/>
      <c r="AD261" s="526"/>
      <c r="AE261" s="526"/>
      <c r="AF261" s="526"/>
      <c r="AG261" s="526"/>
      <c r="AH261" s="526"/>
      <c r="AI261" s="526"/>
      <c r="AJ261" s="526"/>
      <c r="AK261" s="526"/>
      <c r="AL261" s="526"/>
      <c r="AM261" s="526"/>
      <c r="AN261" s="527"/>
      <c r="AO261" s="527"/>
      <c r="AP261" s="527"/>
      <c r="AQ261" s="527"/>
    </row>
    <row r="262" spans="1:43" ht="15.75" customHeight="1">
      <c r="A262" s="101"/>
      <c r="B262" s="526"/>
      <c r="C262" s="526"/>
      <c r="D262" s="542"/>
      <c r="E262" s="829"/>
      <c r="F262" s="542"/>
      <c r="G262" s="830"/>
      <c r="H262" s="526"/>
      <c r="I262" s="526"/>
      <c r="J262" s="526"/>
      <c r="K262" s="526"/>
      <c r="L262" s="526"/>
      <c r="M262" s="526"/>
      <c r="N262" s="526"/>
      <c r="O262" s="526"/>
      <c r="P262" s="526"/>
      <c r="Q262" s="526"/>
      <c r="R262" s="526"/>
      <c r="S262" s="526"/>
      <c r="T262" s="526"/>
      <c r="U262" s="526"/>
      <c r="V262" s="526"/>
      <c r="W262" s="526"/>
      <c r="X262" s="526"/>
      <c r="Y262" s="526"/>
      <c r="Z262" s="526"/>
      <c r="AA262" s="526"/>
      <c r="AB262" s="526"/>
      <c r="AC262" s="526"/>
      <c r="AD262" s="526"/>
      <c r="AE262" s="526"/>
      <c r="AF262" s="526"/>
      <c r="AG262" s="526"/>
      <c r="AH262" s="526"/>
      <c r="AI262" s="526"/>
      <c r="AJ262" s="526"/>
      <c r="AK262" s="526"/>
      <c r="AL262" s="526"/>
      <c r="AM262" s="526"/>
      <c r="AN262" s="527"/>
      <c r="AO262" s="527"/>
      <c r="AP262" s="527"/>
      <c r="AQ262" s="527"/>
    </row>
    <row r="263" spans="1:43" ht="15.75" customHeight="1">
      <c r="A263" s="101"/>
      <c r="B263" s="526"/>
      <c r="C263" s="526"/>
      <c r="D263" s="542"/>
      <c r="E263" s="829"/>
      <c r="F263" s="542"/>
      <c r="G263" s="830"/>
      <c r="H263" s="526"/>
      <c r="I263" s="526"/>
      <c r="J263" s="526"/>
      <c r="K263" s="526"/>
      <c r="L263" s="526"/>
      <c r="M263" s="526"/>
      <c r="N263" s="526"/>
      <c r="O263" s="526"/>
      <c r="P263" s="526"/>
      <c r="Q263" s="526"/>
      <c r="R263" s="526"/>
      <c r="S263" s="526"/>
      <c r="T263" s="526"/>
      <c r="U263" s="526"/>
      <c r="V263" s="526"/>
      <c r="W263" s="526"/>
      <c r="X263" s="526"/>
      <c r="Y263" s="526"/>
      <c r="Z263" s="526"/>
      <c r="AA263" s="526"/>
      <c r="AB263" s="526"/>
      <c r="AC263" s="526"/>
      <c r="AD263" s="526"/>
      <c r="AE263" s="526"/>
      <c r="AF263" s="526"/>
      <c r="AG263" s="526"/>
      <c r="AH263" s="526"/>
      <c r="AI263" s="526"/>
      <c r="AJ263" s="526"/>
      <c r="AK263" s="526"/>
      <c r="AL263" s="526"/>
      <c r="AM263" s="526"/>
      <c r="AN263" s="527"/>
      <c r="AO263" s="527"/>
      <c r="AP263" s="527"/>
      <c r="AQ263" s="527"/>
    </row>
    <row r="264" spans="1:43" ht="15.75" customHeight="1">
      <c r="A264" s="101"/>
      <c r="B264" s="526"/>
      <c r="C264" s="526"/>
      <c r="D264" s="542"/>
      <c r="E264" s="829"/>
      <c r="F264" s="542"/>
      <c r="G264" s="830"/>
      <c r="H264" s="526"/>
      <c r="I264" s="526"/>
      <c r="J264" s="526"/>
      <c r="K264" s="526"/>
      <c r="L264" s="526"/>
      <c r="M264" s="526"/>
      <c r="N264" s="526"/>
      <c r="O264" s="526"/>
      <c r="P264" s="526"/>
      <c r="Q264" s="526"/>
      <c r="R264" s="526"/>
      <c r="S264" s="526"/>
      <c r="T264" s="526"/>
      <c r="U264" s="526"/>
      <c r="V264" s="526"/>
      <c r="W264" s="526"/>
      <c r="X264" s="526"/>
      <c r="Y264" s="526"/>
      <c r="Z264" s="526"/>
      <c r="AA264" s="526"/>
      <c r="AB264" s="526"/>
      <c r="AC264" s="526"/>
      <c r="AD264" s="526"/>
      <c r="AE264" s="526"/>
      <c r="AF264" s="526"/>
      <c r="AG264" s="526"/>
      <c r="AH264" s="526"/>
      <c r="AI264" s="526"/>
      <c r="AJ264" s="526"/>
      <c r="AK264" s="526"/>
      <c r="AL264" s="526"/>
      <c r="AM264" s="526"/>
      <c r="AN264" s="527"/>
      <c r="AO264" s="527"/>
      <c r="AP264" s="527"/>
      <c r="AQ264" s="527"/>
    </row>
    <row r="265" spans="1:43" ht="15.75" customHeight="1">
      <c r="A265" s="101"/>
      <c r="B265" s="526"/>
      <c r="C265" s="526"/>
      <c r="D265" s="542"/>
      <c r="E265" s="829"/>
      <c r="F265" s="542"/>
      <c r="G265" s="830"/>
      <c r="H265" s="526"/>
      <c r="I265" s="526"/>
      <c r="J265" s="526"/>
      <c r="K265" s="526"/>
      <c r="L265" s="526"/>
      <c r="M265" s="526"/>
      <c r="N265" s="526"/>
      <c r="O265" s="526"/>
      <c r="P265" s="526"/>
      <c r="Q265" s="526"/>
      <c r="R265" s="526"/>
      <c r="S265" s="526"/>
      <c r="T265" s="526"/>
      <c r="U265" s="526"/>
      <c r="V265" s="526"/>
      <c r="W265" s="526"/>
      <c r="X265" s="526"/>
      <c r="Y265" s="526"/>
      <c r="Z265" s="526"/>
      <c r="AA265" s="526"/>
      <c r="AB265" s="526"/>
      <c r="AC265" s="526"/>
      <c r="AD265" s="526"/>
      <c r="AE265" s="526"/>
      <c r="AF265" s="526"/>
      <c r="AG265" s="526"/>
      <c r="AH265" s="526"/>
      <c r="AI265" s="526"/>
      <c r="AJ265" s="526"/>
      <c r="AK265" s="526"/>
      <c r="AL265" s="526"/>
      <c r="AM265" s="526"/>
      <c r="AN265" s="527"/>
      <c r="AO265" s="527"/>
      <c r="AP265" s="527"/>
      <c r="AQ265" s="527"/>
    </row>
    <row r="266" spans="1:43" ht="15.75" customHeight="1">
      <c r="A266" s="101"/>
      <c r="B266" s="526"/>
      <c r="C266" s="526"/>
      <c r="D266" s="542"/>
      <c r="E266" s="829"/>
      <c r="F266" s="542"/>
      <c r="G266" s="830"/>
      <c r="H266" s="526"/>
      <c r="I266" s="526"/>
      <c r="J266" s="526"/>
      <c r="K266" s="526"/>
      <c r="L266" s="526"/>
      <c r="M266" s="526"/>
      <c r="N266" s="526"/>
      <c r="O266" s="526"/>
      <c r="P266" s="526"/>
      <c r="Q266" s="526"/>
      <c r="R266" s="526"/>
      <c r="S266" s="526"/>
      <c r="T266" s="526"/>
      <c r="U266" s="526"/>
      <c r="V266" s="526"/>
      <c r="W266" s="526"/>
      <c r="X266" s="526"/>
      <c r="Y266" s="526"/>
      <c r="Z266" s="526"/>
      <c r="AA266" s="526"/>
      <c r="AB266" s="526"/>
      <c r="AC266" s="526"/>
      <c r="AD266" s="526"/>
      <c r="AE266" s="526"/>
      <c r="AF266" s="526"/>
      <c r="AG266" s="526"/>
      <c r="AH266" s="526"/>
      <c r="AI266" s="526"/>
      <c r="AJ266" s="526"/>
      <c r="AK266" s="526"/>
      <c r="AL266" s="526"/>
      <c r="AM266" s="526"/>
      <c r="AN266" s="527"/>
      <c r="AO266" s="527"/>
      <c r="AP266" s="527"/>
      <c r="AQ266" s="527"/>
    </row>
    <row r="267" spans="1:43" ht="15.75" customHeight="1">
      <c r="A267" s="101"/>
      <c r="B267" s="526"/>
      <c r="C267" s="526"/>
      <c r="D267" s="542"/>
      <c r="E267" s="829"/>
      <c r="F267" s="542"/>
      <c r="G267" s="830"/>
      <c r="H267" s="526"/>
      <c r="I267" s="526"/>
      <c r="J267" s="526"/>
      <c r="K267" s="526"/>
      <c r="L267" s="526"/>
      <c r="M267" s="526"/>
      <c r="N267" s="526"/>
      <c r="O267" s="526"/>
      <c r="P267" s="526"/>
      <c r="Q267" s="526"/>
      <c r="R267" s="526"/>
      <c r="S267" s="526"/>
      <c r="T267" s="526"/>
      <c r="U267" s="526"/>
      <c r="V267" s="526"/>
      <c r="W267" s="526"/>
      <c r="X267" s="526"/>
      <c r="Y267" s="526"/>
      <c r="Z267" s="526"/>
      <c r="AA267" s="526"/>
      <c r="AB267" s="526"/>
      <c r="AC267" s="526"/>
      <c r="AD267" s="526"/>
      <c r="AE267" s="526"/>
      <c r="AF267" s="526"/>
      <c r="AG267" s="526"/>
      <c r="AH267" s="526"/>
      <c r="AI267" s="526"/>
      <c r="AJ267" s="526"/>
      <c r="AK267" s="526"/>
      <c r="AL267" s="526"/>
      <c r="AM267" s="526"/>
      <c r="AN267" s="527"/>
      <c r="AO267" s="527"/>
      <c r="AP267" s="527"/>
      <c r="AQ267" s="527"/>
    </row>
    <row r="268" spans="1:43" ht="15.75" customHeight="1">
      <c r="A268" s="101"/>
      <c r="B268" s="526"/>
      <c r="C268" s="526"/>
      <c r="D268" s="542"/>
      <c r="E268" s="829"/>
      <c r="F268" s="542"/>
      <c r="G268" s="830"/>
      <c r="H268" s="526"/>
      <c r="I268" s="526"/>
      <c r="J268" s="526"/>
      <c r="K268" s="526"/>
      <c r="L268" s="526"/>
      <c r="M268" s="526"/>
      <c r="N268" s="526"/>
      <c r="O268" s="526"/>
      <c r="P268" s="526"/>
      <c r="Q268" s="526"/>
      <c r="R268" s="526"/>
      <c r="S268" s="526"/>
      <c r="T268" s="526"/>
      <c r="U268" s="526"/>
      <c r="V268" s="526"/>
      <c r="W268" s="526"/>
      <c r="X268" s="526"/>
      <c r="Y268" s="526"/>
      <c r="Z268" s="526"/>
      <c r="AA268" s="526"/>
      <c r="AB268" s="526"/>
      <c r="AC268" s="526"/>
      <c r="AD268" s="526"/>
      <c r="AE268" s="526"/>
      <c r="AF268" s="526"/>
      <c r="AG268" s="526"/>
      <c r="AH268" s="526"/>
      <c r="AI268" s="526"/>
      <c r="AJ268" s="526"/>
      <c r="AK268" s="526"/>
      <c r="AL268" s="526"/>
      <c r="AM268" s="526"/>
      <c r="AN268" s="527"/>
      <c r="AO268" s="527"/>
      <c r="AP268" s="527"/>
      <c r="AQ268" s="527"/>
    </row>
    <row r="269" spans="1:43" ht="15.75" customHeight="1">
      <c r="A269" s="101"/>
      <c r="B269" s="526"/>
      <c r="C269" s="526"/>
      <c r="D269" s="542"/>
      <c r="E269" s="829"/>
      <c r="F269" s="542"/>
      <c r="G269" s="830"/>
      <c r="H269" s="526"/>
      <c r="I269" s="526"/>
      <c r="J269" s="526"/>
      <c r="K269" s="526"/>
      <c r="L269" s="526"/>
      <c r="M269" s="526"/>
      <c r="N269" s="526"/>
      <c r="O269" s="526"/>
      <c r="P269" s="526"/>
      <c r="Q269" s="526"/>
      <c r="R269" s="526"/>
      <c r="S269" s="526"/>
      <c r="T269" s="526"/>
      <c r="U269" s="526"/>
      <c r="V269" s="526"/>
      <c r="W269" s="526"/>
      <c r="X269" s="526"/>
      <c r="Y269" s="526"/>
      <c r="Z269" s="526"/>
      <c r="AA269" s="526"/>
      <c r="AB269" s="526"/>
      <c r="AC269" s="526"/>
      <c r="AD269" s="526"/>
      <c r="AE269" s="526"/>
      <c r="AF269" s="526"/>
      <c r="AG269" s="526"/>
      <c r="AH269" s="526"/>
      <c r="AI269" s="526"/>
      <c r="AJ269" s="526"/>
      <c r="AK269" s="526"/>
      <c r="AL269" s="526"/>
      <c r="AM269" s="526"/>
      <c r="AN269" s="527"/>
      <c r="AO269" s="527"/>
      <c r="AP269" s="527"/>
      <c r="AQ269" s="527"/>
    </row>
    <row r="270" spans="1:43" ht="15.75" customHeight="1">
      <c r="A270" s="101"/>
      <c r="B270" s="526"/>
      <c r="C270" s="526"/>
      <c r="D270" s="542"/>
      <c r="E270" s="829"/>
      <c r="F270" s="542"/>
      <c r="G270" s="830"/>
      <c r="H270" s="526"/>
      <c r="I270" s="526"/>
      <c r="J270" s="526"/>
      <c r="K270" s="526"/>
      <c r="L270" s="526"/>
      <c r="M270" s="526"/>
      <c r="N270" s="526"/>
      <c r="O270" s="526"/>
      <c r="P270" s="526"/>
      <c r="Q270" s="526"/>
      <c r="R270" s="526"/>
      <c r="S270" s="526"/>
      <c r="T270" s="526"/>
      <c r="U270" s="526"/>
      <c r="V270" s="526"/>
      <c r="W270" s="526"/>
      <c r="X270" s="526"/>
      <c r="Y270" s="526"/>
      <c r="Z270" s="526"/>
      <c r="AA270" s="526"/>
      <c r="AB270" s="526"/>
      <c r="AC270" s="526"/>
      <c r="AD270" s="526"/>
      <c r="AE270" s="526"/>
      <c r="AF270" s="526"/>
      <c r="AG270" s="526"/>
      <c r="AH270" s="526"/>
      <c r="AI270" s="526"/>
      <c r="AJ270" s="526"/>
      <c r="AK270" s="526"/>
      <c r="AL270" s="526"/>
      <c r="AM270" s="526"/>
      <c r="AN270" s="527"/>
      <c r="AO270" s="527"/>
      <c r="AP270" s="527"/>
      <c r="AQ270" s="527"/>
    </row>
    <row r="271" spans="1:43" ht="15.75" customHeight="1">
      <c r="A271" s="101"/>
      <c r="B271" s="526"/>
      <c r="C271" s="526"/>
      <c r="D271" s="542"/>
      <c r="E271" s="829"/>
      <c r="F271" s="542"/>
      <c r="G271" s="830"/>
      <c r="H271" s="526"/>
      <c r="I271" s="526"/>
      <c r="J271" s="526"/>
      <c r="K271" s="526"/>
      <c r="L271" s="526"/>
      <c r="M271" s="526"/>
      <c r="N271" s="526"/>
      <c r="O271" s="526"/>
      <c r="P271" s="526"/>
      <c r="Q271" s="526"/>
      <c r="R271" s="526"/>
      <c r="S271" s="526"/>
      <c r="T271" s="526"/>
      <c r="U271" s="526"/>
      <c r="V271" s="526"/>
      <c r="W271" s="526"/>
      <c r="X271" s="526"/>
      <c r="Y271" s="526"/>
      <c r="Z271" s="526"/>
      <c r="AA271" s="526"/>
      <c r="AB271" s="526"/>
      <c r="AC271" s="526"/>
      <c r="AD271" s="526"/>
      <c r="AE271" s="526"/>
      <c r="AF271" s="526"/>
      <c r="AG271" s="526"/>
      <c r="AH271" s="526"/>
      <c r="AI271" s="526"/>
      <c r="AJ271" s="526"/>
      <c r="AK271" s="526"/>
      <c r="AL271" s="526"/>
      <c r="AM271" s="526"/>
      <c r="AN271" s="527"/>
      <c r="AO271" s="527"/>
      <c r="AP271" s="527"/>
      <c r="AQ271" s="527"/>
    </row>
    <row r="272" spans="1:43" ht="15.75" customHeight="1">
      <c r="A272" s="101"/>
      <c r="B272" s="526"/>
      <c r="C272" s="526"/>
      <c r="D272" s="542"/>
      <c r="E272" s="829"/>
      <c r="F272" s="542"/>
      <c r="G272" s="830"/>
      <c r="H272" s="526"/>
      <c r="I272" s="526"/>
      <c r="J272" s="526"/>
      <c r="K272" s="526"/>
      <c r="L272" s="526"/>
      <c r="M272" s="526"/>
      <c r="N272" s="526"/>
      <c r="O272" s="526"/>
      <c r="P272" s="526"/>
      <c r="Q272" s="526"/>
      <c r="R272" s="526"/>
      <c r="S272" s="526"/>
      <c r="T272" s="526"/>
      <c r="U272" s="526"/>
      <c r="V272" s="526"/>
      <c r="W272" s="526"/>
      <c r="X272" s="526"/>
      <c r="Y272" s="526"/>
      <c r="Z272" s="526"/>
      <c r="AA272" s="526"/>
      <c r="AB272" s="526"/>
      <c r="AC272" s="526"/>
      <c r="AD272" s="526"/>
      <c r="AE272" s="526"/>
      <c r="AF272" s="526"/>
      <c r="AG272" s="526"/>
      <c r="AH272" s="526"/>
      <c r="AI272" s="526"/>
      <c r="AJ272" s="526"/>
      <c r="AK272" s="526"/>
      <c r="AL272" s="526"/>
      <c r="AM272" s="526"/>
      <c r="AN272" s="527"/>
      <c r="AO272" s="527"/>
      <c r="AP272" s="527"/>
      <c r="AQ272" s="527"/>
    </row>
    <row r="273" spans="1:43" ht="15.75" customHeight="1">
      <c r="A273" s="101"/>
      <c r="B273" s="526"/>
      <c r="C273" s="526"/>
      <c r="D273" s="542"/>
      <c r="E273" s="829"/>
      <c r="F273" s="542"/>
      <c r="G273" s="830"/>
      <c r="H273" s="526"/>
      <c r="I273" s="526"/>
      <c r="J273" s="526"/>
      <c r="K273" s="526"/>
      <c r="L273" s="526"/>
      <c r="M273" s="526"/>
      <c r="N273" s="526"/>
      <c r="O273" s="526"/>
      <c r="P273" s="526"/>
      <c r="Q273" s="526"/>
      <c r="R273" s="526"/>
      <c r="S273" s="526"/>
      <c r="T273" s="526"/>
      <c r="U273" s="526"/>
      <c r="V273" s="526"/>
      <c r="W273" s="526"/>
      <c r="X273" s="526"/>
      <c r="Y273" s="526"/>
      <c r="Z273" s="526"/>
      <c r="AA273" s="526"/>
      <c r="AB273" s="526"/>
      <c r="AC273" s="526"/>
      <c r="AD273" s="526"/>
      <c r="AE273" s="526"/>
      <c r="AF273" s="526"/>
      <c r="AG273" s="526"/>
      <c r="AH273" s="526"/>
      <c r="AI273" s="526"/>
      <c r="AJ273" s="526"/>
      <c r="AK273" s="526"/>
      <c r="AL273" s="526"/>
      <c r="AM273" s="526"/>
      <c r="AN273" s="527"/>
      <c r="AO273" s="527"/>
      <c r="AP273" s="527"/>
      <c r="AQ273" s="527"/>
    </row>
    <row r="274" spans="1:43" ht="15.75" customHeight="1">
      <c r="A274" s="101"/>
      <c r="B274" s="526"/>
      <c r="C274" s="526"/>
      <c r="D274" s="542"/>
      <c r="E274" s="829"/>
      <c r="F274" s="542"/>
      <c r="G274" s="830"/>
      <c r="H274" s="526"/>
      <c r="I274" s="526"/>
      <c r="J274" s="526"/>
      <c r="K274" s="526"/>
      <c r="L274" s="526"/>
      <c r="M274" s="526"/>
      <c r="N274" s="526"/>
      <c r="O274" s="526"/>
      <c r="P274" s="526"/>
      <c r="Q274" s="526"/>
      <c r="R274" s="526"/>
      <c r="S274" s="526"/>
      <c r="T274" s="526"/>
      <c r="U274" s="526"/>
      <c r="V274" s="526"/>
      <c r="W274" s="526"/>
      <c r="X274" s="526"/>
      <c r="Y274" s="526"/>
      <c r="Z274" s="526"/>
      <c r="AA274" s="526"/>
      <c r="AB274" s="526"/>
      <c r="AC274" s="526"/>
      <c r="AD274" s="526"/>
      <c r="AE274" s="526"/>
      <c r="AF274" s="526"/>
      <c r="AG274" s="526"/>
      <c r="AH274" s="526"/>
      <c r="AI274" s="526"/>
      <c r="AJ274" s="526"/>
      <c r="AK274" s="526"/>
      <c r="AL274" s="526"/>
      <c r="AM274" s="526"/>
      <c r="AN274" s="527"/>
      <c r="AO274" s="527"/>
      <c r="AP274" s="527"/>
      <c r="AQ274" s="527"/>
    </row>
    <row r="275" spans="1:43" ht="15.75" customHeight="1">
      <c r="A275" s="101"/>
      <c r="B275" s="526"/>
      <c r="C275" s="526"/>
      <c r="D275" s="542"/>
      <c r="E275" s="829"/>
      <c r="F275" s="542"/>
      <c r="G275" s="830"/>
      <c r="H275" s="526"/>
      <c r="I275" s="526"/>
      <c r="J275" s="526"/>
      <c r="K275" s="526"/>
      <c r="L275" s="526"/>
      <c r="M275" s="526"/>
      <c r="N275" s="526"/>
      <c r="O275" s="526"/>
      <c r="P275" s="526"/>
      <c r="Q275" s="526"/>
      <c r="R275" s="526"/>
      <c r="S275" s="526"/>
      <c r="T275" s="526"/>
      <c r="U275" s="526"/>
      <c r="V275" s="526"/>
      <c r="W275" s="526"/>
      <c r="X275" s="526"/>
      <c r="Y275" s="526"/>
      <c r="Z275" s="526"/>
      <c r="AA275" s="526"/>
      <c r="AB275" s="526"/>
      <c r="AC275" s="526"/>
      <c r="AD275" s="526"/>
      <c r="AE275" s="526"/>
      <c r="AF275" s="526"/>
      <c r="AG275" s="526"/>
      <c r="AH275" s="526"/>
      <c r="AI275" s="526"/>
      <c r="AJ275" s="526"/>
      <c r="AK275" s="526"/>
      <c r="AL275" s="526"/>
      <c r="AM275" s="526"/>
      <c r="AN275" s="527"/>
      <c r="AO275" s="527"/>
      <c r="AP275" s="527"/>
      <c r="AQ275" s="527"/>
    </row>
    <row r="276" spans="1:43" ht="15.75" customHeight="1">
      <c r="A276" s="101"/>
      <c r="B276" s="526"/>
      <c r="C276" s="526"/>
      <c r="D276" s="542"/>
      <c r="E276" s="829"/>
      <c r="F276" s="542"/>
      <c r="G276" s="830"/>
      <c r="H276" s="526"/>
      <c r="I276" s="526"/>
      <c r="J276" s="526"/>
      <c r="K276" s="526"/>
      <c r="L276" s="526"/>
      <c r="M276" s="526"/>
      <c r="N276" s="526"/>
      <c r="O276" s="526"/>
      <c r="P276" s="526"/>
      <c r="Q276" s="526"/>
      <c r="R276" s="526"/>
      <c r="S276" s="526"/>
      <c r="T276" s="526"/>
      <c r="U276" s="526"/>
      <c r="V276" s="526"/>
      <c r="W276" s="526"/>
      <c r="X276" s="526"/>
      <c r="Y276" s="526"/>
      <c r="Z276" s="526"/>
      <c r="AA276" s="526"/>
      <c r="AB276" s="526"/>
      <c r="AC276" s="526"/>
      <c r="AD276" s="526"/>
      <c r="AE276" s="526"/>
      <c r="AF276" s="526"/>
      <c r="AG276" s="526"/>
      <c r="AH276" s="526"/>
      <c r="AI276" s="526"/>
      <c r="AJ276" s="526"/>
      <c r="AK276" s="526"/>
      <c r="AL276" s="526"/>
      <c r="AM276" s="526"/>
      <c r="AN276" s="527"/>
      <c r="AO276" s="527"/>
      <c r="AP276" s="527"/>
      <c r="AQ276" s="527"/>
    </row>
    <row r="277" spans="1:43" ht="15.75" customHeight="1">
      <c r="A277" s="101"/>
      <c r="B277" s="526"/>
      <c r="C277" s="526"/>
      <c r="D277" s="542"/>
      <c r="E277" s="829"/>
      <c r="F277" s="542"/>
      <c r="G277" s="830"/>
      <c r="H277" s="526"/>
      <c r="I277" s="526"/>
      <c r="J277" s="526"/>
      <c r="K277" s="526"/>
      <c r="L277" s="526"/>
      <c r="M277" s="526"/>
      <c r="N277" s="526"/>
      <c r="O277" s="526"/>
      <c r="P277" s="526"/>
      <c r="Q277" s="526"/>
      <c r="R277" s="526"/>
      <c r="S277" s="526"/>
      <c r="T277" s="526"/>
      <c r="U277" s="526"/>
      <c r="V277" s="526"/>
      <c r="W277" s="526"/>
      <c r="X277" s="526"/>
      <c r="Y277" s="526"/>
      <c r="Z277" s="526"/>
      <c r="AA277" s="526"/>
      <c r="AB277" s="526"/>
      <c r="AC277" s="526"/>
      <c r="AD277" s="526"/>
      <c r="AE277" s="526"/>
      <c r="AF277" s="526"/>
      <c r="AG277" s="526"/>
      <c r="AH277" s="526"/>
      <c r="AI277" s="526"/>
      <c r="AJ277" s="526"/>
      <c r="AK277" s="526"/>
      <c r="AL277" s="526"/>
      <c r="AM277" s="526"/>
      <c r="AN277" s="527"/>
      <c r="AO277" s="527"/>
      <c r="AP277" s="527"/>
      <c r="AQ277" s="527"/>
    </row>
    <row r="278" spans="1:43" ht="15.75" customHeight="1">
      <c r="A278" s="101"/>
      <c r="B278" s="526"/>
      <c r="C278" s="526"/>
      <c r="D278" s="542"/>
      <c r="E278" s="829"/>
      <c r="F278" s="542"/>
      <c r="G278" s="830"/>
      <c r="H278" s="526"/>
      <c r="I278" s="526"/>
      <c r="J278" s="526"/>
      <c r="K278" s="526"/>
      <c r="L278" s="526"/>
      <c r="M278" s="526"/>
      <c r="N278" s="526"/>
      <c r="O278" s="526"/>
      <c r="P278" s="526"/>
      <c r="Q278" s="526"/>
      <c r="R278" s="526"/>
      <c r="S278" s="526"/>
      <c r="T278" s="526"/>
      <c r="U278" s="526"/>
      <c r="V278" s="526"/>
      <c r="W278" s="526"/>
      <c r="X278" s="526"/>
      <c r="Y278" s="526"/>
      <c r="Z278" s="526"/>
      <c r="AA278" s="526"/>
      <c r="AB278" s="526"/>
      <c r="AC278" s="526"/>
      <c r="AD278" s="526"/>
      <c r="AE278" s="526"/>
      <c r="AF278" s="526"/>
      <c r="AG278" s="526"/>
      <c r="AH278" s="526"/>
      <c r="AI278" s="526"/>
      <c r="AJ278" s="526"/>
      <c r="AK278" s="526"/>
      <c r="AL278" s="526"/>
      <c r="AM278" s="526"/>
      <c r="AN278" s="527"/>
      <c r="AO278" s="527"/>
      <c r="AP278" s="527"/>
      <c r="AQ278" s="527"/>
    </row>
    <row r="279" spans="1:43" ht="15.75" customHeight="1">
      <c r="A279" s="101"/>
      <c r="B279" s="526"/>
      <c r="C279" s="526"/>
      <c r="D279" s="542"/>
      <c r="E279" s="829"/>
      <c r="F279" s="542"/>
      <c r="G279" s="830"/>
      <c r="H279" s="526"/>
      <c r="I279" s="526"/>
      <c r="J279" s="526"/>
      <c r="K279" s="526"/>
      <c r="L279" s="526"/>
      <c r="M279" s="526"/>
      <c r="N279" s="526"/>
      <c r="O279" s="526"/>
      <c r="P279" s="526"/>
      <c r="Q279" s="526"/>
      <c r="R279" s="526"/>
      <c r="S279" s="526"/>
      <c r="T279" s="526"/>
      <c r="U279" s="526"/>
      <c r="V279" s="526"/>
      <c r="W279" s="526"/>
      <c r="X279" s="526"/>
      <c r="Y279" s="526"/>
      <c r="Z279" s="526"/>
      <c r="AA279" s="526"/>
      <c r="AB279" s="526"/>
      <c r="AC279" s="526"/>
      <c r="AD279" s="526"/>
      <c r="AE279" s="526"/>
      <c r="AF279" s="526"/>
      <c r="AG279" s="526"/>
      <c r="AH279" s="526"/>
      <c r="AI279" s="526"/>
      <c r="AJ279" s="526"/>
      <c r="AK279" s="526"/>
      <c r="AL279" s="526"/>
      <c r="AM279" s="526"/>
      <c r="AN279" s="527"/>
      <c r="AO279" s="527"/>
      <c r="AP279" s="527"/>
      <c r="AQ279" s="527"/>
    </row>
    <row r="280" spans="1:43" ht="15.75" customHeight="1">
      <c r="A280" s="101"/>
      <c r="B280" s="526"/>
      <c r="C280" s="526"/>
      <c r="D280" s="542"/>
      <c r="E280" s="829"/>
      <c r="F280" s="542"/>
      <c r="G280" s="830"/>
      <c r="H280" s="526"/>
      <c r="I280" s="526"/>
      <c r="J280" s="526"/>
      <c r="K280" s="526"/>
      <c r="L280" s="526"/>
      <c r="M280" s="526"/>
      <c r="N280" s="526"/>
      <c r="O280" s="526"/>
      <c r="P280" s="526"/>
      <c r="Q280" s="526"/>
      <c r="R280" s="526"/>
      <c r="S280" s="526"/>
      <c r="T280" s="526"/>
      <c r="U280" s="526"/>
      <c r="V280" s="526"/>
      <c r="W280" s="526"/>
      <c r="X280" s="526"/>
      <c r="Y280" s="526"/>
      <c r="Z280" s="526"/>
      <c r="AA280" s="526"/>
      <c r="AB280" s="526"/>
      <c r="AC280" s="526"/>
      <c r="AD280" s="526"/>
      <c r="AE280" s="526"/>
      <c r="AF280" s="526"/>
      <c r="AG280" s="526"/>
      <c r="AH280" s="526"/>
      <c r="AI280" s="526"/>
      <c r="AJ280" s="526"/>
      <c r="AK280" s="526"/>
      <c r="AL280" s="526"/>
      <c r="AM280" s="526"/>
      <c r="AN280" s="527"/>
      <c r="AO280" s="527"/>
      <c r="AP280" s="527"/>
      <c r="AQ280" s="527"/>
    </row>
    <row r="281" spans="1:43" ht="15.75" customHeight="1">
      <c r="A281" s="101"/>
      <c r="B281" s="526"/>
      <c r="C281" s="526"/>
      <c r="D281" s="542"/>
      <c r="E281" s="829"/>
      <c r="F281" s="542"/>
      <c r="G281" s="830"/>
      <c r="H281" s="526"/>
      <c r="I281" s="526"/>
      <c r="J281" s="526"/>
      <c r="K281" s="526"/>
      <c r="L281" s="526"/>
      <c r="M281" s="526"/>
      <c r="N281" s="526"/>
      <c r="O281" s="526"/>
      <c r="P281" s="526"/>
      <c r="Q281" s="526"/>
      <c r="R281" s="526"/>
      <c r="S281" s="526"/>
      <c r="T281" s="526"/>
      <c r="U281" s="526"/>
      <c r="V281" s="526"/>
      <c r="W281" s="526"/>
      <c r="X281" s="526"/>
      <c r="Y281" s="526"/>
      <c r="Z281" s="526"/>
      <c r="AA281" s="526"/>
      <c r="AB281" s="526"/>
      <c r="AC281" s="526"/>
      <c r="AD281" s="526"/>
      <c r="AE281" s="526"/>
      <c r="AF281" s="526"/>
      <c r="AG281" s="526"/>
      <c r="AH281" s="526"/>
      <c r="AI281" s="526"/>
      <c r="AJ281" s="526"/>
      <c r="AK281" s="526"/>
      <c r="AL281" s="526"/>
      <c r="AM281" s="526"/>
      <c r="AN281" s="527"/>
      <c r="AO281" s="527"/>
      <c r="AP281" s="527"/>
      <c r="AQ281" s="527"/>
    </row>
    <row r="282" spans="1:43" ht="15.75" customHeight="1">
      <c r="A282" s="101"/>
      <c r="B282" s="526"/>
      <c r="C282" s="526"/>
      <c r="D282" s="542"/>
      <c r="E282" s="829"/>
      <c r="F282" s="542"/>
      <c r="G282" s="830"/>
      <c r="H282" s="526"/>
      <c r="I282" s="526"/>
      <c r="J282" s="526"/>
      <c r="K282" s="526"/>
      <c r="L282" s="526"/>
      <c r="M282" s="526"/>
      <c r="N282" s="526"/>
      <c r="O282" s="526"/>
      <c r="P282" s="526"/>
      <c r="Q282" s="526"/>
      <c r="R282" s="526"/>
      <c r="S282" s="526"/>
      <c r="T282" s="526"/>
      <c r="U282" s="526"/>
      <c r="V282" s="526"/>
      <c r="W282" s="526"/>
      <c r="X282" s="526"/>
      <c r="Y282" s="526"/>
      <c r="Z282" s="526"/>
      <c r="AA282" s="526"/>
      <c r="AB282" s="526"/>
      <c r="AC282" s="526"/>
      <c r="AD282" s="526"/>
      <c r="AE282" s="526"/>
      <c r="AF282" s="526"/>
      <c r="AG282" s="526"/>
      <c r="AH282" s="526"/>
      <c r="AI282" s="526"/>
      <c r="AJ282" s="526"/>
      <c r="AK282" s="526"/>
      <c r="AL282" s="526"/>
      <c r="AM282" s="526"/>
      <c r="AN282" s="527"/>
      <c r="AO282" s="527"/>
      <c r="AP282" s="527"/>
      <c r="AQ282" s="527"/>
    </row>
    <row r="283" spans="1:43" ht="15.75" customHeight="1">
      <c r="A283" s="101"/>
      <c r="B283" s="526"/>
      <c r="C283" s="526"/>
      <c r="D283" s="542"/>
      <c r="E283" s="829"/>
      <c r="F283" s="542"/>
      <c r="G283" s="830"/>
      <c r="H283" s="526"/>
      <c r="I283" s="526"/>
      <c r="J283" s="526"/>
      <c r="K283" s="526"/>
      <c r="L283" s="526"/>
      <c r="M283" s="526"/>
      <c r="N283" s="526"/>
      <c r="O283" s="526"/>
      <c r="P283" s="526"/>
      <c r="Q283" s="526"/>
      <c r="R283" s="526"/>
      <c r="S283" s="526"/>
      <c r="T283" s="526"/>
      <c r="U283" s="526"/>
      <c r="V283" s="526"/>
      <c r="W283" s="526"/>
      <c r="X283" s="526"/>
      <c r="Y283" s="526"/>
      <c r="Z283" s="526"/>
      <c r="AA283" s="526"/>
      <c r="AB283" s="526"/>
      <c r="AC283" s="526"/>
      <c r="AD283" s="526"/>
      <c r="AE283" s="526"/>
      <c r="AF283" s="526"/>
      <c r="AG283" s="526"/>
      <c r="AH283" s="526"/>
      <c r="AI283" s="526"/>
      <c r="AJ283" s="526"/>
      <c r="AK283" s="526"/>
      <c r="AL283" s="526"/>
      <c r="AM283" s="526"/>
      <c r="AN283" s="527"/>
      <c r="AO283" s="527"/>
      <c r="AP283" s="527"/>
      <c r="AQ283" s="527"/>
    </row>
    <row r="284" spans="1:43" ht="15.75" customHeight="1">
      <c r="A284" s="101"/>
      <c r="B284" s="526"/>
      <c r="C284" s="526"/>
      <c r="D284" s="542"/>
      <c r="E284" s="829"/>
      <c r="F284" s="542"/>
      <c r="G284" s="830"/>
      <c r="H284" s="526"/>
      <c r="I284" s="526"/>
      <c r="J284" s="526"/>
      <c r="K284" s="526"/>
      <c r="L284" s="526"/>
      <c r="M284" s="526"/>
      <c r="N284" s="526"/>
      <c r="O284" s="526"/>
      <c r="P284" s="526"/>
      <c r="Q284" s="526"/>
      <c r="R284" s="526"/>
      <c r="S284" s="526"/>
      <c r="T284" s="526"/>
      <c r="U284" s="526"/>
      <c r="V284" s="526"/>
      <c r="W284" s="526"/>
      <c r="X284" s="526"/>
      <c r="Y284" s="526"/>
      <c r="Z284" s="526"/>
      <c r="AA284" s="526"/>
      <c r="AB284" s="526"/>
      <c r="AC284" s="526"/>
      <c r="AD284" s="526"/>
      <c r="AE284" s="526"/>
      <c r="AF284" s="526"/>
      <c r="AG284" s="526"/>
      <c r="AH284" s="526"/>
      <c r="AI284" s="526"/>
      <c r="AJ284" s="526"/>
      <c r="AK284" s="526"/>
      <c r="AL284" s="526"/>
      <c r="AM284" s="526"/>
      <c r="AN284" s="527"/>
      <c r="AO284" s="527"/>
      <c r="AP284" s="527"/>
      <c r="AQ284" s="527"/>
    </row>
    <row r="285" spans="1:43" ht="15.75" customHeight="1">
      <c r="A285" s="101"/>
      <c r="B285" s="526"/>
      <c r="C285" s="526"/>
      <c r="D285" s="542"/>
      <c r="E285" s="829"/>
      <c r="F285" s="542"/>
      <c r="G285" s="830"/>
      <c r="H285" s="526"/>
      <c r="I285" s="526"/>
      <c r="J285" s="526"/>
      <c r="K285" s="526"/>
      <c r="L285" s="526"/>
      <c r="M285" s="526"/>
      <c r="N285" s="526"/>
      <c r="O285" s="526"/>
      <c r="P285" s="526"/>
      <c r="Q285" s="526"/>
      <c r="R285" s="526"/>
      <c r="S285" s="526"/>
      <c r="T285" s="526"/>
      <c r="U285" s="526"/>
      <c r="V285" s="526"/>
      <c r="W285" s="526"/>
      <c r="X285" s="526"/>
      <c r="Y285" s="526"/>
      <c r="Z285" s="526"/>
      <c r="AA285" s="526"/>
      <c r="AB285" s="526"/>
      <c r="AC285" s="526"/>
      <c r="AD285" s="526"/>
      <c r="AE285" s="526"/>
      <c r="AF285" s="526"/>
      <c r="AG285" s="526"/>
      <c r="AH285" s="526"/>
      <c r="AI285" s="526"/>
      <c r="AJ285" s="526"/>
      <c r="AK285" s="526"/>
      <c r="AL285" s="526"/>
      <c r="AM285" s="526"/>
      <c r="AN285" s="527"/>
      <c r="AO285" s="527"/>
      <c r="AP285" s="527"/>
      <c r="AQ285" s="527"/>
    </row>
    <row r="286" spans="1:43" ht="15.75" customHeight="1">
      <c r="A286" s="101"/>
      <c r="B286" s="526"/>
      <c r="C286" s="526"/>
      <c r="D286" s="542"/>
      <c r="E286" s="829"/>
      <c r="F286" s="542"/>
      <c r="G286" s="830"/>
      <c r="H286" s="526"/>
      <c r="I286" s="526"/>
      <c r="J286" s="526"/>
      <c r="K286" s="526"/>
      <c r="L286" s="526"/>
      <c r="M286" s="526"/>
      <c r="N286" s="526"/>
      <c r="O286" s="526"/>
      <c r="P286" s="526"/>
      <c r="Q286" s="526"/>
      <c r="R286" s="526"/>
      <c r="S286" s="526"/>
      <c r="T286" s="526"/>
      <c r="U286" s="526"/>
      <c r="V286" s="526"/>
      <c r="W286" s="526"/>
      <c r="X286" s="526"/>
      <c r="Y286" s="526"/>
      <c r="Z286" s="526"/>
      <c r="AA286" s="526"/>
      <c r="AB286" s="526"/>
      <c r="AC286" s="526"/>
      <c r="AD286" s="526"/>
      <c r="AE286" s="526"/>
      <c r="AF286" s="526"/>
      <c r="AG286" s="526"/>
      <c r="AH286" s="526"/>
      <c r="AI286" s="526"/>
      <c r="AJ286" s="526"/>
      <c r="AK286" s="526"/>
      <c r="AL286" s="526"/>
      <c r="AM286" s="526"/>
      <c r="AN286" s="527"/>
      <c r="AO286" s="527"/>
      <c r="AP286" s="527"/>
      <c r="AQ286" s="527"/>
    </row>
    <row r="287" spans="1:43" ht="15.75" customHeight="1">
      <c r="A287" s="101"/>
      <c r="B287" s="526"/>
      <c r="C287" s="526"/>
      <c r="D287" s="542"/>
      <c r="E287" s="829"/>
      <c r="F287" s="542"/>
      <c r="G287" s="830"/>
      <c r="H287" s="526"/>
      <c r="I287" s="526"/>
      <c r="J287" s="526"/>
      <c r="K287" s="526"/>
      <c r="L287" s="526"/>
      <c r="M287" s="526"/>
      <c r="N287" s="526"/>
      <c r="O287" s="526"/>
      <c r="P287" s="526"/>
      <c r="Q287" s="526"/>
      <c r="R287" s="526"/>
      <c r="S287" s="526"/>
      <c r="T287" s="526"/>
      <c r="U287" s="526"/>
      <c r="V287" s="526"/>
      <c r="W287" s="526"/>
      <c r="X287" s="526"/>
      <c r="Y287" s="526"/>
      <c r="Z287" s="526"/>
      <c r="AA287" s="526"/>
      <c r="AB287" s="526"/>
      <c r="AC287" s="526"/>
      <c r="AD287" s="526"/>
      <c r="AE287" s="526"/>
      <c r="AF287" s="526"/>
      <c r="AG287" s="526"/>
      <c r="AH287" s="526"/>
      <c r="AI287" s="526"/>
      <c r="AJ287" s="526"/>
      <c r="AK287" s="526"/>
      <c r="AL287" s="526"/>
      <c r="AM287" s="526"/>
      <c r="AN287" s="527"/>
      <c r="AO287" s="527"/>
      <c r="AP287" s="527"/>
      <c r="AQ287" s="527"/>
    </row>
    <row r="288" spans="1:43" ht="15.75" customHeight="1">
      <c r="A288" s="101"/>
      <c r="B288" s="526"/>
      <c r="C288" s="526"/>
      <c r="D288" s="542"/>
      <c r="E288" s="829"/>
      <c r="F288" s="542"/>
      <c r="G288" s="830"/>
      <c r="H288" s="526"/>
      <c r="I288" s="526"/>
      <c r="J288" s="526"/>
      <c r="K288" s="526"/>
      <c r="L288" s="526"/>
      <c r="M288" s="526"/>
      <c r="N288" s="526"/>
      <c r="O288" s="526"/>
      <c r="P288" s="526"/>
      <c r="Q288" s="526"/>
      <c r="R288" s="526"/>
      <c r="S288" s="526"/>
      <c r="T288" s="526"/>
      <c r="U288" s="526"/>
      <c r="V288" s="526"/>
      <c r="W288" s="526"/>
      <c r="X288" s="526"/>
      <c r="Y288" s="526"/>
      <c r="Z288" s="526"/>
      <c r="AA288" s="526"/>
      <c r="AB288" s="526"/>
      <c r="AC288" s="526"/>
      <c r="AD288" s="526"/>
      <c r="AE288" s="526"/>
      <c r="AF288" s="526"/>
      <c r="AG288" s="526"/>
      <c r="AH288" s="526"/>
      <c r="AI288" s="526"/>
      <c r="AJ288" s="526"/>
      <c r="AK288" s="526"/>
      <c r="AL288" s="526"/>
      <c r="AM288" s="526"/>
      <c r="AN288" s="527"/>
      <c r="AO288" s="527"/>
      <c r="AP288" s="527"/>
      <c r="AQ288" s="527"/>
    </row>
    <row r="289" spans="1:43" ht="15.75" customHeight="1">
      <c r="A289" s="101"/>
      <c r="B289" s="526"/>
      <c r="C289" s="526"/>
      <c r="D289" s="542"/>
      <c r="E289" s="829"/>
      <c r="F289" s="542"/>
      <c r="G289" s="830"/>
      <c r="H289" s="526"/>
      <c r="I289" s="526"/>
      <c r="J289" s="526"/>
      <c r="K289" s="526"/>
      <c r="L289" s="526"/>
      <c r="M289" s="526"/>
      <c r="N289" s="526"/>
      <c r="O289" s="526"/>
      <c r="P289" s="526"/>
      <c r="Q289" s="526"/>
      <c r="R289" s="526"/>
      <c r="S289" s="526"/>
      <c r="T289" s="526"/>
      <c r="U289" s="526"/>
      <c r="V289" s="526"/>
      <c r="W289" s="526"/>
      <c r="X289" s="526"/>
      <c r="Y289" s="526"/>
      <c r="Z289" s="526"/>
      <c r="AA289" s="526"/>
      <c r="AB289" s="526"/>
      <c r="AC289" s="526"/>
      <c r="AD289" s="526"/>
      <c r="AE289" s="526"/>
      <c r="AF289" s="526"/>
      <c r="AG289" s="526"/>
      <c r="AH289" s="526"/>
      <c r="AI289" s="526"/>
      <c r="AJ289" s="526"/>
      <c r="AK289" s="526"/>
      <c r="AL289" s="526"/>
      <c r="AM289" s="526"/>
      <c r="AN289" s="527"/>
      <c r="AO289" s="527"/>
      <c r="AP289" s="527"/>
      <c r="AQ289" s="527"/>
    </row>
    <row r="290" spans="1:43" ht="15.75" customHeight="1">
      <c r="A290" s="101"/>
      <c r="B290" s="526"/>
      <c r="C290" s="526"/>
      <c r="D290" s="542"/>
      <c r="E290" s="829"/>
      <c r="F290" s="542"/>
      <c r="G290" s="830"/>
      <c r="H290" s="526"/>
      <c r="I290" s="526"/>
      <c r="J290" s="526"/>
      <c r="K290" s="526"/>
      <c r="L290" s="526"/>
      <c r="M290" s="526"/>
      <c r="N290" s="526"/>
      <c r="O290" s="526"/>
      <c r="P290" s="526"/>
      <c r="Q290" s="526"/>
      <c r="R290" s="526"/>
      <c r="S290" s="526"/>
      <c r="T290" s="526"/>
      <c r="U290" s="526"/>
      <c r="V290" s="526"/>
      <c r="W290" s="526"/>
      <c r="X290" s="526"/>
      <c r="Y290" s="526"/>
      <c r="Z290" s="526"/>
      <c r="AA290" s="526"/>
      <c r="AB290" s="526"/>
      <c r="AC290" s="526"/>
      <c r="AD290" s="526"/>
      <c r="AE290" s="526"/>
      <c r="AF290" s="526"/>
      <c r="AG290" s="526"/>
      <c r="AH290" s="526"/>
      <c r="AI290" s="526"/>
      <c r="AJ290" s="526"/>
      <c r="AK290" s="526"/>
      <c r="AL290" s="526"/>
      <c r="AM290" s="526"/>
      <c r="AN290" s="527"/>
      <c r="AO290" s="527"/>
      <c r="AP290" s="527"/>
      <c r="AQ290" s="527"/>
    </row>
    <row r="291" spans="1:43" ht="15.75" customHeight="1"/>
    <row r="292" spans="1:43" ht="15.75" customHeight="1"/>
    <row r="293" spans="1:43" ht="15.75" customHeight="1"/>
    <row r="294" spans="1:43" ht="15.75" customHeight="1"/>
    <row r="295" spans="1:43" ht="15.75" customHeight="1"/>
    <row r="296" spans="1:43" ht="15.75" customHeight="1"/>
    <row r="297" spans="1:43" ht="15.75" customHeight="1"/>
    <row r="298" spans="1:43" ht="15.75" customHeight="1"/>
    <row r="299" spans="1:43" ht="15.75" customHeight="1"/>
    <row r="300" spans="1:43" ht="15.75" customHeight="1"/>
    <row r="301" spans="1:43" ht="15.75" customHeight="1"/>
    <row r="302" spans="1:43" ht="15.75" customHeight="1"/>
    <row r="303" spans="1:43" ht="15.75" customHeight="1"/>
    <row r="304" spans="1:43"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76:C77"/>
    <mergeCell ref="C93:C94"/>
    <mergeCell ref="C96:C97"/>
    <mergeCell ref="C46:C47"/>
    <mergeCell ref="C48:C49"/>
    <mergeCell ref="C50:C51"/>
    <mergeCell ref="C61:C62"/>
    <mergeCell ref="C63:C64"/>
    <mergeCell ref="C66:C67"/>
    <mergeCell ref="C68:C69"/>
    <mergeCell ref="C41:C42"/>
    <mergeCell ref="C44:C45"/>
    <mergeCell ref="C70:C71"/>
    <mergeCell ref="C72:C73"/>
    <mergeCell ref="C74:C75"/>
    <mergeCell ref="C29:C30"/>
    <mergeCell ref="C33:C34"/>
    <mergeCell ref="C35:C36"/>
    <mergeCell ref="C37:C38"/>
    <mergeCell ref="C39:C40"/>
    <mergeCell ref="H3:H4"/>
    <mergeCell ref="I3:I4"/>
    <mergeCell ref="AN3:AN4"/>
    <mergeCell ref="A3:A4"/>
    <mergeCell ref="B3:B4"/>
    <mergeCell ref="C3:C4"/>
    <mergeCell ref="D3:D4"/>
    <mergeCell ref="E3:E4"/>
    <mergeCell ref="F3:F4"/>
    <mergeCell ref="G3:G4"/>
  </mergeCells>
  <conditionalFormatting sqref="C1:C10 C12:C1000">
    <cfRule type="expression" dxfId="37" priority="1">
      <formula>COUNTIF(C:C,C1)&gt;1</formula>
    </cfRule>
  </conditionalFormatting>
  <conditionalFormatting sqref="AP5:AP13 AO5:AO17 J5:AN82 AQ9:AQ13 AP15:AQ17 AO19:AQ60 AO80:AQ82">
    <cfRule type="expression" dxfId="36" priority="2">
      <formula>J5="OF"</formula>
    </cfRule>
    <cfRule type="expression" dxfId="35" priority="3">
      <formula>J5="ĐC"</formula>
    </cfRule>
    <cfRule type="expression" dxfId="34" priority="4">
      <formula>J5="O"</formula>
    </cfRule>
    <cfRule type="expression" dxfId="33" priority="5">
      <formula>J5="T"</formula>
    </cfRule>
  </conditionalFormatting>
  <pageMargins left="0.7" right="0.7" top="0.75" bottom="0.75" header="0" footer="0"/>
  <pageSetup paperSize="9"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640625" defaultRowHeight="15" customHeight="1"/>
  <cols>
    <col min="1" max="26" width="8.5" customWidth="1"/>
  </cols>
  <sheetData/>
  <pageMargins left="0.7" right="0.7" top="0.75" bottom="0.75" header="0" footer="0"/>
  <pageSetup orientation="landscape"/>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showGridLines="0" workbookViewId="0"/>
  </sheetViews>
  <sheetFormatPr defaultColWidth="11.1640625" defaultRowHeight="15" customHeight="1"/>
  <cols>
    <col min="1" max="1" width="8.08203125" customWidth="1"/>
    <col min="2" max="2" width="15.08203125" customWidth="1"/>
    <col min="3" max="5" width="10.1640625" customWidth="1"/>
    <col min="6" max="6" width="14.5" customWidth="1"/>
    <col min="7" max="7" width="18.33203125" customWidth="1"/>
    <col min="8" max="8" width="28.33203125" customWidth="1"/>
    <col min="9" max="9" width="12.08203125" customWidth="1"/>
    <col min="10" max="11" width="9" customWidth="1"/>
    <col min="12" max="12" width="12.33203125" customWidth="1"/>
    <col min="13" max="13" width="16.58203125" customWidth="1"/>
  </cols>
  <sheetData>
    <row r="1" spans="1:26" ht="78" customHeight="1">
      <c r="A1" s="954"/>
      <c r="B1" s="954"/>
      <c r="C1" s="955"/>
      <c r="D1" s="955"/>
      <c r="E1" s="954"/>
      <c r="F1" s="954"/>
      <c r="G1" s="1675" t="s">
        <v>1218</v>
      </c>
      <c r="H1" s="1601"/>
      <c r="I1" s="1601"/>
      <c r="J1" s="1601"/>
      <c r="K1" s="1601"/>
      <c r="L1" s="956"/>
      <c r="M1" s="957"/>
      <c r="N1" s="958"/>
      <c r="O1" s="958"/>
      <c r="P1" s="958"/>
      <c r="Q1" s="958"/>
      <c r="R1" s="958"/>
      <c r="S1" s="958"/>
      <c r="T1" s="958"/>
      <c r="U1" s="958"/>
      <c r="V1" s="958"/>
      <c r="W1" s="958"/>
      <c r="X1" s="958"/>
      <c r="Y1" s="958"/>
      <c r="Z1" s="958"/>
    </row>
    <row r="2" spans="1:26" ht="18.75" customHeight="1">
      <c r="A2" s="1676" t="s">
        <v>1219</v>
      </c>
      <c r="B2" s="1601"/>
      <c r="C2" s="1601"/>
      <c r="D2" s="1601"/>
      <c r="E2" s="1601"/>
      <c r="F2" s="1601"/>
      <c r="G2" s="1601"/>
      <c r="H2" s="1601"/>
      <c r="I2" s="1601"/>
      <c r="J2" s="1601"/>
      <c r="K2" s="1601"/>
      <c r="L2" s="1601"/>
      <c r="M2" s="1601"/>
      <c r="N2" s="958"/>
      <c r="O2" s="958"/>
      <c r="P2" s="958"/>
      <c r="Q2" s="958"/>
      <c r="R2" s="958"/>
      <c r="S2" s="958"/>
      <c r="T2" s="958"/>
      <c r="U2" s="958"/>
      <c r="V2" s="958"/>
      <c r="W2" s="958"/>
      <c r="X2" s="958"/>
      <c r="Y2" s="958"/>
      <c r="Z2" s="958"/>
    </row>
    <row r="3" spans="1:26" ht="29.25" customHeight="1">
      <c r="A3" s="1677" t="s">
        <v>1220</v>
      </c>
      <c r="B3" s="1601"/>
      <c r="C3" s="1601"/>
      <c r="D3" s="1601"/>
      <c r="E3" s="1601"/>
      <c r="F3" s="959"/>
      <c r="G3" s="100"/>
      <c r="H3" s="959"/>
      <c r="I3" s="960"/>
      <c r="J3" s="960"/>
      <c r="K3" s="960"/>
      <c r="L3" s="960"/>
      <c r="M3" s="961"/>
      <c r="N3" s="4"/>
      <c r="O3" s="4"/>
      <c r="P3" s="4"/>
      <c r="Q3" s="4"/>
      <c r="R3" s="4"/>
      <c r="S3" s="4"/>
      <c r="T3" s="4"/>
      <c r="U3" s="4"/>
      <c r="V3" s="4"/>
      <c r="W3" s="4"/>
      <c r="X3" s="4"/>
      <c r="Y3" s="4"/>
      <c r="Z3" s="4"/>
    </row>
    <row r="4" spans="1:26" ht="17.25" customHeight="1">
      <c r="A4" s="1674" t="s">
        <v>1221</v>
      </c>
      <c r="B4" s="1601"/>
      <c r="C4" s="1601"/>
      <c r="D4" s="1601"/>
      <c r="E4" s="1601"/>
      <c r="F4" s="1601"/>
      <c r="G4" s="1601"/>
      <c r="H4" s="1601"/>
      <c r="I4" s="1601"/>
      <c r="J4" s="962"/>
      <c r="K4" s="960"/>
      <c r="L4" s="960"/>
      <c r="M4" s="961"/>
      <c r="N4" s="4"/>
      <c r="O4" s="4"/>
      <c r="P4" s="4"/>
      <c r="Q4" s="4"/>
      <c r="R4" s="4"/>
      <c r="S4" s="4"/>
      <c r="T4" s="4"/>
      <c r="U4" s="4"/>
      <c r="V4" s="4"/>
      <c r="W4" s="4"/>
      <c r="X4" s="4"/>
      <c r="Y4" s="4"/>
      <c r="Z4" s="4"/>
    </row>
    <row r="5" spans="1:26" ht="17.25" customHeight="1">
      <c r="A5" s="1678" t="s">
        <v>1222</v>
      </c>
      <c r="B5" s="1679"/>
      <c r="C5" s="1679"/>
      <c r="D5" s="1679"/>
      <c r="E5" s="1680"/>
      <c r="F5" s="959"/>
      <c r="G5" s="373"/>
      <c r="H5" s="963"/>
      <c r="I5" s="962"/>
      <c r="J5" s="962"/>
      <c r="K5" s="960"/>
      <c r="L5" s="960"/>
      <c r="M5" s="961"/>
      <c r="N5" s="4"/>
      <c r="O5" s="4"/>
      <c r="P5" s="4"/>
      <c r="Q5" s="4"/>
      <c r="R5" s="4"/>
      <c r="S5" s="4"/>
      <c r="T5" s="4"/>
      <c r="U5" s="4"/>
      <c r="V5" s="4"/>
      <c r="W5" s="4"/>
      <c r="X5" s="4"/>
      <c r="Y5" s="4"/>
      <c r="Z5" s="4"/>
    </row>
    <row r="6" spans="1:26" ht="17.25" customHeight="1">
      <c r="A6" s="1674" t="s">
        <v>1223</v>
      </c>
      <c r="B6" s="1601"/>
      <c r="C6" s="1601"/>
      <c r="D6" s="1601"/>
      <c r="E6" s="1601"/>
      <c r="F6" s="1601"/>
      <c r="G6" s="1601"/>
      <c r="H6" s="1601"/>
      <c r="I6" s="1601"/>
      <c r="J6" s="962"/>
      <c r="K6" s="960"/>
      <c r="L6" s="960"/>
      <c r="M6" s="961"/>
      <c r="N6" s="4"/>
      <c r="O6" s="4"/>
      <c r="P6" s="4"/>
      <c r="Q6" s="4"/>
      <c r="R6" s="4"/>
      <c r="S6" s="4"/>
      <c r="T6" s="4"/>
      <c r="U6" s="4"/>
      <c r="V6" s="4"/>
      <c r="W6" s="4"/>
      <c r="X6" s="4"/>
      <c r="Y6" s="4"/>
      <c r="Z6" s="4"/>
    </row>
    <row r="7" spans="1:26" ht="29.25" customHeight="1">
      <c r="A7" s="1674" t="s">
        <v>1224</v>
      </c>
      <c r="B7" s="1601"/>
      <c r="C7" s="1601"/>
      <c r="D7" s="964"/>
      <c r="E7" s="959"/>
      <c r="F7" s="959"/>
      <c r="G7" s="100"/>
      <c r="H7" s="959"/>
      <c r="I7" s="960"/>
      <c r="J7" s="960"/>
      <c r="K7" s="960"/>
      <c r="L7" s="960"/>
      <c r="M7" s="961"/>
      <c r="N7" s="4"/>
      <c r="O7" s="4"/>
      <c r="P7" s="4"/>
      <c r="Q7" s="4"/>
      <c r="R7" s="4"/>
      <c r="S7" s="4"/>
      <c r="T7" s="4"/>
      <c r="U7" s="4"/>
      <c r="V7" s="4"/>
      <c r="W7" s="4"/>
      <c r="X7" s="4"/>
      <c r="Y7" s="4"/>
      <c r="Z7" s="4"/>
    </row>
    <row r="8" spans="1:26" ht="29.25" customHeight="1">
      <c r="A8" s="961"/>
      <c r="B8" s="4"/>
      <c r="C8" s="4"/>
      <c r="D8" s="964"/>
      <c r="E8" s="959"/>
      <c r="F8" s="959"/>
      <c r="G8" s="100"/>
      <c r="H8" s="959"/>
      <c r="I8" s="960"/>
      <c r="J8" s="960"/>
      <c r="K8" s="960"/>
      <c r="L8" s="965" t="e">
        <f>SUBTOTAL(9,L10:L236)</f>
        <v>#N/A</v>
      </c>
      <c r="M8" s="961"/>
      <c r="N8" s="4"/>
      <c r="O8" s="4"/>
      <c r="P8" s="4"/>
      <c r="Q8" s="4"/>
      <c r="R8" s="4"/>
      <c r="S8" s="4"/>
      <c r="T8" s="4"/>
      <c r="U8" s="4"/>
      <c r="V8" s="4"/>
      <c r="W8" s="4"/>
      <c r="X8" s="4"/>
      <c r="Y8" s="4"/>
      <c r="Z8" s="4"/>
    </row>
    <row r="9" spans="1:26" ht="39" customHeight="1">
      <c r="A9" s="966" t="s">
        <v>252</v>
      </c>
      <c r="B9" s="967" t="s">
        <v>1225</v>
      </c>
      <c r="C9" s="968" t="s">
        <v>1226</v>
      </c>
      <c r="D9" s="968" t="s">
        <v>1227</v>
      </c>
      <c r="E9" s="966" t="s">
        <v>10</v>
      </c>
      <c r="F9" s="966" t="s">
        <v>146</v>
      </c>
      <c r="G9" s="969" t="s">
        <v>1228</v>
      </c>
      <c r="H9" s="966" t="s">
        <v>1229</v>
      </c>
      <c r="I9" s="966" t="s">
        <v>1230</v>
      </c>
      <c r="J9" s="966" t="s">
        <v>1231</v>
      </c>
      <c r="K9" s="966" t="s">
        <v>1232</v>
      </c>
      <c r="L9" s="966" t="s">
        <v>1233</v>
      </c>
      <c r="M9" s="966" t="s">
        <v>496</v>
      </c>
      <c r="N9" s="958"/>
      <c r="O9" s="958"/>
      <c r="P9" s="958"/>
      <c r="Q9" s="958"/>
      <c r="R9" s="958"/>
      <c r="S9" s="958"/>
      <c r="T9" s="958"/>
      <c r="U9" s="958"/>
      <c r="V9" s="958"/>
      <c r="W9" s="958"/>
      <c r="X9" s="958"/>
      <c r="Y9" s="958"/>
      <c r="Z9" s="958"/>
    </row>
    <row r="10" spans="1:26" ht="18.75" customHeight="1">
      <c r="A10" s="970">
        <f t="shared" ref="A10:A236" si="0">ROW()-8</f>
        <v>2</v>
      </c>
      <c r="B10" s="971" t="s">
        <v>705</v>
      </c>
      <c r="C10" s="972">
        <v>45666</v>
      </c>
      <c r="D10" s="973"/>
      <c r="E10" s="974" t="s">
        <v>1234</v>
      </c>
      <c r="F10" s="975" t="str">
        <f>VLOOKUP(E10,'Mã xe'!$A$2:$B$79,2,0)</f>
        <v>8T</v>
      </c>
      <c r="G10" s="976" t="s">
        <v>717</v>
      </c>
      <c r="H10" s="977" t="s">
        <v>1235</v>
      </c>
      <c r="I10" s="221" t="str">
        <f>VLOOKUP(G10,'Thông tin'!G:H,2,0)</f>
        <v>XE00788</v>
      </c>
      <c r="J10" s="204" t="e">
        <f>VLOOKUP(H10,'Thông tin'!B:C,2,0)</f>
        <v>#N/A</v>
      </c>
      <c r="K10" s="204"/>
      <c r="L10" s="978" t="e">
        <f t="shared" ref="L10:L152" si="1">IF(J10&lt;2000,750000,1000000)</f>
        <v>#N/A</v>
      </c>
      <c r="M10" s="702"/>
      <c r="N10" s="958"/>
      <c r="O10" s="958"/>
      <c r="P10" s="958"/>
      <c r="Q10" s="958"/>
      <c r="R10" s="958"/>
      <c r="S10" s="958"/>
      <c r="T10" s="958"/>
      <c r="U10" s="958"/>
      <c r="V10" s="958"/>
      <c r="W10" s="958"/>
      <c r="X10" s="958"/>
      <c r="Y10" s="958"/>
      <c r="Z10" s="958"/>
    </row>
    <row r="11" spans="1:26" ht="18.75" customHeight="1">
      <c r="A11" s="970">
        <f t="shared" si="0"/>
        <v>3</v>
      </c>
      <c r="B11" s="971" t="s">
        <v>705</v>
      </c>
      <c r="C11" s="972">
        <v>45666</v>
      </c>
      <c r="D11" s="973"/>
      <c r="E11" s="974" t="s">
        <v>1234</v>
      </c>
      <c r="F11" s="975" t="str">
        <f>VLOOKUP(E11,'Mã xe'!$A$2:$B$79,2,0)</f>
        <v>8T</v>
      </c>
      <c r="G11" s="976" t="s">
        <v>1236</v>
      </c>
      <c r="H11" s="977" t="s">
        <v>1235</v>
      </c>
      <c r="I11" s="221" t="str">
        <f>VLOOKUP(G11,'Thông tin'!G:H,2,0)</f>
        <v>XE01199</v>
      </c>
      <c r="J11" s="204" t="e">
        <f>VLOOKUP(H11,'Thông tin'!B:C,2,0)</f>
        <v>#N/A</v>
      </c>
      <c r="K11" s="204"/>
      <c r="L11" s="978" t="e">
        <f t="shared" si="1"/>
        <v>#N/A</v>
      </c>
      <c r="M11" s="702"/>
      <c r="N11" s="958"/>
      <c r="O11" s="958"/>
      <c r="P11" s="958"/>
      <c r="Q11" s="958"/>
      <c r="R11" s="958"/>
      <c r="S11" s="958"/>
      <c r="T11" s="958"/>
      <c r="U11" s="958"/>
      <c r="V11" s="958"/>
      <c r="W11" s="958"/>
      <c r="X11" s="958"/>
      <c r="Y11" s="958"/>
      <c r="Z11" s="958"/>
    </row>
    <row r="12" spans="1:26" ht="18.75" customHeight="1">
      <c r="A12" s="970">
        <f t="shared" si="0"/>
        <v>4</v>
      </c>
      <c r="B12" s="971" t="s">
        <v>705</v>
      </c>
      <c r="C12" s="972">
        <v>45725</v>
      </c>
      <c r="D12" s="973"/>
      <c r="E12" s="974" t="s">
        <v>1037</v>
      </c>
      <c r="F12" s="975" t="str">
        <f>VLOOKUP(E12,'Mã xe'!$A$2:$B$79,2,0)</f>
        <v>8T</v>
      </c>
      <c r="G12" s="976" t="s">
        <v>829</v>
      </c>
      <c r="H12" s="977" t="s">
        <v>1237</v>
      </c>
      <c r="I12" s="221" t="str">
        <f>VLOOKUP(G12,'Thông tin'!G:H,2,0)</f>
        <v>XE00934</v>
      </c>
      <c r="J12" s="204" t="e">
        <f>VLOOKUP(H12,'Thông tin'!B:C,2,0)</f>
        <v>#N/A</v>
      </c>
      <c r="K12" s="204"/>
      <c r="L12" s="978" t="e">
        <f t="shared" si="1"/>
        <v>#N/A</v>
      </c>
      <c r="M12" s="702"/>
      <c r="N12" s="958"/>
      <c r="O12" s="958"/>
      <c r="P12" s="958"/>
      <c r="Q12" s="958"/>
      <c r="R12" s="958"/>
      <c r="S12" s="958"/>
      <c r="T12" s="958"/>
      <c r="U12" s="958"/>
      <c r="V12" s="958"/>
      <c r="W12" s="958"/>
      <c r="X12" s="958"/>
      <c r="Y12" s="958"/>
      <c r="Z12" s="958"/>
    </row>
    <row r="13" spans="1:26" ht="18.75" customHeight="1">
      <c r="A13" s="970">
        <f t="shared" si="0"/>
        <v>5</v>
      </c>
      <c r="B13" s="971" t="s">
        <v>705</v>
      </c>
      <c r="C13" s="972">
        <v>45725</v>
      </c>
      <c r="D13" s="973"/>
      <c r="E13" s="974" t="s">
        <v>1037</v>
      </c>
      <c r="F13" s="975" t="str">
        <f>VLOOKUP(E13,'Mã xe'!$A$2:$B$79,2,0)</f>
        <v>8T</v>
      </c>
      <c r="G13" s="976" t="s">
        <v>762</v>
      </c>
      <c r="H13" s="977" t="s">
        <v>1237</v>
      </c>
      <c r="I13" s="221" t="str">
        <f>VLOOKUP(G13,'Thông tin'!G:H,2,0)</f>
        <v>XE00848</v>
      </c>
      <c r="J13" s="204" t="e">
        <f>VLOOKUP(H13,'Thông tin'!B:C,2,0)</f>
        <v>#N/A</v>
      </c>
      <c r="K13" s="204"/>
      <c r="L13" s="978" t="e">
        <f t="shared" si="1"/>
        <v>#N/A</v>
      </c>
      <c r="M13" s="702"/>
      <c r="N13" s="958"/>
      <c r="O13" s="958"/>
      <c r="P13" s="958"/>
      <c r="Q13" s="958"/>
      <c r="R13" s="958"/>
      <c r="S13" s="958"/>
      <c r="T13" s="958"/>
      <c r="U13" s="958"/>
      <c r="V13" s="958"/>
      <c r="W13" s="958"/>
      <c r="X13" s="958"/>
      <c r="Y13" s="958"/>
      <c r="Z13" s="958"/>
    </row>
    <row r="14" spans="1:26" ht="18.75" customHeight="1">
      <c r="A14" s="970">
        <f t="shared" si="0"/>
        <v>6</v>
      </c>
      <c r="B14" s="971" t="s">
        <v>705</v>
      </c>
      <c r="C14" s="972">
        <v>45725</v>
      </c>
      <c r="D14" s="973"/>
      <c r="E14" s="974" t="s">
        <v>1070</v>
      </c>
      <c r="F14" s="975" t="str">
        <f>VLOOKUP(E14,'Mã xe'!$A$2:$B$79,2,0)</f>
        <v>8T</v>
      </c>
      <c r="G14" s="976" t="s">
        <v>1238</v>
      </c>
      <c r="H14" s="977" t="s">
        <v>1235</v>
      </c>
      <c r="I14" s="221" t="e">
        <f>VLOOKUP(G14,'Thông tin'!G:H,2,0)</f>
        <v>#N/A</v>
      </c>
      <c r="J14" s="204" t="e">
        <f>VLOOKUP(H14,'Thông tin'!B:C,2,0)</f>
        <v>#N/A</v>
      </c>
      <c r="K14" s="204"/>
      <c r="L14" s="978" t="e">
        <f t="shared" si="1"/>
        <v>#N/A</v>
      </c>
      <c r="M14" s="702"/>
      <c r="N14" s="958"/>
      <c r="O14" s="958"/>
      <c r="P14" s="958"/>
      <c r="Q14" s="958"/>
      <c r="R14" s="958"/>
      <c r="S14" s="958"/>
      <c r="T14" s="958"/>
      <c r="U14" s="958"/>
      <c r="V14" s="958"/>
      <c r="W14" s="958"/>
      <c r="X14" s="958"/>
      <c r="Y14" s="958"/>
      <c r="Z14" s="958"/>
    </row>
    <row r="15" spans="1:26" ht="18.75" customHeight="1">
      <c r="A15" s="970">
        <f t="shared" si="0"/>
        <v>7</v>
      </c>
      <c r="B15" s="971" t="s">
        <v>705</v>
      </c>
      <c r="C15" s="972">
        <v>45725</v>
      </c>
      <c r="D15" s="973"/>
      <c r="E15" s="974" t="s">
        <v>1070</v>
      </c>
      <c r="F15" s="975" t="str">
        <f>VLOOKUP(E15,'Mã xe'!$A$2:$B$79,2,0)</f>
        <v>8T</v>
      </c>
      <c r="G15" s="976" t="s">
        <v>1239</v>
      </c>
      <c r="H15" s="977" t="s">
        <v>1235</v>
      </c>
      <c r="I15" s="221" t="str">
        <f>VLOOKUP(G15,'Thông tin'!G:H,2,0)</f>
        <v>XE01098</v>
      </c>
      <c r="J15" s="204" t="e">
        <f>VLOOKUP(H15,'Thông tin'!B:C,2,0)</f>
        <v>#N/A</v>
      </c>
      <c r="K15" s="204"/>
      <c r="L15" s="978" t="e">
        <f t="shared" si="1"/>
        <v>#N/A</v>
      </c>
      <c r="M15" s="702"/>
      <c r="N15" s="958"/>
      <c r="O15" s="958"/>
      <c r="P15" s="958"/>
      <c r="Q15" s="958"/>
      <c r="R15" s="958"/>
      <c r="S15" s="958"/>
      <c r="T15" s="958"/>
      <c r="U15" s="958"/>
      <c r="V15" s="958"/>
      <c r="W15" s="958"/>
      <c r="X15" s="958"/>
      <c r="Y15" s="958"/>
      <c r="Z15" s="958"/>
    </row>
    <row r="16" spans="1:26" ht="18.75" customHeight="1">
      <c r="A16" s="970">
        <f t="shared" si="0"/>
        <v>8</v>
      </c>
      <c r="B16" s="971" t="s">
        <v>705</v>
      </c>
      <c r="C16" s="972">
        <v>45756</v>
      </c>
      <c r="D16" s="973"/>
      <c r="E16" s="974" t="s">
        <v>1071</v>
      </c>
      <c r="F16" s="975" t="str">
        <f>VLOOKUP(E16,'Mã xe'!$A$2:$B$79,2,0)</f>
        <v>15T</v>
      </c>
      <c r="G16" s="976" t="s">
        <v>776</v>
      </c>
      <c r="H16" s="977" t="s">
        <v>1240</v>
      </c>
      <c r="I16" s="221" t="str">
        <f>VLOOKUP(G16,'Thông tin'!G:H,2,0)</f>
        <v>XE00817</v>
      </c>
      <c r="J16" s="204" t="e">
        <f>VLOOKUP(H16,'Thông tin'!B:C,2,0)</f>
        <v>#N/A</v>
      </c>
      <c r="K16" s="204"/>
      <c r="L16" s="978" t="e">
        <f t="shared" si="1"/>
        <v>#N/A</v>
      </c>
      <c r="M16" s="702"/>
      <c r="N16" s="958"/>
      <c r="O16" s="958"/>
      <c r="P16" s="958"/>
      <c r="Q16" s="958"/>
      <c r="R16" s="958"/>
      <c r="S16" s="958"/>
      <c r="T16" s="958"/>
      <c r="U16" s="958"/>
      <c r="V16" s="958"/>
      <c r="W16" s="958"/>
      <c r="X16" s="958"/>
      <c r="Y16" s="958"/>
      <c r="Z16" s="958"/>
    </row>
    <row r="17" spans="1:26" ht="18.75" customHeight="1">
      <c r="A17" s="970">
        <f t="shared" si="0"/>
        <v>9</v>
      </c>
      <c r="B17" s="971" t="s">
        <v>705</v>
      </c>
      <c r="C17" s="972">
        <v>45756</v>
      </c>
      <c r="D17" s="973"/>
      <c r="E17" s="974" t="s">
        <v>1071</v>
      </c>
      <c r="F17" s="975" t="str">
        <f>VLOOKUP(E17,'Mã xe'!$A$2:$B$79,2,0)</f>
        <v>15T</v>
      </c>
      <c r="G17" s="976" t="s">
        <v>852</v>
      </c>
      <c r="H17" s="977" t="s">
        <v>1240</v>
      </c>
      <c r="I17" s="221" t="str">
        <f>VLOOKUP(G17,'Thông tin'!G:H,2,0)</f>
        <v>XE00895</v>
      </c>
      <c r="J17" s="204" t="e">
        <f>VLOOKUP(H17,'Thông tin'!B:C,2,0)</f>
        <v>#N/A</v>
      </c>
      <c r="K17" s="204"/>
      <c r="L17" s="978" t="e">
        <f t="shared" si="1"/>
        <v>#N/A</v>
      </c>
      <c r="M17" s="702"/>
      <c r="N17" s="958"/>
      <c r="O17" s="958"/>
      <c r="P17" s="958"/>
      <c r="Q17" s="958"/>
      <c r="R17" s="958"/>
      <c r="S17" s="958"/>
      <c r="T17" s="958"/>
      <c r="U17" s="958"/>
      <c r="V17" s="958"/>
      <c r="W17" s="958"/>
      <c r="X17" s="958"/>
      <c r="Y17" s="958"/>
      <c r="Z17" s="958"/>
    </row>
    <row r="18" spans="1:26" ht="18.75" customHeight="1">
      <c r="A18" s="970">
        <f t="shared" si="0"/>
        <v>10</v>
      </c>
      <c r="B18" s="971" t="s">
        <v>705</v>
      </c>
      <c r="C18" s="972">
        <v>45756</v>
      </c>
      <c r="D18" s="973"/>
      <c r="E18" s="974" t="s">
        <v>1241</v>
      </c>
      <c r="F18" s="975" t="str">
        <f>VLOOKUP(E18,'Mã xe'!$A$2:$B$79,2,0)</f>
        <v>8T</v>
      </c>
      <c r="G18" s="976" t="s">
        <v>1242</v>
      </c>
      <c r="H18" s="977" t="s">
        <v>1243</v>
      </c>
      <c r="I18" s="221" t="str">
        <f>VLOOKUP(G18,'Thông tin'!G:H,2,0)</f>
        <v>XE01100</v>
      </c>
      <c r="J18" s="204" t="e">
        <f>VLOOKUP(H18,'Thông tin'!B:C,2,0)</f>
        <v>#N/A</v>
      </c>
      <c r="K18" s="204"/>
      <c r="L18" s="978" t="e">
        <f t="shared" si="1"/>
        <v>#N/A</v>
      </c>
      <c r="M18" s="702"/>
      <c r="N18" s="958"/>
      <c r="O18" s="958"/>
      <c r="P18" s="958"/>
      <c r="Q18" s="958"/>
      <c r="R18" s="958"/>
      <c r="S18" s="958"/>
      <c r="T18" s="958"/>
      <c r="U18" s="958"/>
      <c r="V18" s="958"/>
      <c r="W18" s="958"/>
      <c r="X18" s="958"/>
      <c r="Y18" s="958"/>
      <c r="Z18" s="958"/>
    </row>
    <row r="19" spans="1:26" ht="18.75" customHeight="1">
      <c r="A19" s="970">
        <f t="shared" si="0"/>
        <v>11</v>
      </c>
      <c r="B19" s="971" t="s">
        <v>705</v>
      </c>
      <c r="C19" s="972">
        <v>45756</v>
      </c>
      <c r="D19" s="973"/>
      <c r="E19" s="974" t="s">
        <v>1241</v>
      </c>
      <c r="F19" s="975" t="str">
        <f>VLOOKUP(E19,'Mã xe'!$A$2:$B$79,2,0)</f>
        <v>8T</v>
      </c>
      <c r="G19" s="976" t="s">
        <v>1244</v>
      </c>
      <c r="H19" s="977" t="s">
        <v>1243</v>
      </c>
      <c r="I19" s="221" t="e">
        <f>VLOOKUP(G19,'Thông tin'!G:H,2,0)</f>
        <v>#N/A</v>
      </c>
      <c r="J19" s="204" t="e">
        <f>VLOOKUP(H19,'Thông tin'!B:C,2,0)</f>
        <v>#N/A</v>
      </c>
      <c r="K19" s="204"/>
      <c r="L19" s="978" t="e">
        <f t="shared" si="1"/>
        <v>#N/A</v>
      </c>
      <c r="M19" s="702"/>
      <c r="N19" s="958"/>
      <c r="O19" s="958"/>
      <c r="P19" s="958"/>
      <c r="Q19" s="958"/>
      <c r="R19" s="958"/>
      <c r="S19" s="958"/>
      <c r="T19" s="958"/>
      <c r="U19" s="958"/>
      <c r="V19" s="958"/>
      <c r="W19" s="958"/>
      <c r="X19" s="958"/>
      <c r="Y19" s="958"/>
      <c r="Z19" s="958"/>
    </row>
    <row r="20" spans="1:26" ht="18.75" customHeight="1">
      <c r="A20" s="970">
        <f t="shared" si="0"/>
        <v>12</v>
      </c>
      <c r="B20" s="971" t="s">
        <v>705</v>
      </c>
      <c r="C20" s="972">
        <v>45756</v>
      </c>
      <c r="D20" s="973"/>
      <c r="E20" s="974" t="s">
        <v>1049</v>
      </c>
      <c r="F20" s="975" t="str">
        <f>VLOOKUP(E20,'Mã xe'!$A$2:$B$79,2,0)</f>
        <v>8T</v>
      </c>
      <c r="G20" s="976" t="s">
        <v>1074</v>
      </c>
      <c r="H20" s="977" t="s">
        <v>1245</v>
      </c>
      <c r="I20" s="221" t="str">
        <f>VLOOKUP(G20,'Thông tin'!G:H,2,0)</f>
        <v>XE00996</v>
      </c>
      <c r="J20" s="204" t="e">
        <f>VLOOKUP(H20,'Thông tin'!B:C,2,0)</f>
        <v>#N/A</v>
      </c>
      <c r="K20" s="204"/>
      <c r="L20" s="978" t="e">
        <f t="shared" si="1"/>
        <v>#N/A</v>
      </c>
      <c r="M20" s="702"/>
      <c r="N20" s="958"/>
      <c r="O20" s="958"/>
      <c r="P20" s="958"/>
      <c r="Q20" s="958"/>
      <c r="R20" s="958"/>
      <c r="S20" s="958"/>
      <c r="T20" s="958"/>
      <c r="U20" s="958"/>
      <c r="V20" s="958"/>
      <c r="W20" s="958"/>
      <c r="X20" s="958"/>
      <c r="Y20" s="958"/>
      <c r="Z20" s="958"/>
    </row>
    <row r="21" spans="1:26" ht="18.75" customHeight="1">
      <c r="A21" s="970">
        <f t="shared" si="0"/>
        <v>13</v>
      </c>
      <c r="B21" s="971" t="s">
        <v>705</v>
      </c>
      <c r="C21" s="972">
        <v>45756</v>
      </c>
      <c r="D21" s="973"/>
      <c r="E21" s="974" t="s">
        <v>1049</v>
      </c>
      <c r="F21" s="975" t="str">
        <f>VLOOKUP(E21,'Mã xe'!$A$2:$B$79,2,0)</f>
        <v>8T</v>
      </c>
      <c r="G21" s="976" t="s">
        <v>1052</v>
      </c>
      <c r="H21" s="977" t="s">
        <v>1245</v>
      </c>
      <c r="I21" s="221" t="str">
        <f>VLOOKUP(G21,'Thông tin'!G:H,2,0)</f>
        <v>XE01006</v>
      </c>
      <c r="J21" s="204" t="e">
        <f>VLOOKUP(H21,'Thông tin'!B:C,2,0)</f>
        <v>#N/A</v>
      </c>
      <c r="K21" s="204"/>
      <c r="L21" s="978" t="e">
        <f t="shared" si="1"/>
        <v>#N/A</v>
      </c>
      <c r="M21" s="702"/>
      <c r="N21" s="958"/>
      <c r="O21" s="958"/>
      <c r="P21" s="958"/>
      <c r="Q21" s="958"/>
      <c r="R21" s="958"/>
      <c r="S21" s="958"/>
      <c r="T21" s="958"/>
      <c r="U21" s="958"/>
      <c r="V21" s="958"/>
      <c r="W21" s="958"/>
      <c r="X21" s="958"/>
      <c r="Y21" s="958"/>
      <c r="Z21" s="958"/>
    </row>
    <row r="22" spans="1:26" ht="18.75" customHeight="1">
      <c r="A22" s="970">
        <f t="shared" si="0"/>
        <v>14</v>
      </c>
      <c r="B22" s="971" t="s">
        <v>705</v>
      </c>
      <c r="C22" s="972">
        <v>45756</v>
      </c>
      <c r="D22" s="973"/>
      <c r="E22" s="974" t="s">
        <v>1027</v>
      </c>
      <c r="F22" s="975" t="str">
        <f>VLOOKUP(E22,'Mã xe'!$A$2:$B$79,2,0)</f>
        <v>15T</v>
      </c>
      <c r="G22" s="976" t="s">
        <v>770</v>
      </c>
      <c r="H22" s="977" t="s">
        <v>1237</v>
      </c>
      <c r="I22" s="221" t="str">
        <f>VLOOKUP(G22,'Thông tin'!G:H,2,0)</f>
        <v>XE00830</v>
      </c>
      <c r="J22" s="204" t="e">
        <f>VLOOKUP(H22,'Thông tin'!B:C,2,0)</f>
        <v>#N/A</v>
      </c>
      <c r="K22" s="204"/>
      <c r="L22" s="978" t="e">
        <f t="shared" si="1"/>
        <v>#N/A</v>
      </c>
      <c r="M22" s="702"/>
      <c r="N22" s="958"/>
      <c r="O22" s="958"/>
      <c r="P22" s="958"/>
      <c r="Q22" s="958"/>
      <c r="R22" s="958"/>
      <c r="S22" s="958"/>
      <c r="T22" s="958"/>
      <c r="U22" s="958"/>
      <c r="V22" s="958"/>
      <c r="W22" s="958"/>
      <c r="X22" s="958"/>
      <c r="Y22" s="958"/>
      <c r="Z22" s="958"/>
    </row>
    <row r="23" spans="1:26" ht="18.75" customHeight="1">
      <c r="A23" s="970">
        <f t="shared" si="0"/>
        <v>15</v>
      </c>
      <c r="B23" s="971" t="s">
        <v>705</v>
      </c>
      <c r="C23" s="972">
        <v>45756</v>
      </c>
      <c r="D23" s="973"/>
      <c r="E23" s="974" t="s">
        <v>1027</v>
      </c>
      <c r="F23" s="975" t="str">
        <f>VLOOKUP(E23,'Mã xe'!$A$2:$B$79,2,0)</f>
        <v>15T</v>
      </c>
      <c r="G23" s="976" t="s">
        <v>1028</v>
      </c>
      <c r="H23" s="977" t="s">
        <v>1237</v>
      </c>
      <c r="I23" s="221" t="str">
        <f>VLOOKUP(G23,'Thông tin'!G:H,2,0)</f>
        <v>XE01007</v>
      </c>
      <c r="J23" s="204" t="e">
        <f>VLOOKUP(H23,'Thông tin'!B:C,2,0)</f>
        <v>#N/A</v>
      </c>
      <c r="K23" s="204"/>
      <c r="L23" s="978" t="e">
        <f t="shared" si="1"/>
        <v>#N/A</v>
      </c>
      <c r="M23" s="702"/>
      <c r="N23" s="958"/>
      <c r="O23" s="958"/>
      <c r="P23" s="958"/>
      <c r="Q23" s="958"/>
      <c r="R23" s="958"/>
      <c r="S23" s="958"/>
      <c r="T23" s="958"/>
      <c r="U23" s="958"/>
      <c r="V23" s="958"/>
      <c r="W23" s="958"/>
      <c r="X23" s="958"/>
      <c r="Y23" s="958"/>
      <c r="Z23" s="958"/>
    </row>
    <row r="24" spans="1:26" ht="18.75" customHeight="1">
      <c r="A24" s="970">
        <f t="shared" si="0"/>
        <v>16</v>
      </c>
      <c r="B24" s="971" t="s">
        <v>705</v>
      </c>
      <c r="C24" s="972">
        <v>45756</v>
      </c>
      <c r="D24" s="973"/>
      <c r="E24" s="974" t="s">
        <v>1033</v>
      </c>
      <c r="F24" s="975" t="str">
        <f>VLOOKUP(E24,'Mã xe'!$A$2:$B$79,2,0)</f>
        <v>15T</v>
      </c>
      <c r="G24" s="976" t="s">
        <v>847</v>
      </c>
      <c r="H24" s="977" t="s">
        <v>1235</v>
      </c>
      <c r="I24" s="221" t="str">
        <f>VLOOKUP(G24,'Thông tin'!G:H,2,0)</f>
        <v>XE00873</v>
      </c>
      <c r="J24" s="204" t="e">
        <f>VLOOKUP(H24,'Thông tin'!B:C,2,0)</f>
        <v>#N/A</v>
      </c>
      <c r="K24" s="204"/>
      <c r="L24" s="978" t="e">
        <f t="shared" si="1"/>
        <v>#N/A</v>
      </c>
      <c r="M24" s="702"/>
      <c r="N24" s="958"/>
      <c r="O24" s="958"/>
      <c r="P24" s="958"/>
      <c r="Q24" s="958"/>
      <c r="R24" s="958"/>
      <c r="S24" s="958"/>
      <c r="T24" s="958"/>
      <c r="U24" s="958"/>
      <c r="V24" s="958"/>
      <c r="W24" s="958"/>
      <c r="X24" s="958"/>
      <c r="Y24" s="958"/>
      <c r="Z24" s="958"/>
    </row>
    <row r="25" spans="1:26" ht="18.75" customHeight="1">
      <c r="A25" s="970">
        <f t="shared" si="0"/>
        <v>17</v>
      </c>
      <c r="B25" s="971" t="s">
        <v>705</v>
      </c>
      <c r="C25" s="972">
        <v>45756</v>
      </c>
      <c r="D25" s="973"/>
      <c r="E25" s="974" t="s">
        <v>1033</v>
      </c>
      <c r="F25" s="975" t="str">
        <f>VLOOKUP(E25,'Mã xe'!$A$2:$B$79,2,0)</f>
        <v>15T</v>
      </c>
      <c r="G25" s="976" t="s">
        <v>1246</v>
      </c>
      <c r="H25" s="977" t="s">
        <v>1235</v>
      </c>
      <c r="I25" s="221" t="str">
        <f>VLOOKUP(G25,'Thông tin'!G:H,2,0)</f>
        <v>XE01102</v>
      </c>
      <c r="J25" s="204" t="e">
        <f>VLOOKUP(H25,'Thông tin'!B:C,2,0)</f>
        <v>#N/A</v>
      </c>
      <c r="K25" s="204"/>
      <c r="L25" s="978" t="e">
        <f t="shared" si="1"/>
        <v>#N/A</v>
      </c>
      <c r="M25" s="702"/>
      <c r="N25" s="958"/>
      <c r="O25" s="958"/>
      <c r="P25" s="958"/>
      <c r="Q25" s="958"/>
      <c r="R25" s="958"/>
      <c r="S25" s="958"/>
      <c r="T25" s="958"/>
      <c r="U25" s="958"/>
      <c r="V25" s="958"/>
      <c r="W25" s="958"/>
      <c r="X25" s="958"/>
      <c r="Y25" s="958"/>
      <c r="Z25" s="958"/>
    </row>
    <row r="26" spans="1:26" ht="18.75" customHeight="1">
      <c r="A26" s="970">
        <f t="shared" si="0"/>
        <v>18</v>
      </c>
      <c r="B26" s="971" t="s">
        <v>705</v>
      </c>
      <c r="C26" s="972">
        <v>45756</v>
      </c>
      <c r="D26" s="973"/>
      <c r="E26" s="974" t="s">
        <v>1030</v>
      </c>
      <c r="F26" s="975" t="str">
        <f>VLOOKUP(E26,'Mã xe'!$A$2:$B$79,2,0)</f>
        <v>15T</v>
      </c>
      <c r="G26" s="976" t="s">
        <v>773</v>
      </c>
      <c r="H26" s="977" t="s">
        <v>1247</v>
      </c>
      <c r="I26" s="221" t="str">
        <f>VLOOKUP(G26,'Thông tin'!G:H,2,0)</f>
        <v>XE00835</v>
      </c>
      <c r="J26" s="204" t="e">
        <f>VLOOKUP(H26,'Thông tin'!B:C,2,0)</f>
        <v>#N/A</v>
      </c>
      <c r="K26" s="204"/>
      <c r="L26" s="978" t="e">
        <f t="shared" si="1"/>
        <v>#N/A</v>
      </c>
      <c r="M26" s="702"/>
      <c r="N26" s="958"/>
      <c r="O26" s="958"/>
      <c r="P26" s="958"/>
      <c r="Q26" s="958"/>
      <c r="R26" s="958"/>
      <c r="S26" s="958"/>
      <c r="T26" s="958"/>
      <c r="U26" s="958"/>
      <c r="V26" s="958"/>
      <c r="W26" s="958"/>
      <c r="X26" s="958"/>
      <c r="Y26" s="958"/>
      <c r="Z26" s="958"/>
    </row>
    <row r="27" spans="1:26" ht="18.75" customHeight="1">
      <c r="A27" s="970">
        <f t="shared" si="0"/>
        <v>19</v>
      </c>
      <c r="B27" s="971" t="s">
        <v>705</v>
      </c>
      <c r="C27" s="972">
        <v>45756</v>
      </c>
      <c r="D27" s="973"/>
      <c r="E27" s="974" t="s">
        <v>1030</v>
      </c>
      <c r="F27" s="975" t="str">
        <f>VLOOKUP(E27,'Mã xe'!$A$2:$B$79,2,0)</f>
        <v>15T</v>
      </c>
      <c r="G27" s="976" t="s">
        <v>774</v>
      </c>
      <c r="H27" s="977" t="s">
        <v>1247</v>
      </c>
      <c r="I27" s="221" t="e">
        <f>VLOOKUP(G27,'Thông tin'!G:H,2,0)</f>
        <v>#N/A</v>
      </c>
      <c r="J27" s="204" t="e">
        <f>VLOOKUP(H27,'Thông tin'!B:C,2,0)</f>
        <v>#N/A</v>
      </c>
      <c r="K27" s="204"/>
      <c r="L27" s="978" t="e">
        <f t="shared" si="1"/>
        <v>#N/A</v>
      </c>
      <c r="M27" s="702"/>
      <c r="N27" s="958"/>
      <c r="O27" s="958"/>
      <c r="P27" s="958"/>
      <c r="Q27" s="958"/>
      <c r="R27" s="958"/>
      <c r="S27" s="958"/>
      <c r="T27" s="958"/>
      <c r="U27" s="958"/>
      <c r="V27" s="958"/>
      <c r="W27" s="958"/>
      <c r="X27" s="958"/>
      <c r="Y27" s="958"/>
      <c r="Z27" s="958"/>
    </row>
    <row r="28" spans="1:26" ht="18.75" customHeight="1">
      <c r="A28" s="970">
        <f t="shared" si="0"/>
        <v>20</v>
      </c>
      <c r="B28" s="971" t="s">
        <v>705</v>
      </c>
      <c r="C28" s="972">
        <v>45756</v>
      </c>
      <c r="D28" s="973"/>
      <c r="E28" s="974" t="s">
        <v>1248</v>
      </c>
      <c r="F28" s="975" t="str">
        <f>VLOOKUP(E28,'Mã xe'!$A$2:$B$79,2,0)</f>
        <v>8T</v>
      </c>
      <c r="G28" s="976" t="s">
        <v>859</v>
      </c>
      <c r="H28" s="977" t="s">
        <v>1235</v>
      </c>
      <c r="I28" s="221" t="str">
        <f>VLOOKUP(G28,'Thông tin'!G:H,2,0)</f>
        <v>XE00883</v>
      </c>
      <c r="J28" s="204" t="e">
        <f>VLOOKUP(H28,'Thông tin'!B:C,2,0)</f>
        <v>#N/A</v>
      </c>
      <c r="K28" s="204"/>
      <c r="L28" s="978" t="e">
        <f t="shared" si="1"/>
        <v>#N/A</v>
      </c>
      <c r="M28" s="702"/>
      <c r="N28" s="958"/>
      <c r="O28" s="958"/>
      <c r="P28" s="958"/>
      <c r="Q28" s="958"/>
      <c r="R28" s="958"/>
      <c r="S28" s="958"/>
      <c r="T28" s="958"/>
      <c r="U28" s="958"/>
      <c r="V28" s="958"/>
      <c r="W28" s="958"/>
      <c r="X28" s="958"/>
      <c r="Y28" s="958"/>
      <c r="Z28" s="958"/>
    </row>
    <row r="29" spans="1:26" ht="18.75" customHeight="1">
      <c r="A29" s="970">
        <f t="shared" si="0"/>
        <v>21</v>
      </c>
      <c r="B29" s="971" t="s">
        <v>705</v>
      </c>
      <c r="C29" s="972">
        <v>45756</v>
      </c>
      <c r="D29" s="973"/>
      <c r="E29" s="974" t="s">
        <v>1248</v>
      </c>
      <c r="F29" s="975" t="str">
        <f>VLOOKUP(E29,'Mã xe'!$A$2:$B$79,2,0)</f>
        <v>8T</v>
      </c>
      <c r="G29" s="976" t="s">
        <v>1249</v>
      </c>
      <c r="H29" s="977" t="s">
        <v>1235</v>
      </c>
      <c r="I29" s="221" t="str">
        <f>VLOOKUP(G29,'Thông tin'!G:H,2,0)</f>
        <v>XE01099</v>
      </c>
      <c r="J29" s="204" t="e">
        <f>VLOOKUP(H29,'Thông tin'!B:C,2,0)</f>
        <v>#N/A</v>
      </c>
      <c r="K29" s="204"/>
      <c r="L29" s="978" t="e">
        <f t="shared" si="1"/>
        <v>#N/A</v>
      </c>
      <c r="M29" s="702"/>
      <c r="N29" s="958"/>
      <c r="O29" s="958"/>
      <c r="P29" s="958"/>
      <c r="Q29" s="958"/>
      <c r="R29" s="958"/>
      <c r="S29" s="958"/>
      <c r="T29" s="958"/>
      <c r="U29" s="958"/>
      <c r="V29" s="958"/>
      <c r="W29" s="958"/>
      <c r="X29" s="958"/>
      <c r="Y29" s="958"/>
      <c r="Z29" s="958"/>
    </row>
    <row r="30" spans="1:26" ht="18.75" customHeight="1">
      <c r="A30" s="970">
        <f t="shared" si="0"/>
        <v>22</v>
      </c>
      <c r="B30" s="971" t="s">
        <v>705</v>
      </c>
      <c r="C30" s="972">
        <v>45756</v>
      </c>
      <c r="D30" s="973"/>
      <c r="E30" s="974" t="s">
        <v>1250</v>
      </c>
      <c r="F30" s="975" t="str">
        <f>VLOOKUP(E30,'Mã xe'!$A$2:$B$79,2,0)</f>
        <v>8T</v>
      </c>
      <c r="G30" s="976" t="s">
        <v>1046</v>
      </c>
      <c r="H30" s="977" t="s">
        <v>1240</v>
      </c>
      <c r="I30" s="221" t="str">
        <f>VLOOKUP(G30,'Thông tin'!G:H,2,0)</f>
        <v>XE00958</v>
      </c>
      <c r="J30" s="204" t="e">
        <f>VLOOKUP(H30,'Thông tin'!B:C,2,0)</f>
        <v>#N/A</v>
      </c>
      <c r="K30" s="204"/>
      <c r="L30" s="978" t="e">
        <f t="shared" si="1"/>
        <v>#N/A</v>
      </c>
      <c r="M30" s="702"/>
      <c r="N30" s="958"/>
      <c r="O30" s="958"/>
      <c r="P30" s="958"/>
      <c r="Q30" s="958"/>
      <c r="R30" s="958"/>
      <c r="S30" s="958"/>
      <c r="T30" s="958"/>
      <c r="U30" s="958"/>
      <c r="V30" s="958"/>
      <c r="W30" s="958"/>
      <c r="X30" s="958"/>
      <c r="Y30" s="958"/>
      <c r="Z30" s="958"/>
    </row>
    <row r="31" spans="1:26" ht="18.75" customHeight="1">
      <c r="A31" s="970">
        <f t="shared" si="0"/>
        <v>23</v>
      </c>
      <c r="B31" s="971" t="s">
        <v>705</v>
      </c>
      <c r="C31" s="972">
        <v>45756</v>
      </c>
      <c r="D31" s="973"/>
      <c r="E31" s="974" t="s">
        <v>1250</v>
      </c>
      <c r="F31" s="975" t="str">
        <f>VLOOKUP(E31,'Mã xe'!$A$2:$B$79,2,0)</f>
        <v>8T</v>
      </c>
      <c r="G31" s="976" t="s">
        <v>826</v>
      </c>
      <c r="H31" s="977" t="s">
        <v>1240</v>
      </c>
      <c r="I31" s="221" t="str">
        <f>VLOOKUP(G31,'Thông tin'!G:H,2,0)</f>
        <v>XE00935</v>
      </c>
      <c r="J31" s="204" t="e">
        <f>VLOOKUP(H31,'Thông tin'!B:C,2,0)</f>
        <v>#N/A</v>
      </c>
      <c r="K31" s="204"/>
      <c r="L31" s="978" t="e">
        <f t="shared" si="1"/>
        <v>#N/A</v>
      </c>
      <c r="M31" s="702"/>
      <c r="N31" s="958"/>
      <c r="O31" s="958"/>
      <c r="P31" s="958"/>
      <c r="Q31" s="958"/>
      <c r="R31" s="958"/>
      <c r="S31" s="958"/>
      <c r="T31" s="958"/>
      <c r="U31" s="958"/>
      <c r="V31" s="958"/>
      <c r="W31" s="958"/>
      <c r="X31" s="958"/>
      <c r="Y31" s="958"/>
      <c r="Z31" s="958"/>
    </row>
    <row r="32" spans="1:26" ht="18.75" customHeight="1">
      <c r="A32" s="970">
        <f t="shared" si="0"/>
        <v>24</v>
      </c>
      <c r="B32" s="971" t="s">
        <v>705</v>
      </c>
      <c r="C32" s="972">
        <v>45786</v>
      </c>
      <c r="D32" s="973"/>
      <c r="E32" s="974" t="s">
        <v>1251</v>
      </c>
      <c r="F32" s="975" t="str">
        <f>VLOOKUP(E32,'Mã xe'!$A$2:$B$79,2,0)</f>
        <v>8T</v>
      </c>
      <c r="G32" s="976" t="s">
        <v>1252</v>
      </c>
      <c r="H32" s="977" t="s">
        <v>1237</v>
      </c>
      <c r="I32" s="221" t="e">
        <f>VLOOKUP(G32,'Thông tin'!G:H,2,0)</f>
        <v>#N/A</v>
      </c>
      <c r="J32" s="204" t="e">
        <f>VLOOKUP(H32,'Thông tin'!B:C,2,0)</f>
        <v>#N/A</v>
      </c>
      <c r="K32" s="204"/>
      <c r="L32" s="978" t="e">
        <f t="shared" si="1"/>
        <v>#N/A</v>
      </c>
      <c r="M32" s="702"/>
      <c r="N32" s="958"/>
      <c r="O32" s="958"/>
      <c r="P32" s="958"/>
      <c r="Q32" s="958"/>
      <c r="R32" s="958"/>
      <c r="S32" s="958"/>
      <c r="T32" s="958"/>
      <c r="U32" s="958"/>
      <c r="V32" s="958"/>
      <c r="W32" s="958"/>
      <c r="X32" s="958"/>
      <c r="Y32" s="958"/>
      <c r="Z32" s="958"/>
    </row>
    <row r="33" spans="1:26" ht="18.75" customHeight="1">
      <c r="A33" s="970">
        <f t="shared" si="0"/>
        <v>25</v>
      </c>
      <c r="B33" s="971" t="s">
        <v>705</v>
      </c>
      <c r="C33" s="972">
        <v>45786</v>
      </c>
      <c r="D33" s="973"/>
      <c r="E33" s="974" t="s">
        <v>1251</v>
      </c>
      <c r="F33" s="975" t="str">
        <f>VLOOKUP(E33,'Mã xe'!$A$2:$B$79,2,0)</f>
        <v>8T</v>
      </c>
      <c r="G33" s="976" t="s">
        <v>158</v>
      </c>
      <c r="H33" s="977" t="s">
        <v>1237</v>
      </c>
      <c r="I33" s="221" t="str">
        <f>VLOOKUP(G33,'Thông tin'!G:H,2,0)</f>
        <v>XE00701</v>
      </c>
      <c r="J33" s="204" t="e">
        <f>VLOOKUP(H33,'Thông tin'!B:C,2,0)</f>
        <v>#N/A</v>
      </c>
      <c r="K33" s="204"/>
      <c r="L33" s="978" t="e">
        <f t="shared" si="1"/>
        <v>#N/A</v>
      </c>
      <c r="M33" s="702"/>
      <c r="N33" s="958"/>
      <c r="O33" s="958"/>
      <c r="P33" s="958"/>
      <c r="Q33" s="958"/>
      <c r="R33" s="958"/>
      <c r="S33" s="958"/>
      <c r="T33" s="958"/>
      <c r="U33" s="958"/>
      <c r="V33" s="958"/>
      <c r="W33" s="958"/>
      <c r="X33" s="958"/>
      <c r="Y33" s="958"/>
      <c r="Z33" s="958"/>
    </row>
    <row r="34" spans="1:26" ht="18.75" customHeight="1">
      <c r="A34" s="970">
        <f t="shared" si="0"/>
        <v>26</v>
      </c>
      <c r="B34" s="971" t="s">
        <v>705</v>
      </c>
      <c r="C34" s="972">
        <v>45786</v>
      </c>
      <c r="D34" s="973"/>
      <c r="E34" s="974" t="s">
        <v>1065</v>
      </c>
      <c r="F34" s="975" t="str">
        <f>VLOOKUP(E34,'Mã xe'!$A$2:$B$79,2,0)</f>
        <v>8T</v>
      </c>
      <c r="G34" s="976" t="s">
        <v>1066</v>
      </c>
      <c r="H34" s="977" t="s">
        <v>1235</v>
      </c>
      <c r="I34" s="221" t="str">
        <f>VLOOKUP(G34,'Thông tin'!G:H,2,0)</f>
        <v>XE00961</v>
      </c>
      <c r="J34" s="204" t="e">
        <f>VLOOKUP(H34,'Thông tin'!B:C,2,0)</f>
        <v>#N/A</v>
      </c>
      <c r="K34" s="204"/>
      <c r="L34" s="978" t="e">
        <f t="shared" si="1"/>
        <v>#N/A</v>
      </c>
      <c r="M34" s="702"/>
      <c r="N34" s="958"/>
      <c r="O34" s="958"/>
      <c r="P34" s="958"/>
      <c r="Q34" s="958"/>
      <c r="R34" s="958"/>
      <c r="S34" s="958"/>
      <c r="T34" s="958"/>
      <c r="U34" s="958"/>
      <c r="V34" s="958"/>
      <c r="W34" s="958"/>
      <c r="X34" s="958"/>
      <c r="Y34" s="958"/>
      <c r="Z34" s="958"/>
    </row>
    <row r="35" spans="1:26" ht="18.75" customHeight="1">
      <c r="A35" s="970">
        <f t="shared" si="0"/>
        <v>27</v>
      </c>
      <c r="B35" s="971" t="s">
        <v>705</v>
      </c>
      <c r="C35" s="972">
        <v>45786</v>
      </c>
      <c r="D35" s="973"/>
      <c r="E35" s="974" t="s">
        <v>1065</v>
      </c>
      <c r="F35" s="975" t="str">
        <f>VLOOKUP(E35,'Mã xe'!$A$2:$B$79,2,0)</f>
        <v>8T</v>
      </c>
      <c r="G35" s="976" t="s">
        <v>1068</v>
      </c>
      <c r="H35" s="977" t="s">
        <v>1235</v>
      </c>
      <c r="I35" s="221" t="str">
        <f>VLOOKUP(G35,'Thông tin'!G:H,2,0)</f>
        <v>XE00957</v>
      </c>
      <c r="J35" s="204" t="e">
        <f>VLOOKUP(H35,'Thông tin'!B:C,2,0)</f>
        <v>#N/A</v>
      </c>
      <c r="K35" s="204"/>
      <c r="L35" s="978" t="e">
        <f t="shared" si="1"/>
        <v>#N/A</v>
      </c>
      <c r="M35" s="702"/>
      <c r="N35" s="958"/>
      <c r="O35" s="958"/>
      <c r="P35" s="958"/>
      <c r="Q35" s="958"/>
      <c r="R35" s="958"/>
      <c r="S35" s="958"/>
      <c r="T35" s="958"/>
      <c r="U35" s="958"/>
      <c r="V35" s="958"/>
      <c r="W35" s="958"/>
      <c r="X35" s="958"/>
      <c r="Y35" s="958"/>
      <c r="Z35" s="958"/>
    </row>
    <row r="36" spans="1:26" ht="18.75" customHeight="1">
      <c r="A36" s="970">
        <f t="shared" si="0"/>
        <v>28</v>
      </c>
      <c r="B36" s="971" t="s">
        <v>705</v>
      </c>
      <c r="C36" s="972">
        <v>45786</v>
      </c>
      <c r="D36" s="973"/>
      <c r="E36" s="974" t="s">
        <v>1061</v>
      </c>
      <c r="F36" s="975" t="str">
        <f>VLOOKUP(E36,'Mã xe'!$A$2:$B$79,2,0)</f>
        <v>8T</v>
      </c>
      <c r="G36" s="976" t="s">
        <v>1253</v>
      </c>
      <c r="H36" s="977" t="s">
        <v>1235</v>
      </c>
      <c r="I36" s="221" t="str">
        <f>VLOOKUP(G36,'Thông tin'!G:H,2,0)</f>
        <v>XE01183</v>
      </c>
      <c r="J36" s="204" t="e">
        <f>VLOOKUP(H36,'Thông tin'!B:C,2,0)</f>
        <v>#N/A</v>
      </c>
      <c r="K36" s="204"/>
      <c r="L36" s="978" t="e">
        <f t="shared" si="1"/>
        <v>#N/A</v>
      </c>
      <c r="M36" s="702"/>
      <c r="N36" s="958"/>
      <c r="O36" s="958"/>
      <c r="P36" s="958"/>
      <c r="Q36" s="958"/>
      <c r="R36" s="958"/>
      <c r="S36" s="958"/>
      <c r="T36" s="958"/>
      <c r="U36" s="958"/>
      <c r="V36" s="958"/>
      <c r="W36" s="958"/>
      <c r="X36" s="958"/>
      <c r="Y36" s="958"/>
      <c r="Z36" s="958"/>
    </row>
    <row r="37" spans="1:26" ht="18.75" customHeight="1">
      <c r="A37" s="970">
        <f t="shared" si="0"/>
        <v>29</v>
      </c>
      <c r="B37" s="971" t="s">
        <v>705</v>
      </c>
      <c r="C37" s="972">
        <v>45786</v>
      </c>
      <c r="D37" s="973"/>
      <c r="E37" s="974" t="s">
        <v>1061</v>
      </c>
      <c r="F37" s="975" t="str">
        <f>VLOOKUP(E37,'Mã xe'!$A$2:$B$79,2,0)</f>
        <v>8T</v>
      </c>
      <c r="G37" s="976" t="s">
        <v>1254</v>
      </c>
      <c r="H37" s="977" t="s">
        <v>1235</v>
      </c>
      <c r="I37" s="221" t="str">
        <f>VLOOKUP(G37,'Thông tin'!G:H,2,0)</f>
        <v>XE01106</v>
      </c>
      <c r="J37" s="204" t="e">
        <f>VLOOKUP(H37,'Thông tin'!B:C,2,0)</f>
        <v>#N/A</v>
      </c>
      <c r="K37" s="204"/>
      <c r="L37" s="978" t="e">
        <f t="shared" si="1"/>
        <v>#N/A</v>
      </c>
      <c r="M37" s="702"/>
      <c r="N37" s="958"/>
      <c r="O37" s="958"/>
      <c r="P37" s="958"/>
      <c r="Q37" s="958"/>
      <c r="R37" s="958"/>
      <c r="S37" s="958"/>
      <c r="T37" s="958"/>
      <c r="U37" s="958"/>
      <c r="V37" s="958"/>
      <c r="W37" s="958"/>
      <c r="X37" s="958"/>
      <c r="Y37" s="958"/>
      <c r="Z37" s="958"/>
    </row>
    <row r="38" spans="1:26" ht="18.75" customHeight="1">
      <c r="A38" s="970">
        <f t="shared" si="0"/>
        <v>30</v>
      </c>
      <c r="B38" s="971" t="s">
        <v>705</v>
      </c>
      <c r="C38" s="972">
        <v>45786</v>
      </c>
      <c r="D38" s="973"/>
      <c r="E38" s="974" t="s">
        <v>1071</v>
      </c>
      <c r="F38" s="975" t="str">
        <f>VLOOKUP(E38,'Mã xe'!$A$2:$B$79,2,0)</f>
        <v>15T</v>
      </c>
      <c r="G38" s="976" t="s">
        <v>776</v>
      </c>
      <c r="H38" s="977" t="s">
        <v>1255</v>
      </c>
      <c r="I38" s="221" t="str">
        <f>VLOOKUP(G38,'Thông tin'!G:H,2,0)</f>
        <v>XE00817</v>
      </c>
      <c r="J38" s="204">
        <f>VLOOKUP(H38,'Thông tin'!B:C,2,0)</f>
        <v>350</v>
      </c>
      <c r="K38" s="204"/>
      <c r="L38" s="978">
        <f t="shared" si="1"/>
        <v>750000</v>
      </c>
      <c r="M38" s="702"/>
      <c r="N38" s="958"/>
      <c r="O38" s="958"/>
      <c r="P38" s="958"/>
      <c r="Q38" s="958"/>
      <c r="R38" s="958"/>
      <c r="S38" s="958"/>
      <c r="T38" s="958"/>
      <c r="U38" s="958"/>
      <c r="V38" s="958"/>
      <c r="W38" s="958"/>
      <c r="X38" s="958"/>
      <c r="Y38" s="958"/>
      <c r="Z38" s="958"/>
    </row>
    <row r="39" spans="1:26" ht="18.75" customHeight="1">
      <c r="A39" s="970">
        <f t="shared" si="0"/>
        <v>31</v>
      </c>
      <c r="B39" s="971" t="s">
        <v>705</v>
      </c>
      <c r="C39" s="972">
        <v>45786</v>
      </c>
      <c r="D39" s="973"/>
      <c r="E39" s="974" t="s">
        <v>1071</v>
      </c>
      <c r="F39" s="975" t="str">
        <f>VLOOKUP(E39,'Mã xe'!$A$2:$B$79,2,0)</f>
        <v>15T</v>
      </c>
      <c r="G39" s="976" t="s">
        <v>852</v>
      </c>
      <c r="H39" s="977" t="s">
        <v>1255</v>
      </c>
      <c r="I39" s="221" t="str">
        <f>VLOOKUP(G39,'Thông tin'!G:H,2,0)</f>
        <v>XE00895</v>
      </c>
      <c r="J39" s="204">
        <f>VLOOKUP(H39,'Thông tin'!B:C,2,0)</f>
        <v>350</v>
      </c>
      <c r="K39" s="204"/>
      <c r="L39" s="978">
        <f t="shared" si="1"/>
        <v>750000</v>
      </c>
      <c r="M39" s="702"/>
      <c r="N39" s="958"/>
      <c r="O39" s="958"/>
      <c r="P39" s="958"/>
      <c r="Q39" s="958"/>
      <c r="R39" s="958"/>
      <c r="S39" s="958"/>
      <c r="T39" s="958"/>
      <c r="U39" s="958"/>
      <c r="V39" s="958"/>
      <c r="W39" s="958"/>
      <c r="X39" s="958"/>
      <c r="Y39" s="958"/>
      <c r="Z39" s="958"/>
    </row>
    <row r="40" spans="1:26" ht="18.75" customHeight="1">
      <c r="A40" s="970">
        <f t="shared" si="0"/>
        <v>32</v>
      </c>
      <c r="B40" s="971" t="s">
        <v>705</v>
      </c>
      <c r="C40" s="972">
        <v>45817</v>
      </c>
      <c r="D40" s="973"/>
      <c r="E40" s="974" t="s">
        <v>1058</v>
      </c>
      <c r="F40" s="975" t="str">
        <f>VLOOKUP(E40,'Mã xe'!$A$2:$B$79,2,0)</f>
        <v>8T</v>
      </c>
      <c r="G40" s="976" t="s">
        <v>1256</v>
      </c>
      <c r="H40" s="977" t="s">
        <v>1237</v>
      </c>
      <c r="I40" s="221" t="str">
        <f>VLOOKUP(G40,'Thông tin'!G:H,2,0)</f>
        <v>XE01149</v>
      </c>
      <c r="J40" s="204" t="e">
        <f>VLOOKUP(H40,'Thông tin'!B:C,2,0)</f>
        <v>#N/A</v>
      </c>
      <c r="K40" s="204"/>
      <c r="L40" s="978" t="e">
        <f t="shared" si="1"/>
        <v>#N/A</v>
      </c>
      <c r="M40" s="702"/>
      <c r="N40" s="958"/>
      <c r="O40" s="958"/>
      <c r="P40" s="958"/>
      <c r="Q40" s="958"/>
      <c r="R40" s="958"/>
      <c r="S40" s="958"/>
      <c r="T40" s="958"/>
      <c r="U40" s="958"/>
      <c r="V40" s="958"/>
      <c r="W40" s="958"/>
      <c r="X40" s="958"/>
      <c r="Y40" s="958"/>
      <c r="Z40" s="958"/>
    </row>
    <row r="41" spans="1:26" ht="18.75" customHeight="1">
      <c r="A41" s="970">
        <f t="shared" si="0"/>
        <v>33</v>
      </c>
      <c r="B41" s="971" t="s">
        <v>705</v>
      </c>
      <c r="C41" s="972">
        <v>45817</v>
      </c>
      <c r="D41" s="973"/>
      <c r="E41" s="974" t="s">
        <v>1058</v>
      </c>
      <c r="F41" s="975" t="str">
        <f>VLOOKUP(E41,'Mã xe'!$A$2:$B$79,2,0)</f>
        <v>8T</v>
      </c>
      <c r="G41" s="976" t="s">
        <v>1257</v>
      </c>
      <c r="H41" s="977" t="s">
        <v>1237</v>
      </c>
      <c r="I41" s="221" t="str">
        <f>VLOOKUP(G41,'Thông tin'!G:H,2,0)</f>
        <v>XE01151</v>
      </c>
      <c r="J41" s="204" t="e">
        <f>VLOOKUP(H41,'Thông tin'!B:C,2,0)</f>
        <v>#N/A</v>
      </c>
      <c r="K41" s="204"/>
      <c r="L41" s="978" t="e">
        <f t="shared" si="1"/>
        <v>#N/A</v>
      </c>
      <c r="M41" s="702"/>
      <c r="N41" s="958"/>
      <c r="O41" s="958"/>
      <c r="P41" s="958"/>
      <c r="Q41" s="958"/>
      <c r="R41" s="958"/>
      <c r="S41" s="958"/>
      <c r="T41" s="958"/>
      <c r="U41" s="958"/>
      <c r="V41" s="958"/>
      <c r="W41" s="958"/>
      <c r="X41" s="958"/>
      <c r="Y41" s="958"/>
      <c r="Z41" s="958"/>
    </row>
    <row r="42" spans="1:26" ht="18.75" customHeight="1">
      <c r="A42" s="970">
        <f t="shared" si="0"/>
        <v>34</v>
      </c>
      <c r="B42" s="971" t="s">
        <v>705</v>
      </c>
      <c r="C42" s="972">
        <v>45847</v>
      </c>
      <c r="D42" s="973"/>
      <c r="E42" s="974" t="s">
        <v>1057</v>
      </c>
      <c r="F42" s="975" t="str">
        <f>VLOOKUP(E42,'Mã xe'!$A$2:$B$79,2,0)</f>
        <v>8T</v>
      </c>
      <c r="G42" s="976" t="s">
        <v>1258</v>
      </c>
      <c r="H42" s="977" t="s">
        <v>1237</v>
      </c>
      <c r="I42" s="221" t="str">
        <f>VLOOKUP(G42,'Thông tin'!G:H,2,0)</f>
        <v>XE01164</v>
      </c>
      <c r="J42" s="204" t="e">
        <f>VLOOKUP(H42,'Thông tin'!B:C,2,0)</f>
        <v>#N/A</v>
      </c>
      <c r="K42" s="204"/>
      <c r="L42" s="978" t="e">
        <f t="shared" si="1"/>
        <v>#N/A</v>
      </c>
      <c r="M42" s="702"/>
      <c r="N42" s="958"/>
      <c r="O42" s="958"/>
      <c r="P42" s="958"/>
      <c r="Q42" s="958"/>
      <c r="R42" s="958"/>
      <c r="S42" s="958"/>
      <c r="T42" s="958"/>
      <c r="U42" s="958"/>
      <c r="V42" s="958"/>
      <c r="W42" s="958"/>
      <c r="X42" s="958"/>
      <c r="Y42" s="958"/>
      <c r="Z42" s="958"/>
    </row>
    <row r="43" spans="1:26" ht="18.75" customHeight="1">
      <c r="A43" s="970">
        <f t="shared" si="0"/>
        <v>35</v>
      </c>
      <c r="B43" s="971" t="s">
        <v>705</v>
      </c>
      <c r="C43" s="972">
        <v>45847</v>
      </c>
      <c r="D43" s="973"/>
      <c r="E43" s="974" t="s">
        <v>1057</v>
      </c>
      <c r="F43" s="975" t="str">
        <f>VLOOKUP(E43,'Mã xe'!$A$2:$B$79,2,0)</f>
        <v>8T</v>
      </c>
      <c r="G43" s="976" t="s">
        <v>1259</v>
      </c>
      <c r="H43" s="977" t="s">
        <v>1237</v>
      </c>
      <c r="I43" s="221" t="str">
        <f>VLOOKUP(G43,'Thông tin'!G:H,2,0)</f>
        <v>XE01198</v>
      </c>
      <c r="J43" s="204" t="e">
        <f>VLOOKUP(H43,'Thông tin'!B:C,2,0)</f>
        <v>#N/A</v>
      </c>
      <c r="K43" s="204"/>
      <c r="L43" s="978" t="e">
        <f t="shared" si="1"/>
        <v>#N/A</v>
      </c>
      <c r="M43" s="702"/>
      <c r="N43" s="958"/>
      <c r="O43" s="958"/>
      <c r="P43" s="958"/>
      <c r="Q43" s="958"/>
      <c r="R43" s="958"/>
      <c r="S43" s="958"/>
      <c r="T43" s="958"/>
      <c r="U43" s="958"/>
      <c r="V43" s="958"/>
      <c r="W43" s="958"/>
      <c r="X43" s="958"/>
      <c r="Y43" s="958"/>
      <c r="Z43" s="958"/>
    </row>
    <row r="44" spans="1:26" ht="18.75" customHeight="1">
      <c r="A44" s="970">
        <f t="shared" si="0"/>
        <v>36</v>
      </c>
      <c r="B44" s="971" t="s">
        <v>705</v>
      </c>
      <c r="C44" s="972">
        <v>45847</v>
      </c>
      <c r="D44" s="973"/>
      <c r="E44" s="974" t="s">
        <v>1054</v>
      </c>
      <c r="F44" s="975" t="str">
        <f>VLOOKUP(E44,'Mã xe'!$A$2:$B$79,2,0)</f>
        <v>15T</v>
      </c>
      <c r="G44" s="976" t="s">
        <v>854</v>
      </c>
      <c r="H44" s="977" t="s">
        <v>1235</v>
      </c>
      <c r="I44" s="221" t="str">
        <f>VLOOKUP(G44,'Thông tin'!G:H,2,0)</f>
        <v>XE00897</v>
      </c>
      <c r="J44" s="204" t="e">
        <f>VLOOKUP(H44,'Thông tin'!B:C,2,0)</f>
        <v>#N/A</v>
      </c>
      <c r="K44" s="204"/>
      <c r="L44" s="978" t="e">
        <f t="shared" si="1"/>
        <v>#N/A</v>
      </c>
      <c r="M44" s="702"/>
      <c r="N44" s="958"/>
      <c r="O44" s="958"/>
      <c r="P44" s="958"/>
      <c r="Q44" s="958"/>
      <c r="R44" s="958"/>
      <c r="S44" s="958"/>
      <c r="T44" s="958"/>
      <c r="U44" s="958"/>
      <c r="V44" s="958"/>
      <c r="W44" s="958"/>
      <c r="X44" s="958"/>
      <c r="Y44" s="958"/>
      <c r="Z44" s="958"/>
    </row>
    <row r="45" spans="1:26" ht="18.75" customHeight="1">
      <c r="A45" s="970">
        <f t="shared" si="0"/>
        <v>37</v>
      </c>
      <c r="B45" s="971" t="s">
        <v>705</v>
      </c>
      <c r="C45" s="972">
        <v>45847</v>
      </c>
      <c r="D45" s="973"/>
      <c r="E45" s="974" t="s">
        <v>1054</v>
      </c>
      <c r="F45" s="975" t="str">
        <f>VLOOKUP(E45,'Mã xe'!$A$2:$B$79,2,0)</f>
        <v>15T</v>
      </c>
      <c r="G45" s="976" t="s">
        <v>1260</v>
      </c>
      <c r="H45" s="977" t="s">
        <v>1235</v>
      </c>
      <c r="I45" s="221" t="e">
        <f>VLOOKUP(G45,'Thông tin'!G:H,2,0)</f>
        <v>#N/A</v>
      </c>
      <c r="J45" s="204" t="e">
        <f>VLOOKUP(H45,'Thông tin'!B:C,2,0)</f>
        <v>#N/A</v>
      </c>
      <c r="K45" s="204"/>
      <c r="L45" s="978" t="e">
        <f t="shared" si="1"/>
        <v>#N/A</v>
      </c>
      <c r="M45" s="702"/>
      <c r="N45" s="958"/>
      <c r="O45" s="958"/>
      <c r="P45" s="958"/>
      <c r="Q45" s="958"/>
      <c r="R45" s="958"/>
      <c r="S45" s="958"/>
      <c r="T45" s="958"/>
      <c r="U45" s="958"/>
      <c r="V45" s="958"/>
      <c r="W45" s="958"/>
      <c r="X45" s="958"/>
      <c r="Y45" s="958"/>
      <c r="Z45" s="958"/>
    </row>
    <row r="46" spans="1:26" ht="18.75" customHeight="1">
      <c r="A46" s="970">
        <f t="shared" si="0"/>
        <v>38</v>
      </c>
      <c r="B46" s="971" t="s">
        <v>705</v>
      </c>
      <c r="C46" s="972">
        <v>45878</v>
      </c>
      <c r="D46" s="973"/>
      <c r="E46" s="974" t="s">
        <v>1234</v>
      </c>
      <c r="F46" s="975" t="str">
        <f>VLOOKUP(E46,'Mã xe'!$A$2:$B$79,2,0)</f>
        <v>8T</v>
      </c>
      <c r="G46" s="976" t="s">
        <v>717</v>
      </c>
      <c r="H46" s="977" t="s">
        <v>1237</v>
      </c>
      <c r="I46" s="221" t="str">
        <f>VLOOKUP(G46,'Thông tin'!G:H,2,0)</f>
        <v>XE00788</v>
      </c>
      <c r="J46" s="204" t="e">
        <f>VLOOKUP(H46,'Thông tin'!B:C,2,0)</f>
        <v>#N/A</v>
      </c>
      <c r="K46" s="204"/>
      <c r="L46" s="978" t="e">
        <f t="shared" si="1"/>
        <v>#N/A</v>
      </c>
      <c r="M46" s="702"/>
      <c r="N46" s="958"/>
      <c r="O46" s="958"/>
      <c r="P46" s="958"/>
      <c r="Q46" s="958"/>
      <c r="R46" s="958"/>
      <c r="S46" s="958"/>
      <c r="T46" s="958"/>
      <c r="U46" s="958"/>
      <c r="V46" s="958"/>
      <c r="W46" s="958"/>
      <c r="X46" s="958"/>
      <c r="Y46" s="958"/>
      <c r="Z46" s="958"/>
    </row>
    <row r="47" spans="1:26" ht="18.75" customHeight="1">
      <c r="A47" s="970">
        <f t="shared" si="0"/>
        <v>39</v>
      </c>
      <c r="B47" s="971" t="s">
        <v>705</v>
      </c>
      <c r="C47" s="972">
        <v>45878</v>
      </c>
      <c r="D47" s="973"/>
      <c r="E47" s="974" t="s">
        <v>1234</v>
      </c>
      <c r="F47" s="975" t="str">
        <f>VLOOKUP(E47,'Mã xe'!$A$2:$B$79,2,0)</f>
        <v>8T</v>
      </c>
      <c r="G47" s="976" t="s">
        <v>1236</v>
      </c>
      <c r="H47" s="977" t="s">
        <v>1237</v>
      </c>
      <c r="I47" s="221" t="str">
        <f>VLOOKUP(G47,'Thông tin'!G:H,2,0)</f>
        <v>XE01199</v>
      </c>
      <c r="J47" s="204" t="e">
        <f>VLOOKUP(H47,'Thông tin'!B:C,2,0)</f>
        <v>#N/A</v>
      </c>
      <c r="K47" s="204"/>
      <c r="L47" s="978" t="e">
        <f t="shared" si="1"/>
        <v>#N/A</v>
      </c>
      <c r="M47" s="702"/>
      <c r="N47" s="958"/>
      <c r="O47" s="958"/>
      <c r="P47" s="958"/>
      <c r="Q47" s="958"/>
      <c r="R47" s="958"/>
      <c r="S47" s="958"/>
      <c r="T47" s="958"/>
      <c r="U47" s="958"/>
      <c r="V47" s="958"/>
      <c r="W47" s="958"/>
      <c r="X47" s="958"/>
      <c r="Y47" s="958"/>
      <c r="Z47" s="958"/>
    </row>
    <row r="48" spans="1:26" ht="18.75" customHeight="1">
      <c r="A48" s="970">
        <f t="shared" si="0"/>
        <v>40</v>
      </c>
      <c r="B48" s="971" t="s">
        <v>705</v>
      </c>
      <c r="C48" s="972">
        <v>45878</v>
      </c>
      <c r="D48" s="973"/>
      <c r="E48" s="974" t="s">
        <v>1064</v>
      </c>
      <c r="F48" s="975" t="str">
        <f>VLOOKUP(E48,'Mã xe'!$A$2:$B$79,2,0)</f>
        <v>15T</v>
      </c>
      <c r="G48" s="976" t="s">
        <v>322</v>
      </c>
      <c r="H48" s="977" t="s">
        <v>1235</v>
      </c>
      <c r="I48" s="221" t="str">
        <f>VLOOKUP(G48,'Thông tin'!G:H,2,0)</f>
        <v>XE00705</v>
      </c>
      <c r="J48" s="204" t="e">
        <f>VLOOKUP(H48,'Thông tin'!B:C,2,0)</f>
        <v>#N/A</v>
      </c>
      <c r="K48" s="204"/>
      <c r="L48" s="978" t="e">
        <f t="shared" si="1"/>
        <v>#N/A</v>
      </c>
      <c r="M48" s="702"/>
      <c r="N48" s="958"/>
      <c r="O48" s="958"/>
      <c r="P48" s="958"/>
      <c r="Q48" s="958"/>
      <c r="R48" s="958"/>
      <c r="S48" s="958"/>
      <c r="T48" s="958"/>
      <c r="U48" s="958"/>
      <c r="V48" s="958"/>
      <c r="W48" s="958"/>
      <c r="X48" s="958"/>
      <c r="Y48" s="958"/>
      <c r="Z48" s="958"/>
    </row>
    <row r="49" spans="1:26" ht="18.75" customHeight="1">
      <c r="A49" s="970">
        <f t="shared" si="0"/>
        <v>41</v>
      </c>
      <c r="B49" s="971" t="s">
        <v>705</v>
      </c>
      <c r="C49" s="972">
        <v>45878</v>
      </c>
      <c r="D49" s="973"/>
      <c r="E49" s="974" t="s">
        <v>1064</v>
      </c>
      <c r="F49" s="975" t="str">
        <f>VLOOKUP(E49,'Mã xe'!$A$2:$B$79,2,0)</f>
        <v>15T</v>
      </c>
      <c r="G49" s="976" t="s">
        <v>760</v>
      </c>
      <c r="H49" s="977" t="s">
        <v>1235</v>
      </c>
      <c r="I49" s="221" t="str">
        <f>VLOOKUP(G49,'Thông tin'!G:H,2,0)</f>
        <v>XE00831</v>
      </c>
      <c r="J49" s="204" t="e">
        <f>VLOOKUP(H49,'Thông tin'!B:C,2,0)</f>
        <v>#N/A</v>
      </c>
      <c r="K49" s="204"/>
      <c r="L49" s="978" t="e">
        <f t="shared" si="1"/>
        <v>#N/A</v>
      </c>
      <c r="M49" s="702"/>
      <c r="N49" s="958"/>
      <c r="O49" s="958"/>
      <c r="P49" s="958"/>
      <c r="Q49" s="958"/>
      <c r="R49" s="958"/>
      <c r="S49" s="958"/>
      <c r="T49" s="958"/>
      <c r="U49" s="958"/>
      <c r="V49" s="958"/>
      <c r="W49" s="958"/>
      <c r="X49" s="958"/>
      <c r="Y49" s="958"/>
      <c r="Z49" s="958"/>
    </row>
    <row r="50" spans="1:26" ht="18.75" customHeight="1">
      <c r="A50" s="970">
        <f t="shared" si="0"/>
        <v>42</v>
      </c>
      <c r="B50" s="971" t="s">
        <v>705</v>
      </c>
      <c r="C50" s="972">
        <v>45878</v>
      </c>
      <c r="D50" s="973"/>
      <c r="E50" s="974" t="s">
        <v>1072</v>
      </c>
      <c r="F50" s="975" t="str">
        <f>VLOOKUP(E50,'Mã xe'!$A$2:$B$79,2,0)</f>
        <v>15T</v>
      </c>
      <c r="G50" s="976" t="s">
        <v>1261</v>
      </c>
      <c r="H50" s="977" t="s">
        <v>1235</v>
      </c>
      <c r="I50" s="221" t="str">
        <f>VLOOKUP(G50,'Thông tin'!G:H,2,0)</f>
        <v>XE00818</v>
      </c>
      <c r="J50" s="204" t="e">
        <f>VLOOKUP(H50,'Thông tin'!B:C,2,0)</f>
        <v>#N/A</v>
      </c>
      <c r="K50" s="204"/>
      <c r="L50" s="978" t="e">
        <f t="shared" si="1"/>
        <v>#N/A</v>
      </c>
      <c r="M50" s="702"/>
      <c r="N50" s="958"/>
      <c r="O50" s="958"/>
      <c r="P50" s="958"/>
      <c r="Q50" s="958"/>
      <c r="R50" s="958"/>
      <c r="S50" s="958"/>
      <c r="T50" s="958"/>
      <c r="U50" s="958"/>
      <c r="V50" s="958"/>
      <c r="W50" s="958"/>
      <c r="X50" s="958"/>
      <c r="Y50" s="958"/>
      <c r="Z50" s="958"/>
    </row>
    <row r="51" spans="1:26" ht="18.75" customHeight="1">
      <c r="A51" s="970">
        <f t="shared" si="0"/>
        <v>43</v>
      </c>
      <c r="B51" s="971" t="s">
        <v>705</v>
      </c>
      <c r="C51" s="972">
        <v>45878</v>
      </c>
      <c r="D51" s="973"/>
      <c r="E51" s="974" t="s">
        <v>1072</v>
      </c>
      <c r="F51" s="975" t="str">
        <f>VLOOKUP(E51,'Mã xe'!$A$2:$B$79,2,0)</f>
        <v>15T</v>
      </c>
      <c r="G51" s="976" t="s">
        <v>1059</v>
      </c>
      <c r="H51" s="977" t="s">
        <v>1235</v>
      </c>
      <c r="I51" s="221" t="e">
        <f>VLOOKUP(G51,'Thông tin'!G:H,2,0)</f>
        <v>#N/A</v>
      </c>
      <c r="J51" s="204" t="e">
        <f>VLOOKUP(H51,'Thông tin'!B:C,2,0)</f>
        <v>#N/A</v>
      </c>
      <c r="K51" s="204"/>
      <c r="L51" s="978" t="e">
        <f t="shared" si="1"/>
        <v>#N/A</v>
      </c>
      <c r="M51" s="702"/>
      <c r="N51" s="958"/>
      <c r="O51" s="958"/>
      <c r="P51" s="958"/>
      <c r="Q51" s="958"/>
      <c r="R51" s="958"/>
      <c r="S51" s="958"/>
      <c r="T51" s="958"/>
      <c r="U51" s="958"/>
      <c r="V51" s="958"/>
      <c r="W51" s="958"/>
      <c r="X51" s="958"/>
      <c r="Y51" s="958"/>
      <c r="Z51" s="958"/>
    </row>
    <row r="52" spans="1:26" ht="18.75" customHeight="1">
      <c r="A52" s="970">
        <f t="shared" si="0"/>
        <v>44</v>
      </c>
      <c r="B52" s="971" t="s">
        <v>705</v>
      </c>
      <c r="C52" s="972">
        <v>45878</v>
      </c>
      <c r="D52" s="973"/>
      <c r="E52" s="974" t="s">
        <v>1262</v>
      </c>
      <c r="F52" s="975" t="str">
        <f>VLOOKUP(E52,'Mã xe'!$A$2:$B$79,2,0)</f>
        <v>8T</v>
      </c>
      <c r="G52" s="976" t="s">
        <v>1263</v>
      </c>
      <c r="H52" s="977" t="s">
        <v>1247</v>
      </c>
      <c r="I52" s="221" t="str">
        <f>VLOOKUP(G52,'Thông tin'!G:H,2,0)</f>
        <v>XE01205</v>
      </c>
      <c r="J52" s="204" t="e">
        <f>VLOOKUP(H52,'Thông tin'!B:C,2,0)</f>
        <v>#N/A</v>
      </c>
      <c r="K52" s="204"/>
      <c r="L52" s="978" t="e">
        <f t="shared" si="1"/>
        <v>#N/A</v>
      </c>
      <c r="M52" s="702"/>
      <c r="N52" s="958"/>
      <c r="O52" s="958"/>
      <c r="P52" s="958"/>
      <c r="Q52" s="958"/>
      <c r="R52" s="958"/>
      <c r="S52" s="958"/>
      <c r="T52" s="958"/>
      <c r="U52" s="958"/>
      <c r="V52" s="958"/>
      <c r="W52" s="958"/>
      <c r="X52" s="958"/>
      <c r="Y52" s="958"/>
      <c r="Z52" s="958"/>
    </row>
    <row r="53" spans="1:26" ht="18.75" customHeight="1">
      <c r="A53" s="970">
        <f t="shared" si="0"/>
        <v>45</v>
      </c>
      <c r="B53" s="971" t="s">
        <v>705</v>
      </c>
      <c r="C53" s="972">
        <v>45878</v>
      </c>
      <c r="D53" s="973"/>
      <c r="E53" s="974" t="s">
        <v>1262</v>
      </c>
      <c r="F53" s="975" t="str">
        <f>VLOOKUP(E53,'Mã xe'!$A$2:$B$79,2,0)</f>
        <v>8T</v>
      </c>
      <c r="G53" s="976" t="s">
        <v>1264</v>
      </c>
      <c r="H53" s="977" t="s">
        <v>1247</v>
      </c>
      <c r="I53" s="221" t="str">
        <f>VLOOKUP(G53,'Thông tin'!G:H,2,0)</f>
        <v>XE01212</v>
      </c>
      <c r="J53" s="204" t="e">
        <f>VLOOKUP(H53,'Thông tin'!B:C,2,0)</f>
        <v>#N/A</v>
      </c>
      <c r="K53" s="204"/>
      <c r="L53" s="978" t="e">
        <f t="shared" si="1"/>
        <v>#N/A</v>
      </c>
      <c r="M53" s="702"/>
      <c r="N53" s="958"/>
      <c r="O53" s="958"/>
      <c r="P53" s="958"/>
      <c r="Q53" s="958"/>
      <c r="R53" s="958"/>
      <c r="S53" s="958"/>
      <c r="T53" s="958"/>
      <c r="U53" s="958"/>
      <c r="V53" s="958"/>
      <c r="W53" s="958"/>
      <c r="X53" s="958"/>
      <c r="Y53" s="958"/>
      <c r="Z53" s="958"/>
    </row>
    <row r="54" spans="1:26" ht="18.75" customHeight="1">
      <c r="A54" s="970">
        <f t="shared" si="0"/>
        <v>46</v>
      </c>
      <c r="B54" s="971" t="s">
        <v>705</v>
      </c>
      <c r="C54" s="972">
        <v>45909</v>
      </c>
      <c r="D54" s="973"/>
      <c r="E54" s="974" t="s">
        <v>1070</v>
      </c>
      <c r="F54" s="975" t="str">
        <f>VLOOKUP(E54,'Mã xe'!$A$2:$B$79,2,0)</f>
        <v>8T</v>
      </c>
      <c r="G54" s="976" t="s">
        <v>1239</v>
      </c>
      <c r="H54" s="977" t="s">
        <v>1237</v>
      </c>
      <c r="I54" s="221" t="str">
        <f>VLOOKUP(G54,'Thông tin'!G:H,2,0)</f>
        <v>XE01098</v>
      </c>
      <c r="J54" s="204" t="e">
        <f>VLOOKUP(H54,'Thông tin'!B:C,2,0)</f>
        <v>#N/A</v>
      </c>
      <c r="K54" s="204"/>
      <c r="L54" s="978" t="e">
        <f t="shared" si="1"/>
        <v>#N/A</v>
      </c>
      <c r="M54" s="702"/>
      <c r="N54" s="958"/>
      <c r="O54" s="958"/>
      <c r="P54" s="958"/>
      <c r="Q54" s="958"/>
      <c r="R54" s="958"/>
      <c r="S54" s="958"/>
      <c r="T54" s="958"/>
      <c r="U54" s="958"/>
      <c r="V54" s="958"/>
      <c r="W54" s="958"/>
      <c r="X54" s="958"/>
      <c r="Y54" s="958"/>
      <c r="Z54" s="958"/>
    </row>
    <row r="55" spans="1:26" ht="18.75" customHeight="1">
      <c r="A55" s="970">
        <f t="shared" si="0"/>
        <v>47</v>
      </c>
      <c r="B55" s="971" t="s">
        <v>705</v>
      </c>
      <c r="C55" s="972">
        <v>45909</v>
      </c>
      <c r="D55" s="973"/>
      <c r="E55" s="974" t="s">
        <v>1070</v>
      </c>
      <c r="F55" s="975" t="str">
        <f>VLOOKUP(E55,'Mã xe'!$A$2:$B$79,2,0)</f>
        <v>8T</v>
      </c>
      <c r="G55" s="976" t="s">
        <v>1265</v>
      </c>
      <c r="H55" s="977" t="s">
        <v>1237</v>
      </c>
      <c r="I55" s="221" t="str">
        <f>VLOOKUP(G55,'Thông tin'!G:H,2,0)</f>
        <v>XE01215</v>
      </c>
      <c r="J55" s="204" t="e">
        <f>VLOOKUP(H55,'Thông tin'!B:C,2,0)</f>
        <v>#N/A</v>
      </c>
      <c r="K55" s="204"/>
      <c r="L55" s="978" t="e">
        <f t="shared" si="1"/>
        <v>#N/A</v>
      </c>
      <c r="M55" s="702"/>
      <c r="N55" s="958"/>
      <c r="O55" s="958"/>
      <c r="P55" s="958"/>
      <c r="Q55" s="958"/>
      <c r="R55" s="958"/>
      <c r="S55" s="958"/>
      <c r="T55" s="958"/>
      <c r="U55" s="958"/>
      <c r="V55" s="958"/>
      <c r="W55" s="958"/>
      <c r="X55" s="958"/>
      <c r="Y55" s="958"/>
      <c r="Z55" s="958"/>
    </row>
    <row r="56" spans="1:26" ht="18.75" customHeight="1">
      <c r="A56" s="970">
        <f t="shared" si="0"/>
        <v>48</v>
      </c>
      <c r="B56" s="971" t="s">
        <v>705</v>
      </c>
      <c r="C56" s="972">
        <v>45909</v>
      </c>
      <c r="D56" s="973"/>
      <c r="E56" s="974" t="s">
        <v>1071</v>
      </c>
      <c r="F56" s="975" t="str">
        <f>VLOOKUP(E56,'Mã xe'!$A$2:$B$79,2,0)</f>
        <v>15T</v>
      </c>
      <c r="G56" s="976" t="s">
        <v>776</v>
      </c>
      <c r="H56" s="977" t="s">
        <v>1235</v>
      </c>
      <c r="I56" s="221" t="str">
        <f>VLOOKUP(G56,'Thông tin'!G:H,2,0)</f>
        <v>XE00817</v>
      </c>
      <c r="J56" s="204" t="e">
        <f>VLOOKUP(H56,'Thông tin'!B:C,2,0)</f>
        <v>#N/A</v>
      </c>
      <c r="K56" s="204"/>
      <c r="L56" s="978" t="e">
        <f t="shared" si="1"/>
        <v>#N/A</v>
      </c>
      <c r="M56" s="702"/>
      <c r="N56" s="958"/>
      <c r="O56" s="958"/>
      <c r="P56" s="958"/>
      <c r="Q56" s="958"/>
      <c r="R56" s="958"/>
      <c r="S56" s="958"/>
      <c r="T56" s="958"/>
      <c r="U56" s="958"/>
      <c r="V56" s="958"/>
      <c r="W56" s="958"/>
      <c r="X56" s="958"/>
      <c r="Y56" s="958"/>
      <c r="Z56" s="958"/>
    </row>
    <row r="57" spans="1:26" ht="18.75" customHeight="1">
      <c r="A57" s="970">
        <f t="shared" si="0"/>
        <v>49</v>
      </c>
      <c r="B57" s="971" t="s">
        <v>705</v>
      </c>
      <c r="C57" s="972">
        <v>45909</v>
      </c>
      <c r="D57" s="973"/>
      <c r="E57" s="974" t="s">
        <v>1071</v>
      </c>
      <c r="F57" s="975" t="str">
        <f>VLOOKUP(E57,'Mã xe'!$A$2:$B$79,2,0)</f>
        <v>15T</v>
      </c>
      <c r="G57" s="976" t="s">
        <v>852</v>
      </c>
      <c r="H57" s="977" t="s">
        <v>1235</v>
      </c>
      <c r="I57" s="221" t="str">
        <f>VLOOKUP(G57,'Thông tin'!G:H,2,0)</f>
        <v>XE00895</v>
      </c>
      <c r="J57" s="204" t="e">
        <f>VLOOKUP(H57,'Thông tin'!B:C,2,0)</f>
        <v>#N/A</v>
      </c>
      <c r="K57" s="204"/>
      <c r="L57" s="978" t="e">
        <f t="shared" si="1"/>
        <v>#N/A</v>
      </c>
      <c r="M57" s="702"/>
      <c r="N57" s="958"/>
      <c r="O57" s="958"/>
      <c r="P57" s="958"/>
      <c r="Q57" s="958"/>
      <c r="R57" s="958"/>
      <c r="S57" s="958"/>
      <c r="T57" s="958"/>
      <c r="U57" s="958"/>
      <c r="V57" s="958"/>
      <c r="W57" s="958"/>
      <c r="X57" s="958"/>
      <c r="Y57" s="958"/>
      <c r="Z57" s="958"/>
    </row>
    <row r="58" spans="1:26" ht="18.75" customHeight="1">
      <c r="A58" s="970">
        <f t="shared" si="0"/>
        <v>50</v>
      </c>
      <c r="B58" s="971" t="s">
        <v>705</v>
      </c>
      <c r="C58" s="972">
        <v>45939</v>
      </c>
      <c r="D58" s="973"/>
      <c r="E58" s="974" t="s">
        <v>1057</v>
      </c>
      <c r="F58" s="975" t="str">
        <f>VLOOKUP(E58,'Mã xe'!$A$2:$B$79,2,0)</f>
        <v>8T</v>
      </c>
      <c r="G58" s="976" t="s">
        <v>1258</v>
      </c>
      <c r="H58" s="977" t="s">
        <v>1266</v>
      </c>
      <c r="I58" s="221" t="str">
        <f>VLOOKUP(G58,'Thông tin'!G:H,2,0)</f>
        <v>XE01164</v>
      </c>
      <c r="J58" s="204">
        <f>VLOOKUP(H58,'Thông tin'!B:C,2,0)</f>
        <v>1113</v>
      </c>
      <c r="K58" s="204"/>
      <c r="L58" s="978">
        <f t="shared" si="1"/>
        <v>750000</v>
      </c>
      <c r="M58" s="702"/>
      <c r="N58" s="958"/>
      <c r="O58" s="958"/>
      <c r="P58" s="958"/>
      <c r="Q58" s="958"/>
      <c r="R58" s="958"/>
      <c r="S58" s="958"/>
      <c r="T58" s="958"/>
      <c r="U58" s="958"/>
      <c r="V58" s="958"/>
      <c r="W58" s="958"/>
      <c r="X58" s="958"/>
      <c r="Y58" s="958"/>
      <c r="Z58" s="958"/>
    </row>
    <row r="59" spans="1:26" ht="18.75" customHeight="1">
      <c r="A59" s="970">
        <f t="shared" si="0"/>
        <v>51</v>
      </c>
      <c r="B59" s="971" t="s">
        <v>705</v>
      </c>
      <c r="C59" s="972">
        <v>45939</v>
      </c>
      <c r="D59" s="973"/>
      <c r="E59" s="974" t="s">
        <v>1057</v>
      </c>
      <c r="F59" s="975" t="str">
        <f>VLOOKUP(E59,'Mã xe'!$A$2:$B$79,2,0)</f>
        <v>8T</v>
      </c>
      <c r="G59" s="976" t="s">
        <v>1259</v>
      </c>
      <c r="H59" s="977" t="s">
        <v>1266</v>
      </c>
      <c r="I59" s="221" t="str">
        <f>VLOOKUP(G59,'Thông tin'!G:H,2,0)</f>
        <v>XE01198</v>
      </c>
      <c r="J59" s="204">
        <f>VLOOKUP(H59,'Thông tin'!B:C,2,0)</f>
        <v>1113</v>
      </c>
      <c r="K59" s="204"/>
      <c r="L59" s="978">
        <f t="shared" si="1"/>
        <v>750000</v>
      </c>
      <c r="M59" s="702"/>
      <c r="N59" s="958"/>
      <c r="O59" s="958"/>
      <c r="P59" s="958"/>
      <c r="Q59" s="958"/>
      <c r="R59" s="958"/>
      <c r="S59" s="958"/>
      <c r="T59" s="958"/>
      <c r="U59" s="958"/>
      <c r="V59" s="958"/>
      <c r="W59" s="958"/>
      <c r="X59" s="958"/>
      <c r="Y59" s="958"/>
      <c r="Z59" s="958"/>
    </row>
    <row r="60" spans="1:26" ht="18.75" customHeight="1">
      <c r="A60" s="970">
        <f t="shared" si="0"/>
        <v>52</v>
      </c>
      <c r="B60" s="971" t="s">
        <v>705</v>
      </c>
      <c r="C60" s="972">
        <v>45939</v>
      </c>
      <c r="D60" s="973"/>
      <c r="E60" s="974" t="s">
        <v>1248</v>
      </c>
      <c r="F60" s="975" t="str">
        <f>VLOOKUP(E60,'Mã xe'!$A$2:$B$79,2,0)</f>
        <v>8T</v>
      </c>
      <c r="G60" s="976" t="s">
        <v>859</v>
      </c>
      <c r="H60" s="977" t="s">
        <v>1237</v>
      </c>
      <c r="I60" s="221" t="str">
        <f>VLOOKUP(G60,'Thông tin'!G:H,2,0)</f>
        <v>XE00883</v>
      </c>
      <c r="J60" s="204" t="e">
        <f>VLOOKUP(H60,'Thông tin'!B:C,2,0)</f>
        <v>#N/A</v>
      </c>
      <c r="K60" s="204"/>
      <c r="L60" s="978" t="e">
        <f t="shared" si="1"/>
        <v>#N/A</v>
      </c>
      <c r="M60" s="702"/>
      <c r="N60" s="958"/>
      <c r="O60" s="958"/>
      <c r="P60" s="958"/>
      <c r="Q60" s="958"/>
      <c r="R60" s="958"/>
      <c r="S60" s="958"/>
      <c r="T60" s="958"/>
      <c r="U60" s="958"/>
      <c r="V60" s="958"/>
      <c r="W60" s="958"/>
      <c r="X60" s="958"/>
      <c r="Y60" s="958"/>
      <c r="Z60" s="958"/>
    </row>
    <row r="61" spans="1:26" ht="18.75" customHeight="1">
      <c r="A61" s="970">
        <f t="shared" si="0"/>
        <v>53</v>
      </c>
      <c r="B61" s="971" t="s">
        <v>705</v>
      </c>
      <c r="C61" s="972">
        <v>45939</v>
      </c>
      <c r="D61" s="973"/>
      <c r="E61" s="974" t="s">
        <v>1248</v>
      </c>
      <c r="F61" s="975" t="str">
        <f>VLOOKUP(E61,'Mã xe'!$A$2:$B$79,2,0)</f>
        <v>8T</v>
      </c>
      <c r="G61" s="976" t="s">
        <v>1249</v>
      </c>
      <c r="H61" s="977" t="s">
        <v>1237</v>
      </c>
      <c r="I61" s="221" t="str">
        <f>VLOOKUP(G61,'Thông tin'!G:H,2,0)</f>
        <v>XE01099</v>
      </c>
      <c r="J61" s="204" t="e">
        <f>VLOOKUP(H61,'Thông tin'!B:C,2,0)</f>
        <v>#N/A</v>
      </c>
      <c r="K61" s="204"/>
      <c r="L61" s="978" t="e">
        <f t="shared" si="1"/>
        <v>#N/A</v>
      </c>
      <c r="M61" s="702"/>
      <c r="N61" s="958"/>
      <c r="O61" s="958"/>
      <c r="P61" s="958"/>
      <c r="Q61" s="958"/>
      <c r="R61" s="958"/>
      <c r="S61" s="958"/>
      <c r="T61" s="958"/>
      <c r="U61" s="958"/>
      <c r="V61" s="958"/>
      <c r="W61" s="958"/>
      <c r="X61" s="958"/>
      <c r="Y61" s="958"/>
      <c r="Z61" s="958"/>
    </row>
    <row r="62" spans="1:26" ht="18.75" customHeight="1">
      <c r="A62" s="970">
        <f t="shared" si="0"/>
        <v>54</v>
      </c>
      <c r="B62" s="971" t="s">
        <v>705</v>
      </c>
      <c r="C62" s="972">
        <v>45939</v>
      </c>
      <c r="D62" s="973"/>
      <c r="E62" s="974" t="s">
        <v>1027</v>
      </c>
      <c r="F62" s="975" t="str">
        <f>VLOOKUP(E62,'Mã xe'!$A$2:$B$79,2,0)</f>
        <v>15T</v>
      </c>
      <c r="G62" s="976" t="s">
        <v>770</v>
      </c>
      <c r="H62" s="977" t="s">
        <v>1235</v>
      </c>
      <c r="I62" s="221" t="str">
        <f>VLOOKUP(G62,'Thông tin'!G:H,2,0)</f>
        <v>XE00830</v>
      </c>
      <c r="J62" s="204" t="e">
        <f>VLOOKUP(H62,'Thông tin'!B:C,2,0)</f>
        <v>#N/A</v>
      </c>
      <c r="K62" s="204"/>
      <c r="L62" s="978" t="e">
        <f t="shared" si="1"/>
        <v>#N/A</v>
      </c>
      <c r="M62" s="702"/>
      <c r="N62" s="958"/>
      <c r="O62" s="958"/>
      <c r="P62" s="958"/>
      <c r="Q62" s="958"/>
      <c r="R62" s="958"/>
      <c r="S62" s="958"/>
      <c r="T62" s="958"/>
      <c r="U62" s="958"/>
      <c r="V62" s="958"/>
      <c r="W62" s="958"/>
      <c r="X62" s="958"/>
      <c r="Y62" s="958"/>
      <c r="Z62" s="958"/>
    </row>
    <row r="63" spans="1:26" ht="18.75" customHeight="1">
      <c r="A63" s="970">
        <f t="shared" si="0"/>
        <v>55</v>
      </c>
      <c r="B63" s="971" t="s">
        <v>705</v>
      </c>
      <c r="C63" s="972">
        <v>45939</v>
      </c>
      <c r="D63" s="973"/>
      <c r="E63" s="974" t="s">
        <v>1027</v>
      </c>
      <c r="F63" s="975" t="str">
        <f>VLOOKUP(E63,'Mã xe'!$A$2:$B$79,2,0)</f>
        <v>15T</v>
      </c>
      <c r="G63" s="976" t="s">
        <v>1028</v>
      </c>
      <c r="H63" s="977" t="s">
        <v>1235</v>
      </c>
      <c r="I63" s="221" t="str">
        <f>VLOOKUP(G63,'Thông tin'!G:H,2,0)</f>
        <v>XE01007</v>
      </c>
      <c r="J63" s="204" t="e">
        <f>VLOOKUP(H63,'Thông tin'!B:C,2,0)</f>
        <v>#N/A</v>
      </c>
      <c r="K63" s="204"/>
      <c r="L63" s="978" t="e">
        <f t="shared" si="1"/>
        <v>#N/A</v>
      </c>
      <c r="M63" s="702"/>
      <c r="N63" s="958"/>
      <c r="O63" s="958"/>
      <c r="P63" s="958"/>
      <c r="Q63" s="958"/>
      <c r="R63" s="958"/>
      <c r="S63" s="958"/>
      <c r="T63" s="958"/>
      <c r="U63" s="958"/>
      <c r="V63" s="958"/>
      <c r="W63" s="958"/>
      <c r="X63" s="958"/>
      <c r="Y63" s="958"/>
      <c r="Z63" s="958"/>
    </row>
    <row r="64" spans="1:26" ht="18.75" customHeight="1">
      <c r="A64" s="970">
        <f t="shared" si="0"/>
        <v>56</v>
      </c>
      <c r="B64" s="971" t="s">
        <v>705</v>
      </c>
      <c r="C64" s="972">
        <v>45939</v>
      </c>
      <c r="D64" s="973"/>
      <c r="E64" s="974" t="s">
        <v>1045</v>
      </c>
      <c r="F64" s="975" t="str">
        <f>VLOOKUP(E64,'Mã xe'!$A$2:$B$79,2,0)</f>
        <v>8T</v>
      </c>
      <c r="G64" s="976" t="s">
        <v>1092</v>
      </c>
      <c r="H64" s="977" t="s">
        <v>1235</v>
      </c>
      <c r="I64" s="221" t="s">
        <v>1267</v>
      </c>
      <c r="J64" s="204" t="e">
        <f>VLOOKUP(H64,'Thông tin'!B:C,2,0)</f>
        <v>#N/A</v>
      </c>
      <c r="K64" s="204"/>
      <c r="L64" s="978" t="e">
        <f t="shared" si="1"/>
        <v>#N/A</v>
      </c>
      <c r="M64" s="702"/>
      <c r="N64" s="958"/>
      <c r="O64" s="958"/>
      <c r="P64" s="958"/>
      <c r="Q64" s="958"/>
      <c r="R64" s="958"/>
      <c r="S64" s="958"/>
      <c r="T64" s="958"/>
      <c r="U64" s="958"/>
      <c r="V64" s="958"/>
      <c r="W64" s="958"/>
      <c r="X64" s="958"/>
      <c r="Y64" s="958"/>
      <c r="Z64" s="958"/>
    </row>
    <row r="65" spans="1:26" ht="18.75" customHeight="1">
      <c r="A65" s="970">
        <f t="shared" si="0"/>
        <v>57</v>
      </c>
      <c r="B65" s="971" t="s">
        <v>705</v>
      </c>
      <c r="C65" s="972">
        <v>45939</v>
      </c>
      <c r="D65" s="973"/>
      <c r="E65" s="974" t="s">
        <v>1045</v>
      </c>
      <c r="F65" s="975" t="str">
        <f>VLOOKUP(E65,'Mã xe'!$A$2:$B$79,2,0)</f>
        <v>8T</v>
      </c>
      <c r="G65" s="976" t="s">
        <v>1246</v>
      </c>
      <c r="H65" s="977" t="s">
        <v>1235</v>
      </c>
      <c r="I65" s="221" t="str">
        <f>VLOOKUP(G65,'Thông tin'!G:H,2,0)</f>
        <v>XE01102</v>
      </c>
      <c r="J65" s="204" t="e">
        <f>VLOOKUP(H65,'Thông tin'!B:C,2,0)</f>
        <v>#N/A</v>
      </c>
      <c r="K65" s="204"/>
      <c r="L65" s="978" t="e">
        <f t="shared" si="1"/>
        <v>#N/A</v>
      </c>
      <c r="M65" s="702"/>
      <c r="N65" s="958"/>
      <c r="O65" s="958"/>
      <c r="P65" s="958"/>
      <c r="Q65" s="958"/>
      <c r="R65" s="958"/>
      <c r="S65" s="958"/>
      <c r="T65" s="958"/>
      <c r="U65" s="958"/>
      <c r="V65" s="958"/>
      <c r="W65" s="958"/>
      <c r="X65" s="958"/>
      <c r="Y65" s="958"/>
      <c r="Z65" s="958"/>
    </row>
    <row r="66" spans="1:26" ht="18.75" customHeight="1">
      <c r="A66" s="970">
        <f t="shared" si="0"/>
        <v>58</v>
      </c>
      <c r="B66" s="971" t="s">
        <v>705</v>
      </c>
      <c r="C66" s="972">
        <v>45939</v>
      </c>
      <c r="D66" s="973"/>
      <c r="E66" s="974" t="s">
        <v>1058</v>
      </c>
      <c r="F66" s="975" t="str">
        <f>VLOOKUP(E66,'Mã xe'!$A$2:$B$79,2,0)</f>
        <v>8T</v>
      </c>
      <c r="G66" s="976" t="s">
        <v>1256</v>
      </c>
      <c r="H66" s="977" t="s">
        <v>1247</v>
      </c>
      <c r="I66" s="221" t="str">
        <f>VLOOKUP(G66,'Thông tin'!G:H,2,0)</f>
        <v>XE01149</v>
      </c>
      <c r="J66" s="204" t="e">
        <f>VLOOKUP(H66,'Thông tin'!B:C,2,0)</f>
        <v>#N/A</v>
      </c>
      <c r="K66" s="204"/>
      <c r="L66" s="978" t="e">
        <f t="shared" si="1"/>
        <v>#N/A</v>
      </c>
      <c r="M66" s="702"/>
      <c r="N66" s="958"/>
      <c r="O66" s="958"/>
      <c r="P66" s="958"/>
      <c r="Q66" s="958"/>
      <c r="R66" s="958"/>
      <c r="S66" s="958"/>
      <c r="T66" s="958"/>
      <c r="U66" s="958"/>
      <c r="V66" s="958"/>
      <c r="W66" s="958"/>
      <c r="X66" s="958"/>
      <c r="Y66" s="958"/>
      <c r="Z66" s="958"/>
    </row>
    <row r="67" spans="1:26" ht="18.75" customHeight="1">
      <c r="A67" s="970">
        <f t="shared" si="0"/>
        <v>59</v>
      </c>
      <c r="B67" s="971" t="s">
        <v>705</v>
      </c>
      <c r="C67" s="972">
        <v>45939</v>
      </c>
      <c r="D67" s="973"/>
      <c r="E67" s="974" t="s">
        <v>1058</v>
      </c>
      <c r="F67" s="975" t="str">
        <f>VLOOKUP(E67,'Mã xe'!$A$2:$B$79,2,0)</f>
        <v>8T</v>
      </c>
      <c r="G67" s="976" t="s">
        <v>1257</v>
      </c>
      <c r="H67" s="977" t="s">
        <v>1247</v>
      </c>
      <c r="I67" s="221" t="str">
        <f>VLOOKUP(G67,'Thông tin'!G:H,2,0)</f>
        <v>XE01151</v>
      </c>
      <c r="J67" s="204" t="e">
        <f>VLOOKUP(H67,'Thông tin'!B:C,2,0)</f>
        <v>#N/A</v>
      </c>
      <c r="K67" s="204"/>
      <c r="L67" s="978" t="e">
        <f t="shared" si="1"/>
        <v>#N/A</v>
      </c>
      <c r="M67" s="702"/>
      <c r="N67" s="958"/>
      <c r="O67" s="958"/>
      <c r="P67" s="958"/>
      <c r="Q67" s="958"/>
      <c r="R67" s="958"/>
      <c r="S67" s="958"/>
      <c r="T67" s="958"/>
      <c r="U67" s="958"/>
      <c r="V67" s="958"/>
      <c r="W67" s="958"/>
      <c r="X67" s="958"/>
      <c r="Y67" s="958"/>
      <c r="Z67" s="958"/>
    </row>
    <row r="68" spans="1:26" ht="18.75" customHeight="1">
      <c r="A68" s="970">
        <f t="shared" si="0"/>
        <v>60</v>
      </c>
      <c r="B68" s="971" t="s">
        <v>705</v>
      </c>
      <c r="C68" s="972">
        <v>45939</v>
      </c>
      <c r="D68" s="973"/>
      <c r="E68" s="974" t="s">
        <v>1262</v>
      </c>
      <c r="F68" s="975" t="str">
        <f>VLOOKUP(E68,'Mã xe'!$A$2:$B$79,2,0)</f>
        <v>8T</v>
      </c>
      <c r="G68" s="976" t="s">
        <v>1263</v>
      </c>
      <c r="H68" s="977" t="s">
        <v>1268</v>
      </c>
      <c r="I68" s="221" t="str">
        <f>VLOOKUP(G68,'Thông tin'!G:H,2,0)</f>
        <v>XE01205</v>
      </c>
      <c r="J68" s="204" t="e">
        <f>VLOOKUP(H68,'Thông tin'!B:C,2,0)</f>
        <v>#N/A</v>
      </c>
      <c r="K68" s="204"/>
      <c r="L68" s="978" t="e">
        <f t="shared" si="1"/>
        <v>#N/A</v>
      </c>
      <c r="M68" s="702"/>
      <c r="N68" s="958"/>
      <c r="O68" s="958"/>
      <c r="P68" s="958"/>
      <c r="Q68" s="958"/>
      <c r="R68" s="958"/>
      <c r="S68" s="958"/>
      <c r="T68" s="958"/>
      <c r="U68" s="958"/>
      <c r="V68" s="958"/>
      <c r="W68" s="958"/>
      <c r="X68" s="958"/>
      <c r="Y68" s="958"/>
      <c r="Z68" s="958"/>
    </row>
    <row r="69" spans="1:26" ht="18.75" customHeight="1">
      <c r="A69" s="970">
        <f t="shared" si="0"/>
        <v>61</v>
      </c>
      <c r="B69" s="971" t="s">
        <v>705</v>
      </c>
      <c r="C69" s="972">
        <v>45939</v>
      </c>
      <c r="D69" s="973"/>
      <c r="E69" s="974" t="s">
        <v>1262</v>
      </c>
      <c r="F69" s="975" t="str">
        <f>VLOOKUP(E69,'Mã xe'!$A$2:$B$79,2,0)</f>
        <v>8T</v>
      </c>
      <c r="G69" s="976" t="s">
        <v>1264</v>
      </c>
      <c r="H69" s="977" t="s">
        <v>1268</v>
      </c>
      <c r="I69" s="221" t="str">
        <f>VLOOKUP(G69,'Thông tin'!G:H,2,0)</f>
        <v>XE01212</v>
      </c>
      <c r="J69" s="204" t="e">
        <f>VLOOKUP(H69,'Thông tin'!B:C,2,0)</f>
        <v>#N/A</v>
      </c>
      <c r="K69" s="204"/>
      <c r="L69" s="978" t="e">
        <f t="shared" si="1"/>
        <v>#N/A</v>
      </c>
      <c r="M69" s="702"/>
      <c r="N69" s="958"/>
      <c r="O69" s="958"/>
      <c r="P69" s="958"/>
      <c r="Q69" s="958"/>
      <c r="R69" s="958"/>
      <c r="S69" s="958"/>
      <c r="T69" s="958"/>
      <c r="U69" s="958"/>
      <c r="V69" s="958"/>
      <c r="W69" s="958"/>
      <c r="X69" s="958"/>
      <c r="Y69" s="958"/>
      <c r="Z69" s="958"/>
    </row>
    <row r="70" spans="1:26" ht="18.75" customHeight="1">
      <c r="A70" s="970">
        <f t="shared" si="0"/>
        <v>62</v>
      </c>
      <c r="B70" s="971" t="s">
        <v>705</v>
      </c>
      <c r="C70" s="972">
        <v>45970</v>
      </c>
      <c r="D70" s="973"/>
      <c r="E70" s="974" t="s">
        <v>1251</v>
      </c>
      <c r="F70" s="975" t="str">
        <f>VLOOKUP(E70,'Mã xe'!$A$2:$B$79,2,0)</f>
        <v>8T</v>
      </c>
      <c r="G70" s="976" t="s">
        <v>1252</v>
      </c>
      <c r="H70" s="977" t="s">
        <v>1237</v>
      </c>
      <c r="I70" s="221" t="e">
        <f>VLOOKUP(G70,'Thông tin'!G:H,2,0)</f>
        <v>#N/A</v>
      </c>
      <c r="J70" s="204" t="e">
        <f>VLOOKUP(H70,'Thông tin'!B:C,2,0)</f>
        <v>#N/A</v>
      </c>
      <c r="K70" s="204"/>
      <c r="L70" s="978" t="e">
        <f t="shared" si="1"/>
        <v>#N/A</v>
      </c>
      <c r="M70" s="702"/>
      <c r="N70" s="958"/>
      <c r="O70" s="958"/>
      <c r="P70" s="958"/>
      <c r="Q70" s="958"/>
      <c r="R70" s="958"/>
      <c r="S70" s="958"/>
      <c r="T70" s="958"/>
      <c r="U70" s="958"/>
      <c r="V70" s="958"/>
      <c r="W70" s="958"/>
      <c r="X70" s="958"/>
      <c r="Y70" s="958"/>
      <c r="Z70" s="958"/>
    </row>
    <row r="71" spans="1:26" ht="18.75" customHeight="1">
      <c r="A71" s="970">
        <f t="shared" si="0"/>
        <v>63</v>
      </c>
      <c r="B71" s="971" t="s">
        <v>705</v>
      </c>
      <c r="C71" s="972">
        <v>45970</v>
      </c>
      <c r="D71" s="973"/>
      <c r="E71" s="974" t="s">
        <v>1251</v>
      </c>
      <c r="F71" s="975" t="str">
        <f>VLOOKUP(E71,'Mã xe'!$A$2:$B$79,2,0)</f>
        <v>8T</v>
      </c>
      <c r="G71" s="976" t="s">
        <v>158</v>
      </c>
      <c r="H71" s="977" t="s">
        <v>1237</v>
      </c>
      <c r="I71" s="221" t="str">
        <f>VLOOKUP(G71,'Thông tin'!G:H,2,0)</f>
        <v>XE00701</v>
      </c>
      <c r="J71" s="204" t="e">
        <f>VLOOKUP(H71,'Thông tin'!B:C,2,0)</f>
        <v>#N/A</v>
      </c>
      <c r="K71" s="204"/>
      <c r="L71" s="978" t="e">
        <f t="shared" si="1"/>
        <v>#N/A</v>
      </c>
      <c r="M71" s="702"/>
      <c r="N71" s="958"/>
      <c r="O71" s="958"/>
      <c r="P71" s="958"/>
      <c r="Q71" s="958"/>
      <c r="R71" s="958"/>
      <c r="S71" s="958"/>
      <c r="T71" s="958"/>
      <c r="U71" s="958"/>
      <c r="V71" s="958"/>
      <c r="W71" s="958"/>
      <c r="X71" s="958"/>
      <c r="Y71" s="958"/>
      <c r="Z71" s="958"/>
    </row>
    <row r="72" spans="1:26" ht="18.75" customHeight="1">
      <c r="A72" s="970">
        <f t="shared" si="0"/>
        <v>64</v>
      </c>
      <c r="B72" s="971" t="s">
        <v>705</v>
      </c>
      <c r="C72" s="972">
        <v>45970</v>
      </c>
      <c r="D72" s="973"/>
      <c r="E72" s="974" t="s">
        <v>1057</v>
      </c>
      <c r="F72" s="975" t="str">
        <f>VLOOKUP(E72,'Mã xe'!$A$2:$B$79,2,0)</f>
        <v>8T</v>
      </c>
      <c r="G72" s="976" t="s">
        <v>1258</v>
      </c>
      <c r="H72" s="977" t="s">
        <v>1235</v>
      </c>
      <c r="I72" s="221" t="str">
        <f>VLOOKUP(G72,'Thông tin'!G:H,2,0)</f>
        <v>XE01164</v>
      </c>
      <c r="J72" s="204" t="e">
        <f>VLOOKUP(H72,'Thông tin'!B:C,2,0)</f>
        <v>#N/A</v>
      </c>
      <c r="K72" s="204"/>
      <c r="L72" s="978" t="e">
        <f t="shared" si="1"/>
        <v>#N/A</v>
      </c>
      <c r="M72" s="702"/>
      <c r="N72" s="958"/>
      <c r="O72" s="958"/>
      <c r="P72" s="958"/>
      <c r="Q72" s="958"/>
      <c r="R72" s="958"/>
      <c r="S72" s="958"/>
      <c r="T72" s="958"/>
      <c r="U72" s="958"/>
      <c r="V72" s="958"/>
      <c r="W72" s="958"/>
      <c r="X72" s="958"/>
      <c r="Y72" s="958"/>
      <c r="Z72" s="958"/>
    </row>
    <row r="73" spans="1:26" ht="18.75" customHeight="1">
      <c r="A73" s="970">
        <f t="shared" si="0"/>
        <v>65</v>
      </c>
      <c r="B73" s="971" t="s">
        <v>705</v>
      </c>
      <c r="C73" s="972">
        <v>45970</v>
      </c>
      <c r="D73" s="973"/>
      <c r="E73" s="974" t="s">
        <v>1057</v>
      </c>
      <c r="F73" s="975" t="str">
        <f>VLOOKUP(E73,'Mã xe'!$A$2:$B$79,2,0)</f>
        <v>8T</v>
      </c>
      <c r="G73" s="976" t="s">
        <v>1050</v>
      </c>
      <c r="H73" s="977" t="s">
        <v>1235</v>
      </c>
      <c r="I73" s="221" t="str">
        <f>VLOOKUP(G73,'Thông tin'!G:H,2,0)</f>
        <v>XE01005</v>
      </c>
      <c r="J73" s="204" t="e">
        <f>VLOOKUP(H73,'Thông tin'!B:C,2,0)</f>
        <v>#N/A</v>
      </c>
      <c r="K73" s="204"/>
      <c r="L73" s="978" t="e">
        <f t="shared" si="1"/>
        <v>#N/A</v>
      </c>
      <c r="M73" s="702"/>
      <c r="N73" s="958"/>
      <c r="O73" s="958"/>
      <c r="P73" s="958"/>
      <c r="Q73" s="958"/>
      <c r="R73" s="958"/>
      <c r="S73" s="958"/>
      <c r="T73" s="958"/>
      <c r="U73" s="958"/>
      <c r="V73" s="958"/>
      <c r="W73" s="958"/>
      <c r="X73" s="958"/>
      <c r="Y73" s="958"/>
      <c r="Z73" s="958"/>
    </row>
    <row r="74" spans="1:26" ht="18.75" customHeight="1">
      <c r="A74" s="970">
        <f t="shared" si="0"/>
        <v>66</v>
      </c>
      <c r="B74" s="971" t="s">
        <v>705</v>
      </c>
      <c r="C74" s="972">
        <v>46000</v>
      </c>
      <c r="D74" s="973"/>
      <c r="E74" s="974" t="s">
        <v>1262</v>
      </c>
      <c r="F74" s="975" t="str">
        <f>VLOOKUP(E74,'Mã xe'!$A$2:$B$79,2,0)</f>
        <v>8T</v>
      </c>
      <c r="G74" s="976" t="s">
        <v>1263</v>
      </c>
      <c r="H74" s="977" t="s">
        <v>1237</v>
      </c>
      <c r="I74" s="221" t="str">
        <f>VLOOKUP(G74,'Thông tin'!G:H,2,0)</f>
        <v>XE01205</v>
      </c>
      <c r="J74" s="204" t="e">
        <f>VLOOKUP(H74,'Thông tin'!B:C,2,0)</f>
        <v>#N/A</v>
      </c>
      <c r="K74" s="204"/>
      <c r="L74" s="978" t="e">
        <f t="shared" si="1"/>
        <v>#N/A</v>
      </c>
      <c r="M74" s="702"/>
      <c r="N74" s="958"/>
      <c r="O74" s="958"/>
      <c r="P74" s="958"/>
      <c r="Q74" s="958"/>
      <c r="R74" s="958"/>
      <c r="S74" s="958"/>
      <c r="T74" s="958"/>
      <c r="U74" s="958"/>
      <c r="V74" s="958"/>
      <c r="W74" s="958"/>
      <c r="X74" s="958"/>
      <c r="Y74" s="958"/>
      <c r="Z74" s="958"/>
    </row>
    <row r="75" spans="1:26" ht="18.75" customHeight="1">
      <c r="A75" s="970">
        <f t="shared" si="0"/>
        <v>67</v>
      </c>
      <c r="B75" s="971" t="s">
        <v>705</v>
      </c>
      <c r="C75" s="972">
        <v>46000</v>
      </c>
      <c r="D75" s="973"/>
      <c r="E75" s="974" t="s">
        <v>1262</v>
      </c>
      <c r="F75" s="975" t="str">
        <f>VLOOKUP(E75,'Mã xe'!$A$2:$B$79,2,0)</f>
        <v>8T</v>
      </c>
      <c r="G75" s="976" t="s">
        <v>1264</v>
      </c>
      <c r="H75" s="977" t="s">
        <v>1237</v>
      </c>
      <c r="I75" s="221" t="str">
        <f>VLOOKUP(G75,'Thông tin'!G:H,2,0)</f>
        <v>XE01212</v>
      </c>
      <c r="J75" s="204" t="e">
        <f>VLOOKUP(H75,'Thông tin'!B:C,2,0)</f>
        <v>#N/A</v>
      </c>
      <c r="K75" s="204"/>
      <c r="L75" s="978" t="e">
        <f t="shared" si="1"/>
        <v>#N/A</v>
      </c>
      <c r="M75" s="702"/>
      <c r="N75" s="958"/>
      <c r="O75" s="958"/>
      <c r="P75" s="958"/>
      <c r="Q75" s="958"/>
      <c r="R75" s="958"/>
      <c r="S75" s="958"/>
      <c r="T75" s="958"/>
      <c r="U75" s="958"/>
      <c r="V75" s="958"/>
      <c r="W75" s="958"/>
      <c r="X75" s="958"/>
      <c r="Y75" s="958"/>
      <c r="Z75" s="958"/>
    </row>
    <row r="76" spans="1:26" ht="18.75" customHeight="1">
      <c r="A76" s="970">
        <f t="shared" si="0"/>
        <v>68</v>
      </c>
      <c r="B76" s="971" t="s">
        <v>705</v>
      </c>
      <c r="C76" s="972">
        <v>46000</v>
      </c>
      <c r="D76" s="973"/>
      <c r="E76" s="974" t="s">
        <v>1250</v>
      </c>
      <c r="F76" s="975" t="str">
        <f>VLOOKUP(E76,'Mã xe'!$A$2:$B$79,2,0)</f>
        <v>8T</v>
      </c>
      <c r="G76" s="976" t="s">
        <v>826</v>
      </c>
      <c r="H76" s="977" t="s">
        <v>1235</v>
      </c>
      <c r="I76" s="221" t="str">
        <f>VLOOKUP(G76,'Thông tin'!G:H,2,0)</f>
        <v>XE00935</v>
      </c>
      <c r="J76" s="204" t="e">
        <f>VLOOKUP(H76,'Thông tin'!B:C,2,0)</f>
        <v>#N/A</v>
      </c>
      <c r="K76" s="204"/>
      <c r="L76" s="978" t="e">
        <f t="shared" si="1"/>
        <v>#N/A</v>
      </c>
      <c r="M76" s="702"/>
      <c r="N76" s="958"/>
      <c r="O76" s="958"/>
      <c r="P76" s="958"/>
      <c r="Q76" s="958"/>
      <c r="R76" s="958"/>
      <c r="S76" s="958"/>
      <c r="T76" s="958"/>
      <c r="U76" s="958"/>
      <c r="V76" s="958"/>
      <c r="W76" s="958"/>
      <c r="X76" s="958"/>
      <c r="Y76" s="958"/>
      <c r="Z76" s="958"/>
    </row>
    <row r="77" spans="1:26" ht="18.75" customHeight="1">
      <c r="A77" s="970">
        <f t="shared" si="0"/>
        <v>69</v>
      </c>
      <c r="B77" s="971" t="s">
        <v>705</v>
      </c>
      <c r="C77" s="972">
        <v>46000</v>
      </c>
      <c r="D77" s="973"/>
      <c r="E77" s="974" t="s">
        <v>1250</v>
      </c>
      <c r="F77" s="975" t="str">
        <f>VLOOKUP(E77,'Mã xe'!$A$2:$B$79,2,0)</f>
        <v>8T</v>
      </c>
      <c r="G77" s="976" t="s">
        <v>1046</v>
      </c>
      <c r="H77" s="977" t="s">
        <v>1235</v>
      </c>
      <c r="I77" s="221" t="str">
        <f>VLOOKUP(G77,'Thông tin'!G:H,2,0)</f>
        <v>XE00958</v>
      </c>
      <c r="J77" s="204" t="e">
        <f>VLOOKUP(H77,'Thông tin'!B:C,2,0)</f>
        <v>#N/A</v>
      </c>
      <c r="K77" s="204"/>
      <c r="L77" s="978" t="e">
        <f t="shared" si="1"/>
        <v>#N/A</v>
      </c>
      <c r="M77" s="702"/>
      <c r="N77" s="958"/>
      <c r="O77" s="958"/>
      <c r="P77" s="958"/>
      <c r="Q77" s="958"/>
      <c r="R77" s="958"/>
      <c r="S77" s="958"/>
      <c r="T77" s="958"/>
      <c r="U77" s="958"/>
      <c r="V77" s="958"/>
      <c r="W77" s="958"/>
      <c r="X77" s="958"/>
      <c r="Y77" s="958"/>
      <c r="Z77" s="958"/>
    </row>
    <row r="78" spans="1:26" ht="18.75" customHeight="1">
      <c r="A78" s="970">
        <f t="shared" si="0"/>
        <v>70</v>
      </c>
      <c r="B78" s="971" t="s">
        <v>705</v>
      </c>
      <c r="C78" s="972">
        <v>46000</v>
      </c>
      <c r="D78" s="973"/>
      <c r="E78" s="974" t="s">
        <v>1234</v>
      </c>
      <c r="F78" s="975" t="str">
        <f>VLOOKUP(E78,'Mã xe'!$A$2:$B$79,2,0)</f>
        <v>8T</v>
      </c>
      <c r="G78" s="976" t="s">
        <v>717</v>
      </c>
      <c r="H78" s="977" t="s">
        <v>1235</v>
      </c>
      <c r="I78" s="221" t="str">
        <f>VLOOKUP(G78,'Thông tin'!G:H,2,0)</f>
        <v>XE00788</v>
      </c>
      <c r="J78" s="204" t="e">
        <f>VLOOKUP(H78,'Thông tin'!B:C,2,0)</f>
        <v>#N/A</v>
      </c>
      <c r="K78" s="204"/>
      <c r="L78" s="978" t="e">
        <f t="shared" si="1"/>
        <v>#N/A</v>
      </c>
      <c r="M78" s="702"/>
      <c r="N78" s="958"/>
      <c r="O78" s="958"/>
      <c r="P78" s="958"/>
      <c r="Q78" s="958"/>
      <c r="R78" s="958"/>
      <c r="S78" s="958"/>
      <c r="T78" s="958"/>
      <c r="U78" s="958"/>
      <c r="V78" s="958"/>
      <c r="W78" s="958"/>
      <c r="X78" s="958"/>
      <c r="Y78" s="958"/>
      <c r="Z78" s="958"/>
    </row>
    <row r="79" spans="1:26" ht="18.75" customHeight="1">
      <c r="A79" s="970">
        <f t="shared" si="0"/>
        <v>71</v>
      </c>
      <c r="B79" s="971" t="s">
        <v>705</v>
      </c>
      <c r="C79" s="972">
        <v>46000</v>
      </c>
      <c r="D79" s="973"/>
      <c r="E79" s="974" t="s">
        <v>1234</v>
      </c>
      <c r="F79" s="975" t="str">
        <f>VLOOKUP(E79,'Mã xe'!$A$2:$B$79,2,0)</f>
        <v>8T</v>
      </c>
      <c r="G79" s="976" t="s">
        <v>1236</v>
      </c>
      <c r="H79" s="977" t="s">
        <v>1235</v>
      </c>
      <c r="I79" s="221" t="str">
        <f>VLOOKUP(G79,'Thông tin'!G:H,2,0)</f>
        <v>XE01199</v>
      </c>
      <c r="J79" s="204" t="e">
        <f>VLOOKUP(H79,'Thông tin'!B:C,2,0)</f>
        <v>#N/A</v>
      </c>
      <c r="K79" s="204"/>
      <c r="L79" s="978" t="e">
        <f t="shared" si="1"/>
        <v>#N/A</v>
      </c>
      <c r="M79" s="702"/>
      <c r="N79" s="958"/>
      <c r="O79" s="958"/>
      <c r="P79" s="958"/>
      <c r="Q79" s="958"/>
      <c r="R79" s="958"/>
      <c r="S79" s="958"/>
      <c r="T79" s="958"/>
      <c r="U79" s="958"/>
      <c r="V79" s="958"/>
      <c r="W79" s="958"/>
      <c r="X79" s="958"/>
      <c r="Y79" s="958"/>
      <c r="Z79" s="958"/>
    </row>
    <row r="80" spans="1:26" ht="18.75" customHeight="1">
      <c r="A80" s="970">
        <f t="shared" si="0"/>
        <v>72</v>
      </c>
      <c r="B80" s="979" t="s">
        <v>705</v>
      </c>
      <c r="C80" s="972" t="s">
        <v>1269</v>
      </c>
      <c r="D80" s="980"/>
      <c r="E80" s="974" t="s">
        <v>1064</v>
      </c>
      <c r="F80" s="975" t="str">
        <f>VLOOKUP(E80,'Mã xe'!$A$2:$B$79,2,0)</f>
        <v>15T</v>
      </c>
      <c r="G80" s="976" t="s">
        <v>322</v>
      </c>
      <c r="H80" s="977" t="s">
        <v>1237</v>
      </c>
      <c r="I80" s="221" t="str">
        <f>VLOOKUP(G80,'Thông tin'!G:H,2,0)</f>
        <v>XE00705</v>
      </c>
      <c r="J80" s="204" t="e">
        <f>VLOOKUP(H80,'Thông tin'!B:C,2,0)</f>
        <v>#N/A</v>
      </c>
      <c r="K80" s="204"/>
      <c r="L80" s="978" t="e">
        <f t="shared" si="1"/>
        <v>#N/A</v>
      </c>
      <c r="M80" s="11"/>
      <c r="N80" s="958"/>
      <c r="O80" s="958"/>
      <c r="P80" s="958"/>
      <c r="Q80" s="958"/>
      <c r="R80" s="958"/>
      <c r="S80" s="958"/>
      <c r="T80" s="958"/>
      <c r="U80" s="958"/>
      <c r="V80" s="958"/>
      <c r="W80" s="958"/>
      <c r="X80" s="958"/>
      <c r="Y80" s="958"/>
      <c r="Z80" s="958"/>
    </row>
    <row r="81" spans="1:26" ht="18.75" customHeight="1">
      <c r="A81" s="970">
        <f t="shared" si="0"/>
        <v>73</v>
      </c>
      <c r="B81" s="979" t="s">
        <v>705</v>
      </c>
      <c r="C81" s="972" t="s">
        <v>1269</v>
      </c>
      <c r="D81" s="980"/>
      <c r="E81" s="974" t="s">
        <v>1064</v>
      </c>
      <c r="F81" s="975" t="str">
        <f>VLOOKUP(E81,'Mã xe'!$A$2:$B$79,2,0)</f>
        <v>15T</v>
      </c>
      <c r="G81" s="976" t="s">
        <v>760</v>
      </c>
      <c r="H81" s="977" t="s">
        <v>1237</v>
      </c>
      <c r="I81" s="221" t="str">
        <f>VLOOKUP(G81,'Thông tin'!G:H,2,0)</f>
        <v>XE00831</v>
      </c>
      <c r="J81" s="204" t="e">
        <f>VLOOKUP(H81,'Thông tin'!B:C,2,0)</f>
        <v>#N/A</v>
      </c>
      <c r="K81" s="204"/>
      <c r="L81" s="978" t="e">
        <f t="shared" si="1"/>
        <v>#N/A</v>
      </c>
      <c r="M81" s="11"/>
      <c r="N81" s="958"/>
      <c r="O81" s="958"/>
      <c r="P81" s="958"/>
      <c r="Q81" s="958"/>
      <c r="R81" s="958"/>
      <c r="S81" s="958"/>
      <c r="T81" s="958"/>
      <c r="U81" s="958"/>
      <c r="V81" s="958"/>
      <c r="W81" s="958"/>
      <c r="X81" s="958"/>
      <c r="Y81" s="958"/>
      <c r="Z81" s="958"/>
    </row>
    <row r="82" spans="1:26" ht="18.75" customHeight="1">
      <c r="A82" s="970">
        <f t="shared" si="0"/>
        <v>74</v>
      </c>
      <c r="B82" s="979" t="s">
        <v>705</v>
      </c>
      <c r="C82" s="972" t="s">
        <v>1269</v>
      </c>
      <c r="D82" s="980"/>
      <c r="E82" s="974" t="s">
        <v>1043</v>
      </c>
      <c r="F82" s="975" t="str">
        <f>VLOOKUP(E82,'Mã xe'!$A$2:$B$79,2,0)</f>
        <v>15T</v>
      </c>
      <c r="G82" s="976" t="s">
        <v>20</v>
      </c>
      <c r="H82" s="977" t="s">
        <v>1235</v>
      </c>
      <c r="I82" s="221" t="str">
        <f>VLOOKUP(G82,'Thông tin'!G:H,2,0)</f>
        <v>XE00499</v>
      </c>
      <c r="J82" s="204" t="e">
        <f>VLOOKUP(H82,'Thông tin'!B:C,2,0)</f>
        <v>#N/A</v>
      </c>
      <c r="K82" s="204"/>
      <c r="L82" s="978" t="e">
        <f t="shared" si="1"/>
        <v>#N/A</v>
      </c>
      <c r="M82" s="11"/>
      <c r="N82" s="958"/>
      <c r="O82" s="958"/>
      <c r="P82" s="958"/>
      <c r="Q82" s="958"/>
      <c r="R82" s="958"/>
      <c r="S82" s="958"/>
      <c r="T82" s="958"/>
      <c r="U82" s="958"/>
      <c r="V82" s="958"/>
      <c r="W82" s="958"/>
      <c r="X82" s="958"/>
      <c r="Y82" s="958"/>
      <c r="Z82" s="958"/>
    </row>
    <row r="83" spans="1:26" ht="18.75" customHeight="1">
      <c r="A83" s="970">
        <f t="shared" si="0"/>
        <v>75</v>
      </c>
      <c r="B83" s="979" t="s">
        <v>705</v>
      </c>
      <c r="C83" s="972" t="s">
        <v>1269</v>
      </c>
      <c r="D83" s="980"/>
      <c r="E83" s="974" t="s">
        <v>1043</v>
      </c>
      <c r="F83" s="975" t="str">
        <f>VLOOKUP(E83,'Mã xe'!$A$2:$B$79,2,0)</f>
        <v>15T</v>
      </c>
      <c r="G83" s="976" t="s">
        <v>1270</v>
      </c>
      <c r="H83" s="977" t="s">
        <v>1235</v>
      </c>
      <c r="I83" s="221" t="str">
        <f>VLOOKUP(G83,'Thông tin'!G:H,2,0)</f>
        <v>XE01112</v>
      </c>
      <c r="J83" s="204" t="e">
        <f>VLOOKUP(H83,'Thông tin'!B:C,2,0)</f>
        <v>#N/A</v>
      </c>
      <c r="K83" s="204"/>
      <c r="L83" s="978" t="e">
        <f t="shared" si="1"/>
        <v>#N/A</v>
      </c>
      <c r="M83" s="11"/>
      <c r="N83" s="958"/>
      <c r="O83" s="958"/>
      <c r="P83" s="958"/>
      <c r="Q83" s="958"/>
      <c r="R83" s="958"/>
      <c r="S83" s="958"/>
      <c r="T83" s="958"/>
      <c r="U83" s="958"/>
      <c r="V83" s="958"/>
      <c r="W83" s="958"/>
      <c r="X83" s="958"/>
      <c r="Y83" s="958"/>
      <c r="Z83" s="958"/>
    </row>
    <row r="84" spans="1:26" ht="18.75" customHeight="1">
      <c r="A84" s="970">
        <f t="shared" si="0"/>
        <v>76</v>
      </c>
      <c r="B84" s="979" t="s">
        <v>705</v>
      </c>
      <c r="C84" s="972" t="s">
        <v>1269</v>
      </c>
      <c r="D84" s="980"/>
      <c r="E84" s="974" t="s">
        <v>1271</v>
      </c>
      <c r="F84" s="975" t="str">
        <f>VLOOKUP(E84,'Mã xe'!$A$2:$B$79,2,0)</f>
        <v>8T</v>
      </c>
      <c r="G84" s="976" t="s">
        <v>1062</v>
      </c>
      <c r="H84" s="977" t="s">
        <v>1235</v>
      </c>
      <c r="I84" s="221" t="str">
        <f>VLOOKUP(G84,'Thông tin'!G:H,2,0)</f>
        <v>XE01003</v>
      </c>
      <c r="J84" s="204" t="e">
        <f>VLOOKUP(H84,'Thông tin'!B:C,2,0)</f>
        <v>#N/A</v>
      </c>
      <c r="K84" s="204"/>
      <c r="L84" s="978" t="e">
        <f t="shared" si="1"/>
        <v>#N/A</v>
      </c>
      <c r="M84" s="11"/>
      <c r="N84" s="958"/>
      <c r="O84" s="958"/>
      <c r="P84" s="958"/>
      <c r="Q84" s="958"/>
      <c r="R84" s="958"/>
      <c r="S84" s="958"/>
      <c r="T84" s="958"/>
      <c r="U84" s="958"/>
      <c r="V84" s="958"/>
      <c r="W84" s="958"/>
      <c r="X84" s="958"/>
      <c r="Y84" s="958"/>
      <c r="Z84" s="958"/>
    </row>
    <row r="85" spans="1:26" ht="18.75" customHeight="1">
      <c r="A85" s="970">
        <f t="shared" si="0"/>
        <v>77</v>
      </c>
      <c r="B85" s="979" t="s">
        <v>705</v>
      </c>
      <c r="C85" s="972" t="s">
        <v>1269</v>
      </c>
      <c r="D85" s="980"/>
      <c r="E85" s="974" t="s">
        <v>1271</v>
      </c>
      <c r="F85" s="975" t="str">
        <f>VLOOKUP(E85,'Mã xe'!$A$2:$B$79,2,0)</f>
        <v>8T</v>
      </c>
      <c r="G85" s="976" t="s">
        <v>862</v>
      </c>
      <c r="H85" s="977" t="s">
        <v>1235</v>
      </c>
      <c r="I85" s="221" t="str">
        <f>VLOOKUP(G85,'Thông tin'!G:H,2,0)</f>
        <v>XE00882</v>
      </c>
      <c r="J85" s="204" t="e">
        <f>VLOOKUP(H85,'Thông tin'!B:C,2,0)</f>
        <v>#N/A</v>
      </c>
      <c r="K85" s="204"/>
      <c r="L85" s="978" t="e">
        <f t="shared" si="1"/>
        <v>#N/A</v>
      </c>
      <c r="M85" s="11"/>
      <c r="N85" s="958"/>
      <c r="O85" s="958"/>
      <c r="P85" s="958"/>
      <c r="Q85" s="958"/>
      <c r="R85" s="958"/>
      <c r="S85" s="958"/>
      <c r="T85" s="958"/>
      <c r="U85" s="958"/>
      <c r="V85" s="958"/>
      <c r="W85" s="958"/>
      <c r="X85" s="958"/>
      <c r="Y85" s="958"/>
      <c r="Z85" s="958"/>
    </row>
    <row r="86" spans="1:26" ht="18.75" customHeight="1">
      <c r="A86" s="970">
        <f t="shared" si="0"/>
        <v>78</v>
      </c>
      <c r="B86" s="979" t="s">
        <v>705</v>
      </c>
      <c r="C86" s="972" t="s">
        <v>1272</v>
      </c>
      <c r="D86" s="980"/>
      <c r="E86" s="974" t="s">
        <v>1061</v>
      </c>
      <c r="F86" s="975" t="str">
        <f>VLOOKUP(E86,'Mã xe'!$A$2:$B$79,2,0)</f>
        <v>8T</v>
      </c>
      <c r="G86" s="976" t="s">
        <v>1254</v>
      </c>
      <c r="H86" s="977" t="s">
        <v>1237</v>
      </c>
      <c r="I86" s="221" t="str">
        <f>VLOOKUP(G86,'Thông tin'!G:H,2,0)</f>
        <v>XE01106</v>
      </c>
      <c r="J86" s="204" t="e">
        <f>VLOOKUP(H86,'Thông tin'!B:C,2,0)</f>
        <v>#N/A</v>
      </c>
      <c r="K86" s="204"/>
      <c r="L86" s="978" t="e">
        <f t="shared" si="1"/>
        <v>#N/A</v>
      </c>
      <c r="M86" s="11"/>
      <c r="N86" s="958"/>
      <c r="O86" s="958"/>
      <c r="P86" s="958"/>
      <c r="Q86" s="958"/>
      <c r="R86" s="958"/>
      <c r="S86" s="958"/>
      <c r="T86" s="958"/>
      <c r="U86" s="958"/>
      <c r="V86" s="958"/>
      <c r="W86" s="958"/>
      <c r="X86" s="958"/>
      <c r="Y86" s="958"/>
      <c r="Z86" s="958"/>
    </row>
    <row r="87" spans="1:26" ht="18.75" customHeight="1">
      <c r="A87" s="970">
        <f t="shared" si="0"/>
        <v>79</v>
      </c>
      <c r="B87" s="979" t="s">
        <v>705</v>
      </c>
      <c r="C87" s="972" t="s">
        <v>1272</v>
      </c>
      <c r="D87" s="980"/>
      <c r="E87" s="974" t="s">
        <v>1061</v>
      </c>
      <c r="F87" s="975" t="str">
        <f>VLOOKUP(E87,'Mã xe'!$A$2:$B$79,2,0)</f>
        <v>8T</v>
      </c>
      <c r="G87" s="976" t="s">
        <v>880</v>
      </c>
      <c r="H87" s="977" t="s">
        <v>1237</v>
      </c>
      <c r="I87" s="221" t="str">
        <f>VLOOKUP(G87,'Thông tin'!G:H,2,0)</f>
        <v>XE00867</v>
      </c>
      <c r="J87" s="204" t="e">
        <f>VLOOKUP(H87,'Thông tin'!B:C,2,0)</f>
        <v>#N/A</v>
      </c>
      <c r="K87" s="204"/>
      <c r="L87" s="978" t="e">
        <f t="shared" si="1"/>
        <v>#N/A</v>
      </c>
      <c r="M87" s="11"/>
      <c r="N87" s="958"/>
      <c r="O87" s="958"/>
      <c r="P87" s="958"/>
      <c r="Q87" s="958"/>
      <c r="R87" s="958"/>
      <c r="S87" s="958"/>
      <c r="T87" s="958"/>
      <c r="U87" s="958"/>
      <c r="V87" s="958"/>
      <c r="W87" s="958"/>
      <c r="X87" s="958"/>
      <c r="Y87" s="958"/>
      <c r="Z87" s="958"/>
    </row>
    <row r="88" spans="1:26" ht="18.75" customHeight="1">
      <c r="A88" s="970">
        <f t="shared" si="0"/>
        <v>80</v>
      </c>
      <c r="B88" s="979" t="s">
        <v>705</v>
      </c>
      <c r="C88" s="972" t="s">
        <v>1272</v>
      </c>
      <c r="D88" s="980"/>
      <c r="E88" s="974" t="s">
        <v>1037</v>
      </c>
      <c r="F88" s="975" t="str">
        <f>VLOOKUP(E88,'Mã xe'!$A$2:$B$79,2,0)</f>
        <v>8T</v>
      </c>
      <c r="G88" s="976" t="s">
        <v>829</v>
      </c>
      <c r="H88" s="977" t="s">
        <v>1235</v>
      </c>
      <c r="I88" s="221" t="str">
        <f>VLOOKUP(G88,'Thông tin'!G:H,2,0)</f>
        <v>XE00934</v>
      </c>
      <c r="J88" s="204" t="e">
        <f>VLOOKUP(H88,'Thông tin'!B:C,2,0)</f>
        <v>#N/A</v>
      </c>
      <c r="K88" s="204"/>
      <c r="L88" s="978" t="e">
        <f t="shared" si="1"/>
        <v>#N/A</v>
      </c>
      <c r="M88" s="11"/>
      <c r="N88" s="958"/>
      <c r="O88" s="958"/>
      <c r="P88" s="958"/>
      <c r="Q88" s="958"/>
      <c r="R88" s="958"/>
      <c r="S88" s="958"/>
      <c r="T88" s="958"/>
      <c r="U88" s="958"/>
      <c r="V88" s="958"/>
      <c r="W88" s="958"/>
      <c r="X88" s="958"/>
      <c r="Y88" s="958"/>
      <c r="Z88" s="958"/>
    </row>
    <row r="89" spans="1:26" ht="18.75" customHeight="1">
      <c r="A89" s="970">
        <f t="shared" si="0"/>
        <v>81</v>
      </c>
      <c r="B89" s="979" t="s">
        <v>705</v>
      </c>
      <c r="C89" s="972" t="s">
        <v>1272</v>
      </c>
      <c r="D89" s="980"/>
      <c r="E89" s="974" t="s">
        <v>1037</v>
      </c>
      <c r="F89" s="975" t="str">
        <f>VLOOKUP(E89,'Mã xe'!$A$2:$B$79,2,0)</f>
        <v>8T</v>
      </c>
      <c r="G89" s="976" t="s">
        <v>762</v>
      </c>
      <c r="H89" s="977" t="s">
        <v>1235</v>
      </c>
      <c r="I89" s="221" t="str">
        <f>VLOOKUP(G89,'Thông tin'!G:H,2,0)</f>
        <v>XE00848</v>
      </c>
      <c r="J89" s="204" t="e">
        <f>VLOOKUP(H89,'Thông tin'!B:C,2,0)</f>
        <v>#N/A</v>
      </c>
      <c r="K89" s="204"/>
      <c r="L89" s="978" t="e">
        <f t="shared" si="1"/>
        <v>#N/A</v>
      </c>
      <c r="M89" s="11"/>
      <c r="N89" s="958"/>
      <c r="O89" s="958"/>
      <c r="P89" s="958"/>
      <c r="Q89" s="958"/>
      <c r="R89" s="958"/>
      <c r="S89" s="958"/>
      <c r="T89" s="958"/>
      <c r="U89" s="958"/>
      <c r="V89" s="958"/>
      <c r="W89" s="958"/>
      <c r="X89" s="958"/>
      <c r="Y89" s="958"/>
      <c r="Z89" s="958"/>
    </row>
    <row r="90" spans="1:26" ht="18.75" customHeight="1">
      <c r="A90" s="970">
        <f t="shared" si="0"/>
        <v>82</v>
      </c>
      <c r="B90" s="979" t="s">
        <v>705</v>
      </c>
      <c r="C90" s="972" t="s">
        <v>1273</v>
      </c>
      <c r="D90" s="980"/>
      <c r="E90" s="974" t="s">
        <v>1030</v>
      </c>
      <c r="F90" s="975" t="str">
        <f>VLOOKUP(E90,'Mã xe'!$A$2:$B$79,2,0)</f>
        <v>15T</v>
      </c>
      <c r="G90" s="976" t="s">
        <v>773</v>
      </c>
      <c r="H90" s="977" t="s">
        <v>1237</v>
      </c>
      <c r="I90" s="221" t="str">
        <f>VLOOKUP(G90,'Thông tin'!G:H,2,0)</f>
        <v>XE00835</v>
      </c>
      <c r="J90" s="204" t="e">
        <f>VLOOKUP(H90,'Thông tin'!B:C,2,0)</f>
        <v>#N/A</v>
      </c>
      <c r="K90" s="204"/>
      <c r="L90" s="978" t="e">
        <f t="shared" si="1"/>
        <v>#N/A</v>
      </c>
      <c r="M90" s="11"/>
      <c r="N90" s="958"/>
      <c r="O90" s="958"/>
      <c r="P90" s="958"/>
      <c r="Q90" s="958"/>
      <c r="R90" s="958"/>
      <c r="S90" s="958"/>
      <c r="T90" s="958"/>
      <c r="U90" s="958"/>
      <c r="V90" s="958"/>
      <c r="W90" s="958"/>
      <c r="X90" s="958"/>
      <c r="Y90" s="958"/>
      <c r="Z90" s="958"/>
    </row>
    <row r="91" spans="1:26" ht="18.75" customHeight="1">
      <c r="A91" s="970">
        <f t="shared" si="0"/>
        <v>83</v>
      </c>
      <c r="B91" s="979" t="s">
        <v>705</v>
      </c>
      <c r="C91" s="972" t="s">
        <v>1273</v>
      </c>
      <c r="D91" s="980"/>
      <c r="E91" s="974" t="s">
        <v>1030</v>
      </c>
      <c r="F91" s="975" t="str">
        <f>VLOOKUP(E91,'Mã xe'!$A$2:$B$79,2,0)</f>
        <v>15T</v>
      </c>
      <c r="G91" s="976" t="s">
        <v>774</v>
      </c>
      <c r="H91" s="977" t="s">
        <v>1237</v>
      </c>
      <c r="I91" s="221" t="e">
        <f>VLOOKUP(G91,'Thông tin'!G:H,2,0)</f>
        <v>#N/A</v>
      </c>
      <c r="J91" s="204" t="e">
        <f>VLOOKUP(H91,'Thông tin'!B:C,2,0)</f>
        <v>#N/A</v>
      </c>
      <c r="K91" s="204"/>
      <c r="L91" s="978" t="e">
        <f t="shared" si="1"/>
        <v>#N/A</v>
      </c>
      <c r="M91" s="11"/>
      <c r="N91" s="958"/>
      <c r="O91" s="958"/>
      <c r="P91" s="958"/>
      <c r="Q91" s="958"/>
      <c r="R91" s="958"/>
      <c r="S91" s="958"/>
      <c r="T91" s="958"/>
      <c r="U91" s="958"/>
      <c r="V91" s="958"/>
      <c r="W91" s="958"/>
      <c r="X91" s="958"/>
      <c r="Y91" s="958"/>
      <c r="Z91" s="958"/>
    </row>
    <row r="92" spans="1:26" ht="18.75" customHeight="1">
      <c r="A92" s="970">
        <f t="shared" si="0"/>
        <v>84</v>
      </c>
      <c r="B92" s="979" t="s">
        <v>705</v>
      </c>
      <c r="C92" s="972" t="s">
        <v>1273</v>
      </c>
      <c r="D92" s="980"/>
      <c r="E92" s="974" t="s">
        <v>1033</v>
      </c>
      <c r="F92" s="975" t="str">
        <f>VLOOKUP(E92,'Mã xe'!$A$2:$B$79,2,0)</f>
        <v>15T</v>
      </c>
      <c r="G92" s="976" t="s">
        <v>847</v>
      </c>
      <c r="H92" s="977" t="s">
        <v>1235</v>
      </c>
      <c r="I92" s="221" t="str">
        <f>VLOOKUP(G92,'Thông tin'!G:H,2,0)</f>
        <v>XE00873</v>
      </c>
      <c r="J92" s="204" t="e">
        <f>VLOOKUP(H92,'Thông tin'!B:C,2,0)</f>
        <v>#N/A</v>
      </c>
      <c r="K92" s="204"/>
      <c r="L92" s="978" t="e">
        <f t="shared" si="1"/>
        <v>#N/A</v>
      </c>
      <c r="M92" s="11"/>
      <c r="N92" s="958"/>
      <c r="O92" s="958"/>
      <c r="P92" s="958"/>
      <c r="Q92" s="958"/>
      <c r="R92" s="958"/>
      <c r="S92" s="958"/>
      <c r="T92" s="958"/>
      <c r="U92" s="958"/>
      <c r="V92" s="958"/>
      <c r="W92" s="958"/>
      <c r="X92" s="958"/>
      <c r="Y92" s="958"/>
      <c r="Z92" s="958"/>
    </row>
    <row r="93" spans="1:26" ht="18.75" customHeight="1">
      <c r="A93" s="970">
        <f t="shared" si="0"/>
        <v>85</v>
      </c>
      <c r="B93" s="979" t="s">
        <v>705</v>
      </c>
      <c r="C93" s="972" t="s">
        <v>1273</v>
      </c>
      <c r="D93" s="980"/>
      <c r="E93" s="974" t="s">
        <v>1033</v>
      </c>
      <c r="F93" s="975" t="str">
        <f>VLOOKUP(E93,'Mã xe'!$A$2:$B$79,2,0)</f>
        <v>15T</v>
      </c>
      <c r="G93" s="976" t="s">
        <v>1246</v>
      </c>
      <c r="H93" s="977" t="s">
        <v>1235</v>
      </c>
      <c r="I93" s="221" t="str">
        <f>VLOOKUP(G93,'Thông tin'!G:H,2,0)</f>
        <v>XE01102</v>
      </c>
      <c r="J93" s="204" t="e">
        <f>VLOOKUP(H93,'Thông tin'!B:C,2,0)</f>
        <v>#N/A</v>
      </c>
      <c r="K93" s="204"/>
      <c r="L93" s="978" t="e">
        <f t="shared" si="1"/>
        <v>#N/A</v>
      </c>
      <c r="M93" s="11"/>
      <c r="N93" s="958"/>
      <c r="O93" s="958"/>
      <c r="P93" s="958"/>
      <c r="Q93" s="958"/>
      <c r="R93" s="958"/>
      <c r="S93" s="958"/>
      <c r="T93" s="958"/>
      <c r="U93" s="958"/>
      <c r="V93" s="958"/>
      <c r="W93" s="958"/>
      <c r="X93" s="958"/>
      <c r="Y93" s="958"/>
      <c r="Z93" s="958"/>
    </row>
    <row r="94" spans="1:26" ht="18.75" customHeight="1">
      <c r="A94" s="970">
        <f t="shared" si="0"/>
        <v>86</v>
      </c>
      <c r="B94" s="979" t="s">
        <v>705</v>
      </c>
      <c r="C94" s="972" t="s">
        <v>1273</v>
      </c>
      <c r="D94" s="980"/>
      <c r="E94" s="974" t="s">
        <v>1248</v>
      </c>
      <c r="F94" s="975" t="str">
        <f>VLOOKUP(E94,'Mã xe'!$A$2:$B$79,2,0)</f>
        <v>8T</v>
      </c>
      <c r="G94" s="976" t="s">
        <v>859</v>
      </c>
      <c r="H94" s="977" t="s">
        <v>1235</v>
      </c>
      <c r="I94" s="221" t="str">
        <f>VLOOKUP(G94,'Thông tin'!G:H,2,0)</f>
        <v>XE00883</v>
      </c>
      <c r="J94" s="204" t="e">
        <f>VLOOKUP(H94,'Thông tin'!B:C,2,0)</f>
        <v>#N/A</v>
      </c>
      <c r="K94" s="204"/>
      <c r="L94" s="978" t="e">
        <f t="shared" si="1"/>
        <v>#N/A</v>
      </c>
      <c r="M94" s="11"/>
      <c r="N94" s="958"/>
      <c r="O94" s="958"/>
      <c r="P94" s="958"/>
      <c r="Q94" s="958"/>
      <c r="R94" s="958"/>
      <c r="S94" s="958"/>
      <c r="T94" s="958"/>
      <c r="U94" s="958"/>
      <c r="V94" s="958"/>
      <c r="W94" s="958"/>
      <c r="X94" s="958"/>
      <c r="Y94" s="958"/>
      <c r="Z94" s="958"/>
    </row>
    <row r="95" spans="1:26" ht="18.75" customHeight="1">
      <c r="A95" s="970">
        <f t="shared" si="0"/>
        <v>87</v>
      </c>
      <c r="B95" s="979" t="s">
        <v>705</v>
      </c>
      <c r="C95" s="972" t="s">
        <v>1273</v>
      </c>
      <c r="D95" s="980"/>
      <c r="E95" s="974" t="s">
        <v>1248</v>
      </c>
      <c r="F95" s="975" t="str">
        <f>VLOOKUP(E95,'Mã xe'!$A$2:$B$79,2,0)</f>
        <v>8T</v>
      </c>
      <c r="G95" s="976" t="s">
        <v>1249</v>
      </c>
      <c r="H95" s="977" t="s">
        <v>1235</v>
      </c>
      <c r="I95" s="221" t="str">
        <f>VLOOKUP(G95,'Thông tin'!G:H,2,0)</f>
        <v>XE01099</v>
      </c>
      <c r="J95" s="204" t="e">
        <f>VLOOKUP(H95,'Thông tin'!B:C,2,0)</f>
        <v>#N/A</v>
      </c>
      <c r="K95" s="204"/>
      <c r="L95" s="978" t="e">
        <f t="shared" si="1"/>
        <v>#N/A</v>
      </c>
      <c r="M95" s="11"/>
      <c r="N95" s="958"/>
      <c r="O95" s="958"/>
      <c r="P95" s="958"/>
      <c r="Q95" s="958"/>
      <c r="R95" s="958"/>
      <c r="S95" s="958"/>
      <c r="T95" s="958"/>
      <c r="U95" s="958"/>
      <c r="V95" s="958"/>
      <c r="W95" s="958"/>
      <c r="X95" s="958"/>
      <c r="Y95" s="958"/>
      <c r="Z95" s="958"/>
    </row>
    <row r="96" spans="1:26" ht="18.75" customHeight="1">
      <c r="A96" s="970">
        <f t="shared" si="0"/>
        <v>88</v>
      </c>
      <c r="B96" s="979" t="s">
        <v>705</v>
      </c>
      <c r="C96" s="972" t="s">
        <v>1274</v>
      </c>
      <c r="D96" s="980"/>
      <c r="E96" s="974" t="s">
        <v>1045</v>
      </c>
      <c r="F96" s="975" t="str">
        <f>VLOOKUP(E96,'Mã xe'!$A$2:$B$79,2,0)</f>
        <v>8T</v>
      </c>
      <c r="G96" s="976" t="s">
        <v>1092</v>
      </c>
      <c r="H96" s="977" t="s">
        <v>1237</v>
      </c>
      <c r="I96" s="221" t="s">
        <v>1267</v>
      </c>
      <c r="J96" s="204" t="e">
        <f>VLOOKUP(H96,'Thông tin'!B:C,2,0)</f>
        <v>#N/A</v>
      </c>
      <c r="K96" s="204"/>
      <c r="L96" s="978" t="e">
        <f t="shared" si="1"/>
        <v>#N/A</v>
      </c>
      <c r="M96" s="11"/>
      <c r="N96" s="958"/>
      <c r="O96" s="958"/>
      <c r="P96" s="958"/>
      <c r="Q96" s="958"/>
      <c r="R96" s="958"/>
      <c r="S96" s="958"/>
      <c r="T96" s="958"/>
      <c r="U96" s="958"/>
      <c r="V96" s="958"/>
      <c r="W96" s="958"/>
      <c r="X96" s="958"/>
      <c r="Y96" s="958"/>
      <c r="Z96" s="958"/>
    </row>
    <row r="97" spans="1:26" ht="18.75" customHeight="1">
      <c r="A97" s="970">
        <f t="shared" si="0"/>
        <v>89</v>
      </c>
      <c r="B97" s="979" t="s">
        <v>705</v>
      </c>
      <c r="C97" s="972" t="s">
        <v>1274</v>
      </c>
      <c r="D97" s="980"/>
      <c r="E97" s="974" t="s">
        <v>1045</v>
      </c>
      <c r="F97" s="975" t="str">
        <f>VLOOKUP(E97,'Mã xe'!$A$2:$B$79,2,0)</f>
        <v>8T</v>
      </c>
      <c r="G97" s="976" t="s">
        <v>1253</v>
      </c>
      <c r="H97" s="977" t="s">
        <v>1237</v>
      </c>
      <c r="I97" s="221" t="str">
        <f>VLOOKUP(G97,'Thông tin'!G:H,2,0)</f>
        <v>XE01183</v>
      </c>
      <c r="J97" s="204" t="e">
        <f>VLOOKUP(H97,'Thông tin'!B:C,2,0)</f>
        <v>#N/A</v>
      </c>
      <c r="K97" s="204"/>
      <c r="L97" s="978" t="e">
        <f t="shared" si="1"/>
        <v>#N/A</v>
      </c>
      <c r="M97" s="11"/>
      <c r="N97" s="958"/>
      <c r="O97" s="958"/>
      <c r="P97" s="958"/>
      <c r="Q97" s="958"/>
      <c r="R97" s="958"/>
      <c r="S97" s="958"/>
      <c r="T97" s="958"/>
      <c r="U97" s="958"/>
      <c r="V97" s="958"/>
      <c r="W97" s="958"/>
      <c r="X97" s="958"/>
      <c r="Y97" s="958"/>
      <c r="Z97" s="958"/>
    </row>
    <row r="98" spans="1:26" ht="18.75" customHeight="1">
      <c r="A98" s="970">
        <f t="shared" si="0"/>
        <v>90</v>
      </c>
      <c r="B98" s="979" t="s">
        <v>705</v>
      </c>
      <c r="C98" s="972" t="s">
        <v>1274</v>
      </c>
      <c r="D98" s="980"/>
      <c r="E98" s="974" t="s">
        <v>1241</v>
      </c>
      <c r="F98" s="975" t="str">
        <f>VLOOKUP(E98,'Mã xe'!$A$2:$B$79,2,0)</f>
        <v>8T</v>
      </c>
      <c r="G98" s="976" t="s">
        <v>1242</v>
      </c>
      <c r="H98" s="977" t="s">
        <v>1235</v>
      </c>
      <c r="I98" s="221" t="str">
        <f>VLOOKUP(G98,'Thông tin'!G:H,2,0)</f>
        <v>XE01100</v>
      </c>
      <c r="J98" s="204" t="e">
        <f>VLOOKUP(H98,'Thông tin'!B:C,2,0)</f>
        <v>#N/A</v>
      </c>
      <c r="K98" s="204"/>
      <c r="L98" s="978" t="e">
        <f t="shared" si="1"/>
        <v>#N/A</v>
      </c>
      <c r="M98" s="11"/>
      <c r="N98" s="958"/>
      <c r="O98" s="958"/>
      <c r="P98" s="958"/>
      <c r="Q98" s="958"/>
      <c r="R98" s="958"/>
      <c r="S98" s="958"/>
      <c r="T98" s="958"/>
      <c r="U98" s="958"/>
      <c r="V98" s="958"/>
      <c r="W98" s="958"/>
      <c r="X98" s="958"/>
      <c r="Y98" s="958"/>
      <c r="Z98" s="958"/>
    </row>
    <row r="99" spans="1:26" ht="18.75" customHeight="1">
      <c r="A99" s="970">
        <f t="shared" si="0"/>
        <v>91</v>
      </c>
      <c r="B99" s="979" t="s">
        <v>705</v>
      </c>
      <c r="C99" s="972" t="s">
        <v>1274</v>
      </c>
      <c r="D99" s="980"/>
      <c r="E99" s="974" t="s">
        <v>1241</v>
      </c>
      <c r="F99" s="975" t="str">
        <f>VLOOKUP(E99,'Mã xe'!$A$2:$B$79,2,0)</f>
        <v>8T</v>
      </c>
      <c r="G99" s="976" t="s">
        <v>1244</v>
      </c>
      <c r="H99" s="977" t="s">
        <v>1235</v>
      </c>
      <c r="I99" s="221" t="e">
        <f>VLOOKUP(G99,'Thông tin'!G:H,2,0)</f>
        <v>#N/A</v>
      </c>
      <c r="J99" s="204" t="e">
        <f>VLOOKUP(H99,'Thông tin'!B:C,2,0)</f>
        <v>#N/A</v>
      </c>
      <c r="K99" s="204"/>
      <c r="L99" s="978" t="e">
        <f t="shared" si="1"/>
        <v>#N/A</v>
      </c>
      <c r="M99" s="11"/>
      <c r="N99" s="958"/>
      <c r="O99" s="958"/>
      <c r="P99" s="958"/>
      <c r="Q99" s="958"/>
      <c r="R99" s="958"/>
      <c r="S99" s="958"/>
      <c r="T99" s="958"/>
      <c r="U99" s="958"/>
      <c r="V99" s="958"/>
      <c r="W99" s="958"/>
      <c r="X99" s="958"/>
      <c r="Y99" s="958"/>
      <c r="Z99" s="958"/>
    </row>
    <row r="100" spans="1:26" ht="18.75" customHeight="1">
      <c r="A100" s="970">
        <f t="shared" si="0"/>
        <v>92</v>
      </c>
      <c r="B100" s="979" t="s">
        <v>705</v>
      </c>
      <c r="C100" s="972" t="s">
        <v>1274</v>
      </c>
      <c r="D100" s="980"/>
      <c r="E100" s="974" t="s">
        <v>1049</v>
      </c>
      <c r="F100" s="975" t="str">
        <f>VLOOKUP(E100,'Mã xe'!$A$2:$B$79,2,0)</f>
        <v>8T</v>
      </c>
      <c r="G100" s="976" t="s">
        <v>1259</v>
      </c>
      <c r="H100" s="977" t="s">
        <v>1235</v>
      </c>
      <c r="I100" s="221" t="str">
        <f>VLOOKUP(G100,'Thông tin'!G:H,2,0)</f>
        <v>XE01198</v>
      </c>
      <c r="J100" s="204" t="e">
        <f>VLOOKUP(H100,'Thông tin'!B:C,2,0)</f>
        <v>#N/A</v>
      </c>
      <c r="K100" s="204"/>
      <c r="L100" s="978" t="e">
        <f t="shared" si="1"/>
        <v>#N/A</v>
      </c>
      <c r="M100" s="11"/>
      <c r="N100" s="958"/>
      <c r="O100" s="958"/>
      <c r="P100" s="958"/>
      <c r="Q100" s="958"/>
      <c r="R100" s="958"/>
      <c r="S100" s="958"/>
      <c r="T100" s="958"/>
      <c r="U100" s="958"/>
      <c r="V100" s="958"/>
      <c r="W100" s="958"/>
      <c r="X100" s="958"/>
      <c r="Y100" s="958"/>
      <c r="Z100" s="958"/>
    </row>
    <row r="101" spans="1:26" ht="18.75" customHeight="1">
      <c r="A101" s="970">
        <f t="shared" si="0"/>
        <v>93</v>
      </c>
      <c r="B101" s="979" t="s">
        <v>705</v>
      </c>
      <c r="C101" s="972" t="s">
        <v>1274</v>
      </c>
      <c r="D101" s="980"/>
      <c r="E101" s="974" t="s">
        <v>1049</v>
      </c>
      <c r="F101" s="975" t="str">
        <f>VLOOKUP(E101,'Mã xe'!$A$2:$B$79,2,0)</f>
        <v>8T</v>
      </c>
      <c r="G101" s="976" t="s">
        <v>1074</v>
      </c>
      <c r="H101" s="977" t="s">
        <v>1235</v>
      </c>
      <c r="I101" s="221" t="str">
        <f>VLOOKUP(G101,'Thông tin'!G:H,2,0)</f>
        <v>XE00996</v>
      </c>
      <c r="J101" s="204" t="e">
        <f>VLOOKUP(H101,'Thông tin'!B:C,2,0)</f>
        <v>#N/A</v>
      </c>
      <c r="K101" s="204"/>
      <c r="L101" s="978" t="e">
        <f t="shared" si="1"/>
        <v>#N/A</v>
      </c>
      <c r="M101" s="11"/>
      <c r="N101" s="958"/>
      <c r="O101" s="958"/>
      <c r="P101" s="958"/>
      <c r="Q101" s="958"/>
      <c r="R101" s="958"/>
      <c r="S101" s="958"/>
      <c r="T101" s="958"/>
      <c r="U101" s="958"/>
      <c r="V101" s="958"/>
      <c r="W101" s="958"/>
      <c r="X101" s="958"/>
      <c r="Y101" s="958"/>
      <c r="Z101" s="958"/>
    </row>
    <row r="102" spans="1:26" ht="18.75" customHeight="1">
      <c r="A102" s="970">
        <f t="shared" si="0"/>
        <v>94</v>
      </c>
      <c r="B102" s="979" t="s">
        <v>705</v>
      </c>
      <c r="C102" s="972" t="s">
        <v>1275</v>
      </c>
      <c r="D102" s="980"/>
      <c r="E102" s="974" t="s">
        <v>1058</v>
      </c>
      <c r="F102" s="975" t="str">
        <f>VLOOKUP(E102,'Mã xe'!$A$2:$B$79,2,0)</f>
        <v>8T</v>
      </c>
      <c r="G102" s="976" t="s">
        <v>1256</v>
      </c>
      <c r="H102" s="977" t="s">
        <v>1237</v>
      </c>
      <c r="I102" s="221" t="str">
        <f>VLOOKUP(G102,'Thông tin'!G:H,2,0)</f>
        <v>XE01149</v>
      </c>
      <c r="J102" s="204" t="e">
        <f>VLOOKUP(H102,'Thông tin'!B:C,2,0)</f>
        <v>#N/A</v>
      </c>
      <c r="K102" s="204"/>
      <c r="L102" s="978" t="e">
        <f t="shared" si="1"/>
        <v>#N/A</v>
      </c>
      <c r="M102" s="11"/>
      <c r="N102" s="958"/>
      <c r="O102" s="958"/>
      <c r="P102" s="958"/>
      <c r="Q102" s="958"/>
      <c r="R102" s="958"/>
      <c r="S102" s="958"/>
      <c r="T102" s="958"/>
      <c r="U102" s="958"/>
      <c r="V102" s="958"/>
      <c r="W102" s="958"/>
      <c r="X102" s="958"/>
      <c r="Y102" s="958"/>
      <c r="Z102" s="958"/>
    </row>
    <row r="103" spans="1:26" ht="18.75" customHeight="1">
      <c r="A103" s="970">
        <f t="shared" si="0"/>
        <v>95</v>
      </c>
      <c r="B103" s="979" t="s">
        <v>705</v>
      </c>
      <c r="C103" s="972" t="s">
        <v>1275</v>
      </c>
      <c r="D103" s="980"/>
      <c r="E103" s="974" t="s">
        <v>1058</v>
      </c>
      <c r="F103" s="975" t="str">
        <f>VLOOKUP(E103,'Mã xe'!$A$2:$B$79,2,0)</f>
        <v>8T</v>
      </c>
      <c r="G103" s="976" t="s">
        <v>1257</v>
      </c>
      <c r="H103" s="977" t="s">
        <v>1237</v>
      </c>
      <c r="I103" s="221" t="str">
        <f>VLOOKUP(G103,'Thông tin'!G:H,2,0)</f>
        <v>XE01151</v>
      </c>
      <c r="J103" s="204" t="e">
        <f>VLOOKUP(H103,'Thông tin'!B:C,2,0)</f>
        <v>#N/A</v>
      </c>
      <c r="K103" s="204"/>
      <c r="L103" s="978" t="e">
        <f t="shared" si="1"/>
        <v>#N/A</v>
      </c>
      <c r="M103" s="11"/>
      <c r="N103" s="958"/>
      <c r="O103" s="958"/>
      <c r="P103" s="958"/>
      <c r="Q103" s="958"/>
      <c r="R103" s="958"/>
      <c r="S103" s="958"/>
      <c r="T103" s="958"/>
      <c r="U103" s="958"/>
      <c r="V103" s="958"/>
      <c r="W103" s="958"/>
      <c r="X103" s="958"/>
      <c r="Y103" s="958"/>
      <c r="Z103" s="958"/>
    </row>
    <row r="104" spans="1:26" ht="18.75" customHeight="1">
      <c r="A104" s="970">
        <f t="shared" si="0"/>
        <v>96</v>
      </c>
      <c r="B104" s="979" t="s">
        <v>705</v>
      </c>
      <c r="C104" s="972" t="s">
        <v>1275</v>
      </c>
      <c r="D104" s="980"/>
      <c r="E104" s="974" t="s">
        <v>1070</v>
      </c>
      <c r="F104" s="975" t="str">
        <f>VLOOKUP(E104,'Mã xe'!$A$2:$B$79,2,0)</f>
        <v>8T</v>
      </c>
      <c r="G104" s="976" t="s">
        <v>1239</v>
      </c>
      <c r="H104" s="977" t="s">
        <v>1235</v>
      </c>
      <c r="I104" s="221" t="str">
        <f>VLOOKUP(G104,'Thông tin'!G:H,2,0)</f>
        <v>XE01098</v>
      </c>
      <c r="J104" s="204" t="e">
        <f>VLOOKUP(H104,'Thông tin'!B:C,2,0)</f>
        <v>#N/A</v>
      </c>
      <c r="K104" s="204"/>
      <c r="L104" s="978" t="e">
        <f t="shared" si="1"/>
        <v>#N/A</v>
      </c>
      <c r="M104" s="11"/>
      <c r="N104" s="958"/>
      <c r="O104" s="958"/>
      <c r="P104" s="958"/>
      <c r="Q104" s="958"/>
      <c r="R104" s="958"/>
      <c r="S104" s="958"/>
      <c r="T104" s="958"/>
      <c r="U104" s="958"/>
      <c r="V104" s="958"/>
      <c r="W104" s="958"/>
      <c r="X104" s="958"/>
      <c r="Y104" s="958"/>
      <c r="Z104" s="958"/>
    </row>
    <row r="105" spans="1:26" ht="18.75" customHeight="1">
      <c r="A105" s="970">
        <f t="shared" si="0"/>
        <v>97</v>
      </c>
      <c r="B105" s="979" t="s">
        <v>705</v>
      </c>
      <c r="C105" s="972" t="s">
        <v>1275</v>
      </c>
      <c r="D105" s="980"/>
      <c r="E105" s="974" t="s">
        <v>1070</v>
      </c>
      <c r="F105" s="975" t="str">
        <f>VLOOKUP(E105,'Mã xe'!$A$2:$B$79,2,0)</f>
        <v>8T</v>
      </c>
      <c r="G105" s="976" t="s">
        <v>1265</v>
      </c>
      <c r="H105" s="977" t="s">
        <v>1235</v>
      </c>
      <c r="I105" s="221" t="str">
        <f>VLOOKUP(G105,'Thông tin'!G:H,2,0)</f>
        <v>XE01215</v>
      </c>
      <c r="J105" s="204" t="e">
        <f>VLOOKUP(H105,'Thông tin'!B:C,2,0)</f>
        <v>#N/A</v>
      </c>
      <c r="K105" s="204"/>
      <c r="L105" s="978" t="e">
        <f t="shared" si="1"/>
        <v>#N/A</v>
      </c>
      <c r="M105" s="11"/>
      <c r="N105" s="958"/>
      <c r="O105" s="958"/>
      <c r="P105" s="958"/>
      <c r="Q105" s="958"/>
      <c r="R105" s="958"/>
      <c r="S105" s="958"/>
      <c r="T105" s="958"/>
      <c r="U105" s="958"/>
      <c r="V105" s="958"/>
      <c r="W105" s="958"/>
      <c r="X105" s="958"/>
      <c r="Y105" s="958"/>
      <c r="Z105" s="958"/>
    </row>
    <row r="106" spans="1:26" ht="18.75" customHeight="1">
      <c r="A106" s="970">
        <f t="shared" si="0"/>
        <v>98</v>
      </c>
      <c r="B106" s="979" t="s">
        <v>705</v>
      </c>
      <c r="C106" s="972" t="s">
        <v>1275</v>
      </c>
      <c r="D106" s="980"/>
      <c r="E106" s="974" t="s">
        <v>1065</v>
      </c>
      <c r="F106" s="975" t="str">
        <f>VLOOKUP(E106,'Mã xe'!$A$2:$B$79,2,0)</f>
        <v>8T</v>
      </c>
      <c r="G106" s="976" t="s">
        <v>1066</v>
      </c>
      <c r="H106" s="977" t="s">
        <v>1235</v>
      </c>
      <c r="I106" s="221" t="str">
        <f>VLOOKUP(G106,'Thông tin'!G:H,2,0)</f>
        <v>XE00961</v>
      </c>
      <c r="J106" s="204" t="e">
        <f>VLOOKUP(H106,'Thông tin'!B:C,2,0)</f>
        <v>#N/A</v>
      </c>
      <c r="K106" s="204"/>
      <c r="L106" s="978" t="e">
        <f t="shared" si="1"/>
        <v>#N/A</v>
      </c>
      <c r="M106" s="11"/>
      <c r="N106" s="958"/>
      <c r="O106" s="958"/>
      <c r="P106" s="958"/>
      <c r="Q106" s="958"/>
      <c r="R106" s="958"/>
      <c r="S106" s="958"/>
      <c r="T106" s="958"/>
      <c r="U106" s="958"/>
      <c r="V106" s="958"/>
      <c r="W106" s="958"/>
      <c r="X106" s="958"/>
      <c r="Y106" s="958"/>
      <c r="Z106" s="958"/>
    </row>
    <row r="107" spans="1:26" ht="18.75" customHeight="1">
      <c r="A107" s="970">
        <f t="shared" si="0"/>
        <v>99</v>
      </c>
      <c r="B107" s="979" t="s">
        <v>705</v>
      </c>
      <c r="C107" s="972" t="s">
        <v>1275</v>
      </c>
      <c r="D107" s="980"/>
      <c r="E107" s="974" t="s">
        <v>1065</v>
      </c>
      <c r="F107" s="975" t="str">
        <f>VLOOKUP(E107,'Mã xe'!$A$2:$B$79,2,0)</f>
        <v>8T</v>
      </c>
      <c r="G107" s="976" t="s">
        <v>1068</v>
      </c>
      <c r="H107" s="977" t="s">
        <v>1235</v>
      </c>
      <c r="I107" s="221" t="str">
        <f>VLOOKUP(G107,'Thông tin'!G:H,2,0)</f>
        <v>XE00957</v>
      </c>
      <c r="J107" s="204" t="e">
        <f>VLOOKUP(H107,'Thông tin'!B:C,2,0)</f>
        <v>#N/A</v>
      </c>
      <c r="K107" s="204"/>
      <c r="L107" s="978" t="e">
        <f t="shared" si="1"/>
        <v>#N/A</v>
      </c>
      <c r="M107" s="11"/>
      <c r="N107" s="958"/>
      <c r="O107" s="958"/>
      <c r="P107" s="958"/>
      <c r="Q107" s="958"/>
      <c r="R107" s="958"/>
      <c r="S107" s="958"/>
      <c r="T107" s="958"/>
      <c r="U107" s="958"/>
      <c r="V107" s="958"/>
      <c r="W107" s="958"/>
      <c r="X107" s="958"/>
      <c r="Y107" s="958"/>
      <c r="Z107" s="958"/>
    </row>
    <row r="108" spans="1:26" ht="18.75" customHeight="1">
      <c r="A108" s="970">
        <f t="shared" si="0"/>
        <v>100</v>
      </c>
      <c r="B108" s="979" t="s">
        <v>705</v>
      </c>
      <c r="C108" s="972" t="s">
        <v>1276</v>
      </c>
      <c r="D108" s="980"/>
      <c r="E108" s="974" t="s">
        <v>1072</v>
      </c>
      <c r="F108" s="975" t="str">
        <f>VLOOKUP(E108,'Mã xe'!$A$2:$B$79,2,0)</f>
        <v>15T</v>
      </c>
      <c r="G108" s="976" t="s">
        <v>1261</v>
      </c>
      <c r="H108" s="977" t="s">
        <v>1237</v>
      </c>
      <c r="I108" s="221" t="str">
        <f>VLOOKUP(G108,'Thông tin'!G:H,2,0)</f>
        <v>XE00818</v>
      </c>
      <c r="J108" s="204" t="e">
        <f>VLOOKUP(H108,'Thông tin'!B:C,2,0)</f>
        <v>#N/A</v>
      </c>
      <c r="K108" s="204"/>
      <c r="L108" s="978" t="e">
        <f t="shared" si="1"/>
        <v>#N/A</v>
      </c>
      <c r="M108" s="11"/>
      <c r="N108" s="958"/>
      <c r="O108" s="958"/>
      <c r="P108" s="958"/>
      <c r="Q108" s="958"/>
      <c r="R108" s="958"/>
      <c r="S108" s="958"/>
      <c r="T108" s="958"/>
      <c r="U108" s="958"/>
      <c r="V108" s="958"/>
      <c r="W108" s="958"/>
      <c r="X108" s="958"/>
      <c r="Y108" s="958"/>
      <c r="Z108" s="958"/>
    </row>
    <row r="109" spans="1:26" ht="18.75" customHeight="1">
      <c r="A109" s="970">
        <f t="shared" si="0"/>
        <v>101</v>
      </c>
      <c r="B109" s="979" t="s">
        <v>705</v>
      </c>
      <c r="C109" s="972" t="s">
        <v>1276</v>
      </c>
      <c r="D109" s="980"/>
      <c r="E109" s="974" t="s">
        <v>1072</v>
      </c>
      <c r="F109" s="975" t="str">
        <f>VLOOKUP(E109,'Mã xe'!$A$2:$B$79,2,0)</f>
        <v>15T</v>
      </c>
      <c r="G109" s="976" t="s">
        <v>1052</v>
      </c>
      <c r="H109" s="977" t="s">
        <v>1237</v>
      </c>
      <c r="I109" s="221" t="str">
        <f>VLOOKUP(G109,'Thông tin'!G:H,2,0)</f>
        <v>XE01006</v>
      </c>
      <c r="J109" s="204" t="e">
        <f>VLOOKUP(H109,'Thông tin'!B:C,2,0)</f>
        <v>#N/A</v>
      </c>
      <c r="K109" s="204"/>
      <c r="L109" s="978" t="e">
        <f t="shared" si="1"/>
        <v>#N/A</v>
      </c>
      <c r="M109" s="11"/>
      <c r="N109" s="958"/>
      <c r="O109" s="958"/>
      <c r="P109" s="958"/>
      <c r="Q109" s="958"/>
      <c r="R109" s="958"/>
      <c r="S109" s="958"/>
      <c r="T109" s="958"/>
      <c r="U109" s="958"/>
      <c r="V109" s="958"/>
      <c r="W109" s="958"/>
      <c r="X109" s="958"/>
      <c r="Y109" s="958"/>
      <c r="Z109" s="958"/>
    </row>
    <row r="110" spans="1:26" ht="18.75" customHeight="1">
      <c r="A110" s="970">
        <f t="shared" si="0"/>
        <v>102</v>
      </c>
      <c r="B110" s="979" t="s">
        <v>705</v>
      </c>
      <c r="C110" s="972" t="s">
        <v>1276</v>
      </c>
      <c r="D110" s="980"/>
      <c r="E110" s="974" t="s">
        <v>1054</v>
      </c>
      <c r="F110" s="975" t="str">
        <f>VLOOKUP(E110,'Mã xe'!$A$2:$B$79,2,0)</f>
        <v>15T</v>
      </c>
      <c r="G110" s="976" t="s">
        <v>854</v>
      </c>
      <c r="H110" s="977" t="s">
        <v>1235</v>
      </c>
      <c r="I110" s="221" t="str">
        <f>VLOOKUP(G110,'Thông tin'!G:H,2,0)</f>
        <v>XE00897</v>
      </c>
      <c r="J110" s="204" t="e">
        <f>VLOOKUP(H110,'Thông tin'!B:C,2,0)</f>
        <v>#N/A</v>
      </c>
      <c r="K110" s="204"/>
      <c r="L110" s="978" t="e">
        <f t="shared" si="1"/>
        <v>#N/A</v>
      </c>
      <c r="M110" s="11"/>
      <c r="N110" s="958"/>
      <c r="O110" s="958"/>
      <c r="P110" s="958"/>
      <c r="Q110" s="958"/>
      <c r="R110" s="958"/>
      <c r="S110" s="958"/>
      <c r="T110" s="958"/>
      <c r="U110" s="958"/>
      <c r="V110" s="958"/>
      <c r="W110" s="958"/>
      <c r="X110" s="958"/>
      <c r="Y110" s="958"/>
      <c r="Z110" s="958"/>
    </row>
    <row r="111" spans="1:26" ht="18.75" customHeight="1">
      <c r="A111" s="970">
        <f t="shared" si="0"/>
        <v>103</v>
      </c>
      <c r="B111" s="979" t="s">
        <v>705</v>
      </c>
      <c r="C111" s="972" t="s">
        <v>1276</v>
      </c>
      <c r="D111" s="980"/>
      <c r="E111" s="974" t="s">
        <v>1054</v>
      </c>
      <c r="F111" s="975" t="str">
        <f>VLOOKUP(E111,'Mã xe'!$A$2:$B$79,2,0)</f>
        <v>15T</v>
      </c>
      <c r="G111" s="976" t="s">
        <v>1260</v>
      </c>
      <c r="H111" s="977" t="s">
        <v>1235</v>
      </c>
      <c r="I111" s="221" t="e">
        <f>VLOOKUP(G111,'Thông tin'!G:H,2,0)</f>
        <v>#N/A</v>
      </c>
      <c r="J111" s="204" t="e">
        <f>VLOOKUP(H111,'Thông tin'!B:C,2,0)</f>
        <v>#N/A</v>
      </c>
      <c r="K111" s="204"/>
      <c r="L111" s="978" t="e">
        <f t="shared" si="1"/>
        <v>#N/A</v>
      </c>
      <c r="M111" s="11"/>
      <c r="N111" s="958"/>
      <c r="O111" s="958"/>
      <c r="P111" s="958"/>
      <c r="Q111" s="958"/>
      <c r="R111" s="958"/>
      <c r="S111" s="958"/>
      <c r="T111" s="958"/>
      <c r="U111" s="958"/>
      <c r="V111" s="958"/>
      <c r="W111" s="958"/>
      <c r="X111" s="958"/>
      <c r="Y111" s="958"/>
      <c r="Z111" s="958"/>
    </row>
    <row r="112" spans="1:26" ht="18.75" customHeight="1">
      <c r="A112" s="970">
        <f t="shared" si="0"/>
        <v>104</v>
      </c>
      <c r="B112" s="979" t="s">
        <v>705</v>
      </c>
      <c r="C112" s="972" t="s">
        <v>1276</v>
      </c>
      <c r="D112" s="980"/>
      <c r="E112" s="974" t="s">
        <v>1071</v>
      </c>
      <c r="F112" s="975" t="str">
        <f>VLOOKUP(E112,'Mã xe'!$A$2:$B$79,2,0)</f>
        <v>15T</v>
      </c>
      <c r="G112" s="976" t="s">
        <v>776</v>
      </c>
      <c r="H112" s="977" t="s">
        <v>1235</v>
      </c>
      <c r="I112" s="221" t="str">
        <f>VLOOKUP(G112,'Thông tin'!G:H,2,0)</f>
        <v>XE00817</v>
      </c>
      <c r="J112" s="204" t="e">
        <f>VLOOKUP(H112,'Thông tin'!B:C,2,0)</f>
        <v>#N/A</v>
      </c>
      <c r="K112" s="204"/>
      <c r="L112" s="978" t="e">
        <f t="shared" si="1"/>
        <v>#N/A</v>
      </c>
      <c r="M112" s="11"/>
      <c r="N112" s="958"/>
      <c r="O112" s="958"/>
      <c r="P112" s="958"/>
      <c r="Q112" s="958"/>
      <c r="R112" s="958"/>
      <c r="S112" s="958"/>
      <c r="T112" s="958"/>
      <c r="U112" s="958"/>
      <c r="V112" s="958"/>
      <c r="W112" s="958"/>
      <c r="X112" s="958"/>
      <c r="Y112" s="958"/>
      <c r="Z112" s="958"/>
    </row>
    <row r="113" spans="1:26" ht="18.75" customHeight="1">
      <c r="A113" s="970">
        <f t="shared" si="0"/>
        <v>105</v>
      </c>
      <c r="B113" s="979" t="s">
        <v>705</v>
      </c>
      <c r="C113" s="972" t="s">
        <v>1276</v>
      </c>
      <c r="D113" s="980"/>
      <c r="E113" s="974" t="s">
        <v>1071</v>
      </c>
      <c r="F113" s="975" t="str">
        <f>VLOOKUP(E113,'Mã xe'!$A$2:$B$79,2,0)</f>
        <v>15T</v>
      </c>
      <c r="G113" s="976" t="s">
        <v>852</v>
      </c>
      <c r="H113" s="977" t="s">
        <v>1235</v>
      </c>
      <c r="I113" s="221" t="str">
        <f>VLOOKUP(G113,'Thông tin'!G:H,2,0)</f>
        <v>XE00895</v>
      </c>
      <c r="J113" s="204" t="e">
        <f>VLOOKUP(H113,'Thông tin'!B:C,2,0)</f>
        <v>#N/A</v>
      </c>
      <c r="K113" s="204"/>
      <c r="L113" s="978" t="e">
        <f t="shared" si="1"/>
        <v>#N/A</v>
      </c>
      <c r="M113" s="11"/>
      <c r="N113" s="958"/>
      <c r="O113" s="958"/>
      <c r="P113" s="958"/>
      <c r="Q113" s="958"/>
      <c r="R113" s="958"/>
      <c r="S113" s="958"/>
      <c r="T113" s="958"/>
      <c r="U113" s="958"/>
      <c r="V113" s="958"/>
      <c r="W113" s="958"/>
      <c r="X113" s="958"/>
      <c r="Y113" s="958"/>
      <c r="Z113" s="958"/>
    </row>
    <row r="114" spans="1:26" ht="18.75" customHeight="1">
      <c r="A114" s="970">
        <f t="shared" si="0"/>
        <v>106</v>
      </c>
      <c r="B114" s="979" t="s">
        <v>705</v>
      </c>
      <c r="C114" s="972" t="s">
        <v>1277</v>
      </c>
      <c r="D114" s="980"/>
      <c r="E114" s="974" t="s">
        <v>1061</v>
      </c>
      <c r="F114" s="975" t="str">
        <f>VLOOKUP(E114,'Mã xe'!$A$2:$B$79,2,0)</f>
        <v>8T</v>
      </c>
      <c r="G114" s="976" t="s">
        <v>1254</v>
      </c>
      <c r="H114" s="977" t="s">
        <v>1237</v>
      </c>
      <c r="I114" s="221" t="str">
        <f>VLOOKUP(G114,'Thông tin'!G:H,2,0)</f>
        <v>XE01106</v>
      </c>
      <c r="J114" s="204" t="e">
        <f>VLOOKUP(H114,'Thông tin'!B:C,2,0)</f>
        <v>#N/A</v>
      </c>
      <c r="K114" s="204"/>
      <c r="L114" s="978" t="e">
        <f t="shared" si="1"/>
        <v>#N/A</v>
      </c>
      <c r="M114" s="11"/>
      <c r="N114" s="958"/>
      <c r="O114" s="958"/>
      <c r="P114" s="958"/>
      <c r="Q114" s="958"/>
      <c r="R114" s="958"/>
      <c r="S114" s="958"/>
      <c r="T114" s="958"/>
      <c r="U114" s="958"/>
      <c r="V114" s="958"/>
      <c r="W114" s="958"/>
      <c r="X114" s="958"/>
      <c r="Y114" s="958"/>
      <c r="Z114" s="958"/>
    </row>
    <row r="115" spans="1:26" ht="18.75" customHeight="1">
      <c r="A115" s="970">
        <f t="shared" si="0"/>
        <v>107</v>
      </c>
      <c r="B115" s="979" t="s">
        <v>705</v>
      </c>
      <c r="C115" s="972" t="s">
        <v>1277</v>
      </c>
      <c r="D115" s="980"/>
      <c r="E115" s="974" t="s">
        <v>1061</v>
      </c>
      <c r="F115" s="975" t="str">
        <f>VLOOKUP(E115,'Mã xe'!$A$2:$B$79,2,0)</f>
        <v>8T</v>
      </c>
      <c r="G115" s="976" t="s">
        <v>880</v>
      </c>
      <c r="H115" s="977" t="s">
        <v>1237</v>
      </c>
      <c r="I115" s="221" t="str">
        <f>VLOOKUP(G115,'Thông tin'!G:H,2,0)</f>
        <v>XE00867</v>
      </c>
      <c r="J115" s="204" t="e">
        <f>VLOOKUP(H115,'Thông tin'!B:C,2,0)</f>
        <v>#N/A</v>
      </c>
      <c r="K115" s="204"/>
      <c r="L115" s="978" t="e">
        <f t="shared" si="1"/>
        <v>#N/A</v>
      </c>
      <c r="M115" s="11"/>
      <c r="N115" s="958"/>
      <c r="O115" s="958"/>
      <c r="P115" s="958"/>
      <c r="Q115" s="958"/>
      <c r="R115" s="958"/>
      <c r="S115" s="958"/>
      <c r="T115" s="958"/>
      <c r="U115" s="958"/>
      <c r="V115" s="958"/>
      <c r="W115" s="958"/>
      <c r="X115" s="958"/>
      <c r="Y115" s="958"/>
      <c r="Z115" s="958"/>
    </row>
    <row r="116" spans="1:26" ht="18.75" customHeight="1">
      <c r="A116" s="970">
        <f t="shared" si="0"/>
        <v>108</v>
      </c>
      <c r="B116" s="979" t="s">
        <v>705</v>
      </c>
      <c r="C116" s="972" t="s">
        <v>1277</v>
      </c>
      <c r="D116" s="980"/>
      <c r="E116" s="974" t="s">
        <v>1250</v>
      </c>
      <c r="F116" s="975" t="str">
        <f>VLOOKUP(E116,'Mã xe'!$A$2:$B$79,2,0)</f>
        <v>8T</v>
      </c>
      <c r="G116" s="976" t="s">
        <v>826</v>
      </c>
      <c r="H116" s="977" t="s">
        <v>1235</v>
      </c>
      <c r="I116" s="221" t="str">
        <f>VLOOKUP(G116,'Thông tin'!G:H,2,0)</f>
        <v>XE00935</v>
      </c>
      <c r="J116" s="204" t="e">
        <f>VLOOKUP(H116,'Thông tin'!B:C,2,0)</f>
        <v>#N/A</v>
      </c>
      <c r="K116" s="204"/>
      <c r="L116" s="978" t="e">
        <f t="shared" si="1"/>
        <v>#N/A</v>
      </c>
      <c r="M116" s="11"/>
      <c r="N116" s="958"/>
      <c r="O116" s="958"/>
      <c r="P116" s="958"/>
      <c r="Q116" s="958"/>
      <c r="R116" s="958"/>
      <c r="S116" s="958"/>
      <c r="T116" s="958"/>
      <c r="U116" s="958"/>
      <c r="V116" s="958"/>
      <c r="W116" s="958"/>
      <c r="X116" s="958"/>
      <c r="Y116" s="958"/>
      <c r="Z116" s="958"/>
    </row>
    <row r="117" spans="1:26" ht="18.75" customHeight="1">
      <c r="A117" s="970">
        <f t="shared" si="0"/>
        <v>109</v>
      </c>
      <c r="B117" s="979" t="s">
        <v>705</v>
      </c>
      <c r="C117" s="972" t="s">
        <v>1277</v>
      </c>
      <c r="D117" s="980"/>
      <c r="E117" s="974" t="s">
        <v>1250</v>
      </c>
      <c r="F117" s="975" t="str">
        <f>VLOOKUP(E117,'Mã xe'!$A$2:$B$79,2,0)</f>
        <v>8T</v>
      </c>
      <c r="G117" s="976" t="s">
        <v>1046</v>
      </c>
      <c r="H117" s="977" t="s">
        <v>1235</v>
      </c>
      <c r="I117" s="221" t="str">
        <f>VLOOKUP(G117,'Thông tin'!G:H,2,0)</f>
        <v>XE00958</v>
      </c>
      <c r="J117" s="204" t="e">
        <f>VLOOKUP(H117,'Thông tin'!B:C,2,0)</f>
        <v>#N/A</v>
      </c>
      <c r="K117" s="204"/>
      <c r="L117" s="978" t="e">
        <f t="shared" si="1"/>
        <v>#N/A</v>
      </c>
      <c r="M117" s="11"/>
      <c r="N117" s="958"/>
      <c r="O117" s="958"/>
      <c r="P117" s="958"/>
      <c r="Q117" s="958"/>
      <c r="R117" s="958"/>
      <c r="S117" s="958"/>
      <c r="T117" s="958"/>
      <c r="U117" s="958"/>
      <c r="V117" s="958"/>
      <c r="W117" s="958"/>
      <c r="X117" s="958"/>
      <c r="Y117" s="958"/>
      <c r="Z117" s="958"/>
    </row>
    <row r="118" spans="1:26" ht="18.75" customHeight="1">
      <c r="A118" s="970">
        <f t="shared" si="0"/>
        <v>110</v>
      </c>
      <c r="B118" s="979" t="s">
        <v>705</v>
      </c>
      <c r="C118" s="972" t="s">
        <v>1277</v>
      </c>
      <c r="D118" s="980"/>
      <c r="E118" s="974" t="s">
        <v>1057</v>
      </c>
      <c r="F118" s="975" t="str">
        <f>VLOOKUP(E118,'Mã xe'!$A$2:$B$79,2,0)</f>
        <v>8T</v>
      </c>
      <c r="G118" s="976" t="s">
        <v>1258</v>
      </c>
      <c r="H118" s="977" t="s">
        <v>1235</v>
      </c>
      <c r="I118" s="221" t="str">
        <f>VLOOKUP(G118,'Thông tin'!G:H,2,0)</f>
        <v>XE01164</v>
      </c>
      <c r="J118" s="204" t="e">
        <f>VLOOKUP(H118,'Thông tin'!B:C,2,0)</f>
        <v>#N/A</v>
      </c>
      <c r="K118" s="204"/>
      <c r="L118" s="978" t="e">
        <f t="shared" si="1"/>
        <v>#N/A</v>
      </c>
      <c r="M118" s="11"/>
      <c r="N118" s="958"/>
      <c r="O118" s="958"/>
      <c r="P118" s="958"/>
      <c r="Q118" s="958"/>
      <c r="R118" s="958"/>
      <c r="S118" s="958"/>
      <c r="T118" s="958"/>
      <c r="U118" s="958"/>
      <c r="V118" s="958"/>
      <c r="W118" s="958"/>
      <c r="X118" s="958"/>
      <c r="Y118" s="958"/>
      <c r="Z118" s="958"/>
    </row>
    <row r="119" spans="1:26" ht="18.75" customHeight="1">
      <c r="A119" s="970">
        <f t="shared" si="0"/>
        <v>111</v>
      </c>
      <c r="B119" s="979" t="s">
        <v>705</v>
      </c>
      <c r="C119" s="972" t="s">
        <v>1277</v>
      </c>
      <c r="D119" s="980"/>
      <c r="E119" s="974" t="s">
        <v>1057</v>
      </c>
      <c r="F119" s="975" t="str">
        <f>VLOOKUP(E119,'Mã xe'!$A$2:$B$79,2,0)</f>
        <v>8T</v>
      </c>
      <c r="G119" s="976" t="s">
        <v>1050</v>
      </c>
      <c r="H119" s="977" t="s">
        <v>1235</v>
      </c>
      <c r="I119" s="221" t="str">
        <f>VLOOKUP(G119,'Thông tin'!G:H,2,0)</f>
        <v>XE01005</v>
      </c>
      <c r="J119" s="204" t="e">
        <f>VLOOKUP(H119,'Thông tin'!B:C,2,0)</f>
        <v>#N/A</v>
      </c>
      <c r="K119" s="204"/>
      <c r="L119" s="978" t="e">
        <f t="shared" si="1"/>
        <v>#N/A</v>
      </c>
      <c r="M119" s="11"/>
      <c r="N119" s="958"/>
      <c r="O119" s="958"/>
      <c r="P119" s="958"/>
      <c r="Q119" s="958"/>
      <c r="R119" s="958"/>
      <c r="S119" s="958"/>
      <c r="T119" s="958"/>
      <c r="U119" s="958"/>
      <c r="V119" s="958"/>
      <c r="W119" s="958"/>
      <c r="X119" s="958"/>
      <c r="Y119" s="958"/>
      <c r="Z119" s="958"/>
    </row>
    <row r="120" spans="1:26" ht="18.75" customHeight="1">
      <c r="A120" s="970">
        <f t="shared" si="0"/>
        <v>112</v>
      </c>
      <c r="B120" s="979" t="s">
        <v>705</v>
      </c>
      <c r="C120" s="972" t="s">
        <v>1277</v>
      </c>
      <c r="D120" s="980"/>
      <c r="E120" s="974" t="s">
        <v>1027</v>
      </c>
      <c r="F120" s="975" t="str">
        <f>VLOOKUP(E120,'Mã xe'!$A$2:$B$79,2,0)</f>
        <v>15T</v>
      </c>
      <c r="G120" s="976" t="s">
        <v>770</v>
      </c>
      <c r="H120" s="977" t="s">
        <v>1278</v>
      </c>
      <c r="I120" s="221" t="str">
        <f>VLOOKUP(G120,'Thông tin'!G:H,2,0)</f>
        <v>XE00830</v>
      </c>
      <c r="J120" s="204" t="e">
        <f>VLOOKUP(H120,'Thông tin'!B:C,2,0)</f>
        <v>#N/A</v>
      </c>
      <c r="K120" s="204"/>
      <c r="L120" s="978" t="e">
        <f t="shared" si="1"/>
        <v>#N/A</v>
      </c>
      <c r="M120" s="11"/>
      <c r="N120" s="958"/>
      <c r="O120" s="958"/>
      <c r="P120" s="958"/>
      <c r="Q120" s="958"/>
      <c r="R120" s="958"/>
      <c r="S120" s="958"/>
      <c r="T120" s="958"/>
      <c r="U120" s="958"/>
      <c r="V120" s="958"/>
      <c r="W120" s="958"/>
      <c r="X120" s="958"/>
      <c r="Y120" s="958"/>
      <c r="Z120" s="958"/>
    </row>
    <row r="121" spans="1:26" ht="18.75" customHeight="1">
      <c r="A121" s="970">
        <f t="shared" si="0"/>
        <v>113</v>
      </c>
      <c r="B121" s="979" t="s">
        <v>705</v>
      </c>
      <c r="C121" s="972" t="s">
        <v>1277</v>
      </c>
      <c r="D121" s="980"/>
      <c r="E121" s="974" t="s">
        <v>1027</v>
      </c>
      <c r="F121" s="975" t="str">
        <f>VLOOKUP(E121,'Mã xe'!$A$2:$B$79,2,0)</f>
        <v>15T</v>
      </c>
      <c r="G121" s="976" t="s">
        <v>1028</v>
      </c>
      <c r="H121" s="977" t="s">
        <v>1278</v>
      </c>
      <c r="I121" s="221" t="str">
        <f>VLOOKUP(G121,'Thông tin'!G:H,2,0)</f>
        <v>XE01007</v>
      </c>
      <c r="J121" s="204" t="e">
        <f>VLOOKUP(H121,'Thông tin'!B:C,2,0)</f>
        <v>#N/A</v>
      </c>
      <c r="K121" s="204"/>
      <c r="L121" s="978" t="e">
        <f t="shared" si="1"/>
        <v>#N/A</v>
      </c>
      <c r="M121" s="11"/>
      <c r="N121" s="958"/>
      <c r="O121" s="958"/>
      <c r="P121" s="958"/>
      <c r="Q121" s="958"/>
      <c r="R121" s="958"/>
      <c r="S121" s="958"/>
      <c r="T121" s="958"/>
      <c r="U121" s="958"/>
      <c r="V121" s="958"/>
      <c r="W121" s="958"/>
      <c r="X121" s="958"/>
      <c r="Y121" s="958"/>
      <c r="Z121" s="958"/>
    </row>
    <row r="122" spans="1:26" ht="18.75" customHeight="1">
      <c r="A122" s="970">
        <f t="shared" si="0"/>
        <v>114</v>
      </c>
      <c r="B122" s="979" t="s">
        <v>705</v>
      </c>
      <c r="C122" s="972" t="s">
        <v>1279</v>
      </c>
      <c r="D122" s="980"/>
      <c r="E122" s="974" t="s">
        <v>1045</v>
      </c>
      <c r="F122" s="975" t="str">
        <f>VLOOKUP(E122,'Mã xe'!$A$2:$B$79,2,0)</f>
        <v>8T</v>
      </c>
      <c r="G122" s="976" t="s">
        <v>1092</v>
      </c>
      <c r="H122" s="977" t="s">
        <v>1237</v>
      </c>
      <c r="I122" s="221" t="s">
        <v>1267</v>
      </c>
      <c r="J122" s="204" t="e">
        <f>VLOOKUP(H122,'Thông tin'!B:C,2,0)</f>
        <v>#N/A</v>
      </c>
      <c r="K122" s="204"/>
      <c r="L122" s="978" t="e">
        <f t="shared" si="1"/>
        <v>#N/A</v>
      </c>
      <c r="M122" s="11"/>
      <c r="N122" s="958"/>
      <c r="O122" s="958"/>
      <c r="P122" s="958"/>
      <c r="Q122" s="958"/>
      <c r="R122" s="958"/>
      <c r="S122" s="958"/>
      <c r="T122" s="958"/>
      <c r="U122" s="958"/>
      <c r="V122" s="958"/>
      <c r="W122" s="958"/>
      <c r="X122" s="958"/>
      <c r="Y122" s="958"/>
      <c r="Z122" s="958"/>
    </row>
    <row r="123" spans="1:26" ht="18.75" customHeight="1">
      <c r="A123" s="970">
        <f t="shared" si="0"/>
        <v>115</v>
      </c>
      <c r="B123" s="979" t="s">
        <v>705</v>
      </c>
      <c r="C123" s="972" t="s">
        <v>1279</v>
      </c>
      <c r="D123" s="980"/>
      <c r="E123" s="974" t="s">
        <v>1045</v>
      </c>
      <c r="F123" s="975" t="str">
        <f>VLOOKUP(E123,'Mã xe'!$A$2:$B$79,2,0)</f>
        <v>8T</v>
      </c>
      <c r="G123" s="976" t="s">
        <v>1253</v>
      </c>
      <c r="H123" s="977" t="s">
        <v>1237</v>
      </c>
      <c r="I123" s="221" t="str">
        <f>VLOOKUP(G123,'Thông tin'!G:H,2,0)</f>
        <v>XE01183</v>
      </c>
      <c r="J123" s="204" t="e">
        <f>VLOOKUP(H123,'Thông tin'!B:C,2,0)</f>
        <v>#N/A</v>
      </c>
      <c r="K123" s="204"/>
      <c r="L123" s="978" t="e">
        <f t="shared" si="1"/>
        <v>#N/A</v>
      </c>
      <c r="M123" s="11"/>
      <c r="N123" s="958"/>
      <c r="O123" s="958"/>
      <c r="P123" s="958"/>
      <c r="Q123" s="958"/>
      <c r="R123" s="958"/>
      <c r="S123" s="958"/>
      <c r="T123" s="958"/>
      <c r="U123" s="958"/>
      <c r="V123" s="958"/>
      <c r="W123" s="958"/>
      <c r="X123" s="958"/>
      <c r="Y123" s="958"/>
      <c r="Z123" s="958"/>
    </row>
    <row r="124" spans="1:26" ht="18.75" customHeight="1">
      <c r="A124" s="970">
        <f t="shared" si="0"/>
        <v>116</v>
      </c>
      <c r="B124" s="979" t="s">
        <v>705</v>
      </c>
      <c r="C124" s="972" t="s">
        <v>1279</v>
      </c>
      <c r="D124" s="980"/>
      <c r="E124" s="974" t="s">
        <v>1271</v>
      </c>
      <c r="F124" s="975" t="str">
        <f>VLOOKUP(E124,'Mã xe'!$A$2:$B$79,2,0)</f>
        <v>8T</v>
      </c>
      <c r="G124" s="976" t="s">
        <v>1062</v>
      </c>
      <c r="H124" s="977" t="s">
        <v>1278</v>
      </c>
      <c r="I124" s="221" t="str">
        <f>VLOOKUP(G124,'Thông tin'!G:H,2,0)</f>
        <v>XE01003</v>
      </c>
      <c r="J124" s="204" t="e">
        <f>VLOOKUP(H124,'Thông tin'!B:C,2,0)</f>
        <v>#N/A</v>
      </c>
      <c r="K124" s="204"/>
      <c r="L124" s="978" t="e">
        <f t="shared" si="1"/>
        <v>#N/A</v>
      </c>
      <c r="M124" s="11"/>
      <c r="N124" s="958"/>
      <c r="O124" s="958"/>
      <c r="P124" s="958"/>
      <c r="Q124" s="958"/>
      <c r="R124" s="958"/>
      <c r="S124" s="958"/>
      <c r="T124" s="958"/>
      <c r="U124" s="958"/>
      <c r="V124" s="958"/>
      <c r="W124" s="958"/>
      <c r="X124" s="958"/>
      <c r="Y124" s="958"/>
      <c r="Z124" s="958"/>
    </row>
    <row r="125" spans="1:26" ht="18.75" customHeight="1">
      <c r="A125" s="970">
        <f t="shared" si="0"/>
        <v>117</v>
      </c>
      <c r="B125" s="979" t="s">
        <v>705</v>
      </c>
      <c r="C125" s="972" t="s">
        <v>1279</v>
      </c>
      <c r="D125" s="980"/>
      <c r="E125" s="974" t="s">
        <v>1271</v>
      </c>
      <c r="F125" s="975" t="str">
        <f>VLOOKUP(E125,'Mã xe'!$A$2:$B$79,2,0)</f>
        <v>8T</v>
      </c>
      <c r="G125" s="976" t="s">
        <v>862</v>
      </c>
      <c r="H125" s="977" t="s">
        <v>1278</v>
      </c>
      <c r="I125" s="221" t="str">
        <f>VLOOKUP(G125,'Thông tin'!G:H,2,0)</f>
        <v>XE00882</v>
      </c>
      <c r="J125" s="204" t="e">
        <f>VLOOKUP(H125,'Thông tin'!B:C,2,0)</f>
        <v>#N/A</v>
      </c>
      <c r="K125" s="204"/>
      <c r="L125" s="978" t="e">
        <f t="shared" si="1"/>
        <v>#N/A</v>
      </c>
      <c r="M125" s="11"/>
      <c r="N125" s="958"/>
      <c r="O125" s="958"/>
      <c r="P125" s="958"/>
      <c r="Q125" s="958"/>
      <c r="R125" s="958"/>
      <c r="S125" s="958"/>
      <c r="T125" s="958"/>
      <c r="U125" s="958"/>
      <c r="V125" s="958"/>
      <c r="W125" s="958"/>
      <c r="X125" s="958"/>
      <c r="Y125" s="958"/>
      <c r="Z125" s="958"/>
    </row>
    <row r="126" spans="1:26" ht="18.75" customHeight="1">
      <c r="A126" s="970">
        <f t="shared" si="0"/>
        <v>118</v>
      </c>
      <c r="B126" s="979" t="s">
        <v>705</v>
      </c>
      <c r="C126" s="972" t="s">
        <v>1280</v>
      </c>
      <c r="D126" s="980"/>
      <c r="E126" s="974" t="s">
        <v>1037</v>
      </c>
      <c r="F126" s="975" t="str">
        <f>VLOOKUP(E126,'Mã xe'!$A$2:$B$79,2,0)</f>
        <v>8T</v>
      </c>
      <c r="G126" s="976" t="s">
        <v>829</v>
      </c>
      <c r="H126" s="977" t="s">
        <v>1237</v>
      </c>
      <c r="I126" s="221" t="str">
        <f>VLOOKUP(G126,'Thông tin'!G:H,2,0)</f>
        <v>XE00934</v>
      </c>
      <c r="J126" s="204" t="e">
        <f>VLOOKUP(H126,'Thông tin'!B:C,2,0)</f>
        <v>#N/A</v>
      </c>
      <c r="K126" s="204"/>
      <c r="L126" s="978" t="e">
        <f t="shared" si="1"/>
        <v>#N/A</v>
      </c>
      <c r="M126" s="11"/>
      <c r="N126" s="958"/>
      <c r="O126" s="958"/>
      <c r="P126" s="958"/>
      <c r="Q126" s="958"/>
      <c r="R126" s="958"/>
      <c r="S126" s="958"/>
      <c r="T126" s="958"/>
      <c r="U126" s="958"/>
      <c r="V126" s="958"/>
      <c r="W126" s="958"/>
      <c r="X126" s="958"/>
      <c r="Y126" s="958"/>
      <c r="Z126" s="958"/>
    </row>
    <row r="127" spans="1:26" ht="18.75" customHeight="1">
      <c r="A127" s="970">
        <f t="shared" si="0"/>
        <v>119</v>
      </c>
      <c r="B127" s="979" t="s">
        <v>705</v>
      </c>
      <c r="C127" s="972" t="s">
        <v>1280</v>
      </c>
      <c r="D127" s="980"/>
      <c r="E127" s="974" t="s">
        <v>1037</v>
      </c>
      <c r="F127" s="975" t="str">
        <f>VLOOKUP(E127,'Mã xe'!$A$2:$B$79,2,0)</f>
        <v>8T</v>
      </c>
      <c r="G127" s="976" t="s">
        <v>762</v>
      </c>
      <c r="H127" s="977" t="s">
        <v>1237</v>
      </c>
      <c r="I127" s="221" t="str">
        <f>VLOOKUP(G127,'Thông tin'!G:H,2,0)</f>
        <v>XE00848</v>
      </c>
      <c r="J127" s="204" t="e">
        <f>VLOOKUP(H127,'Thông tin'!B:C,2,0)</f>
        <v>#N/A</v>
      </c>
      <c r="K127" s="204"/>
      <c r="L127" s="978" t="e">
        <f t="shared" si="1"/>
        <v>#N/A</v>
      </c>
      <c r="M127" s="11"/>
      <c r="N127" s="958"/>
      <c r="O127" s="958"/>
      <c r="P127" s="958"/>
      <c r="Q127" s="958"/>
      <c r="R127" s="958"/>
      <c r="S127" s="958"/>
      <c r="T127" s="958"/>
      <c r="U127" s="958"/>
      <c r="V127" s="958"/>
      <c r="W127" s="958"/>
      <c r="X127" s="958"/>
      <c r="Y127" s="958"/>
      <c r="Z127" s="958"/>
    </row>
    <row r="128" spans="1:26" ht="18.75" customHeight="1">
      <c r="A128" s="970">
        <f t="shared" si="0"/>
        <v>120</v>
      </c>
      <c r="B128" s="979" t="s">
        <v>705</v>
      </c>
      <c r="C128" s="972" t="s">
        <v>1280</v>
      </c>
      <c r="D128" s="980"/>
      <c r="E128" s="974" t="s">
        <v>1234</v>
      </c>
      <c r="F128" s="975" t="str">
        <f>VLOOKUP(E128,'Mã xe'!$A$2:$B$79,2,0)</f>
        <v>8T</v>
      </c>
      <c r="G128" s="976" t="s">
        <v>717</v>
      </c>
      <c r="H128" s="977" t="s">
        <v>1235</v>
      </c>
      <c r="I128" s="221" t="str">
        <f>VLOOKUP(G128,'Thông tin'!G:H,2,0)</f>
        <v>XE00788</v>
      </c>
      <c r="J128" s="204" t="e">
        <f>VLOOKUP(H128,'Thông tin'!B:C,2,0)</f>
        <v>#N/A</v>
      </c>
      <c r="K128" s="204"/>
      <c r="L128" s="978" t="e">
        <f t="shared" si="1"/>
        <v>#N/A</v>
      </c>
      <c r="M128" s="11"/>
      <c r="N128" s="958"/>
      <c r="O128" s="958"/>
      <c r="P128" s="958"/>
      <c r="Q128" s="958"/>
      <c r="R128" s="958"/>
      <c r="S128" s="958"/>
      <c r="T128" s="958"/>
      <c r="U128" s="958"/>
      <c r="V128" s="958"/>
      <c r="W128" s="958"/>
      <c r="X128" s="958"/>
      <c r="Y128" s="958"/>
      <c r="Z128" s="958"/>
    </row>
    <row r="129" spans="1:26" ht="18.75" customHeight="1">
      <c r="A129" s="970">
        <f t="shared" si="0"/>
        <v>121</v>
      </c>
      <c r="B129" s="979" t="s">
        <v>705</v>
      </c>
      <c r="C129" s="972" t="s">
        <v>1280</v>
      </c>
      <c r="D129" s="980"/>
      <c r="E129" s="974" t="s">
        <v>1234</v>
      </c>
      <c r="F129" s="975" t="str">
        <f>VLOOKUP(E129,'Mã xe'!$A$2:$B$79,2,0)</f>
        <v>8T</v>
      </c>
      <c r="G129" s="976" t="s">
        <v>1236</v>
      </c>
      <c r="H129" s="977" t="s">
        <v>1235</v>
      </c>
      <c r="I129" s="221" t="str">
        <f>VLOOKUP(G129,'Thông tin'!G:H,2,0)</f>
        <v>XE01199</v>
      </c>
      <c r="J129" s="204" t="e">
        <f>VLOOKUP(H129,'Thông tin'!B:C,2,0)</f>
        <v>#N/A</v>
      </c>
      <c r="K129" s="204"/>
      <c r="L129" s="978" t="e">
        <f t="shared" si="1"/>
        <v>#N/A</v>
      </c>
      <c r="M129" s="11"/>
      <c r="N129" s="958"/>
      <c r="O129" s="958"/>
      <c r="P129" s="958"/>
      <c r="Q129" s="958"/>
      <c r="R129" s="958"/>
      <c r="S129" s="958"/>
      <c r="T129" s="958"/>
      <c r="U129" s="958"/>
      <c r="V129" s="958"/>
      <c r="W129" s="958"/>
      <c r="X129" s="958"/>
      <c r="Y129" s="958"/>
      <c r="Z129" s="958"/>
    </row>
    <row r="130" spans="1:26" ht="18.75" customHeight="1">
      <c r="A130" s="970">
        <f t="shared" si="0"/>
        <v>122</v>
      </c>
      <c r="B130" s="979" t="s">
        <v>705</v>
      </c>
      <c r="C130" s="972" t="s">
        <v>1281</v>
      </c>
      <c r="D130" s="980"/>
      <c r="E130" s="974" t="s">
        <v>1043</v>
      </c>
      <c r="F130" s="975" t="str">
        <f>VLOOKUP(E130,'Mã xe'!$A$2:$B$79,2,0)</f>
        <v>15T</v>
      </c>
      <c r="G130" s="976" t="s">
        <v>20</v>
      </c>
      <c r="H130" s="977" t="s">
        <v>1237</v>
      </c>
      <c r="I130" s="221" t="str">
        <f>VLOOKUP(G130,'Thông tin'!G:H,2,0)</f>
        <v>XE00499</v>
      </c>
      <c r="J130" s="204" t="e">
        <f>VLOOKUP(H130,'Thông tin'!B:C,2,0)</f>
        <v>#N/A</v>
      </c>
      <c r="K130" s="204"/>
      <c r="L130" s="978" t="e">
        <f t="shared" si="1"/>
        <v>#N/A</v>
      </c>
      <c r="M130" s="11"/>
      <c r="N130" s="958"/>
      <c r="O130" s="958"/>
      <c r="P130" s="958"/>
      <c r="Q130" s="958"/>
      <c r="R130" s="958"/>
      <c r="S130" s="958"/>
      <c r="T130" s="958"/>
      <c r="U130" s="958"/>
      <c r="V130" s="958"/>
      <c r="W130" s="958"/>
      <c r="X130" s="958"/>
      <c r="Y130" s="958"/>
      <c r="Z130" s="958"/>
    </row>
    <row r="131" spans="1:26" ht="18.75" customHeight="1">
      <c r="A131" s="970">
        <f t="shared" si="0"/>
        <v>123</v>
      </c>
      <c r="B131" s="979" t="s">
        <v>705</v>
      </c>
      <c r="C131" s="972" t="s">
        <v>1281</v>
      </c>
      <c r="D131" s="980"/>
      <c r="E131" s="974" t="s">
        <v>1043</v>
      </c>
      <c r="F131" s="975" t="str">
        <f>VLOOKUP(E131,'Mã xe'!$A$2:$B$79,2,0)</f>
        <v>15T</v>
      </c>
      <c r="G131" s="976" t="s">
        <v>1270</v>
      </c>
      <c r="H131" s="977" t="s">
        <v>1237</v>
      </c>
      <c r="I131" s="221" t="str">
        <f>VLOOKUP(G131,'Thông tin'!G:H,2,0)</f>
        <v>XE01112</v>
      </c>
      <c r="J131" s="204" t="e">
        <f>VLOOKUP(H131,'Thông tin'!B:C,2,0)</f>
        <v>#N/A</v>
      </c>
      <c r="K131" s="204"/>
      <c r="L131" s="978" t="e">
        <f t="shared" si="1"/>
        <v>#N/A</v>
      </c>
      <c r="M131" s="11"/>
      <c r="N131" s="958"/>
      <c r="O131" s="958"/>
      <c r="P131" s="958"/>
      <c r="Q131" s="958"/>
      <c r="R131" s="958"/>
      <c r="S131" s="958"/>
      <c r="T131" s="958"/>
      <c r="U131" s="958"/>
      <c r="V131" s="958"/>
      <c r="W131" s="958"/>
      <c r="X131" s="958"/>
      <c r="Y131" s="958"/>
      <c r="Z131" s="958"/>
    </row>
    <row r="132" spans="1:26" ht="18.75" customHeight="1">
      <c r="A132" s="970">
        <f t="shared" si="0"/>
        <v>124</v>
      </c>
      <c r="B132" s="979" t="s">
        <v>705</v>
      </c>
      <c r="C132" s="972" t="s">
        <v>1281</v>
      </c>
      <c r="D132" s="980"/>
      <c r="E132" s="974" t="s">
        <v>1070</v>
      </c>
      <c r="F132" s="975" t="str">
        <f>VLOOKUP(E132,'Mã xe'!$A$2:$B$79,2,0)</f>
        <v>8T</v>
      </c>
      <c r="G132" s="976" t="s">
        <v>1239</v>
      </c>
      <c r="H132" s="977" t="s">
        <v>1235</v>
      </c>
      <c r="I132" s="221" t="str">
        <f>VLOOKUP(G132,'Thông tin'!G:H,2,0)</f>
        <v>XE01098</v>
      </c>
      <c r="J132" s="204" t="e">
        <f>VLOOKUP(H132,'Thông tin'!B:C,2,0)</f>
        <v>#N/A</v>
      </c>
      <c r="K132" s="204"/>
      <c r="L132" s="978" t="e">
        <f t="shared" si="1"/>
        <v>#N/A</v>
      </c>
      <c r="M132" s="11"/>
      <c r="N132" s="958"/>
      <c r="O132" s="958"/>
      <c r="P132" s="958"/>
      <c r="Q132" s="958"/>
      <c r="R132" s="958"/>
      <c r="S132" s="958"/>
      <c r="T132" s="958"/>
      <c r="U132" s="958"/>
      <c r="V132" s="958"/>
      <c r="W132" s="958"/>
      <c r="X132" s="958"/>
      <c r="Y132" s="958"/>
      <c r="Z132" s="958"/>
    </row>
    <row r="133" spans="1:26" ht="18.75" customHeight="1">
      <c r="A133" s="970">
        <f t="shared" si="0"/>
        <v>125</v>
      </c>
      <c r="B133" s="979" t="s">
        <v>705</v>
      </c>
      <c r="C133" s="972" t="s">
        <v>1281</v>
      </c>
      <c r="D133" s="980"/>
      <c r="E133" s="974" t="s">
        <v>1070</v>
      </c>
      <c r="F133" s="975" t="str">
        <f>VLOOKUP(E133,'Mã xe'!$A$2:$B$79,2,0)</f>
        <v>8T</v>
      </c>
      <c r="G133" s="976" t="s">
        <v>1265</v>
      </c>
      <c r="H133" s="977" t="s">
        <v>1235</v>
      </c>
      <c r="I133" s="221" t="str">
        <f>VLOOKUP(G133,'Thông tin'!G:H,2,0)</f>
        <v>XE01215</v>
      </c>
      <c r="J133" s="204" t="e">
        <f>VLOOKUP(H133,'Thông tin'!B:C,2,0)</f>
        <v>#N/A</v>
      </c>
      <c r="K133" s="204"/>
      <c r="L133" s="978" t="e">
        <f t="shared" si="1"/>
        <v>#N/A</v>
      </c>
      <c r="M133" s="11"/>
      <c r="N133" s="958"/>
      <c r="O133" s="958"/>
      <c r="P133" s="958"/>
      <c r="Q133" s="958"/>
      <c r="R133" s="958"/>
      <c r="S133" s="958"/>
      <c r="T133" s="958"/>
      <c r="U133" s="958"/>
      <c r="V133" s="958"/>
      <c r="W133" s="958"/>
      <c r="X133" s="958"/>
      <c r="Y133" s="958"/>
      <c r="Z133" s="958"/>
    </row>
    <row r="134" spans="1:26" ht="18.75" customHeight="1">
      <c r="A134" s="970">
        <f t="shared" si="0"/>
        <v>126</v>
      </c>
      <c r="B134" s="979" t="s">
        <v>705</v>
      </c>
      <c r="C134" s="972" t="s">
        <v>1281</v>
      </c>
      <c r="D134" s="980"/>
      <c r="E134" s="974" t="s">
        <v>1262</v>
      </c>
      <c r="F134" s="975" t="str">
        <f>VLOOKUP(E134,'Mã xe'!$A$2:$B$79,2,0)</f>
        <v>8T</v>
      </c>
      <c r="G134" s="976" t="s">
        <v>1263</v>
      </c>
      <c r="H134" s="977" t="s">
        <v>1235</v>
      </c>
      <c r="I134" s="221" t="str">
        <f>VLOOKUP(G134,'Thông tin'!G:H,2,0)</f>
        <v>XE01205</v>
      </c>
      <c r="J134" s="204" t="e">
        <f>VLOOKUP(H134,'Thông tin'!B:C,2,0)</f>
        <v>#N/A</v>
      </c>
      <c r="K134" s="204"/>
      <c r="L134" s="978" t="e">
        <f t="shared" si="1"/>
        <v>#N/A</v>
      </c>
      <c r="M134" s="11"/>
      <c r="N134" s="958"/>
      <c r="O134" s="958"/>
      <c r="P134" s="958"/>
      <c r="Q134" s="958"/>
      <c r="R134" s="958"/>
      <c r="S134" s="958"/>
      <c r="T134" s="958"/>
      <c r="U134" s="958"/>
      <c r="V134" s="958"/>
      <c r="W134" s="958"/>
      <c r="X134" s="958"/>
      <c r="Y134" s="958"/>
      <c r="Z134" s="958"/>
    </row>
    <row r="135" spans="1:26" ht="18.75" customHeight="1">
      <c r="A135" s="970">
        <f t="shared" si="0"/>
        <v>127</v>
      </c>
      <c r="B135" s="979" t="s">
        <v>705</v>
      </c>
      <c r="C135" s="972" t="s">
        <v>1281</v>
      </c>
      <c r="D135" s="980"/>
      <c r="E135" s="974" t="s">
        <v>1262</v>
      </c>
      <c r="F135" s="975" t="str">
        <f>VLOOKUP(E135,'Mã xe'!$A$2:$B$79,2,0)</f>
        <v>8T</v>
      </c>
      <c r="G135" s="976" t="s">
        <v>1264</v>
      </c>
      <c r="H135" s="977" t="s">
        <v>1235</v>
      </c>
      <c r="I135" s="221" t="str">
        <f>VLOOKUP(G135,'Thông tin'!G:H,2,0)</f>
        <v>XE01212</v>
      </c>
      <c r="J135" s="204" t="e">
        <f>VLOOKUP(H135,'Thông tin'!B:C,2,0)</f>
        <v>#N/A</v>
      </c>
      <c r="K135" s="204"/>
      <c r="L135" s="978" t="e">
        <f t="shared" si="1"/>
        <v>#N/A</v>
      </c>
      <c r="M135" s="11"/>
      <c r="N135" s="958"/>
      <c r="O135" s="958"/>
      <c r="P135" s="958"/>
      <c r="Q135" s="958"/>
      <c r="R135" s="958"/>
      <c r="S135" s="958"/>
      <c r="T135" s="958"/>
      <c r="U135" s="958"/>
      <c r="V135" s="958"/>
      <c r="W135" s="958"/>
      <c r="X135" s="958"/>
      <c r="Y135" s="958"/>
      <c r="Z135" s="958"/>
    </row>
    <row r="136" spans="1:26" ht="18.75" customHeight="1">
      <c r="A136" s="970">
        <f t="shared" si="0"/>
        <v>128</v>
      </c>
      <c r="B136" s="979" t="s">
        <v>705</v>
      </c>
      <c r="C136" s="972" t="s">
        <v>1281</v>
      </c>
      <c r="D136" s="980"/>
      <c r="E136" s="974" t="s">
        <v>1248</v>
      </c>
      <c r="F136" s="975" t="str">
        <f>VLOOKUP(E136,'Mã xe'!$A$2:$B$79,2,0)</f>
        <v>8T</v>
      </c>
      <c r="G136" s="976" t="s">
        <v>859</v>
      </c>
      <c r="H136" s="977" t="s">
        <v>1278</v>
      </c>
      <c r="I136" s="221" t="str">
        <f>VLOOKUP(G136,'Thông tin'!G:H,2,0)</f>
        <v>XE00883</v>
      </c>
      <c r="J136" s="204" t="e">
        <f>VLOOKUP(H136,'Thông tin'!B:C,2,0)</f>
        <v>#N/A</v>
      </c>
      <c r="K136" s="204"/>
      <c r="L136" s="978" t="e">
        <f t="shared" si="1"/>
        <v>#N/A</v>
      </c>
      <c r="M136" s="11"/>
      <c r="N136" s="958"/>
      <c r="O136" s="958"/>
      <c r="P136" s="958"/>
      <c r="Q136" s="958"/>
      <c r="R136" s="958"/>
      <c r="S136" s="958"/>
      <c r="T136" s="958"/>
      <c r="U136" s="958"/>
      <c r="V136" s="958"/>
      <c r="W136" s="958"/>
      <c r="X136" s="958"/>
      <c r="Y136" s="958"/>
      <c r="Z136" s="958"/>
    </row>
    <row r="137" spans="1:26" ht="18.75" customHeight="1">
      <c r="A137" s="970">
        <f t="shared" si="0"/>
        <v>129</v>
      </c>
      <c r="B137" s="979" t="s">
        <v>705</v>
      </c>
      <c r="C137" s="972" t="s">
        <v>1281</v>
      </c>
      <c r="D137" s="980"/>
      <c r="E137" s="974" t="s">
        <v>1248</v>
      </c>
      <c r="F137" s="975" t="str">
        <f>VLOOKUP(E137,'Mã xe'!$A$2:$B$79,2,0)</f>
        <v>8T</v>
      </c>
      <c r="G137" s="976" t="s">
        <v>1249</v>
      </c>
      <c r="H137" s="977" t="s">
        <v>1278</v>
      </c>
      <c r="I137" s="221" t="str">
        <f>VLOOKUP(G137,'Thông tin'!G:H,2,0)</f>
        <v>XE01099</v>
      </c>
      <c r="J137" s="204" t="e">
        <f>VLOOKUP(H137,'Thông tin'!B:C,2,0)</f>
        <v>#N/A</v>
      </c>
      <c r="K137" s="204"/>
      <c r="L137" s="978" t="e">
        <f t="shared" si="1"/>
        <v>#N/A</v>
      </c>
      <c r="M137" s="11"/>
      <c r="N137" s="958"/>
      <c r="O137" s="958"/>
      <c r="P137" s="958"/>
      <c r="Q137" s="958"/>
      <c r="R137" s="958"/>
      <c r="S137" s="958"/>
      <c r="T137" s="958"/>
      <c r="U137" s="958"/>
      <c r="V137" s="958"/>
      <c r="W137" s="958"/>
      <c r="X137" s="958"/>
      <c r="Y137" s="958"/>
      <c r="Z137" s="958"/>
    </row>
    <row r="138" spans="1:26" ht="18.75" customHeight="1">
      <c r="A138" s="970">
        <f t="shared" si="0"/>
        <v>130</v>
      </c>
      <c r="B138" s="979" t="s">
        <v>705</v>
      </c>
      <c r="C138" s="972" t="s">
        <v>1282</v>
      </c>
      <c r="D138" s="980"/>
      <c r="E138" s="974" t="s">
        <v>1030</v>
      </c>
      <c r="F138" s="975" t="str">
        <f>VLOOKUP(E138,'Mã xe'!$A$2:$B$79,2,0)</f>
        <v>15T</v>
      </c>
      <c r="G138" s="976" t="s">
        <v>773</v>
      </c>
      <c r="H138" s="977" t="s">
        <v>1237</v>
      </c>
      <c r="I138" s="221" t="str">
        <f>VLOOKUP(G138,'Thông tin'!G:H,2,0)</f>
        <v>XE00835</v>
      </c>
      <c r="J138" s="204" t="e">
        <f>VLOOKUP(H138,'Thông tin'!B:C,2,0)</f>
        <v>#N/A</v>
      </c>
      <c r="K138" s="204"/>
      <c r="L138" s="978" t="e">
        <f t="shared" si="1"/>
        <v>#N/A</v>
      </c>
      <c r="M138" s="11"/>
      <c r="N138" s="958"/>
      <c r="O138" s="958"/>
      <c r="P138" s="958"/>
      <c r="Q138" s="958"/>
      <c r="R138" s="958"/>
      <c r="S138" s="958"/>
      <c r="T138" s="958"/>
      <c r="U138" s="958"/>
      <c r="V138" s="958"/>
      <c r="W138" s="958"/>
      <c r="X138" s="958"/>
      <c r="Y138" s="958"/>
      <c r="Z138" s="958"/>
    </row>
    <row r="139" spans="1:26" ht="18.75" customHeight="1">
      <c r="A139" s="970">
        <f t="shared" si="0"/>
        <v>131</v>
      </c>
      <c r="B139" s="979" t="s">
        <v>705</v>
      </c>
      <c r="C139" s="972" t="s">
        <v>1282</v>
      </c>
      <c r="D139" s="980"/>
      <c r="E139" s="974" t="s">
        <v>1030</v>
      </c>
      <c r="F139" s="975" t="str">
        <f>VLOOKUP(E139,'Mã xe'!$A$2:$B$79,2,0)</f>
        <v>15T</v>
      </c>
      <c r="G139" s="976" t="s">
        <v>774</v>
      </c>
      <c r="H139" s="977" t="s">
        <v>1237</v>
      </c>
      <c r="I139" s="221" t="e">
        <f>VLOOKUP(G139,'Thông tin'!G:H,2,0)</f>
        <v>#N/A</v>
      </c>
      <c r="J139" s="204" t="e">
        <f>VLOOKUP(H139,'Thông tin'!B:C,2,0)</f>
        <v>#N/A</v>
      </c>
      <c r="K139" s="204"/>
      <c r="L139" s="978" t="e">
        <f t="shared" si="1"/>
        <v>#N/A</v>
      </c>
      <c r="M139" s="11"/>
      <c r="N139" s="958"/>
      <c r="O139" s="958"/>
      <c r="P139" s="958"/>
      <c r="Q139" s="958"/>
      <c r="R139" s="958"/>
      <c r="S139" s="958"/>
      <c r="T139" s="958"/>
      <c r="U139" s="958"/>
      <c r="V139" s="958"/>
      <c r="W139" s="958"/>
      <c r="X139" s="958"/>
      <c r="Y139" s="958"/>
      <c r="Z139" s="958"/>
    </row>
    <row r="140" spans="1:26" ht="18.75" customHeight="1">
      <c r="A140" s="970">
        <f t="shared" si="0"/>
        <v>132</v>
      </c>
      <c r="B140" s="979" t="s">
        <v>705</v>
      </c>
      <c r="C140" s="972" t="s">
        <v>1282</v>
      </c>
      <c r="D140" s="980"/>
      <c r="E140" s="974" t="s">
        <v>1058</v>
      </c>
      <c r="F140" s="975" t="str">
        <f>VLOOKUP(E140,'Mã xe'!$A$2:$B$79,2,0)</f>
        <v>8T</v>
      </c>
      <c r="G140" s="976" t="s">
        <v>1256</v>
      </c>
      <c r="H140" s="977" t="s">
        <v>1235</v>
      </c>
      <c r="I140" s="221" t="str">
        <f>VLOOKUP(G140,'Thông tin'!G:H,2,0)</f>
        <v>XE01149</v>
      </c>
      <c r="J140" s="204" t="e">
        <f>VLOOKUP(H140,'Thông tin'!B:C,2,0)</f>
        <v>#N/A</v>
      </c>
      <c r="K140" s="204"/>
      <c r="L140" s="978" t="e">
        <f t="shared" si="1"/>
        <v>#N/A</v>
      </c>
      <c r="M140" s="11"/>
      <c r="N140" s="958"/>
      <c r="O140" s="958"/>
      <c r="P140" s="958"/>
      <c r="Q140" s="958"/>
      <c r="R140" s="958"/>
      <c r="S140" s="958"/>
      <c r="T140" s="958"/>
      <c r="U140" s="958"/>
      <c r="V140" s="958"/>
      <c r="W140" s="958"/>
      <c r="X140" s="958"/>
      <c r="Y140" s="958"/>
      <c r="Z140" s="958"/>
    </row>
    <row r="141" spans="1:26" ht="18.75" customHeight="1">
      <c r="A141" s="970">
        <f t="shared" si="0"/>
        <v>133</v>
      </c>
      <c r="B141" s="979" t="s">
        <v>705</v>
      </c>
      <c r="C141" s="972" t="s">
        <v>1282</v>
      </c>
      <c r="D141" s="980"/>
      <c r="E141" s="974" t="s">
        <v>1058</v>
      </c>
      <c r="F141" s="975" t="str">
        <f>VLOOKUP(E141,'Mã xe'!$A$2:$B$79,2,0)</f>
        <v>8T</v>
      </c>
      <c r="G141" s="976" t="s">
        <v>1257</v>
      </c>
      <c r="H141" s="977" t="s">
        <v>1235</v>
      </c>
      <c r="I141" s="221" t="str">
        <f>VLOOKUP(G141,'Thông tin'!G:H,2,0)</f>
        <v>XE01151</v>
      </c>
      <c r="J141" s="204" t="e">
        <f>VLOOKUP(H141,'Thông tin'!B:C,2,0)</f>
        <v>#N/A</v>
      </c>
      <c r="K141" s="204"/>
      <c r="L141" s="978" t="e">
        <f t="shared" si="1"/>
        <v>#N/A</v>
      </c>
      <c r="M141" s="11"/>
      <c r="N141" s="958"/>
      <c r="O141" s="958"/>
      <c r="P141" s="958"/>
      <c r="Q141" s="958"/>
      <c r="R141" s="958"/>
      <c r="S141" s="958"/>
      <c r="T141" s="958"/>
      <c r="U141" s="958"/>
      <c r="V141" s="958"/>
      <c r="W141" s="958"/>
      <c r="X141" s="958"/>
      <c r="Y141" s="958"/>
      <c r="Z141" s="958"/>
    </row>
    <row r="142" spans="1:26" ht="18.75" customHeight="1">
      <c r="A142" s="970">
        <f t="shared" si="0"/>
        <v>134</v>
      </c>
      <c r="B142" s="979" t="s">
        <v>705</v>
      </c>
      <c r="C142" s="972" t="s">
        <v>1282</v>
      </c>
      <c r="D142" s="980"/>
      <c r="E142" s="974" t="s">
        <v>1064</v>
      </c>
      <c r="F142" s="975" t="str">
        <f>VLOOKUP(E142,'Mã xe'!$A$2:$B$79,2,0)</f>
        <v>15T</v>
      </c>
      <c r="G142" s="976" t="s">
        <v>322</v>
      </c>
      <c r="H142" s="977" t="s">
        <v>1278</v>
      </c>
      <c r="I142" s="221" t="str">
        <f>VLOOKUP(G142,'Thông tin'!G:H,2,0)</f>
        <v>XE00705</v>
      </c>
      <c r="J142" s="204" t="e">
        <f>VLOOKUP(H142,'Thông tin'!B:C,2,0)</f>
        <v>#N/A</v>
      </c>
      <c r="K142" s="204"/>
      <c r="L142" s="978" t="e">
        <f t="shared" si="1"/>
        <v>#N/A</v>
      </c>
      <c r="M142" s="11"/>
      <c r="N142" s="958"/>
      <c r="O142" s="958"/>
      <c r="P142" s="958"/>
      <c r="Q142" s="958"/>
      <c r="R142" s="958"/>
      <c r="S142" s="958"/>
      <c r="T142" s="958"/>
      <c r="U142" s="958"/>
      <c r="V142" s="958"/>
      <c r="W142" s="958"/>
      <c r="X142" s="958"/>
      <c r="Y142" s="958"/>
      <c r="Z142" s="958"/>
    </row>
    <row r="143" spans="1:26" ht="18.75" customHeight="1">
      <c r="A143" s="970">
        <f t="shared" si="0"/>
        <v>135</v>
      </c>
      <c r="B143" s="979" t="s">
        <v>705</v>
      </c>
      <c r="C143" s="972" t="s">
        <v>1282</v>
      </c>
      <c r="D143" s="980"/>
      <c r="E143" s="974" t="s">
        <v>1064</v>
      </c>
      <c r="F143" s="975" t="str">
        <f>VLOOKUP(E143,'Mã xe'!$A$2:$B$79,2,0)</f>
        <v>15T</v>
      </c>
      <c r="G143" s="976" t="s">
        <v>760</v>
      </c>
      <c r="H143" s="977" t="s">
        <v>1278</v>
      </c>
      <c r="I143" s="221" t="str">
        <f>VLOOKUP(G143,'Thông tin'!G:H,2,0)</f>
        <v>XE00831</v>
      </c>
      <c r="J143" s="204" t="e">
        <f>VLOOKUP(H143,'Thông tin'!B:C,2,0)</f>
        <v>#N/A</v>
      </c>
      <c r="K143" s="204"/>
      <c r="L143" s="978" t="e">
        <f t="shared" si="1"/>
        <v>#N/A</v>
      </c>
      <c r="M143" s="11"/>
      <c r="N143" s="958"/>
      <c r="O143" s="958"/>
      <c r="P143" s="958"/>
      <c r="Q143" s="958"/>
      <c r="R143" s="958"/>
      <c r="S143" s="958"/>
      <c r="T143" s="958"/>
      <c r="U143" s="958"/>
      <c r="V143" s="958"/>
      <c r="W143" s="958"/>
      <c r="X143" s="958"/>
      <c r="Y143" s="958"/>
      <c r="Z143" s="958"/>
    </row>
    <row r="144" spans="1:26" ht="18.75" customHeight="1">
      <c r="A144" s="970">
        <f t="shared" si="0"/>
        <v>136</v>
      </c>
      <c r="B144" s="979" t="s">
        <v>705</v>
      </c>
      <c r="C144" s="972" t="s">
        <v>1283</v>
      </c>
      <c r="D144" s="980"/>
      <c r="E144" s="974" t="s">
        <v>1241</v>
      </c>
      <c r="F144" s="975" t="str">
        <f>VLOOKUP(E144,'Mã xe'!$A$2:$B$79,2,0)</f>
        <v>8T</v>
      </c>
      <c r="G144" s="976" t="s">
        <v>1242</v>
      </c>
      <c r="H144" s="977" t="s">
        <v>1237</v>
      </c>
      <c r="I144" s="221" t="str">
        <f>VLOOKUP(G144,'Thông tin'!G:H,2,0)</f>
        <v>XE01100</v>
      </c>
      <c r="J144" s="204" t="e">
        <f>VLOOKUP(H144,'Thông tin'!B:C,2,0)</f>
        <v>#N/A</v>
      </c>
      <c r="K144" s="204"/>
      <c r="L144" s="978" t="e">
        <f t="shared" si="1"/>
        <v>#N/A</v>
      </c>
      <c r="M144" s="981"/>
      <c r="N144" s="958"/>
      <c r="O144" s="958"/>
      <c r="P144" s="958"/>
      <c r="Q144" s="958"/>
      <c r="R144" s="958"/>
      <c r="S144" s="958"/>
      <c r="T144" s="958"/>
      <c r="U144" s="958"/>
      <c r="V144" s="958"/>
      <c r="W144" s="958"/>
      <c r="X144" s="958"/>
      <c r="Y144" s="958"/>
      <c r="Z144" s="958"/>
    </row>
    <row r="145" spans="1:26" ht="18.75" customHeight="1">
      <c r="A145" s="970">
        <f t="shared" si="0"/>
        <v>137</v>
      </c>
      <c r="B145" s="979" t="s">
        <v>705</v>
      </c>
      <c r="C145" s="972" t="s">
        <v>1283</v>
      </c>
      <c r="D145" s="980"/>
      <c r="E145" s="974" t="s">
        <v>1241</v>
      </c>
      <c r="F145" s="975" t="str">
        <f>VLOOKUP(E145,'Mã xe'!$A$2:$B$79,2,0)</f>
        <v>8T</v>
      </c>
      <c r="G145" s="976" t="s">
        <v>1244</v>
      </c>
      <c r="H145" s="977" t="s">
        <v>1237</v>
      </c>
      <c r="I145" s="221" t="e">
        <f>VLOOKUP(G145,'Thông tin'!G:H,2,0)</f>
        <v>#N/A</v>
      </c>
      <c r="J145" s="204" t="e">
        <f>VLOOKUP(H145,'Thông tin'!B:C,2,0)</f>
        <v>#N/A</v>
      </c>
      <c r="K145" s="204"/>
      <c r="L145" s="978" t="e">
        <f t="shared" si="1"/>
        <v>#N/A</v>
      </c>
      <c r="M145" s="981"/>
      <c r="N145" s="958"/>
      <c r="O145" s="958"/>
      <c r="P145" s="958"/>
      <c r="Q145" s="958"/>
      <c r="R145" s="958"/>
      <c r="S145" s="958"/>
      <c r="T145" s="958"/>
      <c r="U145" s="958"/>
      <c r="V145" s="958"/>
      <c r="W145" s="958"/>
      <c r="X145" s="958"/>
      <c r="Y145" s="958"/>
      <c r="Z145" s="958"/>
    </row>
    <row r="146" spans="1:26" ht="18.75" customHeight="1">
      <c r="A146" s="970">
        <f t="shared" si="0"/>
        <v>138</v>
      </c>
      <c r="B146" s="979" t="s">
        <v>705</v>
      </c>
      <c r="C146" s="972" t="s">
        <v>1283</v>
      </c>
      <c r="D146" s="980"/>
      <c r="E146" s="974" t="s">
        <v>1251</v>
      </c>
      <c r="F146" s="975" t="str">
        <f>VLOOKUP(E146,'Mã xe'!$A$2:$B$79,2,0)</f>
        <v>8T</v>
      </c>
      <c r="G146" s="976" t="s">
        <v>1252</v>
      </c>
      <c r="H146" s="977" t="s">
        <v>1235</v>
      </c>
      <c r="I146" s="221" t="e">
        <f>VLOOKUP(G146,'Thông tin'!G:H,2,0)</f>
        <v>#N/A</v>
      </c>
      <c r="J146" s="204" t="e">
        <f>VLOOKUP(H146,'Thông tin'!B:C,2,0)</f>
        <v>#N/A</v>
      </c>
      <c r="K146" s="204"/>
      <c r="L146" s="978" t="e">
        <f t="shared" si="1"/>
        <v>#N/A</v>
      </c>
      <c r="M146" s="981"/>
      <c r="N146" s="958"/>
      <c r="O146" s="958"/>
      <c r="P146" s="958"/>
      <c r="Q146" s="958"/>
      <c r="R146" s="958"/>
      <c r="S146" s="958"/>
      <c r="T146" s="958"/>
      <c r="U146" s="958"/>
      <c r="V146" s="958"/>
      <c r="W146" s="958"/>
      <c r="X146" s="958"/>
      <c r="Y146" s="958"/>
      <c r="Z146" s="958"/>
    </row>
    <row r="147" spans="1:26" ht="18.75" customHeight="1">
      <c r="A147" s="970">
        <f t="shared" si="0"/>
        <v>139</v>
      </c>
      <c r="B147" s="979" t="s">
        <v>705</v>
      </c>
      <c r="C147" s="972" t="s">
        <v>1283</v>
      </c>
      <c r="D147" s="980"/>
      <c r="E147" s="974" t="s">
        <v>1251</v>
      </c>
      <c r="F147" s="975" t="str">
        <f>VLOOKUP(E147,'Mã xe'!$A$2:$B$79,2,0)</f>
        <v>8T</v>
      </c>
      <c r="G147" s="976" t="s">
        <v>158</v>
      </c>
      <c r="H147" s="977" t="s">
        <v>1235</v>
      </c>
      <c r="I147" s="221" t="str">
        <f>VLOOKUP(G147,'Thông tin'!G:H,2,0)</f>
        <v>XE00701</v>
      </c>
      <c r="J147" s="204" t="e">
        <f>VLOOKUP(H147,'Thông tin'!B:C,2,0)</f>
        <v>#N/A</v>
      </c>
      <c r="K147" s="204"/>
      <c r="L147" s="978" t="e">
        <f t="shared" si="1"/>
        <v>#N/A</v>
      </c>
      <c r="M147" s="981"/>
      <c r="N147" s="958"/>
      <c r="O147" s="958"/>
      <c r="P147" s="958"/>
      <c r="Q147" s="958"/>
      <c r="R147" s="958"/>
      <c r="S147" s="958"/>
      <c r="T147" s="958"/>
      <c r="U147" s="958"/>
      <c r="V147" s="958"/>
      <c r="W147" s="958"/>
      <c r="X147" s="958"/>
      <c r="Y147" s="958"/>
      <c r="Z147" s="958"/>
    </row>
    <row r="148" spans="1:26" ht="18.75" customHeight="1">
      <c r="A148" s="970">
        <f t="shared" si="0"/>
        <v>140</v>
      </c>
      <c r="B148" s="979" t="s">
        <v>705</v>
      </c>
      <c r="C148" s="972" t="s">
        <v>1283</v>
      </c>
      <c r="D148" s="980"/>
      <c r="E148" s="974" t="s">
        <v>1250</v>
      </c>
      <c r="F148" s="975" t="str">
        <f>VLOOKUP(E148,'Mã xe'!$A$2:$B$79,2,0)</f>
        <v>8T</v>
      </c>
      <c r="G148" s="976" t="s">
        <v>826</v>
      </c>
      <c r="H148" s="977" t="s">
        <v>1235</v>
      </c>
      <c r="I148" s="221" t="str">
        <f>VLOOKUP(G148,'Thông tin'!G:H,2,0)</f>
        <v>XE00935</v>
      </c>
      <c r="J148" s="204" t="e">
        <f>VLOOKUP(H148,'Thông tin'!B:C,2,0)</f>
        <v>#N/A</v>
      </c>
      <c r="K148" s="204"/>
      <c r="L148" s="978" t="e">
        <f t="shared" si="1"/>
        <v>#N/A</v>
      </c>
      <c r="M148" s="981"/>
      <c r="N148" s="958"/>
      <c r="O148" s="958"/>
      <c r="P148" s="958"/>
      <c r="Q148" s="958"/>
      <c r="R148" s="958"/>
      <c r="S148" s="958"/>
      <c r="T148" s="958"/>
      <c r="U148" s="958"/>
      <c r="V148" s="958"/>
      <c r="W148" s="958"/>
      <c r="X148" s="958"/>
      <c r="Y148" s="958"/>
      <c r="Z148" s="958"/>
    </row>
    <row r="149" spans="1:26" ht="18.75" customHeight="1">
      <c r="A149" s="970">
        <f t="shared" si="0"/>
        <v>141</v>
      </c>
      <c r="B149" s="979" t="s">
        <v>705</v>
      </c>
      <c r="C149" s="972" t="s">
        <v>1283</v>
      </c>
      <c r="D149" s="980"/>
      <c r="E149" s="974" t="s">
        <v>1250</v>
      </c>
      <c r="F149" s="975" t="str">
        <f>VLOOKUP(E149,'Mã xe'!$A$2:$B$79,2,0)</f>
        <v>8T</v>
      </c>
      <c r="G149" s="976" t="s">
        <v>1046</v>
      </c>
      <c r="H149" s="977" t="s">
        <v>1235</v>
      </c>
      <c r="I149" s="221" t="str">
        <f>VLOOKUP(G149,'Thông tin'!G:H,2,0)</f>
        <v>XE00958</v>
      </c>
      <c r="J149" s="204" t="e">
        <f>VLOOKUP(H149,'Thông tin'!B:C,2,0)</f>
        <v>#N/A</v>
      </c>
      <c r="K149" s="204"/>
      <c r="L149" s="978" t="e">
        <f t="shared" si="1"/>
        <v>#N/A</v>
      </c>
      <c r="M149" s="981"/>
      <c r="N149" s="958"/>
      <c r="O149" s="958"/>
      <c r="P149" s="958"/>
      <c r="Q149" s="958"/>
      <c r="R149" s="958"/>
      <c r="S149" s="958"/>
      <c r="T149" s="958"/>
      <c r="U149" s="958"/>
      <c r="V149" s="958"/>
      <c r="W149" s="958"/>
      <c r="X149" s="958"/>
      <c r="Y149" s="958"/>
      <c r="Z149" s="958"/>
    </row>
    <row r="150" spans="1:26" ht="18.75" customHeight="1">
      <c r="A150" s="970">
        <f t="shared" si="0"/>
        <v>142</v>
      </c>
      <c r="B150" s="979" t="s">
        <v>705</v>
      </c>
      <c r="C150" s="972" t="s">
        <v>1283</v>
      </c>
      <c r="D150" s="980"/>
      <c r="E150" s="974" t="s">
        <v>1033</v>
      </c>
      <c r="F150" s="975" t="str">
        <f>VLOOKUP(E150,'Mã xe'!$A$2:$B$79,2,0)</f>
        <v>15T</v>
      </c>
      <c r="G150" s="976" t="s">
        <v>1246</v>
      </c>
      <c r="H150" s="977" t="s">
        <v>1278</v>
      </c>
      <c r="I150" s="221" t="str">
        <f>VLOOKUP(G150,'Thông tin'!G:H,2,0)</f>
        <v>XE01102</v>
      </c>
      <c r="J150" s="204" t="e">
        <f>VLOOKUP(H150,'Thông tin'!B:C,2,0)</f>
        <v>#N/A</v>
      </c>
      <c r="K150" s="204"/>
      <c r="L150" s="978" t="e">
        <f t="shared" si="1"/>
        <v>#N/A</v>
      </c>
      <c r="M150" s="981"/>
      <c r="N150" s="958"/>
      <c r="O150" s="958"/>
      <c r="P150" s="958"/>
      <c r="Q150" s="958"/>
      <c r="R150" s="958"/>
      <c r="S150" s="958"/>
      <c r="T150" s="958"/>
      <c r="U150" s="958"/>
      <c r="V150" s="958"/>
      <c r="W150" s="958"/>
      <c r="X150" s="958"/>
      <c r="Y150" s="958"/>
      <c r="Z150" s="958"/>
    </row>
    <row r="151" spans="1:26" ht="18.75" customHeight="1">
      <c r="A151" s="970">
        <f t="shared" si="0"/>
        <v>143</v>
      </c>
      <c r="B151" s="979" t="s">
        <v>705</v>
      </c>
      <c r="C151" s="972" t="s">
        <v>1283</v>
      </c>
      <c r="D151" s="980"/>
      <c r="E151" s="974" t="s">
        <v>1033</v>
      </c>
      <c r="F151" s="975" t="str">
        <f>VLOOKUP(E151,'Mã xe'!$A$2:$B$79,2,0)</f>
        <v>15T</v>
      </c>
      <c r="G151" s="976" t="s">
        <v>1259</v>
      </c>
      <c r="H151" s="977" t="s">
        <v>1278</v>
      </c>
      <c r="I151" s="221" t="str">
        <f>VLOOKUP(G151,'Thông tin'!G:H,2,0)</f>
        <v>XE01198</v>
      </c>
      <c r="J151" s="204" t="e">
        <f>VLOOKUP(H151,'Thông tin'!B:C,2,0)</f>
        <v>#N/A</v>
      </c>
      <c r="K151" s="204"/>
      <c r="L151" s="978" t="e">
        <f t="shared" si="1"/>
        <v>#N/A</v>
      </c>
      <c r="M151" s="981"/>
      <c r="N151" s="958"/>
      <c r="O151" s="958"/>
      <c r="P151" s="958"/>
      <c r="Q151" s="958"/>
      <c r="R151" s="958"/>
      <c r="S151" s="958"/>
      <c r="T151" s="958"/>
      <c r="U151" s="958"/>
      <c r="V151" s="958"/>
      <c r="W151" s="958"/>
      <c r="X151" s="958"/>
      <c r="Y151" s="958"/>
      <c r="Z151" s="958"/>
    </row>
    <row r="152" spans="1:26" ht="18.75" customHeight="1">
      <c r="A152" s="970">
        <f t="shared" si="0"/>
        <v>144</v>
      </c>
      <c r="B152" s="979" t="s">
        <v>705</v>
      </c>
      <c r="C152" s="972" t="s">
        <v>1284</v>
      </c>
      <c r="D152" s="980"/>
      <c r="E152" s="974" t="s">
        <v>1065</v>
      </c>
      <c r="F152" s="975" t="str">
        <f>VLOOKUP(E152,'Mã xe'!$A$2:$B$79,2,0)</f>
        <v>8T</v>
      </c>
      <c r="G152" s="976" t="s">
        <v>1066</v>
      </c>
      <c r="H152" s="977" t="s">
        <v>1237</v>
      </c>
      <c r="I152" s="221" t="str">
        <f>VLOOKUP(G152,'Thông tin'!G:H,2,0)</f>
        <v>XE00961</v>
      </c>
      <c r="J152" s="204" t="e">
        <f>VLOOKUP(H152,'Thông tin'!B:C,2,0)</f>
        <v>#N/A</v>
      </c>
      <c r="K152" s="204"/>
      <c r="L152" s="978" t="e">
        <f t="shared" si="1"/>
        <v>#N/A</v>
      </c>
      <c r="M152" s="981"/>
      <c r="N152" s="958"/>
      <c r="O152" s="958"/>
      <c r="P152" s="958"/>
      <c r="Q152" s="958"/>
      <c r="R152" s="958"/>
      <c r="S152" s="958"/>
      <c r="T152" s="958"/>
      <c r="U152" s="958"/>
      <c r="V152" s="958"/>
      <c r="W152" s="958"/>
      <c r="X152" s="958"/>
      <c r="Y152" s="958"/>
      <c r="Z152" s="958"/>
    </row>
    <row r="153" spans="1:26" ht="18.75" customHeight="1">
      <c r="A153" s="970">
        <f t="shared" si="0"/>
        <v>145</v>
      </c>
      <c r="B153" s="979" t="s">
        <v>705</v>
      </c>
      <c r="C153" s="972" t="s">
        <v>1284</v>
      </c>
      <c r="D153" s="980"/>
      <c r="E153" s="974" t="s">
        <v>1065</v>
      </c>
      <c r="F153" s="975" t="str">
        <f>VLOOKUP(E153,'Mã xe'!$A$2:$B$79,2,0)</f>
        <v>8T</v>
      </c>
      <c r="G153" s="976" t="s">
        <v>1285</v>
      </c>
      <c r="H153" s="977" t="s">
        <v>1237</v>
      </c>
      <c r="I153" s="221" t="str">
        <f>VLOOKUP(G153,'Thông tin'!G:H,2,0)</f>
        <v>XE01246</v>
      </c>
      <c r="J153" s="204" t="e">
        <f>VLOOKUP(H153,'Thông tin'!B:C,2,0)</f>
        <v>#N/A</v>
      </c>
      <c r="K153" s="204"/>
      <c r="L153" s="978">
        <v>0</v>
      </c>
      <c r="M153" s="981" t="s">
        <v>1286</v>
      </c>
      <c r="N153" s="958"/>
      <c r="O153" s="958"/>
      <c r="P153" s="958"/>
      <c r="Q153" s="958"/>
      <c r="R153" s="958"/>
      <c r="S153" s="958"/>
      <c r="T153" s="958"/>
      <c r="U153" s="958"/>
      <c r="V153" s="958"/>
      <c r="W153" s="958"/>
      <c r="X153" s="958"/>
      <c r="Y153" s="958"/>
      <c r="Z153" s="958"/>
    </row>
    <row r="154" spans="1:26" ht="18.75" customHeight="1">
      <c r="A154" s="970">
        <f t="shared" si="0"/>
        <v>146</v>
      </c>
      <c r="B154" s="979" t="s">
        <v>705</v>
      </c>
      <c r="C154" s="972" t="s">
        <v>1284</v>
      </c>
      <c r="D154" s="980"/>
      <c r="E154" s="974" t="s">
        <v>1049</v>
      </c>
      <c r="F154" s="975" t="str">
        <f>VLOOKUP(E154,'Mã xe'!$A$2:$B$79,2,0)</f>
        <v>8T</v>
      </c>
      <c r="G154" s="976" t="s">
        <v>1074</v>
      </c>
      <c r="H154" s="977" t="s">
        <v>1235</v>
      </c>
      <c r="I154" s="221" t="str">
        <f>VLOOKUP(G154,'Thông tin'!G:H,2,0)</f>
        <v>XE00996</v>
      </c>
      <c r="J154" s="204" t="e">
        <f>VLOOKUP(H154,'Thông tin'!B:C,2,0)</f>
        <v>#N/A</v>
      </c>
      <c r="K154" s="204"/>
      <c r="L154" s="978" t="e">
        <f>IF(J154&lt;2000,750000,1000000)</f>
        <v>#N/A</v>
      </c>
      <c r="M154" s="981"/>
      <c r="N154" s="958"/>
      <c r="O154" s="958"/>
      <c r="P154" s="958"/>
      <c r="Q154" s="958"/>
      <c r="R154" s="958"/>
      <c r="S154" s="958"/>
      <c r="T154" s="958"/>
      <c r="U154" s="958"/>
      <c r="V154" s="958"/>
      <c r="W154" s="958"/>
      <c r="X154" s="958"/>
      <c r="Y154" s="958"/>
      <c r="Z154" s="958"/>
    </row>
    <row r="155" spans="1:26" ht="18.75" customHeight="1">
      <c r="A155" s="970">
        <f t="shared" si="0"/>
        <v>147</v>
      </c>
      <c r="B155" s="979" t="s">
        <v>705</v>
      </c>
      <c r="C155" s="972" t="s">
        <v>1284</v>
      </c>
      <c r="D155" s="980"/>
      <c r="E155" s="974" t="s">
        <v>1049</v>
      </c>
      <c r="F155" s="975" t="str">
        <f>VLOOKUP(E155,'Mã xe'!$A$2:$B$79,2,0)</f>
        <v>8T</v>
      </c>
      <c r="G155" s="976" t="s">
        <v>1287</v>
      </c>
      <c r="H155" s="977" t="s">
        <v>1235</v>
      </c>
      <c r="I155" s="221" t="str">
        <f>VLOOKUP(G155,'Thông tin'!G:H,2,0)</f>
        <v>XE01244</v>
      </c>
      <c r="J155" s="204" t="e">
        <f>VLOOKUP(H155,'Thông tin'!B:C,2,0)</f>
        <v>#N/A</v>
      </c>
      <c r="K155" s="204"/>
      <c r="L155" s="978">
        <v>0</v>
      </c>
      <c r="M155" s="981" t="s">
        <v>1286</v>
      </c>
      <c r="N155" s="958"/>
      <c r="O155" s="958"/>
      <c r="P155" s="958"/>
      <c r="Q155" s="958"/>
      <c r="R155" s="958"/>
      <c r="S155" s="958"/>
      <c r="T155" s="958"/>
      <c r="U155" s="958"/>
      <c r="V155" s="958"/>
      <c r="W155" s="958"/>
      <c r="X155" s="958"/>
      <c r="Y155" s="958"/>
      <c r="Z155" s="958"/>
    </row>
    <row r="156" spans="1:26" ht="18.75" customHeight="1">
      <c r="A156" s="970">
        <f t="shared" si="0"/>
        <v>148</v>
      </c>
      <c r="B156" s="979" t="s">
        <v>705</v>
      </c>
      <c r="C156" s="972" t="s">
        <v>1284</v>
      </c>
      <c r="D156" s="980"/>
      <c r="E156" s="974" t="s">
        <v>1071</v>
      </c>
      <c r="F156" s="975" t="str">
        <f>VLOOKUP(E156,'Mã xe'!$A$2:$B$79,2,0)</f>
        <v>15T</v>
      </c>
      <c r="G156" s="976" t="s">
        <v>776</v>
      </c>
      <c r="H156" s="977" t="s">
        <v>1278</v>
      </c>
      <c r="I156" s="221" t="str">
        <f>VLOOKUP(G156,'Thông tin'!G:H,2,0)</f>
        <v>XE00817</v>
      </c>
      <c r="J156" s="204" t="e">
        <f>VLOOKUP(H156,'Thông tin'!B:C,2,0)</f>
        <v>#N/A</v>
      </c>
      <c r="K156" s="204"/>
      <c r="L156" s="978" t="e">
        <f>IF(J156&lt;2000,750000,1000000)</f>
        <v>#N/A</v>
      </c>
      <c r="M156" s="981"/>
      <c r="N156" s="958"/>
      <c r="O156" s="958"/>
      <c r="P156" s="958"/>
      <c r="Q156" s="958"/>
      <c r="R156" s="958"/>
      <c r="S156" s="958"/>
      <c r="T156" s="958"/>
      <c r="U156" s="958"/>
      <c r="V156" s="958"/>
      <c r="W156" s="958"/>
      <c r="X156" s="958"/>
      <c r="Y156" s="958"/>
      <c r="Z156" s="958"/>
    </row>
    <row r="157" spans="1:26" ht="18.75" customHeight="1">
      <c r="A157" s="970">
        <f t="shared" si="0"/>
        <v>149</v>
      </c>
      <c r="B157" s="979" t="s">
        <v>705</v>
      </c>
      <c r="C157" s="972" t="s">
        <v>1284</v>
      </c>
      <c r="D157" s="980"/>
      <c r="E157" s="974" t="s">
        <v>1071</v>
      </c>
      <c r="F157" s="975" t="str">
        <f>VLOOKUP(E157,'Mã xe'!$A$2:$B$79,2,0)</f>
        <v>15T</v>
      </c>
      <c r="G157" s="976" t="s">
        <v>852</v>
      </c>
      <c r="H157" s="977" t="s">
        <v>1278</v>
      </c>
      <c r="I157" s="221" t="str">
        <f>VLOOKUP(G157,'Thông tin'!G:H,2,0)</f>
        <v>XE00895</v>
      </c>
      <c r="J157" s="204" t="e">
        <f>VLOOKUP(H157,'Thông tin'!B:C,2,0)</f>
        <v>#N/A</v>
      </c>
      <c r="K157" s="204"/>
      <c r="L157" s="978" t="e">
        <f>IF(J157&lt;2000,750000,1000000)</f>
        <v>#N/A</v>
      </c>
      <c r="M157" s="981"/>
      <c r="N157" s="958"/>
      <c r="O157" s="958"/>
      <c r="P157" s="958"/>
      <c r="Q157" s="958"/>
      <c r="R157" s="958"/>
      <c r="S157" s="958"/>
      <c r="T157" s="958"/>
      <c r="U157" s="958"/>
      <c r="V157" s="958"/>
      <c r="W157" s="958"/>
      <c r="X157" s="958"/>
      <c r="Y157" s="958"/>
      <c r="Z157" s="958"/>
    </row>
    <row r="158" spans="1:26" ht="18.75" customHeight="1">
      <c r="A158" s="970">
        <f t="shared" si="0"/>
        <v>150</v>
      </c>
      <c r="B158" s="979" t="s">
        <v>705</v>
      </c>
      <c r="C158" s="972" t="s">
        <v>1288</v>
      </c>
      <c r="D158" s="980"/>
      <c r="E158" s="974" t="s">
        <v>1054</v>
      </c>
      <c r="F158" s="975" t="str">
        <f>VLOOKUP(E158,'Mã xe'!$A$2:$B$79,2,0)</f>
        <v>15T</v>
      </c>
      <c r="G158" s="976" t="s">
        <v>854</v>
      </c>
      <c r="H158" s="977" t="s">
        <v>1237</v>
      </c>
      <c r="I158" s="221" t="str">
        <f>VLOOKUP(G158,'Thông tin'!G:H,2,0)</f>
        <v>XE00897</v>
      </c>
      <c r="J158" s="204" t="e">
        <f>VLOOKUP(H158,'Thông tin'!B:C,2,0)</f>
        <v>#N/A</v>
      </c>
      <c r="K158" s="204"/>
      <c r="L158" s="978" t="e">
        <f>IF(J158&lt;2000,750000,1000000)</f>
        <v>#N/A</v>
      </c>
      <c r="M158" s="982"/>
      <c r="N158" s="958"/>
      <c r="O158" s="958"/>
      <c r="P158" s="958"/>
      <c r="Q158" s="958"/>
      <c r="R158" s="958"/>
      <c r="S158" s="958"/>
      <c r="T158" s="958"/>
      <c r="U158" s="958"/>
      <c r="V158" s="958"/>
      <c r="W158" s="958"/>
      <c r="X158" s="958"/>
      <c r="Y158" s="958"/>
      <c r="Z158" s="958"/>
    </row>
    <row r="159" spans="1:26" ht="18.75" customHeight="1">
      <c r="A159" s="970">
        <f t="shared" si="0"/>
        <v>151</v>
      </c>
      <c r="B159" s="979" t="s">
        <v>705</v>
      </c>
      <c r="C159" s="972" t="s">
        <v>1288</v>
      </c>
      <c r="D159" s="980"/>
      <c r="E159" s="974" t="s">
        <v>1054</v>
      </c>
      <c r="F159" s="975" t="str">
        <f>VLOOKUP(E159,'Mã xe'!$A$2:$B$79,2,0)</f>
        <v>15T</v>
      </c>
      <c r="G159" s="976" t="s">
        <v>1260</v>
      </c>
      <c r="H159" s="977" t="s">
        <v>1237</v>
      </c>
      <c r="I159" s="221" t="e">
        <f>VLOOKUP(G159,'Thông tin'!G:H,2,0)</f>
        <v>#N/A</v>
      </c>
      <c r="J159" s="204" t="e">
        <f>VLOOKUP(H159,'Thông tin'!B:C,2,0)</f>
        <v>#N/A</v>
      </c>
      <c r="K159" s="204"/>
      <c r="L159" s="978" t="e">
        <f>IF(J159&lt;2000,750000,1000000)</f>
        <v>#N/A</v>
      </c>
      <c r="M159" s="981"/>
      <c r="N159" s="958"/>
      <c r="O159" s="958"/>
      <c r="P159" s="958"/>
      <c r="Q159" s="958"/>
      <c r="R159" s="958"/>
      <c r="S159" s="958"/>
      <c r="T159" s="958"/>
      <c r="U159" s="958"/>
      <c r="V159" s="958"/>
      <c r="W159" s="958"/>
      <c r="X159" s="958"/>
      <c r="Y159" s="958"/>
      <c r="Z159" s="958"/>
    </row>
    <row r="160" spans="1:26" ht="18.75" customHeight="1">
      <c r="A160" s="970">
        <f t="shared" si="0"/>
        <v>152</v>
      </c>
      <c r="B160" s="979" t="s">
        <v>705</v>
      </c>
      <c r="C160" s="972" t="s">
        <v>1288</v>
      </c>
      <c r="D160" s="980"/>
      <c r="E160" s="974" t="s">
        <v>1057</v>
      </c>
      <c r="F160" s="975" t="str">
        <f>VLOOKUP(E160,'Mã xe'!$A$2:$B$79,2,0)</f>
        <v>8T</v>
      </c>
      <c r="G160" s="976" t="s">
        <v>1289</v>
      </c>
      <c r="H160" s="977" t="s">
        <v>1235</v>
      </c>
      <c r="I160" s="221" t="str">
        <f>VLOOKUP(G160,'Thông tin'!G:H,2,0)</f>
        <v>XE01250</v>
      </c>
      <c r="J160" s="204" t="e">
        <f>VLOOKUP(H160,'Thông tin'!B:C,2,0)</f>
        <v>#N/A</v>
      </c>
      <c r="K160" s="204"/>
      <c r="L160" s="978">
        <v>0</v>
      </c>
      <c r="M160" s="981" t="s">
        <v>1286</v>
      </c>
      <c r="N160" s="958"/>
      <c r="O160" s="958"/>
      <c r="P160" s="958"/>
      <c r="Q160" s="958"/>
      <c r="R160" s="958"/>
      <c r="S160" s="958"/>
      <c r="T160" s="958"/>
      <c r="U160" s="958"/>
      <c r="V160" s="958"/>
      <c r="W160" s="958"/>
      <c r="X160" s="958"/>
      <c r="Y160" s="958"/>
      <c r="Z160" s="958"/>
    </row>
    <row r="161" spans="1:26" ht="18.75" customHeight="1">
      <c r="A161" s="970">
        <f t="shared" si="0"/>
        <v>153</v>
      </c>
      <c r="B161" s="979" t="s">
        <v>705</v>
      </c>
      <c r="C161" s="972" t="s">
        <v>1288</v>
      </c>
      <c r="D161" s="980"/>
      <c r="E161" s="974" t="s">
        <v>1057</v>
      </c>
      <c r="F161" s="975" t="str">
        <f>VLOOKUP(E161,'Mã xe'!$A$2:$B$79,2,0)</f>
        <v>8T</v>
      </c>
      <c r="G161" s="976" t="s">
        <v>1050</v>
      </c>
      <c r="H161" s="977" t="s">
        <v>1235</v>
      </c>
      <c r="I161" s="221" t="str">
        <f>VLOOKUP(G161,'Thông tin'!G:H,2,0)</f>
        <v>XE01005</v>
      </c>
      <c r="J161" s="204" t="e">
        <f>VLOOKUP(H161,'Thông tin'!B:C,2,0)</f>
        <v>#N/A</v>
      </c>
      <c r="K161" s="204"/>
      <c r="L161" s="978" t="e">
        <f>IF(J161&lt;2000,750000,1000000)</f>
        <v>#N/A</v>
      </c>
      <c r="M161" s="981"/>
      <c r="N161" s="958"/>
      <c r="O161" s="958"/>
      <c r="P161" s="958"/>
      <c r="Q161" s="958"/>
      <c r="R161" s="958"/>
      <c r="S161" s="958"/>
      <c r="T161" s="958"/>
      <c r="U161" s="958"/>
      <c r="V161" s="958"/>
      <c r="W161" s="958"/>
      <c r="X161" s="958"/>
      <c r="Y161" s="958"/>
      <c r="Z161" s="958"/>
    </row>
    <row r="162" spans="1:26" ht="18.75" customHeight="1">
      <c r="A162" s="970">
        <f t="shared" si="0"/>
        <v>154</v>
      </c>
      <c r="B162" s="979" t="s">
        <v>705</v>
      </c>
      <c r="C162" s="972" t="s">
        <v>1288</v>
      </c>
      <c r="D162" s="980"/>
      <c r="E162" s="974" t="s">
        <v>1072</v>
      </c>
      <c r="F162" s="975" t="str">
        <f>VLOOKUP(E162,'Mã xe'!$A$2:$B$79,2,0)</f>
        <v>15T</v>
      </c>
      <c r="G162" s="976" t="s">
        <v>1261</v>
      </c>
      <c r="H162" s="977" t="s">
        <v>1235</v>
      </c>
      <c r="I162" s="221" t="str">
        <f>VLOOKUP(G162,'Thông tin'!G:H,2,0)</f>
        <v>XE00818</v>
      </c>
      <c r="J162" s="204" t="e">
        <f>VLOOKUP(H162,'Thông tin'!B:C,2,0)</f>
        <v>#N/A</v>
      </c>
      <c r="K162" s="204"/>
      <c r="L162" s="978" t="e">
        <f>IF(J162&lt;2000,750000,1000000)</f>
        <v>#N/A</v>
      </c>
      <c r="M162" s="981"/>
      <c r="N162" s="958"/>
      <c r="O162" s="958"/>
      <c r="P162" s="958"/>
      <c r="Q162" s="958"/>
      <c r="R162" s="958"/>
      <c r="S162" s="958"/>
      <c r="T162" s="958"/>
      <c r="U162" s="958"/>
      <c r="V162" s="958"/>
      <c r="W162" s="958"/>
      <c r="X162" s="958"/>
      <c r="Y162" s="958"/>
      <c r="Z162" s="958"/>
    </row>
    <row r="163" spans="1:26" ht="18.75" customHeight="1">
      <c r="A163" s="970">
        <f t="shared" si="0"/>
        <v>155</v>
      </c>
      <c r="B163" s="979" t="s">
        <v>705</v>
      </c>
      <c r="C163" s="972" t="s">
        <v>1288</v>
      </c>
      <c r="D163" s="980"/>
      <c r="E163" s="974" t="s">
        <v>1072</v>
      </c>
      <c r="F163" s="975" t="str">
        <f>VLOOKUP(E163,'Mã xe'!$A$2:$B$79,2,0)</f>
        <v>15T</v>
      </c>
      <c r="G163" s="976" t="s">
        <v>1052</v>
      </c>
      <c r="H163" s="977" t="s">
        <v>1235</v>
      </c>
      <c r="I163" s="221" t="str">
        <f>VLOOKUP(G163,'Thông tin'!G:H,2,0)</f>
        <v>XE01006</v>
      </c>
      <c r="J163" s="204" t="e">
        <f>VLOOKUP(H163,'Thông tin'!B:C,2,0)</f>
        <v>#N/A</v>
      </c>
      <c r="K163" s="204"/>
      <c r="L163" s="978" t="e">
        <f>IF(J163&lt;2000,750000,1000000)</f>
        <v>#N/A</v>
      </c>
      <c r="M163" s="981"/>
      <c r="N163" s="958"/>
      <c r="O163" s="958"/>
      <c r="P163" s="958"/>
      <c r="Q163" s="958"/>
      <c r="R163" s="958"/>
      <c r="S163" s="958"/>
      <c r="T163" s="958"/>
      <c r="U163" s="958"/>
      <c r="V163" s="958"/>
      <c r="W163" s="958"/>
      <c r="X163" s="958"/>
      <c r="Y163" s="958"/>
      <c r="Z163" s="958"/>
    </row>
    <row r="164" spans="1:26" ht="18.75" customHeight="1">
      <c r="A164" s="970">
        <f t="shared" si="0"/>
        <v>156</v>
      </c>
      <c r="B164" s="979" t="s">
        <v>705</v>
      </c>
      <c r="C164" s="972" t="s">
        <v>1288</v>
      </c>
      <c r="D164" s="980"/>
      <c r="E164" s="974" t="s">
        <v>1027</v>
      </c>
      <c r="F164" s="975" t="str">
        <f>VLOOKUP(E164,'Mã xe'!$A$2:$B$79,2,0)</f>
        <v>15T</v>
      </c>
      <c r="G164" s="976" t="s">
        <v>1028</v>
      </c>
      <c r="H164" s="977" t="s">
        <v>1278</v>
      </c>
      <c r="I164" s="221" t="str">
        <f>VLOOKUP(G164,'Thông tin'!G:H,2,0)</f>
        <v>XE01007</v>
      </c>
      <c r="J164" s="204" t="e">
        <f>VLOOKUP(H164,'Thông tin'!B:C,2,0)</f>
        <v>#N/A</v>
      </c>
      <c r="K164" s="204"/>
      <c r="L164" s="978" t="e">
        <f>IF(J164&lt;2000,750000,1000000)</f>
        <v>#N/A</v>
      </c>
      <c r="M164" s="981"/>
      <c r="N164" s="958"/>
      <c r="O164" s="958"/>
      <c r="P164" s="958"/>
      <c r="Q164" s="958"/>
      <c r="R164" s="958"/>
      <c r="S164" s="958"/>
      <c r="T164" s="958"/>
      <c r="U164" s="958"/>
      <c r="V164" s="958"/>
      <c r="W164" s="958"/>
      <c r="X164" s="958"/>
      <c r="Y164" s="958"/>
      <c r="Z164" s="958"/>
    </row>
    <row r="165" spans="1:26" ht="18.75" customHeight="1">
      <c r="A165" s="970">
        <f t="shared" si="0"/>
        <v>157</v>
      </c>
      <c r="B165" s="979" t="s">
        <v>705</v>
      </c>
      <c r="C165" s="972" t="s">
        <v>1288</v>
      </c>
      <c r="D165" s="980"/>
      <c r="E165" s="974" t="s">
        <v>1027</v>
      </c>
      <c r="F165" s="975" t="str">
        <f>VLOOKUP(E165,'Mã xe'!$A$2:$B$79,2,0)</f>
        <v>15T</v>
      </c>
      <c r="G165" s="976" t="s">
        <v>1290</v>
      </c>
      <c r="H165" s="977" t="s">
        <v>1278</v>
      </c>
      <c r="I165" s="221" t="str">
        <f>VLOOKUP(G165,'Thông tin'!G:H,2,0)</f>
        <v>XE01245</v>
      </c>
      <c r="J165" s="204" t="e">
        <f>VLOOKUP(H165,'Thông tin'!B:C,2,0)</f>
        <v>#N/A</v>
      </c>
      <c r="K165" s="204"/>
      <c r="L165" s="978">
        <v>0</v>
      </c>
      <c r="M165" s="981" t="s">
        <v>1286</v>
      </c>
      <c r="N165" s="958"/>
      <c r="O165" s="958"/>
      <c r="P165" s="958"/>
      <c r="Q165" s="958"/>
      <c r="R165" s="958"/>
      <c r="S165" s="958"/>
      <c r="T165" s="958"/>
      <c r="U165" s="958"/>
      <c r="V165" s="958"/>
      <c r="W165" s="958"/>
      <c r="X165" s="958"/>
      <c r="Y165" s="958"/>
      <c r="Z165" s="958"/>
    </row>
    <row r="166" spans="1:26" ht="18.75" customHeight="1">
      <c r="A166" s="970">
        <f t="shared" si="0"/>
        <v>158</v>
      </c>
      <c r="B166" s="979" t="s">
        <v>705</v>
      </c>
      <c r="C166" s="972" t="s">
        <v>1291</v>
      </c>
      <c r="D166" s="980"/>
      <c r="E166" s="974" t="s">
        <v>1073</v>
      </c>
      <c r="F166" s="975" t="str">
        <f>VLOOKUP(E166,'Mã xe'!$A$2:$B$79,2,0)</f>
        <v>8T</v>
      </c>
      <c r="G166" s="976" t="s">
        <v>1254</v>
      </c>
      <c r="H166" s="977" t="s">
        <v>1235</v>
      </c>
      <c r="I166" s="221" t="str">
        <f>VLOOKUP(G166,'Thông tin'!G:H,2,0)</f>
        <v>XE01106</v>
      </c>
      <c r="J166" s="204" t="e">
        <f>VLOOKUP(H166,'Thông tin'!B:C,2,0)</f>
        <v>#N/A</v>
      </c>
      <c r="K166" s="204"/>
      <c r="L166" s="978" t="e">
        <f t="shared" ref="L166:L183" si="2">IF(J166&lt;2000,750000,1000000)</f>
        <v>#N/A</v>
      </c>
      <c r="M166" s="981"/>
      <c r="N166" s="958"/>
      <c r="O166" s="958"/>
      <c r="P166" s="958"/>
      <c r="Q166" s="958"/>
      <c r="R166" s="958"/>
      <c r="S166" s="958"/>
      <c r="T166" s="958"/>
      <c r="U166" s="958"/>
      <c r="V166" s="958"/>
      <c r="W166" s="958"/>
      <c r="X166" s="958"/>
      <c r="Y166" s="958"/>
      <c r="Z166" s="958"/>
    </row>
    <row r="167" spans="1:26" ht="18.75" customHeight="1">
      <c r="A167" s="970">
        <f t="shared" si="0"/>
        <v>159</v>
      </c>
      <c r="B167" s="979" t="s">
        <v>705</v>
      </c>
      <c r="C167" s="972" t="s">
        <v>1291</v>
      </c>
      <c r="D167" s="980"/>
      <c r="E167" s="974" t="s">
        <v>1073</v>
      </c>
      <c r="F167" s="975" t="str">
        <f>VLOOKUP(E167,'Mã xe'!$A$2:$B$79,2,0)</f>
        <v>8T</v>
      </c>
      <c r="G167" s="976" t="s">
        <v>862</v>
      </c>
      <c r="H167" s="977" t="s">
        <v>1235</v>
      </c>
      <c r="I167" s="221" t="str">
        <f>VLOOKUP(G167,'Thông tin'!G:H,2,0)</f>
        <v>XE00882</v>
      </c>
      <c r="J167" s="204" t="e">
        <f>VLOOKUP(H167,'Thông tin'!B:C,2,0)</f>
        <v>#N/A</v>
      </c>
      <c r="K167" s="204"/>
      <c r="L167" s="978" t="e">
        <f t="shared" si="2"/>
        <v>#N/A</v>
      </c>
      <c r="M167" s="981"/>
      <c r="N167" s="958"/>
      <c r="O167" s="958"/>
      <c r="P167" s="958"/>
      <c r="Q167" s="958"/>
      <c r="R167" s="958"/>
      <c r="S167" s="958"/>
      <c r="T167" s="958"/>
      <c r="U167" s="958"/>
      <c r="V167" s="958"/>
      <c r="W167" s="958"/>
      <c r="X167" s="958"/>
      <c r="Y167" s="958"/>
      <c r="Z167" s="958"/>
    </row>
    <row r="168" spans="1:26" ht="18.75" customHeight="1">
      <c r="A168" s="970">
        <f t="shared" si="0"/>
        <v>160</v>
      </c>
      <c r="B168" s="979" t="s">
        <v>705</v>
      </c>
      <c r="C168" s="972" t="s">
        <v>1291</v>
      </c>
      <c r="D168" s="980"/>
      <c r="E168" s="974" t="s">
        <v>1064</v>
      </c>
      <c r="F168" s="975" t="str">
        <f>VLOOKUP(E168,'Mã xe'!$A$2:$B$79,2,0)</f>
        <v>15T</v>
      </c>
      <c r="G168" s="976" t="s">
        <v>322</v>
      </c>
      <c r="H168" s="977" t="s">
        <v>1278</v>
      </c>
      <c r="I168" s="221" t="str">
        <f>VLOOKUP(G168,'Thông tin'!G:H,2,0)</f>
        <v>XE00705</v>
      </c>
      <c r="J168" s="204" t="e">
        <f>VLOOKUP(H168,'Thông tin'!B:C,2,0)</f>
        <v>#N/A</v>
      </c>
      <c r="K168" s="204"/>
      <c r="L168" s="978" t="e">
        <f t="shared" si="2"/>
        <v>#N/A</v>
      </c>
      <c r="M168" s="981"/>
      <c r="N168" s="958"/>
      <c r="O168" s="958"/>
      <c r="P168" s="958"/>
      <c r="Q168" s="958"/>
      <c r="R168" s="958"/>
      <c r="S168" s="958"/>
      <c r="T168" s="958"/>
      <c r="U168" s="958"/>
      <c r="V168" s="958"/>
      <c r="W168" s="958"/>
      <c r="X168" s="958"/>
      <c r="Y168" s="958"/>
      <c r="Z168" s="958"/>
    </row>
    <row r="169" spans="1:26" ht="18.75" customHeight="1">
      <c r="A169" s="970">
        <f t="shared" si="0"/>
        <v>161</v>
      </c>
      <c r="B169" s="979" t="s">
        <v>705</v>
      </c>
      <c r="C169" s="972" t="s">
        <v>1291</v>
      </c>
      <c r="D169" s="980"/>
      <c r="E169" s="974" t="s">
        <v>1064</v>
      </c>
      <c r="F169" s="975" t="str">
        <f>VLOOKUP(E169,'Mã xe'!$A$2:$B$79,2,0)</f>
        <v>15T</v>
      </c>
      <c r="G169" s="976" t="s">
        <v>241</v>
      </c>
      <c r="H169" s="977" t="s">
        <v>1278</v>
      </c>
      <c r="I169" s="221" t="str">
        <f>VLOOKUP(G169,'Thông tin'!G:H,2,0)</f>
        <v>XE00704</v>
      </c>
      <c r="J169" s="204" t="e">
        <f>VLOOKUP(H169,'Thông tin'!B:C,2,0)</f>
        <v>#N/A</v>
      </c>
      <c r="K169" s="204"/>
      <c r="L169" s="978" t="e">
        <f t="shared" si="2"/>
        <v>#N/A</v>
      </c>
      <c r="M169" s="982"/>
      <c r="N169" s="958"/>
      <c r="O169" s="958"/>
      <c r="P169" s="958"/>
      <c r="Q169" s="958"/>
      <c r="R169" s="958"/>
      <c r="S169" s="958"/>
      <c r="T169" s="958"/>
      <c r="U169" s="958"/>
      <c r="V169" s="958"/>
      <c r="W169" s="958"/>
      <c r="X169" s="958"/>
      <c r="Y169" s="958"/>
      <c r="Z169" s="958"/>
    </row>
    <row r="170" spans="1:26" ht="18.75" customHeight="1">
      <c r="A170" s="970">
        <f t="shared" si="0"/>
        <v>162</v>
      </c>
      <c r="B170" s="979" t="s">
        <v>705</v>
      </c>
      <c r="C170" s="972" t="s">
        <v>1292</v>
      </c>
      <c r="D170" s="980"/>
      <c r="E170" s="974" t="s">
        <v>1043</v>
      </c>
      <c r="F170" s="975" t="str">
        <f>VLOOKUP(E170,'Mã xe'!$A$2:$B$79,2,0)</f>
        <v>15T</v>
      </c>
      <c r="G170" s="976" t="s">
        <v>20</v>
      </c>
      <c r="H170" s="977" t="s">
        <v>1237</v>
      </c>
      <c r="I170" s="221" t="str">
        <f>VLOOKUP(G170,'Thông tin'!G:H,2,0)</f>
        <v>XE00499</v>
      </c>
      <c r="J170" s="204" t="e">
        <f>VLOOKUP(H170,'Thông tin'!B:C,2,0)</f>
        <v>#N/A</v>
      </c>
      <c r="K170" s="204"/>
      <c r="L170" s="978" t="e">
        <f t="shared" si="2"/>
        <v>#N/A</v>
      </c>
      <c r="M170" s="981"/>
      <c r="N170" s="958"/>
      <c r="O170" s="958"/>
      <c r="P170" s="958"/>
      <c r="Q170" s="958"/>
      <c r="R170" s="958"/>
      <c r="S170" s="958"/>
      <c r="T170" s="958"/>
      <c r="U170" s="958"/>
      <c r="V170" s="958"/>
      <c r="W170" s="958"/>
      <c r="X170" s="958"/>
      <c r="Y170" s="958"/>
      <c r="Z170" s="958"/>
    </row>
    <row r="171" spans="1:26" ht="18.75" customHeight="1">
      <c r="A171" s="970">
        <f t="shared" si="0"/>
        <v>163</v>
      </c>
      <c r="B171" s="979" t="s">
        <v>705</v>
      </c>
      <c r="C171" s="972" t="s">
        <v>1292</v>
      </c>
      <c r="D171" s="980"/>
      <c r="E171" s="974" t="s">
        <v>1043</v>
      </c>
      <c r="F171" s="975" t="str">
        <f>VLOOKUP(E171,'Mã xe'!$A$2:$B$79,2,0)</f>
        <v>15T</v>
      </c>
      <c r="G171" s="976" t="s">
        <v>1270</v>
      </c>
      <c r="H171" s="977" t="s">
        <v>1237</v>
      </c>
      <c r="I171" s="221" t="str">
        <f>VLOOKUP(G171,'Thông tin'!G:H,2,0)</f>
        <v>XE01112</v>
      </c>
      <c r="J171" s="204" t="e">
        <f>VLOOKUP(H171,'Thông tin'!B:C,2,0)</f>
        <v>#N/A</v>
      </c>
      <c r="K171" s="204"/>
      <c r="L171" s="978" t="e">
        <f t="shared" si="2"/>
        <v>#N/A</v>
      </c>
      <c r="M171" s="981"/>
      <c r="N171" s="958"/>
      <c r="O171" s="958"/>
      <c r="P171" s="958"/>
      <c r="Q171" s="958"/>
      <c r="R171" s="958"/>
      <c r="S171" s="958"/>
      <c r="T171" s="958"/>
      <c r="U171" s="958"/>
      <c r="V171" s="958"/>
      <c r="W171" s="958"/>
      <c r="X171" s="958"/>
      <c r="Y171" s="958"/>
      <c r="Z171" s="958"/>
    </row>
    <row r="172" spans="1:26" ht="18.75" customHeight="1">
      <c r="A172" s="970">
        <f t="shared" si="0"/>
        <v>164</v>
      </c>
      <c r="B172" s="979" t="s">
        <v>705</v>
      </c>
      <c r="C172" s="972" t="s">
        <v>1292</v>
      </c>
      <c r="D172" s="980"/>
      <c r="E172" s="974" t="s">
        <v>1054</v>
      </c>
      <c r="F172" s="975" t="str">
        <f>VLOOKUP(E172,'Mã xe'!$A$2:$B$79,2,0)</f>
        <v>15T</v>
      </c>
      <c r="G172" s="976" t="s">
        <v>854</v>
      </c>
      <c r="H172" s="977" t="s">
        <v>1255</v>
      </c>
      <c r="I172" s="221" t="str">
        <f>VLOOKUP(G172,'Thông tin'!G:H,2,0)</f>
        <v>XE00897</v>
      </c>
      <c r="J172" s="204">
        <f>VLOOKUP(H172,'Thông tin'!B:C,2,0)</f>
        <v>350</v>
      </c>
      <c r="K172" s="204"/>
      <c r="L172" s="978">
        <f t="shared" si="2"/>
        <v>750000</v>
      </c>
      <c r="M172" s="981"/>
      <c r="N172" s="958"/>
      <c r="O172" s="958"/>
      <c r="P172" s="958"/>
      <c r="Q172" s="958"/>
      <c r="R172" s="958"/>
      <c r="S172" s="958"/>
      <c r="T172" s="958"/>
      <c r="U172" s="958"/>
      <c r="V172" s="958"/>
      <c r="W172" s="958"/>
      <c r="X172" s="958"/>
      <c r="Y172" s="958"/>
      <c r="Z172" s="958"/>
    </row>
    <row r="173" spans="1:26" ht="18.75" customHeight="1">
      <c r="A173" s="970">
        <f t="shared" si="0"/>
        <v>165</v>
      </c>
      <c r="B173" s="979" t="s">
        <v>705</v>
      </c>
      <c r="C173" s="972" t="s">
        <v>1292</v>
      </c>
      <c r="D173" s="980"/>
      <c r="E173" s="974" t="s">
        <v>1054</v>
      </c>
      <c r="F173" s="975" t="str">
        <f>VLOOKUP(E173,'Mã xe'!$A$2:$B$79,2,0)</f>
        <v>15T</v>
      </c>
      <c r="G173" s="976" t="s">
        <v>1260</v>
      </c>
      <c r="H173" s="977" t="s">
        <v>1255</v>
      </c>
      <c r="I173" s="221" t="e">
        <f>VLOOKUP(G173,'Thông tin'!G:H,2,0)</f>
        <v>#N/A</v>
      </c>
      <c r="J173" s="204">
        <f>VLOOKUP(H173,'Thông tin'!B:C,2,0)</f>
        <v>350</v>
      </c>
      <c r="K173" s="204"/>
      <c r="L173" s="978">
        <f t="shared" si="2"/>
        <v>750000</v>
      </c>
      <c r="M173" s="981"/>
      <c r="N173" s="958"/>
      <c r="O173" s="958"/>
      <c r="P173" s="958"/>
      <c r="Q173" s="958"/>
      <c r="R173" s="958"/>
      <c r="S173" s="958"/>
      <c r="T173" s="958"/>
      <c r="U173" s="958"/>
      <c r="V173" s="958"/>
      <c r="W173" s="958"/>
      <c r="X173" s="958"/>
      <c r="Y173" s="958"/>
      <c r="Z173" s="958"/>
    </row>
    <row r="174" spans="1:26" ht="18.75" customHeight="1">
      <c r="A174" s="970">
        <f t="shared" si="0"/>
        <v>166</v>
      </c>
      <c r="B174" s="979" t="s">
        <v>705</v>
      </c>
      <c r="C174" s="972" t="s">
        <v>1293</v>
      </c>
      <c r="D174" s="980"/>
      <c r="E174" s="974" t="s">
        <v>1033</v>
      </c>
      <c r="F174" s="975" t="str">
        <f>VLOOKUP(E174,'Mã xe'!$A$2:$B$79,2,0)</f>
        <v>15T</v>
      </c>
      <c r="G174" s="976" t="s">
        <v>1246</v>
      </c>
      <c r="H174" s="977" t="s">
        <v>1278</v>
      </c>
      <c r="I174" s="221" t="str">
        <f>VLOOKUP(G174,'Thông tin'!G:H,2,0)</f>
        <v>XE01102</v>
      </c>
      <c r="J174" s="204" t="e">
        <f>VLOOKUP(H174,'Thông tin'!B:C,2,0)</f>
        <v>#N/A</v>
      </c>
      <c r="K174" s="204"/>
      <c r="L174" s="978" t="e">
        <f t="shared" si="2"/>
        <v>#N/A</v>
      </c>
      <c r="M174" s="981"/>
      <c r="N174" s="958"/>
      <c r="O174" s="958"/>
      <c r="P174" s="958"/>
      <c r="Q174" s="958"/>
      <c r="R174" s="958"/>
      <c r="S174" s="958"/>
      <c r="T174" s="958"/>
      <c r="U174" s="958"/>
      <c r="V174" s="958"/>
      <c r="W174" s="958"/>
      <c r="X174" s="958"/>
      <c r="Y174" s="958"/>
      <c r="Z174" s="958"/>
    </row>
    <row r="175" spans="1:26" ht="18.75" customHeight="1">
      <c r="A175" s="970">
        <f t="shared" si="0"/>
        <v>167</v>
      </c>
      <c r="B175" s="979" t="s">
        <v>705</v>
      </c>
      <c r="C175" s="972" t="s">
        <v>1293</v>
      </c>
      <c r="D175" s="980"/>
      <c r="E175" s="974" t="s">
        <v>1033</v>
      </c>
      <c r="F175" s="975" t="str">
        <f>VLOOKUP(E175,'Mã xe'!$A$2:$B$79,2,0)</f>
        <v>15T</v>
      </c>
      <c r="G175" s="976" t="s">
        <v>1259</v>
      </c>
      <c r="H175" s="977" t="s">
        <v>1278</v>
      </c>
      <c r="I175" s="221" t="str">
        <f>VLOOKUP(G175,'Thông tin'!G:H,2,0)</f>
        <v>XE01198</v>
      </c>
      <c r="J175" s="204" t="e">
        <f>VLOOKUP(H175,'Thông tin'!B:C,2,0)</f>
        <v>#N/A</v>
      </c>
      <c r="K175" s="204"/>
      <c r="L175" s="978" t="e">
        <f t="shared" si="2"/>
        <v>#N/A</v>
      </c>
      <c r="M175" s="981"/>
      <c r="N175" s="958"/>
      <c r="O175" s="958"/>
      <c r="P175" s="958"/>
      <c r="Q175" s="958"/>
      <c r="R175" s="958"/>
      <c r="S175" s="958"/>
      <c r="T175" s="958"/>
      <c r="U175" s="958"/>
      <c r="V175" s="958"/>
      <c r="W175" s="958"/>
      <c r="X175" s="958"/>
      <c r="Y175" s="958"/>
      <c r="Z175" s="958"/>
    </row>
    <row r="176" spans="1:26" ht="18.75" customHeight="1">
      <c r="A176" s="970">
        <f t="shared" si="0"/>
        <v>168</v>
      </c>
      <c r="B176" s="979" t="s">
        <v>705</v>
      </c>
      <c r="C176" s="972" t="s">
        <v>1294</v>
      </c>
      <c r="D176" s="980"/>
      <c r="E176" s="974" t="s">
        <v>1037</v>
      </c>
      <c r="F176" s="975" t="str">
        <f>VLOOKUP(E176,'Mã xe'!$A$2:$B$79,2,0)</f>
        <v>8T</v>
      </c>
      <c r="G176" s="976" t="s">
        <v>829</v>
      </c>
      <c r="H176" s="977" t="s">
        <v>1237</v>
      </c>
      <c r="I176" s="221" t="str">
        <f>VLOOKUP(G176,'Thông tin'!G:H,2,0)</f>
        <v>XE00934</v>
      </c>
      <c r="J176" s="204" t="e">
        <f>VLOOKUP(H176,'Thông tin'!B:C,2,0)</f>
        <v>#N/A</v>
      </c>
      <c r="K176" s="204"/>
      <c r="L176" s="978" t="e">
        <f t="shared" si="2"/>
        <v>#N/A</v>
      </c>
      <c r="M176" s="981"/>
      <c r="N176" s="958"/>
      <c r="O176" s="958"/>
      <c r="P176" s="958"/>
      <c r="Q176" s="958"/>
      <c r="R176" s="958"/>
      <c r="S176" s="958"/>
      <c r="T176" s="958"/>
      <c r="U176" s="958"/>
      <c r="V176" s="958"/>
      <c r="W176" s="958"/>
      <c r="X176" s="958"/>
      <c r="Y176" s="958"/>
      <c r="Z176" s="958"/>
    </row>
    <row r="177" spans="1:26" ht="18.75" customHeight="1">
      <c r="A177" s="970">
        <f t="shared" si="0"/>
        <v>169</v>
      </c>
      <c r="B177" s="979" t="s">
        <v>705</v>
      </c>
      <c r="C177" s="972" t="s">
        <v>1294</v>
      </c>
      <c r="D177" s="980"/>
      <c r="E177" s="974" t="s">
        <v>1037</v>
      </c>
      <c r="F177" s="975" t="str">
        <f>VLOOKUP(E177,'Mã xe'!$A$2:$B$79,2,0)</f>
        <v>8T</v>
      </c>
      <c r="G177" s="976" t="s">
        <v>762</v>
      </c>
      <c r="H177" s="977" t="s">
        <v>1237</v>
      </c>
      <c r="I177" s="221" t="str">
        <f>VLOOKUP(G177,'Thông tin'!G:H,2,0)</f>
        <v>XE00848</v>
      </c>
      <c r="J177" s="204" t="e">
        <f>VLOOKUP(H177,'Thông tin'!B:C,2,0)</f>
        <v>#N/A</v>
      </c>
      <c r="K177" s="204"/>
      <c r="L177" s="978" t="e">
        <f t="shared" si="2"/>
        <v>#N/A</v>
      </c>
      <c r="M177" s="982"/>
      <c r="N177" s="958"/>
      <c r="O177" s="958"/>
      <c r="P177" s="958"/>
      <c r="Q177" s="958"/>
      <c r="R177" s="958"/>
      <c r="S177" s="958"/>
      <c r="T177" s="958"/>
      <c r="U177" s="958"/>
      <c r="V177" s="958"/>
      <c r="W177" s="958"/>
      <c r="X177" s="958"/>
      <c r="Y177" s="958"/>
      <c r="Z177" s="958"/>
    </row>
    <row r="178" spans="1:26" ht="18.75" customHeight="1">
      <c r="A178" s="970">
        <f t="shared" si="0"/>
        <v>170</v>
      </c>
      <c r="B178" s="979" t="s">
        <v>705</v>
      </c>
      <c r="C178" s="972" t="s">
        <v>1294</v>
      </c>
      <c r="D178" s="980"/>
      <c r="E178" s="974" t="s">
        <v>1071</v>
      </c>
      <c r="F178" s="975" t="str">
        <f>VLOOKUP(E178,'Mã xe'!$A$2:$B$79,2,0)</f>
        <v>15T</v>
      </c>
      <c r="G178" s="976" t="s">
        <v>847</v>
      </c>
      <c r="H178" s="977" t="s">
        <v>1235</v>
      </c>
      <c r="I178" s="221" t="str">
        <f>VLOOKUP(G178,'Thông tin'!G:H,2,0)</f>
        <v>XE00873</v>
      </c>
      <c r="J178" s="204" t="e">
        <f>VLOOKUP(H178,'Thông tin'!B:C,2,0)</f>
        <v>#N/A</v>
      </c>
      <c r="K178" s="204"/>
      <c r="L178" s="978" t="e">
        <f t="shared" si="2"/>
        <v>#N/A</v>
      </c>
      <c r="M178" s="982"/>
      <c r="N178" s="958"/>
      <c r="O178" s="958"/>
      <c r="P178" s="958"/>
      <c r="Q178" s="958"/>
      <c r="R178" s="958"/>
      <c r="S178" s="958"/>
      <c r="T178" s="958"/>
      <c r="U178" s="958"/>
      <c r="V178" s="958"/>
      <c r="W178" s="958"/>
      <c r="X178" s="958"/>
      <c r="Y178" s="958"/>
      <c r="Z178" s="958"/>
    </row>
    <row r="179" spans="1:26" ht="18.75" customHeight="1">
      <c r="A179" s="970">
        <f t="shared" si="0"/>
        <v>171</v>
      </c>
      <c r="B179" s="979" t="s">
        <v>705</v>
      </c>
      <c r="C179" s="972" t="s">
        <v>1294</v>
      </c>
      <c r="D179" s="980"/>
      <c r="E179" s="974" t="s">
        <v>1071</v>
      </c>
      <c r="F179" s="975" t="str">
        <f>VLOOKUP(E179,'Mã xe'!$A$2:$B$79,2,0)</f>
        <v>15T</v>
      </c>
      <c r="G179" s="976" t="s">
        <v>852</v>
      </c>
      <c r="H179" s="977" t="s">
        <v>1235</v>
      </c>
      <c r="I179" s="221" t="str">
        <f>VLOOKUP(G179,'Thông tin'!G:H,2,0)</f>
        <v>XE00895</v>
      </c>
      <c r="J179" s="204" t="e">
        <f>VLOOKUP(H179,'Thông tin'!B:C,2,0)</f>
        <v>#N/A</v>
      </c>
      <c r="K179" s="204"/>
      <c r="L179" s="978" t="e">
        <f t="shared" si="2"/>
        <v>#N/A</v>
      </c>
      <c r="M179" s="981"/>
      <c r="N179" s="958"/>
      <c r="O179" s="958"/>
      <c r="P179" s="958"/>
      <c r="Q179" s="958"/>
      <c r="R179" s="958"/>
      <c r="S179" s="958"/>
      <c r="T179" s="958"/>
      <c r="U179" s="958"/>
      <c r="V179" s="958"/>
      <c r="W179" s="958"/>
      <c r="X179" s="958"/>
      <c r="Y179" s="958"/>
      <c r="Z179" s="958"/>
    </row>
    <row r="180" spans="1:26" ht="18.75" customHeight="1">
      <c r="A180" s="970">
        <f t="shared" si="0"/>
        <v>172</v>
      </c>
      <c r="B180" s="979" t="s">
        <v>705</v>
      </c>
      <c r="C180" s="972" t="s">
        <v>1294</v>
      </c>
      <c r="D180" s="980"/>
      <c r="E180" s="974" t="s">
        <v>1045</v>
      </c>
      <c r="F180" s="975" t="str">
        <f>VLOOKUP(E180,'Mã xe'!$A$2:$B$79,2,0)</f>
        <v>8T</v>
      </c>
      <c r="G180" s="976" t="s">
        <v>1092</v>
      </c>
      <c r="H180" s="977" t="s">
        <v>1235</v>
      </c>
      <c r="I180" s="221" t="s">
        <v>1267</v>
      </c>
      <c r="J180" s="204" t="e">
        <f>VLOOKUP(H180,'Thông tin'!B:C,2,0)</f>
        <v>#N/A</v>
      </c>
      <c r="K180" s="204"/>
      <c r="L180" s="978" t="e">
        <f t="shared" si="2"/>
        <v>#N/A</v>
      </c>
      <c r="M180" s="981"/>
      <c r="N180" s="958"/>
      <c r="O180" s="958"/>
      <c r="P180" s="958"/>
      <c r="Q180" s="958"/>
      <c r="R180" s="958"/>
      <c r="S180" s="958"/>
      <c r="T180" s="958"/>
      <c r="U180" s="958"/>
      <c r="V180" s="958"/>
      <c r="W180" s="958"/>
      <c r="X180" s="958"/>
      <c r="Y180" s="958"/>
      <c r="Z180" s="958"/>
    </row>
    <row r="181" spans="1:26" ht="18.75" customHeight="1">
      <c r="A181" s="970">
        <f t="shared" si="0"/>
        <v>173</v>
      </c>
      <c r="B181" s="979" t="s">
        <v>705</v>
      </c>
      <c r="C181" s="972" t="s">
        <v>1294</v>
      </c>
      <c r="D181" s="983"/>
      <c r="E181" s="974" t="s">
        <v>1045</v>
      </c>
      <c r="F181" s="975" t="str">
        <f>VLOOKUP(E181,'Mã xe'!$A$2:$B$79,2,0)</f>
        <v>8T</v>
      </c>
      <c r="G181" s="976" t="s">
        <v>1253</v>
      </c>
      <c r="H181" s="977" t="s">
        <v>1235</v>
      </c>
      <c r="I181" s="221" t="str">
        <f>VLOOKUP(G181,'Thông tin'!G:H,2,0)</f>
        <v>XE01183</v>
      </c>
      <c r="J181" s="204" t="e">
        <f>VLOOKUP(H181,'Thông tin'!B:C,2,0)</f>
        <v>#N/A</v>
      </c>
      <c r="K181" s="204"/>
      <c r="L181" s="978" t="e">
        <f t="shared" si="2"/>
        <v>#N/A</v>
      </c>
      <c r="M181" s="981"/>
      <c r="N181" s="958"/>
      <c r="O181" s="958"/>
      <c r="P181" s="958"/>
      <c r="Q181" s="958"/>
      <c r="R181" s="958"/>
      <c r="S181" s="958"/>
      <c r="T181" s="958"/>
      <c r="U181" s="958"/>
      <c r="V181" s="958"/>
      <c r="W181" s="958"/>
      <c r="X181" s="958"/>
      <c r="Y181" s="958"/>
      <c r="Z181" s="958"/>
    </row>
    <row r="182" spans="1:26" ht="18.75" customHeight="1">
      <c r="A182" s="970">
        <f t="shared" si="0"/>
        <v>174</v>
      </c>
      <c r="B182" s="979" t="s">
        <v>705</v>
      </c>
      <c r="C182" s="972" t="s">
        <v>1294</v>
      </c>
      <c r="D182" s="984"/>
      <c r="E182" s="974" t="s">
        <v>1030</v>
      </c>
      <c r="F182" s="975" t="str">
        <f>VLOOKUP(E182,'Mã xe'!$A$2:$B$79,2,0)</f>
        <v>15T</v>
      </c>
      <c r="G182" s="976" t="s">
        <v>773</v>
      </c>
      <c r="H182" s="977" t="s">
        <v>1278</v>
      </c>
      <c r="I182" s="221" t="str">
        <f>VLOOKUP(G182,'Thông tin'!G:H,2,0)</f>
        <v>XE00835</v>
      </c>
      <c r="J182" s="204" t="e">
        <f>VLOOKUP(H182,'Thông tin'!B:C,2,0)</f>
        <v>#N/A</v>
      </c>
      <c r="K182" s="204"/>
      <c r="L182" s="978" t="e">
        <f t="shared" si="2"/>
        <v>#N/A</v>
      </c>
      <c r="M182" s="981"/>
      <c r="N182" s="958"/>
      <c r="O182" s="958"/>
      <c r="P182" s="958"/>
      <c r="Q182" s="958"/>
      <c r="R182" s="958"/>
      <c r="S182" s="958"/>
      <c r="T182" s="958"/>
      <c r="U182" s="958"/>
      <c r="V182" s="958"/>
      <c r="W182" s="958"/>
      <c r="X182" s="958"/>
      <c r="Y182" s="958"/>
      <c r="Z182" s="958"/>
    </row>
    <row r="183" spans="1:26" ht="18.75" customHeight="1">
      <c r="A183" s="970">
        <f t="shared" si="0"/>
        <v>175</v>
      </c>
      <c r="B183" s="979" t="s">
        <v>705</v>
      </c>
      <c r="C183" s="972" t="s">
        <v>1294</v>
      </c>
      <c r="D183" s="985"/>
      <c r="E183" s="974" t="s">
        <v>1030</v>
      </c>
      <c r="F183" s="975" t="str">
        <f>VLOOKUP(E183,'Mã xe'!$A$2:$B$79,2,0)</f>
        <v>15T</v>
      </c>
      <c r="G183" s="976" t="s">
        <v>774</v>
      </c>
      <c r="H183" s="977" t="s">
        <v>1278</v>
      </c>
      <c r="I183" s="221" t="e">
        <f>VLOOKUP(G183,'Thông tin'!G:H,2,0)</f>
        <v>#N/A</v>
      </c>
      <c r="J183" s="204" t="e">
        <f>VLOOKUP(H183,'Thông tin'!B:C,2,0)</f>
        <v>#N/A</v>
      </c>
      <c r="K183" s="204"/>
      <c r="L183" s="978" t="e">
        <f t="shared" si="2"/>
        <v>#N/A</v>
      </c>
      <c r="M183" s="981"/>
      <c r="N183" s="958"/>
      <c r="O183" s="958"/>
      <c r="P183" s="958"/>
      <c r="Q183" s="958"/>
      <c r="R183" s="958"/>
      <c r="S183" s="958"/>
      <c r="T183" s="958"/>
      <c r="U183" s="958"/>
      <c r="V183" s="958"/>
      <c r="W183" s="958"/>
      <c r="X183" s="958"/>
      <c r="Y183" s="958"/>
      <c r="Z183" s="958"/>
    </row>
    <row r="184" spans="1:26" ht="18.75" customHeight="1">
      <c r="A184" s="970">
        <f t="shared" si="0"/>
        <v>176</v>
      </c>
      <c r="B184" s="986" t="s">
        <v>1295</v>
      </c>
      <c r="C184" s="987">
        <v>45900</v>
      </c>
      <c r="D184" s="987">
        <v>45914</v>
      </c>
      <c r="E184" s="988" t="s">
        <v>1078</v>
      </c>
      <c r="F184" s="989" t="s">
        <v>1100</v>
      </c>
      <c r="G184" s="986" t="s">
        <v>778</v>
      </c>
      <c r="H184" s="976" t="s">
        <v>1296</v>
      </c>
      <c r="I184" s="221" t="str">
        <f>VLOOKUP(G184,'Thông tin'!G:H,2,0)</f>
        <v>XE00843</v>
      </c>
      <c r="J184" s="204"/>
      <c r="K184" s="204">
        <v>1745</v>
      </c>
      <c r="L184" s="978">
        <v>1000000</v>
      </c>
      <c r="M184" s="981" t="s">
        <v>1297</v>
      </c>
      <c r="N184" s="958"/>
      <c r="O184" s="958"/>
      <c r="P184" s="958"/>
      <c r="Q184" s="958"/>
      <c r="R184" s="958"/>
      <c r="S184" s="958"/>
      <c r="T184" s="958"/>
      <c r="U184" s="958"/>
      <c r="V184" s="958"/>
      <c r="W184" s="958"/>
      <c r="X184" s="958"/>
      <c r="Y184" s="958"/>
      <c r="Z184" s="958"/>
    </row>
    <row r="185" spans="1:26" ht="18.75" customHeight="1">
      <c r="A185" s="970">
        <f t="shared" si="0"/>
        <v>177</v>
      </c>
      <c r="B185" s="986" t="s">
        <v>1295</v>
      </c>
      <c r="C185" s="987">
        <v>45900</v>
      </c>
      <c r="D185" s="987">
        <v>45914</v>
      </c>
      <c r="E185" s="988" t="s">
        <v>1078</v>
      </c>
      <c r="F185" s="989" t="s">
        <v>1100</v>
      </c>
      <c r="G185" s="986" t="s">
        <v>780</v>
      </c>
      <c r="H185" s="976" t="s">
        <v>1296</v>
      </c>
      <c r="I185" s="221" t="e">
        <f>VLOOKUP(G185,'Thông tin'!G:H,2,0)</f>
        <v>#N/A</v>
      </c>
      <c r="J185" s="204"/>
      <c r="K185" s="204">
        <v>1745</v>
      </c>
      <c r="L185" s="978">
        <v>1000000</v>
      </c>
      <c r="M185" s="981" t="s">
        <v>1297</v>
      </c>
      <c r="N185" s="958"/>
      <c r="O185" s="958"/>
      <c r="P185" s="958"/>
      <c r="Q185" s="958"/>
      <c r="R185" s="958"/>
      <c r="S185" s="958"/>
      <c r="T185" s="958"/>
      <c r="U185" s="958"/>
      <c r="V185" s="958"/>
      <c r="W185" s="958"/>
      <c r="X185" s="958"/>
      <c r="Y185" s="958"/>
      <c r="Z185" s="958"/>
    </row>
    <row r="186" spans="1:26" ht="18.75" customHeight="1">
      <c r="A186" s="970">
        <f t="shared" si="0"/>
        <v>178</v>
      </c>
      <c r="B186" s="986" t="s">
        <v>1295</v>
      </c>
      <c r="C186" s="987">
        <v>45916</v>
      </c>
      <c r="D186" s="987">
        <v>45925</v>
      </c>
      <c r="E186" s="988" t="s">
        <v>1078</v>
      </c>
      <c r="F186" s="989" t="s">
        <v>1100</v>
      </c>
      <c r="G186" s="986" t="s">
        <v>778</v>
      </c>
      <c r="H186" s="976" t="s">
        <v>1296</v>
      </c>
      <c r="I186" s="221" t="str">
        <f>VLOOKUP(G186,'Thông tin'!G:H,2,0)</f>
        <v>XE00843</v>
      </c>
      <c r="J186" s="204"/>
      <c r="K186" s="204">
        <v>1745</v>
      </c>
      <c r="L186" s="978">
        <v>1000000</v>
      </c>
      <c r="M186" s="981" t="s">
        <v>1297</v>
      </c>
      <c r="N186" s="958"/>
      <c r="O186" s="958"/>
      <c r="P186" s="958"/>
      <c r="Q186" s="958"/>
      <c r="R186" s="958"/>
      <c r="S186" s="958"/>
      <c r="T186" s="958"/>
      <c r="U186" s="958"/>
      <c r="V186" s="958"/>
      <c r="W186" s="958"/>
      <c r="X186" s="958"/>
      <c r="Y186" s="958"/>
      <c r="Z186" s="958"/>
    </row>
    <row r="187" spans="1:26" ht="18.75" customHeight="1">
      <c r="A187" s="970">
        <f t="shared" si="0"/>
        <v>179</v>
      </c>
      <c r="B187" s="986" t="s">
        <v>1295</v>
      </c>
      <c r="C187" s="987">
        <v>45916</v>
      </c>
      <c r="D187" s="987">
        <v>45925</v>
      </c>
      <c r="E187" s="988" t="s">
        <v>1078</v>
      </c>
      <c r="F187" s="989" t="s">
        <v>1100</v>
      </c>
      <c r="G187" s="986" t="s">
        <v>780</v>
      </c>
      <c r="H187" s="976" t="s">
        <v>1296</v>
      </c>
      <c r="I187" s="221" t="e">
        <f>VLOOKUP(G187,'Thông tin'!G:H,2,0)</f>
        <v>#N/A</v>
      </c>
      <c r="J187" s="204"/>
      <c r="K187" s="204">
        <v>1745</v>
      </c>
      <c r="L187" s="978">
        <v>1000000</v>
      </c>
      <c r="M187" s="981" t="s">
        <v>1297</v>
      </c>
      <c r="N187" s="958"/>
      <c r="O187" s="958"/>
      <c r="P187" s="958"/>
      <c r="Q187" s="958"/>
      <c r="R187" s="958"/>
      <c r="S187" s="958"/>
      <c r="T187" s="958"/>
      <c r="U187" s="958"/>
      <c r="V187" s="958"/>
      <c r="W187" s="958"/>
      <c r="X187" s="958"/>
      <c r="Y187" s="958"/>
      <c r="Z187" s="958"/>
    </row>
    <row r="188" spans="1:26" ht="18.75" customHeight="1">
      <c r="A188" s="970">
        <f t="shared" si="0"/>
        <v>180</v>
      </c>
      <c r="B188" s="976" t="s">
        <v>1298</v>
      </c>
      <c r="C188" s="987">
        <v>45898</v>
      </c>
      <c r="D188" s="987">
        <v>45912</v>
      </c>
      <c r="E188" s="990" t="s">
        <v>1090</v>
      </c>
      <c r="F188" s="974" t="s">
        <v>1100</v>
      </c>
      <c r="G188" s="976" t="s">
        <v>786</v>
      </c>
      <c r="H188" s="976" t="s">
        <v>1299</v>
      </c>
      <c r="I188" s="221" t="str">
        <f>VLOOKUP(G188,'Thông tin'!G:H,2,0)</f>
        <v>XE00854</v>
      </c>
      <c r="J188" s="204"/>
      <c r="K188" s="204">
        <v>1745</v>
      </c>
      <c r="L188" s="978">
        <v>1000000</v>
      </c>
      <c r="M188" s="981" t="s">
        <v>1297</v>
      </c>
      <c r="N188" s="958"/>
      <c r="O188" s="958"/>
      <c r="P188" s="958"/>
      <c r="Q188" s="958"/>
      <c r="R188" s="958"/>
      <c r="S188" s="958"/>
      <c r="T188" s="958"/>
      <c r="U188" s="958"/>
      <c r="V188" s="958"/>
      <c r="W188" s="958"/>
      <c r="X188" s="958"/>
      <c r="Y188" s="958"/>
      <c r="Z188" s="958"/>
    </row>
    <row r="189" spans="1:26" ht="18.75" customHeight="1">
      <c r="A189" s="970">
        <f t="shared" si="0"/>
        <v>181</v>
      </c>
      <c r="B189" s="976" t="s">
        <v>1298</v>
      </c>
      <c r="C189" s="987">
        <v>45898</v>
      </c>
      <c r="D189" s="987">
        <v>45912</v>
      </c>
      <c r="E189" s="990" t="s">
        <v>1090</v>
      </c>
      <c r="F189" s="974" t="s">
        <v>1100</v>
      </c>
      <c r="G189" s="976" t="s">
        <v>785</v>
      </c>
      <c r="H189" s="976" t="s">
        <v>1299</v>
      </c>
      <c r="I189" s="221" t="str">
        <f>VLOOKUP(G189,'Thông tin'!G:H,2,0)</f>
        <v>XE00853</v>
      </c>
      <c r="J189" s="204"/>
      <c r="K189" s="204">
        <v>1745</v>
      </c>
      <c r="L189" s="978">
        <v>1000000</v>
      </c>
      <c r="M189" s="981" t="s">
        <v>1297</v>
      </c>
      <c r="N189" s="958"/>
      <c r="O189" s="958"/>
      <c r="P189" s="958"/>
      <c r="Q189" s="958"/>
      <c r="R189" s="958"/>
      <c r="S189" s="958"/>
      <c r="T189" s="958"/>
      <c r="U189" s="958"/>
      <c r="V189" s="958"/>
      <c r="W189" s="958"/>
      <c r="X189" s="958"/>
      <c r="Y189" s="958"/>
      <c r="Z189" s="958"/>
    </row>
    <row r="190" spans="1:26" ht="18.75" customHeight="1">
      <c r="A190" s="970">
        <f t="shared" si="0"/>
        <v>182</v>
      </c>
      <c r="B190" s="976" t="s">
        <v>1300</v>
      </c>
      <c r="C190" s="987">
        <v>45913</v>
      </c>
      <c r="D190" s="987">
        <v>45919</v>
      </c>
      <c r="E190" s="990" t="s">
        <v>1090</v>
      </c>
      <c r="F190" s="974" t="s">
        <v>1100</v>
      </c>
      <c r="G190" s="976" t="s">
        <v>786</v>
      </c>
      <c r="H190" s="976" t="s">
        <v>1301</v>
      </c>
      <c r="I190" s="221" t="str">
        <f>VLOOKUP(G190,'Thông tin'!G:H,2,0)</f>
        <v>XE00854</v>
      </c>
      <c r="J190" s="204"/>
      <c r="K190" s="204">
        <v>1745</v>
      </c>
      <c r="L190" s="978">
        <v>750000</v>
      </c>
      <c r="M190" s="981" t="s">
        <v>1302</v>
      </c>
      <c r="N190" s="958"/>
      <c r="O190" s="958"/>
      <c r="P190" s="958"/>
      <c r="Q190" s="958"/>
      <c r="R190" s="958"/>
      <c r="S190" s="958"/>
      <c r="T190" s="958"/>
      <c r="U190" s="958"/>
      <c r="V190" s="958"/>
      <c r="W190" s="958"/>
      <c r="X190" s="958"/>
      <c r="Y190" s="958"/>
      <c r="Z190" s="958"/>
    </row>
    <row r="191" spans="1:26" ht="18.75" customHeight="1">
      <c r="A191" s="970">
        <f t="shared" si="0"/>
        <v>183</v>
      </c>
      <c r="B191" s="976" t="s">
        <v>1300</v>
      </c>
      <c r="C191" s="987">
        <v>45913</v>
      </c>
      <c r="D191" s="987">
        <v>45919</v>
      </c>
      <c r="E191" s="990" t="s">
        <v>1090</v>
      </c>
      <c r="F191" s="974" t="s">
        <v>1100</v>
      </c>
      <c r="G191" s="976" t="s">
        <v>785</v>
      </c>
      <c r="H191" s="976" t="s">
        <v>1301</v>
      </c>
      <c r="I191" s="221" t="str">
        <f>VLOOKUP(G191,'Thông tin'!G:H,2,0)</f>
        <v>XE00853</v>
      </c>
      <c r="J191" s="204"/>
      <c r="K191" s="204">
        <v>1745</v>
      </c>
      <c r="L191" s="978">
        <v>750000</v>
      </c>
      <c r="M191" s="981" t="s">
        <v>1302</v>
      </c>
      <c r="N191" s="958"/>
      <c r="O191" s="958"/>
      <c r="P191" s="958"/>
      <c r="Q191" s="958"/>
      <c r="R191" s="958"/>
      <c r="S191" s="958"/>
      <c r="T191" s="958"/>
      <c r="U191" s="958"/>
      <c r="V191" s="958"/>
      <c r="W191" s="958"/>
      <c r="X191" s="958"/>
      <c r="Y191" s="958"/>
      <c r="Z191" s="958"/>
    </row>
    <row r="192" spans="1:26" ht="18.75" customHeight="1">
      <c r="A192" s="970">
        <f t="shared" si="0"/>
        <v>184</v>
      </c>
      <c r="B192" s="976" t="s">
        <v>1298</v>
      </c>
      <c r="C192" s="987">
        <v>45920</v>
      </c>
      <c r="D192" s="987">
        <v>45930</v>
      </c>
      <c r="E192" s="990" t="s">
        <v>1090</v>
      </c>
      <c r="F192" s="974" t="s">
        <v>1100</v>
      </c>
      <c r="G192" s="976" t="s">
        <v>786</v>
      </c>
      <c r="H192" s="976" t="s">
        <v>1303</v>
      </c>
      <c r="I192" s="221" t="str">
        <f>VLOOKUP(G192,'Thông tin'!G:H,2,0)</f>
        <v>XE00854</v>
      </c>
      <c r="J192" s="204"/>
      <c r="K192" s="204">
        <v>1745</v>
      </c>
      <c r="L192" s="978">
        <v>1000000</v>
      </c>
      <c r="M192" s="981" t="s">
        <v>1297</v>
      </c>
      <c r="N192" s="958"/>
      <c r="O192" s="958"/>
      <c r="P192" s="958"/>
      <c r="Q192" s="958"/>
      <c r="R192" s="958"/>
      <c r="S192" s="958"/>
      <c r="T192" s="958"/>
      <c r="U192" s="958"/>
      <c r="V192" s="958"/>
      <c r="W192" s="958"/>
      <c r="X192" s="958"/>
      <c r="Y192" s="958"/>
      <c r="Z192" s="958"/>
    </row>
    <row r="193" spans="1:26" ht="18.75" customHeight="1">
      <c r="A193" s="970">
        <f t="shared" si="0"/>
        <v>185</v>
      </c>
      <c r="B193" s="976" t="s">
        <v>1298</v>
      </c>
      <c r="C193" s="987">
        <v>45920</v>
      </c>
      <c r="D193" s="987">
        <v>45930</v>
      </c>
      <c r="E193" s="990" t="s">
        <v>1090</v>
      </c>
      <c r="F193" s="974" t="s">
        <v>1100</v>
      </c>
      <c r="G193" s="976" t="s">
        <v>785</v>
      </c>
      <c r="H193" s="976" t="s">
        <v>1303</v>
      </c>
      <c r="I193" s="221" t="str">
        <f>VLOOKUP(G193,'Thông tin'!G:H,2,0)</f>
        <v>XE00853</v>
      </c>
      <c r="J193" s="204"/>
      <c r="K193" s="204">
        <v>1745</v>
      </c>
      <c r="L193" s="978">
        <v>1000000</v>
      </c>
      <c r="M193" s="981" t="s">
        <v>1297</v>
      </c>
      <c r="N193" s="958"/>
      <c r="O193" s="958"/>
      <c r="P193" s="958"/>
      <c r="Q193" s="958"/>
      <c r="R193" s="958"/>
      <c r="S193" s="958"/>
      <c r="T193" s="958"/>
      <c r="U193" s="958"/>
      <c r="V193" s="958"/>
      <c r="W193" s="958"/>
      <c r="X193" s="958"/>
      <c r="Y193" s="958"/>
      <c r="Z193" s="958"/>
    </row>
    <row r="194" spans="1:26" ht="18.75" customHeight="1">
      <c r="A194" s="970">
        <f t="shared" si="0"/>
        <v>186</v>
      </c>
      <c r="B194" s="986" t="s">
        <v>1304</v>
      </c>
      <c r="C194" s="987">
        <v>45896</v>
      </c>
      <c r="D194" s="987">
        <v>45913</v>
      </c>
      <c r="E194" s="988" t="s">
        <v>1082</v>
      </c>
      <c r="F194" s="989" t="s">
        <v>1100</v>
      </c>
      <c r="G194" s="986" t="s">
        <v>783</v>
      </c>
      <c r="H194" s="976" t="s">
        <v>1303</v>
      </c>
      <c r="I194" s="221" t="str">
        <f>VLOOKUP(G194,'Thông tin'!G:H,2,0)</f>
        <v>XE00855</v>
      </c>
      <c r="J194" s="204"/>
      <c r="K194" s="204">
        <v>1745</v>
      </c>
      <c r="L194" s="978">
        <v>1000000</v>
      </c>
      <c r="M194" s="981" t="s">
        <v>1297</v>
      </c>
      <c r="N194" s="958"/>
      <c r="O194" s="958"/>
      <c r="P194" s="958"/>
      <c r="Q194" s="958"/>
      <c r="R194" s="958"/>
      <c r="S194" s="958"/>
      <c r="T194" s="958"/>
      <c r="U194" s="958"/>
      <c r="V194" s="958"/>
      <c r="W194" s="958"/>
      <c r="X194" s="958"/>
      <c r="Y194" s="958"/>
      <c r="Z194" s="958"/>
    </row>
    <row r="195" spans="1:26" ht="18.75" customHeight="1">
      <c r="A195" s="970">
        <f t="shared" si="0"/>
        <v>187</v>
      </c>
      <c r="B195" s="986" t="s">
        <v>1304</v>
      </c>
      <c r="C195" s="987">
        <v>45896</v>
      </c>
      <c r="D195" s="987">
        <v>45913</v>
      </c>
      <c r="E195" s="988" t="s">
        <v>1082</v>
      </c>
      <c r="F195" s="989" t="s">
        <v>1100</v>
      </c>
      <c r="G195" s="986" t="s">
        <v>904</v>
      </c>
      <c r="H195" s="976" t="s">
        <v>1303</v>
      </c>
      <c r="I195" s="221" t="str">
        <f>VLOOKUP(G195,'Thông tin'!G:H,2,0)</f>
        <v>XE00894</v>
      </c>
      <c r="J195" s="204"/>
      <c r="K195" s="204">
        <v>1745</v>
      </c>
      <c r="L195" s="978">
        <v>1000000</v>
      </c>
      <c r="M195" s="981" t="s">
        <v>1297</v>
      </c>
      <c r="N195" s="958"/>
      <c r="O195" s="958"/>
      <c r="P195" s="958"/>
      <c r="Q195" s="958"/>
      <c r="R195" s="958"/>
      <c r="S195" s="958"/>
      <c r="T195" s="958"/>
      <c r="U195" s="958"/>
      <c r="V195" s="958"/>
      <c r="W195" s="958"/>
      <c r="X195" s="958"/>
      <c r="Y195" s="958"/>
      <c r="Z195" s="958"/>
    </row>
    <row r="196" spans="1:26" ht="18.75" customHeight="1">
      <c r="A196" s="970">
        <f t="shared" si="0"/>
        <v>188</v>
      </c>
      <c r="B196" s="986" t="s">
        <v>1305</v>
      </c>
      <c r="C196" s="987">
        <v>45915</v>
      </c>
      <c r="D196" s="987">
        <v>45922</v>
      </c>
      <c r="E196" s="988" t="s">
        <v>1082</v>
      </c>
      <c r="F196" s="989" t="s">
        <v>1100</v>
      </c>
      <c r="G196" s="986" t="s">
        <v>904</v>
      </c>
      <c r="H196" s="976" t="s">
        <v>1301</v>
      </c>
      <c r="I196" s="221" t="str">
        <f>VLOOKUP(G196,'Thông tin'!G:H,2,0)</f>
        <v>XE00894</v>
      </c>
      <c r="J196" s="204"/>
      <c r="K196" s="204">
        <v>1745</v>
      </c>
      <c r="L196" s="978">
        <v>750000</v>
      </c>
      <c r="M196" s="981" t="s">
        <v>1302</v>
      </c>
      <c r="N196" s="958"/>
      <c r="O196" s="958"/>
      <c r="P196" s="958"/>
      <c r="Q196" s="958"/>
      <c r="R196" s="958"/>
      <c r="S196" s="958"/>
      <c r="T196" s="958"/>
      <c r="U196" s="958"/>
      <c r="V196" s="958"/>
      <c r="W196" s="958"/>
      <c r="X196" s="958"/>
      <c r="Y196" s="958"/>
      <c r="Z196" s="958"/>
    </row>
    <row r="197" spans="1:26" ht="18.75" customHeight="1">
      <c r="A197" s="970">
        <f t="shared" si="0"/>
        <v>189</v>
      </c>
      <c r="B197" s="986" t="s">
        <v>1305</v>
      </c>
      <c r="C197" s="987">
        <v>45915</v>
      </c>
      <c r="D197" s="987">
        <v>45922</v>
      </c>
      <c r="E197" s="988" t="s">
        <v>1082</v>
      </c>
      <c r="F197" s="989" t="s">
        <v>1100</v>
      </c>
      <c r="G197" s="986" t="s">
        <v>783</v>
      </c>
      <c r="H197" s="976" t="s">
        <v>1301</v>
      </c>
      <c r="I197" s="221" t="str">
        <f>VLOOKUP(G197,'Thông tin'!G:H,2,0)</f>
        <v>XE00855</v>
      </c>
      <c r="J197" s="204"/>
      <c r="K197" s="204">
        <v>1745</v>
      </c>
      <c r="L197" s="978">
        <v>750000</v>
      </c>
      <c r="M197" s="981" t="s">
        <v>1302</v>
      </c>
      <c r="N197" s="958"/>
      <c r="O197" s="958"/>
      <c r="P197" s="958"/>
      <c r="Q197" s="958"/>
      <c r="R197" s="958"/>
      <c r="S197" s="958"/>
      <c r="T197" s="958"/>
      <c r="U197" s="958"/>
      <c r="V197" s="958"/>
      <c r="W197" s="958"/>
      <c r="X197" s="958"/>
      <c r="Y197" s="958"/>
      <c r="Z197" s="958"/>
    </row>
    <row r="198" spans="1:26" ht="18.75" customHeight="1">
      <c r="A198" s="970">
        <f t="shared" si="0"/>
        <v>190</v>
      </c>
      <c r="B198" s="986" t="s">
        <v>1306</v>
      </c>
      <c r="C198" s="987">
        <v>45923</v>
      </c>
      <c r="D198" s="987">
        <v>45929</v>
      </c>
      <c r="E198" s="988" t="s">
        <v>1082</v>
      </c>
      <c r="F198" s="989" t="s">
        <v>1100</v>
      </c>
      <c r="G198" s="986" t="s">
        <v>904</v>
      </c>
      <c r="H198" s="976" t="s">
        <v>1301</v>
      </c>
      <c r="I198" s="221" t="str">
        <f>VLOOKUP(G198,'Thông tin'!G:H,2,0)</f>
        <v>XE00894</v>
      </c>
      <c r="J198" s="204"/>
      <c r="K198" s="204">
        <v>1745</v>
      </c>
      <c r="L198" s="978">
        <v>750000</v>
      </c>
      <c r="M198" s="981" t="s">
        <v>1302</v>
      </c>
      <c r="N198" s="958"/>
      <c r="O198" s="958"/>
      <c r="P198" s="958"/>
      <c r="Q198" s="958"/>
      <c r="R198" s="958"/>
      <c r="S198" s="958"/>
      <c r="T198" s="958"/>
      <c r="U198" s="958"/>
      <c r="V198" s="958"/>
      <c r="W198" s="958"/>
      <c r="X198" s="958"/>
      <c r="Y198" s="958"/>
      <c r="Z198" s="958"/>
    </row>
    <row r="199" spans="1:26" ht="18.75" customHeight="1">
      <c r="A199" s="970">
        <f t="shared" si="0"/>
        <v>191</v>
      </c>
      <c r="B199" s="986" t="s">
        <v>1306</v>
      </c>
      <c r="C199" s="987">
        <v>45923</v>
      </c>
      <c r="D199" s="987">
        <v>45929</v>
      </c>
      <c r="E199" s="988" t="s">
        <v>1082</v>
      </c>
      <c r="F199" s="989" t="s">
        <v>1100</v>
      </c>
      <c r="G199" s="986" t="s">
        <v>783</v>
      </c>
      <c r="H199" s="976" t="s">
        <v>1301</v>
      </c>
      <c r="I199" s="221" t="str">
        <f>VLOOKUP(G199,'Thông tin'!G:H,2,0)</f>
        <v>XE00855</v>
      </c>
      <c r="J199" s="204"/>
      <c r="K199" s="204">
        <v>1745</v>
      </c>
      <c r="L199" s="978">
        <v>750000</v>
      </c>
      <c r="M199" s="981" t="s">
        <v>1302</v>
      </c>
      <c r="N199" s="958"/>
      <c r="O199" s="958"/>
      <c r="P199" s="958"/>
      <c r="Q199" s="958"/>
      <c r="R199" s="958"/>
      <c r="S199" s="958"/>
      <c r="T199" s="958"/>
      <c r="U199" s="958"/>
      <c r="V199" s="958"/>
      <c r="W199" s="958"/>
      <c r="X199" s="958"/>
      <c r="Y199" s="958"/>
      <c r="Z199" s="958"/>
    </row>
    <row r="200" spans="1:26" ht="18.75" customHeight="1">
      <c r="A200" s="970">
        <f t="shared" si="0"/>
        <v>192</v>
      </c>
      <c r="B200" s="986" t="s">
        <v>1298</v>
      </c>
      <c r="C200" s="987">
        <v>45903</v>
      </c>
      <c r="D200" s="987">
        <v>45918</v>
      </c>
      <c r="E200" s="988" t="s">
        <v>1084</v>
      </c>
      <c r="F200" s="989" t="s">
        <v>1100</v>
      </c>
      <c r="G200" s="986" t="s">
        <v>1088</v>
      </c>
      <c r="H200" s="976" t="s">
        <v>1307</v>
      </c>
      <c r="I200" s="221" t="str">
        <f>VLOOKUP(G200,'Thông tin'!G:H,2,0)</f>
        <v>XE00991</v>
      </c>
      <c r="J200" s="204"/>
      <c r="K200" s="204">
        <v>1745</v>
      </c>
      <c r="L200" s="978">
        <v>1000000</v>
      </c>
      <c r="M200" s="981" t="s">
        <v>1297</v>
      </c>
      <c r="N200" s="958"/>
      <c r="O200" s="958"/>
      <c r="P200" s="958"/>
      <c r="Q200" s="958"/>
      <c r="R200" s="958"/>
      <c r="S200" s="958"/>
      <c r="T200" s="958"/>
      <c r="U200" s="958"/>
      <c r="V200" s="958"/>
      <c r="W200" s="958"/>
      <c r="X200" s="958"/>
      <c r="Y200" s="958"/>
      <c r="Z200" s="958"/>
    </row>
    <row r="201" spans="1:26" ht="18.75" customHeight="1">
      <c r="A201" s="970">
        <f t="shared" si="0"/>
        <v>193</v>
      </c>
      <c r="B201" s="986" t="s">
        <v>1298</v>
      </c>
      <c r="C201" s="987">
        <v>45903</v>
      </c>
      <c r="D201" s="987">
        <v>45918</v>
      </c>
      <c r="E201" s="988" t="s">
        <v>1084</v>
      </c>
      <c r="F201" s="989" t="s">
        <v>1100</v>
      </c>
      <c r="G201" s="986" t="s">
        <v>1308</v>
      </c>
      <c r="H201" s="976" t="s">
        <v>1307</v>
      </c>
      <c r="I201" s="221" t="str">
        <f>VLOOKUP(G201,'Thông tin'!G:H,2,0)</f>
        <v>XE00952</v>
      </c>
      <c r="J201" s="204"/>
      <c r="K201" s="204">
        <v>1745</v>
      </c>
      <c r="L201" s="978">
        <v>1000000</v>
      </c>
      <c r="M201" s="981" t="s">
        <v>1297</v>
      </c>
      <c r="N201" s="958"/>
      <c r="O201" s="958"/>
      <c r="P201" s="958"/>
      <c r="Q201" s="958"/>
      <c r="R201" s="958"/>
      <c r="S201" s="958"/>
      <c r="T201" s="958"/>
      <c r="U201" s="958"/>
      <c r="V201" s="958"/>
      <c r="W201" s="958"/>
      <c r="X201" s="958"/>
      <c r="Y201" s="958"/>
      <c r="Z201" s="958"/>
    </row>
    <row r="202" spans="1:26" ht="18.75" customHeight="1">
      <c r="A202" s="970">
        <f t="shared" si="0"/>
        <v>194</v>
      </c>
      <c r="B202" s="986" t="s">
        <v>1305</v>
      </c>
      <c r="C202" s="987">
        <v>45922</v>
      </c>
      <c r="D202" s="987">
        <v>45927</v>
      </c>
      <c r="E202" s="988" t="s">
        <v>1084</v>
      </c>
      <c r="F202" s="989" t="s">
        <v>1100</v>
      </c>
      <c r="G202" s="986" t="s">
        <v>1088</v>
      </c>
      <c r="H202" s="976" t="s">
        <v>1301</v>
      </c>
      <c r="I202" s="221" t="str">
        <f>VLOOKUP(G202,'Thông tin'!G:H,2,0)</f>
        <v>XE00991</v>
      </c>
      <c r="J202" s="204"/>
      <c r="K202" s="204">
        <v>1745</v>
      </c>
      <c r="L202" s="978">
        <v>750000</v>
      </c>
      <c r="M202" s="981" t="s">
        <v>1302</v>
      </c>
      <c r="N202" s="958"/>
      <c r="O202" s="958"/>
      <c r="P202" s="958"/>
      <c r="Q202" s="958"/>
      <c r="R202" s="958"/>
      <c r="S202" s="958"/>
      <c r="T202" s="958"/>
      <c r="U202" s="958"/>
      <c r="V202" s="958"/>
      <c r="W202" s="958"/>
      <c r="X202" s="958"/>
      <c r="Y202" s="958"/>
      <c r="Z202" s="958"/>
    </row>
    <row r="203" spans="1:26" ht="18.75" customHeight="1">
      <c r="A203" s="970">
        <f t="shared" si="0"/>
        <v>195</v>
      </c>
      <c r="B203" s="986" t="s">
        <v>1305</v>
      </c>
      <c r="C203" s="987">
        <v>45922</v>
      </c>
      <c r="D203" s="987">
        <v>45927</v>
      </c>
      <c r="E203" s="988" t="s">
        <v>1084</v>
      </c>
      <c r="F203" s="989" t="s">
        <v>1100</v>
      </c>
      <c r="G203" s="986" t="s">
        <v>1308</v>
      </c>
      <c r="H203" s="976" t="s">
        <v>1301</v>
      </c>
      <c r="I203" s="221" t="str">
        <f>VLOOKUP(G203,'Thông tin'!G:H,2,0)</f>
        <v>XE00952</v>
      </c>
      <c r="J203" s="204"/>
      <c r="K203" s="204">
        <v>1745</v>
      </c>
      <c r="L203" s="978">
        <v>750000</v>
      </c>
      <c r="M203" s="981" t="s">
        <v>1302</v>
      </c>
      <c r="N203" s="958"/>
      <c r="O203" s="958"/>
      <c r="P203" s="958"/>
      <c r="Q203" s="958"/>
      <c r="R203" s="958"/>
      <c r="S203" s="958"/>
      <c r="T203" s="958"/>
      <c r="U203" s="958"/>
      <c r="V203" s="958"/>
      <c r="W203" s="958"/>
      <c r="X203" s="958"/>
      <c r="Y203" s="958"/>
      <c r="Z203" s="958"/>
    </row>
    <row r="204" spans="1:26" ht="18.75" customHeight="1">
      <c r="A204" s="970">
        <f t="shared" si="0"/>
        <v>196</v>
      </c>
      <c r="B204" s="986" t="s">
        <v>1309</v>
      </c>
      <c r="C204" s="987">
        <v>45896</v>
      </c>
      <c r="D204" s="987">
        <v>45908</v>
      </c>
      <c r="E204" s="988" t="s">
        <v>1094</v>
      </c>
      <c r="F204" s="989" t="s">
        <v>1100</v>
      </c>
      <c r="G204" s="986" t="s">
        <v>782</v>
      </c>
      <c r="H204" s="976" t="s">
        <v>1310</v>
      </c>
      <c r="I204" s="221" t="str">
        <f>VLOOKUP(G204,'Thông tin'!G:H,2,0)</f>
        <v>XE00858</v>
      </c>
      <c r="J204" s="204"/>
      <c r="K204" s="204">
        <v>1745</v>
      </c>
      <c r="L204" s="978">
        <v>750000</v>
      </c>
      <c r="M204" s="981" t="s">
        <v>1302</v>
      </c>
      <c r="N204" s="958"/>
      <c r="O204" s="958"/>
      <c r="P204" s="958"/>
      <c r="Q204" s="958"/>
      <c r="R204" s="958"/>
      <c r="S204" s="958"/>
      <c r="T204" s="958"/>
      <c r="U204" s="958"/>
      <c r="V204" s="958"/>
      <c r="W204" s="958"/>
      <c r="X204" s="958"/>
      <c r="Y204" s="958"/>
      <c r="Z204" s="958"/>
    </row>
    <row r="205" spans="1:26" ht="18.75" customHeight="1">
      <c r="A205" s="970">
        <f t="shared" si="0"/>
        <v>197</v>
      </c>
      <c r="B205" s="986" t="s">
        <v>1309</v>
      </c>
      <c r="C205" s="987">
        <v>45896</v>
      </c>
      <c r="D205" s="987">
        <v>45908</v>
      </c>
      <c r="E205" s="988" t="s">
        <v>1094</v>
      </c>
      <c r="F205" s="989" t="s">
        <v>1100</v>
      </c>
      <c r="G205" s="976" t="s">
        <v>1311</v>
      </c>
      <c r="H205" s="976" t="s">
        <v>1310</v>
      </c>
      <c r="I205" s="221" t="str">
        <f>VLOOKUP(G205,'Thông tin'!G:H,2,0)</f>
        <v>XE01068</v>
      </c>
      <c r="J205" s="204"/>
      <c r="K205" s="204">
        <v>1745</v>
      </c>
      <c r="L205" s="978">
        <v>750000</v>
      </c>
      <c r="M205" s="981" t="s">
        <v>1302</v>
      </c>
      <c r="N205" s="958"/>
      <c r="O205" s="958"/>
      <c r="P205" s="958"/>
      <c r="Q205" s="958"/>
      <c r="R205" s="958"/>
      <c r="S205" s="958"/>
      <c r="T205" s="958"/>
      <c r="U205" s="958"/>
      <c r="V205" s="958"/>
      <c r="W205" s="958"/>
      <c r="X205" s="958"/>
      <c r="Y205" s="958"/>
      <c r="Z205" s="958"/>
    </row>
    <row r="206" spans="1:26" ht="18.75" customHeight="1">
      <c r="A206" s="970">
        <f t="shared" si="0"/>
        <v>198</v>
      </c>
      <c r="B206" s="986" t="s">
        <v>1312</v>
      </c>
      <c r="C206" s="987">
        <v>45909</v>
      </c>
      <c r="D206" s="987">
        <v>45914</v>
      </c>
      <c r="E206" s="988" t="s">
        <v>1094</v>
      </c>
      <c r="F206" s="989" t="s">
        <v>1100</v>
      </c>
      <c r="G206" s="976" t="s">
        <v>1311</v>
      </c>
      <c r="H206" s="976" t="s">
        <v>1310</v>
      </c>
      <c r="I206" s="221" t="str">
        <f>VLOOKUP(G206,'Thông tin'!G:H,2,0)</f>
        <v>XE01068</v>
      </c>
      <c r="J206" s="204"/>
      <c r="K206" s="204">
        <v>1745</v>
      </c>
      <c r="L206" s="978">
        <v>750000</v>
      </c>
      <c r="M206" s="981" t="s">
        <v>1302</v>
      </c>
      <c r="N206" s="958"/>
      <c r="O206" s="958"/>
      <c r="P206" s="958"/>
      <c r="Q206" s="958"/>
      <c r="R206" s="958"/>
      <c r="S206" s="958"/>
      <c r="T206" s="958"/>
      <c r="U206" s="958"/>
      <c r="V206" s="958"/>
      <c r="W206" s="958"/>
      <c r="X206" s="958"/>
      <c r="Y206" s="958"/>
      <c r="Z206" s="958"/>
    </row>
    <row r="207" spans="1:26" ht="18.75" customHeight="1">
      <c r="A207" s="970">
        <f t="shared" si="0"/>
        <v>199</v>
      </c>
      <c r="B207" s="986" t="s">
        <v>1312</v>
      </c>
      <c r="C207" s="987">
        <v>45909</v>
      </c>
      <c r="D207" s="987">
        <v>45914</v>
      </c>
      <c r="E207" s="988" t="s">
        <v>1094</v>
      </c>
      <c r="F207" s="989" t="s">
        <v>1100</v>
      </c>
      <c r="G207" s="986" t="s">
        <v>782</v>
      </c>
      <c r="H207" s="976" t="s">
        <v>1310</v>
      </c>
      <c r="I207" s="221" t="str">
        <f>VLOOKUP(G207,'Thông tin'!G:H,2,0)</f>
        <v>XE00858</v>
      </c>
      <c r="J207" s="204"/>
      <c r="K207" s="204">
        <v>1745</v>
      </c>
      <c r="L207" s="978">
        <v>750000</v>
      </c>
      <c r="M207" s="981" t="s">
        <v>1302</v>
      </c>
      <c r="N207" s="958"/>
      <c r="O207" s="958"/>
      <c r="P207" s="958"/>
      <c r="Q207" s="958"/>
      <c r="R207" s="958"/>
      <c r="S207" s="958"/>
      <c r="T207" s="958"/>
      <c r="U207" s="958"/>
      <c r="V207" s="958"/>
      <c r="W207" s="958"/>
      <c r="X207" s="958"/>
      <c r="Y207" s="958"/>
      <c r="Z207" s="958"/>
    </row>
    <row r="208" spans="1:26" ht="18.75" customHeight="1">
      <c r="A208" s="970">
        <f t="shared" si="0"/>
        <v>200</v>
      </c>
      <c r="B208" s="986" t="s">
        <v>1312</v>
      </c>
      <c r="C208" s="987">
        <v>45915</v>
      </c>
      <c r="D208" s="987">
        <v>45921</v>
      </c>
      <c r="E208" s="988" t="s">
        <v>1094</v>
      </c>
      <c r="F208" s="989" t="s">
        <v>1100</v>
      </c>
      <c r="G208" s="976" t="s">
        <v>1311</v>
      </c>
      <c r="H208" s="976" t="s">
        <v>1310</v>
      </c>
      <c r="I208" s="221" t="str">
        <f>VLOOKUP(G208,'Thông tin'!G:H,2,0)</f>
        <v>XE01068</v>
      </c>
      <c r="J208" s="204"/>
      <c r="K208" s="204">
        <v>1745</v>
      </c>
      <c r="L208" s="978">
        <v>750000</v>
      </c>
      <c r="M208" s="981" t="s">
        <v>1302</v>
      </c>
      <c r="N208" s="958"/>
      <c r="O208" s="958"/>
      <c r="P208" s="958"/>
      <c r="Q208" s="958"/>
      <c r="R208" s="958"/>
      <c r="S208" s="958"/>
      <c r="T208" s="958"/>
      <c r="U208" s="958"/>
      <c r="V208" s="958"/>
      <c r="W208" s="958"/>
      <c r="X208" s="958"/>
      <c r="Y208" s="958"/>
      <c r="Z208" s="958"/>
    </row>
    <row r="209" spans="1:26" ht="18.75" customHeight="1">
      <c r="A209" s="970">
        <f t="shared" si="0"/>
        <v>201</v>
      </c>
      <c r="B209" s="986" t="s">
        <v>1312</v>
      </c>
      <c r="C209" s="987">
        <v>45915</v>
      </c>
      <c r="D209" s="987">
        <v>45921</v>
      </c>
      <c r="E209" s="988" t="s">
        <v>1094</v>
      </c>
      <c r="F209" s="989" t="s">
        <v>1100</v>
      </c>
      <c r="G209" s="986" t="s">
        <v>782</v>
      </c>
      <c r="H209" s="976" t="s">
        <v>1310</v>
      </c>
      <c r="I209" s="221" t="str">
        <f>VLOOKUP(G209,'Thông tin'!G:H,2,0)</f>
        <v>XE00858</v>
      </c>
      <c r="J209" s="204"/>
      <c r="K209" s="204">
        <v>1745</v>
      </c>
      <c r="L209" s="978">
        <v>750000</v>
      </c>
      <c r="M209" s="981" t="s">
        <v>1302</v>
      </c>
      <c r="N209" s="958"/>
      <c r="O209" s="958"/>
      <c r="P209" s="958"/>
      <c r="Q209" s="958"/>
      <c r="R209" s="958"/>
      <c r="S209" s="958"/>
      <c r="T209" s="958"/>
      <c r="U209" s="958"/>
      <c r="V209" s="958"/>
      <c r="W209" s="958"/>
      <c r="X209" s="958"/>
      <c r="Y209" s="958"/>
      <c r="Z209" s="958"/>
    </row>
    <row r="210" spans="1:26" ht="18.75" customHeight="1">
      <c r="A210" s="970">
        <f t="shared" si="0"/>
        <v>202</v>
      </c>
      <c r="B210" s="986" t="s">
        <v>1313</v>
      </c>
      <c r="C210" s="987">
        <v>45923</v>
      </c>
      <c r="D210" s="987">
        <v>45929</v>
      </c>
      <c r="E210" s="988" t="s">
        <v>1094</v>
      </c>
      <c r="F210" s="989" t="s">
        <v>1100</v>
      </c>
      <c r="G210" s="976" t="s">
        <v>1311</v>
      </c>
      <c r="H210" s="976" t="s">
        <v>1310</v>
      </c>
      <c r="I210" s="221" t="str">
        <f>VLOOKUP(G210,'Thông tin'!G:H,2,0)</f>
        <v>XE01068</v>
      </c>
      <c r="J210" s="204"/>
      <c r="K210" s="204">
        <v>1745</v>
      </c>
      <c r="L210" s="978">
        <v>750000</v>
      </c>
      <c r="M210" s="981" t="s">
        <v>1302</v>
      </c>
      <c r="N210" s="958"/>
      <c r="O210" s="958"/>
      <c r="P210" s="958"/>
      <c r="Q210" s="958"/>
      <c r="R210" s="958"/>
      <c r="S210" s="958"/>
      <c r="T210" s="958"/>
      <c r="U210" s="958"/>
      <c r="V210" s="958"/>
      <c r="W210" s="958"/>
      <c r="X210" s="958"/>
      <c r="Y210" s="958"/>
      <c r="Z210" s="958"/>
    </row>
    <row r="211" spans="1:26" ht="18.75" customHeight="1">
      <c r="A211" s="970">
        <f t="shared" si="0"/>
        <v>203</v>
      </c>
      <c r="B211" s="986" t="s">
        <v>1313</v>
      </c>
      <c r="C211" s="987">
        <v>45923</v>
      </c>
      <c r="D211" s="987">
        <v>45929</v>
      </c>
      <c r="E211" s="988" t="s">
        <v>1094</v>
      </c>
      <c r="F211" s="989" t="s">
        <v>1100</v>
      </c>
      <c r="G211" s="986" t="s">
        <v>782</v>
      </c>
      <c r="H211" s="976" t="s">
        <v>1310</v>
      </c>
      <c r="I211" s="221" t="str">
        <f>VLOOKUP(G211,'Thông tin'!G:H,2,0)</f>
        <v>XE00858</v>
      </c>
      <c r="J211" s="204"/>
      <c r="K211" s="204">
        <v>1745</v>
      </c>
      <c r="L211" s="978">
        <v>750000</v>
      </c>
      <c r="M211" s="981" t="s">
        <v>1302</v>
      </c>
      <c r="N211" s="958"/>
      <c r="O211" s="958"/>
      <c r="P211" s="958"/>
      <c r="Q211" s="958"/>
      <c r="R211" s="958"/>
      <c r="S211" s="958"/>
      <c r="T211" s="958"/>
      <c r="U211" s="958"/>
      <c r="V211" s="958"/>
      <c r="W211" s="958"/>
      <c r="X211" s="958"/>
      <c r="Y211" s="958"/>
      <c r="Z211" s="958"/>
    </row>
    <row r="212" spans="1:26" ht="18.75" customHeight="1">
      <c r="A212" s="970">
        <f t="shared" si="0"/>
        <v>204</v>
      </c>
      <c r="B212" s="986" t="s">
        <v>1314</v>
      </c>
      <c r="C212" s="987">
        <v>45904</v>
      </c>
      <c r="D212" s="987">
        <v>45916</v>
      </c>
      <c r="E212" s="988" t="s">
        <v>1091</v>
      </c>
      <c r="F212" s="989" t="s">
        <v>1100</v>
      </c>
      <c r="G212" s="986" t="s">
        <v>1092</v>
      </c>
      <c r="H212" s="976" t="s">
        <v>1315</v>
      </c>
      <c r="I212" s="221" t="str">
        <f>VLOOKUP(G212,'Thông tin'!G:H,2,0)</f>
        <v>XE00985</v>
      </c>
      <c r="J212" s="204"/>
      <c r="K212" s="204">
        <v>1745</v>
      </c>
      <c r="L212" s="978">
        <v>1000000</v>
      </c>
      <c r="M212" s="981" t="s">
        <v>1297</v>
      </c>
      <c r="N212" s="958"/>
      <c r="O212" s="958"/>
      <c r="P212" s="958"/>
      <c r="Q212" s="958"/>
      <c r="R212" s="958"/>
      <c r="S212" s="958"/>
      <c r="T212" s="958"/>
      <c r="U212" s="958"/>
      <c r="V212" s="958"/>
      <c r="W212" s="958"/>
      <c r="X212" s="958"/>
      <c r="Y212" s="958"/>
      <c r="Z212" s="958"/>
    </row>
    <row r="213" spans="1:26" ht="18.75" customHeight="1">
      <c r="A213" s="970">
        <f t="shared" si="0"/>
        <v>205</v>
      </c>
      <c r="B213" s="986" t="s">
        <v>1314</v>
      </c>
      <c r="C213" s="987">
        <v>45904</v>
      </c>
      <c r="D213" s="987">
        <v>45916</v>
      </c>
      <c r="E213" s="988" t="s">
        <v>1091</v>
      </c>
      <c r="F213" s="989" t="s">
        <v>1100</v>
      </c>
      <c r="G213" s="986" t="s">
        <v>897</v>
      </c>
      <c r="H213" s="976" t="s">
        <v>1315</v>
      </c>
      <c r="I213" s="221" t="str">
        <f>VLOOKUP(G213,'Thông tin'!G:H,2,0)</f>
        <v>XE00865</v>
      </c>
      <c r="J213" s="204"/>
      <c r="K213" s="204">
        <v>1745</v>
      </c>
      <c r="L213" s="978">
        <v>1000000</v>
      </c>
      <c r="M213" s="981" t="s">
        <v>1297</v>
      </c>
      <c r="N213" s="958"/>
      <c r="O213" s="958"/>
      <c r="P213" s="958"/>
      <c r="Q213" s="958"/>
      <c r="R213" s="958"/>
      <c r="S213" s="958"/>
      <c r="T213" s="958"/>
      <c r="U213" s="958"/>
      <c r="V213" s="958"/>
      <c r="W213" s="958"/>
      <c r="X213" s="958"/>
      <c r="Y213" s="958"/>
      <c r="Z213" s="958"/>
    </row>
    <row r="214" spans="1:26" ht="18.75" customHeight="1">
      <c r="A214" s="970">
        <f t="shared" si="0"/>
        <v>206</v>
      </c>
      <c r="B214" s="986" t="s">
        <v>1305</v>
      </c>
      <c r="C214" s="987">
        <v>45918</v>
      </c>
      <c r="D214" s="987">
        <v>45925</v>
      </c>
      <c r="E214" s="988" t="s">
        <v>1091</v>
      </c>
      <c r="F214" s="989" t="s">
        <v>1100</v>
      </c>
      <c r="G214" s="986" t="s">
        <v>897</v>
      </c>
      <c r="H214" s="976" t="s">
        <v>1301</v>
      </c>
      <c r="I214" s="221" t="str">
        <f>VLOOKUP(G214,'Thông tin'!G:H,2,0)</f>
        <v>XE00865</v>
      </c>
      <c r="J214" s="204"/>
      <c r="K214" s="204">
        <v>1745</v>
      </c>
      <c r="L214" s="978">
        <v>750000</v>
      </c>
      <c r="M214" s="981" t="s">
        <v>1302</v>
      </c>
      <c r="N214" s="958"/>
      <c r="O214" s="958"/>
      <c r="P214" s="958"/>
      <c r="Q214" s="958"/>
      <c r="R214" s="958"/>
      <c r="S214" s="958"/>
      <c r="T214" s="958"/>
      <c r="U214" s="958"/>
      <c r="V214" s="958"/>
      <c r="W214" s="958"/>
      <c r="X214" s="958"/>
      <c r="Y214" s="958"/>
      <c r="Z214" s="958"/>
    </row>
    <row r="215" spans="1:26" ht="18.75" customHeight="1">
      <c r="A215" s="970">
        <f t="shared" si="0"/>
        <v>207</v>
      </c>
      <c r="B215" s="986" t="s">
        <v>1305</v>
      </c>
      <c r="C215" s="987">
        <v>45918</v>
      </c>
      <c r="D215" s="987">
        <v>45925</v>
      </c>
      <c r="E215" s="988" t="s">
        <v>1091</v>
      </c>
      <c r="F215" s="989" t="s">
        <v>1100</v>
      </c>
      <c r="G215" s="986" t="s">
        <v>1092</v>
      </c>
      <c r="H215" s="976" t="s">
        <v>1301</v>
      </c>
      <c r="I215" s="221" t="str">
        <f>VLOOKUP(G215,'Thông tin'!G:H,2,0)</f>
        <v>XE00985</v>
      </c>
      <c r="J215" s="204"/>
      <c r="K215" s="204">
        <v>1745</v>
      </c>
      <c r="L215" s="978">
        <v>750000</v>
      </c>
      <c r="M215" s="981" t="s">
        <v>1302</v>
      </c>
      <c r="N215" s="958"/>
      <c r="O215" s="958"/>
      <c r="P215" s="958"/>
      <c r="Q215" s="958"/>
      <c r="R215" s="958"/>
      <c r="S215" s="958"/>
      <c r="T215" s="958"/>
      <c r="U215" s="958"/>
      <c r="V215" s="958"/>
      <c r="W215" s="958"/>
      <c r="X215" s="958"/>
      <c r="Y215" s="958"/>
      <c r="Z215" s="958"/>
    </row>
    <row r="216" spans="1:26" ht="18.75" customHeight="1">
      <c r="A216" s="970">
        <f t="shared" si="0"/>
        <v>208</v>
      </c>
      <c r="B216" s="986" t="s">
        <v>1316</v>
      </c>
      <c r="C216" s="987">
        <v>45895</v>
      </c>
      <c r="D216" s="987">
        <v>45908</v>
      </c>
      <c r="E216" s="988" t="s">
        <v>1097</v>
      </c>
      <c r="F216" s="989" t="s">
        <v>1100</v>
      </c>
      <c r="G216" s="986" t="s">
        <v>915</v>
      </c>
      <c r="H216" s="976" t="s">
        <v>1301</v>
      </c>
      <c r="I216" s="221" t="str">
        <f>VLOOKUP(G216,'Thông tin'!G:H,2,0)</f>
        <v>XE00910</v>
      </c>
      <c r="J216" s="204"/>
      <c r="K216" s="204">
        <v>1745</v>
      </c>
      <c r="L216" s="978">
        <v>750000</v>
      </c>
      <c r="M216" s="981" t="s">
        <v>1302</v>
      </c>
      <c r="N216" s="958"/>
      <c r="O216" s="958"/>
      <c r="P216" s="958"/>
      <c r="Q216" s="958"/>
      <c r="R216" s="958"/>
      <c r="S216" s="958"/>
      <c r="T216" s="958"/>
      <c r="U216" s="958"/>
      <c r="V216" s="958"/>
      <c r="W216" s="958"/>
      <c r="X216" s="958"/>
      <c r="Y216" s="958"/>
      <c r="Z216" s="958"/>
    </row>
    <row r="217" spans="1:26" ht="18.75" customHeight="1">
      <c r="A217" s="970">
        <f t="shared" si="0"/>
        <v>209</v>
      </c>
      <c r="B217" s="986" t="s">
        <v>1316</v>
      </c>
      <c r="C217" s="987">
        <v>45895</v>
      </c>
      <c r="D217" s="987">
        <v>45908</v>
      </c>
      <c r="E217" s="988" t="s">
        <v>1097</v>
      </c>
      <c r="F217" s="989" t="s">
        <v>1100</v>
      </c>
      <c r="G217" s="986" t="s">
        <v>912</v>
      </c>
      <c r="H217" s="976" t="s">
        <v>1301</v>
      </c>
      <c r="I217" s="221" t="str">
        <f>VLOOKUP(G217,'Thông tin'!G:H,2,0)</f>
        <v>XE00909</v>
      </c>
      <c r="J217" s="204"/>
      <c r="K217" s="204">
        <v>1745</v>
      </c>
      <c r="L217" s="978">
        <v>750000</v>
      </c>
      <c r="M217" s="981" t="s">
        <v>1302</v>
      </c>
      <c r="N217" s="958"/>
      <c r="O217" s="958"/>
      <c r="P217" s="958"/>
      <c r="Q217" s="958"/>
      <c r="R217" s="958"/>
      <c r="S217" s="958"/>
      <c r="T217" s="958"/>
      <c r="U217" s="958"/>
      <c r="V217" s="958"/>
      <c r="W217" s="958"/>
      <c r="X217" s="958"/>
      <c r="Y217" s="958"/>
      <c r="Z217" s="958"/>
    </row>
    <row r="218" spans="1:26" ht="18.75" customHeight="1">
      <c r="A218" s="970">
        <f t="shared" si="0"/>
        <v>210</v>
      </c>
      <c r="B218" s="986" t="s">
        <v>1305</v>
      </c>
      <c r="C218" s="987">
        <v>45909</v>
      </c>
      <c r="D218" s="987">
        <v>45915</v>
      </c>
      <c r="E218" s="988" t="s">
        <v>1097</v>
      </c>
      <c r="F218" s="989" t="s">
        <v>1100</v>
      </c>
      <c r="G218" s="986" t="s">
        <v>915</v>
      </c>
      <c r="H218" s="976" t="s">
        <v>1301</v>
      </c>
      <c r="I218" s="221" t="str">
        <f>VLOOKUP(G218,'Thông tin'!G:H,2,0)</f>
        <v>XE00910</v>
      </c>
      <c r="J218" s="204"/>
      <c r="K218" s="204">
        <v>1745</v>
      </c>
      <c r="L218" s="978">
        <v>750000</v>
      </c>
      <c r="M218" s="981" t="s">
        <v>1302</v>
      </c>
      <c r="N218" s="958"/>
      <c r="O218" s="958"/>
      <c r="P218" s="958"/>
      <c r="Q218" s="958"/>
      <c r="R218" s="958"/>
      <c r="S218" s="958"/>
      <c r="T218" s="958"/>
      <c r="U218" s="958"/>
      <c r="V218" s="958"/>
      <c r="W218" s="958"/>
      <c r="X218" s="958"/>
      <c r="Y218" s="958"/>
      <c r="Z218" s="958"/>
    </row>
    <row r="219" spans="1:26" ht="18.75" customHeight="1">
      <c r="A219" s="970">
        <f t="shared" si="0"/>
        <v>211</v>
      </c>
      <c r="B219" s="986" t="s">
        <v>1305</v>
      </c>
      <c r="C219" s="987">
        <v>45909</v>
      </c>
      <c r="D219" s="987">
        <v>45915</v>
      </c>
      <c r="E219" s="988" t="s">
        <v>1097</v>
      </c>
      <c r="F219" s="989" t="s">
        <v>1100</v>
      </c>
      <c r="G219" s="986" t="s">
        <v>912</v>
      </c>
      <c r="H219" s="976" t="s">
        <v>1301</v>
      </c>
      <c r="I219" s="221" t="str">
        <f>VLOOKUP(G219,'Thông tin'!G:H,2,0)</f>
        <v>XE00909</v>
      </c>
      <c r="J219" s="204"/>
      <c r="K219" s="204">
        <v>1745</v>
      </c>
      <c r="L219" s="978">
        <v>750000</v>
      </c>
      <c r="M219" s="981" t="s">
        <v>1302</v>
      </c>
      <c r="N219" s="958"/>
      <c r="O219" s="958"/>
      <c r="P219" s="958"/>
      <c r="Q219" s="958"/>
      <c r="R219" s="958"/>
      <c r="S219" s="958"/>
      <c r="T219" s="958"/>
      <c r="U219" s="958"/>
      <c r="V219" s="958"/>
      <c r="W219" s="958"/>
      <c r="X219" s="958"/>
      <c r="Y219" s="958"/>
      <c r="Z219" s="958"/>
    </row>
    <row r="220" spans="1:26" ht="18.75" customHeight="1">
      <c r="A220" s="970">
        <f t="shared" si="0"/>
        <v>212</v>
      </c>
      <c r="B220" s="986" t="s">
        <v>1316</v>
      </c>
      <c r="C220" s="987">
        <v>45916</v>
      </c>
      <c r="D220" s="987">
        <v>45922</v>
      </c>
      <c r="E220" s="988" t="s">
        <v>1097</v>
      </c>
      <c r="F220" s="989" t="s">
        <v>1100</v>
      </c>
      <c r="G220" s="986" t="s">
        <v>915</v>
      </c>
      <c r="H220" s="976" t="s">
        <v>1301</v>
      </c>
      <c r="I220" s="221" t="str">
        <f>VLOOKUP(G220,'Thông tin'!G:H,2,0)</f>
        <v>XE00910</v>
      </c>
      <c r="J220" s="204"/>
      <c r="K220" s="204">
        <v>1745</v>
      </c>
      <c r="L220" s="978">
        <v>750000</v>
      </c>
      <c r="M220" s="981" t="s">
        <v>1302</v>
      </c>
      <c r="N220" s="958"/>
      <c r="O220" s="958"/>
      <c r="P220" s="958"/>
      <c r="Q220" s="958"/>
      <c r="R220" s="958"/>
      <c r="S220" s="958"/>
      <c r="T220" s="958"/>
      <c r="U220" s="958"/>
      <c r="V220" s="958"/>
      <c r="W220" s="958"/>
      <c r="X220" s="958"/>
      <c r="Y220" s="958"/>
      <c r="Z220" s="958"/>
    </row>
    <row r="221" spans="1:26" ht="18.75" customHeight="1">
      <c r="A221" s="970">
        <f t="shared" si="0"/>
        <v>213</v>
      </c>
      <c r="B221" s="986" t="s">
        <v>1316</v>
      </c>
      <c r="C221" s="987">
        <v>45916</v>
      </c>
      <c r="D221" s="987">
        <v>45922</v>
      </c>
      <c r="E221" s="988" t="s">
        <v>1097</v>
      </c>
      <c r="F221" s="989" t="s">
        <v>1100</v>
      </c>
      <c r="G221" s="986" t="s">
        <v>912</v>
      </c>
      <c r="H221" s="976" t="s">
        <v>1301</v>
      </c>
      <c r="I221" s="221" t="str">
        <f>VLOOKUP(G221,'Thông tin'!G:H,2,0)</f>
        <v>XE00909</v>
      </c>
      <c r="J221" s="204"/>
      <c r="K221" s="204">
        <v>1745</v>
      </c>
      <c r="L221" s="978">
        <v>750000</v>
      </c>
      <c r="M221" s="981" t="s">
        <v>1302</v>
      </c>
      <c r="N221" s="958"/>
      <c r="O221" s="958"/>
      <c r="P221" s="958"/>
      <c r="Q221" s="958"/>
      <c r="R221" s="958"/>
      <c r="S221" s="958"/>
      <c r="T221" s="958"/>
      <c r="U221" s="958"/>
      <c r="V221" s="958"/>
      <c r="W221" s="958"/>
      <c r="X221" s="958"/>
      <c r="Y221" s="958"/>
      <c r="Z221" s="958"/>
    </row>
    <row r="222" spans="1:26" ht="18.75" customHeight="1">
      <c r="A222" s="970">
        <f t="shared" si="0"/>
        <v>214</v>
      </c>
      <c r="B222" s="986" t="s">
        <v>1306</v>
      </c>
      <c r="C222" s="987">
        <v>45923</v>
      </c>
      <c r="D222" s="987">
        <v>45930</v>
      </c>
      <c r="E222" s="988" t="s">
        <v>1097</v>
      </c>
      <c r="F222" s="989" t="s">
        <v>1100</v>
      </c>
      <c r="G222" s="986" t="s">
        <v>915</v>
      </c>
      <c r="H222" s="976" t="s">
        <v>1301</v>
      </c>
      <c r="I222" s="221" t="str">
        <f>VLOOKUP(G222,'Thông tin'!G:H,2,0)</f>
        <v>XE00910</v>
      </c>
      <c r="J222" s="204"/>
      <c r="K222" s="204">
        <v>1745</v>
      </c>
      <c r="L222" s="978">
        <v>750000</v>
      </c>
      <c r="M222" s="981" t="s">
        <v>1302</v>
      </c>
      <c r="N222" s="958"/>
      <c r="O222" s="958"/>
      <c r="P222" s="958"/>
      <c r="Q222" s="958"/>
      <c r="R222" s="958"/>
      <c r="S222" s="958"/>
      <c r="T222" s="958"/>
      <c r="U222" s="958"/>
      <c r="V222" s="958"/>
      <c r="W222" s="958"/>
      <c r="X222" s="958"/>
      <c r="Y222" s="958"/>
      <c r="Z222" s="958"/>
    </row>
    <row r="223" spans="1:26" ht="18.75" customHeight="1">
      <c r="A223" s="970">
        <f t="shared" si="0"/>
        <v>215</v>
      </c>
      <c r="B223" s="986" t="s">
        <v>1306</v>
      </c>
      <c r="C223" s="987">
        <v>45923</v>
      </c>
      <c r="D223" s="987">
        <v>45930</v>
      </c>
      <c r="E223" s="988" t="s">
        <v>1097</v>
      </c>
      <c r="F223" s="989" t="s">
        <v>1100</v>
      </c>
      <c r="G223" s="986" t="s">
        <v>912</v>
      </c>
      <c r="H223" s="976" t="s">
        <v>1301</v>
      </c>
      <c r="I223" s="221" t="str">
        <f>VLOOKUP(G223,'Thông tin'!G:H,2,0)</f>
        <v>XE00909</v>
      </c>
      <c r="J223" s="204"/>
      <c r="K223" s="204">
        <v>1745</v>
      </c>
      <c r="L223" s="978">
        <v>750000</v>
      </c>
      <c r="M223" s="981" t="s">
        <v>1302</v>
      </c>
      <c r="N223" s="958"/>
      <c r="O223" s="958"/>
      <c r="P223" s="958"/>
      <c r="Q223" s="958"/>
      <c r="R223" s="958"/>
      <c r="S223" s="958"/>
      <c r="T223" s="958"/>
      <c r="U223" s="958"/>
      <c r="V223" s="958"/>
      <c r="W223" s="958"/>
      <c r="X223" s="958"/>
      <c r="Y223" s="958"/>
      <c r="Z223" s="958"/>
    </row>
    <row r="224" spans="1:26" ht="18.75" customHeight="1">
      <c r="A224" s="970">
        <f t="shared" si="0"/>
        <v>216</v>
      </c>
      <c r="B224" s="986" t="s">
        <v>1317</v>
      </c>
      <c r="C224" s="987">
        <v>45901</v>
      </c>
      <c r="D224" s="987">
        <v>45916</v>
      </c>
      <c r="E224" s="991" t="s">
        <v>1096</v>
      </c>
      <c r="F224" s="989" t="s">
        <v>1100</v>
      </c>
      <c r="G224" s="986" t="s">
        <v>907</v>
      </c>
      <c r="H224" s="976" t="s">
        <v>1303</v>
      </c>
      <c r="I224" s="221" t="str">
        <f>VLOOKUP(G224,'Thông tin'!G:H,2,0)</f>
        <v>XE00907</v>
      </c>
      <c r="J224" s="204"/>
      <c r="K224" s="204">
        <v>1745</v>
      </c>
      <c r="L224" s="978">
        <v>1000000</v>
      </c>
      <c r="M224" s="981" t="s">
        <v>1297</v>
      </c>
      <c r="N224" s="958"/>
      <c r="O224" s="958"/>
      <c r="P224" s="958"/>
      <c r="Q224" s="958"/>
      <c r="R224" s="958"/>
      <c r="S224" s="958"/>
      <c r="T224" s="958"/>
      <c r="U224" s="958"/>
      <c r="V224" s="958"/>
      <c r="W224" s="958"/>
      <c r="X224" s="958"/>
      <c r="Y224" s="958"/>
      <c r="Z224" s="958"/>
    </row>
    <row r="225" spans="1:26" ht="18.75" customHeight="1">
      <c r="A225" s="970">
        <f t="shared" si="0"/>
        <v>217</v>
      </c>
      <c r="B225" s="986" t="s">
        <v>1317</v>
      </c>
      <c r="C225" s="987">
        <v>45901</v>
      </c>
      <c r="D225" s="987">
        <v>45916</v>
      </c>
      <c r="E225" s="991" t="s">
        <v>1096</v>
      </c>
      <c r="F225" s="989" t="s">
        <v>1100</v>
      </c>
      <c r="G225" s="986" t="s">
        <v>909</v>
      </c>
      <c r="H225" s="976" t="s">
        <v>1303</v>
      </c>
      <c r="I225" s="221" t="str">
        <f>VLOOKUP(G225,'Thông tin'!G:H,2,0)</f>
        <v>XE00908</v>
      </c>
      <c r="J225" s="204"/>
      <c r="K225" s="204">
        <v>1745</v>
      </c>
      <c r="L225" s="978">
        <v>1000000</v>
      </c>
      <c r="M225" s="981" t="s">
        <v>1297</v>
      </c>
      <c r="N225" s="958"/>
      <c r="O225" s="958"/>
      <c r="P225" s="958"/>
      <c r="Q225" s="958"/>
      <c r="R225" s="958"/>
      <c r="S225" s="958"/>
      <c r="T225" s="958"/>
      <c r="U225" s="958"/>
      <c r="V225" s="958"/>
      <c r="W225" s="958"/>
      <c r="X225" s="958"/>
      <c r="Y225" s="958"/>
      <c r="Z225" s="958"/>
    </row>
    <row r="226" spans="1:26" ht="18.75" customHeight="1">
      <c r="A226" s="970">
        <f t="shared" si="0"/>
        <v>218</v>
      </c>
      <c r="B226" s="986" t="s">
        <v>1318</v>
      </c>
      <c r="C226" s="987">
        <v>45918</v>
      </c>
      <c r="D226" s="987">
        <v>45928</v>
      </c>
      <c r="E226" s="991" t="s">
        <v>1096</v>
      </c>
      <c r="F226" s="989" t="s">
        <v>1100</v>
      </c>
      <c r="G226" s="986" t="s">
        <v>907</v>
      </c>
      <c r="H226" s="976" t="s">
        <v>1319</v>
      </c>
      <c r="I226" s="221" t="str">
        <f>VLOOKUP(G226,'Thông tin'!G:H,2,0)</f>
        <v>XE00907</v>
      </c>
      <c r="J226" s="204"/>
      <c r="K226" s="204">
        <v>1745</v>
      </c>
      <c r="L226" s="978">
        <v>1000000</v>
      </c>
      <c r="M226" s="981" t="s">
        <v>1297</v>
      </c>
      <c r="N226" s="958"/>
      <c r="O226" s="958"/>
      <c r="P226" s="958"/>
      <c r="Q226" s="958"/>
      <c r="R226" s="958"/>
      <c r="S226" s="958"/>
      <c r="T226" s="958"/>
      <c r="U226" s="958"/>
      <c r="V226" s="958"/>
      <c r="W226" s="958"/>
      <c r="X226" s="958"/>
      <c r="Y226" s="958"/>
      <c r="Z226" s="958"/>
    </row>
    <row r="227" spans="1:26" ht="18.75" customHeight="1">
      <c r="A227" s="970">
        <f t="shared" si="0"/>
        <v>219</v>
      </c>
      <c r="B227" s="986" t="s">
        <v>1318</v>
      </c>
      <c r="C227" s="987">
        <v>45918</v>
      </c>
      <c r="D227" s="987">
        <v>45928</v>
      </c>
      <c r="E227" s="991" t="s">
        <v>1096</v>
      </c>
      <c r="F227" s="989" t="s">
        <v>1100</v>
      </c>
      <c r="G227" s="986" t="s">
        <v>909</v>
      </c>
      <c r="H227" s="976" t="s">
        <v>1319</v>
      </c>
      <c r="I227" s="221" t="str">
        <f>VLOOKUP(G227,'Thông tin'!G:H,2,0)</f>
        <v>XE00908</v>
      </c>
      <c r="J227" s="204"/>
      <c r="K227" s="204">
        <v>1745</v>
      </c>
      <c r="L227" s="978">
        <v>1000000</v>
      </c>
      <c r="M227" s="981" t="s">
        <v>1297</v>
      </c>
      <c r="N227" s="958"/>
      <c r="O227" s="958"/>
      <c r="P227" s="958"/>
      <c r="Q227" s="958"/>
      <c r="R227" s="958"/>
      <c r="S227" s="958"/>
      <c r="T227" s="958"/>
      <c r="U227" s="958"/>
      <c r="V227" s="958"/>
      <c r="W227" s="958"/>
      <c r="X227" s="958"/>
      <c r="Y227" s="958"/>
      <c r="Z227" s="958"/>
    </row>
    <row r="228" spans="1:26" ht="18.75" customHeight="1">
      <c r="A228" s="970">
        <f t="shared" si="0"/>
        <v>220</v>
      </c>
      <c r="B228" s="986" t="s">
        <v>1320</v>
      </c>
      <c r="C228" s="987">
        <v>45898</v>
      </c>
      <c r="D228" s="987">
        <v>45915</v>
      </c>
      <c r="E228" s="988" t="s">
        <v>1098</v>
      </c>
      <c r="F228" s="989" t="s">
        <v>1100</v>
      </c>
      <c r="G228" s="976" t="s">
        <v>1321</v>
      </c>
      <c r="H228" s="976" t="s">
        <v>1303</v>
      </c>
      <c r="I228" s="221" t="str">
        <f>VLOOKUP(G228,'Thông tin'!G:H,2,0)</f>
        <v>XE01034</v>
      </c>
      <c r="J228" s="204"/>
      <c r="K228" s="204">
        <v>1745</v>
      </c>
      <c r="L228" s="978">
        <v>1000000</v>
      </c>
      <c r="M228" s="981" t="s">
        <v>1297</v>
      </c>
      <c r="N228" s="958"/>
      <c r="O228" s="958"/>
      <c r="P228" s="958"/>
      <c r="Q228" s="958"/>
      <c r="R228" s="958"/>
      <c r="S228" s="958"/>
      <c r="T228" s="958"/>
      <c r="U228" s="958"/>
      <c r="V228" s="958"/>
      <c r="W228" s="958"/>
      <c r="X228" s="958"/>
      <c r="Y228" s="958"/>
      <c r="Z228" s="958"/>
    </row>
    <row r="229" spans="1:26" ht="18.75" customHeight="1">
      <c r="A229" s="970">
        <f t="shared" si="0"/>
        <v>221</v>
      </c>
      <c r="B229" s="986" t="s">
        <v>1320</v>
      </c>
      <c r="C229" s="987">
        <v>45898</v>
      </c>
      <c r="D229" s="987">
        <v>45915</v>
      </c>
      <c r="E229" s="988" t="s">
        <v>1098</v>
      </c>
      <c r="F229" s="989" t="s">
        <v>1100</v>
      </c>
      <c r="G229" s="986" t="s">
        <v>1322</v>
      </c>
      <c r="H229" s="976" t="s">
        <v>1303</v>
      </c>
      <c r="I229" s="221" t="str">
        <f>VLOOKUP(G229,'Thông tin'!G:H,2,0)</f>
        <v>XE01064</v>
      </c>
      <c r="J229" s="204"/>
      <c r="K229" s="204">
        <v>1745</v>
      </c>
      <c r="L229" s="978">
        <v>1000000</v>
      </c>
      <c r="M229" s="981" t="s">
        <v>1297</v>
      </c>
      <c r="N229" s="958"/>
      <c r="O229" s="958"/>
      <c r="P229" s="958"/>
      <c r="Q229" s="958"/>
      <c r="R229" s="958"/>
      <c r="S229" s="958"/>
      <c r="T229" s="958"/>
      <c r="U229" s="958"/>
      <c r="V229" s="958"/>
      <c r="W229" s="958"/>
      <c r="X229" s="958"/>
      <c r="Y229" s="958"/>
      <c r="Z229" s="958"/>
    </row>
    <row r="230" spans="1:26" ht="18.75" customHeight="1">
      <c r="A230" s="970">
        <f t="shared" si="0"/>
        <v>222</v>
      </c>
      <c r="B230" s="986" t="s">
        <v>1323</v>
      </c>
      <c r="C230" s="987">
        <v>45917</v>
      </c>
      <c r="D230" s="987">
        <v>45927</v>
      </c>
      <c r="E230" s="988" t="s">
        <v>1098</v>
      </c>
      <c r="F230" s="989" t="s">
        <v>1100</v>
      </c>
      <c r="G230" s="976" t="s">
        <v>1321</v>
      </c>
      <c r="H230" s="976" t="s">
        <v>1324</v>
      </c>
      <c r="I230" s="221" t="str">
        <f>VLOOKUP(G230,'Thông tin'!G:H,2,0)</f>
        <v>XE01034</v>
      </c>
      <c r="J230" s="204"/>
      <c r="K230" s="204">
        <v>1745</v>
      </c>
      <c r="L230" s="978">
        <v>1000000</v>
      </c>
      <c r="M230" s="981" t="s">
        <v>1297</v>
      </c>
      <c r="N230" s="958"/>
      <c r="O230" s="958"/>
      <c r="P230" s="958"/>
      <c r="Q230" s="958"/>
      <c r="R230" s="958"/>
      <c r="S230" s="958"/>
      <c r="T230" s="958"/>
      <c r="U230" s="958"/>
      <c r="V230" s="958"/>
      <c r="W230" s="958"/>
      <c r="X230" s="958"/>
      <c r="Y230" s="958"/>
      <c r="Z230" s="958"/>
    </row>
    <row r="231" spans="1:26" ht="18.75" customHeight="1">
      <c r="A231" s="970">
        <f t="shared" si="0"/>
        <v>223</v>
      </c>
      <c r="B231" s="986" t="s">
        <v>1323</v>
      </c>
      <c r="C231" s="987">
        <v>45917</v>
      </c>
      <c r="D231" s="987">
        <v>45927</v>
      </c>
      <c r="E231" s="988" t="s">
        <v>1098</v>
      </c>
      <c r="F231" s="989" t="s">
        <v>1100</v>
      </c>
      <c r="G231" s="986" t="s">
        <v>1322</v>
      </c>
      <c r="H231" s="976" t="s">
        <v>1324</v>
      </c>
      <c r="I231" s="221" t="str">
        <f>VLOOKUP(G231,'Thông tin'!G:H,2,0)</f>
        <v>XE01064</v>
      </c>
      <c r="J231" s="204"/>
      <c r="K231" s="204">
        <v>1745</v>
      </c>
      <c r="L231" s="978">
        <v>1000000</v>
      </c>
      <c r="M231" s="981" t="s">
        <v>1297</v>
      </c>
      <c r="N231" s="958"/>
      <c r="O231" s="958"/>
      <c r="P231" s="958"/>
      <c r="Q231" s="958"/>
      <c r="R231" s="958"/>
      <c r="S231" s="958"/>
      <c r="T231" s="958"/>
      <c r="U231" s="958"/>
      <c r="V231" s="958"/>
      <c r="W231" s="958"/>
      <c r="X231" s="958"/>
      <c r="Y231" s="958"/>
      <c r="Z231" s="958"/>
    </row>
    <row r="232" spans="1:26" ht="18.75" customHeight="1">
      <c r="A232" s="970">
        <f t="shared" si="0"/>
        <v>224</v>
      </c>
      <c r="B232" s="986" t="s">
        <v>1325</v>
      </c>
      <c r="C232" s="987">
        <v>45911</v>
      </c>
      <c r="D232" s="987">
        <v>45924</v>
      </c>
      <c r="E232" s="991" t="s">
        <v>1099</v>
      </c>
      <c r="F232" s="989" t="s">
        <v>1100</v>
      </c>
      <c r="G232" s="976" t="s">
        <v>1101</v>
      </c>
      <c r="H232" s="976" t="s">
        <v>1307</v>
      </c>
      <c r="I232" s="221" t="str">
        <f>VLOOKUP(G232,'Thông tin'!G:H,2,0)</f>
        <v>XE01021</v>
      </c>
      <c r="J232" s="204"/>
      <c r="K232" s="204">
        <v>1745</v>
      </c>
      <c r="L232" s="978">
        <v>1000000</v>
      </c>
      <c r="M232" s="981" t="s">
        <v>1297</v>
      </c>
      <c r="N232" s="958"/>
      <c r="O232" s="958"/>
      <c r="P232" s="958"/>
      <c r="Q232" s="958"/>
      <c r="R232" s="958"/>
      <c r="S232" s="958"/>
      <c r="T232" s="958"/>
      <c r="U232" s="958"/>
      <c r="V232" s="958"/>
      <c r="W232" s="958"/>
      <c r="X232" s="958"/>
      <c r="Y232" s="958"/>
      <c r="Z232" s="958"/>
    </row>
    <row r="233" spans="1:26" ht="18.75" customHeight="1">
      <c r="A233" s="970">
        <f t="shared" si="0"/>
        <v>225</v>
      </c>
      <c r="B233" s="986" t="s">
        <v>1325</v>
      </c>
      <c r="C233" s="987">
        <v>45911</v>
      </c>
      <c r="D233" s="987">
        <v>45924</v>
      </c>
      <c r="E233" s="988" t="s">
        <v>1099</v>
      </c>
      <c r="F233" s="989" t="s">
        <v>1100</v>
      </c>
      <c r="G233" s="986" t="s">
        <v>899</v>
      </c>
      <c r="H233" s="976" t="s">
        <v>1307</v>
      </c>
      <c r="I233" s="221" t="str">
        <f>VLOOKUP(G233,'Thông tin'!G:H,2,0)</f>
        <v>XE00893</v>
      </c>
      <c r="J233" s="204"/>
      <c r="K233" s="204">
        <v>1745</v>
      </c>
      <c r="L233" s="978">
        <v>1000000</v>
      </c>
      <c r="M233" s="981" t="s">
        <v>1297</v>
      </c>
      <c r="N233" s="958"/>
      <c r="O233" s="958"/>
      <c r="P233" s="958"/>
      <c r="Q233" s="958"/>
      <c r="R233" s="958"/>
      <c r="S233" s="958"/>
      <c r="T233" s="958"/>
      <c r="U233" s="958"/>
      <c r="V233" s="958"/>
      <c r="W233" s="958"/>
      <c r="X233" s="958"/>
      <c r="Y233" s="958"/>
      <c r="Z233" s="958"/>
    </row>
    <row r="234" spans="1:26" ht="18.75" customHeight="1">
      <c r="A234" s="970">
        <f t="shared" si="0"/>
        <v>226</v>
      </c>
      <c r="B234" s="979" t="s">
        <v>256</v>
      </c>
      <c r="C234" s="987">
        <v>45906</v>
      </c>
      <c r="D234" s="987">
        <v>45910</v>
      </c>
      <c r="E234" s="992" t="s">
        <v>1012</v>
      </c>
      <c r="F234" s="993" t="s">
        <v>1326</v>
      </c>
      <c r="G234" s="976" t="s">
        <v>31</v>
      </c>
      <c r="H234" s="976" t="s">
        <v>1327</v>
      </c>
      <c r="I234" s="221" t="s">
        <v>875</v>
      </c>
      <c r="J234" s="204">
        <v>1081</v>
      </c>
      <c r="K234" s="204"/>
      <c r="L234" s="978">
        <v>1500000</v>
      </c>
      <c r="M234" s="977" t="s">
        <v>1328</v>
      </c>
      <c r="N234" s="958"/>
      <c r="O234" s="958"/>
      <c r="P234" s="958"/>
      <c r="Q234" s="958"/>
      <c r="R234" s="958"/>
      <c r="S234" s="958"/>
      <c r="T234" s="958"/>
      <c r="U234" s="958"/>
      <c r="V234" s="958"/>
      <c r="W234" s="958"/>
      <c r="X234" s="958"/>
      <c r="Y234" s="958"/>
      <c r="Z234" s="958"/>
    </row>
    <row r="235" spans="1:26" ht="18.75" customHeight="1">
      <c r="A235" s="970">
        <f t="shared" si="0"/>
        <v>227</v>
      </c>
      <c r="B235" s="979" t="s">
        <v>1329</v>
      </c>
      <c r="C235" s="987">
        <v>45905</v>
      </c>
      <c r="D235" s="987"/>
      <c r="E235" s="974" t="s">
        <v>1043</v>
      </c>
      <c r="F235" s="974" t="s">
        <v>1330</v>
      </c>
      <c r="G235" s="976" t="s">
        <v>20</v>
      </c>
      <c r="H235" s="9" t="s">
        <v>1331</v>
      </c>
      <c r="I235" s="221" t="str">
        <f>VLOOKUP(G235,'Thông tin'!G:H,2,0)</f>
        <v>XE00499</v>
      </c>
      <c r="J235" s="204">
        <v>1716</v>
      </c>
      <c r="K235" s="204"/>
      <c r="L235" s="978">
        <v>750000</v>
      </c>
      <c r="M235" s="977"/>
      <c r="N235" s="958"/>
      <c r="O235" s="958"/>
      <c r="P235" s="958"/>
      <c r="Q235" s="958"/>
      <c r="R235" s="958"/>
      <c r="S235" s="958"/>
      <c r="T235" s="958"/>
      <c r="U235" s="958"/>
      <c r="V235" s="958"/>
      <c r="W235" s="958"/>
      <c r="X235" s="958"/>
      <c r="Y235" s="958"/>
      <c r="Z235" s="958"/>
    </row>
    <row r="236" spans="1:26" ht="18.75" customHeight="1">
      <c r="A236" s="970">
        <f t="shared" si="0"/>
        <v>228</v>
      </c>
      <c r="B236" s="979" t="s">
        <v>1329</v>
      </c>
      <c r="C236" s="987">
        <v>45905</v>
      </c>
      <c r="D236" s="987"/>
      <c r="E236" s="974" t="s">
        <v>1043</v>
      </c>
      <c r="F236" s="974" t="s">
        <v>1330</v>
      </c>
      <c r="G236" s="976" t="s">
        <v>1270</v>
      </c>
      <c r="H236" s="9" t="s">
        <v>1331</v>
      </c>
      <c r="I236" s="221" t="str">
        <f>VLOOKUP(G236,'Thông tin'!G:H,2,0)</f>
        <v>XE01112</v>
      </c>
      <c r="J236" s="204">
        <v>1716</v>
      </c>
      <c r="K236" s="994"/>
      <c r="L236" s="978">
        <v>750000</v>
      </c>
      <c r="M236" s="994"/>
      <c r="N236" s="958"/>
      <c r="O236" s="958"/>
      <c r="P236" s="958"/>
      <c r="Q236" s="958"/>
      <c r="R236" s="958"/>
      <c r="S236" s="958"/>
      <c r="T236" s="958"/>
      <c r="U236" s="958"/>
      <c r="V236" s="958"/>
      <c r="W236" s="958"/>
      <c r="X236" s="958"/>
      <c r="Y236" s="958"/>
      <c r="Z236" s="958"/>
    </row>
    <row r="237" spans="1:26" ht="18.75" customHeight="1">
      <c r="A237" s="958"/>
      <c r="B237" s="995"/>
      <c r="C237" s="985"/>
      <c r="D237" s="985"/>
      <c r="E237" s="995"/>
      <c r="F237" s="995"/>
      <c r="G237" s="995"/>
      <c r="H237" s="995"/>
      <c r="I237" s="996"/>
      <c r="J237" s="996"/>
      <c r="K237" s="996"/>
      <c r="L237" s="958"/>
      <c r="M237" s="958"/>
      <c r="N237" s="958"/>
      <c r="O237" s="958"/>
      <c r="P237" s="958"/>
      <c r="Q237" s="958"/>
      <c r="R237" s="958"/>
      <c r="S237" s="958"/>
      <c r="T237" s="958"/>
      <c r="U237" s="958"/>
      <c r="V237" s="958"/>
      <c r="W237" s="958"/>
      <c r="X237" s="958"/>
      <c r="Y237" s="958"/>
      <c r="Z237" s="958"/>
    </row>
    <row r="238" spans="1:26" ht="18.75" customHeight="1">
      <c r="A238" s="1671" t="s">
        <v>1332</v>
      </c>
      <c r="B238" s="1601"/>
      <c r="C238" s="997"/>
      <c r="D238" s="1672" t="s">
        <v>1333</v>
      </c>
      <c r="E238" s="1601"/>
      <c r="F238" s="1601"/>
      <c r="G238" s="1673" t="s">
        <v>1334</v>
      </c>
      <c r="H238" s="1601"/>
      <c r="I238" s="1671" t="s">
        <v>1335</v>
      </c>
      <c r="J238" s="1601"/>
      <c r="K238" s="1601"/>
      <c r="L238" s="1671" t="s">
        <v>1336</v>
      </c>
      <c r="M238" s="1601"/>
      <c r="N238" s="958"/>
      <c r="O238" s="958"/>
      <c r="P238" s="958"/>
      <c r="Q238" s="958"/>
      <c r="R238" s="958"/>
      <c r="S238" s="958"/>
      <c r="T238" s="958"/>
      <c r="U238" s="958"/>
      <c r="V238" s="958"/>
      <c r="W238" s="958"/>
      <c r="X238" s="958"/>
      <c r="Y238" s="958"/>
      <c r="Z238" s="958"/>
    </row>
    <row r="239" spans="1:26" ht="18.75" customHeight="1">
      <c r="A239" s="958"/>
      <c r="B239" s="995"/>
      <c r="C239" s="985"/>
      <c r="D239" s="985"/>
      <c r="E239" s="995"/>
      <c r="F239" s="995"/>
      <c r="G239" s="995"/>
      <c r="H239" s="995"/>
      <c r="I239" s="996"/>
      <c r="J239" s="996"/>
      <c r="K239" s="996"/>
      <c r="L239" s="958"/>
      <c r="M239" s="958"/>
      <c r="N239" s="958"/>
      <c r="O239" s="958"/>
      <c r="P239" s="958"/>
      <c r="Q239" s="958"/>
      <c r="R239" s="958"/>
      <c r="S239" s="958"/>
      <c r="T239" s="958"/>
      <c r="U239" s="958"/>
      <c r="V239" s="958"/>
      <c r="W239" s="958"/>
      <c r="X239" s="958"/>
      <c r="Y239" s="958"/>
      <c r="Z239" s="958"/>
    </row>
    <row r="240" spans="1:26" ht="18.75" customHeight="1">
      <c r="A240" s="958"/>
      <c r="B240" s="995"/>
      <c r="C240" s="985"/>
      <c r="D240" s="985"/>
      <c r="E240" s="995"/>
      <c r="F240" s="995"/>
      <c r="G240" s="995"/>
      <c r="H240" s="995"/>
      <c r="I240" s="996"/>
      <c r="J240" s="996"/>
      <c r="K240" s="996"/>
      <c r="L240" s="958"/>
      <c r="M240" s="958"/>
      <c r="N240" s="958"/>
      <c r="O240" s="958"/>
      <c r="P240" s="958"/>
      <c r="Q240" s="958"/>
      <c r="R240" s="958"/>
      <c r="S240" s="958"/>
      <c r="T240" s="958"/>
      <c r="U240" s="958"/>
      <c r="V240" s="958"/>
      <c r="W240" s="958"/>
      <c r="X240" s="958"/>
      <c r="Y240" s="958"/>
      <c r="Z240" s="958"/>
    </row>
    <row r="241" spans="1:26" ht="18.75" customHeight="1">
      <c r="A241" s="958"/>
      <c r="B241" s="995"/>
      <c r="C241" s="985"/>
      <c r="D241" s="985"/>
      <c r="E241" s="995"/>
      <c r="F241" s="995"/>
      <c r="G241" s="995"/>
      <c r="H241" s="995"/>
      <c r="I241" s="996"/>
      <c r="J241" s="996"/>
      <c r="K241" s="996"/>
      <c r="L241" s="958"/>
      <c r="M241" s="958"/>
      <c r="N241" s="958"/>
      <c r="O241" s="958"/>
      <c r="P241" s="958"/>
      <c r="Q241" s="958"/>
      <c r="R241" s="958"/>
      <c r="S241" s="958"/>
      <c r="T241" s="958"/>
      <c r="U241" s="958"/>
      <c r="V241" s="958"/>
      <c r="W241" s="958"/>
      <c r="X241" s="958"/>
      <c r="Y241" s="958"/>
      <c r="Z241" s="958"/>
    </row>
    <row r="242" spans="1:26" ht="18.75" customHeight="1">
      <c r="A242" s="958"/>
      <c r="B242" s="995"/>
      <c r="C242" s="985"/>
      <c r="D242" s="985"/>
      <c r="E242" s="995"/>
      <c r="F242" s="995"/>
      <c r="G242" s="995"/>
      <c r="H242" s="995"/>
      <c r="I242" s="996"/>
      <c r="J242" s="996"/>
      <c r="K242" s="996"/>
      <c r="L242" s="958"/>
      <c r="M242" s="958"/>
      <c r="N242" s="958"/>
      <c r="O242" s="958"/>
      <c r="P242" s="958"/>
      <c r="Q242" s="958"/>
      <c r="R242" s="958"/>
      <c r="S242" s="958"/>
      <c r="T242" s="958"/>
      <c r="U242" s="958"/>
      <c r="V242" s="958"/>
      <c r="W242" s="958"/>
      <c r="X242" s="958"/>
      <c r="Y242" s="958"/>
      <c r="Z242" s="958"/>
    </row>
    <row r="243" spans="1:26" ht="18.75" customHeight="1">
      <c r="A243" s="958"/>
      <c r="B243" s="995"/>
      <c r="C243" s="985"/>
      <c r="D243" s="985"/>
      <c r="E243" s="995"/>
      <c r="F243" s="995"/>
      <c r="G243" s="995"/>
      <c r="H243" s="995"/>
      <c r="I243" s="996"/>
      <c r="J243" s="996"/>
      <c r="K243" s="996"/>
      <c r="L243" s="958"/>
      <c r="M243" s="958"/>
      <c r="N243" s="958"/>
      <c r="O243" s="958"/>
      <c r="P243" s="958"/>
      <c r="Q243" s="958"/>
      <c r="R243" s="958"/>
      <c r="S243" s="958"/>
      <c r="T243" s="958"/>
      <c r="U243" s="958"/>
      <c r="V243" s="958"/>
      <c r="W243" s="958"/>
      <c r="X243" s="958"/>
      <c r="Y243" s="958"/>
      <c r="Z243" s="958"/>
    </row>
    <row r="244" spans="1:26" ht="18.75" customHeight="1">
      <c r="A244" s="958"/>
      <c r="B244" s="995"/>
      <c r="C244" s="985"/>
      <c r="D244" s="985"/>
      <c r="E244" s="995"/>
      <c r="F244" s="995"/>
      <c r="G244" s="995"/>
      <c r="H244" s="995"/>
      <c r="I244" s="996"/>
      <c r="J244" s="996"/>
      <c r="K244" s="996"/>
      <c r="L244" s="958"/>
      <c r="M244" s="958"/>
      <c r="N244" s="958"/>
      <c r="O244" s="958"/>
      <c r="P244" s="958"/>
      <c r="Q244" s="958"/>
      <c r="R244" s="958"/>
      <c r="S244" s="958"/>
      <c r="T244" s="958"/>
      <c r="U244" s="958"/>
      <c r="V244" s="958"/>
      <c r="W244" s="958"/>
      <c r="X244" s="958"/>
      <c r="Y244" s="958"/>
      <c r="Z244" s="958"/>
    </row>
    <row r="245" spans="1:26" ht="18.75" customHeight="1">
      <c r="A245" s="958"/>
      <c r="B245" s="995"/>
      <c r="C245" s="985"/>
      <c r="D245" s="985"/>
      <c r="E245" s="995"/>
      <c r="F245" s="995"/>
      <c r="G245" s="995"/>
      <c r="H245" s="995"/>
      <c r="I245" s="996"/>
      <c r="J245" s="996"/>
      <c r="K245" s="996"/>
      <c r="L245" s="958"/>
      <c r="M245" s="958"/>
      <c r="N245" s="958"/>
      <c r="O245" s="958"/>
      <c r="P245" s="958"/>
      <c r="Q245" s="958"/>
      <c r="R245" s="958"/>
      <c r="S245" s="958"/>
      <c r="T245" s="958"/>
      <c r="U245" s="958"/>
      <c r="V245" s="958"/>
      <c r="W245" s="958"/>
      <c r="X245" s="958"/>
      <c r="Y245" s="958"/>
      <c r="Z245" s="958"/>
    </row>
    <row r="246" spans="1:26" ht="18.75" customHeight="1">
      <c r="A246" s="958"/>
      <c r="B246" s="995"/>
      <c r="C246" s="985"/>
      <c r="D246" s="985"/>
      <c r="E246" s="995"/>
      <c r="F246" s="995"/>
      <c r="G246" s="995"/>
      <c r="H246" s="995"/>
      <c r="I246" s="996"/>
      <c r="J246" s="996"/>
      <c r="K246" s="996"/>
      <c r="L246" s="958"/>
      <c r="M246" s="958"/>
      <c r="N246" s="958"/>
      <c r="O246" s="958"/>
      <c r="P246" s="958"/>
      <c r="Q246" s="958"/>
      <c r="R246" s="958"/>
      <c r="S246" s="958"/>
      <c r="T246" s="958"/>
      <c r="U246" s="958"/>
      <c r="V246" s="958"/>
      <c r="W246" s="958"/>
      <c r="X246" s="958"/>
      <c r="Y246" s="958"/>
      <c r="Z246" s="958"/>
    </row>
    <row r="247" spans="1:26" ht="18.75" customHeight="1">
      <c r="A247" s="958"/>
      <c r="B247" s="995"/>
      <c r="C247" s="985"/>
      <c r="D247" s="985"/>
      <c r="E247" s="995"/>
      <c r="F247" s="995"/>
      <c r="G247" s="995"/>
      <c r="H247" s="995"/>
      <c r="I247" s="996"/>
      <c r="J247" s="996"/>
      <c r="K247" s="996"/>
      <c r="L247" s="958"/>
      <c r="M247" s="958"/>
      <c r="N247" s="958"/>
      <c r="O247" s="958"/>
      <c r="P247" s="958"/>
      <c r="Q247" s="958"/>
      <c r="R247" s="958"/>
      <c r="S247" s="958"/>
      <c r="T247" s="958"/>
      <c r="U247" s="958"/>
      <c r="V247" s="958"/>
      <c r="W247" s="958"/>
      <c r="X247" s="958"/>
      <c r="Y247" s="958"/>
      <c r="Z247" s="958"/>
    </row>
    <row r="248" spans="1:26" ht="18.75" customHeight="1">
      <c r="A248" s="958"/>
      <c r="B248" s="995"/>
      <c r="C248" s="985"/>
      <c r="D248" s="985"/>
      <c r="E248" s="995"/>
      <c r="F248" s="995"/>
      <c r="G248" s="995"/>
      <c r="H248" s="995"/>
      <c r="I248" s="996"/>
      <c r="J248" s="996"/>
      <c r="K248" s="996"/>
      <c r="L248" s="958"/>
      <c r="M248" s="958"/>
      <c r="N248" s="958"/>
      <c r="O248" s="958"/>
      <c r="P248" s="958"/>
      <c r="Q248" s="958"/>
      <c r="R248" s="958"/>
      <c r="S248" s="958"/>
      <c r="T248" s="958"/>
      <c r="U248" s="958"/>
      <c r="V248" s="958"/>
      <c r="W248" s="958"/>
      <c r="X248" s="958"/>
      <c r="Y248" s="958"/>
      <c r="Z248" s="958"/>
    </row>
    <row r="249" spans="1:26" ht="18.75" customHeight="1">
      <c r="A249" s="958"/>
      <c r="B249" s="995"/>
      <c r="C249" s="985"/>
      <c r="D249" s="985"/>
      <c r="E249" s="995"/>
      <c r="F249" s="995"/>
      <c r="G249" s="995"/>
      <c r="H249" s="995"/>
      <c r="I249" s="996"/>
      <c r="J249" s="996"/>
      <c r="K249" s="996"/>
      <c r="L249" s="958"/>
      <c r="M249" s="958"/>
      <c r="N249" s="958"/>
      <c r="O249" s="958"/>
      <c r="P249" s="958"/>
      <c r="Q249" s="958"/>
      <c r="R249" s="958"/>
      <c r="S249" s="958"/>
      <c r="T249" s="958"/>
      <c r="U249" s="958"/>
      <c r="V249" s="958"/>
      <c r="W249" s="958"/>
      <c r="X249" s="958"/>
      <c r="Y249" s="958"/>
      <c r="Z249" s="958"/>
    </row>
    <row r="250" spans="1:26" ht="18.75" customHeight="1">
      <c r="A250" s="958"/>
      <c r="B250" s="995"/>
      <c r="C250" s="985"/>
      <c r="D250" s="985"/>
      <c r="E250" s="995"/>
      <c r="F250" s="995"/>
      <c r="G250" s="995"/>
      <c r="H250" s="995"/>
      <c r="I250" s="996"/>
      <c r="J250" s="996"/>
      <c r="K250" s="996"/>
      <c r="L250" s="958"/>
      <c r="M250" s="958"/>
      <c r="N250" s="958"/>
      <c r="O250" s="958"/>
      <c r="P250" s="958"/>
      <c r="Q250" s="958"/>
      <c r="R250" s="958"/>
      <c r="S250" s="958"/>
      <c r="T250" s="958"/>
      <c r="U250" s="958"/>
      <c r="V250" s="958"/>
      <c r="W250" s="958"/>
      <c r="X250" s="958"/>
      <c r="Y250" s="958"/>
      <c r="Z250" s="958"/>
    </row>
    <row r="251" spans="1:26" ht="18.75" customHeight="1">
      <c r="A251" s="958"/>
      <c r="B251" s="995"/>
      <c r="C251" s="985"/>
      <c r="D251" s="985"/>
      <c r="E251" s="995"/>
      <c r="F251" s="995"/>
      <c r="G251" s="995"/>
      <c r="H251" s="995"/>
      <c r="I251" s="996"/>
      <c r="J251" s="996"/>
      <c r="K251" s="996"/>
      <c r="L251" s="958"/>
      <c r="M251" s="958"/>
      <c r="N251" s="958"/>
      <c r="O251" s="958"/>
      <c r="P251" s="958"/>
      <c r="Q251" s="958"/>
      <c r="R251" s="958"/>
      <c r="S251" s="958"/>
      <c r="T251" s="958"/>
      <c r="U251" s="958"/>
      <c r="V251" s="958"/>
      <c r="W251" s="958"/>
      <c r="X251" s="958"/>
      <c r="Y251" s="958"/>
      <c r="Z251" s="958"/>
    </row>
    <row r="252" spans="1:26" ht="18.75" customHeight="1">
      <c r="A252" s="958"/>
      <c r="B252" s="995"/>
      <c r="C252" s="985"/>
      <c r="D252" s="985"/>
      <c r="E252" s="995"/>
      <c r="F252" s="995"/>
      <c r="G252" s="995"/>
      <c r="H252" s="995"/>
      <c r="I252" s="996"/>
      <c r="J252" s="996"/>
      <c r="K252" s="996"/>
      <c r="L252" s="958"/>
      <c r="M252" s="958"/>
      <c r="N252" s="958"/>
      <c r="O252" s="958"/>
      <c r="P252" s="958"/>
      <c r="Q252" s="958"/>
      <c r="R252" s="958"/>
      <c r="S252" s="958"/>
      <c r="T252" s="958"/>
      <c r="U252" s="958"/>
      <c r="V252" s="958"/>
      <c r="W252" s="958"/>
      <c r="X252" s="958"/>
      <c r="Y252" s="958"/>
      <c r="Z252" s="958"/>
    </row>
    <row r="253" spans="1:26" ht="18.75" customHeight="1">
      <c r="A253" s="958"/>
      <c r="B253" s="995"/>
      <c r="C253" s="985"/>
      <c r="D253" s="985"/>
      <c r="E253" s="995"/>
      <c r="F253" s="995"/>
      <c r="G253" s="995"/>
      <c r="H253" s="995"/>
      <c r="I253" s="996"/>
      <c r="J253" s="996"/>
      <c r="K253" s="996"/>
      <c r="L253" s="958"/>
      <c r="M253" s="958"/>
      <c r="N253" s="958"/>
      <c r="O253" s="958"/>
      <c r="P253" s="958"/>
      <c r="Q253" s="958"/>
      <c r="R253" s="958"/>
      <c r="S253" s="958"/>
      <c r="T253" s="958"/>
      <c r="U253" s="958"/>
      <c r="V253" s="958"/>
      <c r="W253" s="958"/>
      <c r="X253" s="958"/>
      <c r="Y253" s="958"/>
      <c r="Z253" s="958"/>
    </row>
    <row r="254" spans="1:26" ht="18.75" customHeight="1">
      <c r="A254" s="958"/>
      <c r="B254" s="995"/>
      <c r="C254" s="985"/>
      <c r="D254" s="985"/>
      <c r="E254" s="995"/>
      <c r="F254" s="995"/>
      <c r="G254" s="995"/>
      <c r="H254" s="995"/>
      <c r="I254" s="996"/>
      <c r="J254" s="996"/>
      <c r="K254" s="996"/>
      <c r="L254" s="958"/>
      <c r="M254" s="958"/>
      <c r="N254" s="958"/>
      <c r="O254" s="958"/>
      <c r="P254" s="958"/>
      <c r="Q254" s="958"/>
      <c r="R254" s="958"/>
      <c r="S254" s="958"/>
      <c r="T254" s="958"/>
      <c r="U254" s="958"/>
      <c r="V254" s="958"/>
      <c r="W254" s="958"/>
      <c r="X254" s="958"/>
      <c r="Y254" s="958"/>
      <c r="Z254" s="958"/>
    </row>
    <row r="255" spans="1:26" ht="18.75" customHeight="1">
      <c r="A255" s="958"/>
      <c r="B255" s="995"/>
      <c r="C255" s="985"/>
      <c r="D255" s="985"/>
      <c r="E255" s="995"/>
      <c r="F255" s="995"/>
      <c r="G255" s="995"/>
      <c r="H255" s="995"/>
      <c r="I255" s="996"/>
      <c r="J255" s="996"/>
      <c r="K255" s="996"/>
      <c r="L255" s="958"/>
      <c r="M255" s="958"/>
      <c r="N255" s="958"/>
      <c r="O255" s="958"/>
      <c r="P255" s="958"/>
      <c r="Q255" s="958"/>
      <c r="R255" s="958"/>
      <c r="S255" s="958"/>
      <c r="T255" s="958"/>
      <c r="U255" s="958"/>
      <c r="V255" s="958"/>
      <c r="W255" s="958"/>
      <c r="X255" s="958"/>
      <c r="Y255" s="958"/>
      <c r="Z255" s="958"/>
    </row>
    <row r="256" spans="1:26" ht="18.75" customHeight="1">
      <c r="A256" s="958"/>
      <c r="B256" s="995"/>
      <c r="C256" s="985"/>
      <c r="D256" s="985"/>
      <c r="E256" s="995"/>
      <c r="F256" s="995"/>
      <c r="G256" s="995"/>
      <c r="H256" s="995"/>
      <c r="I256" s="996"/>
      <c r="J256" s="996"/>
      <c r="K256" s="996"/>
      <c r="L256" s="958"/>
      <c r="M256" s="958"/>
      <c r="N256" s="958"/>
      <c r="O256" s="958"/>
      <c r="P256" s="958"/>
      <c r="Q256" s="958"/>
      <c r="R256" s="958"/>
      <c r="S256" s="958"/>
      <c r="T256" s="958"/>
      <c r="U256" s="958"/>
      <c r="V256" s="958"/>
      <c r="W256" s="958"/>
      <c r="X256" s="958"/>
      <c r="Y256" s="958"/>
      <c r="Z256" s="958"/>
    </row>
    <row r="257" spans="1:26" ht="18.75" customHeight="1">
      <c r="A257" s="958"/>
      <c r="B257" s="995"/>
      <c r="C257" s="985"/>
      <c r="D257" s="985"/>
      <c r="E257" s="995"/>
      <c r="F257" s="995"/>
      <c r="G257" s="995"/>
      <c r="H257" s="995"/>
      <c r="I257" s="996"/>
      <c r="J257" s="996"/>
      <c r="K257" s="996"/>
      <c r="L257" s="958"/>
      <c r="M257" s="958"/>
      <c r="N257" s="958"/>
      <c r="O257" s="958"/>
      <c r="P257" s="958"/>
      <c r="Q257" s="958"/>
      <c r="R257" s="958"/>
      <c r="S257" s="958"/>
      <c r="T257" s="958"/>
      <c r="U257" s="958"/>
      <c r="V257" s="958"/>
      <c r="W257" s="958"/>
      <c r="X257" s="958"/>
      <c r="Y257" s="958"/>
      <c r="Z257" s="958"/>
    </row>
    <row r="258" spans="1:26" ht="18.75" customHeight="1">
      <c r="A258" s="958"/>
      <c r="B258" s="995"/>
      <c r="C258" s="985"/>
      <c r="D258" s="985"/>
      <c r="E258" s="995"/>
      <c r="F258" s="995"/>
      <c r="G258" s="995"/>
      <c r="H258" s="995"/>
      <c r="I258" s="996"/>
      <c r="J258" s="996"/>
      <c r="K258" s="996"/>
      <c r="L258" s="958"/>
      <c r="M258" s="958"/>
      <c r="N258" s="958"/>
      <c r="O258" s="958"/>
      <c r="P258" s="958"/>
      <c r="Q258" s="958"/>
      <c r="R258" s="958"/>
      <c r="S258" s="958"/>
      <c r="T258" s="958"/>
      <c r="U258" s="958"/>
      <c r="V258" s="958"/>
      <c r="W258" s="958"/>
      <c r="X258" s="958"/>
      <c r="Y258" s="958"/>
      <c r="Z258" s="958"/>
    </row>
    <row r="259" spans="1:26" ht="18.75" customHeight="1">
      <c r="A259" s="958"/>
      <c r="B259" s="995"/>
      <c r="C259" s="985"/>
      <c r="D259" s="985"/>
      <c r="E259" s="995"/>
      <c r="F259" s="995"/>
      <c r="G259" s="995"/>
      <c r="H259" s="995"/>
      <c r="I259" s="996"/>
      <c r="J259" s="996"/>
      <c r="K259" s="996"/>
      <c r="L259" s="958"/>
      <c r="M259" s="958"/>
      <c r="N259" s="958"/>
      <c r="O259" s="958"/>
      <c r="P259" s="958"/>
      <c r="Q259" s="958"/>
      <c r="R259" s="958"/>
      <c r="S259" s="958"/>
      <c r="T259" s="958"/>
      <c r="U259" s="958"/>
      <c r="V259" s="958"/>
      <c r="W259" s="958"/>
      <c r="X259" s="958"/>
      <c r="Y259" s="958"/>
      <c r="Z259" s="958"/>
    </row>
    <row r="260" spans="1:26" ht="18.75" customHeight="1">
      <c r="A260" s="958"/>
      <c r="B260" s="995"/>
      <c r="C260" s="985"/>
      <c r="D260" s="985"/>
      <c r="E260" s="995"/>
      <c r="F260" s="995"/>
      <c r="G260" s="995"/>
      <c r="H260" s="995"/>
      <c r="I260" s="996"/>
      <c r="J260" s="996"/>
      <c r="K260" s="996"/>
      <c r="L260" s="958"/>
      <c r="M260" s="958"/>
      <c r="N260" s="958"/>
      <c r="O260" s="958"/>
      <c r="P260" s="958"/>
      <c r="Q260" s="958"/>
      <c r="R260" s="958"/>
      <c r="S260" s="958"/>
      <c r="T260" s="958"/>
      <c r="U260" s="958"/>
      <c r="V260" s="958"/>
      <c r="W260" s="958"/>
      <c r="X260" s="958"/>
      <c r="Y260" s="958"/>
      <c r="Z260" s="958"/>
    </row>
    <row r="261" spans="1:26" ht="18.75" customHeight="1">
      <c r="A261" s="958"/>
      <c r="B261" s="995"/>
      <c r="C261" s="985"/>
      <c r="D261" s="985"/>
      <c r="E261" s="995"/>
      <c r="F261" s="995"/>
      <c r="G261" s="995"/>
      <c r="H261" s="995"/>
      <c r="I261" s="996"/>
      <c r="J261" s="996"/>
      <c r="K261" s="996"/>
      <c r="L261" s="958"/>
      <c r="M261" s="958"/>
      <c r="N261" s="958"/>
      <c r="O261" s="958"/>
      <c r="P261" s="958"/>
      <c r="Q261" s="958"/>
      <c r="R261" s="958"/>
      <c r="S261" s="958"/>
      <c r="T261" s="958"/>
      <c r="U261" s="958"/>
      <c r="V261" s="958"/>
      <c r="W261" s="958"/>
      <c r="X261" s="958"/>
      <c r="Y261" s="958"/>
      <c r="Z261" s="958"/>
    </row>
    <row r="262" spans="1:26" ht="18.75" customHeight="1">
      <c r="A262" s="958"/>
      <c r="B262" s="995"/>
      <c r="C262" s="985"/>
      <c r="D262" s="985"/>
      <c r="E262" s="995"/>
      <c r="F262" s="995"/>
      <c r="G262" s="995"/>
      <c r="H262" s="995"/>
      <c r="I262" s="996"/>
      <c r="J262" s="996"/>
      <c r="K262" s="996"/>
      <c r="L262" s="958"/>
      <c r="M262" s="958"/>
      <c r="N262" s="958"/>
      <c r="O262" s="958"/>
      <c r="P262" s="958"/>
      <c r="Q262" s="958"/>
      <c r="R262" s="958"/>
      <c r="S262" s="958"/>
      <c r="T262" s="958"/>
      <c r="U262" s="958"/>
      <c r="V262" s="958"/>
      <c r="W262" s="958"/>
      <c r="X262" s="958"/>
      <c r="Y262" s="958"/>
      <c r="Z262" s="958"/>
    </row>
    <row r="263" spans="1:26" ht="18.75" customHeight="1">
      <c r="A263" s="958"/>
      <c r="B263" s="995"/>
      <c r="C263" s="985"/>
      <c r="D263" s="985"/>
      <c r="E263" s="995"/>
      <c r="F263" s="995"/>
      <c r="G263" s="995"/>
      <c r="H263" s="995"/>
      <c r="I263" s="996"/>
      <c r="J263" s="996"/>
      <c r="K263" s="996"/>
      <c r="L263" s="958"/>
      <c r="M263" s="958"/>
      <c r="N263" s="958"/>
      <c r="O263" s="958"/>
      <c r="P263" s="958"/>
      <c r="Q263" s="958"/>
      <c r="R263" s="958"/>
      <c r="S263" s="958"/>
      <c r="T263" s="958"/>
      <c r="U263" s="958"/>
      <c r="V263" s="958"/>
      <c r="W263" s="958"/>
      <c r="X263" s="958"/>
      <c r="Y263" s="958"/>
      <c r="Z263" s="958"/>
    </row>
    <row r="264" spans="1:26" ht="18.75" customHeight="1">
      <c r="A264" s="958"/>
      <c r="B264" s="995"/>
      <c r="C264" s="985"/>
      <c r="D264" s="985"/>
      <c r="E264" s="995"/>
      <c r="F264" s="995"/>
      <c r="G264" s="995"/>
      <c r="H264" s="995"/>
      <c r="I264" s="996"/>
      <c r="J264" s="996"/>
      <c r="K264" s="996"/>
      <c r="L264" s="958"/>
      <c r="M264" s="958"/>
      <c r="N264" s="958"/>
      <c r="O264" s="958"/>
      <c r="P264" s="958"/>
      <c r="Q264" s="958"/>
      <c r="R264" s="958"/>
      <c r="S264" s="958"/>
      <c r="T264" s="958"/>
      <c r="U264" s="958"/>
      <c r="V264" s="958"/>
      <c r="W264" s="958"/>
      <c r="X264" s="958"/>
      <c r="Y264" s="958"/>
      <c r="Z264" s="958"/>
    </row>
    <row r="265" spans="1:26" ht="18.75" customHeight="1">
      <c r="A265" s="958"/>
      <c r="B265" s="995"/>
      <c r="C265" s="985"/>
      <c r="D265" s="985"/>
      <c r="E265" s="995"/>
      <c r="F265" s="995"/>
      <c r="G265" s="995"/>
      <c r="H265" s="995"/>
      <c r="I265" s="996"/>
      <c r="J265" s="996"/>
      <c r="K265" s="996"/>
      <c r="L265" s="958"/>
      <c r="M265" s="958"/>
      <c r="N265" s="958"/>
      <c r="O265" s="958"/>
      <c r="P265" s="958"/>
      <c r="Q265" s="958"/>
      <c r="R265" s="958"/>
      <c r="S265" s="958"/>
      <c r="T265" s="958"/>
      <c r="U265" s="958"/>
      <c r="V265" s="958"/>
      <c r="W265" s="958"/>
      <c r="X265" s="958"/>
      <c r="Y265" s="958"/>
      <c r="Z265" s="958"/>
    </row>
    <row r="266" spans="1:26" ht="18.75" customHeight="1">
      <c r="A266" s="958"/>
      <c r="B266" s="995"/>
      <c r="C266" s="985"/>
      <c r="D266" s="985"/>
      <c r="E266" s="995"/>
      <c r="F266" s="995"/>
      <c r="G266" s="995"/>
      <c r="H266" s="995"/>
      <c r="I266" s="996"/>
      <c r="J266" s="996"/>
      <c r="K266" s="996"/>
      <c r="L266" s="958"/>
      <c r="M266" s="958"/>
      <c r="N266" s="958"/>
      <c r="O266" s="958"/>
      <c r="P266" s="958"/>
      <c r="Q266" s="958"/>
      <c r="R266" s="958"/>
      <c r="S266" s="958"/>
      <c r="T266" s="958"/>
      <c r="U266" s="958"/>
      <c r="V266" s="958"/>
      <c r="W266" s="958"/>
      <c r="X266" s="958"/>
      <c r="Y266" s="958"/>
      <c r="Z266" s="958"/>
    </row>
    <row r="267" spans="1:26" ht="18.75" customHeight="1">
      <c r="A267" s="958"/>
      <c r="B267" s="995"/>
      <c r="C267" s="985"/>
      <c r="D267" s="985"/>
      <c r="E267" s="995"/>
      <c r="F267" s="995"/>
      <c r="G267" s="995"/>
      <c r="H267" s="995"/>
      <c r="I267" s="996"/>
      <c r="J267" s="996"/>
      <c r="K267" s="996"/>
      <c r="L267" s="958"/>
      <c r="M267" s="958"/>
      <c r="N267" s="958"/>
      <c r="O267" s="958"/>
      <c r="P267" s="958"/>
      <c r="Q267" s="958"/>
      <c r="R267" s="958"/>
      <c r="S267" s="958"/>
      <c r="T267" s="958"/>
      <c r="U267" s="958"/>
      <c r="V267" s="958"/>
      <c r="W267" s="958"/>
      <c r="X267" s="958"/>
      <c r="Y267" s="958"/>
      <c r="Z267" s="958"/>
    </row>
    <row r="268" spans="1:26" ht="18.75" customHeight="1">
      <c r="A268" s="958"/>
      <c r="B268" s="995"/>
      <c r="C268" s="985"/>
      <c r="D268" s="985"/>
      <c r="E268" s="995"/>
      <c r="F268" s="995"/>
      <c r="G268" s="995"/>
      <c r="H268" s="995"/>
      <c r="I268" s="996"/>
      <c r="J268" s="996"/>
      <c r="K268" s="996"/>
      <c r="L268" s="958"/>
      <c r="M268" s="958"/>
      <c r="N268" s="958"/>
      <c r="O268" s="958"/>
      <c r="P268" s="958"/>
      <c r="Q268" s="958"/>
      <c r="R268" s="958"/>
      <c r="S268" s="958"/>
      <c r="T268" s="958"/>
      <c r="U268" s="958"/>
      <c r="V268" s="958"/>
      <c r="W268" s="958"/>
      <c r="X268" s="958"/>
      <c r="Y268" s="958"/>
      <c r="Z268" s="958"/>
    </row>
    <row r="269" spans="1:26" ht="18.75" customHeight="1">
      <c r="A269" s="958"/>
      <c r="B269" s="995"/>
      <c r="C269" s="985"/>
      <c r="D269" s="985"/>
      <c r="E269" s="995"/>
      <c r="F269" s="995"/>
      <c r="G269" s="995"/>
      <c r="H269" s="995"/>
      <c r="I269" s="996"/>
      <c r="J269" s="996"/>
      <c r="K269" s="996"/>
      <c r="L269" s="958"/>
      <c r="M269" s="958"/>
      <c r="N269" s="958"/>
      <c r="O269" s="958"/>
      <c r="P269" s="958"/>
      <c r="Q269" s="958"/>
      <c r="R269" s="958"/>
      <c r="S269" s="958"/>
      <c r="T269" s="958"/>
      <c r="U269" s="958"/>
      <c r="V269" s="958"/>
      <c r="W269" s="958"/>
      <c r="X269" s="958"/>
      <c r="Y269" s="958"/>
      <c r="Z269" s="958"/>
    </row>
    <row r="270" spans="1:26" ht="18.75" customHeight="1">
      <c r="A270" s="958"/>
      <c r="B270" s="995"/>
      <c r="C270" s="985"/>
      <c r="D270" s="985"/>
      <c r="E270" s="995"/>
      <c r="F270" s="995"/>
      <c r="G270" s="995"/>
      <c r="H270" s="995"/>
      <c r="I270" s="996"/>
      <c r="J270" s="996"/>
      <c r="K270" s="996"/>
      <c r="L270" s="958"/>
      <c r="M270" s="958"/>
      <c r="N270" s="958"/>
      <c r="O270" s="958"/>
      <c r="P270" s="958"/>
      <c r="Q270" s="958"/>
      <c r="R270" s="958"/>
      <c r="S270" s="958"/>
      <c r="T270" s="958"/>
      <c r="U270" s="958"/>
      <c r="V270" s="958"/>
      <c r="W270" s="958"/>
      <c r="X270" s="958"/>
      <c r="Y270" s="958"/>
      <c r="Z270" s="958"/>
    </row>
    <row r="271" spans="1:26" ht="18.75" customHeight="1">
      <c r="A271" s="958"/>
      <c r="B271" s="995"/>
      <c r="C271" s="985"/>
      <c r="D271" s="985"/>
      <c r="E271" s="995"/>
      <c r="F271" s="995"/>
      <c r="G271" s="995"/>
      <c r="H271" s="995"/>
      <c r="I271" s="996"/>
      <c r="J271" s="996"/>
      <c r="K271" s="996"/>
      <c r="L271" s="958"/>
      <c r="M271" s="958"/>
      <c r="N271" s="958"/>
      <c r="O271" s="958"/>
      <c r="P271" s="958"/>
      <c r="Q271" s="958"/>
      <c r="R271" s="958"/>
      <c r="S271" s="958"/>
      <c r="T271" s="958"/>
      <c r="U271" s="958"/>
      <c r="V271" s="958"/>
      <c r="W271" s="958"/>
      <c r="X271" s="958"/>
      <c r="Y271" s="958"/>
      <c r="Z271" s="958"/>
    </row>
    <row r="272" spans="1:26" ht="18.75" customHeight="1">
      <c r="A272" s="958"/>
      <c r="B272" s="995"/>
      <c r="C272" s="985"/>
      <c r="D272" s="985"/>
      <c r="E272" s="995"/>
      <c r="F272" s="995"/>
      <c r="G272" s="995"/>
      <c r="H272" s="995"/>
      <c r="I272" s="996"/>
      <c r="J272" s="996"/>
      <c r="K272" s="996"/>
      <c r="L272" s="958"/>
      <c r="M272" s="958"/>
      <c r="N272" s="958"/>
      <c r="O272" s="958"/>
      <c r="P272" s="958"/>
      <c r="Q272" s="958"/>
      <c r="R272" s="958"/>
      <c r="S272" s="958"/>
      <c r="T272" s="958"/>
      <c r="U272" s="958"/>
      <c r="V272" s="958"/>
      <c r="W272" s="958"/>
      <c r="X272" s="958"/>
      <c r="Y272" s="958"/>
      <c r="Z272" s="958"/>
    </row>
    <row r="273" spans="1:26" ht="18.75" customHeight="1">
      <c r="A273" s="958"/>
      <c r="B273" s="995"/>
      <c r="C273" s="985"/>
      <c r="D273" s="985"/>
      <c r="E273" s="995"/>
      <c r="F273" s="995"/>
      <c r="G273" s="995"/>
      <c r="H273" s="995"/>
      <c r="I273" s="996"/>
      <c r="J273" s="996"/>
      <c r="K273" s="996"/>
      <c r="L273" s="958"/>
      <c r="M273" s="958"/>
      <c r="N273" s="958"/>
      <c r="O273" s="958"/>
      <c r="P273" s="958"/>
      <c r="Q273" s="958"/>
      <c r="R273" s="958"/>
      <c r="S273" s="958"/>
      <c r="T273" s="958"/>
      <c r="U273" s="958"/>
      <c r="V273" s="958"/>
      <c r="W273" s="958"/>
      <c r="X273" s="958"/>
      <c r="Y273" s="958"/>
      <c r="Z273" s="958"/>
    </row>
    <row r="274" spans="1:26" ht="18.75" customHeight="1">
      <c r="A274" s="958"/>
      <c r="B274" s="995"/>
      <c r="C274" s="985"/>
      <c r="D274" s="985"/>
      <c r="E274" s="995"/>
      <c r="F274" s="995"/>
      <c r="G274" s="995"/>
      <c r="H274" s="995"/>
      <c r="I274" s="996"/>
      <c r="J274" s="996"/>
      <c r="K274" s="996"/>
      <c r="L274" s="958"/>
      <c r="M274" s="958"/>
      <c r="N274" s="958"/>
      <c r="O274" s="958"/>
      <c r="P274" s="958"/>
      <c r="Q274" s="958"/>
      <c r="R274" s="958"/>
      <c r="S274" s="958"/>
      <c r="T274" s="958"/>
      <c r="U274" s="958"/>
      <c r="V274" s="958"/>
      <c r="W274" s="958"/>
      <c r="X274" s="958"/>
      <c r="Y274" s="958"/>
      <c r="Z274" s="958"/>
    </row>
    <row r="275" spans="1:26" ht="18.75" customHeight="1">
      <c r="A275" s="958"/>
      <c r="B275" s="995"/>
      <c r="C275" s="985"/>
      <c r="D275" s="985"/>
      <c r="E275" s="995"/>
      <c r="F275" s="995"/>
      <c r="G275" s="995"/>
      <c r="H275" s="995"/>
      <c r="I275" s="996"/>
      <c r="J275" s="996"/>
      <c r="K275" s="996"/>
      <c r="L275" s="958"/>
      <c r="M275" s="958"/>
      <c r="N275" s="958"/>
      <c r="O275" s="958"/>
      <c r="P275" s="958"/>
      <c r="Q275" s="958"/>
      <c r="R275" s="958"/>
      <c r="S275" s="958"/>
      <c r="T275" s="958"/>
      <c r="U275" s="958"/>
      <c r="V275" s="958"/>
      <c r="W275" s="958"/>
      <c r="X275" s="958"/>
      <c r="Y275" s="958"/>
      <c r="Z275" s="958"/>
    </row>
    <row r="276" spans="1:26" ht="18.75" customHeight="1">
      <c r="A276" s="958"/>
      <c r="B276" s="995"/>
      <c r="C276" s="985"/>
      <c r="D276" s="985"/>
      <c r="E276" s="995"/>
      <c r="F276" s="995"/>
      <c r="G276" s="995"/>
      <c r="H276" s="995"/>
      <c r="I276" s="996"/>
      <c r="J276" s="996"/>
      <c r="K276" s="996"/>
      <c r="L276" s="958"/>
      <c r="M276" s="958"/>
      <c r="N276" s="958"/>
      <c r="O276" s="958"/>
      <c r="P276" s="958"/>
      <c r="Q276" s="958"/>
      <c r="R276" s="958"/>
      <c r="S276" s="958"/>
      <c r="T276" s="958"/>
      <c r="U276" s="958"/>
      <c r="V276" s="958"/>
      <c r="W276" s="958"/>
      <c r="X276" s="958"/>
      <c r="Y276" s="958"/>
      <c r="Z276" s="958"/>
    </row>
    <row r="277" spans="1:26" ht="18.75" customHeight="1">
      <c r="A277" s="958"/>
      <c r="B277" s="995"/>
      <c r="C277" s="985"/>
      <c r="D277" s="985"/>
      <c r="E277" s="995"/>
      <c r="F277" s="995"/>
      <c r="G277" s="995"/>
      <c r="H277" s="995"/>
      <c r="I277" s="996"/>
      <c r="J277" s="996"/>
      <c r="K277" s="996"/>
      <c r="L277" s="958"/>
      <c r="M277" s="958"/>
      <c r="N277" s="958"/>
      <c r="O277" s="958"/>
      <c r="P277" s="958"/>
      <c r="Q277" s="958"/>
      <c r="R277" s="958"/>
      <c r="S277" s="958"/>
      <c r="T277" s="958"/>
      <c r="U277" s="958"/>
      <c r="V277" s="958"/>
      <c r="W277" s="958"/>
      <c r="X277" s="958"/>
      <c r="Y277" s="958"/>
      <c r="Z277" s="958"/>
    </row>
    <row r="278" spans="1:26" ht="18.75" customHeight="1">
      <c r="A278" s="958"/>
      <c r="B278" s="995"/>
      <c r="C278" s="985"/>
      <c r="D278" s="985"/>
      <c r="E278" s="995"/>
      <c r="F278" s="995"/>
      <c r="G278" s="995"/>
      <c r="H278" s="995"/>
      <c r="I278" s="996"/>
      <c r="J278" s="996"/>
      <c r="K278" s="996"/>
      <c r="L278" s="958"/>
      <c r="M278" s="958"/>
      <c r="N278" s="958"/>
      <c r="O278" s="958"/>
      <c r="P278" s="958"/>
      <c r="Q278" s="958"/>
      <c r="R278" s="958"/>
      <c r="S278" s="958"/>
      <c r="T278" s="958"/>
      <c r="U278" s="958"/>
      <c r="V278" s="958"/>
      <c r="W278" s="958"/>
      <c r="X278" s="958"/>
      <c r="Y278" s="958"/>
      <c r="Z278" s="958"/>
    </row>
    <row r="279" spans="1:26" ht="18.75" customHeight="1">
      <c r="A279" s="958"/>
      <c r="B279" s="995"/>
      <c r="C279" s="985"/>
      <c r="D279" s="985"/>
      <c r="E279" s="995"/>
      <c r="F279" s="995"/>
      <c r="G279" s="995"/>
      <c r="H279" s="995"/>
      <c r="I279" s="996"/>
      <c r="J279" s="996"/>
      <c r="K279" s="996"/>
      <c r="L279" s="958"/>
      <c r="M279" s="958"/>
      <c r="N279" s="958"/>
      <c r="O279" s="958"/>
      <c r="P279" s="958"/>
      <c r="Q279" s="958"/>
      <c r="R279" s="958"/>
      <c r="S279" s="958"/>
      <c r="T279" s="958"/>
      <c r="U279" s="958"/>
      <c r="V279" s="958"/>
      <c r="W279" s="958"/>
      <c r="X279" s="958"/>
      <c r="Y279" s="958"/>
      <c r="Z279" s="958"/>
    </row>
    <row r="280" spans="1:26" ht="18.75" customHeight="1">
      <c r="A280" s="958"/>
      <c r="B280" s="995"/>
      <c r="C280" s="985"/>
      <c r="D280" s="985"/>
      <c r="E280" s="995"/>
      <c r="F280" s="995"/>
      <c r="G280" s="995"/>
      <c r="H280" s="995"/>
      <c r="I280" s="996"/>
      <c r="J280" s="996"/>
      <c r="K280" s="996"/>
      <c r="L280" s="958"/>
      <c r="M280" s="958"/>
      <c r="N280" s="958"/>
      <c r="O280" s="958"/>
      <c r="P280" s="958"/>
      <c r="Q280" s="958"/>
      <c r="R280" s="958"/>
      <c r="S280" s="958"/>
      <c r="T280" s="958"/>
      <c r="U280" s="958"/>
      <c r="V280" s="958"/>
      <c r="W280" s="958"/>
      <c r="X280" s="958"/>
      <c r="Y280" s="958"/>
      <c r="Z280" s="958"/>
    </row>
    <row r="281" spans="1:26" ht="18.75" customHeight="1">
      <c r="A281" s="958"/>
      <c r="B281" s="995"/>
      <c r="C281" s="985"/>
      <c r="D281" s="985"/>
      <c r="E281" s="995"/>
      <c r="F281" s="995"/>
      <c r="G281" s="995"/>
      <c r="H281" s="995"/>
      <c r="I281" s="996"/>
      <c r="J281" s="996"/>
      <c r="K281" s="996"/>
      <c r="L281" s="958"/>
      <c r="M281" s="958"/>
      <c r="N281" s="958"/>
      <c r="O281" s="958"/>
      <c r="P281" s="958"/>
      <c r="Q281" s="958"/>
      <c r="R281" s="958"/>
      <c r="S281" s="958"/>
      <c r="T281" s="958"/>
      <c r="U281" s="958"/>
      <c r="V281" s="958"/>
      <c r="W281" s="958"/>
      <c r="X281" s="958"/>
      <c r="Y281" s="958"/>
      <c r="Z281" s="958"/>
    </row>
    <row r="282" spans="1:26" ht="18.75" customHeight="1">
      <c r="A282" s="958"/>
      <c r="B282" s="995"/>
      <c r="C282" s="985"/>
      <c r="D282" s="985"/>
      <c r="E282" s="995"/>
      <c r="F282" s="995"/>
      <c r="G282" s="995"/>
      <c r="H282" s="995"/>
      <c r="I282" s="996"/>
      <c r="J282" s="996"/>
      <c r="K282" s="996"/>
      <c r="L282" s="958"/>
      <c r="M282" s="958"/>
      <c r="N282" s="958"/>
      <c r="O282" s="958"/>
      <c r="P282" s="958"/>
      <c r="Q282" s="958"/>
      <c r="R282" s="958"/>
      <c r="S282" s="958"/>
      <c r="T282" s="958"/>
      <c r="U282" s="958"/>
      <c r="V282" s="958"/>
      <c r="W282" s="958"/>
      <c r="X282" s="958"/>
      <c r="Y282" s="958"/>
      <c r="Z282" s="958"/>
    </row>
    <row r="283" spans="1:26" ht="18.75" customHeight="1">
      <c r="A283" s="958"/>
      <c r="B283" s="995"/>
      <c r="C283" s="985"/>
      <c r="D283" s="985"/>
      <c r="E283" s="995"/>
      <c r="F283" s="995"/>
      <c r="G283" s="995"/>
      <c r="H283" s="995"/>
      <c r="I283" s="996"/>
      <c r="J283" s="996"/>
      <c r="K283" s="996"/>
      <c r="L283" s="958"/>
      <c r="M283" s="958"/>
      <c r="N283" s="958"/>
      <c r="O283" s="958"/>
      <c r="P283" s="958"/>
      <c r="Q283" s="958"/>
      <c r="R283" s="958"/>
      <c r="S283" s="958"/>
      <c r="T283" s="958"/>
      <c r="U283" s="958"/>
      <c r="V283" s="958"/>
      <c r="W283" s="958"/>
      <c r="X283" s="958"/>
      <c r="Y283" s="958"/>
      <c r="Z283" s="958"/>
    </row>
    <row r="284" spans="1:26" ht="18.75" customHeight="1">
      <c r="A284" s="958"/>
      <c r="B284" s="995"/>
      <c r="C284" s="985"/>
      <c r="D284" s="985"/>
      <c r="E284" s="995"/>
      <c r="F284" s="995"/>
      <c r="G284" s="995"/>
      <c r="H284" s="995"/>
      <c r="I284" s="996"/>
      <c r="J284" s="996"/>
      <c r="K284" s="996"/>
      <c r="L284" s="958"/>
      <c r="M284" s="958"/>
      <c r="N284" s="958"/>
      <c r="O284" s="958"/>
      <c r="P284" s="958"/>
      <c r="Q284" s="958"/>
      <c r="R284" s="958"/>
      <c r="S284" s="958"/>
      <c r="T284" s="958"/>
      <c r="U284" s="958"/>
      <c r="V284" s="958"/>
      <c r="W284" s="958"/>
      <c r="X284" s="958"/>
      <c r="Y284" s="958"/>
      <c r="Z284" s="958"/>
    </row>
    <row r="285" spans="1:26" ht="18.75" customHeight="1">
      <c r="A285" s="958"/>
      <c r="B285" s="995"/>
      <c r="C285" s="985"/>
      <c r="D285" s="985"/>
      <c r="E285" s="995"/>
      <c r="F285" s="995"/>
      <c r="G285" s="995"/>
      <c r="H285" s="995"/>
      <c r="I285" s="996"/>
      <c r="J285" s="996"/>
      <c r="K285" s="996"/>
      <c r="L285" s="958"/>
      <c r="M285" s="958"/>
      <c r="N285" s="958"/>
      <c r="O285" s="958"/>
      <c r="P285" s="958"/>
      <c r="Q285" s="958"/>
      <c r="R285" s="958"/>
      <c r="S285" s="958"/>
      <c r="T285" s="958"/>
      <c r="U285" s="958"/>
      <c r="V285" s="958"/>
      <c r="W285" s="958"/>
      <c r="X285" s="958"/>
      <c r="Y285" s="958"/>
      <c r="Z285" s="958"/>
    </row>
    <row r="286" spans="1:26" ht="18.75" customHeight="1">
      <c r="A286" s="958"/>
      <c r="B286" s="995"/>
      <c r="C286" s="985"/>
      <c r="D286" s="985"/>
      <c r="E286" s="995"/>
      <c r="F286" s="995"/>
      <c r="G286" s="995"/>
      <c r="H286" s="995"/>
      <c r="I286" s="996"/>
      <c r="J286" s="996"/>
      <c r="K286" s="996"/>
      <c r="L286" s="958"/>
      <c r="M286" s="958"/>
      <c r="N286" s="958"/>
      <c r="O286" s="958"/>
      <c r="P286" s="958"/>
      <c r="Q286" s="958"/>
      <c r="R286" s="958"/>
      <c r="S286" s="958"/>
      <c r="T286" s="958"/>
      <c r="U286" s="958"/>
      <c r="V286" s="958"/>
      <c r="W286" s="958"/>
      <c r="X286" s="958"/>
      <c r="Y286" s="958"/>
      <c r="Z286" s="958"/>
    </row>
    <row r="287" spans="1:26" ht="18.75" customHeight="1">
      <c r="A287" s="958"/>
      <c r="B287" s="995"/>
      <c r="C287" s="985"/>
      <c r="D287" s="985"/>
      <c r="E287" s="995"/>
      <c r="F287" s="995"/>
      <c r="G287" s="995"/>
      <c r="H287" s="995"/>
      <c r="I287" s="996"/>
      <c r="J287" s="996"/>
      <c r="K287" s="996"/>
      <c r="L287" s="958"/>
      <c r="M287" s="958"/>
      <c r="N287" s="958"/>
      <c r="O287" s="958"/>
      <c r="P287" s="958"/>
      <c r="Q287" s="958"/>
      <c r="R287" s="958"/>
      <c r="S287" s="958"/>
      <c r="T287" s="958"/>
      <c r="U287" s="958"/>
      <c r="V287" s="958"/>
      <c r="W287" s="958"/>
      <c r="X287" s="958"/>
      <c r="Y287" s="958"/>
      <c r="Z287" s="958"/>
    </row>
    <row r="288" spans="1:26" ht="18.75" customHeight="1">
      <c r="A288" s="958"/>
      <c r="B288" s="995"/>
      <c r="C288" s="985"/>
      <c r="D288" s="985"/>
      <c r="E288" s="995"/>
      <c r="F288" s="995"/>
      <c r="G288" s="995"/>
      <c r="H288" s="995"/>
      <c r="I288" s="996"/>
      <c r="J288" s="996"/>
      <c r="K288" s="996"/>
      <c r="L288" s="958"/>
      <c r="M288" s="958"/>
      <c r="N288" s="958"/>
      <c r="O288" s="958"/>
      <c r="P288" s="958"/>
      <c r="Q288" s="958"/>
      <c r="R288" s="958"/>
      <c r="S288" s="958"/>
      <c r="T288" s="958"/>
      <c r="U288" s="958"/>
      <c r="V288" s="958"/>
      <c r="W288" s="958"/>
      <c r="X288" s="958"/>
      <c r="Y288" s="958"/>
      <c r="Z288" s="958"/>
    </row>
    <row r="289" spans="1:26" ht="18.75" customHeight="1">
      <c r="A289" s="958"/>
      <c r="B289" s="995"/>
      <c r="C289" s="985"/>
      <c r="D289" s="985"/>
      <c r="E289" s="995"/>
      <c r="F289" s="995"/>
      <c r="G289" s="995"/>
      <c r="H289" s="995"/>
      <c r="I289" s="996"/>
      <c r="J289" s="996"/>
      <c r="K289" s="996"/>
      <c r="L289" s="958"/>
      <c r="M289" s="958"/>
      <c r="N289" s="958"/>
      <c r="O289" s="958"/>
      <c r="P289" s="958"/>
      <c r="Q289" s="958"/>
      <c r="R289" s="958"/>
      <c r="S289" s="958"/>
      <c r="T289" s="958"/>
      <c r="U289" s="958"/>
      <c r="V289" s="958"/>
      <c r="W289" s="958"/>
      <c r="X289" s="958"/>
      <c r="Y289" s="958"/>
      <c r="Z289" s="958"/>
    </row>
    <row r="290" spans="1:26" ht="18.75" customHeight="1">
      <c r="A290" s="958"/>
      <c r="B290" s="995"/>
      <c r="C290" s="985"/>
      <c r="D290" s="985"/>
      <c r="E290" s="995"/>
      <c r="F290" s="995"/>
      <c r="G290" s="995"/>
      <c r="H290" s="995"/>
      <c r="I290" s="996"/>
      <c r="J290" s="996"/>
      <c r="K290" s="996"/>
      <c r="L290" s="958"/>
      <c r="M290" s="958"/>
      <c r="N290" s="958"/>
      <c r="O290" s="958"/>
      <c r="P290" s="958"/>
      <c r="Q290" s="958"/>
      <c r="R290" s="958"/>
      <c r="S290" s="958"/>
      <c r="T290" s="958"/>
      <c r="U290" s="958"/>
      <c r="V290" s="958"/>
      <c r="W290" s="958"/>
      <c r="X290" s="958"/>
      <c r="Y290" s="958"/>
      <c r="Z290" s="958"/>
    </row>
    <row r="291" spans="1:26" ht="18.75" customHeight="1">
      <c r="A291" s="958"/>
      <c r="B291" s="995"/>
      <c r="C291" s="985"/>
      <c r="D291" s="985"/>
      <c r="E291" s="995"/>
      <c r="F291" s="995"/>
      <c r="G291" s="995"/>
      <c r="H291" s="995"/>
      <c r="I291" s="996"/>
      <c r="J291" s="996"/>
      <c r="K291" s="996"/>
      <c r="L291" s="958"/>
      <c r="M291" s="958"/>
      <c r="N291" s="958"/>
      <c r="O291" s="958"/>
      <c r="P291" s="958"/>
      <c r="Q291" s="958"/>
      <c r="R291" s="958"/>
      <c r="S291" s="958"/>
      <c r="T291" s="958"/>
      <c r="U291" s="958"/>
      <c r="V291" s="958"/>
      <c r="W291" s="958"/>
      <c r="X291" s="958"/>
      <c r="Y291" s="958"/>
      <c r="Z291" s="958"/>
    </row>
    <row r="292" spans="1:26" ht="18.75" customHeight="1">
      <c r="A292" s="958"/>
      <c r="B292" s="995"/>
      <c r="C292" s="985"/>
      <c r="D292" s="985"/>
      <c r="E292" s="995"/>
      <c r="F292" s="995"/>
      <c r="G292" s="995"/>
      <c r="H292" s="995"/>
      <c r="I292" s="996"/>
      <c r="J292" s="996"/>
      <c r="K292" s="996"/>
      <c r="L292" s="958"/>
      <c r="M292" s="958"/>
      <c r="N292" s="958"/>
      <c r="O292" s="958"/>
      <c r="P292" s="958"/>
      <c r="Q292" s="958"/>
      <c r="R292" s="958"/>
      <c r="S292" s="958"/>
      <c r="T292" s="958"/>
      <c r="U292" s="958"/>
      <c r="V292" s="958"/>
      <c r="W292" s="958"/>
      <c r="X292" s="958"/>
      <c r="Y292" s="958"/>
      <c r="Z292" s="958"/>
    </row>
    <row r="293" spans="1:26" ht="18.75" customHeight="1">
      <c r="A293" s="958"/>
      <c r="B293" s="995"/>
      <c r="C293" s="985"/>
      <c r="D293" s="985"/>
      <c r="E293" s="995"/>
      <c r="F293" s="995"/>
      <c r="G293" s="995"/>
      <c r="H293" s="995"/>
      <c r="I293" s="996"/>
      <c r="J293" s="996"/>
      <c r="K293" s="996"/>
      <c r="L293" s="958"/>
      <c r="M293" s="958"/>
      <c r="N293" s="958"/>
      <c r="O293" s="958"/>
      <c r="P293" s="958"/>
      <c r="Q293" s="958"/>
      <c r="R293" s="958"/>
      <c r="S293" s="958"/>
      <c r="T293" s="958"/>
      <c r="U293" s="958"/>
      <c r="V293" s="958"/>
      <c r="W293" s="958"/>
      <c r="X293" s="958"/>
      <c r="Y293" s="958"/>
      <c r="Z293" s="958"/>
    </row>
    <row r="294" spans="1:26" ht="18.75" customHeight="1">
      <c r="A294" s="958"/>
      <c r="B294" s="995"/>
      <c r="C294" s="985"/>
      <c r="D294" s="985"/>
      <c r="E294" s="995"/>
      <c r="F294" s="995"/>
      <c r="G294" s="995"/>
      <c r="H294" s="995"/>
      <c r="I294" s="996"/>
      <c r="J294" s="996"/>
      <c r="K294" s="996"/>
      <c r="L294" s="958"/>
      <c r="M294" s="958"/>
      <c r="N294" s="958"/>
      <c r="O294" s="958"/>
      <c r="P294" s="958"/>
      <c r="Q294" s="958"/>
      <c r="R294" s="958"/>
      <c r="S294" s="958"/>
      <c r="T294" s="958"/>
      <c r="U294" s="958"/>
      <c r="V294" s="958"/>
      <c r="W294" s="958"/>
      <c r="X294" s="958"/>
      <c r="Y294" s="958"/>
      <c r="Z294" s="958"/>
    </row>
    <row r="295" spans="1:26" ht="18.75" customHeight="1">
      <c r="A295" s="958"/>
      <c r="B295" s="995"/>
      <c r="C295" s="985"/>
      <c r="D295" s="985"/>
      <c r="E295" s="995"/>
      <c r="F295" s="995"/>
      <c r="G295" s="995"/>
      <c r="H295" s="995"/>
      <c r="I295" s="996"/>
      <c r="J295" s="996"/>
      <c r="K295" s="996"/>
      <c r="L295" s="958"/>
      <c r="M295" s="958"/>
      <c r="N295" s="958"/>
      <c r="O295" s="958"/>
      <c r="P295" s="958"/>
      <c r="Q295" s="958"/>
      <c r="R295" s="958"/>
      <c r="S295" s="958"/>
      <c r="T295" s="958"/>
      <c r="U295" s="958"/>
      <c r="V295" s="958"/>
      <c r="W295" s="958"/>
      <c r="X295" s="958"/>
      <c r="Y295" s="958"/>
      <c r="Z295" s="958"/>
    </row>
    <row r="296" spans="1:26" ht="18.75" customHeight="1">
      <c r="A296" s="958"/>
      <c r="B296" s="995"/>
      <c r="C296" s="985"/>
      <c r="D296" s="985"/>
      <c r="E296" s="995"/>
      <c r="F296" s="995"/>
      <c r="G296" s="995"/>
      <c r="H296" s="995"/>
      <c r="I296" s="996"/>
      <c r="J296" s="996"/>
      <c r="K296" s="996"/>
      <c r="L296" s="958"/>
      <c r="M296" s="958"/>
      <c r="N296" s="958"/>
      <c r="O296" s="958"/>
      <c r="P296" s="958"/>
      <c r="Q296" s="958"/>
      <c r="R296" s="958"/>
      <c r="S296" s="958"/>
      <c r="T296" s="958"/>
      <c r="U296" s="958"/>
      <c r="V296" s="958"/>
      <c r="W296" s="958"/>
      <c r="X296" s="958"/>
      <c r="Y296" s="958"/>
      <c r="Z296" s="958"/>
    </row>
    <row r="297" spans="1:26" ht="18.75" customHeight="1">
      <c r="A297" s="958"/>
      <c r="B297" s="995"/>
      <c r="C297" s="985"/>
      <c r="D297" s="985"/>
      <c r="E297" s="995"/>
      <c r="F297" s="995"/>
      <c r="G297" s="995"/>
      <c r="H297" s="995"/>
      <c r="I297" s="996"/>
      <c r="J297" s="996"/>
      <c r="K297" s="996"/>
      <c r="L297" s="958"/>
      <c r="M297" s="958"/>
      <c r="N297" s="958"/>
      <c r="O297" s="958"/>
      <c r="P297" s="958"/>
      <c r="Q297" s="958"/>
      <c r="R297" s="958"/>
      <c r="S297" s="958"/>
      <c r="T297" s="958"/>
      <c r="U297" s="958"/>
      <c r="V297" s="958"/>
      <c r="W297" s="958"/>
      <c r="X297" s="958"/>
      <c r="Y297" s="958"/>
      <c r="Z297" s="958"/>
    </row>
    <row r="298" spans="1:26" ht="18.75" customHeight="1">
      <c r="A298" s="958"/>
      <c r="B298" s="995"/>
      <c r="C298" s="985"/>
      <c r="D298" s="985"/>
      <c r="E298" s="995"/>
      <c r="F298" s="995"/>
      <c r="G298" s="995"/>
      <c r="H298" s="995"/>
      <c r="I298" s="996"/>
      <c r="J298" s="996"/>
      <c r="K298" s="996"/>
      <c r="L298" s="958"/>
      <c r="M298" s="958"/>
      <c r="N298" s="958"/>
      <c r="O298" s="958"/>
      <c r="P298" s="958"/>
      <c r="Q298" s="958"/>
      <c r="R298" s="958"/>
      <c r="S298" s="958"/>
      <c r="T298" s="958"/>
      <c r="U298" s="958"/>
      <c r="V298" s="958"/>
      <c r="W298" s="958"/>
      <c r="X298" s="958"/>
      <c r="Y298" s="958"/>
      <c r="Z298" s="958"/>
    </row>
    <row r="299" spans="1:26" ht="18.75" customHeight="1">
      <c r="A299" s="958"/>
      <c r="B299" s="995"/>
      <c r="C299" s="985"/>
      <c r="D299" s="985"/>
      <c r="E299" s="995"/>
      <c r="F299" s="995"/>
      <c r="G299" s="995"/>
      <c r="H299" s="995"/>
      <c r="I299" s="996"/>
      <c r="J299" s="996"/>
      <c r="K299" s="996"/>
      <c r="L299" s="958"/>
      <c r="M299" s="958"/>
      <c r="N299" s="958"/>
      <c r="O299" s="958"/>
      <c r="P299" s="958"/>
      <c r="Q299" s="958"/>
      <c r="R299" s="958"/>
      <c r="S299" s="958"/>
      <c r="T299" s="958"/>
      <c r="U299" s="958"/>
      <c r="V299" s="958"/>
      <c r="W299" s="958"/>
      <c r="X299" s="958"/>
      <c r="Y299" s="958"/>
      <c r="Z299" s="958"/>
    </row>
    <row r="300" spans="1:26" ht="18.75" customHeight="1">
      <c r="A300" s="958"/>
      <c r="B300" s="995"/>
      <c r="C300" s="985"/>
      <c r="D300" s="985"/>
      <c r="E300" s="995"/>
      <c r="F300" s="995"/>
      <c r="G300" s="995"/>
      <c r="H300" s="995"/>
      <c r="I300" s="996"/>
      <c r="J300" s="996"/>
      <c r="K300" s="996"/>
      <c r="L300" s="958"/>
      <c r="M300" s="958"/>
      <c r="N300" s="958"/>
      <c r="O300" s="958"/>
      <c r="P300" s="958"/>
      <c r="Q300" s="958"/>
      <c r="R300" s="958"/>
      <c r="S300" s="958"/>
      <c r="T300" s="958"/>
      <c r="U300" s="958"/>
      <c r="V300" s="958"/>
      <c r="W300" s="958"/>
      <c r="X300" s="958"/>
      <c r="Y300" s="958"/>
      <c r="Z300" s="958"/>
    </row>
    <row r="301" spans="1:26" ht="18.75" customHeight="1">
      <c r="A301" s="958"/>
      <c r="B301" s="995"/>
      <c r="C301" s="985"/>
      <c r="D301" s="985"/>
      <c r="E301" s="995"/>
      <c r="F301" s="995"/>
      <c r="G301" s="995"/>
      <c r="H301" s="995"/>
      <c r="I301" s="996"/>
      <c r="J301" s="996"/>
      <c r="K301" s="996"/>
      <c r="L301" s="958"/>
      <c r="M301" s="958"/>
      <c r="N301" s="958"/>
      <c r="O301" s="958"/>
      <c r="P301" s="958"/>
      <c r="Q301" s="958"/>
      <c r="R301" s="958"/>
      <c r="S301" s="958"/>
      <c r="T301" s="958"/>
      <c r="U301" s="958"/>
      <c r="V301" s="958"/>
      <c r="W301" s="958"/>
      <c r="X301" s="958"/>
      <c r="Y301" s="958"/>
      <c r="Z301" s="958"/>
    </row>
    <row r="302" spans="1:26" ht="18.75" customHeight="1">
      <c r="A302" s="958"/>
      <c r="B302" s="995"/>
      <c r="C302" s="985"/>
      <c r="D302" s="985"/>
      <c r="E302" s="995"/>
      <c r="F302" s="995"/>
      <c r="G302" s="995"/>
      <c r="H302" s="995"/>
      <c r="I302" s="996"/>
      <c r="J302" s="996"/>
      <c r="K302" s="996"/>
      <c r="L302" s="958"/>
      <c r="M302" s="958"/>
      <c r="N302" s="958"/>
      <c r="O302" s="958"/>
      <c r="P302" s="958"/>
      <c r="Q302" s="958"/>
      <c r="R302" s="958"/>
      <c r="S302" s="958"/>
      <c r="T302" s="958"/>
      <c r="U302" s="958"/>
      <c r="V302" s="958"/>
      <c r="W302" s="958"/>
      <c r="X302" s="958"/>
      <c r="Y302" s="958"/>
      <c r="Z302" s="958"/>
    </row>
    <row r="303" spans="1:26" ht="18.75" customHeight="1">
      <c r="A303" s="958"/>
      <c r="B303" s="995"/>
      <c r="C303" s="985"/>
      <c r="D303" s="985"/>
      <c r="E303" s="995"/>
      <c r="F303" s="995"/>
      <c r="G303" s="995"/>
      <c r="H303" s="995"/>
      <c r="I303" s="996"/>
      <c r="J303" s="996"/>
      <c r="K303" s="996"/>
      <c r="L303" s="958"/>
      <c r="M303" s="958"/>
      <c r="N303" s="958"/>
      <c r="O303" s="958"/>
      <c r="P303" s="958"/>
      <c r="Q303" s="958"/>
      <c r="R303" s="958"/>
      <c r="S303" s="958"/>
      <c r="T303" s="958"/>
      <c r="U303" s="958"/>
      <c r="V303" s="958"/>
      <c r="W303" s="958"/>
      <c r="X303" s="958"/>
      <c r="Y303" s="958"/>
      <c r="Z303" s="958"/>
    </row>
    <row r="304" spans="1:26" ht="18.75" customHeight="1">
      <c r="A304" s="958"/>
      <c r="B304" s="995"/>
      <c r="C304" s="985"/>
      <c r="D304" s="985"/>
      <c r="E304" s="995"/>
      <c r="F304" s="995"/>
      <c r="G304" s="995"/>
      <c r="H304" s="995"/>
      <c r="I304" s="996"/>
      <c r="J304" s="996"/>
      <c r="K304" s="996"/>
      <c r="L304" s="958"/>
      <c r="M304" s="958"/>
      <c r="N304" s="958"/>
      <c r="O304" s="958"/>
      <c r="P304" s="958"/>
      <c r="Q304" s="958"/>
      <c r="R304" s="958"/>
      <c r="S304" s="958"/>
      <c r="T304" s="958"/>
      <c r="U304" s="958"/>
      <c r="V304" s="958"/>
      <c r="W304" s="958"/>
      <c r="X304" s="958"/>
      <c r="Y304" s="958"/>
      <c r="Z304" s="958"/>
    </row>
    <row r="305" spans="1:26" ht="18.75" customHeight="1">
      <c r="A305" s="958"/>
      <c r="B305" s="995"/>
      <c r="C305" s="985"/>
      <c r="D305" s="985"/>
      <c r="E305" s="995"/>
      <c r="F305" s="995"/>
      <c r="G305" s="995"/>
      <c r="H305" s="995"/>
      <c r="I305" s="996"/>
      <c r="J305" s="996"/>
      <c r="K305" s="996"/>
      <c r="L305" s="958"/>
      <c r="M305" s="958"/>
      <c r="N305" s="958"/>
      <c r="O305" s="958"/>
      <c r="P305" s="958"/>
      <c r="Q305" s="958"/>
      <c r="R305" s="958"/>
      <c r="S305" s="958"/>
      <c r="T305" s="958"/>
      <c r="U305" s="958"/>
      <c r="V305" s="958"/>
      <c r="W305" s="958"/>
      <c r="X305" s="958"/>
      <c r="Y305" s="958"/>
      <c r="Z305" s="958"/>
    </row>
    <row r="306" spans="1:26" ht="18.75" customHeight="1">
      <c r="A306" s="958"/>
      <c r="B306" s="995"/>
      <c r="C306" s="985"/>
      <c r="D306" s="985"/>
      <c r="E306" s="995"/>
      <c r="F306" s="995"/>
      <c r="G306" s="995"/>
      <c r="H306" s="995"/>
      <c r="I306" s="996"/>
      <c r="J306" s="996"/>
      <c r="K306" s="996"/>
      <c r="L306" s="958"/>
      <c r="M306" s="958"/>
      <c r="N306" s="958"/>
      <c r="O306" s="958"/>
      <c r="P306" s="958"/>
      <c r="Q306" s="958"/>
      <c r="R306" s="958"/>
      <c r="S306" s="958"/>
      <c r="T306" s="958"/>
      <c r="U306" s="958"/>
      <c r="V306" s="958"/>
      <c r="W306" s="958"/>
      <c r="X306" s="958"/>
      <c r="Y306" s="958"/>
      <c r="Z306" s="958"/>
    </row>
    <row r="307" spans="1:26" ht="18.75" customHeight="1">
      <c r="A307" s="958"/>
      <c r="B307" s="995"/>
      <c r="C307" s="985"/>
      <c r="D307" s="985"/>
      <c r="E307" s="995"/>
      <c r="F307" s="995"/>
      <c r="G307" s="995"/>
      <c r="H307" s="995"/>
      <c r="I307" s="996"/>
      <c r="J307" s="996"/>
      <c r="K307" s="996"/>
      <c r="L307" s="958"/>
      <c r="M307" s="958"/>
      <c r="N307" s="958"/>
      <c r="O307" s="958"/>
      <c r="P307" s="958"/>
      <c r="Q307" s="958"/>
      <c r="R307" s="958"/>
      <c r="S307" s="958"/>
      <c r="T307" s="958"/>
      <c r="U307" s="958"/>
      <c r="V307" s="958"/>
      <c r="W307" s="958"/>
      <c r="X307" s="958"/>
      <c r="Y307" s="958"/>
      <c r="Z307" s="958"/>
    </row>
    <row r="308" spans="1:26" ht="18.75" customHeight="1">
      <c r="A308" s="958"/>
      <c r="B308" s="995"/>
      <c r="C308" s="985"/>
      <c r="D308" s="985"/>
      <c r="E308" s="995"/>
      <c r="F308" s="995"/>
      <c r="G308" s="995"/>
      <c r="H308" s="995"/>
      <c r="I308" s="996"/>
      <c r="J308" s="996"/>
      <c r="K308" s="996"/>
      <c r="L308" s="958"/>
      <c r="M308" s="958"/>
      <c r="N308" s="958"/>
      <c r="O308" s="958"/>
      <c r="P308" s="958"/>
      <c r="Q308" s="958"/>
      <c r="R308" s="958"/>
      <c r="S308" s="958"/>
      <c r="T308" s="958"/>
      <c r="U308" s="958"/>
      <c r="V308" s="958"/>
      <c r="W308" s="958"/>
      <c r="X308" s="958"/>
      <c r="Y308" s="958"/>
      <c r="Z308" s="958"/>
    </row>
    <row r="309" spans="1:26" ht="18.75" customHeight="1">
      <c r="A309" s="958"/>
      <c r="B309" s="995"/>
      <c r="C309" s="985"/>
      <c r="D309" s="985"/>
      <c r="E309" s="995"/>
      <c r="F309" s="995"/>
      <c r="G309" s="995"/>
      <c r="H309" s="995"/>
      <c r="I309" s="996"/>
      <c r="J309" s="996"/>
      <c r="K309" s="996"/>
      <c r="L309" s="958"/>
      <c r="M309" s="958"/>
      <c r="N309" s="958"/>
      <c r="O309" s="958"/>
      <c r="P309" s="958"/>
      <c r="Q309" s="958"/>
      <c r="R309" s="958"/>
      <c r="S309" s="958"/>
      <c r="T309" s="958"/>
      <c r="U309" s="958"/>
      <c r="V309" s="958"/>
      <c r="W309" s="958"/>
      <c r="X309" s="958"/>
      <c r="Y309" s="958"/>
      <c r="Z309" s="958"/>
    </row>
    <row r="310" spans="1:26" ht="18.75" customHeight="1">
      <c r="A310" s="958"/>
      <c r="B310" s="995"/>
      <c r="C310" s="985"/>
      <c r="D310" s="985"/>
      <c r="E310" s="995"/>
      <c r="F310" s="995"/>
      <c r="G310" s="995"/>
      <c r="H310" s="995"/>
      <c r="I310" s="996"/>
      <c r="J310" s="996"/>
      <c r="K310" s="996"/>
      <c r="L310" s="958"/>
      <c r="M310" s="958"/>
      <c r="N310" s="958"/>
      <c r="O310" s="958"/>
      <c r="P310" s="958"/>
      <c r="Q310" s="958"/>
      <c r="R310" s="958"/>
      <c r="S310" s="958"/>
      <c r="T310" s="958"/>
      <c r="U310" s="958"/>
      <c r="V310" s="958"/>
      <c r="W310" s="958"/>
      <c r="X310" s="958"/>
      <c r="Y310" s="958"/>
      <c r="Z310" s="958"/>
    </row>
    <row r="311" spans="1:26" ht="18.75" customHeight="1">
      <c r="A311" s="958"/>
      <c r="B311" s="995"/>
      <c r="C311" s="985"/>
      <c r="D311" s="985"/>
      <c r="E311" s="995"/>
      <c r="F311" s="995"/>
      <c r="G311" s="995"/>
      <c r="H311" s="995"/>
      <c r="I311" s="996"/>
      <c r="J311" s="996"/>
      <c r="K311" s="996"/>
      <c r="L311" s="958"/>
      <c r="M311" s="958"/>
      <c r="N311" s="958"/>
      <c r="O311" s="958"/>
      <c r="P311" s="958"/>
      <c r="Q311" s="958"/>
      <c r="R311" s="958"/>
      <c r="S311" s="958"/>
      <c r="T311" s="958"/>
      <c r="U311" s="958"/>
      <c r="V311" s="958"/>
      <c r="W311" s="958"/>
      <c r="X311" s="958"/>
      <c r="Y311" s="958"/>
      <c r="Z311" s="958"/>
    </row>
    <row r="312" spans="1:26" ht="18.75" customHeight="1">
      <c r="A312" s="958"/>
      <c r="B312" s="995"/>
      <c r="C312" s="985"/>
      <c r="D312" s="985"/>
      <c r="E312" s="995"/>
      <c r="F312" s="995"/>
      <c r="G312" s="995"/>
      <c r="H312" s="995"/>
      <c r="I312" s="996"/>
      <c r="J312" s="996"/>
      <c r="K312" s="996"/>
      <c r="L312" s="958"/>
      <c r="M312" s="958"/>
      <c r="N312" s="958"/>
      <c r="O312" s="958"/>
      <c r="P312" s="958"/>
      <c r="Q312" s="958"/>
      <c r="R312" s="958"/>
      <c r="S312" s="958"/>
      <c r="T312" s="958"/>
      <c r="U312" s="958"/>
      <c r="V312" s="958"/>
      <c r="W312" s="958"/>
      <c r="X312" s="958"/>
      <c r="Y312" s="958"/>
      <c r="Z312" s="958"/>
    </row>
    <row r="313" spans="1:26" ht="18.75" customHeight="1">
      <c r="A313" s="958"/>
      <c r="B313" s="995"/>
      <c r="C313" s="985"/>
      <c r="D313" s="985"/>
      <c r="E313" s="995"/>
      <c r="F313" s="995"/>
      <c r="G313" s="995"/>
      <c r="H313" s="995"/>
      <c r="I313" s="996"/>
      <c r="J313" s="996"/>
      <c r="K313" s="996"/>
      <c r="L313" s="958"/>
      <c r="M313" s="958"/>
      <c r="N313" s="958"/>
      <c r="O313" s="958"/>
      <c r="P313" s="958"/>
      <c r="Q313" s="958"/>
      <c r="R313" s="958"/>
      <c r="S313" s="958"/>
      <c r="T313" s="958"/>
      <c r="U313" s="958"/>
      <c r="V313" s="958"/>
      <c r="W313" s="958"/>
      <c r="X313" s="958"/>
      <c r="Y313" s="958"/>
      <c r="Z313" s="958"/>
    </row>
    <row r="314" spans="1:26" ht="18.75" customHeight="1">
      <c r="A314" s="958"/>
      <c r="B314" s="995"/>
      <c r="C314" s="985"/>
      <c r="D314" s="985"/>
      <c r="E314" s="995"/>
      <c r="F314" s="995"/>
      <c r="G314" s="995"/>
      <c r="H314" s="995"/>
      <c r="I314" s="996"/>
      <c r="J314" s="996"/>
      <c r="K314" s="996"/>
      <c r="L314" s="958"/>
      <c r="M314" s="958"/>
      <c r="N314" s="958"/>
      <c r="O314" s="958"/>
      <c r="P314" s="958"/>
      <c r="Q314" s="958"/>
      <c r="R314" s="958"/>
      <c r="S314" s="958"/>
      <c r="T314" s="958"/>
      <c r="U314" s="958"/>
      <c r="V314" s="958"/>
      <c r="W314" s="958"/>
      <c r="X314" s="958"/>
      <c r="Y314" s="958"/>
      <c r="Z314" s="958"/>
    </row>
    <row r="315" spans="1:26" ht="18.75" customHeight="1">
      <c r="A315" s="958"/>
      <c r="B315" s="995"/>
      <c r="C315" s="985"/>
      <c r="D315" s="985"/>
      <c r="E315" s="995"/>
      <c r="F315" s="995"/>
      <c r="G315" s="995"/>
      <c r="H315" s="995"/>
      <c r="I315" s="996"/>
      <c r="J315" s="996"/>
      <c r="K315" s="996"/>
      <c r="L315" s="958"/>
      <c r="M315" s="958"/>
      <c r="N315" s="958"/>
      <c r="O315" s="958"/>
      <c r="P315" s="958"/>
      <c r="Q315" s="958"/>
      <c r="R315" s="958"/>
      <c r="S315" s="958"/>
      <c r="T315" s="958"/>
      <c r="U315" s="958"/>
      <c r="V315" s="958"/>
      <c r="W315" s="958"/>
      <c r="X315" s="958"/>
      <c r="Y315" s="958"/>
      <c r="Z315" s="958"/>
    </row>
    <row r="316" spans="1:26" ht="18.75" customHeight="1">
      <c r="A316" s="958"/>
      <c r="B316" s="995"/>
      <c r="C316" s="985"/>
      <c r="D316" s="985"/>
      <c r="E316" s="995"/>
      <c r="F316" s="995"/>
      <c r="G316" s="995"/>
      <c r="H316" s="995"/>
      <c r="I316" s="996"/>
      <c r="J316" s="996"/>
      <c r="K316" s="996"/>
      <c r="L316" s="958"/>
      <c r="M316" s="958"/>
      <c r="N316" s="958"/>
      <c r="O316" s="958"/>
      <c r="P316" s="958"/>
      <c r="Q316" s="958"/>
      <c r="R316" s="958"/>
      <c r="S316" s="958"/>
      <c r="T316" s="958"/>
      <c r="U316" s="958"/>
      <c r="V316" s="958"/>
      <c r="W316" s="958"/>
      <c r="X316" s="958"/>
      <c r="Y316" s="958"/>
      <c r="Z316" s="958"/>
    </row>
    <row r="317" spans="1:26" ht="18.75" customHeight="1">
      <c r="A317" s="958"/>
      <c r="B317" s="995"/>
      <c r="C317" s="985"/>
      <c r="D317" s="985"/>
      <c r="E317" s="995"/>
      <c r="F317" s="995"/>
      <c r="G317" s="995"/>
      <c r="H317" s="995"/>
      <c r="I317" s="996"/>
      <c r="J317" s="996"/>
      <c r="K317" s="996"/>
      <c r="L317" s="958"/>
      <c r="M317" s="958"/>
      <c r="N317" s="958"/>
      <c r="O317" s="958"/>
      <c r="P317" s="958"/>
      <c r="Q317" s="958"/>
      <c r="R317" s="958"/>
      <c r="S317" s="958"/>
      <c r="T317" s="958"/>
      <c r="U317" s="958"/>
      <c r="V317" s="958"/>
      <c r="W317" s="958"/>
      <c r="X317" s="958"/>
      <c r="Y317" s="958"/>
      <c r="Z317" s="958"/>
    </row>
    <row r="318" spans="1:26" ht="18.75" customHeight="1">
      <c r="A318" s="958"/>
      <c r="B318" s="995"/>
      <c r="C318" s="985"/>
      <c r="D318" s="985"/>
      <c r="E318" s="995"/>
      <c r="F318" s="995"/>
      <c r="G318" s="995"/>
      <c r="H318" s="995"/>
      <c r="I318" s="996"/>
      <c r="J318" s="996"/>
      <c r="K318" s="996"/>
      <c r="L318" s="958"/>
      <c r="M318" s="958"/>
      <c r="N318" s="958"/>
      <c r="O318" s="958"/>
      <c r="P318" s="958"/>
      <c r="Q318" s="958"/>
      <c r="R318" s="958"/>
      <c r="S318" s="958"/>
      <c r="T318" s="958"/>
      <c r="U318" s="958"/>
      <c r="V318" s="958"/>
      <c r="W318" s="958"/>
      <c r="X318" s="958"/>
      <c r="Y318" s="958"/>
      <c r="Z318" s="958"/>
    </row>
    <row r="319" spans="1:26" ht="18.75" customHeight="1">
      <c r="A319" s="958"/>
      <c r="B319" s="995"/>
      <c r="C319" s="985"/>
      <c r="D319" s="985"/>
      <c r="E319" s="995"/>
      <c r="F319" s="995"/>
      <c r="G319" s="995"/>
      <c r="H319" s="995"/>
      <c r="I319" s="996"/>
      <c r="J319" s="996"/>
      <c r="K319" s="996"/>
      <c r="L319" s="958"/>
      <c r="M319" s="958"/>
      <c r="N319" s="958"/>
      <c r="O319" s="958"/>
      <c r="P319" s="958"/>
      <c r="Q319" s="958"/>
      <c r="R319" s="958"/>
      <c r="S319" s="958"/>
      <c r="T319" s="958"/>
      <c r="U319" s="958"/>
      <c r="V319" s="958"/>
      <c r="W319" s="958"/>
      <c r="X319" s="958"/>
      <c r="Y319" s="958"/>
      <c r="Z319" s="958"/>
    </row>
    <row r="320" spans="1:26" ht="18.75" customHeight="1">
      <c r="A320" s="958"/>
      <c r="B320" s="995"/>
      <c r="C320" s="985"/>
      <c r="D320" s="985"/>
      <c r="E320" s="995"/>
      <c r="F320" s="995"/>
      <c r="G320" s="995"/>
      <c r="H320" s="995"/>
      <c r="I320" s="996"/>
      <c r="J320" s="996"/>
      <c r="K320" s="996"/>
      <c r="L320" s="958"/>
      <c r="M320" s="958"/>
      <c r="N320" s="958"/>
      <c r="O320" s="958"/>
      <c r="P320" s="958"/>
      <c r="Q320" s="958"/>
      <c r="R320" s="958"/>
      <c r="S320" s="958"/>
      <c r="T320" s="958"/>
      <c r="U320" s="958"/>
      <c r="V320" s="958"/>
      <c r="W320" s="958"/>
      <c r="X320" s="958"/>
      <c r="Y320" s="958"/>
      <c r="Z320" s="958"/>
    </row>
    <row r="321" spans="1:26" ht="18.75" customHeight="1">
      <c r="A321" s="958"/>
      <c r="B321" s="995"/>
      <c r="C321" s="985"/>
      <c r="D321" s="985"/>
      <c r="E321" s="995"/>
      <c r="F321" s="995"/>
      <c r="G321" s="995"/>
      <c r="H321" s="995"/>
      <c r="I321" s="996"/>
      <c r="J321" s="996"/>
      <c r="K321" s="996"/>
      <c r="L321" s="958"/>
      <c r="M321" s="958"/>
      <c r="N321" s="958"/>
      <c r="O321" s="958"/>
      <c r="P321" s="958"/>
      <c r="Q321" s="958"/>
      <c r="R321" s="958"/>
      <c r="S321" s="958"/>
      <c r="T321" s="958"/>
      <c r="U321" s="958"/>
      <c r="V321" s="958"/>
      <c r="W321" s="958"/>
      <c r="X321" s="958"/>
      <c r="Y321" s="958"/>
      <c r="Z321" s="958"/>
    </row>
    <row r="322" spans="1:26" ht="18.75" customHeight="1">
      <c r="A322" s="958"/>
      <c r="B322" s="995"/>
      <c r="C322" s="985"/>
      <c r="D322" s="985"/>
      <c r="E322" s="995"/>
      <c r="F322" s="995"/>
      <c r="G322" s="995"/>
      <c r="H322" s="995"/>
      <c r="I322" s="996"/>
      <c r="J322" s="996"/>
      <c r="K322" s="996"/>
      <c r="L322" s="958"/>
      <c r="M322" s="958"/>
      <c r="N322" s="958"/>
      <c r="O322" s="958"/>
      <c r="P322" s="958"/>
      <c r="Q322" s="958"/>
      <c r="R322" s="958"/>
      <c r="S322" s="958"/>
      <c r="T322" s="958"/>
      <c r="U322" s="958"/>
      <c r="V322" s="958"/>
      <c r="W322" s="958"/>
      <c r="X322" s="958"/>
      <c r="Y322" s="958"/>
      <c r="Z322" s="958"/>
    </row>
    <row r="323" spans="1:26" ht="18.75" customHeight="1">
      <c r="A323" s="958"/>
      <c r="B323" s="995"/>
      <c r="C323" s="985"/>
      <c r="D323" s="985"/>
      <c r="E323" s="995"/>
      <c r="F323" s="995"/>
      <c r="G323" s="995"/>
      <c r="H323" s="995"/>
      <c r="I323" s="996"/>
      <c r="J323" s="996"/>
      <c r="K323" s="996"/>
      <c r="L323" s="958"/>
      <c r="M323" s="958"/>
      <c r="N323" s="958"/>
      <c r="O323" s="958"/>
      <c r="P323" s="958"/>
      <c r="Q323" s="958"/>
      <c r="R323" s="958"/>
      <c r="S323" s="958"/>
      <c r="T323" s="958"/>
      <c r="U323" s="958"/>
      <c r="V323" s="958"/>
      <c r="W323" s="958"/>
      <c r="X323" s="958"/>
      <c r="Y323" s="958"/>
      <c r="Z323" s="958"/>
    </row>
    <row r="324" spans="1:26" ht="18.75" customHeight="1">
      <c r="A324" s="958"/>
      <c r="B324" s="995"/>
      <c r="C324" s="985"/>
      <c r="D324" s="985"/>
      <c r="E324" s="995"/>
      <c r="F324" s="995"/>
      <c r="G324" s="995"/>
      <c r="H324" s="995"/>
      <c r="I324" s="996"/>
      <c r="J324" s="996"/>
      <c r="K324" s="996"/>
      <c r="L324" s="958"/>
      <c r="M324" s="958"/>
      <c r="N324" s="958"/>
      <c r="O324" s="958"/>
      <c r="P324" s="958"/>
      <c r="Q324" s="958"/>
      <c r="R324" s="958"/>
      <c r="S324" s="958"/>
      <c r="T324" s="958"/>
      <c r="U324" s="958"/>
      <c r="V324" s="958"/>
      <c r="W324" s="958"/>
      <c r="X324" s="958"/>
      <c r="Y324" s="958"/>
      <c r="Z324" s="958"/>
    </row>
    <row r="325" spans="1:26" ht="18.75" customHeight="1">
      <c r="A325" s="958"/>
      <c r="B325" s="995"/>
      <c r="C325" s="985"/>
      <c r="D325" s="985"/>
      <c r="E325" s="995"/>
      <c r="F325" s="995"/>
      <c r="G325" s="995"/>
      <c r="H325" s="995"/>
      <c r="I325" s="996"/>
      <c r="J325" s="996"/>
      <c r="K325" s="996"/>
      <c r="L325" s="958"/>
      <c r="M325" s="958"/>
      <c r="N325" s="958"/>
      <c r="O325" s="958"/>
      <c r="P325" s="958"/>
      <c r="Q325" s="958"/>
      <c r="R325" s="958"/>
      <c r="S325" s="958"/>
      <c r="T325" s="958"/>
      <c r="U325" s="958"/>
      <c r="V325" s="958"/>
      <c r="W325" s="958"/>
      <c r="X325" s="958"/>
      <c r="Y325" s="958"/>
      <c r="Z325" s="958"/>
    </row>
    <row r="326" spans="1:26" ht="18.75" customHeight="1">
      <c r="A326" s="958"/>
      <c r="B326" s="995"/>
      <c r="C326" s="985"/>
      <c r="D326" s="985"/>
      <c r="E326" s="995"/>
      <c r="F326" s="995"/>
      <c r="G326" s="995"/>
      <c r="H326" s="995"/>
      <c r="I326" s="996"/>
      <c r="J326" s="996"/>
      <c r="K326" s="996"/>
      <c r="L326" s="958"/>
      <c r="M326" s="958"/>
      <c r="N326" s="958"/>
      <c r="O326" s="958"/>
      <c r="P326" s="958"/>
      <c r="Q326" s="958"/>
      <c r="R326" s="958"/>
      <c r="S326" s="958"/>
      <c r="T326" s="958"/>
      <c r="U326" s="958"/>
      <c r="V326" s="958"/>
      <c r="W326" s="958"/>
      <c r="X326" s="958"/>
      <c r="Y326" s="958"/>
      <c r="Z326" s="958"/>
    </row>
    <row r="327" spans="1:26" ht="18.75" customHeight="1">
      <c r="A327" s="958"/>
      <c r="B327" s="995"/>
      <c r="C327" s="985"/>
      <c r="D327" s="985"/>
      <c r="E327" s="995"/>
      <c r="F327" s="995"/>
      <c r="G327" s="995"/>
      <c r="H327" s="995"/>
      <c r="I327" s="996"/>
      <c r="J327" s="996"/>
      <c r="K327" s="996"/>
      <c r="L327" s="958"/>
      <c r="M327" s="958"/>
      <c r="N327" s="958"/>
      <c r="O327" s="958"/>
      <c r="P327" s="958"/>
      <c r="Q327" s="958"/>
      <c r="R327" s="958"/>
      <c r="S327" s="958"/>
      <c r="T327" s="958"/>
      <c r="U327" s="958"/>
      <c r="V327" s="958"/>
      <c r="W327" s="958"/>
      <c r="X327" s="958"/>
      <c r="Y327" s="958"/>
      <c r="Z327" s="958"/>
    </row>
    <row r="328" spans="1:26" ht="18.75" customHeight="1">
      <c r="A328" s="958"/>
      <c r="B328" s="995"/>
      <c r="C328" s="985"/>
      <c r="D328" s="985"/>
      <c r="E328" s="995"/>
      <c r="F328" s="995"/>
      <c r="G328" s="995"/>
      <c r="H328" s="995"/>
      <c r="I328" s="996"/>
      <c r="J328" s="996"/>
      <c r="K328" s="996"/>
      <c r="L328" s="958"/>
      <c r="M328" s="958"/>
      <c r="N328" s="958"/>
      <c r="O328" s="958"/>
      <c r="P328" s="958"/>
      <c r="Q328" s="958"/>
      <c r="R328" s="958"/>
      <c r="S328" s="958"/>
      <c r="T328" s="958"/>
      <c r="U328" s="958"/>
      <c r="V328" s="958"/>
      <c r="W328" s="958"/>
      <c r="X328" s="958"/>
      <c r="Y328" s="958"/>
      <c r="Z328" s="958"/>
    </row>
    <row r="329" spans="1:26" ht="18.75" customHeight="1">
      <c r="A329" s="958"/>
      <c r="B329" s="995"/>
      <c r="C329" s="985"/>
      <c r="D329" s="985"/>
      <c r="E329" s="995"/>
      <c r="F329" s="995"/>
      <c r="G329" s="995"/>
      <c r="H329" s="995"/>
      <c r="I329" s="996"/>
      <c r="J329" s="996"/>
      <c r="K329" s="996"/>
      <c r="L329" s="958"/>
      <c r="M329" s="958"/>
      <c r="N329" s="958"/>
      <c r="O329" s="958"/>
      <c r="P329" s="958"/>
      <c r="Q329" s="958"/>
      <c r="R329" s="958"/>
      <c r="S329" s="958"/>
      <c r="T329" s="958"/>
      <c r="U329" s="958"/>
      <c r="V329" s="958"/>
      <c r="W329" s="958"/>
      <c r="X329" s="958"/>
      <c r="Y329" s="958"/>
      <c r="Z329" s="958"/>
    </row>
    <row r="330" spans="1:26" ht="18.75" customHeight="1">
      <c r="A330" s="958"/>
      <c r="B330" s="995"/>
      <c r="C330" s="985"/>
      <c r="D330" s="985"/>
      <c r="E330" s="995"/>
      <c r="F330" s="995"/>
      <c r="G330" s="995"/>
      <c r="H330" s="995"/>
      <c r="I330" s="996"/>
      <c r="J330" s="996"/>
      <c r="K330" s="996"/>
      <c r="L330" s="958"/>
      <c r="M330" s="958"/>
      <c r="N330" s="958"/>
      <c r="O330" s="958"/>
      <c r="P330" s="958"/>
      <c r="Q330" s="958"/>
      <c r="R330" s="958"/>
      <c r="S330" s="958"/>
      <c r="T330" s="958"/>
      <c r="U330" s="958"/>
      <c r="V330" s="958"/>
      <c r="W330" s="958"/>
      <c r="X330" s="958"/>
      <c r="Y330" s="958"/>
      <c r="Z330" s="958"/>
    </row>
    <row r="331" spans="1:26" ht="18.75" customHeight="1">
      <c r="A331" s="958"/>
      <c r="B331" s="995"/>
      <c r="C331" s="985"/>
      <c r="D331" s="985"/>
      <c r="E331" s="995"/>
      <c r="F331" s="995"/>
      <c r="G331" s="995"/>
      <c r="H331" s="995"/>
      <c r="I331" s="996"/>
      <c r="J331" s="996"/>
      <c r="K331" s="996"/>
      <c r="L331" s="958"/>
      <c r="M331" s="958"/>
      <c r="N331" s="958"/>
      <c r="O331" s="958"/>
      <c r="P331" s="958"/>
      <c r="Q331" s="958"/>
      <c r="R331" s="958"/>
      <c r="S331" s="958"/>
      <c r="T331" s="958"/>
      <c r="U331" s="958"/>
      <c r="V331" s="958"/>
      <c r="W331" s="958"/>
      <c r="X331" s="958"/>
      <c r="Y331" s="958"/>
      <c r="Z331" s="958"/>
    </row>
    <row r="332" spans="1:26" ht="18.75" customHeight="1">
      <c r="A332" s="958"/>
      <c r="B332" s="995"/>
      <c r="C332" s="985"/>
      <c r="D332" s="985"/>
      <c r="E332" s="995"/>
      <c r="F332" s="995"/>
      <c r="G332" s="995"/>
      <c r="H332" s="995"/>
      <c r="I332" s="996"/>
      <c r="J332" s="996"/>
      <c r="K332" s="996"/>
      <c r="L332" s="958"/>
      <c r="M332" s="958"/>
      <c r="N332" s="958"/>
      <c r="O332" s="958"/>
      <c r="P332" s="958"/>
      <c r="Q332" s="958"/>
      <c r="R332" s="958"/>
      <c r="S332" s="958"/>
      <c r="T332" s="958"/>
      <c r="U332" s="958"/>
      <c r="V332" s="958"/>
      <c r="W332" s="958"/>
      <c r="X332" s="958"/>
      <c r="Y332" s="958"/>
      <c r="Z332" s="958"/>
    </row>
    <row r="333" spans="1:26" ht="18.75" customHeight="1">
      <c r="A333" s="958"/>
      <c r="B333" s="995"/>
      <c r="C333" s="985"/>
      <c r="D333" s="985"/>
      <c r="E333" s="995"/>
      <c r="F333" s="995"/>
      <c r="G333" s="995"/>
      <c r="H333" s="995"/>
      <c r="I333" s="996"/>
      <c r="J333" s="996"/>
      <c r="K333" s="996"/>
      <c r="L333" s="958"/>
      <c r="M333" s="958"/>
      <c r="N333" s="958"/>
      <c r="O333" s="958"/>
      <c r="P333" s="958"/>
      <c r="Q333" s="958"/>
      <c r="R333" s="958"/>
      <c r="S333" s="958"/>
      <c r="T333" s="958"/>
      <c r="U333" s="958"/>
      <c r="V333" s="958"/>
      <c r="W333" s="958"/>
      <c r="X333" s="958"/>
      <c r="Y333" s="958"/>
      <c r="Z333" s="958"/>
    </row>
    <row r="334" spans="1:26" ht="18.75" customHeight="1">
      <c r="A334" s="958"/>
      <c r="B334" s="995"/>
      <c r="C334" s="985"/>
      <c r="D334" s="985"/>
      <c r="E334" s="995"/>
      <c r="F334" s="995"/>
      <c r="G334" s="995"/>
      <c r="H334" s="995"/>
      <c r="I334" s="996"/>
      <c r="J334" s="996"/>
      <c r="K334" s="996"/>
      <c r="L334" s="958"/>
      <c r="M334" s="958"/>
      <c r="N334" s="958"/>
      <c r="O334" s="958"/>
      <c r="P334" s="958"/>
      <c r="Q334" s="958"/>
      <c r="R334" s="958"/>
      <c r="S334" s="958"/>
      <c r="T334" s="958"/>
      <c r="U334" s="958"/>
      <c r="V334" s="958"/>
      <c r="W334" s="958"/>
      <c r="X334" s="958"/>
      <c r="Y334" s="958"/>
      <c r="Z334" s="958"/>
    </row>
    <row r="335" spans="1:26" ht="18.75" customHeight="1">
      <c r="A335" s="958"/>
      <c r="B335" s="995"/>
      <c r="C335" s="985"/>
      <c r="D335" s="985"/>
      <c r="E335" s="995"/>
      <c r="F335" s="995"/>
      <c r="G335" s="995"/>
      <c r="H335" s="995"/>
      <c r="I335" s="996"/>
      <c r="J335" s="996"/>
      <c r="K335" s="996"/>
      <c r="L335" s="958"/>
      <c r="M335" s="958"/>
      <c r="N335" s="958"/>
      <c r="O335" s="958"/>
      <c r="P335" s="958"/>
      <c r="Q335" s="958"/>
      <c r="R335" s="958"/>
      <c r="S335" s="958"/>
      <c r="T335" s="958"/>
      <c r="U335" s="958"/>
      <c r="V335" s="958"/>
      <c r="W335" s="958"/>
      <c r="X335" s="958"/>
      <c r="Y335" s="958"/>
      <c r="Z335" s="958"/>
    </row>
    <row r="336" spans="1:26" ht="18.75" customHeight="1">
      <c r="A336" s="958"/>
      <c r="B336" s="995"/>
      <c r="C336" s="985"/>
      <c r="D336" s="985"/>
      <c r="E336" s="995"/>
      <c r="F336" s="995"/>
      <c r="G336" s="995"/>
      <c r="H336" s="995"/>
      <c r="I336" s="996"/>
      <c r="J336" s="996"/>
      <c r="K336" s="996"/>
      <c r="L336" s="958"/>
      <c r="M336" s="958"/>
      <c r="N336" s="958"/>
      <c r="O336" s="958"/>
      <c r="P336" s="958"/>
      <c r="Q336" s="958"/>
      <c r="R336" s="958"/>
      <c r="S336" s="958"/>
      <c r="T336" s="958"/>
      <c r="U336" s="958"/>
      <c r="V336" s="958"/>
      <c r="W336" s="958"/>
      <c r="X336" s="958"/>
      <c r="Y336" s="958"/>
      <c r="Z336" s="958"/>
    </row>
    <row r="337" spans="1:26" ht="18.75" customHeight="1">
      <c r="A337" s="958"/>
      <c r="B337" s="995"/>
      <c r="C337" s="985"/>
      <c r="D337" s="985"/>
      <c r="E337" s="995"/>
      <c r="F337" s="995"/>
      <c r="G337" s="995"/>
      <c r="H337" s="995"/>
      <c r="I337" s="996"/>
      <c r="J337" s="996"/>
      <c r="K337" s="996"/>
      <c r="L337" s="958"/>
      <c r="M337" s="958"/>
      <c r="N337" s="958"/>
      <c r="O337" s="958"/>
      <c r="P337" s="958"/>
      <c r="Q337" s="958"/>
      <c r="R337" s="958"/>
      <c r="S337" s="958"/>
      <c r="T337" s="958"/>
      <c r="U337" s="958"/>
      <c r="V337" s="958"/>
      <c r="W337" s="958"/>
      <c r="X337" s="958"/>
      <c r="Y337" s="958"/>
      <c r="Z337" s="958"/>
    </row>
    <row r="338" spans="1:26" ht="18.75" customHeight="1">
      <c r="A338" s="958"/>
      <c r="B338" s="995"/>
      <c r="C338" s="985"/>
      <c r="D338" s="985"/>
      <c r="E338" s="995"/>
      <c r="F338" s="995"/>
      <c r="G338" s="995"/>
      <c r="H338" s="995"/>
      <c r="I338" s="996"/>
      <c r="J338" s="996"/>
      <c r="K338" s="996"/>
      <c r="L338" s="958"/>
      <c r="M338" s="958"/>
      <c r="N338" s="958"/>
      <c r="O338" s="958"/>
      <c r="P338" s="958"/>
      <c r="Q338" s="958"/>
      <c r="R338" s="958"/>
      <c r="S338" s="958"/>
      <c r="T338" s="958"/>
      <c r="U338" s="958"/>
      <c r="V338" s="958"/>
      <c r="W338" s="958"/>
      <c r="X338" s="958"/>
      <c r="Y338" s="958"/>
      <c r="Z338" s="958"/>
    </row>
    <row r="339" spans="1:26" ht="18.75" customHeight="1">
      <c r="A339" s="958"/>
      <c r="B339" s="995"/>
      <c r="C339" s="985"/>
      <c r="D339" s="985"/>
      <c r="E339" s="995"/>
      <c r="F339" s="995"/>
      <c r="G339" s="995"/>
      <c r="H339" s="995"/>
      <c r="I339" s="996"/>
      <c r="J339" s="996"/>
      <c r="K339" s="996"/>
      <c r="L339" s="958"/>
      <c r="M339" s="958"/>
      <c r="N339" s="958"/>
      <c r="O339" s="958"/>
      <c r="P339" s="958"/>
      <c r="Q339" s="958"/>
      <c r="R339" s="958"/>
      <c r="S339" s="958"/>
      <c r="T339" s="958"/>
      <c r="U339" s="958"/>
      <c r="V339" s="958"/>
      <c r="W339" s="958"/>
      <c r="X339" s="958"/>
      <c r="Y339" s="958"/>
      <c r="Z339" s="958"/>
    </row>
    <row r="340" spans="1:26" ht="18.75" customHeight="1">
      <c r="A340" s="958"/>
      <c r="B340" s="995"/>
      <c r="C340" s="985"/>
      <c r="D340" s="985"/>
      <c r="E340" s="995"/>
      <c r="F340" s="995"/>
      <c r="G340" s="995"/>
      <c r="H340" s="995"/>
      <c r="I340" s="996"/>
      <c r="J340" s="996"/>
      <c r="K340" s="996"/>
      <c r="L340" s="958"/>
      <c r="M340" s="958"/>
      <c r="N340" s="958"/>
      <c r="O340" s="958"/>
      <c r="P340" s="958"/>
      <c r="Q340" s="958"/>
      <c r="R340" s="958"/>
      <c r="S340" s="958"/>
      <c r="T340" s="958"/>
      <c r="U340" s="958"/>
      <c r="V340" s="958"/>
      <c r="W340" s="958"/>
      <c r="X340" s="958"/>
      <c r="Y340" s="958"/>
      <c r="Z340" s="958"/>
    </row>
    <row r="341" spans="1:26" ht="18.75" customHeight="1">
      <c r="A341" s="958"/>
      <c r="B341" s="995"/>
      <c r="C341" s="985"/>
      <c r="D341" s="985"/>
      <c r="E341" s="995"/>
      <c r="F341" s="995"/>
      <c r="G341" s="995"/>
      <c r="H341" s="995"/>
      <c r="I341" s="996"/>
      <c r="J341" s="996"/>
      <c r="K341" s="996"/>
      <c r="L341" s="958"/>
      <c r="M341" s="958"/>
      <c r="N341" s="958"/>
      <c r="O341" s="958"/>
      <c r="P341" s="958"/>
      <c r="Q341" s="958"/>
      <c r="R341" s="958"/>
      <c r="S341" s="958"/>
      <c r="T341" s="958"/>
      <c r="U341" s="958"/>
      <c r="V341" s="958"/>
      <c r="W341" s="958"/>
      <c r="X341" s="958"/>
      <c r="Y341" s="958"/>
      <c r="Z341" s="958"/>
    </row>
    <row r="342" spans="1:26" ht="18.75" customHeight="1">
      <c r="A342" s="958"/>
      <c r="B342" s="995"/>
      <c r="C342" s="985"/>
      <c r="D342" s="985"/>
      <c r="E342" s="995"/>
      <c r="F342" s="995"/>
      <c r="G342" s="995"/>
      <c r="H342" s="995"/>
      <c r="I342" s="996"/>
      <c r="J342" s="996"/>
      <c r="K342" s="996"/>
      <c r="L342" s="958"/>
      <c r="M342" s="958"/>
      <c r="N342" s="958"/>
      <c r="O342" s="958"/>
      <c r="P342" s="958"/>
      <c r="Q342" s="958"/>
      <c r="R342" s="958"/>
      <c r="S342" s="958"/>
      <c r="T342" s="958"/>
      <c r="U342" s="958"/>
      <c r="V342" s="958"/>
      <c r="W342" s="958"/>
      <c r="X342" s="958"/>
      <c r="Y342" s="958"/>
      <c r="Z342" s="958"/>
    </row>
    <row r="343" spans="1:26" ht="18.75" customHeight="1">
      <c r="A343" s="958"/>
      <c r="B343" s="995"/>
      <c r="C343" s="985"/>
      <c r="D343" s="985"/>
      <c r="E343" s="995"/>
      <c r="F343" s="995"/>
      <c r="G343" s="995"/>
      <c r="H343" s="995"/>
      <c r="I343" s="996"/>
      <c r="J343" s="996"/>
      <c r="K343" s="996"/>
      <c r="L343" s="958"/>
      <c r="M343" s="958"/>
      <c r="N343" s="958"/>
      <c r="O343" s="958"/>
      <c r="P343" s="958"/>
      <c r="Q343" s="958"/>
      <c r="R343" s="958"/>
      <c r="S343" s="958"/>
      <c r="T343" s="958"/>
      <c r="U343" s="958"/>
      <c r="V343" s="958"/>
      <c r="W343" s="958"/>
      <c r="X343" s="958"/>
      <c r="Y343" s="958"/>
      <c r="Z343" s="958"/>
    </row>
    <row r="344" spans="1:26" ht="18.75" customHeight="1">
      <c r="A344" s="958"/>
      <c r="B344" s="995"/>
      <c r="C344" s="985"/>
      <c r="D344" s="985"/>
      <c r="E344" s="995"/>
      <c r="F344" s="995"/>
      <c r="G344" s="995"/>
      <c r="H344" s="995"/>
      <c r="I344" s="996"/>
      <c r="J344" s="996"/>
      <c r="K344" s="996"/>
      <c r="L344" s="958"/>
      <c r="M344" s="958"/>
      <c r="N344" s="958"/>
      <c r="O344" s="958"/>
      <c r="P344" s="958"/>
      <c r="Q344" s="958"/>
      <c r="R344" s="958"/>
      <c r="S344" s="958"/>
      <c r="T344" s="958"/>
      <c r="U344" s="958"/>
      <c r="V344" s="958"/>
      <c r="W344" s="958"/>
      <c r="X344" s="958"/>
      <c r="Y344" s="958"/>
      <c r="Z344" s="958"/>
    </row>
    <row r="345" spans="1:26" ht="18.75" customHeight="1">
      <c r="A345" s="958"/>
      <c r="B345" s="995"/>
      <c r="C345" s="985"/>
      <c r="D345" s="985"/>
      <c r="E345" s="995"/>
      <c r="F345" s="995"/>
      <c r="G345" s="995"/>
      <c r="H345" s="995"/>
      <c r="I345" s="996"/>
      <c r="J345" s="996"/>
      <c r="K345" s="996"/>
      <c r="L345" s="958"/>
      <c r="M345" s="958"/>
      <c r="N345" s="958"/>
      <c r="O345" s="958"/>
      <c r="P345" s="958"/>
      <c r="Q345" s="958"/>
      <c r="R345" s="958"/>
      <c r="S345" s="958"/>
      <c r="T345" s="958"/>
      <c r="U345" s="958"/>
      <c r="V345" s="958"/>
      <c r="W345" s="958"/>
      <c r="X345" s="958"/>
      <c r="Y345" s="958"/>
      <c r="Z345" s="958"/>
    </row>
    <row r="346" spans="1:26" ht="18.75" customHeight="1">
      <c r="A346" s="958"/>
      <c r="B346" s="995"/>
      <c r="C346" s="985"/>
      <c r="D346" s="985"/>
      <c r="E346" s="995"/>
      <c r="F346" s="995"/>
      <c r="G346" s="995"/>
      <c r="H346" s="995"/>
      <c r="I346" s="996"/>
      <c r="J346" s="996"/>
      <c r="K346" s="996"/>
      <c r="L346" s="958"/>
      <c r="M346" s="958"/>
      <c r="N346" s="958"/>
      <c r="O346" s="958"/>
      <c r="P346" s="958"/>
      <c r="Q346" s="958"/>
      <c r="R346" s="958"/>
      <c r="S346" s="958"/>
      <c r="T346" s="958"/>
      <c r="U346" s="958"/>
      <c r="V346" s="958"/>
      <c r="W346" s="958"/>
      <c r="X346" s="958"/>
      <c r="Y346" s="958"/>
      <c r="Z346" s="958"/>
    </row>
    <row r="347" spans="1:26" ht="18.75" customHeight="1">
      <c r="A347" s="958"/>
      <c r="B347" s="995"/>
      <c r="C347" s="985"/>
      <c r="D347" s="985"/>
      <c r="E347" s="995"/>
      <c r="F347" s="995"/>
      <c r="G347" s="995"/>
      <c r="H347" s="995"/>
      <c r="I347" s="996"/>
      <c r="J347" s="996"/>
      <c r="K347" s="996"/>
      <c r="L347" s="958"/>
      <c r="M347" s="958"/>
      <c r="N347" s="958"/>
      <c r="O347" s="958"/>
      <c r="P347" s="958"/>
      <c r="Q347" s="958"/>
      <c r="R347" s="958"/>
      <c r="S347" s="958"/>
      <c r="T347" s="958"/>
      <c r="U347" s="958"/>
      <c r="V347" s="958"/>
      <c r="W347" s="958"/>
      <c r="X347" s="958"/>
      <c r="Y347" s="958"/>
      <c r="Z347" s="958"/>
    </row>
    <row r="348" spans="1:26" ht="18.75" customHeight="1">
      <c r="A348" s="958"/>
      <c r="B348" s="995"/>
      <c r="C348" s="985"/>
      <c r="D348" s="985"/>
      <c r="E348" s="995"/>
      <c r="F348" s="995"/>
      <c r="G348" s="995"/>
      <c r="H348" s="995"/>
      <c r="I348" s="996"/>
      <c r="J348" s="996"/>
      <c r="K348" s="996"/>
      <c r="L348" s="958"/>
      <c r="M348" s="958"/>
      <c r="N348" s="958"/>
      <c r="O348" s="958"/>
      <c r="P348" s="958"/>
      <c r="Q348" s="958"/>
      <c r="R348" s="958"/>
      <c r="S348" s="958"/>
      <c r="T348" s="958"/>
      <c r="U348" s="958"/>
      <c r="V348" s="958"/>
      <c r="W348" s="958"/>
      <c r="X348" s="958"/>
      <c r="Y348" s="958"/>
      <c r="Z348" s="958"/>
    </row>
    <row r="349" spans="1:26" ht="18.75" customHeight="1">
      <c r="A349" s="958"/>
      <c r="B349" s="995"/>
      <c r="C349" s="985"/>
      <c r="D349" s="985"/>
      <c r="E349" s="995"/>
      <c r="F349" s="995"/>
      <c r="G349" s="995"/>
      <c r="H349" s="995"/>
      <c r="I349" s="996"/>
      <c r="J349" s="996"/>
      <c r="K349" s="996"/>
      <c r="L349" s="958"/>
      <c r="M349" s="958"/>
      <c r="N349" s="958"/>
      <c r="O349" s="958"/>
      <c r="P349" s="958"/>
      <c r="Q349" s="958"/>
      <c r="R349" s="958"/>
      <c r="S349" s="958"/>
      <c r="T349" s="958"/>
      <c r="U349" s="958"/>
      <c r="V349" s="958"/>
      <c r="W349" s="958"/>
      <c r="X349" s="958"/>
      <c r="Y349" s="958"/>
      <c r="Z349" s="958"/>
    </row>
    <row r="350" spans="1:26" ht="18.75" customHeight="1">
      <c r="A350" s="958"/>
      <c r="B350" s="995"/>
      <c r="C350" s="985"/>
      <c r="D350" s="985"/>
      <c r="E350" s="995"/>
      <c r="F350" s="995"/>
      <c r="G350" s="995"/>
      <c r="H350" s="995"/>
      <c r="I350" s="996"/>
      <c r="J350" s="996"/>
      <c r="K350" s="996"/>
      <c r="L350" s="958"/>
      <c r="M350" s="958"/>
      <c r="N350" s="958"/>
      <c r="O350" s="958"/>
      <c r="P350" s="958"/>
      <c r="Q350" s="958"/>
      <c r="R350" s="958"/>
      <c r="S350" s="958"/>
      <c r="T350" s="958"/>
      <c r="U350" s="958"/>
      <c r="V350" s="958"/>
      <c r="W350" s="958"/>
      <c r="X350" s="958"/>
      <c r="Y350" s="958"/>
      <c r="Z350" s="958"/>
    </row>
    <row r="351" spans="1:26" ht="18.75" customHeight="1">
      <c r="A351" s="958"/>
      <c r="B351" s="995"/>
      <c r="C351" s="985"/>
      <c r="D351" s="985"/>
      <c r="E351" s="995"/>
      <c r="F351" s="995"/>
      <c r="G351" s="995"/>
      <c r="H351" s="995"/>
      <c r="I351" s="996"/>
      <c r="J351" s="996"/>
      <c r="K351" s="996"/>
      <c r="L351" s="958"/>
      <c r="M351" s="958"/>
      <c r="N351" s="958"/>
      <c r="O351" s="958"/>
      <c r="P351" s="958"/>
      <c r="Q351" s="958"/>
      <c r="R351" s="958"/>
      <c r="S351" s="958"/>
      <c r="T351" s="958"/>
      <c r="U351" s="958"/>
      <c r="V351" s="958"/>
      <c r="W351" s="958"/>
      <c r="X351" s="958"/>
      <c r="Y351" s="958"/>
      <c r="Z351" s="958"/>
    </row>
    <row r="352" spans="1:26" ht="18.75" customHeight="1">
      <c r="A352" s="958"/>
      <c r="B352" s="995"/>
      <c r="C352" s="985"/>
      <c r="D352" s="985"/>
      <c r="E352" s="995"/>
      <c r="F352" s="995"/>
      <c r="G352" s="995"/>
      <c r="H352" s="995"/>
      <c r="I352" s="996"/>
      <c r="J352" s="996"/>
      <c r="K352" s="996"/>
      <c r="L352" s="958"/>
      <c r="M352" s="958"/>
      <c r="N352" s="958"/>
      <c r="O352" s="958"/>
      <c r="P352" s="958"/>
      <c r="Q352" s="958"/>
      <c r="R352" s="958"/>
      <c r="S352" s="958"/>
      <c r="T352" s="958"/>
      <c r="U352" s="958"/>
      <c r="V352" s="958"/>
      <c r="W352" s="958"/>
      <c r="X352" s="958"/>
      <c r="Y352" s="958"/>
      <c r="Z352" s="958"/>
    </row>
    <row r="353" spans="1:26" ht="18.75" customHeight="1">
      <c r="A353" s="958"/>
      <c r="B353" s="995"/>
      <c r="C353" s="985"/>
      <c r="D353" s="985"/>
      <c r="E353" s="995"/>
      <c r="F353" s="995"/>
      <c r="G353" s="995"/>
      <c r="H353" s="995"/>
      <c r="I353" s="996"/>
      <c r="J353" s="996"/>
      <c r="K353" s="996"/>
      <c r="L353" s="958"/>
      <c r="M353" s="958"/>
      <c r="N353" s="958"/>
      <c r="O353" s="958"/>
      <c r="P353" s="958"/>
      <c r="Q353" s="958"/>
      <c r="R353" s="958"/>
      <c r="S353" s="958"/>
      <c r="T353" s="958"/>
      <c r="U353" s="958"/>
      <c r="V353" s="958"/>
      <c r="W353" s="958"/>
      <c r="X353" s="958"/>
      <c r="Y353" s="958"/>
      <c r="Z353" s="958"/>
    </row>
    <row r="354" spans="1:26" ht="18.75" customHeight="1">
      <c r="A354" s="958"/>
      <c r="B354" s="995"/>
      <c r="C354" s="985"/>
      <c r="D354" s="985"/>
      <c r="E354" s="995"/>
      <c r="F354" s="995"/>
      <c r="G354" s="995"/>
      <c r="H354" s="995"/>
      <c r="I354" s="996"/>
      <c r="J354" s="996"/>
      <c r="K354" s="996"/>
      <c r="L354" s="958"/>
      <c r="M354" s="958"/>
      <c r="N354" s="958"/>
      <c r="O354" s="958"/>
      <c r="P354" s="958"/>
      <c r="Q354" s="958"/>
      <c r="R354" s="958"/>
      <c r="S354" s="958"/>
      <c r="T354" s="958"/>
      <c r="U354" s="958"/>
      <c r="V354" s="958"/>
      <c r="W354" s="958"/>
      <c r="X354" s="958"/>
      <c r="Y354" s="958"/>
      <c r="Z354" s="958"/>
    </row>
    <row r="355" spans="1:26" ht="18.75" customHeight="1">
      <c r="A355" s="958"/>
      <c r="B355" s="995"/>
      <c r="C355" s="985"/>
      <c r="D355" s="985"/>
      <c r="E355" s="995"/>
      <c r="F355" s="995"/>
      <c r="G355" s="995"/>
      <c r="H355" s="995"/>
      <c r="I355" s="996"/>
      <c r="J355" s="996"/>
      <c r="K355" s="996"/>
      <c r="L355" s="958"/>
      <c r="M355" s="958"/>
      <c r="N355" s="958"/>
      <c r="O355" s="958"/>
      <c r="P355" s="958"/>
      <c r="Q355" s="958"/>
      <c r="R355" s="958"/>
      <c r="S355" s="958"/>
      <c r="T355" s="958"/>
      <c r="U355" s="958"/>
      <c r="V355" s="958"/>
      <c r="W355" s="958"/>
      <c r="X355" s="958"/>
      <c r="Y355" s="958"/>
      <c r="Z355" s="958"/>
    </row>
    <row r="356" spans="1:26" ht="18.75" customHeight="1">
      <c r="A356" s="958"/>
      <c r="B356" s="995"/>
      <c r="C356" s="985"/>
      <c r="D356" s="985"/>
      <c r="E356" s="995"/>
      <c r="F356" s="995"/>
      <c r="G356" s="995"/>
      <c r="H356" s="995"/>
      <c r="I356" s="996"/>
      <c r="J356" s="996"/>
      <c r="K356" s="996"/>
      <c r="L356" s="958"/>
      <c r="M356" s="958"/>
      <c r="N356" s="958"/>
      <c r="O356" s="958"/>
      <c r="P356" s="958"/>
      <c r="Q356" s="958"/>
      <c r="R356" s="958"/>
      <c r="S356" s="958"/>
      <c r="T356" s="958"/>
      <c r="U356" s="958"/>
      <c r="V356" s="958"/>
      <c r="W356" s="958"/>
      <c r="X356" s="958"/>
      <c r="Y356" s="958"/>
      <c r="Z356" s="958"/>
    </row>
    <row r="357" spans="1:26" ht="18.75" customHeight="1">
      <c r="A357" s="958"/>
      <c r="B357" s="995"/>
      <c r="C357" s="985"/>
      <c r="D357" s="985"/>
      <c r="E357" s="995"/>
      <c r="F357" s="995"/>
      <c r="G357" s="995"/>
      <c r="H357" s="995"/>
      <c r="I357" s="996"/>
      <c r="J357" s="996"/>
      <c r="K357" s="996"/>
      <c r="L357" s="958"/>
      <c r="M357" s="958"/>
      <c r="N357" s="958"/>
      <c r="O357" s="958"/>
      <c r="P357" s="958"/>
      <c r="Q357" s="958"/>
      <c r="R357" s="958"/>
      <c r="S357" s="958"/>
      <c r="T357" s="958"/>
      <c r="U357" s="958"/>
      <c r="V357" s="958"/>
      <c r="W357" s="958"/>
      <c r="X357" s="958"/>
      <c r="Y357" s="958"/>
      <c r="Z357" s="958"/>
    </row>
    <row r="358" spans="1:26" ht="18.75" customHeight="1">
      <c r="A358" s="958"/>
      <c r="B358" s="995"/>
      <c r="C358" s="985"/>
      <c r="D358" s="985"/>
      <c r="E358" s="995"/>
      <c r="F358" s="995"/>
      <c r="G358" s="995"/>
      <c r="H358" s="995"/>
      <c r="I358" s="996"/>
      <c r="J358" s="996"/>
      <c r="K358" s="996"/>
      <c r="L358" s="958"/>
      <c r="M358" s="958"/>
      <c r="N358" s="958"/>
      <c r="O358" s="958"/>
      <c r="P358" s="958"/>
      <c r="Q358" s="958"/>
      <c r="R358" s="958"/>
      <c r="S358" s="958"/>
      <c r="T358" s="958"/>
      <c r="U358" s="958"/>
      <c r="V358" s="958"/>
      <c r="W358" s="958"/>
      <c r="X358" s="958"/>
      <c r="Y358" s="958"/>
      <c r="Z358" s="958"/>
    </row>
    <row r="359" spans="1:26" ht="18.75" customHeight="1">
      <c r="A359" s="958"/>
      <c r="B359" s="995"/>
      <c r="C359" s="985"/>
      <c r="D359" s="985"/>
      <c r="E359" s="995"/>
      <c r="F359" s="995"/>
      <c r="G359" s="995"/>
      <c r="H359" s="995"/>
      <c r="I359" s="996"/>
      <c r="J359" s="996"/>
      <c r="K359" s="996"/>
      <c r="L359" s="958"/>
      <c r="M359" s="958"/>
      <c r="N359" s="958"/>
      <c r="O359" s="958"/>
      <c r="P359" s="958"/>
      <c r="Q359" s="958"/>
      <c r="R359" s="958"/>
      <c r="S359" s="958"/>
      <c r="T359" s="958"/>
      <c r="U359" s="958"/>
      <c r="V359" s="958"/>
      <c r="W359" s="958"/>
      <c r="X359" s="958"/>
      <c r="Y359" s="958"/>
      <c r="Z359" s="958"/>
    </row>
    <row r="360" spans="1:26" ht="18.75" customHeight="1">
      <c r="A360" s="958"/>
      <c r="B360" s="995"/>
      <c r="C360" s="985"/>
      <c r="D360" s="985"/>
      <c r="E360" s="995"/>
      <c r="F360" s="995"/>
      <c r="G360" s="995"/>
      <c r="H360" s="995"/>
      <c r="I360" s="996"/>
      <c r="J360" s="996"/>
      <c r="K360" s="996"/>
      <c r="L360" s="958"/>
      <c r="M360" s="958"/>
      <c r="N360" s="958"/>
      <c r="O360" s="958"/>
      <c r="P360" s="958"/>
      <c r="Q360" s="958"/>
      <c r="R360" s="958"/>
      <c r="S360" s="958"/>
      <c r="T360" s="958"/>
      <c r="U360" s="958"/>
      <c r="V360" s="958"/>
      <c r="W360" s="958"/>
      <c r="X360" s="958"/>
      <c r="Y360" s="958"/>
      <c r="Z360" s="958"/>
    </row>
    <row r="361" spans="1:26" ht="18.75" customHeight="1">
      <c r="A361" s="958"/>
      <c r="B361" s="995"/>
      <c r="C361" s="985"/>
      <c r="D361" s="985"/>
      <c r="E361" s="995"/>
      <c r="F361" s="995"/>
      <c r="G361" s="995"/>
      <c r="H361" s="995"/>
      <c r="I361" s="996"/>
      <c r="J361" s="996"/>
      <c r="K361" s="996"/>
      <c r="L361" s="958"/>
      <c r="M361" s="958"/>
      <c r="N361" s="958"/>
      <c r="O361" s="958"/>
      <c r="P361" s="958"/>
      <c r="Q361" s="958"/>
      <c r="R361" s="958"/>
      <c r="S361" s="958"/>
      <c r="T361" s="958"/>
      <c r="U361" s="958"/>
      <c r="V361" s="958"/>
      <c r="W361" s="958"/>
      <c r="X361" s="958"/>
      <c r="Y361" s="958"/>
      <c r="Z361" s="958"/>
    </row>
    <row r="362" spans="1:26" ht="18.75" customHeight="1">
      <c r="A362" s="958"/>
      <c r="B362" s="995"/>
      <c r="C362" s="985"/>
      <c r="D362" s="985"/>
      <c r="E362" s="995"/>
      <c r="F362" s="995"/>
      <c r="G362" s="995"/>
      <c r="H362" s="995"/>
      <c r="I362" s="996"/>
      <c r="J362" s="996"/>
      <c r="K362" s="996"/>
      <c r="L362" s="958"/>
      <c r="M362" s="958"/>
      <c r="N362" s="958"/>
      <c r="O362" s="958"/>
      <c r="P362" s="958"/>
      <c r="Q362" s="958"/>
      <c r="R362" s="958"/>
      <c r="S362" s="958"/>
      <c r="T362" s="958"/>
      <c r="U362" s="958"/>
      <c r="V362" s="958"/>
      <c r="W362" s="958"/>
      <c r="X362" s="958"/>
      <c r="Y362" s="958"/>
      <c r="Z362" s="958"/>
    </row>
    <row r="363" spans="1:26" ht="18.75" customHeight="1">
      <c r="A363" s="958"/>
      <c r="B363" s="995"/>
      <c r="C363" s="985"/>
      <c r="D363" s="985"/>
      <c r="E363" s="995"/>
      <c r="F363" s="995"/>
      <c r="G363" s="995"/>
      <c r="H363" s="995"/>
      <c r="I363" s="996"/>
      <c r="J363" s="996"/>
      <c r="K363" s="996"/>
      <c r="L363" s="958"/>
      <c r="M363" s="958"/>
      <c r="N363" s="958"/>
      <c r="O363" s="958"/>
      <c r="P363" s="958"/>
      <c r="Q363" s="958"/>
      <c r="R363" s="958"/>
      <c r="S363" s="958"/>
      <c r="T363" s="958"/>
      <c r="U363" s="958"/>
      <c r="V363" s="958"/>
      <c r="W363" s="958"/>
      <c r="X363" s="958"/>
      <c r="Y363" s="958"/>
      <c r="Z363" s="958"/>
    </row>
    <row r="364" spans="1:26" ht="18.75" customHeight="1">
      <c r="A364" s="958"/>
      <c r="B364" s="995"/>
      <c r="C364" s="985"/>
      <c r="D364" s="985"/>
      <c r="E364" s="995"/>
      <c r="F364" s="995"/>
      <c r="G364" s="995"/>
      <c r="H364" s="995"/>
      <c r="I364" s="996"/>
      <c r="J364" s="996"/>
      <c r="K364" s="996"/>
      <c r="L364" s="958"/>
      <c r="M364" s="958"/>
      <c r="N364" s="958"/>
      <c r="O364" s="958"/>
      <c r="P364" s="958"/>
      <c r="Q364" s="958"/>
      <c r="R364" s="958"/>
      <c r="S364" s="958"/>
      <c r="T364" s="958"/>
      <c r="U364" s="958"/>
      <c r="V364" s="958"/>
      <c r="W364" s="958"/>
      <c r="X364" s="958"/>
      <c r="Y364" s="958"/>
      <c r="Z364" s="958"/>
    </row>
    <row r="365" spans="1:26" ht="18.75" customHeight="1">
      <c r="A365" s="958"/>
      <c r="B365" s="995"/>
      <c r="C365" s="985"/>
      <c r="D365" s="985"/>
      <c r="E365" s="995"/>
      <c r="F365" s="995"/>
      <c r="G365" s="995"/>
      <c r="H365" s="995"/>
      <c r="I365" s="996"/>
      <c r="J365" s="996"/>
      <c r="K365" s="996"/>
      <c r="L365" s="958"/>
      <c r="M365" s="958"/>
      <c r="N365" s="958"/>
      <c r="O365" s="958"/>
      <c r="P365" s="958"/>
      <c r="Q365" s="958"/>
      <c r="R365" s="958"/>
      <c r="S365" s="958"/>
      <c r="T365" s="958"/>
      <c r="U365" s="958"/>
      <c r="V365" s="958"/>
      <c r="W365" s="958"/>
      <c r="X365" s="958"/>
      <c r="Y365" s="958"/>
      <c r="Z365" s="958"/>
    </row>
    <row r="366" spans="1:26" ht="18.75" customHeight="1">
      <c r="A366" s="958"/>
      <c r="B366" s="995"/>
      <c r="C366" s="985"/>
      <c r="D366" s="985"/>
      <c r="E366" s="995"/>
      <c r="F366" s="995"/>
      <c r="G366" s="995"/>
      <c r="H366" s="995"/>
      <c r="I366" s="996"/>
      <c r="J366" s="996"/>
      <c r="K366" s="996"/>
      <c r="L366" s="958"/>
      <c r="M366" s="958"/>
      <c r="N366" s="958"/>
      <c r="O366" s="958"/>
      <c r="P366" s="958"/>
      <c r="Q366" s="958"/>
      <c r="R366" s="958"/>
      <c r="S366" s="958"/>
      <c r="T366" s="958"/>
      <c r="U366" s="958"/>
      <c r="V366" s="958"/>
      <c r="W366" s="958"/>
      <c r="X366" s="958"/>
      <c r="Y366" s="958"/>
      <c r="Z366" s="958"/>
    </row>
    <row r="367" spans="1:26" ht="18.75" customHeight="1">
      <c r="A367" s="958"/>
      <c r="B367" s="995"/>
      <c r="C367" s="985"/>
      <c r="D367" s="985"/>
      <c r="E367" s="995"/>
      <c r="F367" s="995"/>
      <c r="G367" s="995"/>
      <c r="H367" s="995"/>
      <c r="I367" s="996"/>
      <c r="J367" s="996"/>
      <c r="K367" s="996"/>
      <c r="L367" s="958"/>
      <c r="M367" s="958"/>
      <c r="N367" s="958"/>
      <c r="O367" s="958"/>
      <c r="P367" s="958"/>
      <c r="Q367" s="958"/>
      <c r="R367" s="958"/>
      <c r="S367" s="958"/>
      <c r="T367" s="958"/>
      <c r="U367" s="958"/>
      <c r="V367" s="958"/>
      <c r="W367" s="958"/>
      <c r="X367" s="958"/>
      <c r="Y367" s="958"/>
      <c r="Z367" s="958"/>
    </row>
    <row r="368" spans="1:26" ht="18.75" customHeight="1">
      <c r="A368" s="958"/>
      <c r="B368" s="995"/>
      <c r="C368" s="985"/>
      <c r="D368" s="985"/>
      <c r="E368" s="995"/>
      <c r="F368" s="995"/>
      <c r="G368" s="995"/>
      <c r="H368" s="995"/>
      <c r="I368" s="996"/>
      <c r="J368" s="996"/>
      <c r="K368" s="996"/>
      <c r="L368" s="958"/>
      <c r="M368" s="958"/>
      <c r="N368" s="958"/>
      <c r="O368" s="958"/>
      <c r="P368" s="958"/>
      <c r="Q368" s="958"/>
      <c r="R368" s="958"/>
      <c r="S368" s="958"/>
      <c r="T368" s="958"/>
      <c r="U368" s="958"/>
      <c r="V368" s="958"/>
      <c r="W368" s="958"/>
      <c r="X368" s="958"/>
      <c r="Y368" s="958"/>
      <c r="Z368" s="958"/>
    </row>
    <row r="369" spans="1:26" ht="18.75" customHeight="1">
      <c r="A369" s="958"/>
      <c r="B369" s="995"/>
      <c r="C369" s="985"/>
      <c r="D369" s="985"/>
      <c r="E369" s="995"/>
      <c r="F369" s="995"/>
      <c r="G369" s="995"/>
      <c r="H369" s="995"/>
      <c r="I369" s="996"/>
      <c r="J369" s="996"/>
      <c r="K369" s="996"/>
      <c r="L369" s="958"/>
      <c r="M369" s="958"/>
      <c r="N369" s="958"/>
      <c r="O369" s="958"/>
      <c r="P369" s="958"/>
      <c r="Q369" s="958"/>
      <c r="R369" s="958"/>
      <c r="S369" s="958"/>
      <c r="T369" s="958"/>
      <c r="U369" s="958"/>
      <c r="V369" s="958"/>
      <c r="W369" s="958"/>
      <c r="X369" s="958"/>
      <c r="Y369" s="958"/>
      <c r="Z369" s="958"/>
    </row>
    <row r="370" spans="1:26" ht="18.75" customHeight="1">
      <c r="A370" s="958"/>
      <c r="B370" s="995"/>
      <c r="C370" s="985"/>
      <c r="D370" s="985"/>
      <c r="E370" s="995"/>
      <c r="F370" s="995"/>
      <c r="G370" s="995"/>
      <c r="H370" s="995"/>
      <c r="I370" s="996"/>
      <c r="J370" s="996"/>
      <c r="K370" s="996"/>
      <c r="L370" s="958"/>
      <c r="M370" s="958"/>
      <c r="N370" s="958"/>
      <c r="O370" s="958"/>
      <c r="P370" s="958"/>
      <c r="Q370" s="958"/>
      <c r="R370" s="958"/>
      <c r="S370" s="958"/>
      <c r="T370" s="958"/>
      <c r="U370" s="958"/>
      <c r="V370" s="958"/>
      <c r="W370" s="958"/>
      <c r="X370" s="958"/>
      <c r="Y370" s="958"/>
      <c r="Z370" s="958"/>
    </row>
    <row r="371" spans="1:26" ht="18.75" customHeight="1">
      <c r="A371" s="958"/>
      <c r="B371" s="995"/>
      <c r="C371" s="985"/>
      <c r="D371" s="985"/>
      <c r="E371" s="995"/>
      <c r="F371" s="995"/>
      <c r="G371" s="995"/>
      <c r="H371" s="995"/>
      <c r="I371" s="996"/>
      <c r="J371" s="996"/>
      <c r="K371" s="996"/>
      <c r="L371" s="958"/>
      <c r="M371" s="958"/>
      <c r="N371" s="958"/>
      <c r="O371" s="958"/>
      <c r="P371" s="958"/>
      <c r="Q371" s="958"/>
      <c r="R371" s="958"/>
      <c r="S371" s="958"/>
      <c r="T371" s="958"/>
      <c r="U371" s="958"/>
      <c r="V371" s="958"/>
      <c r="W371" s="958"/>
      <c r="X371" s="958"/>
      <c r="Y371" s="958"/>
      <c r="Z371" s="958"/>
    </row>
    <row r="372" spans="1:26" ht="18.75" customHeight="1">
      <c r="A372" s="958"/>
      <c r="B372" s="995"/>
      <c r="C372" s="985"/>
      <c r="D372" s="985"/>
      <c r="E372" s="995"/>
      <c r="F372" s="995"/>
      <c r="G372" s="995"/>
      <c r="H372" s="995"/>
      <c r="I372" s="996"/>
      <c r="J372" s="996"/>
      <c r="K372" s="996"/>
      <c r="L372" s="958"/>
      <c r="M372" s="958"/>
      <c r="N372" s="958"/>
      <c r="O372" s="958"/>
      <c r="P372" s="958"/>
      <c r="Q372" s="958"/>
      <c r="R372" s="958"/>
      <c r="S372" s="958"/>
      <c r="T372" s="958"/>
      <c r="U372" s="958"/>
      <c r="V372" s="958"/>
      <c r="W372" s="958"/>
      <c r="X372" s="958"/>
      <c r="Y372" s="958"/>
      <c r="Z372" s="958"/>
    </row>
    <row r="373" spans="1:26" ht="18.75" customHeight="1">
      <c r="A373" s="958"/>
      <c r="B373" s="995"/>
      <c r="C373" s="985"/>
      <c r="D373" s="985"/>
      <c r="E373" s="995"/>
      <c r="F373" s="995"/>
      <c r="G373" s="995"/>
      <c r="H373" s="995"/>
      <c r="I373" s="996"/>
      <c r="J373" s="996"/>
      <c r="K373" s="996"/>
      <c r="L373" s="958"/>
      <c r="M373" s="958"/>
      <c r="N373" s="958"/>
      <c r="O373" s="958"/>
      <c r="P373" s="958"/>
      <c r="Q373" s="958"/>
      <c r="R373" s="958"/>
      <c r="S373" s="958"/>
      <c r="T373" s="958"/>
      <c r="U373" s="958"/>
      <c r="V373" s="958"/>
      <c r="W373" s="958"/>
      <c r="X373" s="958"/>
      <c r="Y373" s="958"/>
      <c r="Z373" s="958"/>
    </row>
    <row r="374" spans="1:26" ht="18.75" customHeight="1">
      <c r="A374" s="958"/>
      <c r="B374" s="995"/>
      <c r="C374" s="985"/>
      <c r="D374" s="985"/>
      <c r="E374" s="995"/>
      <c r="F374" s="995"/>
      <c r="G374" s="995"/>
      <c r="H374" s="995"/>
      <c r="I374" s="996"/>
      <c r="J374" s="996"/>
      <c r="K374" s="996"/>
      <c r="L374" s="958"/>
      <c r="M374" s="958"/>
      <c r="N374" s="958"/>
      <c r="O374" s="958"/>
      <c r="P374" s="958"/>
      <c r="Q374" s="958"/>
      <c r="R374" s="958"/>
      <c r="S374" s="958"/>
      <c r="T374" s="958"/>
      <c r="U374" s="958"/>
      <c r="V374" s="958"/>
      <c r="W374" s="958"/>
      <c r="X374" s="958"/>
      <c r="Y374" s="958"/>
      <c r="Z374" s="958"/>
    </row>
    <row r="375" spans="1:26" ht="18.75" customHeight="1">
      <c r="A375" s="958"/>
      <c r="B375" s="995"/>
      <c r="C375" s="985"/>
      <c r="D375" s="985"/>
      <c r="E375" s="995"/>
      <c r="F375" s="995"/>
      <c r="G375" s="995"/>
      <c r="H375" s="995"/>
      <c r="I375" s="996"/>
      <c r="J375" s="996"/>
      <c r="K375" s="996"/>
      <c r="L375" s="958"/>
      <c r="M375" s="958"/>
      <c r="N375" s="958"/>
      <c r="O375" s="958"/>
      <c r="P375" s="958"/>
      <c r="Q375" s="958"/>
      <c r="R375" s="958"/>
      <c r="S375" s="958"/>
      <c r="T375" s="958"/>
      <c r="U375" s="958"/>
      <c r="V375" s="958"/>
      <c r="W375" s="958"/>
      <c r="X375" s="958"/>
      <c r="Y375" s="958"/>
      <c r="Z375" s="958"/>
    </row>
    <row r="376" spans="1:26" ht="18.75" customHeight="1">
      <c r="A376" s="958"/>
      <c r="B376" s="995"/>
      <c r="C376" s="985"/>
      <c r="D376" s="985"/>
      <c r="E376" s="995"/>
      <c r="F376" s="995"/>
      <c r="G376" s="995"/>
      <c r="H376" s="995"/>
      <c r="I376" s="996"/>
      <c r="J376" s="996"/>
      <c r="K376" s="996"/>
      <c r="L376" s="958"/>
      <c r="M376" s="958"/>
      <c r="N376" s="958"/>
      <c r="O376" s="958"/>
      <c r="P376" s="958"/>
      <c r="Q376" s="958"/>
      <c r="R376" s="958"/>
      <c r="S376" s="958"/>
      <c r="T376" s="958"/>
      <c r="U376" s="958"/>
      <c r="V376" s="958"/>
      <c r="W376" s="958"/>
      <c r="X376" s="958"/>
      <c r="Y376" s="958"/>
      <c r="Z376" s="958"/>
    </row>
    <row r="377" spans="1:26" ht="18.75" customHeight="1">
      <c r="A377" s="958"/>
      <c r="B377" s="995"/>
      <c r="C377" s="985"/>
      <c r="D377" s="985"/>
      <c r="E377" s="995"/>
      <c r="F377" s="995"/>
      <c r="G377" s="995"/>
      <c r="H377" s="995"/>
      <c r="I377" s="996"/>
      <c r="J377" s="996"/>
      <c r="K377" s="996"/>
      <c r="L377" s="958"/>
      <c r="M377" s="958"/>
      <c r="N377" s="958"/>
      <c r="O377" s="958"/>
      <c r="P377" s="958"/>
      <c r="Q377" s="958"/>
      <c r="R377" s="958"/>
      <c r="S377" s="958"/>
      <c r="T377" s="958"/>
      <c r="U377" s="958"/>
      <c r="V377" s="958"/>
      <c r="W377" s="958"/>
      <c r="X377" s="958"/>
      <c r="Y377" s="958"/>
      <c r="Z377" s="958"/>
    </row>
    <row r="378" spans="1:26" ht="18.75" customHeight="1">
      <c r="A378" s="958"/>
      <c r="B378" s="995"/>
      <c r="C378" s="985"/>
      <c r="D378" s="985"/>
      <c r="E378" s="995"/>
      <c r="F378" s="995"/>
      <c r="G378" s="995"/>
      <c r="H378" s="995"/>
      <c r="I378" s="996"/>
      <c r="J378" s="996"/>
      <c r="K378" s="996"/>
      <c r="L378" s="958"/>
      <c r="M378" s="958"/>
      <c r="N378" s="958"/>
      <c r="O378" s="958"/>
      <c r="P378" s="958"/>
      <c r="Q378" s="958"/>
      <c r="R378" s="958"/>
      <c r="S378" s="958"/>
      <c r="T378" s="958"/>
      <c r="U378" s="958"/>
      <c r="V378" s="958"/>
      <c r="W378" s="958"/>
      <c r="X378" s="958"/>
      <c r="Y378" s="958"/>
      <c r="Z378" s="958"/>
    </row>
    <row r="379" spans="1:26" ht="18.75" customHeight="1">
      <c r="A379" s="958"/>
      <c r="B379" s="995"/>
      <c r="C379" s="985"/>
      <c r="D379" s="985"/>
      <c r="E379" s="995"/>
      <c r="F379" s="995"/>
      <c r="G379" s="995"/>
      <c r="H379" s="995"/>
      <c r="I379" s="996"/>
      <c r="J379" s="996"/>
      <c r="K379" s="996"/>
      <c r="L379" s="958"/>
      <c r="M379" s="958"/>
      <c r="N379" s="958"/>
      <c r="O379" s="958"/>
      <c r="P379" s="958"/>
      <c r="Q379" s="958"/>
      <c r="R379" s="958"/>
      <c r="S379" s="958"/>
      <c r="T379" s="958"/>
      <c r="U379" s="958"/>
      <c r="V379" s="958"/>
      <c r="W379" s="958"/>
      <c r="X379" s="958"/>
      <c r="Y379" s="958"/>
      <c r="Z379" s="958"/>
    </row>
    <row r="380" spans="1:26" ht="18.75" customHeight="1">
      <c r="A380" s="958"/>
      <c r="B380" s="995"/>
      <c r="C380" s="985"/>
      <c r="D380" s="985"/>
      <c r="E380" s="995"/>
      <c r="F380" s="995"/>
      <c r="G380" s="995"/>
      <c r="H380" s="995"/>
      <c r="I380" s="996"/>
      <c r="J380" s="996"/>
      <c r="K380" s="996"/>
      <c r="L380" s="958"/>
      <c r="M380" s="958"/>
      <c r="N380" s="958"/>
      <c r="O380" s="958"/>
      <c r="P380" s="958"/>
      <c r="Q380" s="958"/>
      <c r="R380" s="958"/>
      <c r="S380" s="958"/>
      <c r="T380" s="958"/>
      <c r="U380" s="958"/>
      <c r="V380" s="958"/>
      <c r="W380" s="958"/>
      <c r="X380" s="958"/>
      <c r="Y380" s="958"/>
      <c r="Z380" s="958"/>
    </row>
    <row r="381" spans="1:26" ht="18.75" customHeight="1">
      <c r="A381" s="958"/>
      <c r="B381" s="995"/>
      <c r="C381" s="985"/>
      <c r="D381" s="985"/>
      <c r="E381" s="995"/>
      <c r="F381" s="995"/>
      <c r="G381" s="995"/>
      <c r="H381" s="995"/>
      <c r="I381" s="996"/>
      <c r="J381" s="996"/>
      <c r="K381" s="996"/>
      <c r="L381" s="958"/>
      <c r="M381" s="958"/>
      <c r="N381" s="958"/>
      <c r="O381" s="958"/>
      <c r="P381" s="958"/>
      <c r="Q381" s="958"/>
      <c r="R381" s="958"/>
      <c r="S381" s="958"/>
      <c r="T381" s="958"/>
      <c r="U381" s="958"/>
      <c r="V381" s="958"/>
      <c r="W381" s="958"/>
      <c r="X381" s="958"/>
      <c r="Y381" s="958"/>
      <c r="Z381" s="958"/>
    </row>
    <row r="382" spans="1:26" ht="18.75" customHeight="1">
      <c r="A382" s="958"/>
      <c r="B382" s="995"/>
      <c r="C382" s="985"/>
      <c r="D382" s="985"/>
      <c r="E382" s="995"/>
      <c r="F382" s="995"/>
      <c r="G382" s="995"/>
      <c r="H382" s="995"/>
      <c r="I382" s="996"/>
      <c r="J382" s="996"/>
      <c r="K382" s="996"/>
      <c r="L382" s="958"/>
      <c r="M382" s="958"/>
      <c r="N382" s="958"/>
      <c r="O382" s="958"/>
      <c r="P382" s="958"/>
      <c r="Q382" s="958"/>
      <c r="R382" s="958"/>
      <c r="S382" s="958"/>
      <c r="T382" s="958"/>
      <c r="U382" s="958"/>
      <c r="V382" s="958"/>
      <c r="W382" s="958"/>
      <c r="X382" s="958"/>
      <c r="Y382" s="958"/>
      <c r="Z382" s="958"/>
    </row>
    <row r="383" spans="1:26" ht="18.75" customHeight="1">
      <c r="A383" s="958"/>
      <c r="B383" s="995"/>
      <c r="C383" s="985"/>
      <c r="D383" s="985"/>
      <c r="E383" s="995"/>
      <c r="F383" s="995"/>
      <c r="G383" s="995"/>
      <c r="H383" s="995"/>
      <c r="I383" s="996"/>
      <c r="J383" s="996"/>
      <c r="K383" s="996"/>
      <c r="L383" s="958"/>
      <c r="M383" s="958"/>
      <c r="N383" s="958"/>
      <c r="O383" s="958"/>
      <c r="P383" s="958"/>
      <c r="Q383" s="958"/>
      <c r="R383" s="958"/>
      <c r="S383" s="958"/>
      <c r="T383" s="958"/>
      <c r="U383" s="958"/>
      <c r="V383" s="958"/>
      <c r="W383" s="958"/>
      <c r="X383" s="958"/>
      <c r="Y383" s="958"/>
      <c r="Z383" s="958"/>
    </row>
    <row r="384" spans="1:26" ht="18.75" customHeight="1">
      <c r="A384" s="958"/>
      <c r="B384" s="995"/>
      <c r="C384" s="985"/>
      <c r="D384" s="985"/>
      <c r="E384" s="995"/>
      <c r="F384" s="995"/>
      <c r="G384" s="995"/>
      <c r="H384" s="995"/>
      <c r="I384" s="996"/>
      <c r="J384" s="996"/>
      <c r="K384" s="996"/>
      <c r="L384" s="958"/>
      <c r="M384" s="958"/>
      <c r="N384" s="958"/>
      <c r="O384" s="958"/>
      <c r="P384" s="958"/>
      <c r="Q384" s="958"/>
      <c r="R384" s="958"/>
      <c r="S384" s="958"/>
      <c r="T384" s="958"/>
      <c r="U384" s="958"/>
      <c r="V384" s="958"/>
      <c r="W384" s="958"/>
      <c r="X384" s="958"/>
      <c r="Y384" s="958"/>
      <c r="Z384" s="958"/>
    </row>
    <row r="385" spans="1:26" ht="18.75" customHeight="1">
      <c r="A385" s="958"/>
      <c r="B385" s="995"/>
      <c r="C385" s="985"/>
      <c r="D385" s="985"/>
      <c r="E385" s="995"/>
      <c r="F385" s="995"/>
      <c r="G385" s="995"/>
      <c r="H385" s="995"/>
      <c r="I385" s="996"/>
      <c r="J385" s="996"/>
      <c r="K385" s="996"/>
      <c r="L385" s="958"/>
      <c r="M385" s="958"/>
      <c r="N385" s="958"/>
      <c r="O385" s="958"/>
      <c r="P385" s="958"/>
      <c r="Q385" s="958"/>
      <c r="R385" s="958"/>
      <c r="S385" s="958"/>
      <c r="T385" s="958"/>
      <c r="U385" s="958"/>
      <c r="V385" s="958"/>
      <c r="W385" s="958"/>
      <c r="X385" s="958"/>
      <c r="Y385" s="958"/>
      <c r="Z385" s="958"/>
    </row>
    <row r="386" spans="1:26" ht="18.75" customHeight="1">
      <c r="A386" s="958"/>
      <c r="B386" s="995"/>
      <c r="C386" s="985"/>
      <c r="D386" s="985"/>
      <c r="E386" s="995"/>
      <c r="F386" s="995"/>
      <c r="G386" s="995"/>
      <c r="H386" s="995"/>
      <c r="I386" s="996"/>
      <c r="J386" s="996"/>
      <c r="K386" s="996"/>
      <c r="L386" s="958"/>
      <c r="M386" s="958"/>
      <c r="N386" s="958"/>
      <c r="O386" s="958"/>
      <c r="P386" s="958"/>
      <c r="Q386" s="958"/>
      <c r="R386" s="958"/>
      <c r="S386" s="958"/>
      <c r="T386" s="958"/>
      <c r="U386" s="958"/>
      <c r="V386" s="958"/>
      <c r="W386" s="958"/>
      <c r="X386" s="958"/>
      <c r="Y386" s="958"/>
      <c r="Z386" s="958"/>
    </row>
    <row r="387" spans="1:26" ht="18.75" customHeight="1">
      <c r="A387" s="958"/>
      <c r="B387" s="995"/>
      <c r="C387" s="985"/>
      <c r="D387" s="985"/>
      <c r="E387" s="995"/>
      <c r="F387" s="995"/>
      <c r="G387" s="995"/>
      <c r="H387" s="995"/>
      <c r="I387" s="996"/>
      <c r="J387" s="996"/>
      <c r="K387" s="996"/>
      <c r="L387" s="958"/>
      <c r="M387" s="958"/>
      <c r="N387" s="958"/>
      <c r="O387" s="958"/>
      <c r="P387" s="958"/>
      <c r="Q387" s="958"/>
      <c r="R387" s="958"/>
      <c r="S387" s="958"/>
      <c r="T387" s="958"/>
      <c r="U387" s="958"/>
      <c r="V387" s="958"/>
      <c r="W387" s="958"/>
      <c r="X387" s="958"/>
      <c r="Y387" s="958"/>
      <c r="Z387" s="958"/>
    </row>
    <row r="388" spans="1:26" ht="18.75" customHeight="1">
      <c r="A388" s="958"/>
      <c r="B388" s="995"/>
      <c r="C388" s="985"/>
      <c r="D388" s="985"/>
      <c r="E388" s="995"/>
      <c r="F388" s="995"/>
      <c r="G388" s="995"/>
      <c r="H388" s="995"/>
      <c r="I388" s="996"/>
      <c r="J388" s="996"/>
      <c r="K388" s="996"/>
      <c r="L388" s="958"/>
      <c r="M388" s="958"/>
      <c r="N388" s="958"/>
      <c r="O388" s="958"/>
      <c r="P388" s="958"/>
      <c r="Q388" s="958"/>
      <c r="R388" s="958"/>
      <c r="S388" s="958"/>
      <c r="T388" s="958"/>
      <c r="U388" s="958"/>
      <c r="V388" s="958"/>
      <c r="W388" s="958"/>
      <c r="X388" s="958"/>
      <c r="Y388" s="958"/>
      <c r="Z388" s="958"/>
    </row>
    <row r="389" spans="1:26" ht="18.75" customHeight="1">
      <c r="A389" s="958"/>
      <c r="B389" s="995"/>
      <c r="C389" s="985"/>
      <c r="D389" s="985"/>
      <c r="E389" s="995"/>
      <c r="F389" s="995"/>
      <c r="G389" s="995"/>
      <c r="H389" s="995"/>
      <c r="I389" s="996"/>
      <c r="J389" s="996"/>
      <c r="K389" s="996"/>
      <c r="L389" s="958"/>
      <c r="M389" s="958"/>
      <c r="N389" s="958"/>
      <c r="O389" s="958"/>
      <c r="P389" s="958"/>
      <c r="Q389" s="958"/>
      <c r="R389" s="958"/>
      <c r="S389" s="958"/>
      <c r="T389" s="958"/>
      <c r="U389" s="958"/>
      <c r="V389" s="958"/>
      <c r="W389" s="958"/>
      <c r="X389" s="958"/>
      <c r="Y389" s="958"/>
      <c r="Z389" s="958"/>
    </row>
    <row r="390" spans="1:26" ht="18.75" customHeight="1">
      <c r="A390" s="958"/>
      <c r="B390" s="995"/>
      <c r="C390" s="985"/>
      <c r="D390" s="985"/>
      <c r="E390" s="995"/>
      <c r="F390" s="995"/>
      <c r="G390" s="995"/>
      <c r="H390" s="995"/>
      <c r="I390" s="996"/>
      <c r="J390" s="996"/>
      <c r="K390" s="996"/>
      <c r="L390" s="958"/>
      <c r="M390" s="958"/>
      <c r="N390" s="958"/>
      <c r="O390" s="958"/>
      <c r="P390" s="958"/>
      <c r="Q390" s="958"/>
      <c r="R390" s="958"/>
      <c r="S390" s="958"/>
      <c r="T390" s="958"/>
      <c r="U390" s="958"/>
      <c r="V390" s="958"/>
      <c r="W390" s="958"/>
      <c r="X390" s="958"/>
      <c r="Y390" s="958"/>
      <c r="Z390" s="958"/>
    </row>
    <row r="391" spans="1:26" ht="18.75" customHeight="1">
      <c r="A391" s="958"/>
      <c r="B391" s="995"/>
      <c r="C391" s="985"/>
      <c r="D391" s="985"/>
      <c r="E391" s="995"/>
      <c r="F391" s="995"/>
      <c r="G391" s="995"/>
      <c r="H391" s="995"/>
      <c r="I391" s="996"/>
      <c r="J391" s="996"/>
      <c r="K391" s="996"/>
      <c r="L391" s="958"/>
      <c r="M391" s="958"/>
      <c r="N391" s="958"/>
      <c r="O391" s="958"/>
      <c r="P391" s="958"/>
      <c r="Q391" s="958"/>
      <c r="R391" s="958"/>
      <c r="S391" s="958"/>
      <c r="T391" s="958"/>
      <c r="U391" s="958"/>
      <c r="V391" s="958"/>
      <c r="W391" s="958"/>
      <c r="X391" s="958"/>
      <c r="Y391" s="958"/>
      <c r="Z391" s="958"/>
    </row>
    <row r="392" spans="1:26" ht="18.75" customHeight="1">
      <c r="A392" s="958"/>
      <c r="B392" s="995"/>
      <c r="C392" s="985"/>
      <c r="D392" s="985"/>
      <c r="E392" s="995"/>
      <c r="F392" s="995"/>
      <c r="G392" s="995"/>
      <c r="H392" s="995"/>
      <c r="I392" s="996"/>
      <c r="J392" s="996"/>
      <c r="K392" s="996"/>
      <c r="L392" s="958"/>
      <c r="M392" s="958"/>
      <c r="N392" s="958"/>
      <c r="O392" s="958"/>
      <c r="P392" s="958"/>
      <c r="Q392" s="958"/>
      <c r="R392" s="958"/>
      <c r="S392" s="958"/>
      <c r="T392" s="958"/>
      <c r="U392" s="958"/>
      <c r="V392" s="958"/>
      <c r="W392" s="958"/>
      <c r="X392" s="958"/>
      <c r="Y392" s="958"/>
      <c r="Z392" s="958"/>
    </row>
    <row r="393" spans="1:26" ht="18.75" customHeight="1">
      <c r="A393" s="958"/>
      <c r="B393" s="995"/>
      <c r="C393" s="985"/>
      <c r="D393" s="985"/>
      <c r="E393" s="995"/>
      <c r="F393" s="995"/>
      <c r="G393" s="995"/>
      <c r="H393" s="995"/>
      <c r="I393" s="996"/>
      <c r="J393" s="996"/>
      <c r="K393" s="996"/>
      <c r="L393" s="958"/>
      <c r="M393" s="958"/>
      <c r="N393" s="958"/>
      <c r="O393" s="958"/>
      <c r="P393" s="958"/>
      <c r="Q393" s="958"/>
      <c r="R393" s="958"/>
      <c r="S393" s="958"/>
      <c r="T393" s="958"/>
      <c r="U393" s="958"/>
      <c r="V393" s="958"/>
      <c r="W393" s="958"/>
      <c r="X393" s="958"/>
      <c r="Y393" s="958"/>
      <c r="Z393" s="958"/>
    </row>
    <row r="394" spans="1:26" ht="18.75" customHeight="1">
      <c r="A394" s="958"/>
      <c r="B394" s="995"/>
      <c r="C394" s="985"/>
      <c r="D394" s="985"/>
      <c r="E394" s="995"/>
      <c r="F394" s="995"/>
      <c r="G394" s="995"/>
      <c r="H394" s="995"/>
      <c r="I394" s="996"/>
      <c r="J394" s="996"/>
      <c r="K394" s="996"/>
      <c r="L394" s="958"/>
      <c r="M394" s="958"/>
      <c r="N394" s="958"/>
      <c r="O394" s="958"/>
      <c r="P394" s="958"/>
      <c r="Q394" s="958"/>
      <c r="R394" s="958"/>
      <c r="S394" s="958"/>
      <c r="T394" s="958"/>
      <c r="U394" s="958"/>
      <c r="V394" s="958"/>
      <c r="W394" s="958"/>
      <c r="X394" s="958"/>
      <c r="Y394" s="958"/>
      <c r="Z394" s="958"/>
    </row>
    <row r="395" spans="1:26" ht="18.75" customHeight="1">
      <c r="A395" s="958"/>
      <c r="B395" s="995"/>
      <c r="C395" s="985"/>
      <c r="D395" s="985"/>
      <c r="E395" s="995"/>
      <c r="F395" s="995"/>
      <c r="G395" s="995"/>
      <c r="H395" s="995"/>
      <c r="I395" s="996"/>
      <c r="J395" s="996"/>
      <c r="K395" s="996"/>
      <c r="L395" s="958"/>
      <c r="M395" s="958"/>
      <c r="N395" s="958"/>
      <c r="O395" s="958"/>
      <c r="P395" s="958"/>
      <c r="Q395" s="958"/>
      <c r="R395" s="958"/>
      <c r="S395" s="958"/>
      <c r="T395" s="958"/>
      <c r="U395" s="958"/>
      <c r="V395" s="958"/>
      <c r="W395" s="958"/>
      <c r="X395" s="958"/>
      <c r="Y395" s="958"/>
      <c r="Z395" s="958"/>
    </row>
    <row r="396" spans="1:26" ht="18.75" customHeight="1">
      <c r="A396" s="958"/>
      <c r="B396" s="995"/>
      <c r="C396" s="985"/>
      <c r="D396" s="985"/>
      <c r="E396" s="995"/>
      <c r="F396" s="995"/>
      <c r="G396" s="995"/>
      <c r="H396" s="995"/>
      <c r="I396" s="996"/>
      <c r="J396" s="996"/>
      <c r="K396" s="996"/>
      <c r="L396" s="958"/>
      <c r="M396" s="958"/>
      <c r="N396" s="958"/>
      <c r="O396" s="958"/>
      <c r="P396" s="958"/>
      <c r="Q396" s="958"/>
      <c r="R396" s="958"/>
      <c r="S396" s="958"/>
      <c r="T396" s="958"/>
      <c r="U396" s="958"/>
      <c r="V396" s="958"/>
      <c r="W396" s="958"/>
      <c r="X396" s="958"/>
      <c r="Y396" s="958"/>
      <c r="Z396" s="958"/>
    </row>
    <row r="397" spans="1:26" ht="18.75" customHeight="1">
      <c r="A397" s="958"/>
      <c r="B397" s="995"/>
      <c r="C397" s="985"/>
      <c r="D397" s="985"/>
      <c r="E397" s="995"/>
      <c r="F397" s="995"/>
      <c r="G397" s="995"/>
      <c r="H397" s="995"/>
      <c r="I397" s="996"/>
      <c r="J397" s="996"/>
      <c r="K397" s="996"/>
      <c r="L397" s="958"/>
      <c r="M397" s="958"/>
      <c r="N397" s="958"/>
      <c r="O397" s="958"/>
      <c r="P397" s="958"/>
      <c r="Q397" s="958"/>
      <c r="R397" s="958"/>
      <c r="S397" s="958"/>
      <c r="T397" s="958"/>
      <c r="U397" s="958"/>
      <c r="V397" s="958"/>
      <c r="W397" s="958"/>
      <c r="X397" s="958"/>
      <c r="Y397" s="958"/>
      <c r="Z397" s="958"/>
    </row>
    <row r="398" spans="1:26" ht="18.75" customHeight="1">
      <c r="A398" s="958"/>
      <c r="B398" s="995"/>
      <c r="C398" s="985"/>
      <c r="D398" s="985"/>
      <c r="E398" s="995"/>
      <c r="F398" s="995"/>
      <c r="G398" s="995"/>
      <c r="H398" s="995"/>
      <c r="I398" s="996"/>
      <c r="J398" s="996"/>
      <c r="K398" s="996"/>
      <c r="L398" s="958"/>
      <c r="M398" s="958"/>
      <c r="N398" s="958"/>
      <c r="O398" s="958"/>
      <c r="P398" s="958"/>
      <c r="Q398" s="958"/>
      <c r="R398" s="958"/>
      <c r="S398" s="958"/>
      <c r="T398" s="958"/>
      <c r="U398" s="958"/>
      <c r="V398" s="958"/>
      <c r="W398" s="958"/>
      <c r="X398" s="958"/>
      <c r="Y398" s="958"/>
      <c r="Z398" s="958"/>
    </row>
    <row r="399" spans="1:26" ht="18.75" customHeight="1">
      <c r="A399" s="958"/>
      <c r="B399" s="995"/>
      <c r="C399" s="985"/>
      <c r="D399" s="985"/>
      <c r="E399" s="995"/>
      <c r="F399" s="995"/>
      <c r="G399" s="995"/>
      <c r="H399" s="995"/>
      <c r="I399" s="996"/>
      <c r="J399" s="996"/>
      <c r="K399" s="996"/>
      <c r="L399" s="958"/>
      <c r="M399" s="958"/>
      <c r="N399" s="958"/>
      <c r="O399" s="958"/>
      <c r="P399" s="958"/>
      <c r="Q399" s="958"/>
      <c r="R399" s="958"/>
      <c r="S399" s="958"/>
      <c r="T399" s="958"/>
      <c r="U399" s="958"/>
      <c r="V399" s="958"/>
      <c r="W399" s="958"/>
      <c r="X399" s="958"/>
      <c r="Y399" s="958"/>
      <c r="Z399" s="958"/>
    </row>
    <row r="400" spans="1:26" ht="18.75" customHeight="1">
      <c r="A400" s="958"/>
      <c r="B400" s="995"/>
      <c r="C400" s="985"/>
      <c r="D400" s="985"/>
      <c r="E400" s="995"/>
      <c r="F400" s="995"/>
      <c r="G400" s="995"/>
      <c r="H400" s="995"/>
      <c r="I400" s="996"/>
      <c r="J400" s="996"/>
      <c r="K400" s="996"/>
      <c r="L400" s="958"/>
      <c r="M400" s="958"/>
      <c r="N400" s="958"/>
      <c r="O400" s="958"/>
      <c r="P400" s="958"/>
      <c r="Q400" s="958"/>
      <c r="R400" s="958"/>
      <c r="S400" s="958"/>
      <c r="T400" s="958"/>
      <c r="U400" s="958"/>
      <c r="V400" s="958"/>
      <c r="W400" s="958"/>
      <c r="X400" s="958"/>
      <c r="Y400" s="958"/>
      <c r="Z400" s="958"/>
    </row>
    <row r="401" spans="1:26" ht="18.75" customHeight="1">
      <c r="A401" s="958"/>
      <c r="B401" s="995"/>
      <c r="C401" s="985"/>
      <c r="D401" s="985"/>
      <c r="E401" s="995"/>
      <c r="F401" s="995"/>
      <c r="G401" s="995"/>
      <c r="H401" s="995"/>
      <c r="I401" s="996"/>
      <c r="J401" s="996"/>
      <c r="K401" s="996"/>
      <c r="L401" s="958"/>
      <c r="M401" s="958"/>
      <c r="N401" s="958"/>
      <c r="O401" s="958"/>
      <c r="P401" s="958"/>
      <c r="Q401" s="958"/>
      <c r="R401" s="958"/>
      <c r="S401" s="958"/>
      <c r="T401" s="958"/>
      <c r="U401" s="958"/>
      <c r="V401" s="958"/>
      <c r="W401" s="958"/>
      <c r="X401" s="958"/>
      <c r="Y401" s="958"/>
      <c r="Z401" s="958"/>
    </row>
    <row r="402" spans="1:26" ht="18.75" customHeight="1">
      <c r="A402" s="958"/>
      <c r="B402" s="995"/>
      <c r="C402" s="985"/>
      <c r="D402" s="985"/>
      <c r="E402" s="995"/>
      <c r="F402" s="995"/>
      <c r="G402" s="995"/>
      <c r="H402" s="995"/>
      <c r="I402" s="996"/>
      <c r="J402" s="996"/>
      <c r="K402" s="996"/>
      <c r="L402" s="958"/>
      <c r="M402" s="958"/>
      <c r="N402" s="958"/>
      <c r="O402" s="958"/>
      <c r="P402" s="958"/>
      <c r="Q402" s="958"/>
      <c r="R402" s="958"/>
      <c r="S402" s="958"/>
      <c r="T402" s="958"/>
      <c r="U402" s="958"/>
      <c r="V402" s="958"/>
      <c r="W402" s="958"/>
      <c r="X402" s="958"/>
      <c r="Y402" s="958"/>
      <c r="Z402" s="958"/>
    </row>
    <row r="403" spans="1:26" ht="18.75" customHeight="1">
      <c r="A403" s="958"/>
      <c r="B403" s="995"/>
      <c r="C403" s="985"/>
      <c r="D403" s="985"/>
      <c r="E403" s="995"/>
      <c r="F403" s="995"/>
      <c r="G403" s="995"/>
      <c r="H403" s="995"/>
      <c r="I403" s="996"/>
      <c r="J403" s="996"/>
      <c r="K403" s="996"/>
      <c r="L403" s="958"/>
      <c r="M403" s="958"/>
      <c r="N403" s="958"/>
      <c r="O403" s="958"/>
      <c r="P403" s="958"/>
      <c r="Q403" s="958"/>
      <c r="R403" s="958"/>
      <c r="S403" s="958"/>
      <c r="T403" s="958"/>
      <c r="U403" s="958"/>
      <c r="V403" s="958"/>
      <c r="W403" s="958"/>
      <c r="X403" s="958"/>
      <c r="Y403" s="958"/>
      <c r="Z403" s="958"/>
    </row>
    <row r="404" spans="1:26" ht="18.75" customHeight="1">
      <c r="A404" s="958"/>
      <c r="B404" s="995"/>
      <c r="C404" s="985"/>
      <c r="D404" s="985"/>
      <c r="E404" s="995"/>
      <c r="F404" s="995"/>
      <c r="G404" s="995"/>
      <c r="H404" s="995"/>
      <c r="I404" s="996"/>
      <c r="J404" s="996"/>
      <c r="K404" s="996"/>
      <c r="L404" s="958"/>
      <c r="M404" s="958"/>
      <c r="N404" s="958"/>
      <c r="O404" s="958"/>
      <c r="P404" s="958"/>
      <c r="Q404" s="958"/>
      <c r="R404" s="958"/>
      <c r="S404" s="958"/>
      <c r="T404" s="958"/>
      <c r="U404" s="958"/>
      <c r="V404" s="958"/>
      <c r="W404" s="958"/>
      <c r="X404" s="958"/>
      <c r="Y404" s="958"/>
      <c r="Z404" s="958"/>
    </row>
    <row r="405" spans="1:26" ht="18.75" customHeight="1">
      <c r="A405" s="958"/>
      <c r="B405" s="995"/>
      <c r="C405" s="985"/>
      <c r="D405" s="985"/>
      <c r="E405" s="995"/>
      <c r="F405" s="995"/>
      <c r="G405" s="995"/>
      <c r="H405" s="995"/>
      <c r="I405" s="996"/>
      <c r="J405" s="996"/>
      <c r="K405" s="996"/>
      <c r="L405" s="958"/>
      <c r="M405" s="958"/>
      <c r="N405" s="958"/>
      <c r="O405" s="958"/>
      <c r="P405" s="958"/>
      <c r="Q405" s="958"/>
      <c r="R405" s="958"/>
      <c r="S405" s="958"/>
      <c r="T405" s="958"/>
      <c r="U405" s="958"/>
      <c r="V405" s="958"/>
      <c r="W405" s="958"/>
      <c r="X405" s="958"/>
      <c r="Y405" s="958"/>
      <c r="Z405" s="958"/>
    </row>
    <row r="406" spans="1:26" ht="18.75" customHeight="1">
      <c r="A406" s="958"/>
      <c r="B406" s="995"/>
      <c r="C406" s="985"/>
      <c r="D406" s="985"/>
      <c r="E406" s="995"/>
      <c r="F406" s="995"/>
      <c r="G406" s="995"/>
      <c r="H406" s="995"/>
      <c r="I406" s="996"/>
      <c r="J406" s="996"/>
      <c r="K406" s="996"/>
      <c r="L406" s="958"/>
      <c r="M406" s="958"/>
      <c r="N406" s="958"/>
      <c r="O406" s="958"/>
      <c r="P406" s="958"/>
      <c r="Q406" s="958"/>
      <c r="R406" s="958"/>
      <c r="S406" s="958"/>
      <c r="T406" s="958"/>
      <c r="U406" s="958"/>
      <c r="V406" s="958"/>
      <c r="W406" s="958"/>
      <c r="X406" s="958"/>
      <c r="Y406" s="958"/>
      <c r="Z406" s="958"/>
    </row>
    <row r="407" spans="1:26" ht="18.75" customHeight="1">
      <c r="A407" s="958"/>
      <c r="B407" s="995"/>
      <c r="C407" s="985"/>
      <c r="D407" s="985"/>
      <c r="E407" s="995"/>
      <c r="F407" s="995"/>
      <c r="G407" s="995"/>
      <c r="H407" s="995"/>
      <c r="I407" s="996"/>
      <c r="J407" s="996"/>
      <c r="K407" s="996"/>
      <c r="L407" s="958"/>
      <c r="M407" s="958"/>
      <c r="N407" s="958"/>
      <c r="O407" s="958"/>
      <c r="P407" s="958"/>
      <c r="Q407" s="958"/>
      <c r="R407" s="958"/>
      <c r="S407" s="958"/>
      <c r="T407" s="958"/>
      <c r="U407" s="958"/>
      <c r="V407" s="958"/>
      <c r="W407" s="958"/>
      <c r="X407" s="958"/>
      <c r="Y407" s="958"/>
      <c r="Z407" s="958"/>
    </row>
    <row r="408" spans="1:26" ht="18.75" customHeight="1">
      <c r="A408" s="958"/>
      <c r="B408" s="995"/>
      <c r="C408" s="985"/>
      <c r="D408" s="985"/>
      <c r="E408" s="995"/>
      <c r="F408" s="995"/>
      <c r="G408" s="995"/>
      <c r="H408" s="995"/>
      <c r="I408" s="996"/>
      <c r="J408" s="996"/>
      <c r="K408" s="996"/>
      <c r="L408" s="958"/>
      <c r="M408" s="958"/>
      <c r="N408" s="958"/>
      <c r="O408" s="958"/>
      <c r="P408" s="958"/>
      <c r="Q408" s="958"/>
      <c r="R408" s="958"/>
      <c r="S408" s="958"/>
      <c r="T408" s="958"/>
      <c r="U408" s="958"/>
      <c r="V408" s="958"/>
      <c r="W408" s="958"/>
      <c r="X408" s="958"/>
      <c r="Y408" s="958"/>
      <c r="Z408" s="958"/>
    </row>
    <row r="409" spans="1:26" ht="18.75" customHeight="1">
      <c r="A409" s="958"/>
      <c r="B409" s="995"/>
      <c r="C409" s="985"/>
      <c r="D409" s="985"/>
      <c r="E409" s="995"/>
      <c r="F409" s="995"/>
      <c r="G409" s="995"/>
      <c r="H409" s="995"/>
      <c r="I409" s="996"/>
      <c r="J409" s="996"/>
      <c r="K409" s="996"/>
      <c r="L409" s="958"/>
      <c r="M409" s="958"/>
      <c r="N409" s="958"/>
      <c r="O409" s="958"/>
      <c r="P409" s="958"/>
      <c r="Q409" s="958"/>
      <c r="R409" s="958"/>
      <c r="S409" s="958"/>
      <c r="T409" s="958"/>
      <c r="U409" s="958"/>
      <c r="V409" s="958"/>
      <c r="W409" s="958"/>
      <c r="X409" s="958"/>
      <c r="Y409" s="958"/>
      <c r="Z409" s="958"/>
    </row>
    <row r="410" spans="1:26" ht="18.75" customHeight="1">
      <c r="A410" s="958"/>
      <c r="B410" s="995"/>
      <c r="C410" s="985"/>
      <c r="D410" s="985"/>
      <c r="E410" s="995"/>
      <c r="F410" s="995"/>
      <c r="G410" s="995"/>
      <c r="H410" s="995"/>
      <c r="I410" s="996"/>
      <c r="J410" s="996"/>
      <c r="K410" s="996"/>
      <c r="L410" s="958"/>
      <c r="M410" s="958"/>
      <c r="N410" s="958"/>
      <c r="O410" s="958"/>
      <c r="P410" s="958"/>
      <c r="Q410" s="958"/>
      <c r="R410" s="958"/>
      <c r="S410" s="958"/>
      <c r="T410" s="958"/>
      <c r="U410" s="958"/>
      <c r="V410" s="958"/>
      <c r="W410" s="958"/>
      <c r="X410" s="958"/>
      <c r="Y410" s="958"/>
      <c r="Z410" s="958"/>
    </row>
    <row r="411" spans="1:26" ht="18.75" customHeight="1">
      <c r="A411" s="958"/>
      <c r="B411" s="995"/>
      <c r="C411" s="985"/>
      <c r="D411" s="985"/>
      <c r="E411" s="995"/>
      <c r="F411" s="995"/>
      <c r="G411" s="995"/>
      <c r="H411" s="995"/>
      <c r="I411" s="996"/>
      <c r="J411" s="996"/>
      <c r="K411" s="996"/>
      <c r="L411" s="958"/>
      <c r="M411" s="958"/>
      <c r="N411" s="958"/>
      <c r="O411" s="958"/>
      <c r="P411" s="958"/>
      <c r="Q411" s="958"/>
      <c r="R411" s="958"/>
      <c r="S411" s="958"/>
      <c r="T411" s="958"/>
      <c r="U411" s="958"/>
      <c r="V411" s="958"/>
      <c r="W411" s="958"/>
      <c r="X411" s="958"/>
      <c r="Y411" s="958"/>
      <c r="Z411" s="958"/>
    </row>
    <row r="412" spans="1:26" ht="18.75" customHeight="1">
      <c r="A412" s="958"/>
      <c r="B412" s="995"/>
      <c r="C412" s="985"/>
      <c r="D412" s="985"/>
      <c r="E412" s="995"/>
      <c r="F412" s="995"/>
      <c r="G412" s="995"/>
      <c r="H412" s="995"/>
      <c r="I412" s="996"/>
      <c r="J412" s="996"/>
      <c r="K412" s="996"/>
      <c r="L412" s="958"/>
      <c r="M412" s="958"/>
      <c r="N412" s="958"/>
      <c r="O412" s="958"/>
      <c r="P412" s="958"/>
      <c r="Q412" s="958"/>
      <c r="R412" s="958"/>
      <c r="S412" s="958"/>
      <c r="T412" s="958"/>
      <c r="U412" s="958"/>
      <c r="V412" s="958"/>
      <c r="W412" s="958"/>
      <c r="X412" s="958"/>
      <c r="Y412" s="958"/>
      <c r="Z412" s="958"/>
    </row>
    <row r="413" spans="1:26" ht="18.75" customHeight="1">
      <c r="A413" s="958"/>
      <c r="B413" s="995"/>
      <c r="C413" s="985"/>
      <c r="D413" s="985"/>
      <c r="E413" s="995"/>
      <c r="F413" s="995"/>
      <c r="G413" s="995"/>
      <c r="H413" s="995"/>
      <c r="I413" s="996"/>
      <c r="J413" s="996"/>
      <c r="K413" s="996"/>
      <c r="L413" s="958"/>
      <c r="M413" s="958"/>
      <c r="N413" s="958"/>
      <c r="O413" s="958"/>
      <c r="P413" s="958"/>
      <c r="Q413" s="958"/>
      <c r="R413" s="958"/>
      <c r="S413" s="958"/>
      <c r="T413" s="958"/>
      <c r="U413" s="958"/>
      <c r="V413" s="958"/>
      <c r="W413" s="958"/>
      <c r="X413" s="958"/>
      <c r="Y413" s="958"/>
      <c r="Z413" s="958"/>
    </row>
    <row r="414" spans="1:26" ht="18.75" customHeight="1">
      <c r="A414" s="958"/>
      <c r="B414" s="995"/>
      <c r="C414" s="985"/>
      <c r="D414" s="985"/>
      <c r="E414" s="995"/>
      <c r="F414" s="995"/>
      <c r="G414" s="995"/>
      <c r="H414" s="995"/>
      <c r="I414" s="996"/>
      <c r="J414" s="996"/>
      <c r="K414" s="996"/>
      <c r="L414" s="958"/>
      <c r="M414" s="958"/>
      <c r="N414" s="958"/>
      <c r="O414" s="958"/>
      <c r="P414" s="958"/>
      <c r="Q414" s="958"/>
      <c r="R414" s="958"/>
      <c r="S414" s="958"/>
      <c r="T414" s="958"/>
      <c r="U414" s="958"/>
      <c r="V414" s="958"/>
      <c r="W414" s="958"/>
      <c r="X414" s="958"/>
      <c r="Y414" s="958"/>
      <c r="Z414" s="958"/>
    </row>
    <row r="415" spans="1:26" ht="18.75" customHeight="1">
      <c r="A415" s="958"/>
      <c r="B415" s="995"/>
      <c r="C415" s="985"/>
      <c r="D415" s="985"/>
      <c r="E415" s="995"/>
      <c r="F415" s="995"/>
      <c r="G415" s="995"/>
      <c r="H415" s="995"/>
      <c r="I415" s="996"/>
      <c r="J415" s="996"/>
      <c r="K415" s="996"/>
      <c r="L415" s="958"/>
      <c r="M415" s="958"/>
      <c r="N415" s="958"/>
      <c r="O415" s="958"/>
      <c r="P415" s="958"/>
      <c r="Q415" s="958"/>
      <c r="R415" s="958"/>
      <c r="S415" s="958"/>
      <c r="T415" s="958"/>
      <c r="U415" s="958"/>
      <c r="V415" s="958"/>
      <c r="W415" s="958"/>
      <c r="X415" s="958"/>
      <c r="Y415" s="958"/>
      <c r="Z415" s="958"/>
    </row>
    <row r="416" spans="1:26" ht="18.75" customHeight="1">
      <c r="A416" s="958"/>
      <c r="B416" s="995"/>
      <c r="C416" s="985"/>
      <c r="D416" s="985"/>
      <c r="E416" s="995"/>
      <c r="F416" s="995"/>
      <c r="G416" s="995"/>
      <c r="H416" s="995"/>
      <c r="I416" s="996"/>
      <c r="J416" s="996"/>
      <c r="K416" s="996"/>
      <c r="L416" s="958"/>
      <c r="M416" s="958"/>
      <c r="N416" s="958"/>
      <c r="O416" s="958"/>
      <c r="P416" s="958"/>
      <c r="Q416" s="958"/>
      <c r="R416" s="958"/>
      <c r="S416" s="958"/>
      <c r="T416" s="958"/>
      <c r="U416" s="958"/>
      <c r="V416" s="958"/>
      <c r="W416" s="958"/>
      <c r="X416" s="958"/>
      <c r="Y416" s="958"/>
      <c r="Z416" s="958"/>
    </row>
    <row r="417" spans="1:26" ht="18.75" customHeight="1">
      <c r="A417" s="958"/>
      <c r="B417" s="995"/>
      <c r="C417" s="985"/>
      <c r="D417" s="985"/>
      <c r="E417" s="995"/>
      <c r="F417" s="995"/>
      <c r="G417" s="995"/>
      <c r="H417" s="995"/>
      <c r="I417" s="996"/>
      <c r="J417" s="996"/>
      <c r="K417" s="996"/>
      <c r="L417" s="958"/>
      <c r="M417" s="958"/>
      <c r="N417" s="958"/>
      <c r="O417" s="958"/>
      <c r="P417" s="958"/>
      <c r="Q417" s="958"/>
      <c r="R417" s="958"/>
      <c r="S417" s="958"/>
      <c r="T417" s="958"/>
      <c r="U417" s="958"/>
      <c r="V417" s="958"/>
      <c r="W417" s="958"/>
      <c r="X417" s="958"/>
      <c r="Y417" s="958"/>
      <c r="Z417" s="958"/>
    </row>
    <row r="418" spans="1:26" ht="18.75" customHeight="1">
      <c r="A418" s="958"/>
      <c r="B418" s="995"/>
      <c r="C418" s="985"/>
      <c r="D418" s="985"/>
      <c r="E418" s="995"/>
      <c r="F418" s="995"/>
      <c r="G418" s="995"/>
      <c r="H418" s="995"/>
      <c r="I418" s="996"/>
      <c r="J418" s="996"/>
      <c r="K418" s="996"/>
      <c r="L418" s="958"/>
      <c r="M418" s="958"/>
      <c r="N418" s="958"/>
      <c r="O418" s="958"/>
      <c r="P418" s="958"/>
      <c r="Q418" s="958"/>
      <c r="R418" s="958"/>
      <c r="S418" s="958"/>
      <c r="T418" s="958"/>
      <c r="U418" s="958"/>
      <c r="V418" s="958"/>
      <c r="W418" s="958"/>
      <c r="X418" s="958"/>
      <c r="Y418" s="958"/>
      <c r="Z418" s="958"/>
    </row>
    <row r="419" spans="1:26" ht="18.75" customHeight="1">
      <c r="A419" s="958"/>
      <c r="B419" s="995"/>
      <c r="C419" s="985"/>
      <c r="D419" s="985"/>
      <c r="E419" s="995"/>
      <c r="F419" s="995"/>
      <c r="G419" s="995"/>
      <c r="H419" s="995"/>
      <c r="I419" s="996"/>
      <c r="J419" s="996"/>
      <c r="K419" s="996"/>
      <c r="L419" s="958"/>
      <c r="M419" s="958"/>
      <c r="N419" s="958"/>
      <c r="O419" s="958"/>
      <c r="P419" s="958"/>
      <c r="Q419" s="958"/>
      <c r="R419" s="958"/>
      <c r="S419" s="958"/>
      <c r="T419" s="958"/>
      <c r="U419" s="958"/>
      <c r="V419" s="958"/>
      <c r="W419" s="958"/>
      <c r="X419" s="958"/>
      <c r="Y419" s="958"/>
      <c r="Z419" s="958"/>
    </row>
    <row r="420" spans="1:26" ht="18.75" customHeight="1">
      <c r="A420" s="958"/>
      <c r="B420" s="995"/>
      <c r="C420" s="985"/>
      <c r="D420" s="985"/>
      <c r="E420" s="995"/>
      <c r="F420" s="995"/>
      <c r="G420" s="995"/>
      <c r="H420" s="995"/>
      <c r="I420" s="996"/>
      <c r="J420" s="996"/>
      <c r="K420" s="996"/>
      <c r="L420" s="958"/>
      <c r="M420" s="958"/>
      <c r="N420" s="958"/>
      <c r="O420" s="958"/>
      <c r="P420" s="958"/>
      <c r="Q420" s="958"/>
      <c r="R420" s="958"/>
      <c r="S420" s="958"/>
      <c r="T420" s="958"/>
      <c r="U420" s="958"/>
      <c r="V420" s="958"/>
      <c r="W420" s="958"/>
      <c r="X420" s="958"/>
      <c r="Y420" s="958"/>
      <c r="Z420" s="958"/>
    </row>
    <row r="421" spans="1:26" ht="18.75" customHeight="1">
      <c r="A421" s="958"/>
      <c r="B421" s="995"/>
      <c r="C421" s="985"/>
      <c r="D421" s="985"/>
      <c r="E421" s="995"/>
      <c r="F421" s="995"/>
      <c r="G421" s="995"/>
      <c r="H421" s="995"/>
      <c r="I421" s="996"/>
      <c r="J421" s="996"/>
      <c r="K421" s="996"/>
      <c r="L421" s="958"/>
      <c r="M421" s="958"/>
      <c r="N421" s="958"/>
      <c r="O421" s="958"/>
      <c r="P421" s="958"/>
      <c r="Q421" s="958"/>
      <c r="R421" s="958"/>
      <c r="S421" s="958"/>
      <c r="T421" s="958"/>
      <c r="U421" s="958"/>
      <c r="V421" s="958"/>
      <c r="W421" s="958"/>
      <c r="X421" s="958"/>
      <c r="Y421" s="958"/>
      <c r="Z421" s="958"/>
    </row>
    <row r="422" spans="1:26" ht="18.75" customHeight="1">
      <c r="A422" s="958"/>
      <c r="B422" s="995"/>
      <c r="C422" s="985"/>
      <c r="D422" s="985"/>
      <c r="E422" s="995"/>
      <c r="F422" s="995"/>
      <c r="G422" s="995"/>
      <c r="H422" s="995"/>
      <c r="I422" s="996"/>
      <c r="J422" s="996"/>
      <c r="K422" s="996"/>
      <c r="L422" s="958"/>
      <c r="M422" s="958"/>
      <c r="N422" s="958"/>
      <c r="O422" s="958"/>
      <c r="P422" s="958"/>
      <c r="Q422" s="958"/>
      <c r="R422" s="958"/>
      <c r="S422" s="958"/>
      <c r="T422" s="958"/>
      <c r="U422" s="958"/>
      <c r="V422" s="958"/>
      <c r="W422" s="958"/>
      <c r="X422" s="958"/>
      <c r="Y422" s="958"/>
      <c r="Z422" s="958"/>
    </row>
    <row r="423" spans="1:26" ht="18.75" customHeight="1">
      <c r="A423" s="958"/>
      <c r="B423" s="995"/>
      <c r="C423" s="985"/>
      <c r="D423" s="985"/>
      <c r="E423" s="995"/>
      <c r="F423" s="995"/>
      <c r="G423" s="995"/>
      <c r="H423" s="995"/>
      <c r="I423" s="996"/>
      <c r="J423" s="996"/>
      <c r="K423" s="996"/>
      <c r="L423" s="958"/>
      <c r="M423" s="958"/>
      <c r="N423" s="958"/>
      <c r="O423" s="958"/>
      <c r="P423" s="958"/>
      <c r="Q423" s="958"/>
      <c r="R423" s="958"/>
      <c r="S423" s="958"/>
      <c r="T423" s="958"/>
      <c r="U423" s="958"/>
      <c r="V423" s="958"/>
      <c r="W423" s="958"/>
      <c r="X423" s="958"/>
      <c r="Y423" s="958"/>
      <c r="Z423" s="958"/>
    </row>
    <row r="424" spans="1:26" ht="18.75" customHeight="1">
      <c r="A424" s="958"/>
      <c r="B424" s="995"/>
      <c r="C424" s="985"/>
      <c r="D424" s="985"/>
      <c r="E424" s="995"/>
      <c r="F424" s="995"/>
      <c r="G424" s="995"/>
      <c r="H424" s="995"/>
      <c r="I424" s="996"/>
      <c r="J424" s="996"/>
      <c r="K424" s="996"/>
      <c r="L424" s="958"/>
      <c r="M424" s="958"/>
      <c r="N424" s="958"/>
      <c r="O424" s="958"/>
      <c r="P424" s="958"/>
      <c r="Q424" s="958"/>
      <c r="R424" s="958"/>
      <c r="S424" s="958"/>
      <c r="T424" s="958"/>
      <c r="U424" s="958"/>
      <c r="V424" s="958"/>
      <c r="W424" s="958"/>
      <c r="X424" s="958"/>
      <c r="Y424" s="958"/>
      <c r="Z424" s="958"/>
    </row>
    <row r="425" spans="1:26" ht="18.75" customHeight="1">
      <c r="A425" s="958"/>
      <c r="B425" s="995"/>
      <c r="C425" s="985"/>
      <c r="D425" s="985"/>
      <c r="E425" s="995"/>
      <c r="F425" s="995"/>
      <c r="G425" s="995"/>
      <c r="H425" s="995"/>
      <c r="I425" s="996"/>
      <c r="J425" s="996"/>
      <c r="K425" s="996"/>
      <c r="L425" s="958"/>
      <c r="M425" s="958"/>
      <c r="N425" s="958"/>
      <c r="O425" s="958"/>
      <c r="P425" s="958"/>
      <c r="Q425" s="958"/>
      <c r="R425" s="958"/>
      <c r="S425" s="958"/>
      <c r="T425" s="958"/>
      <c r="U425" s="958"/>
      <c r="V425" s="958"/>
      <c r="W425" s="958"/>
      <c r="X425" s="958"/>
      <c r="Y425" s="958"/>
      <c r="Z425" s="958"/>
    </row>
    <row r="426" spans="1:26" ht="18.75" customHeight="1">
      <c r="A426" s="958"/>
      <c r="B426" s="995"/>
      <c r="C426" s="985"/>
      <c r="D426" s="985"/>
      <c r="E426" s="995"/>
      <c r="F426" s="995"/>
      <c r="G426" s="995"/>
      <c r="H426" s="995"/>
      <c r="I426" s="996"/>
      <c r="J426" s="996"/>
      <c r="K426" s="996"/>
      <c r="L426" s="958"/>
      <c r="M426" s="958"/>
      <c r="N426" s="958"/>
      <c r="O426" s="958"/>
      <c r="P426" s="958"/>
      <c r="Q426" s="958"/>
      <c r="R426" s="958"/>
      <c r="S426" s="958"/>
      <c r="T426" s="958"/>
      <c r="U426" s="958"/>
      <c r="V426" s="958"/>
      <c r="W426" s="958"/>
      <c r="X426" s="958"/>
      <c r="Y426" s="958"/>
      <c r="Z426" s="958"/>
    </row>
    <row r="427" spans="1:26" ht="18.75" customHeight="1">
      <c r="A427" s="958"/>
      <c r="B427" s="995"/>
      <c r="C427" s="985"/>
      <c r="D427" s="985"/>
      <c r="E427" s="995"/>
      <c r="F427" s="995"/>
      <c r="G427" s="995"/>
      <c r="H427" s="995"/>
      <c r="I427" s="996"/>
      <c r="J427" s="996"/>
      <c r="K427" s="996"/>
      <c r="L427" s="958"/>
      <c r="M427" s="958"/>
      <c r="N427" s="958"/>
      <c r="O427" s="958"/>
      <c r="P427" s="958"/>
      <c r="Q427" s="958"/>
      <c r="R427" s="958"/>
      <c r="S427" s="958"/>
      <c r="T427" s="958"/>
      <c r="U427" s="958"/>
      <c r="V427" s="958"/>
      <c r="W427" s="958"/>
      <c r="X427" s="958"/>
      <c r="Y427" s="958"/>
      <c r="Z427" s="958"/>
    </row>
    <row r="428" spans="1:26" ht="18.75" customHeight="1">
      <c r="A428" s="958"/>
      <c r="B428" s="995"/>
      <c r="C428" s="985"/>
      <c r="D428" s="985"/>
      <c r="E428" s="995"/>
      <c r="F428" s="995"/>
      <c r="G428" s="995"/>
      <c r="H428" s="995"/>
      <c r="I428" s="996"/>
      <c r="J428" s="996"/>
      <c r="K428" s="996"/>
      <c r="L428" s="958"/>
      <c r="M428" s="958"/>
      <c r="N428" s="958"/>
      <c r="O428" s="958"/>
      <c r="P428" s="958"/>
      <c r="Q428" s="958"/>
      <c r="R428" s="958"/>
      <c r="S428" s="958"/>
      <c r="T428" s="958"/>
      <c r="U428" s="958"/>
      <c r="V428" s="958"/>
      <c r="W428" s="958"/>
      <c r="X428" s="958"/>
      <c r="Y428" s="958"/>
      <c r="Z428" s="958"/>
    </row>
    <row r="429" spans="1:26" ht="18.75" customHeight="1">
      <c r="A429" s="958"/>
      <c r="B429" s="995"/>
      <c r="C429" s="985"/>
      <c r="D429" s="985"/>
      <c r="E429" s="995"/>
      <c r="F429" s="995"/>
      <c r="G429" s="995"/>
      <c r="H429" s="995"/>
      <c r="I429" s="996"/>
      <c r="J429" s="996"/>
      <c r="K429" s="996"/>
      <c r="L429" s="958"/>
      <c r="M429" s="958"/>
      <c r="N429" s="958"/>
      <c r="O429" s="958"/>
      <c r="P429" s="958"/>
      <c r="Q429" s="958"/>
      <c r="R429" s="958"/>
      <c r="S429" s="958"/>
      <c r="T429" s="958"/>
      <c r="U429" s="958"/>
      <c r="V429" s="958"/>
      <c r="W429" s="958"/>
      <c r="X429" s="958"/>
      <c r="Y429" s="958"/>
      <c r="Z429" s="958"/>
    </row>
    <row r="430" spans="1:26" ht="18.75" customHeight="1">
      <c r="A430" s="958"/>
      <c r="B430" s="995"/>
      <c r="C430" s="985"/>
      <c r="D430" s="985"/>
      <c r="E430" s="995"/>
      <c r="F430" s="995"/>
      <c r="G430" s="995"/>
      <c r="H430" s="995"/>
      <c r="I430" s="996"/>
      <c r="J430" s="996"/>
      <c r="K430" s="996"/>
      <c r="L430" s="958"/>
      <c r="M430" s="958"/>
      <c r="N430" s="958"/>
      <c r="O430" s="958"/>
      <c r="P430" s="958"/>
      <c r="Q430" s="958"/>
      <c r="R430" s="958"/>
      <c r="S430" s="958"/>
      <c r="T430" s="958"/>
      <c r="U430" s="958"/>
      <c r="V430" s="958"/>
      <c r="W430" s="958"/>
      <c r="X430" s="958"/>
      <c r="Y430" s="958"/>
      <c r="Z430" s="958"/>
    </row>
    <row r="431" spans="1:26" ht="18.75" customHeight="1">
      <c r="A431" s="958"/>
      <c r="B431" s="995"/>
      <c r="C431" s="985"/>
      <c r="D431" s="985"/>
      <c r="E431" s="995"/>
      <c r="F431" s="995"/>
      <c r="G431" s="995"/>
      <c r="H431" s="995"/>
      <c r="I431" s="996"/>
      <c r="J431" s="996"/>
      <c r="K431" s="996"/>
      <c r="L431" s="958"/>
      <c r="M431" s="958"/>
      <c r="N431" s="958"/>
      <c r="O431" s="958"/>
      <c r="P431" s="958"/>
      <c r="Q431" s="958"/>
      <c r="R431" s="958"/>
      <c r="S431" s="958"/>
      <c r="T431" s="958"/>
      <c r="U431" s="958"/>
      <c r="V431" s="958"/>
      <c r="W431" s="958"/>
      <c r="X431" s="958"/>
      <c r="Y431" s="958"/>
      <c r="Z431" s="958"/>
    </row>
    <row r="432" spans="1:26" ht="18.75" customHeight="1">
      <c r="A432" s="958"/>
      <c r="B432" s="995"/>
      <c r="C432" s="985"/>
      <c r="D432" s="985"/>
      <c r="E432" s="995"/>
      <c r="F432" s="995"/>
      <c r="G432" s="995"/>
      <c r="H432" s="995"/>
      <c r="I432" s="996"/>
      <c r="J432" s="996"/>
      <c r="K432" s="996"/>
      <c r="L432" s="958"/>
      <c r="M432" s="958"/>
      <c r="N432" s="958"/>
      <c r="O432" s="958"/>
      <c r="P432" s="958"/>
      <c r="Q432" s="958"/>
      <c r="R432" s="958"/>
      <c r="S432" s="958"/>
      <c r="T432" s="958"/>
      <c r="U432" s="958"/>
      <c r="V432" s="958"/>
      <c r="W432" s="958"/>
      <c r="X432" s="958"/>
      <c r="Y432" s="958"/>
      <c r="Z432" s="958"/>
    </row>
    <row r="433" spans="1:26" ht="18.75" customHeight="1">
      <c r="A433" s="958"/>
      <c r="B433" s="995"/>
      <c r="C433" s="985"/>
      <c r="D433" s="985"/>
      <c r="E433" s="995"/>
      <c r="F433" s="995"/>
      <c r="G433" s="995"/>
      <c r="H433" s="995"/>
      <c r="I433" s="996"/>
      <c r="J433" s="996"/>
      <c r="K433" s="996"/>
      <c r="L433" s="958"/>
      <c r="M433" s="958"/>
      <c r="N433" s="958"/>
      <c r="O433" s="958"/>
      <c r="P433" s="958"/>
      <c r="Q433" s="958"/>
      <c r="R433" s="958"/>
      <c r="S433" s="958"/>
      <c r="T433" s="958"/>
      <c r="U433" s="958"/>
      <c r="V433" s="958"/>
      <c r="W433" s="958"/>
      <c r="X433" s="958"/>
      <c r="Y433" s="958"/>
      <c r="Z433" s="958"/>
    </row>
    <row r="434" spans="1:26" ht="18.75" customHeight="1">
      <c r="A434" s="958"/>
      <c r="B434" s="995"/>
      <c r="C434" s="985"/>
      <c r="D434" s="985"/>
      <c r="E434" s="995"/>
      <c r="F434" s="995"/>
      <c r="G434" s="995"/>
      <c r="H434" s="995"/>
      <c r="I434" s="996"/>
      <c r="J434" s="996"/>
      <c r="K434" s="996"/>
      <c r="L434" s="958"/>
      <c r="M434" s="958"/>
      <c r="N434" s="958"/>
      <c r="O434" s="958"/>
      <c r="P434" s="958"/>
      <c r="Q434" s="958"/>
      <c r="R434" s="958"/>
      <c r="S434" s="958"/>
      <c r="T434" s="958"/>
      <c r="U434" s="958"/>
      <c r="V434" s="958"/>
      <c r="W434" s="958"/>
      <c r="X434" s="958"/>
      <c r="Y434" s="958"/>
      <c r="Z434" s="958"/>
    </row>
    <row r="435" spans="1:26" ht="18.75" customHeight="1">
      <c r="A435" s="958"/>
      <c r="B435" s="995"/>
      <c r="C435" s="985"/>
      <c r="D435" s="985"/>
      <c r="E435" s="995"/>
      <c r="F435" s="995"/>
      <c r="G435" s="995"/>
      <c r="H435" s="995"/>
      <c r="I435" s="996"/>
      <c r="J435" s="996"/>
      <c r="K435" s="996"/>
      <c r="L435" s="958"/>
      <c r="M435" s="958"/>
      <c r="N435" s="958"/>
      <c r="O435" s="958"/>
      <c r="P435" s="958"/>
      <c r="Q435" s="958"/>
      <c r="R435" s="958"/>
      <c r="S435" s="958"/>
      <c r="T435" s="958"/>
      <c r="U435" s="958"/>
      <c r="V435" s="958"/>
      <c r="W435" s="958"/>
      <c r="X435" s="958"/>
      <c r="Y435" s="958"/>
      <c r="Z435" s="958"/>
    </row>
    <row r="436" spans="1:26" ht="18.75" customHeight="1">
      <c r="A436" s="958"/>
      <c r="B436" s="995"/>
      <c r="C436" s="985"/>
      <c r="D436" s="985"/>
      <c r="E436" s="995"/>
      <c r="F436" s="995"/>
      <c r="G436" s="995"/>
      <c r="H436" s="995"/>
      <c r="I436" s="996"/>
      <c r="J436" s="996"/>
      <c r="K436" s="996"/>
      <c r="L436" s="958"/>
      <c r="M436" s="958"/>
      <c r="N436" s="958"/>
      <c r="O436" s="958"/>
      <c r="P436" s="958"/>
      <c r="Q436" s="958"/>
      <c r="R436" s="958"/>
      <c r="S436" s="958"/>
      <c r="T436" s="958"/>
      <c r="U436" s="958"/>
      <c r="V436" s="958"/>
      <c r="W436" s="958"/>
      <c r="X436" s="958"/>
      <c r="Y436" s="958"/>
      <c r="Z436" s="958"/>
    </row>
    <row r="437" spans="1:26" ht="18.75" customHeight="1">
      <c r="A437" s="958"/>
      <c r="B437" s="995"/>
      <c r="C437" s="985"/>
      <c r="D437" s="985"/>
      <c r="E437" s="995"/>
      <c r="F437" s="995"/>
      <c r="G437" s="995"/>
      <c r="H437" s="995"/>
      <c r="I437" s="996"/>
      <c r="J437" s="996"/>
      <c r="K437" s="996"/>
      <c r="L437" s="958"/>
      <c r="M437" s="958"/>
      <c r="N437" s="958"/>
      <c r="O437" s="958"/>
      <c r="P437" s="958"/>
      <c r="Q437" s="958"/>
      <c r="R437" s="958"/>
      <c r="S437" s="958"/>
      <c r="T437" s="958"/>
      <c r="U437" s="958"/>
      <c r="V437" s="958"/>
      <c r="W437" s="958"/>
      <c r="X437" s="958"/>
      <c r="Y437" s="958"/>
      <c r="Z437" s="958"/>
    </row>
    <row r="438" spans="1:26" ht="18.75" customHeight="1">
      <c r="A438" s="958"/>
      <c r="B438" s="995"/>
      <c r="C438" s="985"/>
      <c r="D438" s="985"/>
      <c r="E438" s="995"/>
      <c r="F438" s="995"/>
      <c r="G438" s="995"/>
      <c r="H438" s="995"/>
      <c r="I438" s="996"/>
      <c r="J438" s="996"/>
      <c r="K438" s="996"/>
      <c r="L438" s="958"/>
      <c r="M438" s="958"/>
      <c r="N438" s="958"/>
      <c r="O438" s="958"/>
      <c r="P438" s="958"/>
      <c r="Q438" s="958"/>
      <c r="R438" s="958"/>
      <c r="S438" s="958"/>
      <c r="T438" s="958"/>
      <c r="U438" s="958"/>
      <c r="V438" s="958"/>
      <c r="W438" s="958"/>
      <c r="X438" s="958"/>
      <c r="Y438" s="958"/>
      <c r="Z438" s="958"/>
    </row>
    <row r="439" spans="1:26" ht="18.75" customHeight="1">
      <c r="A439" s="958"/>
      <c r="B439" s="995"/>
      <c r="C439" s="985"/>
      <c r="D439" s="985"/>
      <c r="E439" s="995"/>
      <c r="F439" s="995"/>
      <c r="G439" s="995"/>
      <c r="H439" s="995"/>
      <c r="I439" s="996"/>
      <c r="J439" s="996"/>
      <c r="K439" s="996"/>
      <c r="L439" s="958"/>
      <c r="M439" s="958"/>
      <c r="N439" s="958"/>
      <c r="O439" s="958"/>
      <c r="P439" s="958"/>
      <c r="Q439" s="958"/>
      <c r="R439" s="958"/>
      <c r="S439" s="958"/>
      <c r="T439" s="958"/>
      <c r="U439" s="958"/>
      <c r="V439" s="958"/>
      <c r="W439" s="958"/>
      <c r="X439" s="958"/>
      <c r="Y439" s="958"/>
      <c r="Z439" s="958"/>
    </row>
    <row r="440" spans="1:26" ht="18.75" customHeight="1">
      <c r="A440" s="958"/>
      <c r="B440" s="995"/>
      <c r="C440" s="985"/>
      <c r="D440" s="985"/>
      <c r="E440" s="995"/>
      <c r="F440" s="995"/>
      <c r="G440" s="995"/>
      <c r="H440" s="995"/>
      <c r="I440" s="996"/>
      <c r="J440" s="996"/>
      <c r="K440" s="996"/>
      <c r="L440" s="958"/>
      <c r="M440" s="958"/>
      <c r="N440" s="958"/>
      <c r="O440" s="958"/>
      <c r="P440" s="958"/>
      <c r="Q440" s="958"/>
      <c r="R440" s="958"/>
      <c r="S440" s="958"/>
      <c r="T440" s="958"/>
      <c r="U440" s="958"/>
      <c r="V440" s="958"/>
      <c r="W440" s="958"/>
      <c r="X440" s="958"/>
      <c r="Y440" s="958"/>
      <c r="Z440" s="958"/>
    </row>
    <row r="441" spans="1:26" ht="18.75" customHeight="1">
      <c r="A441" s="958"/>
      <c r="B441" s="995"/>
      <c r="C441" s="985"/>
      <c r="D441" s="985"/>
      <c r="E441" s="995"/>
      <c r="F441" s="995"/>
      <c r="G441" s="995"/>
      <c r="H441" s="995"/>
      <c r="I441" s="996"/>
      <c r="J441" s="996"/>
      <c r="K441" s="996"/>
      <c r="L441" s="958"/>
      <c r="M441" s="958"/>
      <c r="N441" s="958"/>
      <c r="O441" s="958"/>
      <c r="P441" s="958"/>
      <c r="Q441" s="958"/>
      <c r="R441" s="958"/>
      <c r="S441" s="958"/>
      <c r="T441" s="958"/>
      <c r="U441" s="958"/>
      <c r="V441" s="958"/>
      <c r="W441" s="958"/>
      <c r="X441" s="958"/>
      <c r="Y441" s="958"/>
      <c r="Z441" s="958"/>
    </row>
    <row r="442" spans="1:26" ht="18.75" customHeight="1">
      <c r="A442" s="958"/>
      <c r="B442" s="995"/>
      <c r="C442" s="985"/>
      <c r="D442" s="985"/>
      <c r="E442" s="995"/>
      <c r="F442" s="995"/>
      <c r="G442" s="995"/>
      <c r="H442" s="995"/>
      <c r="I442" s="996"/>
      <c r="J442" s="996"/>
      <c r="K442" s="996"/>
      <c r="L442" s="958"/>
      <c r="M442" s="958"/>
      <c r="N442" s="958"/>
      <c r="O442" s="958"/>
      <c r="P442" s="958"/>
      <c r="Q442" s="958"/>
      <c r="R442" s="958"/>
      <c r="S442" s="958"/>
      <c r="T442" s="958"/>
      <c r="U442" s="958"/>
      <c r="V442" s="958"/>
      <c r="W442" s="958"/>
      <c r="X442" s="958"/>
      <c r="Y442" s="958"/>
      <c r="Z442" s="958"/>
    </row>
    <row r="443" spans="1:26" ht="18.75" customHeight="1">
      <c r="A443" s="958"/>
      <c r="B443" s="995"/>
      <c r="C443" s="985"/>
      <c r="D443" s="985"/>
      <c r="E443" s="995"/>
      <c r="F443" s="995"/>
      <c r="G443" s="995"/>
      <c r="H443" s="995"/>
      <c r="I443" s="996"/>
      <c r="J443" s="996"/>
      <c r="K443" s="996"/>
      <c r="L443" s="958"/>
      <c r="M443" s="958"/>
      <c r="N443" s="958"/>
      <c r="O443" s="958"/>
      <c r="P443" s="958"/>
      <c r="Q443" s="958"/>
      <c r="R443" s="958"/>
      <c r="S443" s="958"/>
      <c r="T443" s="958"/>
      <c r="U443" s="958"/>
      <c r="V443" s="958"/>
      <c r="W443" s="958"/>
      <c r="X443" s="958"/>
      <c r="Y443" s="958"/>
      <c r="Z443" s="958"/>
    </row>
    <row r="444" spans="1:26" ht="18.75" customHeight="1">
      <c r="A444" s="958"/>
      <c r="B444" s="995"/>
      <c r="C444" s="985"/>
      <c r="D444" s="985"/>
      <c r="E444" s="995"/>
      <c r="F444" s="995"/>
      <c r="G444" s="995"/>
      <c r="H444" s="995"/>
      <c r="I444" s="996"/>
      <c r="J444" s="996"/>
      <c r="K444" s="996"/>
      <c r="L444" s="958"/>
      <c r="M444" s="958"/>
      <c r="N444" s="958"/>
      <c r="O444" s="958"/>
      <c r="P444" s="958"/>
      <c r="Q444" s="958"/>
      <c r="R444" s="958"/>
      <c r="S444" s="958"/>
      <c r="T444" s="958"/>
      <c r="U444" s="958"/>
      <c r="V444" s="958"/>
      <c r="W444" s="958"/>
      <c r="X444" s="958"/>
      <c r="Y444" s="958"/>
      <c r="Z444" s="958"/>
    </row>
    <row r="445" spans="1:26" ht="18.75" customHeight="1">
      <c r="A445" s="958"/>
      <c r="B445" s="995"/>
      <c r="C445" s="985"/>
      <c r="D445" s="985"/>
      <c r="E445" s="995"/>
      <c r="F445" s="995"/>
      <c r="G445" s="995"/>
      <c r="H445" s="995"/>
      <c r="I445" s="996"/>
      <c r="J445" s="996"/>
      <c r="K445" s="996"/>
      <c r="L445" s="958"/>
      <c r="M445" s="958"/>
      <c r="N445" s="958"/>
      <c r="O445" s="958"/>
      <c r="P445" s="958"/>
      <c r="Q445" s="958"/>
      <c r="R445" s="958"/>
      <c r="S445" s="958"/>
      <c r="T445" s="958"/>
      <c r="U445" s="958"/>
      <c r="V445" s="958"/>
      <c r="W445" s="958"/>
      <c r="X445" s="958"/>
      <c r="Y445" s="958"/>
      <c r="Z445" s="958"/>
    </row>
    <row r="446" spans="1:26" ht="18.75" customHeight="1">
      <c r="A446" s="958"/>
      <c r="B446" s="995"/>
      <c r="C446" s="985"/>
      <c r="D446" s="985"/>
      <c r="E446" s="995"/>
      <c r="F446" s="995"/>
      <c r="G446" s="995"/>
      <c r="H446" s="995"/>
      <c r="I446" s="996"/>
      <c r="J446" s="996"/>
      <c r="K446" s="996"/>
      <c r="L446" s="958"/>
      <c r="M446" s="958"/>
      <c r="N446" s="958"/>
      <c r="O446" s="958"/>
      <c r="P446" s="958"/>
      <c r="Q446" s="958"/>
      <c r="R446" s="958"/>
      <c r="S446" s="958"/>
      <c r="T446" s="958"/>
      <c r="U446" s="958"/>
      <c r="V446" s="958"/>
      <c r="W446" s="958"/>
      <c r="X446" s="958"/>
      <c r="Y446" s="958"/>
      <c r="Z446" s="958"/>
    </row>
    <row r="447" spans="1:26" ht="18.75" customHeight="1">
      <c r="A447" s="958"/>
      <c r="B447" s="995"/>
      <c r="C447" s="985"/>
      <c r="D447" s="985"/>
      <c r="E447" s="995"/>
      <c r="F447" s="995"/>
      <c r="G447" s="995"/>
      <c r="H447" s="995"/>
      <c r="I447" s="996"/>
      <c r="J447" s="996"/>
      <c r="K447" s="996"/>
      <c r="L447" s="958"/>
      <c r="M447" s="958"/>
      <c r="N447" s="958"/>
      <c r="O447" s="958"/>
      <c r="P447" s="958"/>
      <c r="Q447" s="958"/>
      <c r="R447" s="958"/>
      <c r="S447" s="958"/>
      <c r="T447" s="958"/>
      <c r="U447" s="958"/>
      <c r="V447" s="958"/>
      <c r="W447" s="958"/>
      <c r="X447" s="958"/>
      <c r="Y447" s="958"/>
      <c r="Z447" s="958"/>
    </row>
    <row r="448" spans="1:26" ht="18.75" customHeight="1">
      <c r="A448" s="958"/>
      <c r="B448" s="995"/>
      <c r="C448" s="985"/>
      <c r="D448" s="985"/>
      <c r="E448" s="995"/>
      <c r="F448" s="995"/>
      <c r="G448" s="995"/>
      <c r="H448" s="995"/>
      <c r="I448" s="996"/>
      <c r="J448" s="996"/>
      <c r="K448" s="996"/>
      <c r="L448" s="958"/>
      <c r="M448" s="958"/>
      <c r="N448" s="958"/>
      <c r="O448" s="958"/>
      <c r="P448" s="958"/>
      <c r="Q448" s="958"/>
      <c r="R448" s="958"/>
      <c r="S448" s="958"/>
      <c r="T448" s="958"/>
      <c r="U448" s="958"/>
      <c r="V448" s="958"/>
      <c r="W448" s="958"/>
      <c r="X448" s="958"/>
      <c r="Y448" s="958"/>
      <c r="Z448" s="958"/>
    </row>
    <row r="449" spans="1:26" ht="18.75" customHeight="1">
      <c r="A449" s="958"/>
      <c r="B449" s="995"/>
      <c r="C449" s="985"/>
      <c r="D449" s="985"/>
      <c r="E449" s="995"/>
      <c r="F449" s="995"/>
      <c r="G449" s="995"/>
      <c r="H449" s="995"/>
      <c r="I449" s="996"/>
      <c r="J449" s="996"/>
      <c r="K449" s="996"/>
      <c r="L449" s="958"/>
      <c r="M449" s="958"/>
      <c r="N449" s="958"/>
      <c r="O449" s="958"/>
      <c r="P449" s="958"/>
      <c r="Q449" s="958"/>
      <c r="R449" s="958"/>
      <c r="S449" s="958"/>
      <c r="T449" s="958"/>
      <c r="U449" s="958"/>
      <c r="V449" s="958"/>
      <c r="W449" s="958"/>
      <c r="X449" s="958"/>
      <c r="Y449" s="958"/>
      <c r="Z449" s="958"/>
    </row>
    <row r="450" spans="1:26" ht="18.75" customHeight="1">
      <c r="A450" s="958"/>
      <c r="B450" s="995"/>
      <c r="C450" s="985"/>
      <c r="D450" s="985"/>
      <c r="E450" s="995"/>
      <c r="F450" s="995"/>
      <c r="G450" s="995"/>
      <c r="H450" s="995"/>
      <c r="I450" s="996"/>
      <c r="J450" s="996"/>
      <c r="K450" s="996"/>
      <c r="L450" s="958"/>
      <c r="M450" s="958"/>
      <c r="N450" s="958"/>
      <c r="O450" s="958"/>
      <c r="P450" s="958"/>
      <c r="Q450" s="958"/>
      <c r="R450" s="958"/>
      <c r="S450" s="958"/>
      <c r="T450" s="958"/>
      <c r="U450" s="958"/>
      <c r="V450" s="958"/>
      <c r="W450" s="958"/>
      <c r="X450" s="958"/>
      <c r="Y450" s="958"/>
      <c r="Z450" s="958"/>
    </row>
    <row r="451" spans="1:26" ht="18.75" customHeight="1">
      <c r="A451" s="958"/>
      <c r="B451" s="995"/>
      <c r="C451" s="985"/>
      <c r="D451" s="985"/>
      <c r="E451" s="995"/>
      <c r="F451" s="995"/>
      <c r="G451" s="995"/>
      <c r="H451" s="995"/>
      <c r="I451" s="996"/>
      <c r="J451" s="996"/>
      <c r="K451" s="996"/>
      <c r="L451" s="958"/>
      <c r="M451" s="958"/>
      <c r="N451" s="958"/>
      <c r="O451" s="958"/>
      <c r="P451" s="958"/>
      <c r="Q451" s="958"/>
      <c r="R451" s="958"/>
      <c r="S451" s="958"/>
      <c r="T451" s="958"/>
      <c r="U451" s="958"/>
      <c r="V451" s="958"/>
      <c r="W451" s="958"/>
      <c r="X451" s="958"/>
      <c r="Y451" s="958"/>
      <c r="Z451" s="958"/>
    </row>
    <row r="452" spans="1:26" ht="18.75" customHeight="1">
      <c r="A452" s="958"/>
      <c r="B452" s="995"/>
      <c r="C452" s="985"/>
      <c r="D452" s="985"/>
      <c r="E452" s="995"/>
      <c r="F452" s="995"/>
      <c r="G452" s="995"/>
      <c r="H452" s="995"/>
      <c r="I452" s="996"/>
      <c r="J452" s="996"/>
      <c r="K452" s="996"/>
      <c r="L452" s="958"/>
      <c r="M452" s="958"/>
      <c r="N452" s="958"/>
      <c r="O452" s="958"/>
      <c r="P452" s="958"/>
      <c r="Q452" s="958"/>
      <c r="R452" s="958"/>
      <c r="S452" s="958"/>
      <c r="T452" s="958"/>
      <c r="U452" s="958"/>
      <c r="V452" s="958"/>
      <c r="W452" s="958"/>
      <c r="X452" s="958"/>
      <c r="Y452" s="958"/>
      <c r="Z452" s="958"/>
    </row>
    <row r="453" spans="1:26" ht="18.75" customHeight="1">
      <c r="A453" s="958"/>
      <c r="B453" s="995"/>
      <c r="C453" s="985"/>
      <c r="D453" s="985"/>
      <c r="E453" s="995"/>
      <c r="F453" s="995"/>
      <c r="G453" s="995"/>
      <c r="H453" s="995"/>
      <c r="I453" s="996"/>
      <c r="J453" s="996"/>
      <c r="K453" s="996"/>
      <c r="L453" s="958"/>
      <c r="M453" s="958"/>
      <c r="N453" s="958"/>
      <c r="O453" s="958"/>
      <c r="P453" s="958"/>
      <c r="Q453" s="958"/>
      <c r="R453" s="958"/>
      <c r="S453" s="958"/>
      <c r="T453" s="958"/>
      <c r="U453" s="958"/>
      <c r="V453" s="958"/>
      <c r="W453" s="958"/>
      <c r="X453" s="958"/>
      <c r="Y453" s="958"/>
      <c r="Z453" s="958"/>
    </row>
    <row r="454" spans="1:26" ht="18.75" customHeight="1">
      <c r="A454" s="958"/>
      <c r="B454" s="995"/>
      <c r="C454" s="985"/>
      <c r="D454" s="985"/>
      <c r="E454" s="995"/>
      <c r="F454" s="995"/>
      <c r="G454" s="995"/>
      <c r="H454" s="995"/>
      <c r="I454" s="996"/>
      <c r="J454" s="996"/>
      <c r="K454" s="996"/>
      <c r="L454" s="958"/>
      <c r="M454" s="958"/>
      <c r="N454" s="958"/>
      <c r="O454" s="958"/>
      <c r="P454" s="958"/>
      <c r="Q454" s="958"/>
      <c r="R454" s="958"/>
      <c r="S454" s="958"/>
      <c r="T454" s="958"/>
      <c r="U454" s="958"/>
      <c r="V454" s="958"/>
      <c r="W454" s="958"/>
      <c r="X454" s="958"/>
      <c r="Y454" s="958"/>
      <c r="Z454" s="958"/>
    </row>
    <row r="455" spans="1:26" ht="18.75" customHeight="1">
      <c r="A455" s="958"/>
      <c r="B455" s="995"/>
      <c r="C455" s="985"/>
      <c r="D455" s="985"/>
      <c r="E455" s="995"/>
      <c r="F455" s="995"/>
      <c r="G455" s="995"/>
      <c r="H455" s="995"/>
      <c r="I455" s="996"/>
      <c r="J455" s="996"/>
      <c r="K455" s="996"/>
      <c r="L455" s="958"/>
      <c r="M455" s="958"/>
      <c r="N455" s="958"/>
      <c r="O455" s="958"/>
      <c r="P455" s="958"/>
      <c r="Q455" s="958"/>
      <c r="R455" s="958"/>
      <c r="S455" s="958"/>
      <c r="T455" s="958"/>
      <c r="U455" s="958"/>
      <c r="V455" s="958"/>
      <c r="W455" s="958"/>
      <c r="X455" s="958"/>
      <c r="Y455" s="958"/>
      <c r="Z455" s="958"/>
    </row>
    <row r="456" spans="1:26" ht="18.75" customHeight="1">
      <c r="A456" s="958"/>
      <c r="B456" s="995"/>
      <c r="C456" s="985"/>
      <c r="D456" s="985"/>
      <c r="E456" s="995"/>
      <c r="F456" s="995"/>
      <c r="G456" s="995"/>
      <c r="H456" s="995"/>
      <c r="I456" s="996"/>
      <c r="J456" s="996"/>
      <c r="K456" s="996"/>
      <c r="L456" s="958"/>
      <c r="M456" s="958"/>
      <c r="N456" s="958"/>
      <c r="O456" s="958"/>
      <c r="P456" s="958"/>
      <c r="Q456" s="958"/>
      <c r="R456" s="958"/>
      <c r="S456" s="958"/>
      <c r="T456" s="958"/>
      <c r="U456" s="958"/>
      <c r="V456" s="958"/>
      <c r="W456" s="958"/>
      <c r="X456" s="958"/>
      <c r="Y456" s="958"/>
      <c r="Z456" s="958"/>
    </row>
    <row r="457" spans="1:26" ht="18.75" customHeight="1">
      <c r="A457" s="958"/>
      <c r="B457" s="995"/>
      <c r="C457" s="985"/>
      <c r="D457" s="985"/>
      <c r="E457" s="995"/>
      <c r="F457" s="995"/>
      <c r="G457" s="995"/>
      <c r="H457" s="995"/>
      <c r="I457" s="996"/>
      <c r="J457" s="996"/>
      <c r="K457" s="996"/>
      <c r="L457" s="958"/>
      <c r="M457" s="958"/>
      <c r="N457" s="958"/>
      <c r="O457" s="958"/>
      <c r="P457" s="958"/>
      <c r="Q457" s="958"/>
      <c r="R457" s="958"/>
      <c r="S457" s="958"/>
      <c r="T457" s="958"/>
      <c r="U457" s="958"/>
      <c r="V457" s="958"/>
      <c r="W457" s="958"/>
      <c r="X457" s="958"/>
      <c r="Y457" s="958"/>
      <c r="Z457" s="958"/>
    </row>
    <row r="458" spans="1:26" ht="18.75" customHeight="1">
      <c r="A458" s="958"/>
      <c r="B458" s="995"/>
      <c r="C458" s="985"/>
      <c r="D458" s="985"/>
      <c r="E458" s="995"/>
      <c r="F458" s="995"/>
      <c r="G458" s="995"/>
      <c r="H458" s="995"/>
      <c r="I458" s="996"/>
      <c r="J458" s="996"/>
      <c r="K458" s="996"/>
      <c r="L458" s="958"/>
      <c r="M458" s="958"/>
      <c r="N458" s="958"/>
      <c r="O458" s="958"/>
      <c r="P458" s="958"/>
      <c r="Q458" s="958"/>
      <c r="R458" s="958"/>
      <c r="S458" s="958"/>
      <c r="T458" s="958"/>
      <c r="U458" s="958"/>
      <c r="V458" s="958"/>
      <c r="W458" s="958"/>
      <c r="X458" s="958"/>
      <c r="Y458" s="958"/>
      <c r="Z458" s="958"/>
    </row>
    <row r="459" spans="1:26" ht="18.75" customHeight="1">
      <c r="A459" s="958"/>
      <c r="B459" s="995"/>
      <c r="C459" s="985"/>
      <c r="D459" s="985"/>
      <c r="E459" s="995"/>
      <c r="F459" s="995"/>
      <c r="G459" s="995"/>
      <c r="H459" s="995"/>
      <c r="I459" s="996"/>
      <c r="J459" s="996"/>
      <c r="K459" s="996"/>
      <c r="L459" s="958"/>
      <c r="M459" s="958"/>
      <c r="N459" s="958"/>
      <c r="O459" s="958"/>
      <c r="P459" s="958"/>
      <c r="Q459" s="958"/>
      <c r="R459" s="958"/>
      <c r="S459" s="958"/>
      <c r="T459" s="958"/>
      <c r="U459" s="958"/>
      <c r="V459" s="958"/>
      <c r="W459" s="958"/>
      <c r="X459" s="958"/>
      <c r="Y459" s="958"/>
      <c r="Z459" s="958"/>
    </row>
    <row r="460" spans="1:26" ht="18.75" customHeight="1">
      <c r="A460" s="958"/>
      <c r="B460" s="995"/>
      <c r="C460" s="985"/>
      <c r="D460" s="985"/>
      <c r="E460" s="995"/>
      <c r="F460" s="995"/>
      <c r="G460" s="995"/>
      <c r="H460" s="995"/>
      <c r="I460" s="996"/>
      <c r="J460" s="996"/>
      <c r="K460" s="996"/>
      <c r="L460" s="958"/>
      <c r="M460" s="958"/>
      <c r="N460" s="958"/>
      <c r="O460" s="958"/>
      <c r="P460" s="958"/>
      <c r="Q460" s="958"/>
      <c r="R460" s="958"/>
      <c r="S460" s="958"/>
      <c r="T460" s="958"/>
      <c r="U460" s="958"/>
      <c r="V460" s="958"/>
      <c r="W460" s="958"/>
      <c r="X460" s="958"/>
      <c r="Y460" s="958"/>
      <c r="Z460" s="958"/>
    </row>
    <row r="461" spans="1:26" ht="18.75" customHeight="1">
      <c r="A461" s="958"/>
      <c r="B461" s="995"/>
      <c r="C461" s="985"/>
      <c r="D461" s="985"/>
      <c r="E461" s="995"/>
      <c r="F461" s="995"/>
      <c r="G461" s="995"/>
      <c r="H461" s="995"/>
      <c r="I461" s="996"/>
      <c r="J461" s="996"/>
      <c r="K461" s="996"/>
      <c r="L461" s="958"/>
      <c r="M461" s="958"/>
      <c r="N461" s="958"/>
      <c r="O461" s="958"/>
      <c r="P461" s="958"/>
      <c r="Q461" s="958"/>
      <c r="R461" s="958"/>
      <c r="S461" s="958"/>
      <c r="T461" s="958"/>
      <c r="U461" s="958"/>
      <c r="V461" s="958"/>
      <c r="W461" s="958"/>
      <c r="X461" s="958"/>
      <c r="Y461" s="958"/>
      <c r="Z461" s="958"/>
    </row>
    <row r="462" spans="1:26" ht="18.75" customHeight="1">
      <c r="A462" s="958"/>
      <c r="B462" s="995"/>
      <c r="C462" s="985"/>
      <c r="D462" s="985"/>
      <c r="E462" s="995"/>
      <c r="F462" s="995"/>
      <c r="G462" s="995"/>
      <c r="H462" s="995"/>
      <c r="I462" s="996"/>
      <c r="J462" s="996"/>
      <c r="K462" s="996"/>
      <c r="L462" s="958"/>
      <c r="M462" s="958"/>
      <c r="N462" s="958"/>
      <c r="O462" s="958"/>
      <c r="P462" s="958"/>
      <c r="Q462" s="958"/>
      <c r="R462" s="958"/>
      <c r="S462" s="958"/>
      <c r="T462" s="958"/>
      <c r="U462" s="958"/>
      <c r="V462" s="958"/>
      <c r="W462" s="958"/>
      <c r="X462" s="958"/>
      <c r="Y462" s="958"/>
      <c r="Z462" s="958"/>
    </row>
    <row r="463" spans="1:26" ht="18.75" customHeight="1">
      <c r="A463" s="958"/>
      <c r="B463" s="995"/>
      <c r="C463" s="985"/>
      <c r="D463" s="985"/>
      <c r="E463" s="995"/>
      <c r="F463" s="995"/>
      <c r="G463" s="995"/>
      <c r="H463" s="995"/>
      <c r="I463" s="996"/>
      <c r="J463" s="996"/>
      <c r="K463" s="996"/>
      <c r="L463" s="958"/>
      <c r="M463" s="958"/>
      <c r="N463" s="958"/>
      <c r="O463" s="958"/>
      <c r="P463" s="958"/>
      <c r="Q463" s="958"/>
      <c r="R463" s="958"/>
      <c r="S463" s="958"/>
      <c r="T463" s="958"/>
      <c r="U463" s="958"/>
      <c r="V463" s="958"/>
      <c r="W463" s="958"/>
      <c r="X463" s="958"/>
      <c r="Y463" s="958"/>
      <c r="Z463" s="958"/>
    </row>
    <row r="464" spans="1:26" ht="18.75" customHeight="1">
      <c r="A464" s="958"/>
      <c r="B464" s="995"/>
      <c r="C464" s="985"/>
      <c r="D464" s="985"/>
      <c r="E464" s="995"/>
      <c r="F464" s="995"/>
      <c r="G464" s="995"/>
      <c r="H464" s="995"/>
      <c r="I464" s="996"/>
      <c r="J464" s="996"/>
      <c r="K464" s="996"/>
      <c r="L464" s="958"/>
      <c r="M464" s="958"/>
      <c r="N464" s="958"/>
      <c r="O464" s="958"/>
      <c r="P464" s="958"/>
      <c r="Q464" s="958"/>
      <c r="R464" s="958"/>
      <c r="S464" s="958"/>
      <c r="T464" s="958"/>
      <c r="U464" s="958"/>
      <c r="V464" s="958"/>
      <c r="W464" s="958"/>
      <c r="X464" s="958"/>
      <c r="Y464" s="958"/>
      <c r="Z464" s="958"/>
    </row>
    <row r="465" spans="1:26" ht="18.75" customHeight="1">
      <c r="A465" s="958"/>
      <c r="B465" s="995"/>
      <c r="C465" s="985"/>
      <c r="D465" s="985"/>
      <c r="E465" s="995"/>
      <c r="F465" s="995"/>
      <c r="G465" s="995"/>
      <c r="H465" s="995"/>
      <c r="I465" s="996"/>
      <c r="J465" s="996"/>
      <c r="K465" s="996"/>
      <c r="L465" s="958"/>
      <c r="M465" s="958"/>
      <c r="N465" s="958"/>
      <c r="O465" s="958"/>
      <c r="P465" s="958"/>
      <c r="Q465" s="958"/>
      <c r="R465" s="958"/>
      <c r="S465" s="958"/>
      <c r="T465" s="958"/>
      <c r="U465" s="958"/>
      <c r="V465" s="958"/>
      <c r="W465" s="958"/>
      <c r="X465" s="958"/>
      <c r="Y465" s="958"/>
      <c r="Z465" s="958"/>
    </row>
    <row r="466" spans="1:26" ht="18.75" customHeight="1">
      <c r="A466" s="958"/>
      <c r="B466" s="995"/>
      <c r="C466" s="985"/>
      <c r="D466" s="985"/>
      <c r="E466" s="995"/>
      <c r="F466" s="995"/>
      <c r="G466" s="995"/>
      <c r="H466" s="995"/>
      <c r="I466" s="996"/>
      <c r="J466" s="996"/>
      <c r="K466" s="996"/>
      <c r="L466" s="958"/>
      <c r="M466" s="958"/>
      <c r="N466" s="958"/>
      <c r="O466" s="958"/>
      <c r="P466" s="958"/>
      <c r="Q466" s="958"/>
      <c r="R466" s="958"/>
      <c r="S466" s="958"/>
      <c r="T466" s="958"/>
      <c r="U466" s="958"/>
      <c r="V466" s="958"/>
      <c r="W466" s="958"/>
      <c r="X466" s="958"/>
      <c r="Y466" s="958"/>
      <c r="Z466" s="958"/>
    </row>
    <row r="467" spans="1:26" ht="18.75" customHeight="1">
      <c r="A467" s="958"/>
      <c r="B467" s="995"/>
      <c r="C467" s="985"/>
      <c r="D467" s="985"/>
      <c r="E467" s="995"/>
      <c r="F467" s="995"/>
      <c r="G467" s="995"/>
      <c r="H467" s="995"/>
      <c r="I467" s="996"/>
      <c r="J467" s="996"/>
      <c r="K467" s="996"/>
      <c r="L467" s="958"/>
      <c r="M467" s="958"/>
      <c r="N467" s="958"/>
      <c r="O467" s="958"/>
      <c r="P467" s="958"/>
      <c r="Q467" s="958"/>
      <c r="R467" s="958"/>
      <c r="S467" s="958"/>
      <c r="T467" s="958"/>
      <c r="U467" s="958"/>
      <c r="V467" s="958"/>
      <c r="W467" s="958"/>
      <c r="X467" s="958"/>
      <c r="Y467" s="958"/>
      <c r="Z467" s="958"/>
    </row>
    <row r="468" spans="1:26" ht="18.75" customHeight="1">
      <c r="A468" s="958"/>
      <c r="B468" s="995"/>
      <c r="C468" s="985"/>
      <c r="D468" s="985"/>
      <c r="E468" s="995"/>
      <c r="F468" s="995"/>
      <c r="G468" s="995"/>
      <c r="H468" s="995"/>
      <c r="I468" s="996"/>
      <c r="J468" s="996"/>
      <c r="K468" s="996"/>
      <c r="L468" s="958"/>
      <c r="M468" s="958"/>
      <c r="N468" s="958"/>
      <c r="O468" s="958"/>
      <c r="P468" s="958"/>
      <c r="Q468" s="958"/>
      <c r="R468" s="958"/>
      <c r="S468" s="958"/>
      <c r="T468" s="958"/>
      <c r="U468" s="958"/>
      <c r="V468" s="958"/>
      <c r="W468" s="958"/>
      <c r="X468" s="958"/>
      <c r="Y468" s="958"/>
      <c r="Z468" s="958"/>
    </row>
    <row r="469" spans="1:26" ht="18.75" customHeight="1">
      <c r="A469" s="958"/>
      <c r="B469" s="995"/>
      <c r="C469" s="985"/>
      <c r="D469" s="985"/>
      <c r="E469" s="995"/>
      <c r="F469" s="995"/>
      <c r="G469" s="995"/>
      <c r="H469" s="995"/>
      <c r="I469" s="996"/>
      <c r="J469" s="996"/>
      <c r="K469" s="996"/>
      <c r="L469" s="958"/>
      <c r="M469" s="958"/>
      <c r="N469" s="958"/>
      <c r="O469" s="958"/>
      <c r="P469" s="958"/>
      <c r="Q469" s="958"/>
      <c r="R469" s="958"/>
      <c r="S469" s="958"/>
      <c r="T469" s="958"/>
      <c r="U469" s="958"/>
      <c r="V469" s="958"/>
      <c r="W469" s="958"/>
      <c r="X469" s="958"/>
      <c r="Y469" s="958"/>
      <c r="Z469" s="958"/>
    </row>
    <row r="470" spans="1:26" ht="18.75" customHeight="1">
      <c r="A470" s="958"/>
      <c r="B470" s="995"/>
      <c r="C470" s="985"/>
      <c r="D470" s="985"/>
      <c r="E470" s="995"/>
      <c r="F470" s="995"/>
      <c r="G470" s="995"/>
      <c r="H470" s="995"/>
      <c r="I470" s="996"/>
      <c r="J470" s="996"/>
      <c r="K470" s="996"/>
      <c r="L470" s="958"/>
      <c r="M470" s="958"/>
      <c r="N470" s="958"/>
      <c r="O470" s="958"/>
      <c r="P470" s="958"/>
      <c r="Q470" s="958"/>
      <c r="R470" s="958"/>
      <c r="S470" s="958"/>
      <c r="T470" s="958"/>
      <c r="U470" s="958"/>
      <c r="V470" s="958"/>
      <c r="W470" s="958"/>
      <c r="X470" s="958"/>
      <c r="Y470" s="958"/>
      <c r="Z470" s="958"/>
    </row>
    <row r="471" spans="1:26" ht="18.75" customHeight="1">
      <c r="A471" s="958"/>
      <c r="B471" s="995"/>
      <c r="C471" s="985"/>
      <c r="D471" s="985"/>
      <c r="E471" s="995"/>
      <c r="F471" s="995"/>
      <c r="G471" s="995"/>
      <c r="H471" s="995"/>
      <c r="I471" s="996"/>
      <c r="J471" s="996"/>
      <c r="K471" s="996"/>
      <c r="L471" s="958"/>
      <c r="M471" s="958"/>
      <c r="N471" s="958"/>
      <c r="O471" s="958"/>
      <c r="P471" s="958"/>
      <c r="Q471" s="958"/>
      <c r="R471" s="958"/>
      <c r="S471" s="958"/>
      <c r="T471" s="958"/>
      <c r="U471" s="958"/>
      <c r="V471" s="958"/>
      <c r="W471" s="958"/>
      <c r="X471" s="958"/>
      <c r="Y471" s="958"/>
      <c r="Z471" s="958"/>
    </row>
    <row r="472" spans="1:26" ht="18.75" customHeight="1">
      <c r="A472" s="958"/>
      <c r="B472" s="995"/>
      <c r="C472" s="985"/>
      <c r="D472" s="985"/>
      <c r="E472" s="995"/>
      <c r="F472" s="995"/>
      <c r="G472" s="995"/>
      <c r="H472" s="995"/>
      <c r="I472" s="996"/>
      <c r="J472" s="996"/>
      <c r="K472" s="996"/>
      <c r="L472" s="958"/>
      <c r="M472" s="958"/>
      <c r="N472" s="958"/>
      <c r="O472" s="958"/>
      <c r="P472" s="958"/>
      <c r="Q472" s="958"/>
      <c r="R472" s="958"/>
      <c r="S472" s="958"/>
      <c r="T472" s="958"/>
      <c r="U472" s="958"/>
      <c r="V472" s="958"/>
      <c r="W472" s="958"/>
      <c r="X472" s="958"/>
      <c r="Y472" s="958"/>
      <c r="Z472" s="958"/>
    </row>
    <row r="473" spans="1:26" ht="18.75" customHeight="1">
      <c r="A473" s="958"/>
      <c r="B473" s="995"/>
      <c r="C473" s="985"/>
      <c r="D473" s="985"/>
      <c r="E473" s="995"/>
      <c r="F473" s="995"/>
      <c r="G473" s="995"/>
      <c r="H473" s="995"/>
      <c r="I473" s="996"/>
      <c r="J473" s="996"/>
      <c r="K473" s="996"/>
      <c r="L473" s="958"/>
      <c r="M473" s="958"/>
      <c r="N473" s="958"/>
      <c r="O473" s="958"/>
      <c r="P473" s="958"/>
      <c r="Q473" s="958"/>
      <c r="R473" s="958"/>
      <c r="S473" s="958"/>
      <c r="T473" s="958"/>
      <c r="U473" s="958"/>
      <c r="V473" s="958"/>
      <c r="W473" s="958"/>
      <c r="X473" s="958"/>
      <c r="Y473" s="958"/>
      <c r="Z473" s="958"/>
    </row>
    <row r="474" spans="1:26" ht="18.75" customHeight="1">
      <c r="A474" s="958"/>
      <c r="B474" s="995"/>
      <c r="C474" s="985"/>
      <c r="D474" s="985"/>
      <c r="E474" s="995"/>
      <c r="F474" s="995"/>
      <c r="G474" s="995"/>
      <c r="H474" s="995"/>
      <c r="I474" s="996"/>
      <c r="J474" s="996"/>
      <c r="K474" s="996"/>
      <c r="L474" s="958"/>
      <c r="M474" s="958"/>
      <c r="N474" s="958"/>
      <c r="O474" s="958"/>
      <c r="P474" s="958"/>
      <c r="Q474" s="958"/>
      <c r="R474" s="958"/>
      <c r="S474" s="958"/>
      <c r="T474" s="958"/>
      <c r="U474" s="958"/>
      <c r="V474" s="958"/>
      <c r="W474" s="958"/>
      <c r="X474" s="958"/>
      <c r="Y474" s="958"/>
      <c r="Z474" s="958"/>
    </row>
    <row r="475" spans="1:26" ht="18.75" customHeight="1">
      <c r="A475" s="958"/>
      <c r="B475" s="995"/>
      <c r="C475" s="985"/>
      <c r="D475" s="985"/>
      <c r="E475" s="995"/>
      <c r="F475" s="995"/>
      <c r="G475" s="995"/>
      <c r="H475" s="995"/>
      <c r="I475" s="996"/>
      <c r="J475" s="996"/>
      <c r="K475" s="996"/>
      <c r="L475" s="958"/>
      <c r="M475" s="958"/>
      <c r="N475" s="958"/>
      <c r="O475" s="958"/>
      <c r="P475" s="958"/>
      <c r="Q475" s="958"/>
      <c r="R475" s="958"/>
      <c r="S475" s="958"/>
      <c r="T475" s="958"/>
      <c r="U475" s="958"/>
      <c r="V475" s="958"/>
      <c r="W475" s="958"/>
      <c r="X475" s="958"/>
      <c r="Y475" s="958"/>
      <c r="Z475" s="958"/>
    </row>
    <row r="476" spans="1:26" ht="18.75" customHeight="1">
      <c r="A476" s="958"/>
      <c r="B476" s="995"/>
      <c r="C476" s="985"/>
      <c r="D476" s="985"/>
      <c r="E476" s="995"/>
      <c r="F476" s="995"/>
      <c r="G476" s="995"/>
      <c r="H476" s="995"/>
      <c r="I476" s="996"/>
      <c r="J476" s="996"/>
      <c r="K476" s="996"/>
      <c r="L476" s="958"/>
      <c r="M476" s="958"/>
      <c r="N476" s="958"/>
      <c r="O476" s="958"/>
      <c r="P476" s="958"/>
      <c r="Q476" s="958"/>
      <c r="R476" s="958"/>
      <c r="S476" s="958"/>
      <c r="T476" s="958"/>
      <c r="U476" s="958"/>
      <c r="V476" s="958"/>
      <c r="W476" s="958"/>
      <c r="X476" s="958"/>
      <c r="Y476" s="958"/>
      <c r="Z476" s="958"/>
    </row>
    <row r="477" spans="1:26" ht="18.75" customHeight="1">
      <c r="A477" s="958"/>
      <c r="B477" s="995"/>
      <c r="C477" s="985"/>
      <c r="D477" s="985"/>
      <c r="E477" s="995"/>
      <c r="F477" s="995"/>
      <c r="G477" s="995"/>
      <c r="H477" s="995"/>
      <c r="I477" s="996"/>
      <c r="J477" s="996"/>
      <c r="K477" s="996"/>
      <c r="L477" s="958"/>
      <c r="M477" s="958"/>
      <c r="N477" s="958"/>
      <c r="O477" s="958"/>
      <c r="P477" s="958"/>
      <c r="Q477" s="958"/>
      <c r="R477" s="958"/>
      <c r="S477" s="958"/>
      <c r="T477" s="958"/>
      <c r="U477" s="958"/>
      <c r="V477" s="958"/>
      <c r="W477" s="958"/>
      <c r="X477" s="958"/>
      <c r="Y477" s="958"/>
      <c r="Z477" s="958"/>
    </row>
    <row r="478" spans="1:26" ht="18.75" customHeight="1">
      <c r="A478" s="958"/>
      <c r="B478" s="995"/>
      <c r="C478" s="985"/>
      <c r="D478" s="985"/>
      <c r="E478" s="995"/>
      <c r="F478" s="995"/>
      <c r="G478" s="995"/>
      <c r="H478" s="995"/>
      <c r="I478" s="996"/>
      <c r="J478" s="996"/>
      <c r="K478" s="996"/>
      <c r="L478" s="958"/>
      <c r="M478" s="958"/>
      <c r="N478" s="958"/>
      <c r="O478" s="958"/>
      <c r="P478" s="958"/>
      <c r="Q478" s="958"/>
      <c r="R478" s="958"/>
      <c r="S478" s="958"/>
      <c r="T478" s="958"/>
      <c r="U478" s="958"/>
      <c r="V478" s="958"/>
      <c r="W478" s="958"/>
      <c r="X478" s="958"/>
      <c r="Y478" s="958"/>
      <c r="Z478" s="958"/>
    </row>
    <row r="479" spans="1:26" ht="18.75" customHeight="1">
      <c r="A479" s="958"/>
      <c r="B479" s="995"/>
      <c r="C479" s="985"/>
      <c r="D479" s="985"/>
      <c r="E479" s="995"/>
      <c r="F479" s="995"/>
      <c r="G479" s="995"/>
      <c r="H479" s="995"/>
      <c r="I479" s="996"/>
      <c r="J479" s="996"/>
      <c r="K479" s="996"/>
      <c r="L479" s="958"/>
      <c r="M479" s="958"/>
      <c r="N479" s="958"/>
      <c r="O479" s="958"/>
      <c r="P479" s="958"/>
      <c r="Q479" s="958"/>
      <c r="R479" s="958"/>
      <c r="S479" s="958"/>
      <c r="T479" s="958"/>
      <c r="U479" s="958"/>
      <c r="V479" s="958"/>
      <c r="W479" s="958"/>
      <c r="X479" s="958"/>
      <c r="Y479" s="958"/>
      <c r="Z479" s="958"/>
    </row>
    <row r="480" spans="1:26" ht="18.75" customHeight="1">
      <c r="A480" s="958"/>
      <c r="B480" s="995"/>
      <c r="C480" s="985"/>
      <c r="D480" s="985"/>
      <c r="E480" s="995"/>
      <c r="F480" s="995"/>
      <c r="G480" s="995"/>
      <c r="H480" s="995"/>
      <c r="I480" s="996"/>
      <c r="J480" s="996"/>
      <c r="K480" s="996"/>
      <c r="L480" s="958"/>
      <c r="M480" s="958"/>
      <c r="N480" s="958"/>
      <c r="O480" s="958"/>
      <c r="P480" s="958"/>
      <c r="Q480" s="958"/>
      <c r="R480" s="958"/>
      <c r="S480" s="958"/>
      <c r="T480" s="958"/>
      <c r="U480" s="958"/>
      <c r="V480" s="958"/>
      <c r="W480" s="958"/>
      <c r="X480" s="958"/>
      <c r="Y480" s="958"/>
      <c r="Z480" s="958"/>
    </row>
    <row r="481" spans="1:26" ht="18.75" customHeight="1">
      <c r="A481" s="958"/>
      <c r="B481" s="995"/>
      <c r="C481" s="985"/>
      <c r="D481" s="985"/>
      <c r="E481" s="995"/>
      <c r="F481" s="995"/>
      <c r="G481" s="995"/>
      <c r="H481" s="995"/>
      <c r="I481" s="996"/>
      <c r="J481" s="996"/>
      <c r="K481" s="996"/>
      <c r="L481" s="958"/>
      <c r="M481" s="958"/>
      <c r="N481" s="958"/>
      <c r="O481" s="958"/>
      <c r="P481" s="958"/>
      <c r="Q481" s="958"/>
      <c r="R481" s="958"/>
      <c r="S481" s="958"/>
      <c r="T481" s="958"/>
      <c r="U481" s="958"/>
      <c r="V481" s="958"/>
      <c r="W481" s="958"/>
      <c r="X481" s="958"/>
      <c r="Y481" s="958"/>
      <c r="Z481" s="958"/>
    </row>
    <row r="482" spans="1:26" ht="18.75" customHeight="1">
      <c r="A482" s="958"/>
      <c r="B482" s="995"/>
      <c r="C482" s="985"/>
      <c r="D482" s="985"/>
      <c r="E482" s="995"/>
      <c r="F482" s="995"/>
      <c r="G482" s="995"/>
      <c r="H482" s="995"/>
      <c r="I482" s="996"/>
      <c r="J482" s="996"/>
      <c r="K482" s="996"/>
      <c r="L482" s="958"/>
      <c r="M482" s="958"/>
      <c r="N482" s="958"/>
      <c r="O482" s="958"/>
      <c r="P482" s="958"/>
      <c r="Q482" s="958"/>
      <c r="R482" s="958"/>
      <c r="S482" s="958"/>
      <c r="T482" s="958"/>
      <c r="U482" s="958"/>
      <c r="V482" s="958"/>
      <c r="W482" s="958"/>
      <c r="X482" s="958"/>
      <c r="Y482" s="958"/>
      <c r="Z482" s="958"/>
    </row>
    <row r="483" spans="1:26" ht="18.75" customHeight="1">
      <c r="A483" s="958"/>
      <c r="B483" s="995"/>
      <c r="C483" s="985"/>
      <c r="D483" s="985"/>
      <c r="E483" s="995"/>
      <c r="F483" s="995"/>
      <c r="G483" s="995"/>
      <c r="H483" s="995"/>
      <c r="I483" s="996"/>
      <c r="J483" s="996"/>
      <c r="K483" s="996"/>
      <c r="L483" s="958"/>
      <c r="M483" s="958"/>
      <c r="N483" s="958"/>
      <c r="O483" s="958"/>
      <c r="P483" s="958"/>
      <c r="Q483" s="958"/>
      <c r="R483" s="958"/>
      <c r="S483" s="958"/>
      <c r="T483" s="958"/>
      <c r="U483" s="958"/>
      <c r="V483" s="958"/>
      <c r="W483" s="958"/>
      <c r="X483" s="958"/>
      <c r="Y483" s="958"/>
      <c r="Z483" s="958"/>
    </row>
    <row r="484" spans="1:26" ht="18.75" customHeight="1">
      <c r="A484" s="958"/>
      <c r="B484" s="995"/>
      <c r="C484" s="985"/>
      <c r="D484" s="985"/>
      <c r="E484" s="995"/>
      <c r="F484" s="995"/>
      <c r="G484" s="995"/>
      <c r="H484" s="995"/>
      <c r="I484" s="996"/>
      <c r="J484" s="996"/>
      <c r="K484" s="996"/>
      <c r="L484" s="958"/>
      <c r="M484" s="958"/>
      <c r="N484" s="958"/>
      <c r="O484" s="958"/>
      <c r="P484" s="958"/>
      <c r="Q484" s="958"/>
      <c r="R484" s="958"/>
      <c r="S484" s="958"/>
      <c r="T484" s="958"/>
      <c r="U484" s="958"/>
      <c r="V484" s="958"/>
      <c r="W484" s="958"/>
      <c r="X484" s="958"/>
      <c r="Y484" s="958"/>
      <c r="Z484" s="958"/>
    </row>
    <row r="485" spans="1:26" ht="18.75" customHeight="1">
      <c r="A485" s="958"/>
      <c r="B485" s="995"/>
      <c r="C485" s="985"/>
      <c r="D485" s="985"/>
      <c r="E485" s="995"/>
      <c r="F485" s="995"/>
      <c r="G485" s="995"/>
      <c r="H485" s="995"/>
      <c r="I485" s="996"/>
      <c r="J485" s="996"/>
      <c r="K485" s="996"/>
      <c r="L485" s="958"/>
      <c r="M485" s="958"/>
      <c r="N485" s="958"/>
      <c r="O485" s="958"/>
      <c r="P485" s="958"/>
      <c r="Q485" s="958"/>
      <c r="R485" s="958"/>
      <c r="S485" s="958"/>
      <c r="T485" s="958"/>
      <c r="U485" s="958"/>
      <c r="V485" s="958"/>
      <c r="W485" s="958"/>
      <c r="X485" s="958"/>
      <c r="Y485" s="958"/>
      <c r="Z485" s="958"/>
    </row>
    <row r="486" spans="1:26" ht="18.75" customHeight="1">
      <c r="A486" s="958"/>
      <c r="B486" s="995"/>
      <c r="C486" s="985"/>
      <c r="D486" s="985"/>
      <c r="E486" s="995"/>
      <c r="F486" s="995"/>
      <c r="G486" s="995"/>
      <c r="H486" s="995"/>
      <c r="I486" s="996"/>
      <c r="J486" s="996"/>
      <c r="K486" s="996"/>
      <c r="L486" s="958"/>
      <c r="M486" s="958"/>
      <c r="N486" s="958"/>
      <c r="O486" s="958"/>
      <c r="P486" s="958"/>
      <c r="Q486" s="958"/>
      <c r="R486" s="958"/>
      <c r="S486" s="958"/>
      <c r="T486" s="958"/>
      <c r="U486" s="958"/>
      <c r="V486" s="958"/>
      <c r="W486" s="958"/>
      <c r="X486" s="958"/>
      <c r="Y486" s="958"/>
      <c r="Z486" s="958"/>
    </row>
    <row r="487" spans="1:26" ht="18.75" customHeight="1">
      <c r="A487" s="958"/>
      <c r="B487" s="995"/>
      <c r="C487" s="985"/>
      <c r="D487" s="985"/>
      <c r="E487" s="995"/>
      <c r="F487" s="995"/>
      <c r="G487" s="995"/>
      <c r="H487" s="995"/>
      <c r="I487" s="996"/>
      <c r="J487" s="996"/>
      <c r="K487" s="996"/>
      <c r="L487" s="958"/>
      <c r="M487" s="958"/>
      <c r="N487" s="958"/>
      <c r="O487" s="958"/>
      <c r="P487" s="958"/>
      <c r="Q487" s="958"/>
      <c r="R487" s="958"/>
      <c r="S487" s="958"/>
      <c r="T487" s="958"/>
      <c r="U487" s="958"/>
      <c r="V487" s="958"/>
      <c r="W487" s="958"/>
      <c r="X487" s="958"/>
      <c r="Y487" s="958"/>
      <c r="Z487" s="958"/>
    </row>
    <row r="488" spans="1:26" ht="18.75" customHeight="1">
      <c r="A488" s="958"/>
      <c r="B488" s="995"/>
      <c r="C488" s="985"/>
      <c r="D488" s="985"/>
      <c r="E488" s="995"/>
      <c r="F488" s="995"/>
      <c r="G488" s="995"/>
      <c r="H488" s="995"/>
      <c r="I488" s="996"/>
      <c r="J488" s="996"/>
      <c r="K488" s="996"/>
      <c r="L488" s="958"/>
      <c r="M488" s="958"/>
      <c r="N488" s="958"/>
      <c r="O488" s="958"/>
      <c r="P488" s="958"/>
      <c r="Q488" s="958"/>
      <c r="R488" s="958"/>
      <c r="S488" s="958"/>
      <c r="T488" s="958"/>
      <c r="U488" s="958"/>
      <c r="V488" s="958"/>
      <c r="W488" s="958"/>
      <c r="X488" s="958"/>
      <c r="Y488" s="958"/>
      <c r="Z488" s="958"/>
    </row>
    <row r="489" spans="1:26" ht="18.75" customHeight="1">
      <c r="A489" s="958"/>
      <c r="B489" s="995"/>
      <c r="C489" s="985"/>
      <c r="D489" s="985"/>
      <c r="E489" s="995"/>
      <c r="F489" s="995"/>
      <c r="G489" s="995"/>
      <c r="H489" s="995"/>
      <c r="I489" s="996"/>
      <c r="J489" s="996"/>
      <c r="K489" s="996"/>
      <c r="L489" s="958"/>
      <c r="M489" s="958"/>
      <c r="N489" s="958"/>
      <c r="O489" s="958"/>
      <c r="P489" s="958"/>
      <c r="Q489" s="958"/>
      <c r="R489" s="958"/>
      <c r="S489" s="958"/>
      <c r="T489" s="958"/>
      <c r="U489" s="958"/>
      <c r="V489" s="958"/>
      <c r="W489" s="958"/>
      <c r="X489" s="958"/>
      <c r="Y489" s="958"/>
      <c r="Z489" s="958"/>
    </row>
    <row r="490" spans="1:26" ht="18.75" customHeight="1">
      <c r="A490" s="958"/>
      <c r="B490" s="995"/>
      <c r="C490" s="985"/>
      <c r="D490" s="985"/>
      <c r="E490" s="995"/>
      <c r="F490" s="995"/>
      <c r="G490" s="995"/>
      <c r="H490" s="995"/>
      <c r="I490" s="996"/>
      <c r="J490" s="996"/>
      <c r="K490" s="996"/>
      <c r="L490" s="958"/>
      <c r="M490" s="958"/>
      <c r="N490" s="958"/>
      <c r="O490" s="958"/>
      <c r="P490" s="958"/>
      <c r="Q490" s="958"/>
      <c r="R490" s="958"/>
      <c r="S490" s="958"/>
      <c r="T490" s="958"/>
      <c r="U490" s="958"/>
      <c r="V490" s="958"/>
      <c r="W490" s="958"/>
      <c r="X490" s="958"/>
      <c r="Y490" s="958"/>
      <c r="Z490" s="958"/>
    </row>
    <row r="491" spans="1:26" ht="18.75" customHeight="1">
      <c r="A491" s="958"/>
      <c r="B491" s="995"/>
      <c r="C491" s="985"/>
      <c r="D491" s="985"/>
      <c r="E491" s="995"/>
      <c r="F491" s="995"/>
      <c r="G491" s="995"/>
      <c r="H491" s="995"/>
      <c r="I491" s="996"/>
      <c r="J491" s="996"/>
      <c r="K491" s="996"/>
      <c r="L491" s="958"/>
      <c r="M491" s="958"/>
      <c r="N491" s="958"/>
      <c r="O491" s="958"/>
      <c r="P491" s="958"/>
      <c r="Q491" s="958"/>
      <c r="R491" s="958"/>
      <c r="S491" s="958"/>
      <c r="T491" s="958"/>
      <c r="U491" s="958"/>
      <c r="V491" s="958"/>
      <c r="W491" s="958"/>
      <c r="X491" s="958"/>
      <c r="Y491" s="958"/>
      <c r="Z491" s="958"/>
    </row>
    <row r="492" spans="1:26" ht="18.75" customHeight="1">
      <c r="A492" s="958"/>
      <c r="B492" s="995"/>
      <c r="C492" s="985"/>
      <c r="D492" s="985"/>
      <c r="E492" s="995"/>
      <c r="F492" s="995"/>
      <c r="G492" s="995"/>
      <c r="H492" s="995"/>
      <c r="I492" s="996"/>
      <c r="J492" s="996"/>
      <c r="K492" s="996"/>
      <c r="L492" s="958"/>
      <c r="M492" s="958"/>
      <c r="N492" s="958"/>
      <c r="O492" s="958"/>
      <c r="P492" s="958"/>
      <c r="Q492" s="958"/>
      <c r="R492" s="958"/>
      <c r="S492" s="958"/>
      <c r="T492" s="958"/>
      <c r="U492" s="958"/>
      <c r="V492" s="958"/>
      <c r="W492" s="958"/>
      <c r="X492" s="958"/>
      <c r="Y492" s="958"/>
      <c r="Z492" s="958"/>
    </row>
    <row r="493" spans="1:26" ht="18.75" customHeight="1">
      <c r="A493" s="958"/>
      <c r="B493" s="995"/>
      <c r="C493" s="985"/>
      <c r="D493" s="985"/>
      <c r="E493" s="995"/>
      <c r="F493" s="995"/>
      <c r="G493" s="995"/>
      <c r="H493" s="995"/>
      <c r="I493" s="996"/>
      <c r="J493" s="996"/>
      <c r="K493" s="996"/>
      <c r="L493" s="958"/>
      <c r="M493" s="958"/>
      <c r="N493" s="958"/>
      <c r="O493" s="958"/>
      <c r="P493" s="958"/>
      <c r="Q493" s="958"/>
      <c r="R493" s="958"/>
      <c r="S493" s="958"/>
      <c r="T493" s="958"/>
      <c r="U493" s="958"/>
      <c r="V493" s="958"/>
      <c r="W493" s="958"/>
      <c r="X493" s="958"/>
      <c r="Y493" s="958"/>
      <c r="Z493" s="958"/>
    </row>
    <row r="494" spans="1:26" ht="18.75" customHeight="1">
      <c r="A494" s="958"/>
      <c r="B494" s="995"/>
      <c r="C494" s="985"/>
      <c r="D494" s="985"/>
      <c r="E494" s="995"/>
      <c r="F494" s="995"/>
      <c r="G494" s="995"/>
      <c r="H494" s="995"/>
      <c r="I494" s="996"/>
      <c r="J494" s="996"/>
      <c r="K494" s="996"/>
      <c r="L494" s="958"/>
      <c r="M494" s="958"/>
      <c r="N494" s="958"/>
      <c r="O494" s="958"/>
      <c r="P494" s="958"/>
      <c r="Q494" s="958"/>
      <c r="R494" s="958"/>
      <c r="S494" s="958"/>
      <c r="T494" s="958"/>
      <c r="U494" s="958"/>
      <c r="V494" s="958"/>
      <c r="W494" s="958"/>
      <c r="X494" s="958"/>
      <c r="Y494" s="958"/>
      <c r="Z494" s="958"/>
    </row>
    <row r="495" spans="1:26" ht="18.75" customHeight="1">
      <c r="A495" s="958"/>
      <c r="B495" s="995"/>
      <c r="C495" s="985"/>
      <c r="D495" s="985"/>
      <c r="E495" s="995"/>
      <c r="F495" s="995"/>
      <c r="G495" s="995"/>
      <c r="H495" s="995"/>
      <c r="I495" s="996"/>
      <c r="J495" s="996"/>
      <c r="K495" s="996"/>
      <c r="L495" s="958"/>
      <c r="M495" s="958"/>
      <c r="N495" s="958"/>
      <c r="O495" s="958"/>
      <c r="P495" s="958"/>
      <c r="Q495" s="958"/>
      <c r="R495" s="958"/>
      <c r="S495" s="958"/>
      <c r="T495" s="958"/>
      <c r="U495" s="958"/>
      <c r="V495" s="958"/>
      <c r="W495" s="958"/>
      <c r="X495" s="958"/>
      <c r="Y495" s="958"/>
      <c r="Z495" s="958"/>
    </row>
    <row r="496" spans="1:26" ht="18.75" customHeight="1">
      <c r="A496" s="958"/>
      <c r="B496" s="995"/>
      <c r="C496" s="985"/>
      <c r="D496" s="985"/>
      <c r="E496" s="995"/>
      <c r="F496" s="995"/>
      <c r="G496" s="995"/>
      <c r="H496" s="995"/>
      <c r="I496" s="996"/>
      <c r="J496" s="996"/>
      <c r="K496" s="996"/>
      <c r="L496" s="958"/>
      <c r="M496" s="958"/>
      <c r="N496" s="958"/>
      <c r="O496" s="958"/>
      <c r="P496" s="958"/>
      <c r="Q496" s="958"/>
      <c r="R496" s="958"/>
      <c r="S496" s="958"/>
      <c r="T496" s="958"/>
      <c r="U496" s="958"/>
      <c r="V496" s="958"/>
      <c r="W496" s="958"/>
      <c r="X496" s="958"/>
      <c r="Y496" s="958"/>
      <c r="Z496" s="958"/>
    </row>
    <row r="497" spans="1:26" ht="18.75" customHeight="1">
      <c r="A497" s="958"/>
      <c r="B497" s="995"/>
      <c r="C497" s="985"/>
      <c r="D497" s="985"/>
      <c r="E497" s="995"/>
      <c r="F497" s="995"/>
      <c r="G497" s="995"/>
      <c r="H497" s="995"/>
      <c r="I497" s="996"/>
      <c r="J497" s="996"/>
      <c r="K497" s="996"/>
      <c r="L497" s="958"/>
      <c r="M497" s="958"/>
      <c r="N497" s="958"/>
      <c r="O497" s="958"/>
      <c r="P497" s="958"/>
      <c r="Q497" s="958"/>
      <c r="R497" s="958"/>
      <c r="S497" s="958"/>
      <c r="T497" s="958"/>
      <c r="U497" s="958"/>
      <c r="V497" s="958"/>
      <c r="W497" s="958"/>
      <c r="X497" s="958"/>
      <c r="Y497" s="958"/>
      <c r="Z497" s="958"/>
    </row>
    <row r="498" spans="1:26" ht="18.75" customHeight="1">
      <c r="A498" s="958"/>
      <c r="B498" s="995"/>
      <c r="C498" s="985"/>
      <c r="D498" s="985"/>
      <c r="E498" s="995"/>
      <c r="F498" s="995"/>
      <c r="G498" s="995"/>
      <c r="H498" s="995"/>
      <c r="I498" s="996"/>
      <c r="J498" s="996"/>
      <c r="K498" s="996"/>
      <c r="L498" s="958"/>
      <c r="M498" s="958"/>
      <c r="N498" s="958"/>
      <c r="O498" s="958"/>
      <c r="P498" s="958"/>
      <c r="Q498" s="958"/>
      <c r="R498" s="958"/>
      <c r="S498" s="958"/>
      <c r="T498" s="958"/>
      <c r="U498" s="958"/>
      <c r="V498" s="958"/>
      <c r="W498" s="958"/>
      <c r="X498" s="958"/>
      <c r="Y498" s="958"/>
      <c r="Z498" s="958"/>
    </row>
    <row r="499" spans="1:26" ht="18.75" customHeight="1">
      <c r="A499" s="958"/>
      <c r="B499" s="995"/>
      <c r="C499" s="985"/>
      <c r="D499" s="985"/>
      <c r="E499" s="995"/>
      <c r="F499" s="995"/>
      <c r="G499" s="995"/>
      <c r="H499" s="995"/>
      <c r="I499" s="996"/>
      <c r="J499" s="996"/>
      <c r="K499" s="996"/>
      <c r="L499" s="958"/>
      <c r="M499" s="958"/>
      <c r="N499" s="958"/>
      <c r="O499" s="958"/>
      <c r="P499" s="958"/>
      <c r="Q499" s="958"/>
      <c r="R499" s="958"/>
      <c r="S499" s="958"/>
      <c r="T499" s="958"/>
      <c r="U499" s="958"/>
      <c r="V499" s="958"/>
      <c r="W499" s="958"/>
      <c r="X499" s="958"/>
      <c r="Y499" s="958"/>
      <c r="Z499" s="958"/>
    </row>
    <row r="500" spans="1:26" ht="18.75" customHeight="1">
      <c r="A500" s="958"/>
      <c r="B500" s="995"/>
      <c r="C500" s="985"/>
      <c r="D500" s="985"/>
      <c r="E500" s="995"/>
      <c r="F500" s="995"/>
      <c r="G500" s="995"/>
      <c r="H500" s="995"/>
      <c r="I500" s="996"/>
      <c r="J500" s="996"/>
      <c r="K500" s="996"/>
      <c r="L500" s="958"/>
      <c r="M500" s="958"/>
      <c r="N500" s="958"/>
      <c r="O500" s="958"/>
      <c r="P500" s="958"/>
      <c r="Q500" s="958"/>
      <c r="R500" s="958"/>
      <c r="S500" s="958"/>
      <c r="T500" s="958"/>
      <c r="U500" s="958"/>
      <c r="V500" s="958"/>
      <c r="W500" s="958"/>
      <c r="X500" s="958"/>
      <c r="Y500" s="958"/>
      <c r="Z500" s="958"/>
    </row>
    <row r="501" spans="1:26" ht="18.75" customHeight="1">
      <c r="A501" s="958"/>
      <c r="B501" s="995"/>
      <c r="C501" s="985"/>
      <c r="D501" s="985"/>
      <c r="E501" s="995"/>
      <c r="F501" s="995"/>
      <c r="G501" s="995"/>
      <c r="H501" s="995"/>
      <c r="I501" s="996"/>
      <c r="J501" s="996"/>
      <c r="K501" s="996"/>
      <c r="L501" s="958"/>
      <c r="M501" s="958"/>
      <c r="N501" s="958"/>
      <c r="O501" s="958"/>
      <c r="P501" s="958"/>
      <c r="Q501" s="958"/>
      <c r="R501" s="958"/>
      <c r="S501" s="958"/>
      <c r="T501" s="958"/>
      <c r="U501" s="958"/>
      <c r="V501" s="958"/>
      <c r="W501" s="958"/>
      <c r="X501" s="958"/>
      <c r="Y501" s="958"/>
      <c r="Z501" s="958"/>
    </row>
    <row r="502" spans="1:26" ht="18.75" customHeight="1">
      <c r="A502" s="958"/>
      <c r="B502" s="995"/>
      <c r="C502" s="985"/>
      <c r="D502" s="985"/>
      <c r="E502" s="995"/>
      <c r="F502" s="995"/>
      <c r="G502" s="995"/>
      <c r="H502" s="995"/>
      <c r="I502" s="996"/>
      <c r="J502" s="996"/>
      <c r="K502" s="996"/>
      <c r="L502" s="958"/>
      <c r="M502" s="958"/>
      <c r="N502" s="958"/>
      <c r="O502" s="958"/>
      <c r="P502" s="958"/>
      <c r="Q502" s="958"/>
      <c r="R502" s="958"/>
      <c r="S502" s="958"/>
      <c r="T502" s="958"/>
      <c r="U502" s="958"/>
      <c r="V502" s="958"/>
      <c r="W502" s="958"/>
      <c r="X502" s="958"/>
      <c r="Y502" s="958"/>
      <c r="Z502" s="958"/>
    </row>
    <row r="503" spans="1:26" ht="18.75" customHeight="1">
      <c r="A503" s="958"/>
      <c r="B503" s="995"/>
      <c r="C503" s="985"/>
      <c r="D503" s="985"/>
      <c r="E503" s="995"/>
      <c r="F503" s="995"/>
      <c r="G503" s="995"/>
      <c r="H503" s="995"/>
      <c r="I503" s="996"/>
      <c r="J503" s="996"/>
      <c r="K503" s="996"/>
      <c r="L503" s="958"/>
      <c r="M503" s="958"/>
      <c r="N503" s="958"/>
      <c r="O503" s="958"/>
      <c r="P503" s="958"/>
      <c r="Q503" s="958"/>
      <c r="R503" s="958"/>
      <c r="S503" s="958"/>
      <c r="T503" s="958"/>
      <c r="U503" s="958"/>
      <c r="V503" s="958"/>
      <c r="W503" s="958"/>
      <c r="X503" s="958"/>
      <c r="Y503" s="958"/>
      <c r="Z503" s="958"/>
    </row>
    <row r="504" spans="1:26" ht="18.75" customHeight="1">
      <c r="A504" s="958"/>
      <c r="B504" s="995"/>
      <c r="C504" s="985"/>
      <c r="D504" s="985"/>
      <c r="E504" s="995"/>
      <c r="F504" s="995"/>
      <c r="G504" s="995"/>
      <c r="H504" s="995"/>
      <c r="I504" s="996"/>
      <c r="J504" s="996"/>
      <c r="K504" s="996"/>
      <c r="L504" s="958"/>
      <c r="M504" s="958"/>
      <c r="N504" s="958"/>
      <c r="O504" s="958"/>
      <c r="P504" s="958"/>
      <c r="Q504" s="958"/>
      <c r="R504" s="958"/>
      <c r="S504" s="958"/>
      <c r="T504" s="958"/>
      <c r="U504" s="958"/>
      <c r="V504" s="958"/>
      <c r="W504" s="958"/>
      <c r="X504" s="958"/>
      <c r="Y504" s="958"/>
      <c r="Z504" s="958"/>
    </row>
    <row r="505" spans="1:26" ht="18.75" customHeight="1">
      <c r="A505" s="958"/>
      <c r="B505" s="995"/>
      <c r="C505" s="985"/>
      <c r="D505" s="985"/>
      <c r="E505" s="995"/>
      <c r="F505" s="995"/>
      <c r="G505" s="995"/>
      <c r="H505" s="995"/>
      <c r="I505" s="996"/>
      <c r="J505" s="996"/>
      <c r="K505" s="996"/>
      <c r="L505" s="958"/>
      <c r="M505" s="958"/>
      <c r="N505" s="958"/>
      <c r="O505" s="958"/>
      <c r="P505" s="958"/>
      <c r="Q505" s="958"/>
      <c r="R505" s="958"/>
      <c r="S505" s="958"/>
      <c r="T505" s="958"/>
      <c r="U505" s="958"/>
      <c r="V505" s="958"/>
      <c r="W505" s="958"/>
      <c r="X505" s="958"/>
      <c r="Y505" s="958"/>
      <c r="Z505" s="958"/>
    </row>
    <row r="506" spans="1:26" ht="18.75" customHeight="1">
      <c r="A506" s="958"/>
      <c r="B506" s="995"/>
      <c r="C506" s="985"/>
      <c r="D506" s="985"/>
      <c r="E506" s="995"/>
      <c r="F506" s="995"/>
      <c r="G506" s="995"/>
      <c r="H506" s="995"/>
      <c r="I506" s="996"/>
      <c r="J506" s="996"/>
      <c r="K506" s="996"/>
      <c r="L506" s="958"/>
      <c r="M506" s="958"/>
      <c r="N506" s="958"/>
      <c r="O506" s="958"/>
      <c r="P506" s="958"/>
      <c r="Q506" s="958"/>
      <c r="R506" s="958"/>
      <c r="S506" s="958"/>
      <c r="T506" s="958"/>
      <c r="U506" s="958"/>
      <c r="V506" s="958"/>
      <c r="W506" s="958"/>
      <c r="X506" s="958"/>
      <c r="Y506" s="958"/>
      <c r="Z506" s="958"/>
    </row>
    <row r="507" spans="1:26" ht="18.75" customHeight="1">
      <c r="A507" s="958"/>
      <c r="B507" s="995"/>
      <c r="C507" s="985"/>
      <c r="D507" s="985"/>
      <c r="E507" s="995"/>
      <c r="F507" s="995"/>
      <c r="G507" s="995"/>
      <c r="H507" s="995"/>
      <c r="I507" s="996"/>
      <c r="J507" s="996"/>
      <c r="K507" s="996"/>
      <c r="L507" s="958"/>
      <c r="M507" s="958"/>
      <c r="N507" s="958"/>
      <c r="O507" s="958"/>
      <c r="P507" s="958"/>
      <c r="Q507" s="958"/>
      <c r="R507" s="958"/>
      <c r="S507" s="958"/>
      <c r="T507" s="958"/>
      <c r="U507" s="958"/>
      <c r="V507" s="958"/>
      <c r="W507" s="958"/>
      <c r="X507" s="958"/>
      <c r="Y507" s="958"/>
      <c r="Z507" s="958"/>
    </row>
    <row r="508" spans="1:26" ht="18.75" customHeight="1">
      <c r="A508" s="958"/>
      <c r="B508" s="995"/>
      <c r="C508" s="985"/>
      <c r="D508" s="985"/>
      <c r="E508" s="995"/>
      <c r="F508" s="995"/>
      <c r="G508" s="995"/>
      <c r="H508" s="995"/>
      <c r="I508" s="996"/>
      <c r="J508" s="996"/>
      <c r="K508" s="996"/>
      <c r="L508" s="958"/>
      <c r="M508" s="958"/>
      <c r="N508" s="958"/>
      <c r="O508" s="958"/>
      <c r="P508" s="958"/>
      <c r="Q508" s="958"/>
      <c r="R508" s="958"/>
      <c r="S508" s="958"/>
      <c r="T508" s="958"/>
      <c r="U508" s="958"/>
      <c r="V508" s="958"/>
      <c r="W508" s="958"/>
      <c r="X508" s="958"/>
      <c r="Y508" s="958"/>
      <c r="Z508" s="958"/>
    </row>
    <row r="509" spans="1:26" ht="18.75" customHeight="1">
      <c r="A509" s="958"/>
      <c r="B509" s="995"/>
      <c r="C509" s="985"/>
      <c r="D509" s="985"/>
      <c r="E509" s="995"/>
      <c r="F509" s="995"/>
      <c r="G509" s="995"/>
      <c r="H509" s="995"/>
      <c r="I509" s="996"/>
      <c r="J509" s="996"/>
      <c r="K509" s="996"/>
      <c r="L509" s="958"/>
      <c r="M509" s="958"/>
      <c r="N509" s="958"/>
      <c r="O509" s="958"/>
      <c r="P509" s="958"/>
      <c r="Q509" s="958"/>
      <c r="R509" s="958"/>
      <c r="S509" s="958"/>
      <c r="T509" s="958"/>
      <c r="U509" s="958"/>
      <c r="V509" s="958"/>
      <c r="W509" s="958"/>
      <c r="X509" s="958"/>
      <c r="Y509" s="958"/>
      <c r="Z509" s="958"/>
    </row>
    <row r="510" spans="1:26" ht="18.75" customHeight="1">
      <c r="A510" s="958"/>
      <c r="B510" s="995"/>
      <c r="C510" s="985"/>
      <c r="D510" s="985"/>
      <c r="E510" s="995"/>
      <c r="F510" s="995"/>
      <c r="G510" s="995"/>
      <c r="H510" s="995"/>
      <c r="I510" s="996"/>
      <c r="J510" s="996"/>
      <c r="K510" s="996"/>
      <c r="L510" s="958"/>
      <c r="M510" s="958"/>
      <c r="N510" s="958"/>
      <c r="O510" s="958"/>
      <c r="P510" s="958"/>
      <c r="Q510" s="958"/>
      <c r="R510" s="958"/>
      <c r="S510" s="958"/>
      <c r="T510" s="958"/>
      <c r="U510" s="958"/>
      <c r="V510" s="958"/>
      <c r="W510" s="958"/>
      <c r="X510" s="958"/>
      <c r="Y510" s="958"/>
      <c r="Z510" s="958"/>
    </row>
    <row r="511" spans="1:26" ht="18.75" customHeight="1">
      <c r="A511" s="958"/>
      <c r="B511" s="995"/>
      <c r="C511" s="985"/>
      <c r="D511" s="985"/>
      <c r="E511" s="995"/>
      <c r="F511" s="995"/>
      <c r="G511" s="995"/>
      <c r="H511" s="995"/>
      <c r="I511" s="996"/>
      <c r="J511" s="996"/>
      <c r="K511" s="996"/>
      <c r="L511" s="958"/>
      <c r="M511" s="958"/>
      <c r="N511" s="958"/>
      <c r="O511" s="958"/>
      <c r="P511" s="958"/>
      <c r="Q511" s="958"/>
      <c r="R511" s="958"/>
      <c r="S511" s="958"/>
      <c r="T511" s="958"/>
      <c r="U511" s="958"/>
      <c r="V511" s="958"/>
      <c r="W511" s="958"/>
      <c r="X511" s="958"/>
      <c r="Y511" s="958"/>
      <c r="Z511" s="958"/>
    </row>
    <row r="512" spans="1:26" ht="18.75" customHeight="1">
      <c r="A512" s="958"/>
      <c r="B512" s="995"/>
      <c r="C512" s="985"/>
      <c r="D512" s="985"/>
      <c r="E512" s="995"/>
      <c r="F512" s="995"/>
      <c r="G512" s="995"/>
      <c r="H512" s="995"/>
      <c r="I512" s="996"/>
      <c r="J512" s="996"/>
      <c r="K512" s="996"/>
      <c r="L512" s="958"/>
      <c r="M512" s="958"/>
      <c r="N512" s="958"/>
      <c r="O512" s="958"/>
      <c r="P512" s="958"/>
      <c r="Q512" s="958"/>
      <c r="R512" s="958"/>
      <c r="S512" s="958"/>
      <c r="T512" s="958"/>
      <c r="U512" s="958"/>
      <c r="V512" s="958"/>
      <c r="W512" s="958"/>
      <c r="X512" s="958"/>
      <c r="Y512" s="958"/>
      <c r="Z512" s="958"/>
    </row>
    <row r="513" spans="1:26" ht="18.75" customHeight="1">
      <c r="A513" s="958"/>
      <c r="B513" s="995"/>
      <c r="C513" s="985"/>
      <c r="D513" s="985"/>
      <c r="E513" s="995"/>
      <c r="F513" s="995"/>
      <c r="G513" s="995"/>
      <c r="H513" s="995"/>
      <c r="I513" s="996"/>
      <c r="J513" s="996"/>
      <c r="K513" s="996"/>
      <c r="L513" s="958"/>
      <c r="M513" s="958"/>
      <c r="N513" s="958"/>
      <c r="O513" s="958"/>
      <c r="P513" s="958"/>
      <c r="Q513" s="958"/>
      <c r="R513" s="958"/>
      <c r="S513" s="958"/>
      <c r="T513" s="958"/>
      <c r="U513" s="958"/>
      <c r="V513" s="958"/>
      <c r="W513" s="958"/>
      <c r="X513" s="958"/>
      <c r="Y513" s="958"/>
      <c r="Z513" s="958"/>
    </row>
    <row r="514" spans="1:26" ht="18.75" customHeight="1">
      <c r="A514" s="958"/>
      <c r="B514" s="995"/>
      <c r="C514" s="985"/>
      <c r="D514" s="985"/>
      <c r="E514" s="995"/>
      <c r="F514" s="995"/>
      <c r="G514" s="995"/>
      <c r="H514" s="995"/>
      <c r="I514" s="996"/>
      <c r="J514" s="996"/>
      <c r="K514" s="996"/>
      <c r="L514" s="958"/>
      <c r="M514" s="958"/>
      <c r="N514" s="958"/>
      <c r="O514" s="958"/>
      <c r="P514" s="958"/>
      <c r="Q514" s="958"/>
      <c r="R514" s="958"/>
      <c r="S514" s="958"/>
      <c r="T514" s="958"/>
      <c r="U514" s="958"/>
      <c r="V514" s="958"/>
      <c r="W514" s="958"/>
      <c r="X514" s="958"/>
      <c r="Y514" s="958"/>
      <c r="Z514" s="958"/>
    </row>
    <row r="515" spans="1:26" ht="18.75" customHeight="1">
      <c r="A515" s="958"/>
      <c r="B515" s="995"/>
      <c r="C515" s="985"/>
      <c r="D515" s="985"/>
      <c r="E515" s="995"/>
      <c r="F515" s="995"/>
      <c r="G515" s="995"/>
      <c r="H515" s="995"/>
      <c r="I515" s="996"/>
      <c r="J515" s="996"/>
      <c r="K515" s="996"/>
      <c r="L515" s="958"/>
      <c r="M515" s="958"/>
      <c r="N515" s="958"/>
      <c r="O515" s="958"/>
      <c r="P515" s="958"/>
      <c r="Q515" s="958"/>
      <c r="R515" s="958"/>
      <c r="S515" s="958"/>
      <c r="T515" s="958"/>
      <c r="U515" s="958"/>
      <c r="V515" s="958"/>
      <c r="W515" s="958"/>
      <c r="X515" s="958"/>
      <c r="Y515" s="958"/>
      <c r="Z515" s="958"/>
    </row>
    <row r="516" spans="1:26" ht="18.75" customHeight="1">
      <c r="A516" s="958"/>
      <c r="B516" s="995"/>
      <c r="C516" s="985"/>
      <c r="D516" s="985"/>
      <c r="E516" s="995"/>
      <c r="F516" s="995"/>
      <c r="G516" s="995"/>
      <c r="H516" s="995"/>
      <c r="I516" s="996"/>
      <c r="J516" s="996"/>
      <c r="K516" s="996"/>
      <c r="L516" s="958"/>
      <c r="M516" s="958"/>
      <c r="N516" s="958"/>
      <c r="O516" s="958"/>
      <c r="P516" s="958"/>
      <c r="Q516" s="958"/>
      <c r="R516" s="958"/>
      <c r="S516" s="958"/>
      <c r="T516" s="958"/>
      <c r="U516" s="958"/>
      <c r="V516" s="958"/>
      <c r="W516" s="958"/>
      <c r="X516" s="958"/>
      <c r="Y516" s="958"/>
      <c r="Z516" s="958"/>
    </row>
    <row r="517" spans="1:26" ht="18.75" customHeight="1">
      <c r="A517" s="958"/>
      <c r="B517" s="995"/>
      <c r="C517" s="985"/>
      <c r="D517" s="985"/>
      <c r="E517" s="995"/>
      <c r="F517" s="995"/>
      <c r="G517" s="995"/>
      <c r="H517" s="995"/>
      <c r="I517" s="996"/>
      <c r="J517" s="996"/>
      <c r="K517" s="996"/>
      <c r="L517" s="958"/>
      <c r="M517" s="958"/>
      <c r="N517" s="958"/>
      <c r="O517" s="958"/>
      <c r="P517" s="958"/>
      <c r="Q517" s="958"/>
      <c r="R517" s="958"/>
      <c r="S517" s="958"/>
      <c r="T517" s="958"/>
      <c r="U517" s="958"/>
      <c r="V517" s="958"/>
      <c r="W517" s="958"/>
      <c r="X517" s="958"/>
      <c r="Y517" s="958"/>
      <c r="Z517" s="958"/>
    </row>
    <row r="518" spans="1:26" ht="18.75" customHeight="1">
      <c r="A518" s="958"/>
      <c r="B518" s="995"/>
      <c r="C518" s="985"/>
      <c r="D518" s="985"/>
      <c r="E518" s="995"/>
      <c r="F518" s="995"/>
      <c r="G518" s="995"/>
      <c r="H518" s="995"/>
      <c r="I518" s="996"/>
      <c r="J518" s="996"/>
      <c r="K518" s="996"/>
      <c r="L518" s="958"/>
      <c r="M518" s="958"/>
      <c r="N518" s="958"/>
      <c r="O518" s="958"/>
      <c r="P518" s="958"/>
      <c r="Q518" s="958"/>
      <c r="R518" s="958"/>
      <c r="S518" s="958"/>
      <c r="T518" s="958"/>
      <c r="U518" s="958"/>
      <c r="V518" s="958"/>
      <c r="W518" s="958"/>
      <c r="X518" s="958"/>
      <c r="Y518" s="958"/>
      <c r="Z518" s="958"/>
    </row>
    <row r="519" spans="1:26" ht="18.75" customHeight="1">
      <c r="A519" s="958"/>
      <c r="B519" s="995"/>
      <c r="C519" s="985"/>
      <c r="D519" s="985"/>
      <c r="E519" s="995"/>
      <c r="F519" s="995"/>
      <c r="G519" s="995"/>
      <c r="H519" s="995"/>
      <c r="I519" s="996"/>
      <c r="J519" s="996"/>
      <c r="K519" s="996"/>
      <c r="L519" s="958"/>
      <c r="M519" s="958"/>
      <c r="N519" s="958"/>
      <c r="O519" s="958"/>
      <c r="P519" s="958"/>
      <c r="Q519" s="958"/>
      <c r="R519" s="958"/>
      <c r="S519" s="958"/>
      <c r="T519" s="958"/>
      <c r="U519" s="958"/>
      <c r="V519" s="958"/>
      <c r="W519" s="958"/>
      <c r="X519" s="958"/>
      <c r="Y519" s="958"/>
      <c r="Z519" s="958"/>
    </row>
    <row r="520" spans="1:26" ht="18.75" customHeight="1">
      <c r="A520" s="958"/>
      <c r="B520" s="995"/>
      <c r="C520" s="985"/>
      <c r="D520" s="985"/>
      <c r="E520" s="995"/>
      <c r="F520" s="995"/>
      <c r="G520" s="995"/>
      <c r="H520" s="995"/>
      <c r="I520" s="996"/>
      <c r="J520" s="996"/>
      <c r="K520" s="996"/>
      <c r="L520" s="958"/>
      <c r="M520" s="958"/>
      <c r="N520" s="958"/>
      <c r="O520" s="958"/>
      <c r="P520" s="958"/>
      <c r="Q520" s="958"/>
      <c r="R520" s="958"/>
      <c r="S520" s="958"/>
      <c r="T520" s="958"/>
      <c r="U520" s="958"/>
      <c r="V520" s="958"/>
      <c r="W520" s="958"/>
      <c r="X520" s="958"/>
      <c r="Y520" s="958"/>
      <c r="Z520" s="958"/>
    </row>
    <row r="521" spans="1:26" ht="18.75" customHeight="1">
      <c r="A521" s="958"/>
      <c r="B521" s="995"/>
      <c r="C521" s="985"/>
      <c r="D521" s="985"/>
      <c r="E521" s="995"/>
      <c r="F521" s="995"/>
      <c r="G521" s="995"/>
      <c r="H521" s="995"/>
      <c r="I521" s="996"/>
      <c r="J521" s="996"/>
      <c r="K521" s="996"/>
      <c r="L521" s="958"/>
      <c r="M521" s="958"/>
      <c r="N521" s="958"/>
      <c r="O521" s="958"/>
      <c r="P521" s="958"/>
      <c r="Q521" s="958"/>
      <c r="R521" s="958"/>
      <c r="S521" s="958"/>
      <c r="T521" s="958"/>
      <c r="U521" s="958"/>
      <c r="V521" s="958"/>
      <c r="W521" s="958"/>
      <c r="X521" s="958"/>
      <c r="Y521" s="958"/>
      <c r="Z521" s="958"/>
    </row>
    <row r="522" spans="1:26" ht="18.75" customHeight="1">
      <c r="A522" s="958"/>
      <c r="B522" s="995"/>
      <c r="C522" s="985"/>
      <c r="D522" s="985"/>
      <c r="E522" s="995"/>
      <c r="F522" s="995"/>
      <c r="G522" s="995"/>
      <c r="H522" s="995"/>
      <c r="I522" s="996"/>
      <c r="J522" s="996"/>
      <c r="K522" s="996"/>
      <c r="L522" s="958"/>
      <c r="M522" s="958"/>
      <c r="N522" s="958"/>
      <c r="O522" s="958"/>
      <c r="P522" s="958"/>
      <c r="Q522" s="958"/>
      <c r="R522" s="958"/>
      <c r="S522" s="958"/>
      <c r="T522" s="958"/>
      <c r="U522" s="958"/>
      <c r="V522" s="958"/>
      <c r="W522" s="958"/>
      <c r="X522" s="958"/>
      <c r="Y522" s="958"/>
      <c r="Z522" s="958"/>
    </row>
    <row r="523" spans="1:26" ht="18.75" customHeight="1">
      <c r="A523" s="958"/>
      <c r="B523" s="995"/>
      <c r="C523" s="985"/>
      <c r="D523" s="985"/>
      <c r="E523" s="995"/>
      <c r="F523" s="995"/>
      <c r="G523" s="995"/>
      <c r="H523" s="995"/>
      <c r="I523" s="996"/>
      <c r="J523" s="996"/>
      <c r="K523" s="996"/>
      <c r="L523" s="958"/>
      <c r="M523" s="958"/>
      <c r="N523" s="958"/>
      <c r="O523" s="958"/>
      <c r="P523" s="958"/>
      <c r="Q523" s="958"/>
      <c r="R523" s="958"/>
      <c r="S523" s="958"/>
      <c r="T523" s="958"/>
      <c r="U523" s="958"/>
      <c r="V523" s="958"/>
      <c r="W523" s="958"/>
      <c r="X523" s="958"/>
      <c r="Y523" s="958"/>
      <c r="Z523" s="958"/>
    </row>
    <row r="524" spans="1:26" ht="18.75" customHeight="1">
      <c r="A524" s="958"/>
      <c r="B524" s="995"/>
      <c r="C524" s="985"/>
      <c r="D524" s="985"/>
      <c r="E524" s="995"/>
      <c r="F524" s="995"/>
      <c r="G524" s="995"/>
      <c r="H524" s="995"/>
      <c r="I524" s="996"/>
      <c r="J524" s="996"/>
      <c r="K524" s="996"/>
      <c r="L524" s="958"/>
      <c r="M524" s="958"/>
      <c r="N524" s="958"/>
      <c r="O524" s="958"/>
      <c r="P524" s="958"/>
      <c r="Q524" s="958"/>
      <c r="R524" s="958"/>
      <c r="S524" s="958"/>
      <c r="T524" s="958"/>
      <c r="U524" s="958"/>
      <c r="V524" s="958"/>
      <c r="W524" s="958"/>
      <c r="X524" s="958"/>
      <c r="Y524" s="958"/>
      <c r="Z524" s="958"/>
    </row>
    <row r="525" spans="1:26" ht="18.75" customHeight="1">
      <c r="A525" s="958"/>
      <c r="B525" s="995"/>
      <c r="C525" s="985"/>
      <c r="D525" s="985"/>
      <c r="E525" s="995"/>
      <c r="F525" s="995"/>
      <c r="G525" s="995"/>
      <c r="H525" s="995"/>
      <c r="I525" s="996"/>
      <c r="J525" s="996"/>
      <c r="K525" s="996"/>
      <c r="L525" s="958"/>
      <c r="M525" s="958"/>
      <c r="N525" s="958"/>
      <c r="O525" s="958"/>
      <c r="P525" s="958"/>
      <c r="Q525" s="958"/>
      <c r="R525" s="958"/>
      <c r="S525" s="958"/>
      <c r="T525" s="958"/>
      <c r="U525" s="958"/>
      <c r="V525" s="958"/>
      <c r="W525" s="958"/>
      <c r="X525" s="958"/>
      <c r="Y525" s="958"/>
      <c r="Z525" s="958"/>
    </row>
    <row r="526" spans="1:26" ht="18.75" customHeight="1">
      <c r="A526" s="958"/>
      <c r="B526" s="995"/>
      <c r="C526" s="985"/>
      <c r="D526" s="985"/>
      <c r="E526" s="995"/>
      <c r="F526" s="995"/>
      <c r="G526" s="995"/>
      <c r="H526" s="995"/>
      <c r="I526" s="996"/>
      <c r="J526" s="996"/>
      <c r="K526" s="996"/>
      <c r="L526" s="958"/>
      <c r="M526" s="958"/>
      <c r="N526" s="958"/>
      <c r="O526" s="958"/>
      <c r="P526" s="958"/>
      <c r="Q526" s="958"/>
      <c r="R526" s="958"/>
      <c r="S526" s="958"/>
      <c r="T526" s="958"/>
      <c r="U526" s="958"/>
      <c r="V526" s="958"/>
      <c r="W526" s="958"/>
      <c r="X526" s="958"/>
      <c r="Y526" s="958"/>
      <c r="Z526" s="958"/>
    </row>
    <row r="527" spans="1:26" ht="18.75" customHeight="1">
      <c r="A527" s="958"/>
      <c r="B527" s="995"/>
      <c r="C527" s="985"/>
      <c r="D527" s="985"/>
      <c r="E527" s="995"/>
      <c r="F527" s="995"/>
      <c r="G527" s="995"/>
      <c r="H527" s="995"/>
      <c r="I527" s="996"/>
      <c r="J527" s="996"/>
      <c r="K527" s="996"/>
      <c r="L527" s="958"/>
      <c r="M527" s="958"/>
      <c r="N527" s="958"/>
      <c r="O527" s="958"/>
      <c r="P527" s="958"/>
      <c r="Q527" s="958"/>
      <c r="R527" s="958"/>
      <c r="S527" s="958"/>
      <c r="T527" s="958"/>
      <c r="U527" s="958"/>
      <c r="V527" s="958"/>
      <c r="W527" s="958"/>
      <c r="X527" s="958"/>
      <c r="Y527" s="958"/>
      <c r="Z527" s="958"/>
    </row>
    <row r="528" spans="1:26" ht="18.75" customHeight="1">
      <c r="A528" s="958"/>
      <c r="B528" s="995"/>
      <c r="C528" s="985"/>
      <c r="D528" s="985"/>
      <c r="E528" s="995"/>
      <c r="F528" s="995"/>
      <c r="G528" s="995"/>
      <c r="H528" s="995"/>
      <c r="I528" s="996"/>
      <c r="J528" s="996"/>
      <c r="K528" s="996"/>
      <c r="L528" s="958"/>
      <c r="M528" s="958"/>
      <c r="N528" s="958"/>
      <c r="O528" s="958"/>
      <c r="P528" s="958"/>
      <c r="Q528" s="958"/>
      <c r="R528" s="958"/>
      <c r="S528" s="958"/>
      <c r="T528" s="958"/>
      <c r="U528" s="958"/>
      <c r="V528" s="958"/>
      <c r="W528" s="958"/>
      <c r="X528" s="958"/>
      <c r="Y528" s="958"/>
      <c r="Z528" s="958"/>
    </row>
    <row r="529" spans="1:26" ht="18.75" customHeight="1">
      <c r="A529" s="958"/>
      <c r="B529" s="995"/>
      <c r="C529" s="985"/>
      <c r="D529" s="985"/>
      <c r="E529" s="995"/>
      <c r="F529" s="995"/>
      <c r="G529" s="995"/>
      <c r="H529" s="995"/>
      <c r="I529" s="996"/>
      <c r="J529" s="996"/>
      <c r="K529" s="996"/>
      <c r="L529" s="958"/>
      <c r="M529" s="958"/>
      <c r="N529" s="958"/>
      <c r="O529" s="958"/>
      <c r="P529" s="958"/>
      <c r="Q529" s="958"/>
      <c r="R529" s="958"/>
      <c r="S529" s="958"/>
      <c r="T529" s="958"/>
      <c r="U529" s="958"/>
      <c r="V529" s="958"/>
      <c r="W529" s="958"/>
      <c r="X529" s="958"/>
      <c r="Y529" s="958"/>
      <c r="Z529" s="958"/>
    </row>
    <row r="530" spans="1:26" ht="18.75" customHeight="1">
      <c r="A530" s="958"/>
      <c r="B530" s="995"/>
      <c r="C530" s="985"/>
      <c r="D530" s="985"/>
      <c r="E530" s="995"/>
      <c r="F530" s="995"/>
      <c r="G530" s="995"/>
      <c r="H530" s="995"/>
      <c r="I530" s="996"/>
      <c r="J530" s="996"/>
      <c r="K530" s="996"/>
      <c r="L530" s="958"/>
      <c r="M530" s="958"/>
      <c r="N530" s="958"/>
      <c r="O530" s="958"/>
      <c r="P530" s="958"/>
      <c r="Q530" s="958"/>
      <c r="R530" s="958"/>
      <c r="S530" s="958"/>
      <c r="T530" s="958"/>
      <c r="U530" s="958"/>
      <c r="V530" s="958"/>
      <c r="W530" s="958"/>
      <c r="X530" s="958"/>
      <c r="Y530" s="958"/>
      <c r="Z530" s="958"/>
    </row>
    <row r="531" spans="1:26" ht="18.75" customHeight="1">
      <c r="A531" s="958"/>
      <c r="B531" s="995"/>
      <c r="C531" s="985"/>
      <c r="D531" s="985"/>
      <c r="E531" s="995"/>
      <c r="F531" s="995"/>
      <c r="G531" s="995"/>
      <c r="H531" s="995"/>
      <c r="I531" s="996"/>
      <c r="J531" s="996"/>
      <c r="K531" s="996"/>
      <c r="L531" s="958"/>
      <c r="M531" s="958"/>
      <c r="N531" s="958"/>
      <c r="O531" s="958"/>
      <c r="P531" s="958"/>
      <c r="Q531" s="958"/>
      <c r="R531" s="958"/>
      <c r="S531" s="958"/>
      <c r="T531" s="958"/>
      <c r="U531" s="958"/>
      <c r="V531" s="958"/>
      <c r="W531" s="958"/>
      <c r="X531" s="958"/>
      <c r="Y531" s="958"/>
      <c r="Z531" s="958"/>
    </row>
    <row r="532" spans="1:26" ht="18.75" customHeight="1">
      <c r="A532" s="958"/>
      <c r="B532" s="995"/>
      <c r="C532" s="985"/>
      <c r="D532" s="985"/>
      <c r="E532" s="995"/>
      <c r="F532" s="995"/>
      <c r="G532" s="995"/>
      <c r="H532" s="995"/>
      <c r="I532" s="996"/>
      <c r="J532" s="996"/>
      <c r="K532" s="996"/>
      <c r="L532" s="958"/>
      <c r="M532" s="958"/>
      <c r="N532" s="958"/>
      <c r="O532" s="958"/>
      <c r="P532" s="958"/>
      <c r="Q532" s="958"/>
      <c r="R532" s="958"/>
      <c r="S532" s="958"/>
      <c r="T532" s="958"/>
      <c r="U532" s="958"/>
      <c r="V532" s="958"/>
      <c r="W532" s="958"/>
      <c r="X532" s="958"/>
      <c r="Y532" s="958"/>
      <c r="Z532" s="958"/>
    </row>
    <row r="533" spans="1:26" ht="18.75" customHeight="1">
      <c r="A533" s="958"/>
      <c r="B533" s="995"/>
      <c r="C533" s="985"/>
      <c r="D533" s="985"/>
      <c r="E533" s="995"/>
      <c r="F533" s="995"/>
      <c r="G533" s="995"/>
      <c r="H533" s="995"/>
      <c r="I533" s="996"/>
      <c r="J533" s="996"/>
      <c r="K533" s="996"/>
      <c r="L533" s="958"/>
      <c r="M533" s="958"/>
      <c r="N533" s="958"/>
      <c r="O533" s="958"/>
      <c r="P533" s="958"/>
      <c r="Q533" s="958"/>
      <c r="R533" s="958"/>
      <c r="S533" s="958"/>
      <c r="T533" s="958"/>
      <c r="U533" s="958"/>
      <c r="V533" s="958"/>
      <c r="W533" s="958"/>
      <c r="X533" s="958"/>
      <c r="Y533" s="958"/>
      <c r="Z533" s="958"/>
    </row>
    <row r="534" spans="1:26" ht="18.75" customHeight="1">
      <c r="A534" s="958"/>
      <c r="B534" s="995"/>
      <c r="C534" s="985"/>
      <c r="D534" s="985"/>
      <c r="E534" s="995"/>
      <c r="F534" s="995"/>
      <c r="G534" s="995"/>
      <c r="H534" s="995"/>
      <c r="I534" s="996"/>
      <c r="J534" s="996"/>
      <c r="K534" s="996"/>
      <c r="L534" s="958"/>
      <c r="M534" s="958"/>
      <c r="N534" s="958"/>
      <c r="O534" s="958"/>
      <c r="P534" s="958"/>
      <c r="Q534" s="958"/>
      <c r="R534" s="958"/>
      <c r="S534" s="958"/>
      <c r="T534" s="958"/>
      <c r="U534" s="958"/>
      <c r="V534" s="958"/>
      <c r="W534" s="958"/>
      <c r="X534" s="958"/>
      <c r="Y534" s="958"/>
      <c r="Z534" s="958"/>
    </row>
    <row r="535" spans="1:26" ht="18.75" customHeight="1">
      <c r="A535" s="958"/>
      <c r="B535" s="995"/>
      <c r="C535" s="985"/>
      <c r="D535" s="985"/>
      <c r="E535" s="995"/>
      <c r="F535" s="995"/>
      <c r="G535" s="995"/>
      <c r="H535" s="995"/>
      <c r="I535" s="996"/>
      <c r="J535" s="996"/>
      <c r="K535" s="996"/>
      <c r="L535" s="958"/>
      <c r="M535" s="958"/>
      <c r="N535" s="958"/>
      <c r="O535" s="958"/>
      <c r="P535" s="958"/>
      <c r="Q535" s="958"/>
      <c r="R535" s="958"/>
      <c r="S535" s="958"/>
      <c r="T535" s="958"/>
      <c r="U535" s="958"/>
      <c r="V535" s="958"/>
      <c r="W535" s="958"/>
      <c r="X535" s="958"/>
      <c r="Y535" s="958"/>
      <c r="Z535" s="958"/>
    </row>
    <row r="536" spans="1:26" ht="18.75" customHeight="1">
      <c r="A536" s="958"/>
      <c r="B536" s="995"/>
      <c r="C536" s="985"/>
      <c r="D536" s="985"/>
      <c r="E536" s="995"/>
      <c r="F536" s="995"/>
      <c r="G536" s="995"/>
      <c r="H536" s="995"/>
      <c r="I536" s="996"/>
      <c r="J536" s="996"/>
      <c r="K536" s="996"/>
      <c r="L536" s="958"/>
      <c r="M536" s="958"/>
      <c r="N536" s="958"/>
      <c r="O536" s="958"/>
      <c r="P536" s="958"/>
      <c r="Q536" s="958"/>
      <c r="R536" s="958"/>
      <c r="S536" s="958"/>
      <c r="T536" s="958"/>
      <c r="U536" s="958"/>
      <c r="V536" s="958"/>
      <c r="W536" s="958"/>
      <c r="X536" s="958"/>
      <c r="Y536" s="958"/>
      <c r="Z536" s="958"/>
    </row>
    <row r="537" spans="1:26" ht="18.75" customHeight="1">
      <c r="A537" s="958"/>
      <c r="B537" s="995"/>
      <c r="C537" s="985"/>
      <c r="D537" s="985"/>
      <c r="E537" s="995"/>
      <c r="F537" s="995"/>
      <c r="G537" s="995"/>
      <c r="H537" s="995"/>
      <c r="I537" s="996"/>
      <c r="J537" s="996"/>
      <c r="K537" s="996"/>
      <c r="L537" s="958"/>
      <c r="M537" s="958"/>
      <c r="N537" s="958"/>
      <c r="O537" s="958"/>
      <c r="P537" s="958"/>
      <c r="Q537" s="958"/>
      <c r="R537" s="958"/>
      <c r="S537" s="958"/>
      <c r="T537" s="958"/>
      <c r="U537" s="958"/>
      <c r="V537" s="958"/>
      <c r="W537" s="958"/>
      <c r="X537" s="958"/>
      <c r="Y537" s="958"/>
      <c r="Z537" s="958"/>
    </row>
    <row r="538" spans="1:26" ht="18.75" customHeight="1">
      <c r="A538" s="958"/>
      <c r="B538" s="995"/>
      <c r="C538" s="985"/>
      <c r="D538" s="985"/>
      <c r="E538" s="995"/>
      <c r="F538" s="995"/>
      <c r="G538" s="995"/>
      <c r="H538" s="995"/>
      <c r="I538" s="996"/>
      <c r="J538" s="996"/>
      <c r="K538" s="996"/>
      <c r="L538" s="958"/>
      <c r="M538" s="958"/>
      <c r="N538" s="958"/>
      <c r="O538" s="958"/>
      <c r="P538" s="958"/>
      <c r="Q538" s="958"/>
      <c r="R538" s="958"/>
      <c r="S538" s="958"/>
      <c r="T538" s="958"/>
      <c r="U538" s="958"/>
      <c r="V538" s="958"/>
      <c r="W538" s="958"/>
      <c r="X538" s="958"/>
      <c r="Y538" s="958"/>
      <c r="Z538" s="958"/>
    </row>
    <row r="539" spans="1:26" ht="18.75" customHeight="1">
      <c r="A539" s="958"/>
      <c r="B539" s="995"/>
      <c r="C539" s="985"/>
      <c r="D539" s="985"/>
      <c r="E539" s="995"/>
      <c r="F539" s="995"/>
      <c r="G539" s="995"/>
      <c r="H539" s="995"/>
      <c r="I539" s="996"/>
      <c r="J539" s="996"/>
      <c r="K539" s="996"/>
      <c r="L539" s="958"/>
      <c r="M539" s="958"/>
      <c r="N539" s="958"/>
      <c r="O539" s="958"/>
      <c r="P539" s="958"/>
      <c r="Q539" s="958"/>
      <c r="R539" s="958"/>
      <c r="S539" s="958"/>
      <c r="T539" s="958"/>
      <c r="U539" s="958"/>
      <c r="V539" s="958"/>
      <c r="W539" s="958"/>
      <c r="X539" s="958"/>
      <c r="Y539" s="958"/>
      <c r="Z539" s="958"/>
    </row>
    <row r="540" spans="1:26" ht="18.75" customHeight="1">
      <c r="A540" s="958"/>
      <c r="B540" s="995"/>
      <c r="C540" s="985"/>
      <c r="D540" s="985"/>
      <c r="E540" s="995"/>
      <c r="F540" s="995"/>
      <c r="G540" s="995"/>
      <c r="H540" s="995"/>
      <c r="I540" s="996"/>
      <c r="J540" s="996"/>
      <c r="K540" s="996"/>
      <c r="L540" s="958"/>
      <c r="M540" s="958"/>
      <c r="N540" s="958"/>
      <c r="O540" s="958"/>
      <c r="P540" s="958"/>
      <c r="Q540" s="958"/>
      <c r="R540" s="958"/>
      <c r="S540" s="958"/>
      <c r="T540" s="958"/>
      <c r="U540" s="958"/>
      <c r="V540" s="958"/>
      <c r="W540" s="958"/>
      <c r="X540" s="958"/>
      <c r="Y540" s="958"/>
      <c r="Z540" s="958"/>
    </row>
    <row r="541" spans="1:26" ht="18.75" customHeight="1">
      <c r="A541" s="958"/>
      <c r="B541" s="995"/>
      <c r="C541" s="985"/>
      <c r="D541" s="985"/>
      <c r="E541" s="995"/>
      <c r="F541" s="995"/>
      <c r="G541" s="995"/>
      <c r="H541" s="995"/>
      <c r="I541" s="996"/>
      <c r="J541" s="996"/>
      <c r="K541" s="996"/>
      <c r="L541" s="958"/>
      <c r="M541" s="958"/>
      <c r="N541" s="958"/>
      <c r="O541" s="958"/>
      <c r="P541" s="958"/>
      <c r="Q541" s="958"/>
      <c r="R541" s="958"/>
      <c r="S541" s="958"/>
      <c r="T541" s="958"/>
      <c r="U541" s="958"/>
      <c r="V541" s="958"/>
      <c r="W541" s="958"/>
      <c r="X541" s="958"/>
      <c r="Y541" s="958"/>
      <c r="Z541" s="958"/>
    </row>
    <row r="542" spans="1:26" ht="18.75" customHeight="1">
      <c r="A542" s="958"/>
      <c r="B542" s="995"/>
      <c r="C542" s="985"/>
      <c r="D542" s="985"/>
      <c r="E542" s="995"/>
      <c r="F542" s="995"/>
      <c r="G542" s="995"/>
      <c r="H542" s="995"/>
      <c r="I542" s="996"/>
      <c r="J542" s="996"/>
      <c r="K542" s="996"/>
      <c r="L542" s="958"/>
      <c r="M542" s="958"/>
      <c r="N542" s="958"/>
      <c r="O542" s="958"/>
      <c r="P542" s="958"/>
      <c r="Q542" s="958"/>
      <c r="R542" s="958"/>
      <c r="S542" s="958"/>
      <c r="T542" s="958"/>
      <c r="U542" s="958"/>
      <c r="V542" s="958"/>
      <c r="W542" s="958"/>
      <c r="X542" s="958"/>
      <c r="Y542" s="958"/>
      <c r="Z542" s="958"/>
    </row>
    <row r="543" spans="1:26" ht="18.75" customHeight="1">
      <c r="A543" s="958"/>
      <c r="B543" s="995"/>
      <c r="C543" s="985"/>
      <c r="D543" s="985"/>
      <c r="E543" s="995"/>
      <c r="F543" s="995"/>
      <c r="G543" s="995"/>
      <c r="H543" s="995"/>
      <c r="I543" s="996"/>
      <c r="J543" s="996"/>
      <c r="K543" s="996"/>
      <c r="L543" s="958"/>
      <c r="M543" s="958"/>
      <c r="N543" s="958"/>
      <c r="O543" s="958"/>
      <c r="P543" s="958"/>
      <c r="Q543" s="958"/>
      <c r="R543" s="958"/>
      <c r="S543" s="958"/>
      <c r="T543" s="958"/>
      <c r="U543" s="958"/>
      <c r="V543" s="958"/>
      <c r="W543" s="958"/>
      <c r="X543" s="958"/>
      <c r="Y543" s="958"/>
      <c r="Z543" s="958"/>
    </row>
    <row r="544" spans="1:26" ht="18.75" customHeight="1">
      <c r="A544" s="958"/>
      <c r="B544" s="995"/>
      <c r="C544" s="985"/>
      <c r="D544" s="985"/>
      <c r="E544" s="995"/>
      <c r="F544" s="995"/>
      <c r="G544" s="995"/>
      <c r="H544" s="995"/>
      <c r="I544" s="996"/>
      <c r="J544" s="996"/>
      <c r="K544" s="996"/>
      <c r="L544" s="958"/>
      <c r="M544" s="958"/>
      <c r="N544" s="958"/>
      <c r="O544" s="958"/>
      <c r="P544" s="958"/>
      <c r="Q544" s="958"/>
      <c r="R544" s="958"/>
      <c r="S544" s="958"/>
      <c r="T544" s="958"/>
      <c r="U544" s="958"/>
      <c r="V544" s="958"/>
      <c r="W544" s="958"/>
      <c r="X544" s="958"/>
      <c r="Y544" s="958"/>
      <c r="Z544" s="958"/>
    </row>
    <row r="545" spans="1:26" ht="18.75" customHeight="1">
      <c r="A545" s="958"/>
      <c r="B545" s="995"/>
      <c r="C545" s="985"/>
      <c r="D545" s="985"/>
      <c r="E545" s="995"/>
      <c r="F545" s="995"/>
      <c r="G545" s="995"/>
      <c r="H545" s="995"/>
      <c r="I545" s="996"/>
      <c r="J545" s="996"/>
      <c r="K545" s="996"/>
      <c r="L545" s="958"/>
      <c r="M545" s="958"/>
      <c r="N545" s="958"/>
      <c r="O545" s="958"/>
      <c r="P545" s="958"/>
      <c r="Q545" s="958"/>
      <c r="R545" s="958"/>
      <c r="S545" s="958"/>
      <c r="T545" s="958"/>
      <c r="U545" s="958"/>
      <c r="V545" s="958"/>
      <c r="W545" s="958"/>
      <c r="X545" s="958"/>
      <c r="Y545" s="958"/>
      <c r="Z545" s="958"/>
    </row>
    <row r="546" spans="1:26" ht="18.75" customHeight="1">
      <c r="A546" s="958"/>
      <c r="B546" s="995"/>
      <c r="C546" s="985"/>
      <c r="D546" s="985"/>
      <c r="E546" s="995"/>
      <c r="F546" s="995"/>
      <c r="G546" s="995"/>
      <c r="H546" s="995"/>
      <c r="I546" s="996"/>
      <c r="J546" s="996"/>
      <c r="K546" s="996"/>
      <c r="L546" s="958"/>
      <c r="M546" s="958"/>
      <c r="N546" s="958"/>
      <c r="O546" s="958"/>
      <c r="P546" s="958"/>
      <c r="Q546" s="958"/>
      <c r="R546" s="958"/>
      <c r="S546" s="958"/>
      <c r="T546" s="958"/>
      <c r="U546" s="958"/>
      <c r="V546" s="958"/>
      <c r="W546" s="958"/>
      <c r="X546" s="958"/>
      <c r="Y546" s="958"/>
      <c r="Z546" s="958"/>
    </row>
    <row r="547" spans="1:26" ht="18.75" customHeight="1">
      <c r="A547" s="958"/>
      <c r="B547" s="995"/>
      <c r="C547" s="985"/>
      <c r="D547" s="985"/>
      <c r="E547" s="995"/>
      <c r="F547" s="995"/>
      <c r="G547" s="995"/>
      <c r="H547" s="995"/>
      <c r="I547" s="996"/>
      <c r="J547" s="996"/>
      <c r="K547" s="996"/>
      <c r="L547" s="958"/>
      <c r="M547" s="958"/>
      <c r="N547" s="958"/>
      <c r="O547" s="958"/>
      <c r="P547" s="958"/>
      <c r="Q547" s="958"/>
      <c r="R547" s="958"/>
      <c r="S547" s="958"/>
      <c r="T547" s="958"/>
      <c r="U547" s="958"/>
      <c r="V547" s="958"/>
      <c r="W547" s="958"/>
      <c r="X547" s="958"/>
      <c r="Y547" s="958"/>
      <c r="Z547" s="958"/>
    </row>
    <row r="548" spans="1:26" ht="18.75" customHeight="1">
      <c r="A548" s="958"/>
      <c r="B548" s="995"/>
      <c r="C548" s="985"/>
      <c r="D548" s="985"/>
      <c r="E548" s="995"/>
      <c r="F548" s="995"/>
      <c r="G548" s="995"/>
      <c r="H548" s="995"/>
      <c r="I548" s="996"/>
      <c r="J548" s="996"/>
      <c r="K548" s="996"/>
      <c r="L548" s="958"/>
      <c r="M548" s="958"/>
      <c r="N548" s="958"/>
      <c r="O548" s="958"/>
      <c r="P548" s="958"/>
      <c r="Q548" s="958"/>
      <c r="R548" s="958"/>
      <c r="S548" s="958"/>
      <c r="T548" s="958"/>
      <c r="U548" s="958"/>
      <c r="V548" s="958"/>
      <c r="W548" s="958"/>
      <c r="X548" s="958"/>
      <c r="Y548" s="958"/>
      <c r="Z548" s="958"/>
    </row>
    <row r="549" spans="1:26" ht="18.75" customHeight="1">
      <c r="A549" s="958"/>
      <c r="B549" s="995"/>
      <c r="C549" s="985"/>
      <c r="D549" s="985"/>
      <c r="E549" s="995"/>
      <c r="F549" s="995"/>
      <c r="G549" s="995"/>
      <c r="H549" s="995"/>
      <c r="I549" s="996"/>
      <c r="J549" s="996"/>
      <c r="K549" s="996"/>
      <c r="L549" s="958"/>
      <c r="M549" s="958"/>
      <c r="N549" s="958"/>
      <c r="O549" s="958"/>
      <c r="P549" s="958"/>
      <c r="Q549" s="958"/>
      <c r="R549" s="958"/>
      <c r="S549" s="958"/>
      <c r="T549" s="958"/>
      <c r="U549" s="958"/>
      <c r="V549" s="958"/>
      <c r="W549" s="958"/>
      <c r="X549" s="958"/>
      <c r="Y549" s="958"/>
      <c r="Z549" s="958"/>
    </row>
    <row r="550" spans="1:26" ht="18.75" customHeight="1">
      <c r="A550" s="958"/>
      <c r="B550" s="995"/>
      <c r="C550" s="985"/>
      <c r="D550" s="985"/>
      <c r="E550" s="995"/>
      <c r="F550" s="995"/>
      <c r="G550" s="995"/>
      <c r="H550" s="995"/>
      <c r="I550" s="996"/>
      <c r="J550" s="996"/>
      <c r="K550" s="996"/>
      <c r="L550" s="958"/>
      <c r="M550" s="958"/>
      <c r="N550" s="958"/>
      <c r="O550" s="958"/>
      <c r="P550" s="958"/>
      <c r="Q550" s="958"/>
      <c r="R550" s="958"/>
      <c r="S550" s="958"/>
      <c r="T550" s="958"/>
      <c r="U550" s="958"/>
      <c r="V550" s="958"/>
      <c r="W550" s="958"/>
      <c r="X550" s="958"/>
      <c r="Y550" s="958"/>
      <c r="Z550" s="958"/>
    </row>
    <row r="551" spans="1:26" ht="18.75" customHeight="1">
      <c r="A551" s="958"/>
      <c r="B551" s="995"/>
      <c r="C551" s="985"/>
      <c r="D551" s="985"/>
      <c r="E551" s="995"/>
      <c r="F551" s="995"/>
      <c r="G551" s="995"/>
      <c r="H551" s="995"/>
      <c r="I551" s="996"/>
      <c r="J551" s="996"/>
      <c r="K551" s="996"/>
      <c r="L551" s="958"/>
      <c r="M551" s="958"/>
      <c r="N551" s="958"/>
      <c r="O551" s="958"/>
      <c r="P551" s="958"/>
      <c r="Q551" s="958"/>
      <c r="R551" s="958"/>
      <c r="S551" s="958"/>
      <c r="T551" s="958"/>
      <c r="U551" s="958"/>
      <c r="V551" s="958"/>
      <c r="W551" s="958"/>
      <c r="X551" s="958"/>
      <c r="Y551" s="958"/>
      <c r="Z551" s="958"/>
    </row>
    <row r="552" spans="1:26" ht="18.75" customHeight="1">
      <c r="A552" s="958"/>
      <c r="B552" s="995"/>
      <c r="C552" s="985"/>
      <c r="D552" s="985"/>
      <c r="E552" s="995"/>
      <c r="F552" s="995"/>
      <c r="G552" s="995"/>
      <c r="H552" s="995"/>
      <c r="I552" s="996"/>
      <c r="J552" s="996"/>
      <c r="K552" s="996"/>
      <c r="L552" s="958"/>
      <c r="M552" s="958"/>
      <c r="N552" s="958"/>
      <c r="O552" s="958"/>
      <c r="P552" s="958"/>
      <c r="Q552" s="958"/>
      <c r="R552" s="958"/>
      <c r="S552" s="958"/>
      <c r="T552" s="958"/>
      <c r="U552" s="958"/>
      <c r="V552" s="958"/>
      <c r="W552" s="958"/>
      <c r="X552" s="958"/>
      <c r="Y552" s="958"/>
      <c r="Z552" s="958"/>
    </row>
    <row r="553" spans="1:26" ht="18.75" customHeight="1">
      <c r="A553" s="958"/>
      <c r="B553" s="995"/>
      <c r="C553" s="985"/>
      <c r="D553" s="985"/>
      <c r="E553" s="995"/>
      <c r="F553" s="995"/>
      <c r="G553" s="995"/>
      <c r="H553" s="995"/>
      <c r="I553" s="996"/>
      <c r="J553" s="996"/>
      <c r="K553" s="996"/>
      <c r="L553" s="958"/>
      <c r="M553" s="958"/>
      <c r="N553" s="958"/>
      <c r="O553" s="958"/>
      <c r="P553" s="958"/>
      <c r="Q553" s="958"/>
      <c r="R553" s="958"/>
      <c r="S553" s="958"/>
      <c r="T553" s="958"/>
      <c r="U553" s="958"/>
      <c r="V553" s="958"/>
      <c r="W553" s="958"/>
      <c r="X553" s="958"/>
      <c r="Y553" s="958"/>
      <c r="Z553" s="958"/>
    </row>
    <row r="554" spans="1:26" ht="18.75" customHeight="1">
      <c r="A554" s="958"/>
      <c r="B554" s="995"/>
      <c r="C554" s="985"/>
      <c r="D554" s="985"/>
      <c r="E554" s="995"/>
      <c r="F554" s="995"/>
      <c r="G554" s="995"/>
      <c r="H554" s="995"/>
      <c r="I554" s="996"/>
      <c r="J554" s="996"/>
      <c r="K554" s="996"/>
      <c r="L554" s="958"/>
      <c r="M554" s="958"/>
      <c r="N554" s="958"/>
      <c r="O554" s="958"/>
      <c r="P554" s="958"/>
      <c r="Q554" s="958"/>
      <c r="R554" s="958"/>
      <c r="S554" s="958"/>
      <c r="T554" s="958"/>
      <c r="U554" s="958"/>
      <c r="V554" s="958"/>
      <c r="W554" s="958"/>
      <c r="X554" s="958"/>
      <c r="Y554" s="958"/>
      <c r="Z554" s="958"/>
    </row>
    <row r="555" spans="1:26" ht="18.75" customHeight="1">
      <c r="A555" s="958"/>
      <c r="B555" s="995"/>
      <c r="C555" s="985"/>
      <c r="D555" s="985"/>
      <c r="E555" s="995"/>
      <c r="F555" s="995"/>
      <c r="G555" s="995"/>
      <c r="H555" s="995"/>
      <c r="I555" s="996"/>
      <c r="J555" s="996"/>
      <c r="K555" s="996"/>
      <c r="L555" s="958"/>
      <c r="M555" s="958"/>
      <c r="N555" s="958"/>
      <c r="O555" s="958"/>
      <c r="P555" s="958"/>
      <c r="Q555" s="958"/>
      <c r="R555" s="958"/>
      <c r="S555" s="958"/>
      <c r="T555" s="958"/>
      <c r="U555" s="958"/>
      <c r="V555" s="958"/>
      <c r="W555" s="958"/>
      <c r="X555" s="958"/>
      <c r="Y555" s="958"/>
      <c r="Z555" s="958"/>
    </row>
    <row r="556" spans="1:26" ht="18.75" customHeight="1">
      <c r="A556" s="958"/>
      <c r="B556" s="995"/>
      <c r="C556" s="985"/>
      <c r="D556" s="985"/>
      <c r="E556" s="995"/>
      <c r="F556" s="995"/>
      <c r="G556" s="995"/>
      <c r="H556" s="995"/>
      <c r="I556" s="996"/>
      <c r="J556" s="996"/>
      <c r="K556" s="996"/>
      <c r="L556" s="958"/>
      <c r="M556" s="958"/>
      <c r="N556" s="958"/>
      <c r="O556" s="958"/>
      <c r="P556" s="958"/>
      <c r="Q556" s="958"/>
      <c r="R556" s="958"/>
      <c r="S556" s="958"/>
      <c r="T556" s="958"/>
      <c r="U556" s="958"/>
      <c r="V556" s="958"/>
      <c r="W556" s="958"/>
      <c r="X556" s="958"/>
      <c r="Y556" s="958"/>
      <c r="Z556" s="958"/>
    </row>
    <row r="557" spans="1:26" ht="18.75" customHeight="1">
      <c r="A557" s="958"/>
      <c r="B557" s="995"/>
      <c r="C557" s="985"/>
      <c r="D557" s="985"/>
      <c r="E557" s="995"/>
      <c r="F557" s="995"/>
      <c r="G557" s="995"/>
      <c r="H557" s="995"/>
      <c r="I557" s="996"/>
      <c r="J557" s="996"/>
      <c r="K557" s="996"/>
      <c r="L557" s="958"/>
      <c r="M557" s="958"/>
      <c r="N557" s="958"/>
      <c r="O557" s="958"/>
      <c r="P557" s="958"/>
      <c r="Q557" s="958"/>
      <c r="R557" s="958"/>
      <c r="S557" s="958"/>
      <c r="T557" s="958"/>
      <c r="U557" s="958"/>
      <c r="V557" s="958"/>
      <c r="W557" s="958"/>
      <c r="X557" s="958"/>
      <c r="Y557" s="958"/>
      <c r="Z557" s="958"/>
    </row>
    <row r="558" spans="1:26" ht="18.75" customHeight="1">
      <c r="A558" s="958"/>
      <c r="B558" s="995"/>
      <c r="C558" s="985"/>
      <c r="D558" s="985"/>
      <c r="E558" s="995"/>
      <c r="F558" s="995"/>
      <c r="G558" s="995"/>
      <c r="H558" s="995"/>
      <c r="I558" s="996"/>
      <c r="J558" s="996"/>
      <c r="K558" s="996"/>
      <c r="L558" s="958"/>
      <c r="M558" s="958"/>
      <c r="N558" s="958"/>
      <c r="O558" s="958"/>
      <c r="P558" s="958"/>
      <c r="Q558" s="958"/>
      <c r="R558" s="958"/>
      <c r="S558" s="958"/>
      <c r="T558" s="958"/>
      <c r="U558" s="958"/>
      <c r="V558" s="958"/>
      <c r="W558" s="958"/>
      <c r="X558" s="958"/>
      <c r="Y558" s="958"/>
      <c r="Z558" s="958"/>
    </row>
    <row r="559" spans="1:26" ht="18.75" customHeight="1">
      <c r="A559" s="958"/>
      <c r="B559" s="995"/>
      <c r="C559" s="985"/>
      <c r="D559" s="985"/>
      <c r="E559" s="995"/>
      <c r="F559" s="995"/>
      <c r="G559" s="995"/>
      <c r="H559" s="995"/>
      <c r="I559" s="996"/>
      <c r="J559" s="996"/>
      <c r="K559" s="996"/>
      <c r="L559" s="958"/>
      <c r="M559" s="958"/>
      <c r="N559" s="958"/>
      <c r="O559" s="958"/>
      <c r="P559" s="958"/>
      <c r="Q559" s="958"/>
      <c r="R559" s="958"/>
      <c r="S559" s="958"/>
      <c r="T559" s="958"/>
      <c r="U559" s="958"/>
      <c r="V559" s="958"/>
      <c r="W559" s="958"/>
      <c r="X559" s="958"/>
      <c r="Y559" s="958"/>
      <c r="Z559" s="958"/>
    </row>
    <row r="560" spans="1:26" ht="18.75" customHeight="1">
      <c r="A560" s="958"/>
      <c r="B560" s="995"/>
      <c r="C560" s="985"/>
      <c r="D560" s="985"/>
      <c r="E560" s="995"/>
      <c r="F560" s="995"/>
      <c r="G560" s="995"/>
      <c r="H560" s="995"/>
      <c r="I560" s="996"/>
      <c r="J560" s="996"/>
      <c r="K560" s="996"/>
      <c r="L560" s="958"/>
      <c r="M560" s="958"/>
      <c r="N560" s="958"/>
      <c r="O560" s="958"/>
      <c r="P560" s="958"/>
      <c r="Q560" s="958"/>
      <c r="R560" s="958"/>
      <c r="S560" s="958"/>
      <c r="T560" s="958"/>
      <c r="U560" s="958"/>
      <c r="V560" s="958"/>
      <c r="W560" s="958"/>
      <c r="X560" s="958"/>
      <c r="Y560" s="958"/>
      <c r="Z560" s="958"/>
    </row>
    <row r="561" spans="1:26" ht="18.75" customHeight="1">
      <c r="A561" s="958"/>
      <c r="B561" s="995"/>
      <c r="C561" s="985"/>
      <c r="D561" s="985"/>
      <c r="E561" s="995"/>
      <c r="F561" s="995"/>
      <c r="G561" s="995"/>
      <c r="H561" s="995"/>
      <c r="I561" s="996"/>
      <c r="J561" s="996"/>
      <c r="K561" s="996"/>
      <c r="L561" s="958"/>
      <c r="M561" s="958"/>
      <c r="N561" s="958"/>
      <c r="O561" s="958"/>
      <c r="P561" s="958"/>
      <c r="Q561" s="958"/>
      <c r="R561" s="958"/>
      <c r="S561" s="958"/>
      <c r="T561" s="958"/>
      <c r="U561" s="958"/>
      <c r="V561" s="958"/>
      <c r="W561" s="958"/>
      <c r="X561" s="958"/>
      <c r="Y561" s="958"/>
      <c r="Z561" s="958"/>
    </row>
    <row r="562" spans="1:26" ht="18.75" customHeight="1">
      <c r="A562" s="958"/>
      <c r="B562" s="995"/>
      <c r="C562" s="985"/>
      <c r="D562" s="985"/>
      <c r="E562" s="995"/>
      <c r="F562" s="995"/>
      <c r="G562" s="995"/>
      <c r="H562" s="995"/>
      <c r="I562" s="996"/>
      <c r="J562" s="996"/>
      <c r="K562" s="996"/>
      <c r="L562" s="958"/>
      <c r="M562" s="958"/>
      <c r="N562" s="958"/>
      <c r="O562" s="958"/>
      <c r="P562" s="958"/>
      <c r="Q562" s="958"/>
      <c r="R562" s="958"/>
      <c r="S562" s="958"/>
      <c r="T562" s="958"/>
      <c r="U562" s="958"/>
      <c r="V562" s="958"/>
      <c r="W562" s="958"/>
      <c r="X562" s="958"/>
      <c r="Y562" s="958"/>
      <c r="Z562" s="958"/>
    </row>
    <row r="563" spans="1:26" ht="18.75" customHeight="1">
      <c r="A563" s="958"/>
      <c r="B563" s="995"/>
      <c r="C563" s="985"/>
      <c r="D563" s="985"/>
      <c r="E563" s="995"/>
      <c r="F563" s="995"/>
      <c r="G563" s="995"/>
      <c r="H563" s="995"/>
      <c r="I563" s="996"/>
      <c r="J563" s="996"/>
      <c r="K563" s="996"/>
      <c r="L563" s="958"/>
      <c r="M563" s="958"/>
      <c r="N563" s="958"/>
      <c r="O563" s="958"/>
      <c r="P563" s="958"/>
      <c r="Q563" s="958"/>
      <c r="R563" s="958"/>
      <c r="S563" s="958"/>
      <c r="T563" s="958"/>
      <c r="U563" s="958"/>
      <c r="V563" s="958"/>
      <c r="W563" s="958"/>
      <c r="X563" s="958"/>
      <c r="Y563" s="958"/>
      <c r="Z563" s="958"/>
    </row>
    <row r="564" spans="1:26" ht="18.75" customHeight="1">
      <c r="A564" s="958"/>
      <c r="B564" s="995"/>
      <c r="C564" s="985"/>
      <c r="D564" s="985"/>
      <c r="E564" s="995"/>
      <c r="F564" s="995"/>
      <c r="G564" s="995"/>
      <c r="H564" s="995"/>
      <c r="I564" s="996"/>
      <c r="J564" s="996"/>
      <c r="K564" s="996"/>
      <c r="L564" s="958"/>
      <c r="M564" s="958"/>
      <c r="N564" s="958"/>
      <c r="O564" s="958"/>
      <c r="P564" s="958"/>
      <c r="Q564" s="958"/>
      <c r="R564" s="958"/>
      <c r="S564" s="958"/>
      <c r="T564" s="958"/>
      <c r="U564" s="958"/>
      <c r="V564" s="958"/>
      <c r="W564" s="958"/>
      <c r="X564" s="958"/>
      <c r="Y564" s="958"/>
      <c r="Z564" s="958"/>
    </row>
    <row r="565" spans="1:26" ht="18.75" customHeight="1">
      <c r="A565" s="958"/>
      <c r="B565" s="995"/>
      <c r="C565" s="985"/>
      <c r="D565" s="985"/>
      <c r="E565" s="995"/>
      <c r="F565" s="995"/>
      <c r="G565" s="995"/>
      <c r="H565" s="995"/>
      <c r="I565" s="996"/>
      <c r="J565" s="996"/>
      <c r="K565" s="996"/>
      <c r="L565" s="958"/>
      <c r="M565" s="958"/>
      <c r="N565" s="958"/>
      <c r="O565" s="958"/>
      <c r="P565" s="958"/>
      <c r="Q565" s="958"/>
      <c r="R565" s="958"/>
      <c r="S565" s="958"/>
      <c r="T565" s="958"/>
      <c r="U565" s="958"/>
      <c r="V565" s="958"/>
      <c r="W565" s="958"/>
      <c r="X565" s="958"/>
      <c r="Y565" s="958"/>
      <c r="Z565" s="958"/>
    </row>
    <row r="566" spans="1:26" ht="18.75" customHeight="1">
      <c r="A566" s="958"/>
      <c r="B566" s="995"/>
      <c r="C566" s="985"/>
      <c r="D566" s="985"/>
      <c r="E566" s="995"/>
      <c r="F566" s="995"/>
      <c r="G566" s="995"/>
      <c r="H566" s="995"/>
      <c r="I566" s="996"/>
      <c r="J566" s="996"/>
      <c r="K566" s="996"/>
      <c r="L566" s="958"/>
      <c r="M566" s="958"/>
      <c r="N566" s="958"/>
      <c r="O566" s="958"/>
      <c r="P566" s="958"/>
      <c r="Q566" s="958"/>
      <c r="R566" s="958"/>
      <c r="S566" s="958"/>
      <c r="T566" s="958"/>
      <c r="U566" s="958"/>
      <c r="V566" s="958"/>
      <c r="W566" s="958"/>
      <c r="X566" s="958"/>
      <c r="Y566" s="958"/>
      <c r="Z566" s="958"/>
    </row>
    <row r="567" spans="1:26" ht="18.75" customHeight="1">
      <c r="A567" s="958"/>
      <c r="B567" s="995"/>
      <c r="C567" s="985"/>
      <c r="D567" s="985"/>
      <c r="E567" s="995"/>
      <c r="F567" s="995"/>
      <c r="G567" s="995"/>
      <c r="H567" s="995"/>
      <c r="I567" s="996"/>
      <c r="J567" s="996"/>
      <c r="K567" s="996"/>
      <c r="L567" s="958"/>
      <c r="M567" s="958"/>
      <c r="N567" s="958"/>
      <c r="O567" s="958"/>
      <c r="P567" s="958"/>
      <c r="Q567" s="958"/>
      <c r="R567" s="958"/>
      <c r="S567" s="958"/>
      <c r="T567" s="958"/>
      <c r="U567" s="958"/>
      <c r="V567" s="958"/>
      <c r="W567" s="958"/>
      <c r="X567" s="958"/>
      <c r="Y567" s="958"/>
      <c r="Z567" s="958"/>
    </row>
    <row r="568" spans="1:26" ht="18.75" customHeight="1">
      <c r="A568" s="958"/>
      <c r="B568" s="995"/>
      <c r="C568" s="985"/>
      <c r="D568" s="985"/>
      <c r="E568" s="995"/>
      <c r="F568" s="995"/>
      <c r="G568" s="995"/>
      <c r="H568" s="995"/>
      <c r="I568" s="996"/>
      <c r="J568" s="996"/>
      <c r="K568" s="996"/>
      <c r="L568" s="958"/>
      <c r="M568" s="958"/>
      <c r="N568" s="958"/>
      <c r="O568" s="958"/>
      <c r="P568" s="958"/>
      <c r="Q568" s="958"/>
      <c r="R568" s="958"/>
      <c r="S568" s="958"/>
      <c r="T568" s="958"/>
      <c r="U568" s="958"/>
      <c r="V568" s="958"/>
      <c r="W568" s="958"/>
      <c r="X568" s="958"/>
      <c r="Y568" s="958"/>
      <c r="Z568" s="958"/>
    </row>
    <row r="569" spans="1:26" ht="18.75" customHeight="1">
      <c r="A569" s="958"/>
      <c r="B569" s="995"/>
      <c r="C569" s="985"/>
      <c r="D569" s="985"/>
      <c r="E569" s="995"/>
      <c r="F569" s="995"/>
      <c r="G569" s="995"/>
      <c r="H569" s="995"/>
      <c r="I569" s="996"/>
      <c r="J569" s="996"/>
      <c r="K569" s="996"/>
      <c r="L569" s="958"/>
      <c r="M569" s="958"/>
      <c r="N569" s="958"/>
      <c r="O569" s="958"/>
      <c r="P569" s="958"/>
      <c r="Q569" s="958"/>
      <c r="R569" s="958"/>
      <c r="S569" s="958"/>
      <c r="T569" s="958"/>
      <c r="U569" s="958"/>
      <c r="V569" s="958"/>
      <c r="W569" s="958"/>
      <c r="X569" s="958"/>
      <c r="Y569" s="958"/>
      <c r="Z569" s="958"/>
    </row>
    <row r="570" spans="1:26" ht="18.75" customHeight="1">
      <c r="A570" s="958"/>
      <c r="B570" s="995"/>
      <c r="C570" s="985"/>
      <c r="D570" s="985"/>
      <c r="E570" s="995"/>
      <c r="F570" s="995"/>
      <c r="G570" s="995"/>
      <c r="H570" s="995"/>
      <c r="I570" s="996"/>
      <c r="J570" s="996"/>
      <c r="K570" s="996"/>
      <c r="L570" s="958"/>
      <c r="M570" s="958"/>
      <c r="N570" s="958"/>
      <c r="O570" s="958"/>
      <c r="P570" s="958"/>
      <c r="Q570" s="958"/>
      <c r="R570" s="958"/>
      <c r="S570" s="958"/>
      <c r="T570" s="958"/>
      <c r="U570" s="958"/>
      <c r="V570" s="958"/>
      <c r="W570" s="958"/>
      <c r="X570" s="958"/>
      <c r="Y570" s="958"/>
      <c r="Z570" s="958"/>
    </row>
    <row r="571" spans="1:26" ht="18.75" customHeight="1">
      <c r="A571" s="958"/>
      <c r="B571" s="995"/>
      <c r="C571" s="985"/>
      <c r="D571" s="985"/>
      <c r="E571" s="995"/>
      <c r="F571" s="995"/>
      <c r="G571" s="995"/>
      <c r="H571" s="995"/>
      <c r="I571" s="996"/>
      <c r="J571" s="996"/>
      <c r="K571" s="996"/>
      <c r="L571" s="958"/>
      <c r="M571" s="958"/>
      <c r="N571" s="958"/>
      <c r="O571" s="958"/>
      <c r="P571" s="958"/>
      <c r="Q571" s="958"/>
      <c r="R571" s="958"/>
      <c r="S571" s="958"/>
      <c r="T571" s="958"/>
      <c r="U571" s="958"/>
      <c r="V571" s="958"/>
      <c r="W571" s="958"/>
      <c r="X571" s="958"/>
      <c r="Y571" s="958"/>
      <c r="Z571" s="958"/>
    </row>
    <row r="572" spans="1:26" ht="18.75" customHeight="1">
      <c r="A572" s="958"/>
      <c r="B572" s="995"/>
      <c r="C572" s="985"/>
      <c r="D572" s="985"/>
      <c r="E572" s="995"/>
      <c r="F572" s="995"/>
      <c r="G572" s="995"/>
      <c r="H572" s="995"/>
      <c r="I572" s="996"/>
      <c r="J572" s="996"/>
      <c r="K572" s="996"/>
      <c r="L572" s="958"/>
      <c r="M572" s="958"/>
      <c r="N572" s="958"/>
      <c r="O572" s="958"/>
      <c r="P572" s="958"/>
      <c r="Q572" s="958"/>
      <c r="R572" s="958"/>
      <c r="S572" s="958"/>
      <c r="T572" s="958"/>
      <c r="U572" s="958"/>
      <c r="V572" s="958"/>
      <c r="W572" s="958"/>
      <c r="X572" s="958"/>
      <c r="Y572" s="958"/>
      <c r="Z572" s="958"/>
    </row>
    <row r="573" spans="1:26" ht="18.75" customHeight="1">
      <c r="A573" s="958"/>
      <c r="B573" s="995"/>
      <c r="C573" s="985"/>
      <c r="D573" s="985"/>
      <c r="E573" s="995"/>
      <c r="F573" s="995"/>
      <c r="G573" s="995"/>
      <c r="H573" s="995"/>
      <c r="I573" s="996"/>
      <c r="J573" s="996"/>
      <c r="K573" s="996"/>
      <c r="L573" s="958"/>
      <c r="M573" s="958"/>
      <c r="N573" s="958"/>
      <c r="O573" s="958"/>
      <c r="P573" s="958"/>
      <c r="Q573" s="958"/>
      <c r="R573" s="958"/>
      <c r="S573" s="958"/>
      <c r="T573" s="958"/>
      <c r="U573" s="958"/>
      <c r="V573" s="958"/>
      <c r="W573" s="958"/>
      <c r="X573" s="958"/>
      <c r="Y573" s="958"/>
      <c r="Z573" s="958"/>
    </row>
    <row r="574" spans="1:26" ht="18.75" customHeight="1">
      <c r="A574" s="958"/>
      <c r="B574" s="995"/>
      <c r="C574" s="985"/>
      <c r="D574" s="985"/>
      <c r="E574" s="995"/>
      <c r="F574" s="995"/>
      <c r="G574" s="995"/>
      <c r="H574" s="995"/>
      <c r="I574" s="996"/>
      <c r="J574" s="996"/>
      <c r="K574" s="996"/>
      <c r="L574" s="958"/>
      <c r="M574" s="958"/>
      <c r="N574" s="958"/>
      <c r="O574" s="958"/>
      <c r="P574" s="958"/>
      <c r="Q574" s="958"/>
      <c r="R574" s="958"/>
      <c r="S574" s="958"/>
      <c r="T574" s="958"/>
      <c r="U574" s="958"/>
      <c r="V574" s="958"/>
      <c r="W574" s="958"/>
      <c r="X574" s="958"/>
      <c r="Y574" s="958"/>
      <c r="Z574" s="958"/>
    </row>
    <row r="575" spans="1:26" ht="18.75" customHeight="1">
      <c r="A575" s="958"/>
      <c r="B575" s="995"/>
      <c r="C575" s="985"/>
      <c r="D575" s="985"/>
      <c r="E575" s="995"/>
      <c r="F575" s="995"/>
      <c r="G575" s="995"/>
      <c r="H575" s="995"/>
      <c r="I575" s="996"/>
      <c r="J575" s="996"/>
      <c r="K575" s="996"/>
      <c r="L575" s="958"/>
      <c r="M575" s="958"/>
      <c r="N575" s="958"/>
      <c r="O575" s="958"/>
      <c r="P575" s="958"/>
      <c r="Q575" s="958"/>
      <c r="R575" s="958"/>
      <c r="S575" s="958"/>
      <c r="T575" s="958"/>
      <c r="U575" s="958"/>
      <c r="V575" s="958"/>
      <c r="W575" s="958"/>
      <c r="X575" s="958"/>
      <c r="Y575" s="958"/>
      <c r="Z575" s="958"/>
    </row>
    <row r="576" spans="1:26" ht="18.75" customHeight="1">
      <c r="A576" s="958"/>
      <c r="B576" s="995"/>
      <c r="C576" s="985"/>
      <c r="D576" s="985"/>
      <c r="E576" s="995"/>
      <c r="F576" s="995"/>
      <c r="G576" s="995"/>
      <c r="H576" s="995"/>
      <c r="I576" s="996"/>
      <c r="J576" s="996"/>
      <c r="K576" s="996"/>
      <c r="L576" s="958"/>
      <c r="M576" s="958"/>
      <c r="N576" s="958"/>
      <c r="O576" s="958"/>
      <c r="P576" s="958"/>
      <c r="Q576" s="958"/>
      <c r="R576" s="958"/>
      <c r="S576" s="958"/>
      <c r="T576" s="958"/>
      <c r="U576" s="958"/>
      <c r="V576" s="958"/>
      <c r="W576" s="958"/>
      <c r="X576" s="958"/>
      <c r="Y576" s="958"/>
      <c r="Z576" s="958"/>
    </row>
    <row r="577" spans="1:26" ht="18.75" customHeight="1">
      <c r="A577" s="958"/>
      <c r="B577" s="995"/>
      <c r="C577" s="985"/>
      <c r="D577" s="985"/>
      <c r="E577" s="995"/>
      <c r="F577" s="995"/>
      <c r="G577" s="995"/>
      <c r="H577" s="995"/>
      <c r="I577" s="996"/>
      <c r="J577" s="996"/>
      <c r="K577" s="996"/>
      <c r="L577" s="958"/>
      <c r="M577" s="958"/>
      <c r="N577" s="958"/>
      <c r="O577" s="958"/>
      <c r="P577" s="958"/>
      <c r="Q577" s="958"/>
      <c r="R577" s="958"/>
      <c r="S577" s="958"/>
      <c r="T577" s="958"/>
      <c r="U577" s="958"/>
      <c r="V577" s="958"/>
      <c r="W577" s="958"/>
      <c r="X577" s="958"/>
      <c r="Y577" s="958"/>
      <c r="Z577" s="958"/>
    </row>
    <row r="578" spans="1:26" ht="18.75" customHeight="1">
      <c r="A578" s="958"/>
      <c r="B578" s="995"/>
      <c r="C578" s="985"/>
      <c r="D578" s="985"/>
      <c r="E578" s="995"/>
      <c r="F578" s="995"/>
      <c r="G578" s="995"/>
      <c r="H578" s="995"/>
      <c r="I578" s="996"/>
      <c r="J578" s="996"/>
      <c r="K578" s="996"/>
      <c r="L578" s="958"/>
      <c r="M578" s="958"/>
      <c r="N578" s="958"/>
      <c r="O578" s="958"/>
      <c r="P578" s="958"/>
      <c r="Q578" s="958"/>
      <c r="R578" s="958"/>
      <c r="S578" s="958"/>
      <c r="T578" s="958"/>
      <c r="U578" s="958"/>
      <c r="V578" s="958"/>
      <c r="W578" s="958"/>
      <c r="X578" s="958"/>
      <c r="Y578" s="958"/>
      <c r="Z578" s="958"/>
    </row>
    <row r="579" spans="1:26" ht="18.75" customHeight="1">
      <c r="A579" s="958"/>
      <c r="B579" s="995"/>
      <c r="C579" s="985"/>
      <c r="D579" s="985"/>
      <c r="E579" s="995"/>
      <c r="F579" s="995"/>
      <c r="G579" s="995"/>
      <c r="H579" s="995"/>
      <c r="I579" s="996"/>
      <c r="J579" s="996"/>
      <c r="K579" s="996"/>
      <c r="L579" s="958"/>
      <c r="M579" s="958"/>
      <c r="N579" s="958"/>
      <c r="O579" s="958"/>
      <c r="P579" s="958"/>
      <c r="Q579" s="958"/>
      <c r="R579" s="958"/>
      <c r="S579" s="958"/>
      <c r="T579" s="958"/>
      <c r="U579" s="958"/>
      <c r="V579" s="958"/>
      <c r="W579" s="958"/>
      <c r="X579" s="958"/>
      <c r="Y579" s="958"/>
      <c r="Z579" s="958"/>
    </row>
    <row r="580" spans="1:26" ht="18.75" customHeight="1">
      <c r="A580" s="958"/>
      <c r="B580" s="995"/>
      <c r="C580" s="985"/>
      <c r="D580" s="985"/>
      <c r="E580" s="995"/>
      <c r="F580" s="995"/>
      <c r="G580" s="995"/>
      <c r="H580" s="995"/>
      <c r="I580" s="996"/>
      <c r="J580" s="996"/>
      <c r="K580" s="996"/>
      <c r="L580" s="958"/>
      <c r="M580" s="958"/>
      <c r="N580" s="958"/>
      <c r="O580" s="958"/>
      <c r="P580" s="958"/>
      <c r="Q580" s="958"/>
      <c r="R580" s="958"/>
      <c r="S580" s="958"/>
      <c r="T580" s="958"/>
      <c r="U580" s="958"/>
      <c r="V580" s="958"/>
      <c r="W580" s="958"/>
      <c r="X580" s="958"/>
      <c r="Y580" s="958"/>
      <c r="Z580" s="958"/>
    </row>
    <row r="581" spans="1:26" ht="18.75" customHeight="1">
      <c r="A581" s="958"/>
      <c r="B581" s="995"/>
      <c r="C581" s="985"/>
      <c r="D581" s="985"/>
      <c r="E581" s="995"/>
      <c r="F581" s="995"/>
      <c r="G581" s="995"/>
      <c r="H581" s="995"/>
      <c r="I581" s="996"/>
      <c r="J581" s="996"/>
      <c r="K581" s="996"/>
      <c r="L581" s="958"/>
      <c r="M581" s="958"/>
      <c r="N581" s="958"/>
      <c r="O581" s="958"/>
      <c r="P581" s="958"/>
      <c r="Q581" s="958"/>
      <c r="R581" s="958"/>
      <c r="S581" s="958"/>
      <c r="T581" s="958"/>
      <c r="U581" s="958"/>
      <c r="V581" s="958"/>
      <c r="W581" s="958"/>
      <c r="X581" s="958"/>
      <c r="Y581" s="958"/>
      <c r="Z581" s="958"/>
    </row>
    <row r="582" spans="1:26" ht="18.75" customHeight="1">
      <c r="A582" s="958"/>
      <c r="B582" s="995"/>
      <c r="C582" s="985"/>
      <c r="D582" s="985"/>
      <c r="E582" s="995"/>
      <c r="F582" s="995"/>
      <c r="G582" s="995"/>
      <c r="H582" s="995"/>
      <c r="I582" s="996"/>
      <c r="J582" s="996"/>
      <c r="K582" s="996"/>
      <c r="L582" s="958"/>
      <c r="M582" s="958"/>
      <c r="N582" s="958"/>
      <c r="O582" s="958"/>
      <c r="P582" s="958"/>
      <c r="Q582" s="958"/>
      <c r="R582" s="958"/>
      <c r="S582" s="958"/>
      <c r="T582" s="958"/>
      <c r="U582" s="958"/>
      <c r="V582" s="958"/>
      <c r="W582" s="958"/>
      <c r="X582" s="958"/>
      <c r="Y582" s="958"/>
      <c r="Z582" s="958"/>
    </row>
    <row r="583" spans="1:26" ht="18.75" customHeight="1">
      <c r="A583" s="958"/>
      <c r="B583" s="995"/>
      <c r="C583" s="985"/>
      <c r="D583" s="985"/>
      <c r="E583" s="995"/>
      <c r="F583" s="995"/>
      <c r="G583" s="995"/>
      <c r="H583" s="995"/>
      <c r="I583" s="996"/>
      <c r="J583" s="996"/>
      <c r="K583" s="996"/>
      <c r="L583" s="958"/>
      <c r="M583" s="958"/>
      <c r="N583" s="958"/>
      <c r="O583" s="958"/>
      <c r="P583" s="958"/>
      <c r="Q583" s="958"/>
      <c r="R583" s="958"/>
      <c r="S583" s="958"/>
      <c r="T583" s="958"/>
      <c r="U583" s="958"/>
      <c r="V583" s="958"/>
      <c r="W583" s="958"/>
      <c r="X583" s="958"/>
      <c r="Y583" s="958"/>
      <c r="Z583" s="958"/>
    </row>
    <row r="584" spans="1:26" ht="18.75" customHeight="1">
      <c r="A584" s="958"/>
      <c r="B584" s="995"/>
      <c r="C584" s="985"/>
      <c r="D584" s="985"/>
      <c r="E584" s="995"/>
      <c r="F584" s="995"/>
      <c r="G584" s="995"/>
      <c r="H584" s="995"/>
      <c r="I584" s="996"/>
      <c r="J584" s="996"/>
      <c r="K584" s="996"/>
      <c r="L584" s="958"/>
      <c r="M584" s="958"/>
      <c r="N584" s="958"/>
      <c r="O584" s="958"/>
      <c r="P584" s="958"/>
      <c r="Q584" s="958"/>
      <c r="R584" s="958"/>
      <c r="S584" s="958"/>
      <c r="T584" s="958"/>
      <c r="U584" s="958"/>
      <c r="V584" s="958"/>
      <c r="W584" s="958"/>
      <c r="X584" s="958"/>
      <c r="Y584" s="958"/>
      <c r="Z584" s="958"/>
    </row>
    <row r="585" spans="1:26" ht="18.75" customHeight="1">
      <c r="A585" s="958"/>
      <c r="B585" s="995"/>
      <c r="C585" s="985"/>
      <c r="D585" s="985"/>
      <c r="E585" s="995"/>
      <c r="F585" s="995"/>
      <c r="G585" s="995"/>
      <c r="H585" s="995"/>
      <c r="I585" s="996"/>
      <c r="J585" s="996"/>
      <c r="K585" s="996"/>
      <c r="L585" s="958"/>
      <c r="M585" s="958"/>
      <c r="N585" s="958"/>
      <c r="O585" s="958"/>
      <c r="P585" s="958"/>
      <c r="Q585" s="958"/>
      <c r="R585" s="958"/>
      <c r="S585" s="958"/>
      <c r="T585" s="958"/>
      <c r="U585" s="958"/>
      <c r="V585" s="958"/>
      <c r="W585" s="958"/>
      <c r="X585" s="958"/>
      <c r="Y585" s="958"/>
      <c r="Z585" s="958"/>
    </row>
    <row r="586" spans="1:26" ht="18.75" customHeight="1">
      <c r="A586" s="958"/>
      <c r="B586" s="995"/>
      <c r="C586" s="985"/>
      <c r="D586" s="985"/>
      <c r="E586" s="995"/>
      <c r="F586" s="995"/>
      <c r="G586" s="995"/>
      <c r="H586" s="995"/>
      <c r="I586" s="996"/>
      <c r="J586" s="996"/>
      <c r="K586" s="996"/>
      <c r="L586" s="958"/>
      <c r="M586" s="958"/>
      <c r="N586" s="958"/>
      <c r="O586" s="958"/>
      <c r="P586" s="958"/>
      <c r="Q586" s="958"/>
      <c r="R586" s="958"/>
      <c r="S586" s="958"/>
      <c r="T586" s="958"/>
      <c r="U586" s="958"/>
      <c r="V586" s="958"/>
      <c r="W586" s="958"/>
      <c r="X586" s="958"/>
      <c r="Y586" s="958"/>
      <c r="Z586" s="958"/>
    </row>
    <row r="587" spans="1:26" ht="18.75" customHeight="1">
      <c r="A587" s="958"/>
      <c r="B587" s="995"/>
      <c r="C587" s="985"/>
      <c r="D587" s="985"/>
      <c r="E587" s="995"/>
      <c r="F587" s="995"/>
      <c r="G587" s="995"/>
      <c r="H587" s="995"/>
      <c r="I587" s="996"/>
      <c r="J587" s="996"/>
      <c r="K587" s="996"/>
      <c r="L587" s="958"/>
      <c r="M587" s="958"/>
      <c r="N587" s="958"/>
      <c r="O587" s="958"/>
      <c r="P587" s="958"/>
      <c r="Q587" s="958"/>
      <c r="R587" s="958"/>
      <c r="S587" s="958"/>
      <c r="T587" s="958"/>
      <c r="U587" s="958"/>
      <c r="V587" s="958"/>
      <c r="W587" s="958"/>
      <c r="X587" s="958"/>
      <c r="Y587" s="958"/>
      <c r="Z587" s="958"/>
    </row>
    <row r="588" spans="1:26" ht="18.75" customHeight="1">
      <c r="A588" s="958"/>
      <c r="B588" s="995"/>
      <c r="C588" s="985"/>
      <c r="D588" s="985"/>
      <c r="E588" s="995"/>
      <c r="F588" s="995"/>
      <c r="G588" s="995"/>
      <c r="H588" s="995"/>
      <c r="I588" s="996"/>
      <c r="J588" s="996"/>
      <c r="K588" s="996"/>
      <c r="L588" s="958"/>
      <c r="M588" s="958"/>
      <c r="N588" s="958"/>
      <c r="O588" s="958"/>
      <c r="P588" s="958"/>
      <c r="Q588" s="958"/>
      <c r="R588" s="958"/>
      <c r="S588" s="958"/>
      <c r="T588" s="958"/>
      <c r="U588" s="958"/>
      <c r="V588" s="958"/>
      <c r="W588" s="958"/>
      <c r="X588" s="958"/>
      <c r="Y588" s="958"/>
      <c r="Z588" s="958"/>
    </row>
    <row r="589" spans="1:26" ht="18.75" customHeight="1">
      <c r="A589" s="958"/>
      <c r="B589" s="995"/>
      <c r="C589" s="985"/>
      <c r="D589" s="985"/>
      <c r="E589" s="995"/>
      <c r="F589" s="995"/>
      <c r="G589" s="995"/>
      <c r="H589" s="995"/>
      <c r="I589" s="996"/>
      <c r="J589" s="996"/>
      <c r="K589" s="996"/>
      <c r="L589" s="958"/>
      <c r="M589" s="958"/>
      <c r="N589" s="958"/>
      <c r="O589" s="958"/>
      <c r="P589" s="958"/>
      <c r="Q589" s="958"/>
      <c r="R589" s="958"/>
      <c r="S589" s="958"/>
      <c r="T589" s="958"/>
      <c r="U589" s="958"/>
      <c r="V589" s="958"/>
      <c r="W589" s="958"/>
      <c r="X589" s="958"/>
      <c r="Y589" s="958"/>
      <c r="Z589" s="958"/>
    </row>
    <row r="590" spans="1:26" ht="18.75" customHeight="1">
      <c r="A590" s="958"/>
      <c r="B590" s="995"/>
      <c r="C590" s="985"/>
      <c r="D590" s="985"/>
      <c r="E590" s="995"/>
      <c r="F590" s="995"/>
      <c r="G590" s="995"/>
      <c r="H590" s="995"/>
      <c r="I590" s="996"/>
      <c r="J590" s="996"/>
      <c r="K590" s="996"/>
      <c r="L590" s="958"/>
      <c r="M590" s="958"/>
      <c r="N590" s="958"/>
      <c r="O590" s="958"/>
      <c r="P590" s="958"/>
      <c r="Q590" s="958"/>
      <c r="R590" s="958"/>
      <c r="S590" s="958"/>
      <c r="T590" s="958"/>
      <c r="U590" s="958"/>
      <c r="V590" s="958"/>
      <c r="W590" s="958"/>
      <c r="X590" s="958"/>
      <c r="Y590" s="958"/>
      <c r="Z590" s="958"/>
    </row>
    <row r="591" spans="1:26" ht="18.75" customHeight="1">
      <c r="A591" s="958"/>
      <c r="B591" s="995"/>
      <c r="C591" s="985"/>
      <c r="D591" s="985"/>
      <c r="E591" s="995"/>
      <c r="F591" s="995"/>
      <c r="G591" s="995"/>
      <c r="H591" s="995"/>
      <c r="I591" s="996"/>
      <c r="J591" s="996"/>
      <c r="K591" s="996"/>
      <c r="L591" s="958"/>
      <c r="M591" s="958"/>
      <c r="N591" s="958"/>
      <c r="O591" s="958"/>
      <c r="P591" s="958"/>
      <c r="Q591" s="958"/>
      <c r="R591" s="958"/>
      <c r="S591" s="958"/>
      <c r="T591" s="958"/>
      <c r="U591" s="958"/>
      <c r="V591" s="958"/>
      <c r="W591" s="958"/>
      <c r="X591" s="958"/>
      <c r="Y591" s="958"/>
      <c r="Z591" s="958"/>
    </row>
    <row r="592" spans="1:26" ht="18.75" customHeight="1">
      <c r="A592" s="958"/>
      <c r="B592" s="995"/>
      <c r="C592" s="985"/>
      <c r="D592" s="985"/>
      <c r="E592" s="995"/>
      <c r="F592" s="995"/>
      <c r="G592" s="995"/>
      <c r="H592" s="995"/>
      <c r="I592" s="996"/>
      <c r="J592" s="996"/>
      <c r="K592" s="996"/>
      <c r="L592" s="958"/>
      <c r="M592" s="958"/>
      <c r="N592" s="958"/>
      <c r="O592" s="958"/>
      <c r="P592" s="958"/>
      <c r="Q592" s="958"/>
      <c r="R592" s="958"/>
      <c r="S592" s="958"/>
      <c r="T592" s="958"/>
      <c r="U592" s="958"/>
      <c r="V592" s="958"/>
      <c r="W592" s="958"/>
      <c r="X592" s="958"/>
      <c r="Y592" s="958"/>
      <c r="Z592" s="958"/>
    </row>
    <row r="593" spans="1:26" ht="18.75" customHeight="1">
      <c r="A593" s="958"/>
      <c r="B593" s="995"/>
      <c r="C593" s="985"/>
      <c r="D593" s="985"/>
      <c r="E593" s="995"/>
      <c r="F593" s="995"/>
      <c r="G593" s="995"/>
      <c r="H593" s="995"/>
      <c r="I593" s="996"/>
      <c r="J593" s="996"/>
      <c r="K593" s="996"/>
      <c r="L593" s="958"/>
      <c r="M593" s="958"/>
      <c r="N593" s="958"/>
      <c r="O593" s="958"/>
      <c r="P593" s="958"/>
      <c r="Q593" s="958"/>
      <c r="R593" s="958"/>
      <c r="S593" s="958"/>
      <c r="T593" s="958"/>
      <c r="U593" s="958"/>
      <c r="V593" s="958"/>
      <c r="W593" s="958"/>
      <c r="X593" s="958"/>
      <c r="Y593" s="958"/>
      <c r="Z593" s="958"/>
    </row>
    <row r="594" spans="1:26" ht="18.75" customHeight="1">
      <c r="A594" s="958"/>
      <c r="B594" s="995"/>
      <c r="C594" s="985"/>
      <c r="D594" s="985"/>
      <c r="E594" s="995"/>
      <c r="F594" s="995"/>
      <c r="G594" s="995"/>
      <c r="H594" s="995"/>
      <c r="I594" s="996"/>
      <c r="J594" s="996"/>
      <c r="K594" s="996"/>
      <c r="L594" s="958"/>
      <c r="M594" s="958"/>
      <c r="N594" s="958"/>
      <c r="O594" s="958"/>
      <c r="P594" s="958"/>
      <c r="Q594" s="958"/>
      <c r="R594" s="958"/>
      <c r="S594" s="958"/>
      <c r="T594" s="958"/>
      <c r="U594" s="958"/>
      <c r="V594" s="958"/>
      <c r="W594" s="958"/>
      <c r="X594" s="958"/>
      <c r="Y594" s="958"/>
      <c r="Z594" s="958"/>
    </row>
    <row r="595" spans="1:26" ht="18.75" customHeight="1">
      <c r="A595" s="958"/>
      <c r="B595" s="995"/>
      <c r="C595" s="985"/>
      <c r="D595" s="985"/>
      <c r="E595" s="995"/>
      <c r="F595" s="995"/>
      <c r="G595" s="995"/>
      <c r="H595" s="995"/>
      <c r="I595" s="996"/>
      <c r="J595" s="996"/>
      <c r="K595" s="996"/>
      <c r="L595" s="958"/>
      <c r="M595" s="958"/>
      <c r="N595" s="958"/>
      <c r="O595" s="958"/>
      <c r="P595" s="958"/>
      <c r="Q595" s="958"/>
      <c r="R595" s="958"/>
      <c r="S595" s="958"/>
      <c r="T595" s="958"/>
      <c r="U595" s="958"/>
      <c r="V595" s="958"/>
      <c r="W595" s="958"/>
      <c r="X595" s="958"/>
      <c r="Y595" s="958"/>
      <c r="Z595" s="958"/>
    </row>
    <row r="596" spans="1:26" ht="18.75" customHeight="1">
      <c r="A596" s="958"/>
      <c r="B596" s="995"/>
      <c r="C596" s="985"/>
      <c r="D596" s="985"/>
      <c r="E596" s="995"/>
      <c r="F596" s="995"/>
      <c r="G596" s="995"/>
      <c r="H596" s="995"/>
      <c r="I596" s="996"/>
      <c r="J596" s="996"/>
      <c r="K596" s="996"/>
      <c r="L596" s="958"/>
      <c r="M596" s="958"/>
      <c r="N596" s="958"/>
      <c r="O596" s="958"/>
      <c r="P596" s="958"/>
      <c r="Q596" s="958"/>
      <c r="R596" s="958"/>
      <c r="S596" s="958"/>
      <c r="T596" s="958"/>
      <c r="U596" s="958"/>
      <c r="V596" s="958"/>
      <c r="W596" s="958"/>
      <c r="X596" s="958"/>
      <c r="Y596" s="958"/>
      <c r="Z596" s="958"/>
    </row>
    <row r="597" spans="1:26" ht="18.75" customHeight="1">
      <c r="A597" s="958"/>
      <c r="B597" s="995"/>
      <c r="C597" s="985"/>
      <c r="D597" s="985"/>
      <c r="E597" s="995"/>
      <c r="F597" s="995"/>
      <c r="G597" s="995"/>
      <c r="H597" s="995"/>
      <c r="I597" s="996"/>
      <c r="J597" s="996"/>
      <c r="K597" s="996"/>
      <c r="L597" s="958"/>
      <c r="M597" s="958"/>
      <c r="N597" s="958"/>
      <c r="O597" s="958"/>
      <c r="P597" s="958"/>
      <c r="Q597" s="958"/>
      <c r="R597" s="958"/>
      <c r="S597" s="958"/>
      <c r="T597" s="958"/>
      <c r="U597" s="958"/>
      <c r="V597" s="958"/>
      <c r="W597" s="958"/>
      <c r="X597" s="958"/>
      <c r="Y597" s="958"/>
      <c r="Z597" s="958"/>
    </row>
    <row r="598" spans="1:26" ht="18.75" customHeight="1">
      <c r="A598" s="958"/>
      <c r="B598" s="995"/>
      <c r="C598" s="985"/>
      <c r="D598" s="985"/>
      <c r="E598" s="995"/>
      <c r="F598" s="995"/>
      <c r="G598" s="995"/>
      <c r="H598" s="995"/>
      <c r="I598" s="996"/>
      <c r="J598" s="996"/>
      <c r="K598" s="996"/>
      <c r="L598" s="958"/>
      <c r="M598" s="958"/>
      <c r="N598" s="958"/>
      <c r="O598" s="958"/>
      <c r="P598" s="958"/>
      <c r="Q598" s="958"/>
      <c r="R598" s="958"/>
      <c r="S598" s="958"/>
      <c r="T598" s="958"/>
      <c r="U598" s="958"/>
      <c r="V598" s="958"/>
      <c r="W598" s="958"/>
      <c r="X598" s="958"/>
      <c r="Y598" s="958"/>
      <c r="Z598" s="958"/>
    </row>
    <row r="599" spans="1:26" ht="18.75" customHeight="1">
      <c r="A599" s="958"/>
      <c r="B599" s="995"/>
      <c r="C599" s="985"/>
      <c r="D599" s="985"/>
      <c r="E599" s="995"/>
      <c r="F599" s="995"/>
      <c r="G599" s="995"/>
      <c r="H599" s="995"/>
      <c r="I599" s="996"/>
      <c r="J599" s="996"/>
      <c r="K599" s="996"/>
      <c r="L599" s="958"/>
      <c r="M599" s="958"/>
      <c r="N599" s="958"/>
      <c r="O599" s="958"/>
      <c r="P599" s="958"/>
      <c r="Q599" s="958"/>
      <c r="R599" s="958"/>
      <c r="S599" s="958"/>
      <c r="T599" s="958"/>
      <c r="U599" s="958"/>
      <c r="V599" s="958"/>
      <c r="W599" s="958"/>
      <c r="X599" s="958"/>
      <c r="Y599" s="958"/>
      <c r="Z599" s="958"/>
    </row>
    <row r="600" spans="1:26" ht="18.75" customHeight="1">
      <c r="A600" s="958"/>
      <c r="B600" s="995"/>
      <c r="C600" s="985"/>
      <c r="D600" s="985"/>
      <c r="E600" s="995"/>
      <c r="F600" s="995"/>
      <c r="G600" s="995"/>
      <c r="H600" s="995"/>
      <c r="I600" s="996"/>
      <c r="J600" s="996"/>
      <c r="K600" s="996"/>
      <c r="L600" s="958"/>
      <c r="M600" s="958"/>
      <c r="N600" s="958"/>
      <c r="O600" s="958"/>
      <c r="P600" s="958"/>
      <c r="Q600" s="958"/>
      <c r="R600" s="958"/>
      <c r="S600" s="958"/>
      <c r="T600" s="958"/>
      <c r="U600" s="958"/>
      <c r="V600" s="958"/>
      <c r="W600" s="958"/>
      <c r="X600" s="958"/>
      <c r="Y600" s="958"/>
      <c r="Z600" s="958"/>
    </row>
    <row r="601" spans="1:26" ht="18.75" customHeight="1">
      <c r="A601" s="958"/>
      <c r="B601" s="995"/>
      <c r="C601" s="985"/>
      <c r="D601" s="985"/>
      <c r="E601" s="995"/>
      <c r="F601" s="995"/>
      <c r="G601" s="995"/>
      <c r="H601" s="995"/>
      <c r="I601" s="996"/>
      <c r="J601" s="996"/>
      <c r="K601" s="996"/>
      <c r="L601" s="958"/>
      <c r="M601" s="958"/>
      <c r="N601" s="958"/>
      <c r="O601" s="958"/>
      <c r="P601" s="958"/>
      <c r="Q601" s="958"/>
      <c r="R601" s="958"/>
      <c r="S601" s="958"/>
      <c r="T601" s="958"/>
      <c r="U601" s="958"/>
      <c r="V601" s="958"/>
      <c r="W601" s="958"/>
      <c r="X601" s="958"/>
      <c r="Y601" s="958"/>
      <c r="Z601" s="958"/>
    </row>
    <row r="602" spans="1:26" ht="18.75" customHeight="1">
      <c r="A602" s="958"/>
      <c r="B602" s="995"/>
      <c r="C602" s="985"/>
      <c r="D602" s="985"/>
      <c r="E602" s="995"/>
      <c r="F602" s="995"/>
      <c r="G602" s="995"/>
      <c r="H602" s="995"/>
      <c r="I602" s="996"/>
      <c r="J602" s="996"/>
      <c r="K602" s="996"/>
      <c r="L602" s="958"/>
      <c r="M602" s="958"/>
      <c r="N602" s="958"/>
      <c r="O602" s="958"/>
      <c r="P602" s="958"/>
      <c r="Q602" s="958"/>
      <c r="R602" s="958"/>
      <c r="S602" s="958"/>
      <c r="T602" s="958"/>
      <c r="U602" s="958"/>
      <c r="V602" s="958"/>
      <c r="W602" s="958"/>
      <c r="X602" s="958"/>
      <c r="Y602" s="958"/>
      <c r="Z602" s="958"/>
    </row>
    <row r="603" spans="1:26" ht="18.75" customHeight="1">
      <c r="A603" s="958"/>
      <c r="B603" s="995"/>
      <c r="C603" s="985"/>
      <c r="D603" s="985"/>
      <c r="E603" s="995"/>
      <c r="F603" s="995"/>
      <c r="G603" s="995"/>
      <c r="H603" s="995"/>
      <c r="I603" s="996"/>
      <c r="J603" s="996"/>
      <c r="K603" s="996"/>
      <c r="L603" s="958"/>
      <c r="M603" s="958"/>
      <c r="N603" s="958"/>
      <c r="O603" s="958"/>
      <c r="P603" s="958"/>
      <c r="Q603" s="958"/>
      <c r="R603" s="958"/>
      <c r="S603" s="958"/>
      <c r="T603" s="958"/>
      <c r="U603" s="958"/>
      <c r="V603" s="958"/>
      <c r="W603" s="958"/>
      <c r="X603" s="958"/>
      <c r="Y603" s="958"/>
      <c r="Z603" s="958"/>
    </row>
    <row r="604" spans="1:26" ht="18.75" customHeight="1">
      <c r="A604" s="958"/>
      <c r="B604" s="995"/>
      <c r="C604" s="985"/>
      <c r="D604" s="985"/>
      <c r="E604" s="995"/>
      <c r="F604" s="995"/>
      <c r="G604" s="995"/>
      <c r="H604" s="995"/>
      <c r="I604" s="996"/>
      <c r="J604" s="996"/>
      <c r="K604" s="996"/>
      <c r="L604" s="958"/>
      <c r="M604" s="958"/>
      <c r="N604" s="958"/>
      <c r="O604" s="958"/>
      <c r="P604" s="958"/>
      <c r="Q604" s="958"/>
      <c r="R604" s="958"/>
      <c r="S604" s="958"/>
      <c r="T604" s="958"/>
      <c r="U604" s="958"/>
      <c r="V604" s="958"/>
      <c r="W604" s="958"/>
      <c r="X604" s="958"/>
      <c r="Y604" s="958"/>
      <c r="Z604" s="958"/>
    </row>
    <row r="605" spans="1:26" ht="18.75" customHeight="1">
      <c r="A605" s="958"/>
      <c r="B605" s="995"/>
      <c r="C605" s="985"/>
      <c r="D605" s="985"/>
      <c r="E605" s="995"/>
      <c r="F605" s="995"/>
      <c r="G605" s="995"/>
      <c r="H605" s="995"/>
      <c r="I605" s="996"/>
      <c r="J605" s="996"/>
      <c r="K605" s="996"/>
      <c r="L605" s="958"/>
      <c r="M605" s="958"/>
      <c r="N605" s="958"/>
      <c r="O605" s="958"/>
      <c r="P605" s="958"/>
      <c r="Q605" s="958"/>
      <c r="R605" s="958"/>
      <c r="S605" s="958"/>
      <c r="T605" s="958"/>
      <c r="U605" s="958"/>
      <c r="V605" s="958"/>
      <c r="W605" s="958"/>
      <c r="X605" s="958"/>
      <c r="Y605" s="958"/>
      <c r="Z605" s="958"/>
    </row>
    <row r="606" spans="1:26" ht="18.75" customHeight="1">
      <c r="A606" s="958"/>
      <c r="B606" s="995"/>
      <c r="C606" s="985"/>
      <c r="D606" s="985"/>
      <c r="E606" s="995"/>
      <c r="F606" s="995"/>
      <c r="G606" s="995"/>
      <c r="H606" s="995"/>
      <c r="I606" s="996"/>
      <c r="J606" s="996"/>
      <c r="K606" s="996"/>
      <c r="L606" s="958"/>
      <c r="M606" s="958"/>
      <c r="N606" s="958"/>
      <c r="O606" s="958"/>
      <c r="P606" s="958"/>
      <c r="Q606" s="958"/>
      <c r="R606" s="958"/>
      <c r="S606" s="958"/>
      <c r="T606" s="958"/>
      <c r="U606" s="958"/>
      <c r="V606" s="958"/>
      <c r="W606" s="958"/>
      <c r="X606" s="958"/>
      <c r="Y606" s="958"/>
      <c r="Z606" s="958"/>
    </row>
    <row r="607" spans="1:26" ht="18.75" customHeight="1">
      <c r="A607" s="958"/>
      <c r="B607" s="995"/>
      <c r="C607" s="985"/>
      <c r="D607" s="985"/>
      <c r="E607" s="995"/>
      <c r="F607" s="995"/>
      <c r="G607" s="995"/>
      <c r="H607" s="995"/>
      <c r="I607" s="996"/>
      <c r="J607" s="996"/>
      <c r="K607" s="996"/>
      <c r="L607" s="958"/>
      <c r="M607" s="958"/>
      <c r="N607" s="958"/>
      <c r="O607" s="958"/>
      <c r="P607" s="958"/>
      <c r="Q607" s="958"/>
      <c r="R607" s="958"/>
      <c r="S607" s="958"/>
      <c r="T607" s="958"/>
      <c r="U607" s="958"/>
      <c r="V607" s="958"/>
      <c r="W607" s="958"/>
      <c r="X607" s="958"/>
      <c r="Y607" s="958"/>
      <c r="Z607" s="958"/>
    </row>
    <row r="608" spans="1:26" ht="18.75" customHeight="1">
      <c r="A608" s="958"/>
      <c r="B608" s="995"/>
      <c r="C608" s="985"/>
      <c r="D608" s="985"/>
      <c r="E608" s="995"/>
      <c r="F608" s="995"/>
      <c r="G608" s="995"/>
      <c r="H608" s="995"/>
      <c r="I608" s="996"/>
      <c r="J608" s="996"/>
      <c r="K608" s="996"/>
      <c r="L608" s="958"/>
      <c r="M608" s="958"/>
      <c r="N608" s="958"/>
      <c r="O608" s="958"/>
      <c r="P608" s="958"/>
      <c r="Q608" s="958"/>
      <c r="R608" s="958"/>
      <c r="S608" s="958"/>
      <c r="T608" s="958"/>
      <c r="U608" s="958"/>
      <c r="V608" s="958"/>
      <c r="W608" s="958"/>
      <c r="X608" s="958"/>
      <c r="Y608" s="958"/>
      <c r="Z608" s="958"/>
    </row>
    <row r="609" spans="1:26" ht="18.75" customHeight="1">
      <c r="A609" s="958"/>
      <c r="B609" s="995"/>
      <c r="C609" s="985"/>
      <c r="D609" s="985"/>
      <c r="E609" s="995"/>
      <c r="F609" s="995"/>
      <c r="G609" s="995"/>
      <c r="H609" s="995"/>
      <c r="I609" s="996"/>
      <c r="J609" s="996"/>
      <c r="K609" s="996"/>
      <c r="L609" s="958"/>
      <c r="M609" s="958"/>
      <c r="N609" s="958"/>
      <c r="O609" s="958"/>
      <c r="P609" s="958"/>
      <c r="Q609" s="958"/>
      <c r="R609" s="958"/>
      <c r="S609" s="958"/>
      <c r="T609" s="958"/>
      <c r="U609" s="958"/>
      <c r="V609" s="958"/>
      <c r="W609" s="958"/>
      <c r="X609" s="958"/>
      <c r="Y609" s="958"/>
      <c r="Z609" s="958"/>
    </row>
    <row r="610" spans="1:26" ht="18.75" customHeight="1">
      <c r="A610" s="958"/>
      <c r="B610" s="995"/>
      <c r="C610" s="985"/>
      <c r="D610" s="985"/>
      <c r="E610" s="995"/>
      <c r="F610" s="995"/>
      <c r="G610" s="995"/>
      <c r="H610" s="995"/>
      <c r="I610" s="996"/>
      <c r="J610" s="996"/>
      <c r="K610" s="996"/>
      <c r="L610" s="958"/>
      <c r="M610" s="958"/>
      <c r="N610" s="958"/>
      <c r="O610" s="958"/>
      <c r="P610" s="958"/>
      <c r="Q610" s="958"/>
      <c r="R610" s="958"/>
      <c r="S610" s="958"/>
      <c r="T610" s="958"/>
      <c r="U610" s="958"/>
      <c r="V610" s="958"/>
      <c r="W610" s="958"/>
      <c r="X610" s="958"/>
      <c r="Y610" s="958"/>
      <c r="Z610" s="958"/>
    </row>
    <row r="611" spans="1:26" ht="18.75" customHeight="1">
      <c r="A611" s="958"/>
      <c r="B611" s="995"/>
      <c r="C611" s="985"/>
      <c r="D611" s="985"/>
      <c r="E611" s="995"/>
      <c r="F611" s="995"/>
      <c r="G611" s="995"/>
      <c r="H611" s="995"/>
      <c r="I611" s="996"/>
      <c r="J611" s="996"/>
      <c r="K611" s="996"/>
      <c r="L611" s="958"/>
      <c r="M611" s="958"/>
      <c r="N611" s="958"/>
      <c r="O611" s="958"/>
      <c r="P611" s="958"/>
      <c r="Q611" s="958"/>
      <c r="R611" s="958"/>
      <c r="S611" s="958"/>
      <c r="T611" s="958"/>
      <c r="U611" s="958"/>
      <c r="V611" s="958"/>
      <c r="W611" s="958"/>
      <c r="X611" s="958"/>
      <c r="Y611" s="958"/>
      <c r="Z611" s="958"/>
    </row>
    <row r="612" spans="1:26" ht="18.75" customHeight="1">
      <c r="A612" s="958"/>
      <c r="B612" s="995"/>
      <c r="C612" s="985"/>
      <c r="D612" s="985"/>
      <c r="E612" s="995"/>
      <c r="F612" s="995"/>
      <c r="G612" s="995"/>
      <c r="H612" s="995"/>
      <c r="I612" s="996"/>
      <c r="J612" s="996"/>
      <c r="K612" s="996"/>
      <c r="L612" s="958"/>
      <c r="M612" s="958"/>
      <c r="N612" s="958"/>
      <c r="O612" s="958"/>
      <c r="P612" s="958"/>
      <c r="Q612" s="958"/>
      <c r="R612" s="958"/>
      <c r="S612" s="958"/>
      <c r="T612" s="958"/>
      <c r="U612" s="958"/>
      <c r="V612" s="958"/>
      <c r="W612" s="958"/>
      <c r="X612" s="958"/>
      <c r="Y612" s="958"/>
      <c r="Z612" s="958"/>
    </row>
    <row r="613" spans="1:26" ht="18.75" customHeight="1">
      <c r="A613" s="958"/>
      <c r="B613" s="995"/>
      <c r="C613" s="985"/>
      <c r="D613" s="985"/>
      <c r="E613" s="995"/>
      <c r="F613" s="995"/>
      <c r="G613" s="995"/>
      <c r="H613" s="995"/>
      <c r="I613" s="996"/>
      <c r="J613" s="996"/>
      <c r="K613" s="996"/>
      <c r="L613" s="958"/>
      <c r="M613" s="958"/>
      <c r="N613" s="958"/>
      <c r="O613" s="958"/>
      <c r="P613" s="958"/>
      <c r="Q613" s="958"/>
      <c r="R613" s="958"/>
      <c r="S613" s="958"/>
      <c r="T613" s="958"/>
      <c r="U613" s="958"/>
      <c r="V613" s="958"/>
      <c r="W613" s="958"/>
      <c r="X613" s="958"/>
      <c r="Y613" s="958"/>
      <c r="Z613" s="958"/>
    </row>
    <row r="614" spans="1:26" ht="18.75" customHeight="1">
      <c r="A614" s="958"/>
      <c r="B614" s="995"/>
      <c r="C614" s="985"/>
      <c r="D614" s="985"/>
      <c r="E614" s="995"/>
      <c r="F614" s="995"/>
      <c r="G614" s="995"/>
      <c r="H614" s="995"/>
      <c r="I614" s="996"/>
      <c r="J614" s="996"/>
      <c r="K614" s="996"/>
      <c r="L614" s="958"/>
      <c r="M614" s="958"/>
      <c r="N614" s="958"/>
      <c r="O614" s="958"/>
      <c r="P614" s="958"/>
      <c r="Q614" s="958"/>
      <c r="R614" s="958"/>
      <c r="S614" s="958"/>
      <c r="T614" s="958"/>
      <c r="U614" s="958"/>
      <c r="V614" s="958"/>
      <c r="W614" s="958"/>
      <c r="X614" s="958"/>
      <c r="Y614" s="958"/>
      <c r="Z614" s="958"/>
    </row>
    <row r="615" spans="1:26" ht="18.75" customHeight="1">
      <c r="A615" s="958"/>
      <c r="B615" s="995"/>
      <c r="C615" s="985"/>
      <c r="D615" s="985"/>
      <c r="E615" s="995"/>
      <c r="F615" s="995"/>
      <c r="G615" s="995"/>
      <c r="H615" s="995"/>
      <c r="I615" s="996"/>
      <c r="J615" s="996"/>
      <c r="K615" s="996"/>
      <c r="L615" s="958"/>
      <c r="M615" s="958"/>
      <c r="N615" s="958"/>
      <c r="O615" s="958"/>
      <c r="P615" s="958"/>
      <c r="Q615" s="958"/>
      <c r="R615" s="958"/>
      <c r="S615" s="958"/>
      <c r="T615" s="958"/>
      <c r="U615" s="958"/>
      <c r="V615" s="958"/>
      <c r="W615" s="958"/>
      <c r="X615" s="958"/>
      <c r="Y615" s="958"/>
      <c r="Z615" s="958"/>
    </row>
    <row r="616" spans="1:26" ht="18.75" customHeight="1">
      <c r="A616" s="958"/>
      <c r="B616" s="995"/>
      <c r="C616" s="985"/>
      <c r="D616" s="985"/>
      <c r="E616" s="995"/>
      <c r="F616" s="995"/>
      <c r="G616" s="995"/>
      <c r="H616" s="995"/>
      <c r="I616" s="996"/>
      <c r="J616" s="996"/>
      <c r="K616" s="996"/>
      <c r="L616" s="958"/>
      <c r="M616" s="958"/>
      <c r="N616" s="958"/>
      <c r="O616" s="958"/>
      <c r="P616" s="958"/>
      <c r="Q616" s="958"/>
      <c r="R616" s="958"/>
      <c r="S616" s="958"/>
      <c r="T616" s="958"/>
      <c r="U616" s="958"/>
      <c r="V616" s="958"/>
      <c r="W616" s="958"/>
      <c r="X616" s="958"/>
      <c r="Y616" s="958"/>
      <c r="Z616" s="958"/>
    </row>
    <row r="617" spans="1:26" ht="18.75" customHeight="1">
      <c r="A617" s="958"/>
      <c r="B617" s="995"/>
      <c r="C617" s="985"/>
      <c r="D617" s="985"/>
      <c r="E617" s="995"/>
      <c r="F617" s="995"/>
      <c r="G617" s="995"/>
      <c r="H617" s="995"/>
      <c r="I617" s="996"/>
      <c r="J617" s="996"/>
      <c r="K617" s="996"/>
      <c r="L617" s="958"/>
      <c r="M617" s="958"/>
      <c r="N617" s="958"/>
      <c r="O617" s="958"/>
      <c r="P617" s="958"/>
      <c r="Q617" s="958"/>
      <c r="R617" s="958"/>
      <c r="S617" s="958"/>
      <c r="T617" s="958"/>
      <c r="U617" s="958"/>
      <c r="V617" s="958"/>
      <c r="W617" s="958"/>
      <c r="X617" s="958"/>
      <c r="Y617" s="958"/>
      <c r="Z617" s="958"/>
    </row>
    <row r="618" spans="1:26" ht="18.75" customHeight="1">
      <c r="A618" s="958"/>
      <c r="B618" s="995"/>
      <c r="C618" s="985"/>
      <c r="D618" s="985"/>
      <c r="E618" s="995"/>
      <c r="F618" s="995"/>
      <c r="G618" s="995"/>
      <c r="H618" s="995"/>
      <c r="I618" s="996"/>
      <c r="J618" s="996"/>
      <c r="K618" s="996"/>
      <c r="L618" s="958"/>
      <c r="M618" s="958"/>
      <c r="N618" s="958"/>
      <c r="O618" s="958"/>
      <c r="P618" s="958"/>
      <c r="Q618" s="958"/>
      <c r="R618" s="958"/>
      <c r="S618" s="958"/>
      <c r="T618" s="958"/>
      <c r="U618" s="958"/>
      <c r="V618" s="958"/>
      <c r="W618" s="958"/>
      <c r="X618" s="958"/>
      <c r="Y618" s="958"/>
      <c r="Z618" s="958"/>
    </row>
    <row r="619" spans="1:26" ht="18.75" customHeight="1">
      <c r="A619" s="958"/>
      <c r="B619" s="995"/>
      <c r="C619" s="985"/>
      <c r="D619" s="985"/>
      <c r="E619" s="995"/>
      <c r="F619" s="995"/>
      <c r="G619" s="995"/>
      <c r="H619" s="995"/>
      <c r="I619" s="996"/>
      <c r="J619" s="996"/>
      <c r="K619" s="996"/>
      <c r="L619" s="958"/>
      <c r="M619" s="958"/>
      <c r="N619" s="958"/>
      <c r="O619" s="958"/>
      <c r="P619" s="958"/>
      <c r="Q619" s="958"/>
      <c r="R619" s="958"/>
      <c r="S619" s="958"/>
      <c r="T619" s="958"/>
      <c r="U619" s="958"/>
      <c r="V619" s="958"/>
      <c r="W619" s="958"/>
      <c r="X619" s="958"/>
      <c r="Y619" s="958"/>
      <c r="Z619" s="958"/>
    </row>
    <row r="620" spans="1:26" ht="18.75" customHeight="1">
      <c r="A620" s="958"/>
      <c r="B620" s="995"/>
      <c r="C620" s="985"/>
      <c r="D620" s="985"/>
      <c r="E620" s="995"/>
      <c r="F620" s="995"/>
      <c r="G620" s="995"/>
      <c r="H620" s="995"/>
      <c r="I620" s="996"/>
      <c r="J620" s="996"/>
      <c r="K620" s="996"/>
      <c r="L620" s="958"/>
      <c r="M620" s="958"/>
      <c r="N620" s="958"/>
      <c r="O620" s="958"/>
      <c r="P620" s="958"/>
      <c r="Q620" s="958"/>
      <c r="R620" s="958"/>
      <c r="S620" s="958"/>
      <c r="T620" s="958"/>
      <c r="U620" s="958"/>
      <c r="V620" s="958"/>
      <c r="W620" s="958"/>
      <c r="X620" s="958"/>
      <c r="Y620" s="958"/>
      <c r="Z620" s="958"/>
    </row>
    <row r="621" spans="1:26" ht="18.75" customHeight="1">
      <c r="A621" s="958"/>
      <c r="B621" s="995"/>
      <c r="C621" s="985"/>
      <c r="D621" s="985"/>
      <c r="E621" s="995"/>
      <c r="F621" s="995"/>
      <c r="G621" s="995"/>
      <c r="H621" s="995"/>
      <c r="I621" s="996"/>
      <c r="J621" s="996"/>
      <c r="K621" s="996"/>
      <c r="L621" s="958"/>
      <c r="M621" s="958"/>
      <c r="N621" s="958"/>
      <c r="O621" s="958"/>
      <c r="P621" s="958"/>
      <c r="Q621" s="958"/>
      <c r="R621" s="958"/>
      <c r="S621" s="958"/>
      <c r="T621" s="958"/>
      <c r="U621" s="958"/>
      <c r="V621" s="958"/>
      <c r="W621" s="958"/>
      <c r="X621" s="958"/>
      <c r="Y621" s="958"/>
      <c r="Z621" s="958"/>
    </row>
    <row r="622" spans="1:26" ht="18.75" customHeight="1">
      <c r="A622" s="958"/>
      <c r="B622" s="995"/>
      <c r="C622" s="985"/>
      <c r="D622" s="985"/>
      <c r="E622" s="995"/>
      <c r="F622" s="995"/>
      <c r="G622" s="995"/>
      <c r="H622" s="995"/>
      <c r="I622" s="996"/>
      <c r="J622" s="996"/>
      <c r="K622" s="996"/>
      <c r="L622" s="958"/>
      <c r="M622" s="958"/>
      <c r="N622" s="958"/>
      <c r="O622" s="958"/>
      <c r="P622" s="958"/>
      <c r="Q622" s="958"/>
      <c r="R622" s="958"/>
      <c r="S622" s="958"/>
      <c r="T622" s="958"/>
      <c r="U622" s="958"/>
      <c r="V622" s="958"/>
      <c r="W622" s="958"/>
      <c r="X622" s="958"/>
      <c r="Y622" s="958"/>
      <c r="Z622" s="958"/>
    </row>
    <row r="623" spans="1:26" ht="18.75" customHeight="1">
      <c r="A623" s="958"/>
      <c r="B623" s="995"/>
      <c r="C623" s="985"/>
      <c r="D623" s="985"/>
      <c r="E623" s="995"/>
      <c r="F623" s="995"/>
      <c r="G623" s="995"/>
      <c r="H623" s="995"/>
      <c r="I623" s="996"/>
      <c r="J623" s="996"/>
      <c r="K623" s="996"/>
      <c r="L623" s="958"/>
      <c r="M623" s="958"/>
      <c r="N623" s="958"/>
      <c r="O623" s="958"/>
      <c r="P623" s="958"/>
      <c r="Q623" s="958"/>
      <c r="R623" s="958"/>
      <c r="S623" s="958"/>
      <c r="T623" s="958"/>
      <c r="U623" s="958"/>
      <c r="V623" s="958"/>
      <c r="W623" s="958"/>
      <c r="X623" s="958"/>
      <c r="Y623" s="958"/>
      <c r="Z623" s="958"/>
    </row>
    <row r="624" spans="1:26" ht="18.75" customHeight="1">
      <c r="A624" s="958"/>
      <c r="B624" s="995"/>
      <c r="C624" s="985"/>
      <c r="D624" s="985"/>
      <c r="E624" s="995"/>
      <c r="F624" s="995"/>
      <c r="G624" s="995"/>
      <c r="H624" s="995"/>
      <c r="I624" s="996"/>
      <c r="J624" s="996"/>
      <c r="K624" s="996"/>
      <c r="L624" s="958"/>
      <c r="M624" s="958"/>
      <c r="N624" s="958"/>
      <c r="O624" s="958"/>
      <c r="P624" s="958"/>
      <c r="Q624" s="958"/>
      <c r="R624" s="958"/>
      <c r="S624" s="958"/>
      <c r="T624" s="958"/>
      <c r="U624" s="958"/>
      <c r="V624" s="958"/>
      <c r="W624" s="958"/>
      <c r="X624" s="958"/>
      <c r="Y624" s="958"/>
      <c r="Z624" s="958"/>
    </row>
    <row r="625" spans="1:26" ht="18.75" customHeight="1">
      <c r="A625" s="958"/>
      <c r="B625" s="995"/>
      <c r="C625" s="985"/>
      <c r="D625" s="985"/>
      <c r="E625" s="995"/>
      <c r="F625" s="995"/>
      <c r="G625" s="995"/>
      <c r="H625" s="995"/>
      <c r="I625" s="996"/>
      <c r="J625" s="996"/>
      <c r="K625" s="996"/>
      <c r="L625" s="958"/>
      <c r="M625" s="958"/>
      <c r="N625" s="958"/>
      <c r="O625" s="958"/>
      <c r="P625" s="958"/>
      <c r="Q625" s="958"/>
      <c r="R625" s="958"/>
      <c r="S625" s="958"/>
      <c r="T625" s="958"/>
      <c r="U625" s="958"/>
      <c r="V625" s="958"/>
      <c r="W625" s="958"/>
      <c r="X625" s="958"/>
      <c r="Y625" s="958"/>
      <c r="Z625" s="958"/>
    </row>
    <row r="626" spans="1:26" ht="18.75" customHeight="1">
      <c r="A626" s="958"/>
      <c r="B626" s="995"/>
      <c r="C626" s="985"/>
      <c r="D626" s="985"/>
      <c r="E626" s="995"/>
      <c r="F626" s="995"/>
      <c r="G626" s="995"/>
      <c r="H626" s="995"/>
      <c r="I626" s="996"/>
      <c r="J626" s="996"/>
      <c r="K626" s="996"/>
      <c r="L626" s="958"/>
      <c r="M626" s="958"/>
      <c r="N626" s="958"/>
      <c r="O626" s="958"/>
      <c r="P626" s="958"/>
      <c r="Q626" s="958"/>
      <c r="R626" s="958"/>
      <c r="S626" s="958"/>
      <c r="T626" s="958"/>
      <c r="U626" s="958"/>
      <c r="V626" s="958"/>
      <c r="W626" s="958"/>
      <c r="X626" s="958"/>
      <c r="Y626" s="958"/>
      <c r="Z626" s="958"/>
    </row>
    <row r="627" spans="1:26" ht="18.75" customHeight="1">
      <c r="A627" s="958"/>
      <c r="B627" s="995"/>
      <c r="C627" s="985"/>
      <c r="D627" s="985"/>
      <c r="E627" s="995"/>
      <c r="F627" s="995"/>
      <c r="G627" s="995"/>
      <c r="H627" s="995"/>
      <c r="I627" s="996"/>
      <c r="J627" s="996"/>
      <c r="K627" s="996"/>
      <c r="L627" s="958"/>
      <c r="M627" s="958"/>
      <c r="N627" s="958"/>
      <c r="O627" s="958"/>
      <c r="P627" s="958"/>
      <c r="Q627" s="958"/>
      <c r="R627" s="958"/>
      <c r="S627" s="958"/>
      <c r="T627" s="958"/>
      <c r="U627" s="958"/>
      <c r="V627" s="958"/>
      <c r="W627" s="958"/>
      <c r="X627" s="958"/>
      <c r="Y627" s="958"/>
      <c r="Z627" s="958"/>
    </row>
    <row r="628" spans="1:26" ht="18.75" customHeight="1">
      <c r="A628" s="958"/>
      <c r="B628" s="995"/>
      <c r="C628" s="985"/>
      <c r="D628" s="985"/>
      <c r="E628" s="995"/>
      <c r="F628" s="995"/>
      <c r="G628" s="995"/>
      <c r="H628" s="995"/>
      <c r="I628" s="996"/>
      <c r="J628" s="996"/>
      <c r="K628" s="996"/>
      <c r="L628" s="958"/>
      <c r="M628" s="958"/>
      <c r="N628" s="958"/>
      <c r="O628" s="958"/>
      <c r="P628" s="958"/>
      <c r="Q628" s="958"/>
      <c r="R628" s="958"/>
      <c r="S628" s="958"/>
      <c r="T628" s="958"/>
      <c r="U628" s="958"/>
      <c r="V628" s="958"/>
      <c r="W628" s="958"/>
      <c r="X628" s="958"/>
      <c r="Y628" s="958"/>
      <c r="Z628" s="958"/>
    </row>
    <row r="629" spans="1:26" ht="18.75" customHeight="1">
      <c r="A629" s="958"/>
      <c r="B629" s="995"/>
      <c r="C629" s="985"/>
      <c r="D629" s="985"/>
      <c r="E629" s="995"/>
      <c r="F629" s="995"/>
      <c r="G629" s="995"/>
      <c r="H629" s="995"/>
      <c r="I629" s="996"/>
      <c r="J629" s="996"/>
      <c r="K629" s="996"/>
      <c r="L629" s="958"/>
      <c r="M629" s="958"/>
      <c r="N629" s="958"/>
      <c r="O629" s="958"/>
      <c r="P629" s="958"/>
      <c r="Q629" s="958"/>
      <c r="R629" s="958"/>
      <c r="S629" s="958"/>
      <c r="T629" s="958"/>
      <c r="U629" s="958"/>
      <c r="V629" s="958"/>
      <c r="W629" s="958"/>
      <c r="X629" s="958"/>
      <c r="Y629" s="958"/>
      <c r="Z629" s="958"/>
    </row>
    <row r="630" spans="1:26" ht="18.75" customHeight="1">
      <c r="A630" s="958"/>
      <c r="B630" s="995"/>
      <c r="C630" s="985"/>
      <c r="D630" s="985"/>
      <c r="E630" s="995"/>
      <c r="F630" s="995"/>
      <c r="G630" s="995"/>
      <c r="H630" s="995"/>
      <c r="I630" s="996"/>
      <c r="J630" s="996"/>
      <c r="K630" s="996"/>
      <c r="L630" s="958"/>
      <c r="M630" s="958"/>
      <c r="N630" s="958"/>
      <c r="O630" s="958"/>
      <c r="P630" s="958"/>
      <c r="Q630" s="958"/>
      <c r="R630" s="958"/>
      <c r="S630" s="958"/>
      <c r="T630" s="958"/>
      <c r="U630" s="958"/>
      <c r="V630" s="958"/>
      <c r="W630" s="958"/>
      <c r="X630" s="958"/>
      <c r="Y630" s="958"/>
      <c r="Z630" s="958"/>
    </row>
    <row r="631" spans="1:26" ht="18.75" customHeight="1">
      <c r="A631" s="958"/>
      <c r="B631" s="995"/>
      <c r="C631" s="985"/>
      <c r="D631" s="985"/>
      <c r="E631" s="995"/>
      <c r="F631" s="995"/>
      <c r="G631" s="995"/>
      <c r="H631" s="995"/>
      <c r="I631" s="996"/>
      <c r="J631" s="996"/>
      <c r="K631" s="996"/>
      <c r="L631" s="958"/>
      <c r="M631" s="958"/>
      <c r="N631" s="958"/>
      <c r="O631" s="958"/>
      <c r="P631" s="958"/>
      <c r="Q631" s="958"/>
      <c r="R631" s="958"/>
      <c r="S631" s="958"/>
      <c r="T631" s="958"/>
      <c r="U631" s="958"/>
      <c r="V631" s="958"/>
      <c r="W631" s="958"/>
      <c r="X631" s="958"/>
      <c r="Y631" s="958"/>
      <c r="Z631" s="958"/>
    </row>
    <row r="632" spans="1:26" ht="18.75" customHeight="1">
      <c r="A632" s="958"/>
      <c r="B632" s="995"/>
      <c r="C632" s="985"/>
      <c r="D632" s="985"/>
      <c r="E632" s="995"/>
      <c r="F632" s="995"/>
      <c r="G632" s="995"/>
      <c r="H632" s="995"/>
      <c r="I632" s="996"/>
      <c r="J632" s="996"/>
      <c r="K632" s="996"/>
      <c r="L632" s="958"/>
      <c r="M632" s="958"/>
      <c r="N632" s="958"/>
      <c r="O632" s="958"/>
      <c r="P632" s="958"/>
      <c r="Q632" s="958"/>
      <c r="R632" s="958"/>
      <c r="S632" s="958"/>
      <c r="T632" s="958"/>
      <c r="U632" s="958"/>
      <c r="V632" s="958"/>
      <c r="W632" s="958"/>
      <c r="X632" s="958"/>
      <c r="Y632" s="958"/>
      <c r="Z632" s="958"/>
    </row>
    <row r="633" spans="1:26" ht="18.75" customHeight="1">
      <c r="A633" s="958"/>
      <c r="B633" s="995"/>
      <c r="C633" s="985"/>
      <c r="D633" s="985"/>
      <c r="E633" s="995"/>
      <c r="F633" s="995"/>
      <c r="G633" s="995"/>
      <c r="H633" s="995"/>
      <c r="I633" s="996"/>
      <c r="J633" s="996"/>
      <c r="K633" s="996"/>
      <c r="L633" s="958"/>
      <c r="M633" s="958"/>
      <c r="N633" s="958"/>
      <c r="O633" s="958"/>
      <c r="P633" s="958"/>
      <c r="Q633" s="958"/>
      <c r="R633" s="958"/>
      <c r="S633" s="958"/>
      <c r="T633" s="958"/>
      <c r="U633" s="958"/>
      <c r="V633" s="958"/>
      <c r="W633" s="958"/>
      <c r="X633" s="958"/>
      <c r="Y633" s="958"/>
      <c r="Z633" s="958"/>
    </row>
    <row r="634" spans="1:26" ht="18.75" customHeight="1">
      <c r="A634" s="958"/>
      <c r="B634" s="995"/>
      <c r="C634" s="985"/>
      <c r="D634" s="985"/>
      <c r="E634" s="995"/>
      <c r="F634" s="995"/>
      <c r="G634" s="995"/>
      <c r="H634" s="995"/>
      <c r="I634" s="996"/>
      <c r="J634" s="996"/>
      <c r="K634" s="996"/>
      <c r="L634" s="958"/>
      <c r="M634" s="958"/>
      <c r="N634" s="958"/>
      <c r="O634" s="958"/>
      <c r="P634" s="958"/>
      <c r="Q634" s="958"/>
      <c r="R634" s="958"/>
      <c r="S634" s="958"/>
      <c r="T634" s="958"/>
      <c r="U634" s="958"/>
      <c r="V634" s="958"/>
      <c r="W634" s="958"/>
      <c r="X634" s="958"/>
      <c r="Y634" s="958"/>
      <c r="Z634" s="958"/>
    </row>
    <row r="635" spans="1:26" ht="18.75" customHeight="1">
      <c r="A635" s="958"/>
      <c r="B635" s="995"/>
      <c r="C635" s="985"/>
      <c r="D635" s="985"/>
      <c r="E635" s="995"/>
      <c r="F635" s="995"/>
      <c r="G635" s="995"/>
      <c r="H635" s="995"/>
      <c r="I635" s="996"/>
      <c r="J635" s="996"/>
      <c r="K635" s="996"/>
      <c r="L635" s="958"/>
      <c r="M635" s="958"/>
      <c r="N635" s="958"/>
      <c r="O635" s="958"/>
      <c r="P635" s="958"/>
      <c r="Q635" s="958"/>
      <c r="R635" s="958"/>
      <c r="S635" s="958"/>
      <c r="T635" s="958"/>
      <c r="U635" s="958"/>
      <c r="V635" s="958"/>
      <c r="W635" s="958"/>
      <c r="X635" s="958"/>
      <c r="Y635" s="958"/>
      <c r="Z635" s="958"/>
    </row>
    <row r="636" spans="1:26" ht="18.75" customHeight="1">
      <c r="A636" s="958"/>
      <c r="B636" s="995"/>
      <c r="C636" s="985"/>
      <c r="D636" s="985"/>
      <c r="E636" s="995"/>
      <c r="F636" s="995"/>
      <c r="G636" s="995"/>
      <c r="H636" s="995"/>
      <c r="I636" s="996"/>
      <c r="J636" s="996"/>
      <c r="K636" s="996"/>
      <c r="L636" s="958"/>
      <c r="M636" s="958"/>
      <c r="N636" s="958"/>
      <c r="O636" s="958"/>
      <c r="P636" s="958"/>
      <c r="Q636" s="958"/>
      <c r="R636" s="958"/>
      <c r="S636" s="958"/>
      <c r="T636" s="958"/>
      <c r="U636" s="958"/>
      <c r="V636" s="958"/>
      <c r="W636" s="958"/>
      <c r="X636" s="958"/>
      <c r="Y636" s="958"/>
      <c r="Z636" s="958"/>
    </row>
    <row r="637" spans="1:26" ht="18.75" customHeight="1">
      <c r="A637" s="958"/>
      <c r="B637" s="995"/>
      <c r="C637" s="985"/>
      <c r="D637" s="985"/>
      <c r="E637" s="995"/>
      <c r="F637" s="995"/>
      <c r="G637" s="995"/>
      <c r="H637" s="995"/>
      <c r="I637" s="996"/>
      <c r="J637" s="996"/>
      <c r="K637" s="996"/>
      <c r="L637" s="958"/>
      <c r="M637" s="958"/>
      <c r="N637" s="958"/>
      <c r="O637" s="958"/>
      <c r="P637" s="958"/>
      <c r="Q637" s="958"/>
      <c r="R637" s="958"/>
      <c r="S637" s="958"/>
      <c r="T637" s="958"/>
      <c r="U637" s="958"/>
      <c r="V637" s="958"/>
      <c r="W637" s="958"/>
      <c r="X637" s="958"/>
      <c r="Y637" s="958"/>
      <c r="Z637" s="958"/>
    </row>
    <row r="638" spans="1:26" ht="18.75" customHeight="1">
      <c r="A638" s="958"/>
      <c r="B638" s="995"/>
      <c r="C638" s="985"/>
      <c r="D638" s="985"/>
      <c r="E638" s="995"/>
      <c r="F638" s="995"/>
      <c r="G638" s="995"/>
      <c r="H638" s="995"/>
      <c r="I638" s="996"/>
      <c r="J638" s="996"/>
      <c r="K638" s="996"/>
      <c r="L638" s="958"/>
      <c r="M638" s="958"/>
      <c r="N638" s="958"/>
      <c r="O638" s="958"/>
      <c r="P638" s="958"/>
      <c r="Q638" s="958"/>
      <c r="R638" s="958"/>
      <c r="S638" s="958"/>
      <c r="T638" s="958"/>
      <c r="U638" s="958"/>
      <c r="V638" s="958"/>
      <c r="W638" s="958"/>
      <c r="X638" s="958"/>
      <c r="Y638" s="958"/>
      <c r="Z638" s="958"/>
    </row>
    <row r="639" spans="1:26" ht="18.75" customHeight="1">
      <c r="A639" s="958"/>
      <c r="B639" s="995"/>
      <c r="C639" s="985"/>
      <c r="D639" s="985"/>
      <c r="E639" s="995"/>
      <c r="F639" s="995"/>
      <c r="G639" s="995"/>
      <c r="H639" s="995"/>
      <c r="I639" s="996"/>
      <c r="J639" s="996"/>
      <c r="K639" s="996"/>
      <c r="L639" s="958"/>
      <c r="M639" s="958"/>
      <c r="N639" s="958"/>
      <c r="O639" s="958"/>
      <c r="P639" s="958"/>
      <c r="Q639" s="958"/>
      <c r="R639" s="958"/>
      <c r="S639" s="958"/>
      <c r="T639" s="958"/>
      <c r="U639" s="958"/>
      <c r="V639" s="958"/>
      <c r="W639" s="958"/>
      <c r="X639" s="958"/>
      <c r="Y639" s="958"/>
      <c r="Z639" s="958"/>
    </row>
    <row r="640" spans="1:26" ht="18.75" customHeight="1">
      <c r="A640" s="958"/>
      <c r="B640" s="995"/>
      <c r="C640" s="985"/>
      <c r="D640" s="985"/>
      <c r="E640" s="995"/>
      <c r="F640" s="995"/>
      <c r="G640" s="995"/>
      <c r="H640" s="995"/>
      <c r="I640" s="996"/>
      <c r="J640" s="996"/>
      <c r="K640" s="996"/>
      <c r="L640" s="958"/>
      <c r="M640" s="958"/>
      <c r="N640" s="958"/>
      <c r="O640" s="958"/>
      <c r="P640" s="958"/>
      <c r="Q640" s="958"/>
      <c r="R640" s="958"/>
      <c r="S640" s="958"/>
      <c r="T640" s="958"/>
      <c r="U640" s="958"/>
      <c r="V640" s="958"/>
      <c r="W640" s="958"/>
      <c r="X640" s="958"/>
      <c r="Y640" s="958"/>
      <c r="Z640" s="958"/>
    </row>
    <row r="641" spans="1:26" ht="18.75" customHeight="1">
      <c r="A641" s="958"/>
      <c r="B641" s="995"/>
      <c r="C641" s="985"/>
      <c r="D641" s="985"/>
      <c r="E641" s="995"/>
      <c r="F641" s="995"/>
      <c r="G641" s="995"/>
      <c r="H641" s="995"/>
      <c r="I641" s="996"/>
      <c r="J641" s="996"/>
      <c r="K641" s="996"/>
      <c r="L641" s="958"/>
      <c r="M641" s="958"/>
      <c r="N641" s="958"/>
      <c r="O641" s="958"/>
      <c r="P641" s="958"/>
      <c r="Q641" s="958"/>
      <c r="R641" s="958"/>
      <c r="S641" s="958"/>
      <c r="T641" s="958"/>
      <c r="U641" s="958"/>
      <c r="V641" s="958"/>
      <c r="W641" s="958"/>
      <c r="X641" s="958"/>
      <c r="Y641" s="958"/>
      <c r="Z641" s="958"/>
    </row>
    <row r="642" spans="1:26" ht="18.75" customHeight="1">
      <c r="A642" s="958"/>
      <c r="B642" s="995"/>
      <c r="C642" s="985"/>
      <c r="D642" s="985"/>
      <c r="E642" s="995"/>
      <c r="F642" s="995"/>
      <c r="G642" s="995"/>
      <c r="H642" s="995"/>
      <c r="I642" s="996"/>
      <c r="J642" s="996"/>
      <c r="K642" s="996"/>
      <c r="L642" s="958"/>
      <c r="M642" s="958"/>
      <c r="N642" s="958"/>
      <c r="O642" s="958"/>
      <c r="P642" s="958"/>
      <c r="Q642" s="958"/>
      <c r="R642" s="958"/>
      <c r="S642" s="958"/>
      <c r="T642" s="958"/>
      <c r="U642" s="958"/>
      <c r="V642" s="958"/>
      <c r="W642" s="958"/>
      <c r="X642" s="958"/>
      <c r="Y642" s="958"/>
      <c r="Z642" s="958"/>
    </row>
    <row r="643" spans="1:26" ht="18.75" customHeight="1">
      <c r="A643" s="958"/>
      <c r="B643" s="995"/>
      <c r="C643" s="985"/>
      <c r="D643" s="985"/>
      <c r="E643" s="995"/>
      <c r="F643" s="995"/>
      <c r="G643" s="995"/>
      <c r="H643" s="995"/>
      <c r="I643" s="996"/>
      <c r="J643" s="996"/>
      <c r="K643" s="996"/>
      <c r="L643" s="958"/>
      <c r="M643" s="958"/>
      <c r="N643" s="958"/>
      <c r="O643" s="958"/>
      <c r="P643" s="958"/>
      <c r="Q643" s="958"/>
      <c r="R643" s="958"/>
      <c r="S643" s="958"/>
      <c r="T643" s="958"/>
      <c r="U643" s="958"/>
      <c r="V643" s="958"/>
      <c r="W643" s="958"/>
      <c r="X643" s="958"/>
      <c r="Y643" s="958"/>
      <c r="Z643" s="958"/>
    </row>
    <row r="644" spans="1:26" ht="18.75" customHeight="1">
      <c r="A644" s="958"/>
      <c r="B644" s="995"/>
      <c r="C644" s="985"/>
      <c r="D644" s="985"/>
      <c r="E644" s="995"/>
      <c r="F644" s="995"/>
      <c r="G644" s="995"/>
      <c r="H644" s="995"/>
      <c r="I644" s="996"/>
      <c r="J644" s="996"/>
      <c r="K644" s="996"/>
      <c r="L644" s="958"/>
      <c r="M644" s="958"/>
      <c r="N644" s="958"/>
      <c r="O644" s="958"/>
      <c r="P644" s="958"/>
      <c r="Q644" s="958"/>
      <c r="R644" s="958"/>
      <c r="S644" s="958"/>
      <c r="T644" s="958"/>
      <c r="U644" s="958"/>
      <c r="V644" s="958"/>
      <c r="W644" s="958"/>
      <c r="X644" s="958"/>
      <c r="Y644" s="958"/>
      <c r="Z644" s="958"/>
    </row>
    <row r="645" spans="1:26" ht="18.75" customHeight="1">
      <c r="A645" s="958"/>
      <c r="B645" s="995"/>
      <c r="C645" s="985"/>
      <c r="D645" s="985"/>
      <c r="E645" s="995"/>
      <c r="F645" s="995"/>
      <c r="G645" s="995"/>
      <c r="H645" s="995"/>
      <c r="I645" s="996"/>
      <c r="J645" s="996"/>
      <c r="K645" s="996"/>
      <c r="L645" s="958"/>
      <c r="M645" s="958"/>
      <c r="N645" s="958"/>
      <c r="O645" s="958"/>
      <c r="P645" s="958"/>
      <c r="Q645" s="958"/>
      <c r="R645" s="958"/>
      <c r="S645" s="958"/>
      <c r="T645" s="958"/>
      <c r="U645" s="958"/>
      <c r="V645" s="958"/>
      <c r="W645" s="958"/>
      <c r="X645" s="958"/>
      <c r="Y645" s="958"/>
      <c r="Z645" s="958"/>
    </row>
    <row r="646" spans="1:26" ht="18.75" customHeight="1">
      <c r="A646" s="958"/>
      <c r="B646" s="995"/>
      <c r="C646" s="985"/>
      <c r="D646" s="985"/>
      <c r="E646" s="995"/>
      <c r="F646" s="995"/>
      <c r="G646" s="995"/>
      <c r="H646" s="995"/>
      <c r="I646" s="996"/>
      <c r="J646" s="996"/>
      <c r="K646" s="996"/>
      <c r="L646" s="958"/>
      <c r="M646" s="958"/>
      <c r="N646" s="958"/>
      <c r="O646" s="958"/>
      <c r="P646" s="958"/>
      <c r="Q646" s="958"/>
      <c r="R646" s="958"/>
      <c r="S646" s="958"/>
      <c r="T646" s="958"/>
      <c r="U646" s="958"/>
      <c r="V646" s="958"/>
      <c r="W646" s="958"/>
      <c r="X646" s="958"/>
      <c r="Y646" s="958"/>
      <c r="Z646" s="958"/>
    </row>
    <row r="647" spans="1:26" ht="18.75" customHeight="1">
      <c r="A647" s="958"/>
      <c r="B647" s="995"/>
      <c r="C647" s="985"/>
      <c r="D647" s="985"/>
      <c r="E647" s="995"/>
      <c r="F647" s="995"/>
      <c r="G647" s="995"/>
      <c r="H647" s="995"/>
      <c r="I647" s="996"/>
      <c r="J647" s="996"/>
      <c r="K647" s="996"/>
      <c r="L647" s="958"/>
      <c r="M647" s="958"/>
      <c r="N647" s="958"/>
      <c r="O647" s="958"/>
      <c r="P647" s="958"/>
      <c r="Q647" s="958"/>
      <c r="R647" s="958"/>
      <c r="S647" s="958"/>
      <c r="T647" s="958"/>
      <c r="U647" s="958"/>
      <c r="V647" s="958"/>
      <c r="W647" s="958"/>
      <c r="X647" s="958"/>
      <c r="Y647" s="958"/>
      <c r="Z647" s="958"/>
    </row>
    <row r="648" spans="1:26" ht="18.75" customHeight="1">
      <c r="A648" s="958"/>
      <c r="B648" s="995"/>
      <c r="C648" s="985"/>
      <c r="D648" s="985"/>
      <c r="E648" s="995"/>
      <c r="F648" s="995"/>
      <c r="G648" s="995"/>
      <c r="H648" s="995"/>
      <c r="I648" s="996"/>
      <c r="J648" s="996"/>
      <c r="K648" s="996"/>
      <c r="L648" s="958"/>
      <c r="M648" s="958"/>
      <c r="N648" s="958"/>
      <c r="O648" s="958"/>
      <c r="P648" s="958"/>
      <c r="Q648" s="958"/>
      <c r="R648" s="958"/>
      <c r="S648" s="958"/>
      <c r="T648" s="958"/>
      <c r="U648" s="958"/>
      <c r="V648" s="958"/>
      <c r="W648" s="958"/>
      <c r="X648" s="958"/>
      <c r="Y648" s="958"/>
      <c r="Z648" s="958"/>
    </row>
    <row r="649" spans="1:26" ht="18.75" customHeight="1">
      <c r="A649" s="958"/>
      <c r="B649" s="995"/>
      <c r="C649" s="985"/>
      <c r="D649" s="985"/>
      <c r="E649" s="995"/>
      <c r="F649" s="995"/>
      <c r="G649" s="995"/>
      <c r="H649" s="995"/>
      <c r="I649" s="996"/>
      <c r="J649" s="996"/>
      <c r="K649" s="996"/>
      <c r="L649" s="958"/>
      <c r="M649" s="958"/>
      <c r="N649" s="958"/>
      <c r="O649" s="958"/>
      <c r="P649" s="958"/>
      <c r="Q649" s="958"/>
      <c r="R649" s="958"/>
      <c r="S649" s="958"/>
      <c r="T649" s="958"/>
      <c r="U649" s="958"/>
      <c r="V649" s="958"/>
      <c r="W649" s="958"/>
      <c r="X649" s="958"/>
      <c r="Y649" s="958"/>
      <c r="Z649" s="958"/>
    </row>
    <row r="650" spans="1:26" ht="18.75" customHeight="1">
      <c r="A650" s="958"/>
      <c r="B650" s="995"/>
      <c r="C650" s="985"/>
      <c r="D650" s="985"/>
      <c r="E650" s="995"/>
      <c r="F650" s="995"/>
      <c r="G650" s="995"/>
      <c r="H650" s="995"/>
      <c r="I650" s="996"/>
      <c r="J650" s="996"/>
      <c r="K650" s="996"/>
      <c r="L650" s="958"/>
      <c r="M650" s="958"/>
      <c r="N650" s="958"/>
      <c r="O650" s="958"/>
      <c r="P650" s="958"/>
      <c r="Q650" s="958"/>
      <c r="R650" s="958"/>
      <c r="S650" s="958"/>
      <c r="T650" s="958"/>
      <c r="U650" s="958"/>
      <c r="V650" s="958"/>
      <c r="W650" s="958"/>
      <c r="X650" s="958"/>
      <c r="Y650" s="958"/>
      <c r="Z650" s="958"/>
    </row>
    <row r="651" spans="1:26" ht="18.75" customHeight="1">
      <c r="A651" s="958"/>
      <c r="B651" s="995"/>
      <c r="C651" s="985"/>
      <c r="D651" s="985"/>
      <c r="E651" s="995"/>
      <c r="F651" s="995"/>
      <c r="G651" s="995"/>
      <c r="H651" s="995"/>
      <c r="I651" s="996"/>
      <c r="J651" s="996"/>
      <c r="K651" s="996"/>
      <c r="L651" s="958"/>
      <c r="M651" s="958"/>
      <c r="N651" s="958"/>
      <c r="O651" s="958"/>
      <c r="P651" s="958"/>
      <c r="Q651" s="958"/>
      <c r="R651" s="958"/>
      <c r="S651" s="958"/>
      <c r="T651" s="958"/>
      <c r="U651" s="958"/>
      <c r="V651" s="958"/>
      <c r="W651" s="958"/>
      <c r="X651" s="958"/>
      <c r="Y651" s="958"/>
      <c r="Z651" s="958"/>
    </row>
    <row r="652" spans="1:26" ht="18.75" customHeight="1">
      <c r="A652" s="958"/>
      <c r="B652" s="995"/>
      <c r="C652" s="985"/>
      <c r="D652" s="985"/>
      <c r="E652" s="995"/>
      <c r="F652" s="995"/>
      <c r="G652" s="995"/>
      <c r="H652" s="995"/>
      <c r="I652" s="996"/>
      <c r="J652" s="996"/>
      <c r="K652" s="996"/>
      <c r="L652" s="958"/>
      <c r="M652" s="958"/>
      <c r="N652" s="958"/>
      <c r="O652" s="958"/>
      <c r="P652" s="958"/>
      <c r="Q652" s="958"/>
      <c r="R652" s="958"/>
      <c r="S652" s="958"/>
      <c r="T652" s="958"/>
      <c r="U652" s="958"/>
      <c r="V652" s="958"/>
      <c r="W652" s="958"/>
      <c r="X652" s="958"/>
      <c r="Y652" s="958"/>
      <c r="Z652" s="958"/>
    </row>
    <row r="653" spans="1:26" ht="18.75" customHeight="1">
      <c r="A653" s="958"/>
      <c r="B653" s="995"/>
      <c r="C653" s="985"/>
      <c r="D653" s="985"/>
      <c r="E653" s="995"/>
      <c r="F653" s="995"/>
      <c r="G653" s="995"/>
      <c r="H653" s="995"/>
      <c r="I653" s="996"/>
      <c r="J653" s="996"/>
      <c r="K653" s="996"/>
      <c r="L653" s="958"/>
      <c r="M653" s="958"/>
      <c r="N653" s="958"/>
      <c r="O653" s="958"/>
      <c r="P653" s="958"/>
      <c r="Q653" s="958"/>
      <c r="R653" s="958"/>
      <c r="S653" s="958"/>
      <c r="T653" s="958"/>
      <c r="U653" s="958"/>
      <c r="V653" s="958"/>
      <c r="W653" s="958"/>
      <c r="X653" s="958"/>
      <c r="Y653" s="958"/>
      <c r="Z653" s="958"/>
    </row>
    <row r="654" spans="1:26" ht="18.75" customHeight="1">
      <c r="A654" s="958"/>
      <c r="B654" s="995"/>
      <c r="C654" s="985"/>
      <c r="D654" s="985"/>
      <c r="E654" s="995"/>
      <c r="F654" s="995"/>
      <c r="G654" s="995"/>
      <c r="H654" s="995"/>
      <c r="I654" s="996"/>
      <c r="J654" s="996"/>
      <c r="K654" s="996"/>
      <c r="L654" s="958"/>
      <c r="M654" s="958"/>
      <c r="N654" s="958"/>
      <c r="O654" s="958"/>
      <c r="P654" s="958"/>
      <c r="Q654" s="958"/>
      <c r="R654" s="958"/>
      <c r="S654" s="958"/>
      <c r="T654" s="958"/>
      <c r="U654" s="958"/>
      <c r="V654" s="958"/>
      <c r="W654" s="958"/>
      <c r="X654" s="958"/>
      <c r="Y654" s="958"/>
      <c r="Z654" s="958"/>
    </row>
    <row r="655" spans="1:26" ht="18.75" customHeight="1">
      <c r="A655" s="958"/>
      <c r="B655" s="995"/>
      <c r="C655" s="985"/>
      <c r="D655" s="985"/>
      <c r="E655" s="995"/>
      <c r="F655" s="995"/>
      <c r="G655" s="995"/>
      <c r="H655" s="995"/>
      <c r="I655" s="996"/>
      <c r="J655" s="996"/>
      <c r="K655" s="996"/>
      <c r="L655" s="958"/>
      <c r="M655" s="958"/>
      <c r="N655" s="958"/>
      <c r="O655" s="958"/>
      <c r="P655" s="958"/>
      <c r="Q655" s="958"/>
      <c r="R655" s="958"/>
      <c r="S655" s="958"/>
      <c r="T655" s="958"/>
      <c r="U655" s="958"/>
      <c r="V655" s="958"/>
      <c r="W655" s="958"/>
      <c r="X655" s="958"/>
      <c r="Y655" s="958"/>
      <c r="Z655" s="958"/>
    </row>
    <row r="656" spans="1:26" ht="18.75" customHeight="1">
      <c r="A656" s="958"/>
      <c r="B656" s="995"/>
      <c r="C656" s="985"/>
      <c r="D656" s="985"/>
      <c r="E656" s="995"/>
      <c r="F656" s="995"/>
      <c r="G656" s="995"/>
      <c r="H656" s="995"/>
      <c r="I656" s="996"/>
      <c r="J656" s="996"/>
      <c r="K656" s="996"/>
      <c r="L656" s="958"/>
      <c r="M656" s="958"/>
      <c r="N656" s="958"/>
      <c r="O656" s="958"/>
      <c r="P656" s="958"/>
      <c r="Q656" s="958"/>
      <c r="R656" s="958"/>
      <c r="S656" s="958"/>
      <c r="T656" s="958"/>
      <c r="U656" s="958"/>
      <c r="V656" s="958"/>
      <c r="W656" s="958"/>
      <c r="X656" s="958"/>
      <c r="Y656" s="958"/>
      <c r="Z656" s="958"/>
    </row>
    <row r="657" spans="1:26" ht="18.75" customHeight="1">
      <c r="A657" s="958"/>
      <c r="B657" s="995"/>
      <c r="C657" s="985"/>
      <c r="D657" s="985"/>
      <c r="E657" s="995"/>
      <c r="F657" s="995"/>
      <c r="G657" s="995"/>
      <c r="H657" s="995"/>
      <c r="I657" s="996"/>
      <c r="J657" s="996"/>
      <c r="K657" s="996"/>
      <c r="L657" s="958"/>
      <c r="M657" s="958"/>
      <c r="N657" s="958"/>
      <c r="O657" s="958"/>
      <c r="P657" s="958"/>
      <c r="Q657" s="958"/>
      <c r="R657" s="958"/>
      <c r="S657" s="958"/>
      <c r="T657" s="958"/>
      <c r="U657" s="958"/>
      <c r="V657" s="958"/>
      <c r="W657" s="958"/>
      <c r="X657" s="958"/>
      <c r="Y657" s="958"/>
      <c r="Z657" s="958"/>
    </row>
    <row r="658" spans="1:26" ht="18.75" customHeight="1">
      <c r="A658" s="958"/>
      <c r="B658" s="995"/>
      <c r="C658" s="985"/>
      <c r="D658" s="985"/>
      <c r="E658" s="995"/>
      <c r="F658" s="995"/>
      <c r="G658" s="995"/>
      <c r="H658" s="995"/>
      <c r="I658" s="996"/>
      <c r="J658" s="996"/>
      <c r="K658" s="996"/>
      <c r="L658" s="958"/>
      <c r="M658" s="958"/>
      <c r="N658" s="958"/>
      <c r="O658" s="958"/>
      <c r="P658" s="958"/>
      <c r="Q658" s="958"/>
      <c r="R658" s="958"/>
      <c r="S658" s="958"/>
      <c r="T658" s="958"/>
      <c r="U658" s="958"/>
      <c r="V658" s="958"/>
      <c r="W658" s="958"/>
      <c r="X658" s="958"/>
      <c r="Y658" s="958"/>
      <c r="Z658" s="958"/>
    </row>
    <row r="659" spans="1:26" ht="18.75" customHeight="1">
      <c r="A659" s="958"/>
      <c r="B659" s="995"/>
      <c r="C659" s="985"/>
      <c r="D659" s="985"/>
      <c r="E659" s="995"/>
      <c r="F659" s="995"/>
      <c r="G659" s="995"/>
      <c r="H659" s="995"/>
      <c r="I659" s="996"/>
      <c r="J659" s="996"/>
      <c r="K659" s="996"/>
      <c r="L659" s="958"/>
      <c r="M659" s="958"/>
      <c r="N659" s="958"/>
      <c r="O659" s="958"/>
      <c r="P659" s="958"/>
      <c r="Q659" s="958"/>
      <c r="R659" s="958"/>
      <c r="S659" s="958"/>
      <c r="T659" s="958"/>
      <c r="U659" s="958"/>
      <c r="V659" s="958"/>
      <c r="W659" s="958"/>
      <c r="X659" s="958"/>
      <c r="Y659" s="958"/>
      <c r="Z659" s="958"/>
    </row>
    <row r="660" spans="1:26" ht="18.75" customHeight="1">
      <c r="A660" s="958"/>
      <c r="B660" s="995"/>
      <c r="C660" s="985"/>
      <c r="D660" s="985"/>
      <c r="E660" s="995"/>
      <c r="F660" s="995"/>
      <c r="G660" s="995"/>
      <c r="H660" s="995"/>
      <c r="I660" s="996"/>
      <c r="J660" s="996"/>
      <c r="K660" s="996"/>
      <c r="L660" s="958"/>
      <c r="M660" s="958"/>
      <c r="N660" s="958"/>
      <c r="O660" s="958"/>
      <c r="P660" s="958"/>
      <c r="Q660" s="958"/>
      <c r="R660" s="958"/>
      <c r="S660" s="958"/>
      <c r="T660" s="958"/>
      <c r="U660" s="958"/>
      <c r="V660" s="958"/>
      <c r="W660" s="958"/>
      <c r="X660" s="958"/>
      <c r="Y660" s="958"/>
      <c r="Z660" s="958"/>
    </row>
    <row r="661" spans="1:26" ht="18.75" customHeight="1">
      <c r="A661" s="958"/>
      <c r="B661" s="995"/>
      <c r="C661" s="985"/>
      <c r="D661" s="985"/>
      <c r="E661" s="995"/>
      <c r="F661" s="995"/>
      <c r="G661" s="995"/>
      <c r="H661" s="995"/>
      <c r="I661" s="996"/>
      <c r="J661" s="996"/>
      <c r="K661" s="996"/>
      <c r="L661" s="958"/>
      <c r="M661" s="958"/>
      <c r="N661" s="958"/>
      <c r="O661" s="958"/>
      <c r="P661" s="958"/>
      <c r="Q661" s="958"/>
      <c r="R661" s="958"/>
      <c r="S661" s="958"/>
      <c r="T661" s="958"/>
      <c r="U661" s="958"/>
      <c r="V661" s="958"/>
      <c r="W661" s="958"/>
      <c r="X661" s="958"/>
      <c r="Y661" s="958"/>
      <c r="Z661" s="958"/>
    </row>
    <row r="662" spans="1:26" ht="18.75" customHeight="1">
      <c r="A662" s="958"/>
      <c r="B662" s="995"/>
      <c r="C662" s="985"/>
      <c r="D662" s="985"/>
      <c r="E662" s="995"/>
      <c r="F662" s="995"/>
      <c r="G662" s="995"/>
      <c r="H662" s="995"/>
      <c r="I662" s="996"/>
      <c r="J662" s="996"/>
      <c r="K662" s="996"/>
      <c r="L662" s="958"/>
      <c r="M662" s="958"/>
      <c r="N662" s="958"/>
      <c r="O662" s="958"/>
      <c r="P662" s="958"/>
      <c r="Q662" s="958"/>
      <c r="R662" s="958"/>
      <c r="S662" s="958"/>
      <c r="T662" s="958"/>
      <c r="U662" s="958"/>
      <c r="V662" s="958"/>
      <c r="W662" s="958"/>
      <c r="X662" s="958"/>
      <c r="Y662" s="958"/>
      <c r="Z662" s="958"/>
    </row>
    <row r="663" spans="1:26" ht="18.75" customHeight="1">
      <c r="A663" s="958"/>
      <c r="B663" s="995"/>
      <c r="C663" s="985"/>
      <c r="D663" s="985"/>
      <c r="E663" s="995"/>
      <c r="F663" s="995"/>
      <c r="G663" s="995"/>
      <c r="H663" s="995"/>
      <c r="I663" s="996"/>
      <c r="J663" s="996"/>
      <c r="K663" s="996"/>
      <c r="L663" s="958"/>
      <c r="M663" s="958"/>
      <c r="N663" s="958"/>
      <c r="O663" s="958"/>
      <c r="P663" s="958"/>
      <c r="Q663" s="958"/>
      <c r="R663" s="958"/>
      <c r="S663" s="958"/>
      <c r="T663" s="958"/>
      <c r="U663" s="958"/>
      <c r="V663" s="958"/>
      <c r="W663" s="958"/>
      <c r="X663" s="958"/>
      <c r="Y663" s="958"/>
      <c r="Z663" s="958"/>
    </row>
    <row r="664" spans="1:26" ht="18.75" customHeight="1">
      <c r="A664" s="958"/>
      <c r="B664" s="995"/>
      <c r="C664" s="985"/>
      <c r="D664" s="985"/>
      <c r="E664" s="995"/>
      <c r="F664" s="995"/>
      <c r="G664" s="995"/>
      <c r="H664" s="995"/>
      <c r="I664" s="996"/>
      <c r="J664" s="996"/>
      <c r="K664" s="996"/>
      <c r="L664" s="958"/>
      <c r="M664" s="958"/>
      <c r="N664" s="958"/>
      <c r="O664" s="958"/>
      <c r="P664" s="958"/>
      <c r="Q664" s="958"/>
      <c r="R664" s="958"/>
      <c r="S664" s="958"/>
      <c r="T664" s="958"/>
      <c r="U664" s="958"/>
      <c r="V664" s="958"/>
      <c r="W664" s="958"/>
      <c r="X664" s="958"/>
      <c r="Y664" s="958"/>
      <c r="Z664" s="958"/>
    </row>
    <row r="665" spans="1:26" ht="18.75" customHeight="1">
      <c r="A665" s="958"/>
      <c r="B665" s="995"/>
      <c r="C665" s="985"/>
      <c r="D665" s="985"/>
      <c r="E665" s="995"/>
      <c r="F665" s="995"/>
      <c r="G665" s="995"/>
      <c r="H665" s="995"/>
      <c r="I665" s="996"/>
      <c r="J665" s="996"/>
      <c r="K665" s="996"/>
      <c r="L665" s="958"/>
      <c r="M665" s="958"/>
      <c r="N665" s="958"/>
      <c r="O665" s="958"/>
      <c r="P665" s="958"/>
      <c r="Q665" s="958"/>
      <c r="R665" s="958"/>
      <c r="S665" s="958"/>
      <c r="T665" s="958"/>
      <c r="U665" s="958"/>
      <c r="V665" s="958"/>
      <c r="W665" s="958"/>
      <c r="X665" s="958"/>
      <c r="Y665" s="958"/>
      <c r="Z665" s="958"/>
    </row>
    <row r="666" spans="1:26" ht="18.75" customHeight="1">
      <c r="A666" s="958"/>
      <c r="B666" s="995"/>
      <c r="C666" s="985"/>
      <c r="D666" s="985"/>
      <c r="E666" s="995"/>
      <c r="F666" s="995"/>
      <c r="G666" s="995"/>
      <c r="H666" s="995"/>
      <c r="I666" s="996"/>
      <c r="J666" s="996"/>
      <c r="K666" s="996"/>
      <c r="L666" s="958"/>
      <c r="M666" s="958"/>
      <c r="N666" s="958"/>
      <c r="O666" s="958"/>
      <c r="P666" s="958"/>
      <c r="Q666" s="958"/>
      <c r="R666" s="958"/>
      <c r="S666" s="958"/>
      <c r="T666" s="958"/>
      <c r="U666" s="958"/>
      <c r="V666" s="958"/>
      <c r="W666" s="958"/>
      <c r="X666" s="958"/>
      <c r="Y666" s="958"/>
      <c r="Z666" s="958"/>
    </row>
    <row r="667" spans="1:26" ht="18.75" customHeight="1">
      <c r="A667" s="958"/>
      <c r="B667" s="995"/>
      <c r="C667" s="985"/>
      <c r="D667" s="985"/>
      <c r="E667" s="995"/>
      <c r="F667" s="995"/>
      <c r="G667" s="995"/>
      <c r="H667" s="995"/>
      <c r="I667" s="996"/>
      <c r="J667" s="996"/>
      <c r="K667" s="996"/>
      <c r="L667" s="958"/>
      <c r="M667" s="958"/>
      <c r="N667" s="958"/>
      <c r="O667" s="958"/>
      <c r="P667" s="958"/>
      <c r="Q667" s="958"/>
      <c r="R667" s="958"/>
      <c r="S667" s="958"/>
      <c r="T667" s="958"/>
      <c r="U667" s="958"/>
      <c r="V667" s="958"/>
      <c r="W667" s="958"/>
      <c r="X667" s="958"/>
      <c r="Y667" s="958"/>
      <c r="Z667" s="958"/>
    </row>
    <row r="668" spans="1:26" ht="18.75" customHeight="1">
      <c r="A668" s="958"/>
      <c r="B668" s="995"/>
      <c r="C668" s="985"/>
      <c r="D668" s="985"/>
      <c r="E668" s="995"/>
      <c r="F668" s="995"/>
      <c r="G668" s="995"/>
      <c r="H668" s="995"/>
      <c r="I668" s="996"/>
      <c r="J668" s="996"/>
      <c r="K668" s="996"/>
      <c r="L668" s="958"/>
      <c r="M668" s="958"/>
      <c r="N668" s="958"/>
      <c r="O668" s="958"/>
      <c r="P668" s="958"/>
      <c r="Q668" s="958"/>
      <c r="R668" s="958"/>
      <c r="S668" s="958"/>
      <c r="T668" s="958"/>
      <c r="U668" s="958"/>
      <c r="V668" s="958"/>
      <c r="W668" s="958"/>
      <c r="X668" s="958"/>
      <c r="Y668" s="958"/>
      <c r="Z668" s="958"/>
    </row>
    <row r="669" spans="1:26" ht="18.75" customHeight="1">
      <c r="A669" s="958"/>
      <c r="B669" s="995"/>
      <c r="C669" s="985"/>
      <c r="D669" s="985"/>
      <c r="E669" s="995"/>
      <c r="F669" s="995"/>
      <c r="G669" s="995"/>
      <c r="H669" s="995"/>
      <c r="I669" s="996"/>
      <c r="J669" s="996"/>
      <c r="K669" s="996"/>
      <c r="L669" s="958"/>
      <c r="M669" s="958"/>
      <c r="N669" s="958"/>
      <c r="O669" s="958"/>
      <c r="P669" s="958"/>
      <c r="Q669" s="958"/>
      <c r="R669" s="958"/>
      <c r="S669" s="958"/>
      <c r="T669" s="958"/>
      <c r="U669" s="958"/>
      <c r="V669" s="958"/>
      <c r="W669" s="958"/>
      <c r="X669" s="958"/>
      <c r="Y669" s="958"/>
      <c r="Z669" s="958"/>
    </row>
    <row r="670" spans="1:26" ht="18.75" customHeight="1">
      <c r="A670" s="958"/>
      <c r="B670" s="995"/>
      <c r="C670" s="985"/>
      <c r="D670" s="985"/>
      <c r="E670" s="995"/>
      <c r="F670" s="995"/>
      <c r="G670" s="995"/>
      <c r="H670" s="995"/>
      <c r="I670" s="996"/>
      <c r="J670" s="996"/>
      <c r="K670" s="996"/>
      <c r="L670" s="958"/>
      <c r="M670" s="958"/>
      <c r="N670" s="958"/>
      <c r="O670" s="958"/>
      <c r="P670" s="958"/>
      <c r="Q670" s="958"/>
      <c r="R670" s="958"/>
      <c r="S670" s="958"/>
      <c r="T670" s="958"/>
      <c r="U670" s="958"/>
      <c r="V670" s="958"/>
      <c r="W670" s="958"/>
      <c r="X670" s="958"/>
      <c r="Y670" s="958"/>
      <c r="Z670" s="958"/>
    </row>
    <row r="671" spans="1:26" ht="18.75" customHeight="1">
      <c r="A671" s="958"/>
      <c r="B671" s="995"/>
      <c r="C671" s="985"/>
      <c r="D671" s="985"/>
      <c r="E671" s="995"/>
      <c r="F671" s="995"/>
      <c r="G671" s="995"/>
      <c r="H671" s="995"/>
      <c r="I671" s="996"/>
      <c r="J671" s="996"/>
      <c r="K671" s="996"/>
      <c r="L671" s="958"/>
      <c r="M671" s="958"/>
      <c r="N671" s="958"/>
      <c r="O671" s="958"/>
      <c r="P671" s="958"/>
      <c r="Q671" s="958"/>
      <c r="R671" s="958"/>
      <c r="S671" s="958"/>
      <c r="T671" s="958"/>
      <c r="U671" s="958"/>
      <c r="V671" s="958"/>
      <c r="W671" s="958"/>
      <c r="X671" s="958"/>
      <c r="Y671" s="958"/>
      <c r="Z671" s="958"/>
    </row>
    <row r="672" spans="1:26" ht="18.75" customHeight="1">
      <c r="A672" s="958"/>
      <c r="B672" s="995"/>
      <c r="C672" s="985"/>
      <c r="D672" s="985"/>
      <c r="E672" s="995"/>
      <c r="F672" s="995"/>
      <c r="G672" s="995"/>
      <c r="H672" s="995"/>
      <c r="I672" s="996"/>
      <c r="J672" s="996"/>
      <c r="K672" s="996"/>
      <c r="L672" s="958"/>
      <c r="M672" s="958"/>
      <c r="N672" s="958"/>
      <c r="O672" s="958"/>
      <c r="P672" s="958"/>
      <c r="Q672" s="958"/>
      <c r="R672" s="958"/>
      <c r="S672" s="958"/>
      <c r="T672" s="958"/>
      <c r="U672" s="958"/>
      <c r="V672" s="958"/>
      <c r="W672" s="958"/>
      <c r="X672" s="958"/>
      <c r="Y672" s="958"/>
      <c r="Z672" s="958"/>
    </row>
    <row r="673" spans="1:26" ht="18.75" customHeight="1">
      <c r="A673" s="958"/>
      <c r="B673" s="995"/>
      <c r="C673" s="985"/>
      <c r="D673" s="985"/>
      <c r="E673" s="995"/>
      <c r="F673" s="995"/>
      <c r="G673" s="995"/>
      <c r="H673" s="995"/>
      <c r="I673" s="996"/>
      <c r="J673" s="996"/>
      <c r="K673" s="996"/>
      <c r="L673" s="958"/>
      <c r="M673" s="958"/>
      <c r="N673" s="958"/>
      <c r="O673" s="958"/>
      <c r="P673" s="958"/>
      <c r="Q673" s="958"/>
      <c r="R673" s="958"/>
      <c r="S673" s="958"/>
      <c r="T673" s="958"/>
      <c r="U673" s="958"/>
      <c r="V673" s="958"/>
      <c r="W673" s="958"/>
      <c r="X673" s="958"/>
      <c r="Y673" s="958"/>
      <c r="Z673" s="958"/>
    </row>
    <row r="674" spans="1:26" ht="18.75" customHeight="1">
      <c r="A674" s="958"/>
      <c r="B674" s="995"/>
      <c r="C674" s="985"/>
      <c r="D674" s="985"/>
      <c r="E674" s="995"/>
      <c r="F674" s="995"/>
      <c r="G674" s="995"/>
      <c r="H674" s="995"/>
      <c r="I674" s="996"/>
      <c r="J674" s="996"/>
      <c r="K674" s="996"/>
      <c r="L674" s="958"/>
      <c r="M674" s="958"/>
      <c r="N674" s="958"/>
      <c r="O674" s="958"/>
      <c r="P674" s="958"/>
      <c r="Q674" s="958"/>
      <c r="R674" s="958"/>
      <c r="S674" s="958"/>
      <c r="T674" s="958"/>
      <c r="U674" s="958"/>
      <c r="V674" s="958"/>
      <c r="W674" s="958"/>
      <c r="X674" s="958"/>
      <c r="Y674" s="958"/>
      <c r="Z674" s="958"/>
    </row>
    <row r="675" spans="1:26" ht="18.75" customHeight="1">
      <c r="A675" s="958"/>
      <c r="B675" s="995"/>
      <c r="C675" s="985"/>
      <c r="D675" s="985"/>
      <c r="E675" s="995"/>
      <c r="F675" s="995"/>
      <c r="G675" s="995"/>
      <c r="H675" s="995"/>
      <c r="I675" s="996"/>
      <c r="J675" s="996"/>
      <c r="K675" s="996"/>
      <c r="L675" s="958"/>
      <c r="M675" s="958"/>
      <c r="N675" s="958"/>
      <c r="O675" s="958"/>
      <c r="P675" s="958"/>
      <c r="Q675" s="958"/>
      <c r="R675" s="958"/>
      <c r="S675" s="958"/>
      <c r="T675" s="958"/>
      <c r="U675" s="958"/>
      <c r="V675" s="958"/>
      <c r="W675" s="958"/>
      <c r="X675" s="958"/>
      <c r="Y675" s="958"/>
      <c r="Z675" s="958"/>
    </row>
    <row r="676" spans="1:26" ht="18.75" customHeight="1">
      <c r="A676" s="958"/>
      <c r="B676" s="995"/>
      <c r="C676" s="985"/>
      <c r="D676" s="985"/>
      <c r="E676" s="995"/>
      <c r="F676" s="995"/>
      <c r="G676" s="995"/>
      <c r="H676" s="995"/>
      <c r="I676" s="996"/>
      <c r="J676" s="996"/>
      <c r="K676" s="996"/>
      <c r="L676" s="958"/>
      <c r="M676" s="958"/>
      <c r="N676" s="958"/>
      <c r="O676" s="958"/>
      <c r="P676" s="958"/>
      <c r="Q676" s="958"/>
      <c r="R676" s="958"/>
      <c r="S676" s="958"/>
      <c r="T676" s="958"/>
      <c r="U676" s="958"/>
      <c r="V676" s="958"/>
      <c r="W676" s="958"/>
      <c r="X676" s="958"/>
      <c r="Y676" s="958"/>
      <c r="Z676" s="958"/>
    </row>
    <row r="677" spans="1:26" ht="18.75" customHeight="1">
      <c r="A677" s="958"/>
      <c r="B677" s="995"/>
      <c r="C677" s="985"/>
      <c r="D677" s="985"/>
      <c r="E677" s="995"/>
      <c r="F677" s="995"/>
      <c r="G677" s="995"/>
      <c r="H677" s="995"/>
      <c r="I677" s="996"/>
      <c r="J677" s="996"/>
      <c r="K677" s="996"/>
      <c r="L677" s="958"/>
      <c r="M677" s="958"/>
      <c r="N677" s="958"/>
      <c r="O677" s="958"/>
      <c r="P677" s="958"/>
      <c r="Q677" s="958"/>
      <c r="R677" s="958"/>
      <c r="S677" s="958"/>
      <c r="T677" s="958"/>
      <c r="U677" s="958"/>
      <c r="V677" s="958"/>
      <c r="W677" s="958"/>
      <c r="X677" s="958"/>
      <c r="Y677" s="958"/>
      <c r="Z677" s="958"/>
    </row>
    <row r="678" spans="1:26" ht="18.75" customHeight="1">
      <c r="A678" s="958"/>
      <c r="B678" s="995"/>
      <c r="C678" s="985"/>
      <c r="D678" s="985"/>
      <c r="E678" s="995"/>
      <c r="F678" s="995"/>
      <c r="G678" s="995"/>
      <c r="H678" s="995"/>
      <c r="I678" s="996"/>
      <c r="J678" s="996"/>
      <c r="K678" s="996"/>
      <c r="L678" s="958"/>
      <c r="M678" s="958"/>
      <c r="N678" s="958"/>
      <c r="O678" s="958"/>
      <c r="P678" s="958"/>
      <c r="Q678" s="958"/>
      <c r="R678" s="958"/>
      <c r="S678" s="958"/>
      <c r="T678" s="958"/>
      <c r="U678" s="958"/>
      <c r="V678" s="958"/>
      <c r="W678" s="958"/>
      <c r="X678" s="958"/>
      <c r="Y678" s="958"/>
      <c r="Z678" s="958"/>
    </row>
    <row r="679" spans="1:26" ht="18.75" customHeight="1">
      <c r="A679" s="958"/>
      <c r="B679" s="995"/>
      <c r="C679" s="985"/>
      <c r="D679" s="985"/>
      <c r="E679" s="995"/>
      <c r="F679" s="995"/>
      <c r="G679" s="995"/>
      <c r="H679" s="995"/>
      <c r="I679" s="996"/>
      <c r="J679" s="996"/>
      <c r="K679" s="996"/>
      <c r="L679" s="958"/>
      <c r="M679" s="958"/>
      <c r="N679" s="958"/>
      <c r="O679" s="958"/>
      <c r="P679" s="958"/>
      <c r="Q679" s="958"/>
      <c r="R679" s="958"/>
      <c r="S679" s="958"/>
      <c r="T679" s="958"/>
      <c r="U679" s="958"/>
      <c r="V679" s="958"/>
      <c r="W679" s="958"/>
      <c r="X679" s="958"/>
      <c r="Y679" s="958"/>
      <c r="Z679" s="958"/>
    </row>
    <row r="680" spans="1:26" ht="18.75" customHeight="1">
      <c r="A680" s="958"/>
      <c r="B680" s="995"/>
      <c r="C680" s="985"/>
      <c r="D680" s="985"/>
      <c r="E680" s="995"/>
      <c r="F680" s="995"/>
      <c r="G680" s="995"/>
      <c r="H680" s="995"/>
      <c r="I680" s="996"/>
      <c r="J680" s="996"/>
      <c r="K680" s="996"/>
      <c r="L680" s="958"/>
      <c r="M680" s="958"/>
      <c r="N680" s="958"/>
      <c r="O680" s="958"/>
      <c r="P680" s="958"/>
      <c r="Q680" s="958"/>
      <c r="R680" s="958"/>
      <c r="S680" s="958"/>
      <c r="T680" s="958"/>
      <c r="U680" s="958"/>
      <c r="V680" s="958"/>
      <c r="W680" s="958"/>
      <c r="X680" s="958"/>
      <c r="Y680" s="958"/>
      <c r="Z680" s="958"/>
    </row>
    <row r="681" spans="1:26" ht="18.75" customHeight="1">
      <c r="A681" s="958"/>
      <c r="B681" s="995"/>
      <c r="C681" s="985"/>
      <c r="D681" s="985"/>
      <c r="E681" s="995"/>
      <c r="F681" s="995"/>
      <c r="G681" s="995"/>
      <c r="H681" s="995"/>
      <c r="I681" s="996"/>
      <c r="J681" s="996"/>
      <c r="K681" s="996"/>
      <c r="L681" s="958"/>
      <c r="M681" s="958"/>
      <c r="N681" s="958"/>
      <c r="O681" s="958"/>
      <c r="P681" s="958"/>
      <c r="Q681" s="958"/>
      <c r="R681" s="958"/>
      <c r="S681" s="958"/>
      <c r="T681" s="958"/>
      <c r="U681" s="958"/>
      <c r="V681" s="958"/>
      <c r="W681" s="958"/>
      <c r="X681" s="958"/>
      <c r="Y681" s="958"/>
      <c r="Z681" s="958"/>
    </row>
    <row r="682" spans="1:26" ht="18.75" customHeight="1">
      <c r="A682" s="958"/>
      <c r="B682" s="995"/>
      <c r="C682" s="985"/>
      <c r="D682" s="985"/>
      <c r="E682" s="995"/>
      <c r="F682" s="995"/>
      <c r="G682" s="995"/>
      <c r="H682" s="995"/>
      <c r="I682" s="996"/>
      <c r="J682" s="996"/>
      <c r="K682" s="996"/>
      <c r="L682" s="958"/>
      <c r="M682" s="958"/>
      <c r="N682" s="958"/>
      <c r="O682" s="958"/>
      <c r="P682" s="958"/>
      <c r="Q682" s="958"/>
      <c r="R682" s="958"/>
      <c r="S682" s="958"/>
      <c r="T682" s="958"/>
      <c r="U682" s="958"/>
      <c r="V682" s="958"/>
      <c r="W682" s="958"/>
      <c r="X682" s="958"/>
      <c r="Y682" s="958"/>
      <c r="Z682" s="958"/>
    </row>
    <row r="683" spans="1:26" ht="18.75" customHeight="1">
      <c r="A683" s="958"/>
      <c r="B683" s="995"/>
      <c r="C683" s="985"/>
      <c r="D683" s="985"/>
      <c r="E683" s="995"/>
      <c r="F683" s="995"/>
      <c r="G683" s="995"/>
      <c r="H683" s="995"/>
      <c r="I683" s="996"/>
      <c r="J683" s="996"/>
      <c r="K683" s="996"/>
      <c r="L683" s="958"/>
      <c r="M683" s="958"/>
      <c r="N683" s="958"/>
      <c r="O683" s="958"/>
      <c r="P683" s="958"/>
      <c r="Q683" s="958"/>
      <c r="R683" s="958"/>
      <c r="S683" s="958"/>
      <c r="T683" s="958"/>
      <c r="U683" s="958"/>
      <c r="V683" s="958"/>
      <c r="W683" s="958"/>
      <c r="X683" s="958"/>
      <c r="Y683" s="958"/>
      <c r="Z683" s="958"/>
    </row>
    <row r="684" spans="1:26" ht="18.75" customHeight="1">
      <c r="A684" s="958"/>
      <c r="B684" s="995"/>
      <c r="C684" s="985"/>
      <c r="D684" s="985"/>
      <c r="E684" s="995"/>
      <c r="F684" s="995"/>
      <c r="G684" s="995"/>
      <c r="H684" s="995"/>
      <c r="I684" s="996"/>
      <c r="J684" s="996"/>
      <c r="K684" s="996"/>
      <c r="L684" s="958"/>
      <c r="M684" s="958"/>
      <c r="N684" s="958"/>
      <c r="O684" s="958"/>
      <c r="P684" s="958"/>
      <c r="Q684" s="958"/>
      <c r="R684" s="958"/>
      <c r="S684" s="958"/>
      <c r="T684" s="958"/>
      <c r="U684" s="958"/>
      <c r="V684" s="958"/>
      <c r="W684" s="958"/>
      <c r="X684" s="958"/>
      <c r="Y684" s="958"/>
      <c r="Z684" s="958"/>
    </row>
    <row r="685" spans="1:26" ht="18.75" customHeight="1">
      <c r="A685" s="958"/>
      <c r="B685" s="995"/>
      <c r="C685" s="985"/>
      <c r="D685" s="985"/>
      <c r="E685" s="995"/>
      <c r="F685" s="995"/>
      <c r="G685" s="995"/>
      <c r="H685" s="995"/>
      <c r="I685" s="996"/>
      <c r="J685" s="996"/>
      <c r="K685" s="996"/>
      <c r="L685" s="958"/>
      <c r="M685" s="958"/>
      <c r="N685" s="958"/>
      <c r="O685" s="958"/>
      <c r="P685" s="958"/>
      <c r="Q685" s="958"/>
      <c r="R685" s="958"/>
      <c r="S685" s="958"/>
      <c r="T685" s="958"/>
      <c r="U685" s="958"/>
      <c r="V685" s="958"/>
      <c r="W685" s="958"/>
      <c r="X685" s="958"/>
      <c r="Y685" s="958"/>
      <c r="Z685" s="958"/>
    </row>
    <row r="686" spans="1:26" ht="18.75" customHeight="1">
      <c r="A686" s="958"/>
      <c r="B686" s="995"/>
      <c r="C686" s="985"/>
      <c r="D686" s="985"/>
      <c r="E686" s="995"/>
      <c r="F686" s="995"/>
      <c r="G686" s="995"/>
      <c r="H686" s="995"/>
      <c r="I686" s="996"/>
      <c r="J686" s="996"/>
      <c r="K686" s="996"/>
      <c r="L686" s="958"/>
      <c r="M686" s="958"/>
      <c r="N686" s="958"/>
      <c r="O686" s="958"/>
      <c r="P686" s="958"/>
      <c r="Q686" s="958"/>
      <c r="R686" s="958"/>
      <c r="S686" s="958"/>
      <c r="T686" s="958"/>
      <c r="U686" s="958"/>
      <c r="V686" s="958"/>
      <c r="W686" s="958"/>
      <c r="X686" s="958"/>
      <c r="Y686" s="958"/>
      <c r="Z686" s="958"/>
    </row>
    <row r="687" spans="1:26" ht="18.75" customHeight="1">
      <c r="A687" s="958"/>
      <c r="B687" s="995"/>
      <c r="C687" s="985"/>
      <c r="D687" s="985"/>
      <c r="E687" s="995"/>
      <c r="F687" s="995"/>
      <c r="G687" s="995"/>
      <c r="H687" s="995"/>
      <c r="I687" s="996"/>
      <c r="J687" s="996"/>
      <c r="K687" s="996"/>
      <c r="L687" s="958"/>
      <c r="M687" s="958"/>
      <c r="N687" s="958"/>
      <c r="O687" s="958"/>
      <c r="P687" s="958"/>
      <c r="Q687" s="958"/>
      <c r="R687" s="958"/>
      <c r="S687" s="958"/>
      <c r="T687" s="958"/>
      <c r="U687" s="958"/>
      <c r="V687" s="958"/>
      <c r="W687" s="958"/>
      <c r="X687" s="958"/>
      <c r="Y687" s="958"/>
      <c r="Z687" s="958"/>
    </row>
    <row r="688" spans="1:26" ht="18.75" customHeight="1">
      <c r="A688" s="958"/>
      <c r="B688" s="995"/>
      <c r="C688" s="985"/>
      <c r="D688" s="985"/>
      <c r="E688" s="995"/>
      <c r="F688" s="995"/>
      <c r="G688" s="995"/>
      <c r="H688" s="995"/>
      <c r="I688" s="996"/>
      <c r="J688" s="996"/>
      <c r="K688" s="996"/>
      <c r="L688" s="958"/>
      <c r="M688" s="958"/>
      <c r="N688" s="958"/>
      <c r="O688" s="958"/>
      <c r="P688" s="958"/>
      <c r="Q688" s="958"/>
      <c r="R688" s="958"/>
      <c r="S688" s="958"/>
      <c r="T688" s="958"/>
      <c r="U688" s="958"/>
      <c r="V688" s="958"/>
      <c r="W688" s="958"/>
      <c r="X688" s="958"/>
      <c r="Y688" s="958"/>
      <c r="Z688" s="958"/>
    </row>
    <row r="689" spans="1:26" ht="18.75" customHeight="1">
      <c r="A689" s="958"/>
      <c r="B689" s="995"/>
      <c r="C689" s="985"/>
      <c r="D689" s="985"/>
      <c r="E689" s="995"/>
      <c r="F689" s="995"/>
      <c r="G689" s="995"/>
      <c r="H689" s="995"/>
      <c r="I689" s="996"/>
      <c r="J689" s="996"/>
      <c r="K689" s="996"/>
      <c r="L689" s="958"/>
      <c r="M689" s="958"/>
      <c r="N689" s="958"/>
      <c r="O689" s="958"/>
      <c r="P689" s="958"/>
      <c r="Q689" s="958"/>
      <c r="R689" s="958"/>
      <c r="S689" s="958"/>
      <c r="T689" s="958"/>
      <c r="U689" s="958"/>
      <c r="V689" s="958"/>
      <c r="W689" s="958"/>
      <c r="X689" s="958"/>
      <c r="Y689" s="958"/>
      <c r="Z689" s="958"/>
    </row>
    <row r="690" spans="1:26" ht="18.75" customHeight="1">
      <c r="A690" s="958"/>
      <c r="B690" s="995"/>
      <c r="C690" s="985"/>
      <c r="D690" s="985"/>
      <c r="E690" s="995"/>
      <c r="F690" s="995"/>
      <c r="G690" s="995"/>
      <c r="H690" s="995"/>
      <c r="I690" s="996"/>
      <c r="J690" s="996"/>
      <c r="K690" s="996"/>
      <c r="L690" s="958"/>
      <c r="M690" s="958"/>
      <c r="N690" s="958"/>
      <c r="O690" s="958"/>
      <c r="P690" s="958"/>
      <c r="Q690" s="958"/>
      <c r="R690" s="958"/>
      <c r="S690" s="958"/>
      <c r="T690" s="958"/>
      <c r="U690" s="958"/>
      <c r="V690" s="958"/>
      <c r="W690" s="958"/>
      <c r="X690" s="958"/>
      <c r="Y690" s="958"/>
      <c r="Z690" s="958"/>
    </row>
    <row r="691" spans="1:26" ht="18.75" customHeight="1">
      <c r="A691" s="958"/>
      <c r="B691" s="995"/>
      <c r="C691" s="985"/>
      <c r="D691" s="985"/>
      <c r="E691" s="995"/>
      <c r="F691" s="995"/>
      <c r="G691" s="995"/>
      <c r="H691" s="995"/>
      <c r="I691" s="996"/>
      <c r="J691" s="996"/>
      <c r="K691" s="996"/>
      <c r="L691" s="958"/>
      <c r="M691" s="958"/>
      <c r="N691" s="958"/>
      <c r="O691" s="958"/>
      <c r="P691" s="958"/>
      <c r="Q691" s="958"/>
      <c r="R691" s="958"/>
      <c r="S691" s="958"/>
      <c r="T691" s="958"/>
      <c r="U691" s="958"/>
      <c r="V691" s="958"/>
      <c r="W691" s="958"/>
      <c r="X691" s="958"/>
      <c r="Y691" s="958"/>
      <c r="Z691" s="958"/>
    </row>
    <row r="692" spans="1:26" ht="18.75" customHeight="1">
      <c r="A692" s="958"/>
      <c r="B692" s="995"/>
      <c r="C692" s="985"/>
      <c r="D692" s="985"/>
      <c r="E692" s="995"/>
      <c r="F692" s="995"/>
      <c r="G692" s="995"/>
      <c r="H692" s="995"/>
      <c r="I692" s="996"/>
      <c r="J692" s="996"/>
      <c r="K692" s="996"/>
      <c r="L692" s="958"/>
      <c r="M692" s="958"/>
      <c r="N692" s="958"/>
      <c r="O692" s="958"/>
      <c r="P692" s="958"/>
      <c r="Q692" s="958"/>
      <c r="R692" s="958"/>
      <c r="S692" s="958"/>
      <c r="T692" s="958"/>
      <c r="U692" s="958"/>
      <c r="V692" s="958"/>
      <c r="W692" s="958"/>
      <c r="X692" s="958"/>
      <c r="Y692" s="958"/>
      <c r="Z692" s="958"/>
    </row>
    <row r="693" spans="1:26" ht="18.75" customHeight="1">
      <c r="A693" s="958"/>
      <c r="B693" s="995"/>
      <c r="C693" s="985"/>
      <c r="D693" s="985"/>
      <c r="E693" s="995"/>
      <c r="F693" s="995"/>
      <c r="G693" s="995"/>
      <c r="H693" s="995"/>
      <c r="I693" s="996"/>
      <c r="J693" s="996"/>
      <c r="K693" s="996"/>
      <c r="L693" s="958"/>
      <c r="M693" s="958"/>
      <c r="N693" s="958"/>
      <c r="O693" s="958"/>
      <c r="P693" s="958"/>
      <c r="Q693" s="958"/>
      <c r="R693" s="958"/>
      <c r="S693" s="958"/>
      <c r="T693" s="958"/>
      <c r="U693" s="958"/>
      <c r="V693" s="958"/>
      <c r="W693" s="958"/>
      <c r="X693" s="958"/>
      <c r="Y693" s="958"/>
      <c r="Z693" s="958"/>
    </row>
    <row r="694" spans="1:26" ht="18.75" customHeight="1">
      <c r="A694" s="958"/>
      <c r="B694" s="995"/>
      <c r="C694" s="985"/>
      <c r="D694" s="985"/>
      <c r="E694" s="995"/>
      <c r="F694" s="995"/>
      <c r="G694" s="995"/>
      <c r="H694" s="995"/>
      <c r="I694" s="996"/>
      <c r="J694" s="996"/>
      <c r="K694" s="996"/>
      <c r="L694" s="958"/>
      <c r="M694" s="958"/>
      <c r="N694" s="958"/>
      <c r="O694" s="958"/>
      <c r="P694" s="958"/>
      <c r="Q694" s="958"/>
      <c r="R694" s="958"/>
      <c r="S694" s="958"/>
      <c r="T694" s="958"/>
      <c r="U694" s="958"/>
      <c r="V694" s="958"/>
      <c r="W694" s="958"/>
      <c r="X694" s="958"/>
      <c r="Y694" s="958"/>
      <c r="Z694" s="958"/>
    </row>
    <row r="695" spans="1:26" ht="18.75" customHeight="1">
      <c r="A695" s="958"/>
      <c r="B695" s="995"/>
      <c r="C695" s="985"/>
      <c r="D695" s="985"/>
      <c r="E695" s="995"/>
      <c r="F695" s="995"/>
      <c r="G695" s="995"/>
      <c r="H695" s="995"/>
      <c r="I695" s="996"/>
      <c r="J695" s="996"/>
      <c r="K695" s="996"/>
      <c r="L695" s="958"/>
      <c r="M695" s="958"/>
      <c r="N695" s="958"/>
      <c r="O695" s="958"/>
      <c r="P695" s="958"/>
      <c r="Q695" s="958"/>
      <c r="R695" s="958"/>
      <c r="S695" s="958"/>
      <c r="T695" s="958"/>
      <c r="U695" s="958"/>
      <c r="V695" s="958"/>
      <c r="W695" s="958"/>
      <c r="X695" s="958"/>
      <c r="Y695" s="958"/>
      <c r="Z695" s="958"/>
    </row>
    <row r="696" spans="1:26" ht="18.75" customHeight="1">
      <c r="A696" s="958"/>
      <c r="B696" s="995"/>
      <c r="C696" s="985"/>
      <c r="D696" s="985"/>
      <c r="E696" s="995"/>
      <c r="F696" s="995"/>
      <c r="G696" s="995"/>
      <c r="H696" s="995"/>
      <c r="I696" s="996"/>
      <c r="J696" s="996"/>
      <c r="K696" s="996"/>
      <c r="L696" s="958"/>
      <c r="M696" s="958"/>
      <c r="N696" s="958"/>
      <c r="O696" s="958"/>
      <c r="P696" s="958"/>
      <c r="Q696" s="958"/>
      <c r="R696" s="958"/>
      <c r="S696" s="958"/>
      <c r="T696" s="958"/>
      <c r="U696" s="958"/>
      <c r="V696" s="958"/>
      <c r="W696" s="958"/>
      <c r="X696" s="958"/>
      <c r="Y696" s="958"/>
      <c r="Z696" s="958"/>
    </row>
    <row r="697" spans="1:26" ht="18.75" customHeight="1">
      <c r="A697" s="958"/>
      <c r="B697" s="995"/>
      <c r="C697" s="985"/>
      <c r="D697" s="985"/>
      <c r="E697" s="995"/>
      <c r="F697" s="995"/>
      <c r="G697" s="995"/>
      <c r="H697" s="995"/>
      <c r="I697" s="996"/>
      <c r="J697" s="996"/>
      <c r="K697" s="996"/>
      <c r="L697" s="958"/>
      <c r="M697" s="958"/>
      <c r="N697" s="958"/>
      <c r="O697" s="958"/>
      <c r="P697" s="958"/>
      <c r="Q697" s="958"/>
      <c r="R697" s="958"/>
      <c r="S697" s="958"/>
      <c r="T697" s="958"/>
      <c r="U697" s="958"/>
      <c r="V697" s="958"/>
      <c r="W697" s="958"/>
      <c r="X697" s="958"/>
      <c r="Y697" s="958"/>
      <c r="Z697" s="958"/>
    </row>
    <row r="698" spans="1:26" ht="18.75" customHeight="1">
      <c r="A698" s="958"/>
      <c r="B698" s="995"/>
      <c r="C698" s="985"/>
      <c r="D698" s="985"/>
      <c r="E698" s="995"/>
      <c r="F698" s="995"/>
      <c r="G698" s="995"/>
      <c r="H698" s="995"/>
      <c r="I698" s="996"/>
      <c r="J698" s="996"/>
      <c r="K698" s="996"/>
      <c r="L698" s="958"/>
      <c r="M698" s="958"/>
      <c r="N698" s="958"/>
      <c r="O698" s="958"/>
      <c r="P698" s="958"/>
      <c r="Q698" s="958"/>
      <c r="R698" s="958"/>
      <c r="S698" s="958"/>
      <c r="T698" s="958"/>
      <c r="U698" s="958"/>
      <c r="V698" s="958"/>
      <c r="W698" s="958"/>
      <c r="X698" s="958"/>
      <c r="Y698" s="958"/>
      <c r="Z698" s="958"/>
    </row>
    <row r="699" spans="1:26" ht="18.75" customHeight="1">
      <c r="A699" s="958"/>
      <c r="B699" s="995"/>
      <c r="C699" s="985"/>
      <c r="D699" s="985"/>
      <c r="E699" s="995"/>
      <c r="F699" s="995"/>
      <c r="G699" s="995"/>
      <c r="H699" s="995"/>
      <c r="I699" s="996"/>
      <c r="J699" s="996"/>
      <c r="K699" s="996"/>
      <c r="L699" s="958"/>
      <c r="M699" s="958"/>
      <c r="N699" s="958"/>
      <c r="O699" s="958"/>
      <c r="P699" s="958"/>
      <c r="Q699" s="958"/>
      <c r="R699" s="958"/>
      <c r="S699" s="958"/>
      <c r="T699" s="958"/>
      <c r="U699" s="958"/>
      <c r="V699" s="958"/>
      <c r="W699" s="958"/>
      <c r="X699" s="958"/>
      <c r="Y699" s="958"/>
      <c r="Z699" s="958"/>
    </row>
    <row r="700" spans="1:26" ht="18.75" customHeight="1">
      <c r="A700" s="958"/>
      <c r="B700" s="995"/>
      <c r="C700" s="985"/>
      <c r="D700" s="985"/>
      <c r="E700" s="995"/>
      <c r="F700" s="995"/>
      <c r="G700" s="995"/>
      <c r="H700" s="995"/>
      <c r="I700" s="996"/>
      <c r="J700" s="996"/>
      <c r="K700" s="996"/>
      <c r="L700" s="958"/>
      <c r="M700" s="958"/>
      <c r="N700" s="958"/>
      <c r="O700" s="958"/>
      <c r="P700" s="958"/>
      <c r="Q700" s="958"/>
      <c r="R700" s="958"/>
      <c r="S700" s="958"/>
      <c r="T700" s="958"/>
      <c r="U700" s="958"/>
      <c r="V700" s="958"/>
      <c r="W700" s="958"/>
      <c r="X700" s="958"/>
      <c r="Y700" s="958"/>
      <c r="Z700" s="958"/>
    </row>
    <row r="701" spans="1:26" ht="18.75" customHeight="1">
      <c r="A701" s="958"/>
      <c r="B701" s="995"/>
      <c r="C701" s="985"/>
      <c r="D701" s="985"/>
      <c r="E701" s="995"/>
      <c r="F701" s="995"/>
      <c r="G701" s="995"/>
      <c r="H701" s="995"/>
      <c r="I701" s="996"/>
      <c r="J701" s="996"/>
      <c r="K701" s="996"/>
      <c r="L701" s="958"/>
      <c r="M701" s="958"/>
      <c r="N701" s="958"/>
      <c r="O701" s="958"/>
      <c r="P701" s="958"/>
      <c r="Q701" s="958"/>
      <c r="R701" s="958"/>
      <c r="S701" s="958"/>
      <c r="T701" s="958"/>
      <c r="U701" s="958"/>
      <c r="V701" s="958"/>
      <c r="W701" s="958"/>
      <c r="X701" s="958"/>
      <c r="Y701" s="958"/>
      <c r="Z701" s="958"/>
    </row>
    <row r="702" spans="1:26" ht="18.75" customHeight="1">
      <c r="A702" s="958"/>
      <c r="B702" s="995"/>
      <c r="C702" s="985"/>
      <c r="D702" s="985"/>
      <c r="E702" s="995"/>
      <c r="F702" s="995"/>
      <c r="G702" s="995"/>
      <c r="H702" s="995"/>
      <c r="I702" s="996"/>
      <c r="J702" s="996"/>
      <c r="K702" s="996"/>
      <c r="L702" s="958"/>
      <c r="M702" s="958"/>
      <c r="N702" s="958"/>
      <c r="O702" s="958"/>
      <c r="P702" s="958"/>
      <c r="Q702" s="958"/>
      <c r="R702" s="958"/>
      <c r="S702" s="958"/>
      <c r="T702" s="958"/>
      <c r="U702" s="958"/>
      <c r="V702" s="958"/>
      <c r="W702" s="958"/>
      <c r="X702" s="958"/>
      <c r="Y702" s="958"/>
      <c r="Z702" s="958"/>
    </row>
    <row r="703" spans="1:26" ht="18.75" customHeight="1">
      <c r="A703" s="958"/>
      <c r="B703" s="995"/>
      <c r="C703" s="985"/>
      <c r="D703" s="985"/>
      <c r="E703" s="995"/>
      <c r="F703" s="995"/>
      <c r="G703" s="995"/>
      <c r="H703" s="995"/>
      <c r="I703" s="996"/>
      <c r="J703" s="996"/>
      <c r="K703" s="996"/>
      <c r="L703" s="958"/>
      <c r="M703" s="958"/>
      <c r="N703" s="958"/>
      <c r="O703" s="958"/>
      <c r="P703" s="958"/>
      <c r="Q703" s="958"/>
      <c r="R703" s="958"/>
      <c r="S703" s="958"/>
      <c r="T703" s="958"/>
      <c r="U703" s="958"/>
      <c r="V703" s="958"/>
      <c r="W703" s="958"/>
      <c r="X703" s="958"/>
      <c r="Y703" s="958"/>
      <c r="Z703" s="958"/>
    </row>
    <row r="704" spans="1:26" ht="18.75" customHeight="1">
      <c r="A704" s="958"/>
      <c r="B704" s="995"/>
      <c r="C704" s="985"/>
      <c r="D704" s="985"/>
      <c r="E704" s="995"/>
      <c r="F704" s="995"/>
      <c r="G704" s="995"/>
      <c r="H704" s="995"/>
      <c r="I704" s="996"/>
      <c r="J704" s="996"/>
      <c r="K704" s="996"/>
      <c r="L704" s="958"/>
      <c r="M704" s="958"/>
      <c r="N704" s="958"/>
      <c r="O704" s="958"/>
      <c r="P704" s="958"/>
      <c r="Q704" s="958"/>
      <c r="R704" s="958"/>
      <c r="S704" s="958"/>
      <c r="T704" s="958"/>
      <c r="U704" s="958"/>
      <c r="V704" s="958"/>
      <c r="W704" s="958"/>
      <c r="X704" s="958"/>
      <c r="Y704" s="958"/>
      <c r="Z704" s="958"/>
    </row>
    <row r="705" spans="1:26" ht="18.75" customHeight="1">
      <c r="A705" s="958"/>
      <c r="B705" s="995"/>
      <c r="C705" s="985"/>
      <c r="D705" s="985"/>
      <c r="E705" s="995"/>
      <c r="F705" s="995"/>
      <c r="G705" s="995"/>
      <c r="H705" s="995"/>
      <c r="I705" s="996"/>
      <c r="J705" s="996"/>
      <c r="K705" s="996"/>
      <c r="L705" s="958"/>
      <c r="M705" s="958"/>
      <c r="N705" s="958"/>
      <c r="O705" s="958"/>
      <c r="P705" s="958"/>
      <c r="Q705" s="958"/>
      <c r="R705" s="958"/>
      <c r="S705" s="958"/>
      <c r="T705" s="958"/>
      <c r="U705" s="958"/>
      <c r="V705" s="958"/>
      <c r="W705" s="958"/>
      <c r="X705" s="958"/>
      <c r="Y705" s="958"/>
      <c r="Z705" s="958"/>
    </row>
    <row r="706" spans="1:26" ht="18.75" customHeight="1">
      <c r="A706" s="958"/>
      <c r="B706" s="995"/>
      <c r="C706" s="985"/>
      <c r="D706" s="985"/>
      <c r="E706" s="995"/>
      <c r="F706" s="995"/>
      <c r="G706" s="995"/>
      <c r="H706" s="995"/>
      <c r="I706" s="996"/>
      <c r="J706" s="996"/>
      <c r="K706" s="996"/>
      <c r="L706" s="958"/>
      <c r="M706" s="958"/>
      <c r="N706" s="958"/>
      <c r="O706" s="958"/>
      <c r="P706" s="958"/>
      <c r="Q706" s="958"/>
      <c r="R706" s="958"/>
      <c r="S706" s="958"/>
      <c r="T706" s="958"/>
      <c r="U706" s="958"/>
      <c r="V706" s="958"/>
      <c r="W706" s="958"/>
      <c r="X706" s="958"/>
      <c r="Y706" s="958"/>
      <c r="Z706" s="958"/>
    </row>
    <row r="707" spans="1:26" ht="18.75" customHeight="1">
      <c r="A707" s="958"/>
      <c r="B707" s="995"/>
      <c r="C707" s="985"/>
      <c r="D707" s="985"/>
      <c r="E707" s="995"/>
      <c r="F707" s="995"/>
      <c r="G707" s="995"/>
      <c r="H707" s="995"/>
      <c r="I707" s="996"/>
      <c r="J707" s="996"/>
      <c r="K707" s="996"/>
      <c r="L707" s="958"/>
      <c r="M707" s="958"/>
      <c r="N707" s="958"/>
      <c r="O707" s="958"/>
      <c r="P707" s="958"/>
      <c r="Q707" s="958"/>
      <c r="R707" s="958"/>
      <c r="S707" s="958"/>
      <c r="T707" s="958"/>
      <c r="U707" s="958"/>
      <c r="V707" s="958"/>
      <c r="W707" s="958"/>
      <c r="X707" s="958"/>
      <c r="Y707" s="958"/>
      <c r="Z707" s="958"/>
    </row>
    <row r="708" spans="1:26" ht="18.75" customHeight="1">
      <c r="A708" s="958"/>
      <c r="B708" s="995"/>
      <c r="C708" s="985"/>
      <c r="D708" s="985"/>
      <c r="E708" s="995"/>
      <c r="F708" s="995"/>
      <c r="G708" s="995"/>
      <c r="H708" s="995"/>
      <c r="I708" s="996"/>
      <c r="J708" s="996"/>
      <c r="K708" s="996"/>
      <c r="L708" s="958"/>
      <c r="M708" s="958"/>
      <c r="N708" s="958"/>
      <c r="O708" s="958"/>
      <c r="P708" s="958"/>
      <c r="Q708" s="958"/>
      <c r="R708" s="958"/>
      <c r="S708" s="958"/>
      <c r="T708" s="958"/>
      <c r="U708" s="958"/>
      <c r="V708" s="958"/>
      <c r="W708" s="958"/>
      <c r="X708" s="958"/>
      <c r="Y708" s="958"/>
      <c r="Z708" s="958"/>
    </row>
    <row r="709" spans="1:26" ht="18.75" customHeight="1">
      <c r="A709" s="958"/>
      <c r="B709" s="995"/>
      <c r="C709" s="985"/>
      <c r="D709" s="985"/>
      <c r="E709" s="995"/>
      <c r="F709" s="995"/>
      <c r="G709" s="995"/>
      <c r="H709" s="995"/>
      <c r="I709" s="996"/>
      <c r="J709" s="996"/>
      <c r="K709" s="996"/>
      <c r="L709" s="958"/>
      <c r="M709" s="958"/>
      <c r="N709" s="958"/>
      <c r="O709" s="958"/>
      <c r="P709" s="958"/>
      <c r="Q709" s="958"/>
      <c r="R709" s="958"/>
      <c r="S709" s="958"/>
      <c r="T709" s="958"/>
      <c r="U709" s="958"/>
      <c r="V709" s="958"/>
      <c r="W709" s="958"/>
      <c r="X709" s="958"/>
      <c r="Y709" s="958"/>
      <c r="Z709" s="958"/>
    </row>
    <row r="710" spans="1:26" ht="18.75" customHeight="1">
      <c r="A710" s="958"/>
      <c r="B710" s="995"/>
      <c r="C710" s="985"/>
      <c r="D710" s="985"/>
      <c r="E710" s="995"/>
      <c r="F710" s="995"/>
      <c r="G710" s="995"/>
      <c r="H710" s="995"/>
      <c r="I710" s="996"/>
      <c r="J710" s="996"/>
      <c r="K710" s="996"/>
      <c r="L710" s="958"/>
      <c r="M710" s="958"/>
      <c r="N710" s="958"/>
      <c r="O710" s="958"/>
      <c r="P710" s="958"/>
      <c r="Q710" s="958"/>
      <c r="R710" s="958"/>
      <c r="S710" s="958"/>
      <c r="T710" s="958"/>
      <c r="U710" s="958"/>
      <c r="V710" s="958"/>
      <c r="W710" s="958"/>
      <c r="X710" s="958"/>
      <c r="Y710" s="958"/>
      <c r="Z710" s="958"/>
    </row>
    <row r="711" spans="1:26" ht="18.75" customHeight="1">
      <c r="A711" s="958"/>
      <c r="B711" s="995"/>
      <c r="C711" s="985"/>
      <c r="D711" s="985"/>
      <c r="E711" s="995"/>
      <c r="F711" s="995"/>
      <c r="G711" s="995"/>
      <c r="H711" s="995"/>
      <c r="I711" s="996"/>
      <c r="J711" s="996"/>
      <c r="K711" s="996"/>
      <c r="L711" s="958"/>
      <c r="M711" s="958"/>
      <c r="N711" s="958"/>
      <c r="O711" s="958"/>
      <c r="P711" s="958"/>
      <c r="Q711" s="958"/>
      <c r="R711" s="958"/>
      <c r="S711" s="958"/>
      <c r="T711" s="958"/>
      <c r="U711" s="958"/>
      <c r="V711" s="958"/>
      <c r="W711" s="958"/>
      <c r="X711" s="958"/>
      <c r="Y711" s="958"/>
      <c r="Z711" s="958"/>
    </row>
    <row r="712" spans="1:26" ht="18.75" customHeight="1">
      <c r="A712" s="958"/>
      <c r="B712" s="995"/>
      <c r="C712" s="985"/>
      <c r="D712" s="985"/>
      <c r="E712" s="995"/>
      <c r="F712" s="995"/>
      <c r="G712" s="995"/>
      <c r="H712" s="995"/>
      <c r="I712" s="996"/>
      <c r="J712" s="996"/>
      <c r="K712" s="996"/>
      <c r="L712" s="958"/>
      <c r="M712" s="958"/>
      <c r="N712" s="958"/>
      <c r="O712" s="958"/>
      <c r="P712" s="958"/>
      <c r="Q712" s="958"/>
      <c r="R712" s="958"/>
      <c r="S712" s="958"/>
      <c r="T712" s="958"/>
      <c r="U712" s="958"/>
      <c r="V712" s="958"/>
      <c r="W712" s="958"/>
      <c r="X712" s="958"/>
      <c r="Y712" s="958"/>
      <c r="Z712" s="958"/>
    </row>
    <row r="713" spans="1:26" ht="18.75" customHeight="1">
      <c r="A713" s="958"/>
      <c r="B713" s="995"/>
      <c r="C713" s="985"/>
      <c r="D713" s="985"/>
      <c r="E713" s="995"/>
      <c r="F713" s="995"/>
      <c r="G713" s="995"/>
      <c r="H713" s="995"/>
      <c r="I713" s="996"/>
      <c r="J713" s="996"/>
      <c r="K713" s="996"/>
      <c r="L713" s="958"/>
      <c r="M713" s="958"/>
      <c r="N713" s="958"/>
      <c r="O713" s="958"/>
      <c r="P713" s="958"/>
      <c r="Q713" s="958"/>
      <c r="R713" s="958"/>
      <c r="S713" s="958"/>
      <c r="T713" s="958"/>
      <c r="U713" s="958"/>
      <c r="V713" s="958"/>
      <c r="W713" s="958"/>
      <c r="X713" s="958"/>
      <c r="Y713" s="958"/>
      <c r="Z713" s="958"/>
    </row>
    <row r="714" spans="1:26" ht="18.75" customHeight="1">
      <c r="A714" s="958"/>
      <c r="B714" s="995"/>
      <c r="C714" s="985"/>
      <c r="D714" s="985"/>
      <c r="E714" s="995"/>
      <c r="F714" s="995"/>
      <c r="G714" s="995"/>
      <c r="H714" s="995"/>
      <c r="I714" s="996"/>
      <c r="J714" s="996"/>
      <c r="K714" s="996"/>
      <c r="L714" s="958"/>
      <c r="M714" s="958"/>
      <c r="N714" s="958"/>
      <c r="O714" s="958"/>
      <c r="P714" s="958"/>
      <c r="Q714" s="958"/>
      <c r="R714" s="958"/>
      <c r="S714" s="958"/>
      <c r="T714" s="958"/>
      <c r="U714" s="958"/>
      <c r="V714" s="958"/>
      <c r="W714" s="958"/>
      <c r="X714" s="958"/>
      <c r="Y714" s="958"/>
      <c r="Z714" s="958"/>
    </row>
    <row r="715" spans="1:26" ht="18.75" customHeight="1">
      <c r="A715" s="958"/>
      <c r="B715" s="995"/>
      <c r="C715" s="985"/>
      <c r="D715" s="985"/>
      <c r="E715" s="995"/>
      <c r="F715" s="995"/>
      <c r="G715" s="995"/>
      <c r="H715" s="995"/>
      <c r="I715" s="996"/>
      <c r="J715" s="996"/>
      <c r="K715" s="996"/>
      <c r="L715" s="958"/>
      <c r="M715" s="958"/>
      <c r="N715" s="958"/>
      <c r="O715" s="958"/>
      <c r="P715" s="958"/>
      <c r="Q715" s="958"/>
      <c r="R715" s="958"/>
      <c r="S715" s="958"/>
      <c r="T715" s="958"/>
      <c r="U715" s="958"/>
      <c r="V715" s="958"/>
      <c r="W715" s="958"/>
      <c r="X715" s="958"/>
      <c r="Y715" s="958"/>
      <c r="Z715" s="958"/>
    </row>
    <row r="716" spans="1:26" ht="18.75" customHeight="1">
      <c r="A716" s="958"/>
      <c r="B716" s="995"/>
      <c r="C716" s="985"/>
      <c r="D716" s="985"/>
      <c r="E716" s="995"/>
      <c r="F716" s="995"/>
      <c r="G716" s="995"/>
      <c r="H716" s="995"/>
      <c r="I716" s="996"/>
      <c r="J716" s="996"/>
      <c r="K716" s="996"/>
      <c r="L716" s="958"/>
      <c r="M716" s="958"/>
      <c r="N716" s="958"/>
      <c r="O716" s="958"/>
      <c r="P716" s="958"/>
      <c r="Q716" s="958"/>
      <c r="R716" s="958"/>
      <c r="S716" s="958"/>
      <c r="T716" s="958"/>
      <c r="U716" s="958"/>
      <c r="V716" s="958"/>
      <c r="W716" s="958"/>
      <c r="X716" s="958"/>
      <c r="Y716" s="958"/>
      <c r="Z716" s="958"/>
    </row>
    <row r="717" spans="1:26" ht="18.75" customHeight="1">
      <c r="A717" s="958"/>
      <c r="B717" s="995"/>
      <c r="C717" s="985"/>
      <c r="D717" s="985"/>
      <c r="E717" s="995"/>
      <c r="F717" s="995"/>
      <c r="G717" s="995"/>
      <c r="H717" s="995"/>
      <c r="I717" s="996"/>
      <c r="J717" s="996"/>
      <c r="K717" s="996"/>
      <c r="L717" s="958"/>
      <c r="M717" s="958"/>
      <c r="N717" s="958"/>
      <c r="O717" s="958"/>
      <c r="P717" s="958"/>
      <c r="Q717" s="958"/>
      <c r="R717" s="958"/>
      <c r="S717" s="958"/>
      <c r="T717" s="958"/>
      <c r="U717" s="958"/>
      <c r="V717" s="958"/>
      <c r="W717" s="958"/>
      <c r="X717" s="958"/>
      <c r="Y717" s="958"/>
      <c r="Z717" s="958"/>
    </row>
    <row r="718" spans="1:26" ht="18.75" customHeight="1">
      <c r="A718" s="958"/>
      <c r="B718" s="995"/>
      <c r="C718" s="985"/>
      <c r="D718" s="985"/>
      <c r="E718" s="995"/>
      <c r="F718" s="995"/>
      <c r="G718" s="995"/>
      <c r="H718" s="995"/>
      <c r="I718" s="996"/>
      <c r="J718" s="996"/>
      <c r="K718" s="996"/>
      <c r="L718" s="958"/>
      <c r="M718" s="958"/>
      <c r="N718" s="958"/>
      <c r="O718" s="958"/>
      <c r="P718" s="958"/>
      <c r="Q718" s="958"/>
      <c r="R718" s="958"/>
      <c r="S718" s="958"/>
      <c r="T718" s="958"/>
      <c r="U718" s="958"/>
      <c r="V718" s="958"/>
      <c r="W718" s="958"/>
      <c r="X718" s="958"/>
      <c r="Y718" s="958"/>
      <c r="Z718" s="958"/>
    </row>
    <row r="719" spans="1:26" ht="18.75" customHeight="1">
      <c r="A719" s="958"/>
      <c r="B719" s="995"/>
      <c r="C719" s="985"/>
      <c r="D719" s="985"/>
      <c r="E719" s="995"/>
      <c r="F719" s="995"/>
      <c r="G719" s="995"/>
      <c r="H719" s="995"/>
      <c r="I719" s="996"/>
      <c r="J719" s="996"/>
      <c r="K719" s="996"/>
      <c r="L719" s="958"/>
      <c r="M719" s="958"/>
      <c r="N719" s="958"/>
      <c r="O719" s="958"/>
      <c r="P719" s="958"/>
      <c r="Q719" s="958"/>
      <c r="R719" s="958"/>
      <c r="S719" s="958"/>
      <c r="T719" s="958"/>
      <c r="U719" s="958"/>
      <c r="V719" s="958"/>
      <c r="W719" s="958"/>
      <c r="X719" s="958"/>
      <c r="Y719" s="958"/>
      <c r="Z719" s="958"/>
    </row>
    <row r="720" spans="1:26" ht="18.75" customHeight="1">
      <c r="A720" s="958"/>
      <c r="B720" s="995"/>
      <c r="C720" s="985"/>
      <c r="D720" s="985"/>
      <c r="E720" s="995"/>
      <c r="F720" s="995"/>
      <c r="G720" s="995"/>
      <c r="H720" s="995"/>
      <c r="I720" s="996"/>
      <c r="J720" s="996"/>
      <c r="K720" s="996"/>
      <c r="L720" s="958"/>
      <c r="M720" s="958"/>
      <c r="N720" s="958"/>
      <c r="O720" s="958"/>
      <c r="P720" s="958"/>
      <c r="Q720" s="958"/>
      <c r="R720" s="958"/>
      <c r="S720" s="958"/>
      <c r="T720" s="958"/>
      <c r="U720" s="958"/>
      <c r="V720" s="958"/>
      <c r="W720" s="958"/>
      <c r="X720" s="958"/>
      <c r="Y720" s="958"/>
      <c r="Z720" s="958"/>
    </row>
    <row r="721" spans="1:26" ht="18.75" customHeight="1">
      <c r="A721" s="958"/>
      <c r="B721" s="995"/>
      <c r="C721" s="985"/>
      <c r="D721" s="985"/>
      <c r="E721" s="995"/>
      <c r="F721" s="995"/>
      <c r="G721" s="995"/>
      <c r="H721" s="995"/>
      <c r="I721" s="996"/>
      <c r="J721" s="996"/>
      <c r="K721" s="996"/>
      <c r="L721" s="958"/>
      <c r="M721" s="958"/>
      <c r="N721" s="958"/>
      <c r="O721" s="958"/>
      <c r="P721" s="958"/>
      <c r="Q721" s="958"/>
      <c r="R721" s="958"/>
      <c r="S721" s="958"/>
      <c r="T721" s="958"/>
      <c r="U721" s="958"/>
      <c r="V721" s="958"/>
      <c r="W721" s="958"/>
      <c r="X721" s="958"/>
      <c r="Y721" s="958"/>
      <c r="Z721" s="958"/>
    </row>
    <row r="722" spans="1:26" ht="18.75" customHeight="1">
      <c r="A722" s="958"/>
      <c r="B722" s="995"/>
      <c r="C722" s="985"/>
      <c r="D722" s="985"/>
      <c r="E722" s="995"/>
      <c r="F722" s="995"/>
      <c r="G722" s="995"/>
      <c r="H722" s="995"/>
      <c r="I722" s="996"/>
      <c r="J722" s="996"/>
      <c r="K722" s="996"/>
      <c r="L722" s="958"/>
      <c r="M722" s="958"/>
      <c r="N722" s="958"/>
      <c r="O722" s="958"/>
      <c r="P722" s="958"/>
      <c r="Q722" s="958"/>
      <c r="R722" s="958"/>
      <c r="S722" s="958"/>
      <c r="T722" s="958"/>
      <c r="U722" s="958"/>
      <c r="V722" s="958"/>
      <c r="W722" s="958"/>
      <c r="X722" s="958"/>
      <c r="Y722" s="958"/>
      <c r="Z722" s="958"/>
    </row>
    <row r="723" spans="1:26" ht="18.75" customHeight="1">
      <c r="A723" s="958"/>
      <c r="B723" s="995"/>
      <c r="C723" s="985"/>
      <c r="D723" s="985"/>
      <c r="E723" s="995"/>
      <c r="F723" s="995"/>
      <c r="G723" s="995"/>
      <c r="H723" s="995"/>
      <c r="I723" s="996"/>
      <c r="J723" s="996"/>
      <c r="K723" s="996"/>
      <c r="L723" s="958"/>
      <c r="M723" s="958"/>
      <c r="N723" s="958"/>
      <c r="O723" s="958"/>
      <c r="P723" s="958"/>
      <c r="Q723" s="958"/>
      <c r="R723" s="958"/>
      <c r="S723" s="958"/>
      <c r="T723" s="958"/>
      <c r="U723" s="958"/>
      <c r="V723" s="958"/>
      <c r="W723" s="958"/>
      <c r="X723" s="958"/>
      <c r="Y723" s="958"/>
      <c r="Z723" s="958"/>
    </row>
    <row r="724" spans="1:26" ht="18.75" customHeight="1">
      <c r="A724" s="958"/>
      <c r="B724" s="995"/>
      <c r="C724" s="985"/>
      <c r="D724" s="985"/>
      <c r="E724" s="995"/>
      <c r="F724" s="995"/>
      <c r="G724" s="995"/>
      <c r="H724" s="995"/>
      <c r="I724" s="996"/>
      <c r="J724" s="996"/>
      <c r="K724" s="996"/>
      <c r="L724" s="958"/>
      <c r="M724" s="958"/>
      <c r="N724" s="958"/>
      <c r="O724" s="958"/>
      <c r="P724" s="958"/>
      <c r="Q724" s="958"/>
      <c r="R724" s="958"/>
      <c r="S724" s="958"/>
      <c r="T724" s="958"/>
      <c r="U724" s="958"/>
      <c r="V724" s="958"/>
      <c r="W724" s="958"/>
      <c r="X724" s="958"/>
      <c r="Y724" s="958"/>
      <c r="Z724" s="958"/>
    </row>
    <row r="725" spans="1:26" ht="18.75" customHeight="1">
      <c r="A725" s="958"/>
      <c r="B725" s="995"/>
      <c r="C725" s="985"/>
      <c r="D725" s="985"/>
      <c r="E725" s="995"/>
      <c r="F725" s="995"/>
      <c r="G725" s="995"/>
      <c r="H725" s="995"/>
      <c r="I725" s="996"/>
      <c r="J725" s="996"/>
      <c r="K725" s="996"/>
      <c r="L725" s="958"/>
      <c r="M725" s="958"/>
      <c r="N725" s="958"/>
      <c r="O725" s="958"/>
      <c r="P725" s="958"/>
      <c r="Q725" s="958"/>
      <c r="R725" s="958"/>
      <c r="S725" s="958"/>
      <c r="T725" s="958"/>
      <c r="U725" s="958"/>
      <c r="V725" s="958"/>
      <c r="W725" s="958"/>
      <c r="X725" s="958"/>
      <c r="Y725" s="958"/>
      <c r="Z725" s="958"/>
    </row>
    <row r="726" spans="1:26" ht="18.75" customHeight="1">
      <c r="A726" s="958"/>
      <c r="B726" s="995"/>
      <c r="C726" s="985"/>
      <c r="D726" s="985"/>
      <c r="E726" s="995"/>
      <c r="F726" s="995"/>
      <c r="G726" s="995"/>
      <c r="H726" s="995"/>
      <c r="I726" s="996"/>
      <c r="J726" s="996"/>
      <c r="K726" s="996"/>
      <c r="L726" s="958"/>
      <c r="M726" s="958"/>
      <c r="N726" s="958"/>
      <c r="O726" s="958"/>
      <c r="P726" s="958"/>
      <c r="Q726" s="958"/>
      <c r="R726" s="958"/>
      <c r="S726" s="958"/>
      <c r="T726" s="958"/>
      <c r="U726" s="958"/>
      <c r="V726" s="958"/>
      <c r="W726" s="958"/>
      <c r="X726" s="958"/>
      <c r="Y726" s="958"/>
      <c r="Z726" s="958"/>
    </row>
    <row r="727" spans="1:26" ht="18.75" customHeight="1">
      <c r="A727" s="958"/>
      <c r="B727" s="995"/>
      <c r="C727" s="985"/>
      <c r="D727" s="985"/>
      <c r="E727" s="995"/>
      <c r="F727" s="995"/>
      <c r="G727" s="995"/>
      <c r="H727" s="995"/>
      <c r="I727" s="996"/>
      <c r="J727" s="996"/>
      <c r="K727" s="996"/>
      <c r="L727" s="958"/>
      <c r="M727" s="958"/>
      <c r="N727" s="958"/>
      <c r="O727" s="958"/>
      <c r="P727" s="958"/>
      <c r="Q727" s="958"/>
      <c r="R727" s="958"/>
      <c r="S727" s="958"/>
      <c r="T727" s="958"/>
      <c r="U727" s="958"/>
      <c r="V727" s="958"/>
      <c r="W727" s="958"/>
      <c r="X727" s="958"/>
      <c r="Y727" s="958"/>
      <c r="Z727" s="958"/>
    </row>
    <row r="728" spans="1:26" ht="18.75" customHeight="1">
      <c r="A728" s="958"/>
      <c r="B728" s="995"/>
      <c r="C728" s="985"/>
      <c r="D728" s="985"/>
      <c r="E728" s="995"/>
      <c r="F728" s="995"/>
      <c r="G728" s="995"/>
      <c r="H728" s="995"/>
      <c r="I728" s="996"/>
      <c r="J728" s="996"/>
      <c r="K728" s="996"/>
      <c r="L728" s="958"/>
      <c r="M728" s="958"/>
      <c r="N728" s="958"/>
      <c r="O728" s="958"/>
      <c r="P728" s="958"/>
      <c r="Q728" s="958"/>
      <c r="R728" s="958"/>
      <c r="S728" s="958"/>
      <c r="T728" s="958"/>
      <c r="U728" s="958"/>
      <c r="V728" s="958"/>
      <c r="W728" s="958"/>
      <c r="X728" s="958"/>
      <c r="Y728" s="958"/>
      <c r="Z728" s="958"/>
    </row>
    <row r="729" spans="1:26" ht="18.75" customHeight="1">
      <c r="A729" s="958"/>
      <c r="B729" s="995"/>
      <c r="C729" s="985"/>
      <c r="D729" s="985"/>
      <c r="E729" s="995"/>
      <c r="F729" s="995"/>
      <c r="G729" s="995"/>
      <c r="H729" s="995"/>
      <c r="I729" s="996"/>
      <c r="J729" s="996"/>
      <c r="K729" s="996"/>
      <c r="L729" s="958"/>
      <c r="M729" s="958"/>
      <c r="N729" s="958"/>
      <c r="O729" s="958"/>
      <c r="P729" s="958"/>
      <c r="Q729" s="958"/>
      <c r="R729" s="958"/>
      <c r="S729" s="958"/>
      <c r="T729" s="958"/>
      <c r="U729" s="958"/>
      <c r="V729" s="958"/>
      <c r="W729" s="958"/>
      <c r="X729" s="958"/>
      <c r="Y729" s="958"/>
      <c r="Z729" s="958"/>
    </row>
    <row r="730" spans="1:26" ht="18.75" customHeight="1">
      <c r="A730" s="958"/>
      <c r="B730" s="995"/>
      <c r="C730" s="985"/>
      <c r="D730" s="985"/>
      <c r="E730" s="995"/>
      <c r="F730" s="995"/>
      <c r="G730" s="995"/>
      <c r="H730" s="995"/>
      <c r="I730" s="996"/>
      <c r="J730" s="996"/>
      <c r="K730" s="996"/>
      <c r="L730" s="958"/>
      <c r="M730" s="958"/>
      <c r="N730" s="958"/>
      <c r="O730" s="958"/>
      <c r="P730" s="958"/>
      <c r="Q730" s="958"/>
      <c r="R730" s="958"/>
      <c r="S730" s="958"/>
      <c r="T730" s="958"/>
      <c r="U730" s="958"/>
      <c r="V730" s="958"/>
      <c r="W730" s="958"/>
      <c r="X730" s="958"/>
      <c r="Y730" s="958"/>
      <c r="Z730" s="958"/>
    </row>
    <row r="731" spans="1:26" ht="18.75" customHeight="1">
      <c r="A731" s="958"/>
      <c r="B731" s="995"/>
      <c r="C731" s="985"/>
      <c r="D731" s="985"/>
      <c r="E731" s="995"/>
      <c r="F731" s="995"/>
      <c r="G731" s="995"/>
      <c r="H731" s="995"/>
      <c r="I731" s="996"/>
      <c r="J731" s="996"/>
      <c r="K731" s="996"/>
      <c r="L731" s="958"/>
      <c r="M731" s="958"/>
      <c r="N731" s="958"/>
      <c r="O731" s="958"/>
      <c r="P731" s="958"/>
      <c r="Q731" s="958"/>
      <c r="R731" s="958"/>
      <c r="S731" s="958"/>
      <c r="T731" s="958"/>
      <c r="U731" s="958"/>
      <c r="V731" s="958"/>
      <c r="W731" s="958"/>
      <c r="X731" s="958"/>
      <c r="Y731" s="958"/>
      <c r="Z731" s="958"/>
    </row>
    <row r="732" spans="1:26" ht="18.75" customHeight="1">
      <c r="A732" s="958"/>
      <c r="B732" s="995"/>
      <c r="C732" s="985"/>
      <c r="D732" s="985"/>
      <c r="E732" s="995"/>
      <c r="F732" s="995"/>
      <c r="G732" s="995"/>
      <c r="H732" s="995"/>
      <c r="I732" s="996"/>
      <c r="J732" s="996"/>
      <c r="K732" s="996"/>
      <c r="L732" s="958"/>
      <c r="M732" s="958"/>
      <c r="N732" s="958"/>
      <c r="O732" s="958"/>
      <c r="P732" s="958"/>
      <c r="Q732" s="958"/>
      <c r="R732" s="958"/>
      <c r="S732" s="958"/>
      <c r="T732" s="958"/>
      <c r="U732" s="958"/>
      <c r="V732" s="958"/>
      <c r="W732" s="958"/>
      <c r="X732" s="958"/>
      <c r="Y732" s="958"/>
      <c r="Z732" s="958"/>
    </row>
    <row r="733" spans="1:26" ht="18.75" customHeight="1">
      <c r="A733" s="958"/>
      <c r="B733" s="995"/>
      <c r="C733" s="985"/>
      <c r="D733" s="985"/>
      <c r="E733" s="995"/>
      <c r="F733" s="995"/>
      <c r="G733" s="995"/>
      <c r="H733" s="995"/>
      <c r="I733" s="996"/>
      <c r="J733" s="996"/>
      <c r="K733" s="996"/>
      <c r="L733" s="958"/>
      <c r="M733" s="958"/>
      <c r="N733" s="958"/>
      <c r="O733" s="958"/>
      <c r="P733" s="958"/>
      <c r="Q733" s="958"/>
      <c r="R733" s="958"/>
      <c r="S733" s="958"/>
      <c r="T733" s="958"/>
      <c r="U733" s="958"/>
      <c r="V733" s="958"/>
      <c r="W733" s="958"/>
      <c r="X733" s="958"/>
      <c r="Y733" s="958"/>
      <c r="Z733" s="958"/>
    </row>
    <row r="734" spans="1:26" ht="18.75" customHeight="1">
      <c r="A734" s="958"/>
      <c r="B734" s="995"/>
      <c r="C734" s="985"/>
      <c r="D734" s="985"/>
      <c r="E734" s="995"/>
      <c r="F734" s="995"/>
      <c r="G734" s="995"/>
      <c r="H734" s="995"/>
      <c r="I734" s="996"/>
      <c r="J734" s="996"/>
      <c r="K734" s="996"/>
      <c r="L734" s="958"/>
      <c r="M734" s="958"/>
      <c r="N734" s="958"/>
      <c r="O734" s="958"/>
      <c r="P734" s="958"/>
      <c r="Q734" s="958"/>
      <c r="R734" s="958"/>
      <c r="S734" s="958"/>
      <c r="T734" s="958"/>
      <c r="U734" s="958"/>
      <c r="V734" s="958"/>
      <c r="W734" s="958"/>
      <c r="X734" s="958"/>
      <c r="Y734" s="958"/>
      <c r="Z734" s="958"/>
    </row>
    <row r="735" spans="1:26" ht="18.75" customHeight="1">
      <c r="A735" s="958"/>
      <c r="B735" s="995"/>
      <c r="C735" s="985"/>
      <c r="D735" s="985"/>
      <c r="E735" s="995"/>
      <c r="F735" s="995"/>
      <c r="G735" s="995"/>
      <c r="H735" s="995"/>
      <c r="I735" s="996"/>
      <c r="J735" s="996"/>
      <c r="K735" s="996"/>
      <c r="L735" s="958"/>
      <c r="M735" s="958"/>
      <c r="N735" s="958"/>
      <c r="O735" s="958"/>
      <c r="P735" s="958"/>
      <c r="Q735" s="958"/>
      <c r="R735" s="958"/>
      <c r="S735" s="958"/>
      <c r="T735" s="958"/>
      <c r="U735" s="958"/>
      <c r="V735" s="958"/>
      <c r="W735" s="958"/>
      <c r="X735" s="958"/>
      <c r="Y735" s="958"/>
      <c r="Z735" s="958"/>
    </row>
    <row r="736" spans="1:26" ht="18.75" customHeight="1">
      <c r="A736" s="958"/>
      <c r="B736" s="995"/>
      <c r="C736" s="985"/>
      <c r="D736" s="985"/>
      <c r="E736" s="995"/>
      <c r="F736" s="995"/>
      <c r="G736" s="995"/>
      <c r="H736" s="995"/>
      <c r="I736" s="996"/>
      <c r="J736" s="996"/>
      <c r="K736" s="996"/>
      <c r="L736" s="958"/>
      <c r="M736" s="958"/>
      <c r="N736" s="958"/>
      <c r="O736" s="958"/>
      <c r="P736" s="958"/>
      <c r="Q736" s="958"/>
      <c r="R736" s="958"/>
      <c r="S736" s="958"/>
      <c r="T736" s="958"/>
      <c r="U736" s="958"/>
      <c r="V736" s="958"/>
      <c r="W736" s="958"/>
      <c r="X736" s="958"/>
      <c r="Y736" s="958"/>
      <c r="Z736" s="958"/>
    </row>
    <row r="737" spans="1:26" ht="18.75" customHeight="1">
      <c r="A737" s="958"/>
      <c r="B737" s="995"/>
      <c r="C737" s="985"/>
      <c r="D737" s="985"/>
      <c r="E737" s="995"/>
      <c r="F737" s="995"/>
      <c r="G737" s="995"/>
      <c r="H737" s="995"/>
      <c r="I737" s="996"/>
      <c r="J737" s="996"/>
      <c r="K737" s="996"/>
      <c r="L737" s="958"/>
      <c r="M737" s="958"/>
      <c r="N737" s="958"/>
      <c r="O737" s="958"/>
      <c r="P737" s="958"/>
      <c r="Q737" s="958"/>
      <c r="R737" s="958"/>
      <c r="S737" s="958"/>
      <c r="T737" s="958"/>
      <c r="U737" s="958"/>
      <c r="V737" s="958"/>
      <c r="W737" s="958"/>
      <c r="X737" s="958"/>
      <c r="Y737" s="958"/>
      <c r="Z737" s="958"/>
    </row>
    <row r="738" spans="1:26" ht="18.75" customHeight="1">
      <c r="A738" s="958"/>
      <c r="B738" s="995"/>
      <c r="C738" s="985"/>
      <c r="D738" s="985"/>
      <c r="E738" s="995"/>
      <c r="F738" s="995"/>
      <c r="G738" s="995"/>
      <c r="H738" s="995"/>
      <c r="I738" s="996"/>
      <c r="J738" s="996"/>
      <c r="K738" s="996"/>
      <c r="L738" s="958"/>
      <c r="M738" s="958"/>
      <c r="N738" s="958"/>
      <c r="O738" s="958"/>
      <c r="P738" s="958"/>
      <c r="Q738" s="958"/>
      <c r="R738" s="958"/>
      <c r="S738" s="958"/>
      <c r="T738" s="958"/>
      <c r="U738" s="958"/>
      <c r="V738" s="958"/>
      <c r="W738" s="958"/>
      <c r="X738" s="958"/>
      <c r="Y738" s="958"/>
      <c r="Z738" s="958"/>
    </row>
    <row r="739" spans="1:26" ht="18.75" customHeight="1">
      <c r="A739" s="958"/>
      <c r="B739" s="995"/>
      <c r="C739" s="985"/>
      <c r="D739" s="985"/>
      <c r="E739" s="995"/>
      <c r="F739" s="995"/>
      <c r="G739" s="995"/>
      <c r="H739" s="995"/>
      <c r="I739" s="996"/>
      <c r="J739" s="996"/>
      <c r="K739" s="996"/>
      <c r="L739" s="958"/>
      <c r="M739" s="958"/>
      <c r="N739" s="958"/>
      <c r="O739" s="958"/>
      <c r="P739" s="958"/>
      <c r="Q739" s="958"/>
      <c r="R739" s="958"/>
      <c r="S739" s="958"/>
      <c r="T739" s="958"/>
      <c r="U739" s="958"/>
      <c r="V739" s="958"/>
      <c r="W739" s="958"/>
      <c r="X739" s="958"/>
      <c r="Y739" s="958"/>
      <c r="Z739" s="958"/>
    </row>
    <row r="740" spans="1:26" ht="18.75" customHeight="1">
      <c r="A740" s="958"/>
      <c r="B740" s="995"/>
      <c r="C740" s="985"/>
      <c r="D740" s="985"/>
      <c r="E740" s="995"/>
      <c r="F740" s="995"/>
      <c r="G740" s="995"/>
      <c r="H740" s="995"/>
      <c r="I740" s="996"/>
      <c r="J740" s="996"/>
      <c r="K740" s="996"/>
      <c r="L740" s="958"/>
      <c r="M740" s="958"/>
      <c r="N740" s="958"/>
      <c r="O740" s="958"/>
      <c r="P740" s="958"/>
      <c r="Q740" s="958"/>
      <c r="R740" s="958"/>
      <c r="S740" s="958"/>
      <c r="T740" s="958"/>
      <c r="U740" s="958"/>
      <c r="V740" s="958"/>
      <c r="W740" s="958"/>
      <c r="X740" s="958"/>
      <c r="Y740" s="958"/>
      <c r="Z740" s="958"/>
    </row>
    <row r="741" spans="1:26" ht="18.75" customHeight="1">
      <c r="A741" s="958"/>
      <c r="B741" s="995"/>
      <c r="C741" s="985"/>
      <c r="D741" s="985"/>
      <c r="E741" s="995"/>
      <c r="F741" s="995"/>
      <c r="G741" s="995"/>
      <c r="H741" s="995"/>
      <c r="I741" s="996"/>
      <c r="J741" s="996"/>
      <c r="K741" s="996"/>
      <c r="L741" s="958"/>
      <c r="M741" s="958"/>
      <c r="N741" s="958"/>
      <c r="O741" s="958"/>
      <c r="P741" s="958"/>
      <c r="Q741" s="958"/>
      <c r="R741" s="958"/>
      <c r="S741" s="958"/>
      <c r="T741" s="958"/>
      <c r="U741" s="958"/>
      <c r="V741" s="958"/>
      <c r="W741" s="958"/>
      <c r="X741" s="958"/>
      <c r="Y741" s="958"/>
      <c r="Z741" s="958"/>
    </row>
    <row r="742" spans="1:26" ht="18.75" customHeight="1">
      <c r="A742" s="958"/>
      <c r="B742" s="995"/>
      <c r="C742" s="985"/>
      <c r="D742" s="985"/>
      <c r="E742" s="995"/>
      <c r="F742" s="995"/>
      <c r="G742" s="995"/>
      <c r="H742" s="995"/>
      <c r="I742" s="996"/>
      <c r="J742" s="996"/>
      <c r="K742" s="996"/>
      <c r="L742" s="958"/>
      <c r="M742" s="958"/>
      <c r="N742" s="958"/>
      <c r="O742" s="958"/>
      <c r="P742" s="958"/>
      <c r="Q742" s="958"/>
      <c r="R742" s="958"/>
      <c r="S742" s="958"/>
      <c r="T742" s="958"/>
      <c r="U742" s="958"/>
      <c r="V742" s="958"/>
      <c r="W742" s="958"/>
      <c r="X742" s="958"/>
      <c r="Y742" s="958"/>
      <c r="Z742" s="958"/>
    </row>
    <row r="743" spans="1:26" ht="18.75" customHeight="1">
      <c r="A743" s="958"/>
      <c r="B743" s="995"/>
      <c r="C743" s="985"/>
      <c r="D743" s="985"/>
      <c r="E743" s="995"/>
      <c r="F743" s="995"/>
      <c r="G743" s="995"/>
      <c r="H743" s="995"/>
      <c r="I743" s="996"/>
      <c r="J743" s="996"/>
      <c r="K743" s="996"/>
      <c r="L743" s="958"/>
      <c r="M743" s="958"/>
      <c r="N743" s="958"/>
      <c r="O743" s="958"/>
      <c r="P743" s="958"/>
      <c r="Q743" s="958"/>
      <c r="R743" s="958"/>
      <c r="S743" s="958"/>
      <c r="T743" s="958"/>
      <c r="U743" s="958"/>
      <c r="V743" s="958"/>
      <c r="W743" s="958"/>
      <c r="X743" s="958"/>
      <c r="Y743" s="958"/>
      <c r="Z743" s="958"/>
    </row>
    <row r="744" spans="1:26" ht="18.75" customHeight="1">
      <c r="A744" s="958"/>
      <c r="B744" s="995"/>
      <c r="C744" s="985"/>
      <c r="D744" s="985"/>
      <c r="E744" s="995"/>
      <c r="F744" s="995"/>
      <c r="G744" s="995"/>
      <c r="H744" s="995"/>
      <c r="I744" s="996"/>
      <c r="J744" s="996"/>
      <c r="K744" s="996"/>
      <c r="L744" s="958"/>
      <c r="M744" s="958"/>
      <c r="N744" s="958"/>
      <c r="O744" s="958"/>
      <c r="P744" s="958"/>
      <c r="Q744" s="958"/>
      <c r="R744" s="958"/>
      <c r="S744" s="958"/>
      <c r="T744" s="958"/>
      <c r="U744" s="958"/>
      <c r="V744" s="958"/>
      <c r="W744" s="958"/>
      <c r="X744" s="958"/>
      <c r="Y744" s="958"/>
      <c r="Z744" s="958"/>
    </row>
    <row r="745" spans="1:26" ht="18.75" customHeight="1">
      <c r="A745" s="958"/>
      <c r="B745" s="995"/>
      <c r="C745" s="985"/>
      <c r="D745" s="985"/>
      <c r="E745" s="995"/>
      <c r="F745" s="995"/>
      <c r="G745" s="995"/>
      <c r="H745" s="995"/>
      <c r="I745" s="996"/>
      <c r="J745" s="996"/>
      <c r="K745" s="996"/>
      <c r="L745" s="958"/>
      <c r="M745" s="958"/>
      <c r="N745" s="958"/>
      <c r="O745" s="958"/>
      <c r="P745" s="958"/>
      <c r="Q745" s="958"/>
      <c r="R745" s="958"/>
      <c r="S745" s="958"/>
      <c r="T745" s="958"/>
      <c r="U745" s="958"/>
      <c r="V745" s="958"/>
      <c r="W745" s="958"/>
      <c r="X745" s="958"/>
      <c r="Y745" s="958"/>
      <c r="Z745" s="958"/>
    </row>
    <row r="746" spans="1:26" ht="18.75" customHeight="1">
      <c r="A746" s="958"/>
      <c r="B746" s="995"/>
      <c r="C746" s="985"/>
      <c r="D746" s="985"/>
      <c r="E746" s="995"/>
      <c r="F746" s="995"/>
      <c r="G746" s="995"/>
      <c r="H746" s="995"/>
      <c r="I746" s="996"/>
      <c r="J746" s="996"/>
      <c r="K746" s="996"/>
      <c r="L746" s="958"/>
      <c r="M746" s="958"/>
      <c r="N746" s="958"/>
      <c r="O746" s="958"/>
      <c r="P746" s="958"/>
      <c r="Q746" s="958"/>
      <c r="R746" s="958"/>
      <c r="S746" s="958"/>
      <c r="T746" s="958"/>
      <c r="U746" s="958"/>
      <c r="V746" s="958"/>
      <c r="W746" s="958"/>
      <c r="X746" s="958"/>
      <c r="Y746" s="958"/>
      <c r="Z746" s="958"/>
    </row>
    <row r="747" spans="1:26" ht="18.75" customHeight="1">
      <c r="A747" s="958"/>
      <c r="B747" s="995"/>
      <c r="C747" s="985"/>
      <c r="D747" s="985"/>
      <c r="E747" s="995"/>
      <c r="F747" s="995"/>
      <c r="G747" s="995"/>
      <c r="H747" s="995"/>
      <c r="I747" s="996"/>
      <c r="J747" s="996"/>
      <c r="K747" s="996"/>
      <c r="L747" s="958"/>
      <c r="M747" s="958"/>
      <c r="N747" s="958"/>
      <c r="O747" s="958"/>
      <c r="P747" s="958"/>
      <c r="Q747" s="958"/>
      <c r="R747" s="958"/>
      <c r="S747" s="958"/>
      <c r="T747" s="958"/>
      <c r="U747" s="958"/>
      <c r="V747" s="958"/>
      <c r="W747" s="958"/>
      <c r="X747" s="958"/>
      <c r="Y747" s="958"/>
      <c r="Z747" s="958"/>
    </row>
    <row r="748" spans="1:26" ht="18.75" customHeight="1">
      <c r="A748" s="958"/>
      <c r="B748" s="995"/>
      <c r="C748" s="985"/>
      <c r="D748" s="985"/>
      <c r="E748" s="995"/>
      <c r="F748" s="995"/>
      <c r="G748" s="995"/>
      <c r="H748" s="995"/>
      <c r="I748" s="996"/>
      <c r="J748" s="996"/>
      <c r="K748" s="996"/>
      <c r="L748" s="958"/>
      <c r="M748" s="958"/>
      <c r="N748" s="958"/>
      <c r="O748" s="958"/>
      <c r="P748" s="958"/>
      <c r="Q748" s="958"/>
      <c r="R748" s="958"/>
      <c r="S748" s="958"/>
      <c r="T748" s="958"/>
      <c r="U748" s="958"/>
      <c r="V748" s="958"/>
      <c r="W748" s="958"/>
      <c r="X748" s="958"/>
      <c r="Y748" s="958"/>
      <c r="Z748" s="958"/>
    </row>
    <row r="749" spans="1:26" ht="18.75" customHeight="1">
      <c r="A749" s="958"/>
      <c r="B749" s="995"/>
      <c r="C749" s="985"/>
      <c r="D749" s="985"/>
      <c r="E749" s="995"/>
      <c r="F749" s="995"/>
      <c r="G749" s="995"/>
      <c r="H749" s="995"/>
      <c r="I749" s="996"/>
      <c r="J749" s="996"/>
      <c r="K749" s="996"/>
      <c r="L749" s="958"/>
      <c r="M749" s="958"/>
      <c r="N749" s="958"/>
      <c r="O749" s="958"/>
      <c r="P749" s="958"/>
      <c r="Q749" s="958"/>
      <c r="R749" s="958"/>
      <c r="S749" s="958"/>
      <c r="T749" s="958"/>
      <c r="U749" s="958"/>
      <c r="V749" s="958"/>
      <c r="W749" s="958"/>
      <c r="X749" s="958"/>
      <c r="Y749" s="958"/>
      <c r="Z749" s="958"/>
    </row>
    <row r="750" spans="1:26" ht="18.75" customHeight="1">
      <c r="A750" s="958"/>
      <c r="B750" s="995"/>
      <c r="C750" s="985"/>
      <c r="D750" s="985"/>
      <c r="E750" s="995"/>
      <c r="F750" s="995"/>
      <c r="G750" s="995"/>
      <c r="H750" s="995"/>
      <c r="I750" s="996"/>
      <c r="J750" s="996"/>
      <c r="K750" s="996"/>
      <c r="L750" s="958"/>
      <c r="M750" s="958"/>
      <c r="N750" s="958"/>
      <c r="O750" s="958"/>
      <c r="P750" s="958"/>
      <c r="Q750" s="958"/>
      <c r="R750" s="958"/>
      <c r="S750" s="958"/>
      <c r="T750" s="958"/>
      <c r="U750" s="958"/>
      <c r="V750" s="958"/>
      <c r="W750" s="958"/>
      <c r="X750" s="958"/>
      <c r="Y750" s="958"/>
      <c r="Z750" s="958"/>
    </row>
    <row r="751" spans="1:26" ht="18.75" customHeight="1">
      <c r="A751" s="958"/>
      <c r="B751" s="995"/>
      <c r="C751" s="985"/>
      <c r="D751" s="985"/>
      <c r="E751" s="995"/>
      <c r="F751" s="995"/>
      <c r="G751" s="995"/>
      <c r="H751" s="995"/>
      <c r="I751" s="996"/>
      <c r="J751" s="996"/>
      <c r="K751" s="996"/>
      <c r="L751" s="958"/>
      <c r="M751" s="958"/>
      <c r="N751" s="958"/>
      <c r="O751" s="958"/>
      <c r="P751" s="958"/>
      <c r="Q751" s="958"/>
      <c r="R751" s="958"/>
      <c r="S751" s="958"/>
      <c r="T751" s="958"/>
      <c r="U751" s="958"/>
      <c r="V751" s="958"/>
      <c r="W751" s="958"/>
      <c r="X751" s="958"/>
      <c r="Y751" s="958"/>
      <c r="Z751" s="958"/>
    </row>
    <row r="752" spans="1:26" ht="18.75" customHeight="1">
      <c r="A752" s="958"/>
      <c r="B752" s="995"/>
      <c r="C752" s="985"/>
      <c r="D752" s="985"/>
      <c r="E752" s="995"/>
      <c r="F752" s="995"/>
      <c r="G752" s="995"/>
      <c r="H752" s="995"/>
      <c r="I752" s="996"/>
      <c r="J752" s="996"/>
      <c r="K752" s="996"/>
      <c r="L752" s="958"/>
      <c r="M752" s="958"/>
      <c r="N752" s="958"/>
      <c r="O752" s="958"/>
      <c r="P752" s="958"/>
      <c r="Q752" s="958"/>
      <c r="R752" s="958"/>
      <c r="S752" s="958"/>
      <c r="T752" s="958"/>
      <c r="U752" s="958"/>
      <c r="V752" s="958"/>
      <c r="W752" s="958"/>
      <c r="X752" s="958"/>
      <c r="Y752" s="958"/>
      <c r="Z752" s="958"/>
    </row>
    <row r="753" spans="1:26" ht="18.75" customHeight="1">
      <c r="A753" s="958"/>
      <c r="B753" s="995"/>
      <c r="C753" s="985"/>
      <c r="D753" s="985"/>
      <c r="E753" s="995"/>
      <c r="F753" s="995"/>
      <c r="G753" s="995"/>
      <c r="H753" s="995"/>
      <c r="I753" s="996"/>
      <c r="J753" s="996"/>
      <c r="K753" s="996"/>
      <c r="L753" s="958"/>
      <c r="M753" s="958"/>
      <c r="N753" s="958"/>
      <c r="O753" s="958"/>
      <c r="P753" s="958"/>
      <c r="Q753" s="958"/>
      <c r="R753" s="958"/>
      <c r="S753" s="958"/>
      <c r="T753" s="958"/>
      <c r="U753" s="958"/>
      <c r="V753" s="958"/>
      <c r="W753" s="958"/>
      <c r="X753" s="958"/>
      <c r="Y753" s="958"/>
      <c r="Z753" s="958"/>
    </row>
    <row r="754" spans="1:26" ht="18.75" customHeight="1">
      <c r="A754" s="958"/>
      <c r="B754" s="995"/>
      <c r="C754" s="985"/>
      <c r="D754" s="985"/>
      <c r="E754" s="995"/>
      <c r="F754" s="995"/>
      <c r="G754" s="995"/>
      <c r="H754" s="995"/>
      <c r="I754" s="996"/>
      <c r="J754" s="996"/>
      <c r="K754" s="996"/>
      <c r="L754" s="958"/>
      <c r="M754" s="958"/>
      <c r="N754" s="958"/>
      <c r="O754" s="958"/>
      <c r="P754" s="958"/>
      <c r="Q754" s="958"/>
      <c r="R754" s="958"/>
      <c r="S754" s="958"/>
      <c r="T754" s="958"/>
      <c r="U754" s="958"/>
      <c r="V754" s="958"/>
      <c r="W754" s="958"/>
      <c r="X754" s="958"/>
      <c r="Y754" s="958"/>
      <c r="Z754" s="958"/>
    </row>
    <row r="755" spans="1:26" ht="18.75" customHeight="1">
      <c r="A755" s="958"/>
      <c r="B755" s="995"/>
      <c r="C755" s="985"/>
      <c r="D755" s="985"/>
      <c r="E755" s="995"/>
      <c r="F755" s="995"/>
      <c r="G755" s="995"/>
      <c r="H755" s="995"/>
      <c r="I755" s="996"/>
      <c r="J755" s="996"/>
      <c r="K755" s="996"/>
      <c r="L755" s="958"/>
      <c r="M755" s="958"/>
      <c r="N755" s="958"/>
      <c r="O755" s="958"/>
      <c r="P755" s="958"/>
      <c r="Q755" s="958"/>
      <c r="R755" s="958"/>
      <c r="S755" s="958"/>
      <c r="T755" s="958"/>
      <c r="U755" s="958"/>
      <c r="V755" s="958"/>
      <c r="W755" s="958"/>
      <c r="X755" s="958"/>
      <c r="Y755" s="958"/>
      <c r="Z755" s="958"/>
    </row>
    <row r="756" spans="1:26" ht="18.75" customHeight="1">
      <c r="A756" s="958"/>
      <c r="B756" s="995"/>
      <c r="C756" s="985"/>
      <c r="D756" s="985"/>
      <c r="E756" s="995"/>
      <c r="F756" s="995"/>
      <c r="G756" s="995"/>
      <c r="H756" s="995"/>
      <c r="I756" s="996"/>
      <c r="J756" s="996"/>
      <c r="K756" s="996"/>
      <c r="L756" s="958"/>
      <c r="M756" s="958"/>
      <c r="N756" s="958"/>
      <c r="O756" s="958"/>
      <c r="P756" s="958"/>
      <c r="Q756" s="958"/>
      <c r="R756" s="958"/>
      <c r="S756" s="958"/>
      <c r="T756" s="958"/>
      <c r="U756" s="958"/>
      <c r="V756" s="958"/>
      <c r="W756" s="958"/>
      <c r="X756" s="958"/>
      <c r="Y756" s="958"/>
      <c r="Z756" s="958"/>
    </row>
    <row r="757" spans="1:26" ht="18.75" customHeight="1">
      <c r="A757" s="958"/>
      <c r="B757" s="995"/>
      <c r="C757" s="985"/>
      <c r="D757" s="985"/>
      <c r="E757" s="995"/>
      <c r="F757" s="995"/>
      <c r="G757" s="995"/>
      <c r="H757" s="995"/>
      <c r="I757" s="996"/>
      <c r="J757" s="996"/>
      <c r="K757" s="996"/>
      <c r="L757" s="958"/>
      <c r="M757" s="958"/>
      <c r="N757" s="958"/>
      <c r="O757" s="958"/>
      <c r="P757" s="958"/>
      <c r="Q757" s="958"/>
      <c r="R757" s="958"/>
      <c r="S757" s="958"/>
      <c r="T757" s="958"/>
      <c r="U757" s="958"/>
      <c r="V757" s="958"/>
      <c r="W757" s="958"/>
      <c r="X757" s="958"/>
      <c r="Y757" s="958"/>
      <c r="Z757" s="958"/>
    </row>
    <row r="758" spans="1:26" ht="18.75" customHeight="1">
      <c r="A758" s="958"/>
      <c r="B758" s="995"/>
      <c r="C758" s="985"/>
      <c r="D758" s="985"/>
      <c r="E758" s="995"/>
      <c r="F758" s="995"/>
      <c r="G758" s="995"/>
      <c r="H758" s="995"/>
      <c r="I758" s="996"/>
      <c r="J758" s="996"/>
      <c r="K758" s="996"/>
      <c r="L758" s="958"/>
      <c r="M758" s="958"/>
      <c r="N758" s="958"/>
      <c r="O758" s="958"/>
      <c r="P758" s="958"/>
      <c r="Q758" s="958"/>
      <c r="R758" s="958"/>
      <c r="S758" s="958"/>
      <c r="T758" s="958"/>
      <c r="U758" s="958"/>
      <c r="V758" s="958"/>
      <c r="W758" s="958"/>
      <c r="X758" s="958"/>
      <c r="Y758" s="958"/>
      <c r="Z758" s="958"/>
    </row>
    <row r="759" spans="1:26" ht="18.75" customHeight="1">
      <c r="A759" s="958"/>
      <c r="B759" s="995"/>
      <c r="C759" s="985"/>
      <c r="D759" s="985"/>
      <c r="E759" s="995"/>
      <c r="F759" s="995"/>
      <c r="G759" s="995"/>
      <c r="H759" s="995"/>
      <c r="I759" s="996"/>
      <c r="J759" s="996"/>
      <c r="K759" s="996"/>
      <c r="L759" s="958"/>
      <c r="M759" s="958"/>
      <c r="N759" s="958"/>
      <c r="O759" s="958"/>
      <c r="P759" s="958"/>
      <c r="Q759" s="958"/>
      <c r="R759" s="958"/>
      <c r="S759" s="958"/>
      <c r="T759" s="958"/>
      <c r="U759" s="958"/>
      <c r="V759" s="958"/>
      <c r="W759" s="958"/>
      <c r="X759" s="958"/>
      <c r="Y759" s="958"/>
      <c r="Z759" s="958"/>
    </row>
    <row r="760" spans="1:26" ht="18.75" customHeight="1">
      <c r="A760" s="958"/>
      <c r="B760" s="995"/>
      <c r="C760" s="985"/>
      <c r="D760" s="985"/>
      <c r="E760" s="995"/>
      <c r="F760" s="995"/>
      <c r="G760" s="995"/>
      <c r="H760" s="995"/>
      <c r="I760" s="996"/>
      <c r="J760" s="996"/>
      <c r="K760" s="996"/>
      <c r="L760" s="958"/>
      <c r="M760" s="958"/>
      <c r="N760" s="958"/>
      <c r="O760" s="958"/>
      <c r="P760" s="958"/>
      <c r="Q760" s="958"/>
      <c r="R760" s="958"/>
      <c r="S760" s="958"/>
      <c r="T760" s="958"/>
      <c r="U760" s="958"/>
      <c r="V760" s="958"/>
      <c r="W760" s="958"/>
      <c r="X760" s="958"/>
      <c r="Y760" s="958"/>
      <c r="Z760" s="958"/>
    </row>
    <row r="761" spans="1:26" ht="18.75" customHeight="1">
      <c r="A761" s="958"/>
      <c r="B761" s="995"/>
      <c r="C761" s="985"/>
      <c r="D761" s="985"/>
      <c r="E761" s="995"/>
      <c r="F761" s="995"/>
      <c r="G761" s="995"/>
      <c r="H761" s="995"/>
      <c r="I761" s="996"/>
      <c r="J761" s="996"/>
      <c r="K761" s="996"/>
      <c r="L761" s="958"/>
      <c r="M761" s="958"/>
      <c r="N761" s="958"/>
      <c r="O761" s="958"/>
      <c r="P761" s="958"/>
      <c r="Q761" s="958"/>
      <c r="R761" s="958"/>
      <c r="S761" s="958"/>
      <c r="T761" s="958"/>
      <c r="U761" s="958"/>
      <c r="V761" s="958"/>
      <c r="W761" s="958"/>
      <c r="X761" s="958"/>
      <c r="Y761" s="958"/>
      <c r="Z761" s="958"/>
    </row>
    <row r="762" spans="1:26" ht="18.75" customHeight="1">
      <c r="A762" s="958"/>
      <c r="B762" s="995"/>
      <c r="C762" s="985"/>
      <c r="D762" s="985"/>
      <c r="E762" s="995"/>
      <c r="F762" s="995"/>
      <c r="G762" s="995"/>
      <c r="H762" s="995"/>
      <c r="I762" s="996"/>
      <c r="J762" s="996"/>
      <c r="K762" s="996"/>
      <c r="L762" s="958"/>
      <c r="M762" s="958"/>
      <c r="N762" s="958"/>
      <c r="O762" s="958"/>
      <c r="P762" s="958"/>
      <c r="Q762" s="958"/>
      <c r="R762" s="958"/>
      <c r="S762" s="958"/>
      <c r="T762" s="958"/>
      <c r="U762" s="958"/>
      <c r="V762" s="958"/>
      <c r="W762" s="958"/>
      <c r="X762" s="958"/>
      <c r="Y762" s="958"/>
      <c r="Z762" s="958"/>
    </row>
    <row r="763" spans="1:26" ht="18.75" customHeight="1">
      <c r="A763" s="958"/>
      <c r="B763" s="995"/>
      <c r="C763" s="985"/>
      <c r="D763" s="985"/>
      <c r="E763" s="995"/>
      <c r="F763" s="995"/>
      <c r="G763" s="995"/>
      <c r="H763" s="995"/>
      <c r="I763" s="996"/>
      <c r="J763" s="996"/>
      <c r="K763" s="996"/>
      <c r="L763" s="958"/>
      <c r="M763" s="958"/>
      <c r="N763" s="958"/>
      <c r="O763" s="958"/>
      <c r="P763" s="958"/>
      <c r="Q763" s="958"/>
      <c r="R763" s="958"/>
      <c r="S763" s="958"/>
      <c r="T763" s="958"/>
      <c r="U763" s="958"/>
      <c r="V763" s="958"/>
      <c r="W763" s="958"/>
      <c r="X763" s="958"/>
      <c r="Y763" s="958"/>
      <c r="Z763" s="958"/>
    </row>
    <row r="764" spans="1:26" ht="18.75" customHeight="1">
      <c r="A764" s="958"/>
      <c r="B764" s="995"/>
      <c r="C764" s="985"/>
      <c r="D764" s="985"/>
      <c r="E764" s="995"/>
      <c r="F764" s="995"/>
      <c r="G764" s="995"/>
      <c r="H764" s="995"/>
      <c r="I764" s="996"/>
      <c r="J764" s="996"/>
      <c r="K764" s="996"/>
      <c r="L764" s="958"/>
      <c r="M764" s="958"/>
      <c r="N764" s="958"/>
      <c r="O764" s="958"/>
      <c r="P764" s="958"/>
      <c r="Q764" s="958"/>
      <c r="R764" s="958"/>
      <c r="S764" s="958"/>
      <c r="T764" s="958"/>
      <c r="U764" s="958"/>
      <c r="V764" s="958"/>
      <c r="W764" s="958"/>
      <c r="X764" s="958"/>
      <c r="Y764" s="958"/>
      <c r="Z764" s="958"/>
    </row>
    <row r="765" spans="1:26" ht="18.75" customHeight="1">
      <c r="A765" s="958"/>
      <c r="B765" s="995"/>
      <c r="C765" s="985"/>
      <c r="D765" s="985"/>
      <c r="E765" s="995"/>
      <c r="F765" s="995"/>
      <c r="G765" s="995"/>
      <c r="H765" s="995"/>
      <c r="I765" s="996"/>
      <c r="J765" s="996"/>
      <c r="K765" s="996"/>
      <c r="L765" s="958"/>
      <c r="M765" s="958"/>
      <c r="N765" s="958"/>
      <c r="O765" s="958"/>
      <c r="P765" s="958"/>
      <c r="Q765" s="958"/>
      <c r="R765" s="958"/>
      <c r="S765" s="958"/>
      <c r="T765" s="958"/>
      <c r="U765" s="958"/>
      <c r="V765" s="958"/>
      <c r="W765" s="958"/>
      <c r="X765" s="958"/>
      <c r="Y765" s="958"/>
      <c r="Z765" s="958"/>
    </row>
    <row r="766" spans="1:26" ht="18.75" customHeight="1">
      <c r="A766" s="958"/>
      <c r="B766" s="995"/>
      <c r="C766" s="985"/>
      <c r="D766" s="985"/>
      <c r="E766" s="995"/>
      <c r="F766" s="995"/>
      <c r="G766" s="995"/>
      <c r="H766" s="995"/>
      <c r="I766" s="996"/>
      <c r="J766" s="996"/>
      <c r="K766" s="996"/>
      <c r="L766" s="958"/>
      <c r="M766" s="958"/>
      <c r="N766" s="958"/>
      <c r="O766" s="958"/>
      <c r="P766" s="958"/>
      <c r="Q766" s="958"/>
      <c r="R766" s="958"/>
      <c r="S766" s="958"/>
      <c r="T766" s="958"/>
      <c r="U766" s="958"/>
      <c r="V766" s="958"/>
      <c r="W766" s="958"/>
      <c r="X766" s="958"/>
      <c r="Y766" s="958"/>
      <c r="Z766" s="958"/>
    </row>
    <row r="767" spans="1:26" ht="18.75" customHeight="1">
      <c r="A767" s="958"/>
      <c r="B767" s="995"/>
      <c r="C767" s="985"/>
      <c r="D767" s="985"/>
      <c r="E767" s="995"/>
      <c r="F767" s="995"/>
      <c r="G767" s="995"/>
      <c r="H767" s="995"/>
      <c r="I767" s="996"/>
      <c r="J767" s="996"/>
      <c r="K767" s="996"/>
      <c r="L767" s="958"/>
      <c r="M767" s="958"/>
      <c r="N767" s="958"/>
      <c r="O767" s="958"/>
      <c r="P767" s="958"/>
      <c r="Q767" s="958"/>
      <c r="R767" s="958"/>
      <c r="S767" s="958"/>
      <c r="T767" s="958"/>
      <c r="U767" s="958"/>
      <c r="V767" s="958"/>
      <c r="W767" s="958"/>
      <c r="X767" s="958"/>
      <c r="Y767" s="958"/>
      <c r="Z767" s="958"/>
    </row>
    <row r="768" spans="1:26" ht="18.75" customHeight="1">
      <c r="A768" s="958"/>
      <c r="B768" s="995"/>
      <c r="C768" s="985"/>
      <c r="D768" s="985"/>
      <c r="E768" s="995"/>
      <c r="F768" s="995"/>
      <c r="G768" s="995"/>
      <c r="H768" s="995"/>
      <c r="I768" s="996"/>
      <c r="J768" s="996"/>
      <c r="K768" s="996"/>
      <c r="L768" s="958"/>
      <c r="M768" s="958"/>
      <c r="N768" s="958"/>
      <c r="O768" s="958"/>
      <c r="P768" s="958"/>
      <c r="Q768" s="958"/>
      <c r="R768" s="958"/>
      <c r="S768" s="958"/>
      <c r="T768" s="958"/>
      <c r="U768" s="958"/>
      <c r="V768" s="958"/>
      <c r="W768" s="958"/>
      <c r="X768" s="958"/>
      <c r="Y768" s="958"/>
      <c r="Z768" s="958"/>
    </row>
    <row r="769" spans="1:26" ht="18.75" customHeight="1">
      <c r="A769" s="958"/>
      <c r="B769" s="995"/>
      <c r="C769" s="985"/>
      <c r="D769" s="985"/>
      <c r="E769" s="995"/>
      <c r="F769" s="995"/>
      <c r="G769" s="995"/>
      <c r="H769" s="995"/>
      <c r="I769" s="996"/>
      <c r="J769" s="996"/>
      <c r="K769" s="996"/>
      <c r="L769" s="958"/>
      <c r="M769" s="958"/>
      <c r="N769" s="958"/>
      <c r="O769" s="958"/>
      <c r="P769" s="958"/>
      <c r="Q769" s="958"/>
      <c r="R769" s="958"/>
      <c r="S769" s="958"/>
      <c r="T769" s="958"/>
      <c r="U769" s="958"/>
      <c r="V769" s="958"/>
      <c r="W769" s="958"/>
      <c r="X769" s="958"/>
      <c r="Y769" s="958"/>
      <c r="Z769" s="958"/>
    </row>
    <row r="770" spans="1:26" ht="18.75" customHeight="1">
      <c r="A770" s="958"/>
      <c r="B770" s="995"/>
      <c r="C770" s="985"/>
      <c r="D770" s="985"/>
      <c r="E770" s="995"/>
      <c r="F770" s="995"/>
      <c r="G770" s="995"/>
      <c r="H770" s="995"/>
      <c r="I770" s="996"/>
      <c r="J770" s="996"/>
      <c r="K770" s="996"/>
      <c r="L770" s="958"/>
      <c r="M770" s="958"/>
      <c r="N770" s="958"/>
      <c r="O770" s="958"/>
      <c r="P770" s="958"/>
      <c r="Q770" s="958"/>
      <c r="R770" s="958"/>
      <c r="S770" s="958"/>
      <c r="T770" s="958"/>
      <c r="U770" s="958"/>
      <c r="V770" s="958"/>
      <c r="W770" s="958"/>
      <c r="X770" s="958"/>
      <c r="Y770" s="958"/>
      <c r="Z770" s="958"/>
    </row>
    <row r="771" spans="1:26" ht="18.75" customHeight="1">
      <c r="A771" s="958"/>
      <c r="B771" s="995"/>
      <c r="C771" s="985"/>
      <c r="D771" s="985"/>
      <c r="E771" s="995"/>
      <c r="F771" s="995"/>
      <c r="G771" s="995"/>
      <c r="H771" s="995"/>
      <c r="I771" s="996"/>
      <c r="J771" s="996"/>
      <c r="K771" s="996"/>
      <c r="L771" s="958"/>
      <c r="M771" s="958"/>
      <c r="N771" s="958"/>
      <c r="O771" s="958"/>
      <c r="P771" s="958"/>
      <c r="Q771" s="958"/>
      <c r="R771" s="958"/>
      <c r="S771" s="958"/>
      <c r="T771" s="958"/>
      <c r="U771" s="958"/>
      <c r="V771" s="958"/>
      <c r="W771" s="958"/>
      <c r="X771" s="958"/>
      <c r="Y771" s="958"/>
      <c r="Z771" s="958"/>
    </row>
    <row r="772" spans="1:26" ht="18.75" customHeight="1">
      <c r="A772" s="958"/>
      <c r="B772" s="995"/>
      <c r="C772" s="985"/>
      <c r="D772" s="985"/>
      <c r="E772" s="995"/>
      <c r="F772" s="995"/>
      <c r="G772" s="995"/>
      <c r="H772" s="995"/>
      <c r="I772" s="996"/>
      <c r="J772" s="996"/>
      <c r="K772" s="996"/>
      <c r="L772" s="958"/>
      <c r="M772" s="958"/>
      <c r="N772" s="958"/>
      <c r="O772" s="958"/>
      <c r="P772" s="958"/>
      <c r="Q772" s="958"/>
      <c r="R772" s="958"/>
      <c r="S772" s="958"/>
      <c r="T772" s="958"/>
      <c r="U772" s="958"/>
      <c r="V772" s="958"/>
      <c r="W772" s="958"/>
      <c r="X772" s="958"/>
      <c r="Y772" s="958"/>
      <c r="Z772" s="958"/>
    </row>
    <row r="773" spans="1:26" ht="18.75" customHeight="1">
      <c r="A773" s="958"/>
      <c r="B773" s="995"/>
      <c r="C773" s="985"/>
      <c r="D773" s="985"/>
      <c r="E773" s="995"/>
      <c r="F773" s="995"/>
      <c r="G773" s="995"/>
      <c r="H773" s="995"/>
      <c r="I773" s="996"/>
      <c r="J773" s="996"/>
      <c r="K773" s="996"/>
      <c r="L773" s="958"/>
      <c r="M773" s="958"/>
      <c r="N773" s="958"/>
      <c r="O773" s="958"/>
      <c r="P773" s="958"/>
      <c r="Q773" s="958"/>
      <c r="R773" s="958"/>
      <c r="S773" s="958"/>
      <c r="T773" s="958"/>
      <c r="U773" s="958"/>
      <c r="V773" s="958"/>
      <c r="W773" s="958"/>
      <c r="X773" s="958"/>
      <c r="Y773" s="958"/>
      <c r="Z773" s="958"/>
    </row>
    <row r="774" spans="1:26" ht="18.75" customHeight="1">
      <c r="A774" s="958"/>
      <c r="B774" s="995"/>
      <c r="C774" s="985"/>
      <c r="D774" s="985"/>
      <c r="E774" s="995"/>
      <c r="F774" s="995"/>
      <c r="G774" s="995"/>
      <c r="H774" s="995"/>
      <c r="I774" s="996"/>
      <c r="J774" s="996"/>
      <c r="K774" s="996"/>
      <c r="L774" s="958"/>
      <c r="M774" s="958"/>
      <c r="N774" s="958"/>
      <c r="O774" s="958"/>
      <c r="P774" s="958"/>
      <c r="Q774" s="958"/>
      <c r="R774" s="958"/>
      <c r="S774" s="958"/>
      <c r="T774" s="958"/>
      <c r="U774" s="958"/>
      <c r="V774" s="958"/>
      <c r="W774" s="958"/>
      <c r="X774" s="958"/>
      <c r="Y774" s="958"/>
      <c r="Z774" s="958"/>
    </row>
    <row r="775" spans="1:26" ht="18.75" customHeight="1">
      <c r="A775" s="958"/>
      <c r="B775" s="995"/>
      <c r="C775" s="985"/>
      <c r="D775" s="985"/>
      <c r="E775" s="995"/>
      <c r="F775" s="995"/>
      <c r="G775" s="995"/>
      <c r="H775" s="995"/>
      <c r="I775" s="996"/>
      <c r="J775" s="996"/>
      <c r="K775" s="996"/>
      <c r="L775" s="958"/>
      <c r="M775" s="958"/>
      <c r="N775" s="958"/>
      <c r="O775" s="958"/>
      <c r="P775" s="958"/>
      <c r="Q775" s="958"/>
      <c r="R775" s="958"/>
      <c r="S775" s="958"/>
      <c r="T775" s="958"/>
      <c r="U775" s="958"/>
      <c r="V775" s="958"/>
      <c r="W775" s="958"/>
      <c r="X775" s="958"/>
      <c r="Y775" s="958"/>
      <c r="Z775" s="958"/>
    </row>
    <row r="776" spans="1:26" ht="18.75" customHeight="1">
      <c r="A776" s="958"/>
      <c r="B776" s="995"/>
      <c r="C776" s="985"/>
      <c r="D776" s="985"/>
      <c r="E776" s="995"/>
      <c r="F776" s="995"/>
      <c r="G776" s="995"/>
      <c r="H776" s="995"/>
      <c r="I776" s="996"/>
      <c r="J776" s="996"/>
      <c r="K776" s="996"/>
      <c r="L776" s="958"/>
      <c r="M776" s="958"/>
      <c r="N776" s="958"/>
      <c r="O776" s="958"/>
      <c r="P776" s="958"/>
      <c r="Q776" s="958"/>
      <c r="R776" s="958"/>
      <c r="S776" s="958"/>
      <c r="T776" s="958"/>
      <c r="U776" s="958"/>
      <c r="V776" s="958"/>
      <c r="W776" s="958"/>
      <c r="X776" s="958"/>
      <c r="Y776" s="958"/>
      <c r="Z776" s="958"/>
    </row>
    <row r="777" spans="1:26" ht="18.75" customHeight="1">
      <c r="A777" s="958"/>
      <c r="B777" s="995"/>
      <c r="C777" s="985"/>
      <c r="D777" s="985"/>
      <c r="E777" s="995"/>
      <c r="F777" s="995"/>
      <c r="G777" s="995"/>
      <c r="H777" s="995"/>
      <c r="I777" s="996"/>
      <c r="J777" s="996"/>
      <c r="K777" s="996"/>
      <c r="L777" s="958"/>
      <c r="M777" s="958"/>
      <c r="N777" s="958"/>
      <c r="O777" s="958"/>
      <c r="P777" s="958"/>
      <c r="Q777" s="958"/>
      <c r="R777" s="958"/>
      <c r="S777" s="958"/>
      <c r="T777" s="958"/>
      <c r="U777" s="958"/>
      <c r="V777" s="958"/>
      <c r="W777" s="958"/>
      <c r="X777" s="958"/>
      <c r="Y777" s="958"/>
      <c r="Z777" s="958"/>
    </row>
    <row r="778" spans="1:26" ht="18.75" customHeight="1">
      <c r="A778" s="958"/>
      <c r="B778" s="995"/>
      <c r="C778" s="985"/>
      <c r="D778" s="985"/>
      <c r="E778" s="995"/>
      <c r="F778" s="995"/>
      <c r="G778" s="995"/>
      <c r="H778" s="995"/>
      <c r="I778" s="996"/>
      <c r="J778" s="996"/>
      <c r="K778" s="996"/>
      <c r="L778" s="958"/>
      <c r="M778" s="958"/>
      <c r="N778" s="958"/>
      <c r="O778" s="958"/>
      <c r="P778" s="958"/>
      <c r="Q778" s="958"/>
      <c r="R778" s="958"/>
      <c r="S778" s="958"/>
      <c r="T778" s="958"/>
      <c r="U778" s="958"/>
      <c r="V778" s="958"/>
      <c r="W778" s="958"/>
      <c r="X778" s="958"/>
      <c r="Y778" s="958"/>
      <c r="Z778" s="958"/>
    </row>
    <row r="779" spans="1:26" ht="18.75" customHeight="1">
      <c r="A779" s="958"/>
      <c r="B779" s="995"/>
      <c r="C779" s="985"/>
      <c r="D779" s="985"/>
      <c r="E779" s="995"/>
      <c r="F779" s="995"/>
      <c r="G779" s="995"/>
      <c r="H779" s="995"/>
      <c r="I779" s="996"/>
      <c r="J779" s="996"/>
      <c r="K779" s="996"/>
      <c r="L779" s="958"/>
      <c r="M779" s="958"/>
      <c r="N779" s="958"/>
      <c r="O779" s="958"/>
      <c r="P779" s="958"/>
      <c r="Q779" s="958"/>
      <c r="R779" s="958"/>
      <c r="S779" s="958"/>
      <c r="T779" s="958"/>
      <c r="U779" s="958"/>
      <c r="V779" s="958"/>
      <c r="W779" s="958"/>
      <c r="X779" s="958"/>
      <c r="Y779" s="958"/>
      <c r="Z779" s="958"/>
    </row>
    <row r="780" spans="1:26" ht="18.75" customHeight="1">
      <c r="A780" s="958"/>
      <c r="B780" s="995"/>
      <c r="C780" s="985"/>
      <c r="D780" s="985"/>
      <c r="E780" s="995"/>
      <c r="F780" s="995"/>
      <c r="G780" s="995"/>
      <c r="H780" s="995"/>
      <c r="I780" s="996"/>
      <c r="J780" s="996"/>
      <c r="K780" s="996"/>
      <c r="L780" s="958"/>
      <c r="M780" s="958"/>
      <c r="N780" s="958"/>
      <c r="O780" s="958"/>
      <c r="P780" s="958"/>
      <c r="Q780" s="958"/>
      <c r="R780" s="958"/>
      <c r="S780" s="958"/>
      <c r="T780" s="958"/>
      <c r="U780" s="958"/>
      <c r="V780" s="958"/>
      <c r="W780" s="958"/>
      <c r="X780" s="958"/>
      <c r="Y780" s="958"/>
      <c r="Z780" s="958"/>
    </row>
    <row r="781" spans="1:26" ht="18.75" customHeight="1">
      <c r="A781" s="958"/>
      <c r="B781" s="995"/>
      <c r="C781" s="985"/>
      <c r="D781" s="985"/>
      <c r="E781" s="995"/>
      <c r="F781" s="995"/>
      <c r="G781" s="995"/>
      <c r="H781" s="995"/>
      <c r="I781" s="996"/>
      <c r="J781" s="996"/>
      <c r="K781" s="996"/>
      <c r="L781" s="958"/>
      <c r="M781" s="958"/>
      <c r="N781" s="958"/>
      <c r="O781" s="958"/>
      <c r="P781" s="958"/>
      <c r="Q781" s="958"/>
      <c r="R781" s="958"/>
      <c r="S781" s="958"/>
      <c r="T781" s="958"/>
      <c r="U781" s="958"/>
      <c r="V781" s="958"/>
      <c r="W781" s="958"/>
      <c r="X781" s="958"/>
      <c r="Y781" s="958"/>
      <c r="Z781" s="958"/>
    </row>
    <row r="782" spans="1:26" ht="18.75" customHeight="1">
      <c r="A782" s="958"/>
      <c r="B782" s="995"/>
      <c r="C782" s="985"/>
      <c r="D782" s="985"/>
      <c r="E782" s="995"/>
      <c r="F782" s="995"/>
      <c r="G782" s="995"/>
      <c r="H782" s="995"/>
      <c r="I782" s="996"/>
      <c r="J782" s="996"/>
      <c r="K782" s="996"/>
      <c r="L782" s="958"/>
      <c r="M782" s="958"/>
      <c r="N782" s="958"/>
      <c r="O782" s="958"/>
      <c r="P782" s="958"/>
      <c r="Q782" s="958"/>
      <c r="R782" s="958"/>
      <c r="S782" s="958"/>
      <c r="T782" s="958"/>
      <c r="U782" s="958"/>
      <c r="V782" s="958"/>
      <c r="W782" s="958"/>
      <c r="X782" s="958"/>
      <c r="Y782" s="958"/>
      <c r="Z782" s="958"/>
    </row>
    <row r="783" spans="1:26" ht="18.75" customHeight="1">
      <c r="A783" s="958"/>
      <c r="B783" s="995"/>
      <c r="C783" s="985"/>
      <c r="D783" s="985"/>
      <c r="E783" s="995"/>
      <c r="F783" s="995"/>
      <c r="G783" s="995"/>
      <c r="H783" s="995"/>
      <c r="I783" s="996"/>
      <c r="J783" s="996"/>
      <c r="K783" s="996"/>
      <c r="L783" s="958"/>
      <c r="M783" s="958"/>
      <c r="N783" s="958"/>
      <c r="O783" s="958"/>
      <c r="P783" s="958"/>
      <c r="Q783" s="958"/>
      <c r="R783" s="958"/>
      <c r="S783" s="958"/>
      <c r="T783" s="958"/>
      <c r="U783" s="958"/>
      <c r="V783" s="958"/>
      <c r="W783" s="958"/>
      <c r="X783" s="958"/>
      <c r="Y783" s="958"/>
      <c r="Z783" s="958"/>
    </row>
    <row r="784" spans="1:26" ht="18.75" customHeight="1">
      <c r="A784" s="958"/>
      <c r="B784" s="995"/>
      <c r="C784" s="985"/>
      <c r="D784" s="985"/>
      <c r="E784" s="995"/>
      <c r="F784" s="995"/>
      <c r="G784" s="995"/>
      <c r="H784" s="995"/>
      <c r="I784" s="996"/>
      <c r="J784" s="996"/>
      <c r="K784" s="996"/>
      <c r="L784" s="958"/>
      <c r="M784" s="958"/>
      <c r="N784" s="958"/>
      <c r="O784" s="958"/>
      <c r="P784" s="958"/>
      <c r="Q784" s="958"/>
      <c r="R784" s="958"/>
      <c r="S784" s="958"/>
      <c r="T784" s="958"/>
      <c r="U784" s="958"/>
      <c r="V784" s="958"/>
      <c r="W784" s="958"/>
      <c r="X784" s="958"/>
      <c r="Y784" s="958"/>
      <c r="Z784" s="958"/>
    </row>
    <row r="785" spans="1:26" ht="18.75" customHeight="1">
      <c r="A785" s="958"/>
      <c r="B785" s="995"/>
      <c r="C785" s="985"/>
      <c r="D785" s="985"/>
      <c r="E785" s="995"/>
      <c r="F785" s="995"/>
      <c r="G785" s="995"/>
      <c r="H785" s="995"/>
      <c r="I785" s="996"/>
      <c r="J785" s="996"/>
      <c r="K785" s="996"/>
      <c r="L785" s="958"/>
      <c r="M785" s="958"/>
      <c r="N785" s="958"/>
      <c r="O785" s="958"/>
      <c r="P785" s="958"/>
      <c r="Q785" s="958"/>
      <c r="R785" s="958"/>
      <c r="S785" s="958"/>
      <c r="T785" s="958"/>
      <c r="U785" s="958"/>
      <c r="V785" s="958"/>
      <c r="W785" s="958"/>
      <c r="X785" s="958"/>
      <c r="Y785" s="958"/>
      <c r="Z785" s="958"/>
    </row>
    <row r="786" spans="1:26" ht="18.75" customHeight="1">
      <c r="A786" s="958"/>
      <c r="B786" s="995"/>
      <c r="C786" s="985"/>
      <c r="D786" s="985"/>
      <c r="E786" s="995"/>
      <c r="F786" s="995"/>
      <c r="G786" s="995"/>
      <c r="H786" s="995"/>
      <c r="I786" s="996"/>
      <c r="J786" s="996"/>
      <c r="K786" s="996"/>
      <c r="L786" s="958"/>
      <c r="M786" s="958"/>
      <c r="N786" s="958"/>
      <c r="O786" s="958"/>
      <c r="P786" s="958"/>
      <c r="Q786" s="958"/>
      <c r="R786" s="958"/>
      <c r="S786" s="958"/>
      <c r="T786" s="958"/>
      <c r="U786" s="958"/>
      <c r="V786" s="958"/>
      <c r="W786" s="958"/>
      <c r="X786" s="958"/>
      <c r="Y786" s="958"/>
      <c r="Z786" s="958"/>
    </row>
    <row r="787" spans="1:26" ht="18.75" customHeight="1">
      <c r="A787" s="958"/>
      <c r="B787" s="995"/>
      <c r="C787" s="985"/>
      <c r="D787" s="985"/>
      <c r="E787" s="995"/>
      <c r="F787" s="995"/>
      <c r="G787" s="995"/>
      <c r="H787" s="995"/>
      <c r="I787" s="996"/>
      <c r="J787" s="996"/>
      <c r="K787" s="996"/>
      <c r="L787" s="958"/>
      <c r="M787" s="958"/>
      <c r="N787" s="958"/>
      <c r="O787" s="958"/>
      <c r="P787" s="958"/>
      <c r="Q787" s="958"/>
      <c r="R787" s="958"/>
      <c r="S787" s="958"/>
      <c r="T787" s="958"/>
      <c r="U787" s="958"/>
      <c r="V787" s="958"/>
      <c r="W787" s="958"/>
      <c r="X787" s="958"/>
      <c r="Y787" s="958"/>
      <c r="Z787" s="958"/>
    </row>
    <row r="788" spans="1:26" ht="18.75" customHeight="1">
      <c r="A788" s="958"/>
      <c r="B788" s="995"/>
      <c r="C788" s="985"/>
      <c r="D788" s="985"/>
      <c r="E788" s="995"/>
      <c r="F788" s="995"/>
      <c r="G788" s="995"/>
      <c r="H788" s="995"/>
      <c r="I788" s="996"/>
      <c r="J788" s="996"/>
      <c r="K788" s="996"/>
      <c r="L788" s="958"/>
      <c r="M788" s="958"/>
      <c r="N788" s="958"/>
      <c r="O788" s="958"/>
      <c r="P788" s="958"/>
      <c r="Q788" s="958"/>
      <c r="R788" s="958"/>
      <c r="S788" s="958"/>
      <c r="T788" s="958"/>
      <c r="U788" s="958"/>
      <c r="V788" s="958"/>
      <c r="W788" s="958"/>
      <c r="X788" s="958"/>
      <c r="Y788" s="958"/>
      <c r="Z788" s="958"/>
    </row>
    <row r="789" spans="1:26" ht="18.75" customHeight="1">
      <c r="A789" s="958"/>
      <c r="B789" s="995"/>
      <c r="C789" s="985"/>
      <c r="D789" s="985"/>
      <c r="E789" s="995"/>
      <c r="F789" s="995"/>
      <c r="G789" s="995"/>
      <c r="H789" s="995"/>
      <c r="I789" s="996"/>
      <c r="J789" s="996"/>
      <c r="K789" s="996"/>
      <c r="L789" s="958"/>
      <c r="M789" s="958"/>
      <c r="N789" s="958"/>
      <c r="O789" s="958"/>
      <c r="P789" s="958"/>
      <c r="Q789" s="958"/>
      <c r="R789" s="958"/>
      <c r="S789" s="958"/>
      <c r="T789" s="958"/>
      <c r="U789" s="958"/>
      <c r="V789" s="958"/>
      <c r="W789" s="958"/>
      <c r="X789" s="958"/>
      <c r="Y789" s="958"/>
      <c r="Z789" s="958"/>
    </row>
    <row r="790" spans="1:26" ht="18.75" customHeight="1">
      <c r="A790" s="958"/>
      <c r="B790" s="995"/>
      <c r="C790" s="985"/>
      <c r="D790" s="985"/>
      <c r="E790" s="995"/>
      <c r="F790" s="995"/>
      <c r="G790" s="995"/>
      <c r="H790" s="995"/>
      <c r="I790" s="996"/>
      <c r="J790" s="996"/>
      <c r="K790" s="996"/>
      <c r="L790" s="958"/>
      <c r="M790" s="958"/>
      <c r="N790" s="958"/>
      <c r="O790" s="958"/>
      <c r="P790" s="958"/>
      <c r="Q790" s="958"/>
      <c r="R790" s="958"/>
      <c r="S790" s="958"/>
      <c r="T790" s="958"/>
      <c r="U790" s="958"/>
      <c r="V790" s="958"/>
      <c r="W790" s="958"/>
      <c r="X790" s="958"/>
      <c r="Y790" s="958"/>
      <c r="Z790" s="958"/>
    </row>
    <row r="791" spans="1:26" ht="18.75" customHeight="1">
      <c r="A791" s="958"/>
      <c r="B791" s="995"/>
      <c r="C791" s="985"/>
      <c r="D791" s="985"/>
      <c r="E791" s="995"/>
      <c r="F791" s="995"/>
      <c r="G791" s="995"/>
      <c r="H791" s="995"/>
      <c r="I791" s="996"/>
      <c r="J791" s="996"/>
      <c r="K791" s="996"/>
      <c r="L791" s="958"/>
      <c r="M791" s="958"/>
      <c r="N791" s="958"/>
      <c r="O791" s="958"/>
      <c r="P791" s="958"/>
      <c r="Q791" s="958"/>
      <c r="R791" s="958"/>
      <c r="S791" s="958"/>
      <c r="T791" s="958"/>
      <c r="U791" s="958"/>
      <c r="V791" s="958"/>
      <c r="W791" s="958"/>
      <c r="X791" s="958"/>
      <c r="Y791" s="958"/>
      <c r="Z791" s="958"/>
    </row>
    <row r="792" spans="1:26" ht="18.75" customHeight="1">
      <c r="A792" s="958"/>
      <c r="B792" s="995"/>
      <c r="C792" s="985"/>
      <c r="D792" s="985"/>
      <c r="E792" s="995"/>
      <c r="F792" s="995"/>
      <c r="G792" s="995"/>
      <c r="H792" s="995"/>
      <c r="I792" s="996"/>
      <c r="J792" s="996"/>
      <c r="K792" s="996"/>
      <c r="L792" s="958"/>
      <c r="M792" s="958"/>
      <c r="N792" s="958"/>
      <c r="O792" s="958"/>
      <c r="P792" s="958"/>
      <c r="Q792" s="958"/>
      <c r="R792" s="958"/>
      <c r="S792" s="958"/>
      <c r="T792" s="958"/>
      <c r="U792" s="958"/>
      <c r="V792" s="958"/>
      <c r="W792" s="958"/>
      <c r="X792" s="958"/>
      <c r="Y792" s="958"/>
      <c r="Z792" s="958"/>
    </row>
    <row r="793" spans="1:26" ht="18.75" customHeight="1">
      <c r="A793" s="958"/>
      <c r="B793" s="995"/>
      <c r="C793" s="985"/>
      <c r="D793" s="985"/>
      <c r="E793" s="995"/>
      <c r="F793" s="995"/>
      <c r="G793" s="995"/>
      <c r="H793" s="995"/>
      <c r="I793" s="996"/>
      <c r="J793" s="996"/>
      <c r="K793" s="996"/>
      <c r="L793" s="958"/>
      <c r="M793" s="958"/>
      <c r="N793" s="958"/>
      <c r="O793" s="958"/>
      <c r="P793" s="958"/>
      <c r="Q793" s="958"/>
      <c r="R793" s="958"/>
      <c r="S793" s="958"/>
      <c r="T793" s="958"/>
      <c r="U793" s="958"/>
      <c r="V793" s="958"/>
      <c r="W793" s="958"/>
      <c r="X793" s="958"/>
      <c r="Y793" s="958"/>
      <c r="Z793" s="958"/>
    </row>
    <row r="794" spans="1:26" ht="18.75" customHeight="1">
      <c r="A794" s="958"/>
      <c r="B794" s="995"/>
      <c r="C794" s="985"/>
      <c r="D794" s="985"/>
      <c r="E794" s="995"/>
      <c r="F794" s="995"/>
      <c r="G794" s="995"/>
      <c r="H794" s="995"/>
      <c r="I794" s="996"/>
      <c r="J794" s="996"/>
      <c r="K794" s="996"/>
      <c r="L794" s="958"/>
      <c r="M794" s="958"/>
      <c r="N794" s="958"/>
      <c r="O794" s="958"/>
      <c r="P794" s="958"/>
      <c r="Q794" s="958"/>
      <c r="R794" s="958"/>
      <c r="S794" s="958"/>
      <c r="T794" s="958"/>
      <c r="U794" s="958"/>
      <c r="V794" s="958"/>
      <c r="W794" s="958"/>
      <c r="X794" s="958"/>
      <c r="Y794" s="958"/>
      <c r="Z794" s="958"/>
    </row>
    <row r="795" spans="1:26" ht="18.75" customHeight="1">
      <c r="A795" s="958"/>
      <c r="B795" s="995"/>
      <c r="C795" s="985"/>
      <c r="D795" s="985"/>
      <c r="E795" s="995"/>
      <c r="F795" s="995"/>
      <c r="G795" s="995"/>
      <c r="H795" s="995"/>
      <c r="I795" s="996"/>
      <c r="J795" s="996"/>
      <c r="K795" s="996"/>
      <c r="L795" s="958"/>
      <c r="M795" s="958"/>
      <c r="N795" s="958"/>
      <c r="O795" s="958"/>
      <c r="P795" s="958"/>
      <c r="Q795" s="958"/>
      <c r="R795" s="958"/>
      <c r="S795" s="958"/>
      <c r="T795" s="958"/>
      <c r="U795" s="958"/>
      <c r="V795" s="958"/>
      <c r="W795" s="958"/>
      <c r="X795" s="958"/>
      <c r="Y795" s="958"/>
      <c r="Z795" s="958"/>
    </row>
    <row r="796" spans="1:26" ht="18.75" customHeight="1">
      <c r="A796" s="958"/>
      <c r="B796" s="995"/>
      <c r="C796" s="985"/>
      <c r="D796" s="985"/>
      <c r="E796" s="995"/>
      <c r="F796" s="995"/>
      <c r="G796" s="995"/>
      <c r="H796" s="995"/>
      <c r="I796" s="996"/>
      <c r="J796" s="996"/>
      <c r="K796" s="996"/>
      <c r="L796" s="958"/>
      <c r="M796" s="958"/>
      <c r="N796" s="958"/>
      <c r="O796" s="958"/>
      <c r="P796" s="958"/>
      <c r="Q796" s="958"/>
      <c r="R796" s="958"/>
      <c r="S796" s="958"/>
      <c r="T796" s="958"/>
      <c r="U796" s="958"/>
      <c r="V796" s="958"/>
      <c r="W796" s="958"/>
      <c r="X796" s="958"/>
      <c r="Y796" s="958"/>
      <c r="Z796" s="958"/>
    </row>
    <row r="797" spans="1:26" ht="18.75" customHeight="1">
      <c r="A797" s="958"/>
      <c r="B797" s="995"/>
      <c r="C797" s="985"/>
      <c r="D797" s="985"/>
      <c r="E797" s="995"/>
      <c r="F797" s="995"/>
      <c r="G797" s="995"/>
      <c r="H797" s="995"/>
      <c r="I797" s="996"/>
      <c r="J797" s="996"/>
      <c r="K797" s="996"/>
      <c r="L797" s="958"/>
      <c r="M797" s="958"/>
      <c r="N797" s="958"/>
      <c r="O797" s="958"/>
      <c r="P797" s="958"/>
      <c r="Q797" s="958"/>
      <c r="R797" s="958"/>
      <c r="S797" s="958"/>
      <c r="T797" s="958"/>
      <c r="U797" s="958"/>
      <c r="V797" s="958"/>
      <c r="W797" s="958"/>
      <c r="X797" s="958"/>
      <c r="Y797" s="958"/>
      <c r="Z797" s="958"/>
    </row>
    <row r="798" spans="1:26" ht="18.75" customHeight="1">
      <c r="A798" s="958"/>
      <c r="B798" s="995"/>
      <c r="C798" s="985"/>
      <c r="D798" s="985"/>
      <c r="E798" s="995"/>
      <c r="F798" s="995"/>
      <c r="G798" s="995"/>
      <c r="H798" s="995"/>
      <c r="I798" s="996"/>
      <c r="J798" s="996"/>
      <c r="K798" s="996"/>
      <c r="L798" s="958"/>
      <c r="M798" s="958"/>
      <c r="N798" s="958"/>
      <c r="O798" s="958"/>
      <c r="P798" s="958"/>
      <c r="Q798" s="958"/>
      <c r="R798" s="958"/>
      <c r="S798" s="958"/>
      <c r="T798" s="958"/>
      <c r="U798" s="958"/>
      <c r="V798" s="958"/>
      <c r="W798" s="958"/>
      <c r="X798" s="958"/>
      <c r="Y798" s="958"/>
      <c r="Z798" s="958"/>
    </row>
    <row r="799" spans="1:26" ht="18.75" customHeight="1">
      <c r="A799" s="958"/>
      <c r="B799" s="995"/>
      <c r="C799" s="985"/>
      <c r="D799" s="985"/>
      <c r="E799" s="995"/>
      <c r="F799" s="995"/>
      <c r="G799" s="995"/>
      <c r="H799" s="995"/>
      <c r="I799" s="996"/>
      <c r="J799" s="996"/>
      <c r="K799" s="996"/>
      <c r="L799" s="958"/>
      <c r="M799" s="958"/>
      <c r="N799" s="958"/>
      <c r="O799" s="958"/>
      <c r="P799" s="958"/>
      <c r="Q799" s="958"/>
      <c r="R799" s="958"/>
      <c r="S799" s="958"/>
      <c r="T799" s="958"/>
      <c r="U799" s="958"/>
      <c r="V799" s="958"/>
      <c r="W799" s="958"/>
      <c r="X799" s="958"/>
      <c r="Y799" s="958"/>
      <c r="Z799" s="958"/>
    </row>
    <row r="800" spans="1:26" ht="18.75" customHeight="1">
      <c r="A800" s="958"/>
      <c r="B800" s="995"/>
      <c r="C800" s="985"/>
      <c r="D800" s="985"/>
      <c r="E800" s="995"/>
      <c r="F800" s="995"/>
      <c r="G800" s="995"/>
      <c r="H800" s="995"/>
      <c r="I800" s="996"/>
      <c r="J800" s="996"/>
      <c r="K800" s="996"/>
      <c r="L800" s="958"/>
      <c r="M800" s="958"/>
      <c r="N800" s="958"/>
      <c r="O800" s="958"/>
      <c r="P800" s="958"/>
      <c r="Q800" s="958"/>
      <c r="R800" s="958"/>
      <c r="S800" s="958"/>
      <c r="T800" s="958"/>
      <c r="U800" s="958"/>
      <c r="V800" s="958"/>
      <c r="W800" s="958"/>
      <c r="X800" s="958"/>
      <c r="Y800" s="958"/>
      <c r="Z800" s="958"/>
    </row>
    <row r="801" spans="1:26" ht="18.75" customHeight="1">
      <c r="A801" s="958"/>
      <c r="B801" s="995"/>
      <c r="C801" s="985"/>
      <c r="D801" s="985"/>
      <c r="E801" s="995"/>
      <c r="F801" s="995"/>
      <c r="G801" s="995"/>
      <c r="H801" s="995"/>
      <c r="I801" s="996"/>
      <c r="J801" s="996"/>
      <c r="K801" s="996"/>
      <c r="L801" s="958"/>
      <c r="M801" s="958"/>
      <c r="N801" s="958"/>
      <c r="O801" s="958"/>
      <c r="P801" s="958"/>
      <c r="Q801" s="958"/>
      <c r="R801" s="958"/>
      <c r="S801" s="958"/>
      <c r="T801" s="958"/>
      <c r="U801" s="958"/>
      <c r="V801" s="958"/>
      <c r="W801" s="958"/>
      <c r="X801" s="958"/>
      <c r="Y801" s="958"/>
      <c r="Z801" s="958"/>
    </row>
    <row r="802" spans="1:26" ht="18.75" customHeight="1">
      <c r="A802" s="958"/>
      <c r="B802" s="995"/>
      <c r="C802" s="985"/>
      <c r="D802" s="985"/>
      <c r="E802" s="995"/>
      <c r="F802" s="995"/>
      <c r="G802" s="995"/>
      <c r="H802" s="995"/>
      <c r="I802" s="996"/>
      <c r="J802" s="996"/>
      <c r="K802" s="996"/>
      <c r="L802" s="958"/>
      <c r="M802" s="958"/>
      <c r="N802" s="958"/>
      <c r="O802" s="958"/>
      <c r="P802" s="958"/>
      <c r="Q802" s="958"/>
      <c r="R802" s="958"/>
      <c r="S802" s="958"/>
      <c r="T802" s="958"/>
      <c r="U802" s="958"/>
      <c r="V802" s="958"/>
      <c r="W802" s="958"/>
      <c r="X802" s="958"/>
      <c r="Y802" s="958"/>
      <c r="Z802" s="958"/>
    </row>
    <row r="803" spans="1:26" ht="18.75" customHeight="1">
      <c r="A803" s="958"/>
      <c r="B803" s="995"/>
      <c r="C803" s="985"/>
      <c r="D803" s="985"/>
      <c r="E803" s="995"/>
      <c r="F803" s="995"/>
      <c r="G803" s="995"/>
      <c r="H803" s="995"/>
      <c r="I803" s="996"/>
      <c r="J803" s="996"/>
      <c r="K803" s="996"/>
      <c r="L803" s="958"/>
      <c r="M803" s="958"/>
      <c r="N803" s="958"/>
      <c r="O803" s="958"/>
      <c r="P803" s="958"/>
      <c r="Q803" s="958"/>
      <c r="R803" s="958"/>
      <c r="S803" s="958"/>
      <c r="T803" s="958"/>
      <c r="U803" s="958"/>
      <c r="V803" s="958"/>
      <c r="W803" s="958"/>
      <c r="X803" s="958"/>
      <c r="Y803" s="958"/>
      <c r="Z803" s="958"/>
    </row>
    <row r="804" spans="1:26" ht="18.75" customHeight="1">
      <c r="A804" s="958"/>
      <c r="B804" s="995"/>
      <c r="C804" s="985"/>
      <c r="D804" s="985"/>
      <c r="E804" s="995"/>
      <c r="F804" s="995"/>
      <c r="G804" s="995"/>
      <c r="H804" s="995"/>
      <c r="I804" s="996"/>
      <c r="J804" s="996"/>
      <c r="K804" s="996"/>
      <c r="L804" s="958"/>
      <c r="M804" s="958"/>
      <c r="N804" s="958"/>
      <c r="O804" s="958"/>
      <c r="P804" s="958"/>
      <c r="Q804" s="958"/>
      <c r="R804" s="958"/>
      <c r="S804" s="958"/>
      <c r="T804" s="958"/>
      <c r="U804" s="958"/>
      <c r="V804" s="958"/>
      <c r="W804" s="958"/>
      <c r="X804" s="958"/>
      <c r="Y804" s="958"/>
      <c r="Z804" s="958"/>
    </row>
    <row r="805" spans="1:26" ht="18.75" customHeight="1">
      <c r="A805" s="958"/>
      <c r="B805" s="995"/>
      <c r="C805" s="985"/>
      <c r="D805" s="985"/>
      <c r="E805" s="995"/>
      <c r="F805" s="995"/>
      <c r="G805" s="995"/>
      <c r="H805" s="995"/>
      <c r="I805" s="996"/>
      <c r="J805" s="996"/>
      <c r="K805" s="996"/>
      <c r="L805" s="958"/>
      <c r="M805" s="958"/>
      <c r="N805" s="958"/>
      <c r="O805" s="958"/>
      <c r="P805" s="958"/>
      <c r="Q805" s="958"/>
      <c r="R805" s="958"/>
      <c r="S805" s="958"/>
      <c r="T805" s="958"/>
      <c r="U805" s="958"/>
      <c r="V805" s="958"/>
      <c r="W805" s="958"/>
      <c r="X805" s="958"/>
      <c r="Y805" s="958"/>
      <c r="Z805" s="958"/>
    </row>
    <row r="806" spans="1:26" ht="18.75" customHeight="1">
      <c r="A806" s="958"/>
      <c r="B806" s="995"/>
      <c r="C806" s="985"/>
      <c r="D806" s="985"/>
      <c r="E806" s="995"/>
      <c r="F806" s="995"/>
      <c r="G806" s="995"/>
      <c r="H806" s="995"/>
      <c r="I806" s="996"/>
      <c r="J806" s="996"/>
      <c r="K806" s="996"/>
      <c r="L806" s="958"/>
      <c r="M806" s="958"/>
      <c r="N806" s="958"/>
      <c r="O806" s="958"/>
      <c r="P806" s="958"/>
      <c r="Q806" s="958"/>
      <c r="R806" s="958"/>
      <c r="S806" s="958"/>
      <c r="T806" s="958"/>
      <c r="U806" s="958"/>
      <c r="V806" s="958"/>
      <c r="W806" s="958"/>
      <c r="X806" s="958"/>
      <c r="Y806" s="958"/>
      <c r="Z806" s="958"/>
    </row>
    <row r="807" spans="1:26" ht="18.75" customHeight="1">
      <c r="A807" s="958"/>
      <c r="B807" s="995"/>
      <c r="C807" s="985"/>
      <c r="D807" s="985"/>
      <c r="E807" s="995"/>
      <c r="F807" s="995"/>
      <c r="G807" s="995"/>
      <c r="H807" s="995"/>
      <c r="I807" s="996"/>
      <c r="J807" s="996"/>
      <c r="K807" s="996"/>
      <c r="L807" s="958"/>
      <c r="M807" s="958"/>
      <c r="N807" s="958"/>
      <c r="O807" s="958"/>
      <c r="P807" s="958"/>
      <c r="Q807" s="958"/>
      <c r="R807" s="958"/>
      <c r="S807" s="958"/>
      <c r="T807" s="958"/>
      <c r="U807" s="958"/>
      <c r="V807" s="958"/>
      <c r="W807" s="958"/>
      <c r="X807" s="958"/>
      <c r="Y807" s="958"/>
      <c r="Z807" s="958"/>
    </row>
    <row r="808" spans="1:26" ht="18.75" customHeight="1">
      <c r="A808" s="958"/>
      <c r="B808" s="995"/>
      <c r="C808" s="985"/>
      <c r="D808" s="985"/>
      <c r="E808" s="995"/>
      <c r="F808" s="995"/>
      <c r="G808" s="995"/>
      <c r="H808" s="995"/>
      <c r="I808" s="996"/>
      <c r="J808" s="996"/>
      <c r="K808" s="996"/>
      <c r="L808" s="958"/>
      <c r="M808" s="958"/>
      <c r="N808" s="958"/>
      <c r="O808" s="958"/>
      <c r="P808" s="958"/>
      <c r="Q808" s="958"/>
      <c r="R808" s="958"/>
      <c r="S808" s="958"/>
      <c r="T808" s="958"/>
      <c r="U808" s="958"/>
      <c r="V808" s="958"/>
      <c r="W808" s="958"/>
      <c r="X808" s="958"/>
      <c r="Y808" s="958"/>
      <c r="Z808" s="958"/>
    </row>
    <row r="809" spans="1:26" ht="18.75" customHeight="1">
      <c r="A809" s="958"/>
      <c r="B809" s="995"/>
      <c r="C809" s="985"/>
      <c r="D809" s="985"/>
      <c r="E809" s="995"/>
      <c r="F809" s="995"/>
      <c r="G809" s="995"/>
      <c r="H809" s="995"/>
      <c r="I809" s="996"/>
      <c r="J809" s="996"/>
      <c r="K809" s="996"/>
      <c r="L809" s="958"/>
      <c r="M809" s="958"/>
      <c r="N809" s="958"/>
      <c r="O809" s="958"/>
      <c r="P809" s="958"/>
      <c r="Q809" s="958"/>
      <c r="R809" s="958"/>
      <c r="S809" s="958"/>
      <c r="T809" s="958"/>
      <c r="U809" s="958"/>
      <c r="V809" s="958"/>
      <c r="W809" s="958"/>
      <c r="X809" s="958"/>
      <c r="Y809" s="958"/>
      <c r="Z809" s="958"/>
    </row>
    <row r="810" spans="1:26" ht="18.75" customHeight="1">
      <c r="A810" s="958"/>
      <c r="B810" s="995"/>
      <c r="C810" s="985"/>
      <c r="D810" s="985"/>
      <c r="E810" s="995"/>
      <c r="F810" s="995"/>
      <c r="G810" s="995"/>
      <c r="H810" s="995"/>
      <c r="I810" s="996"/>
      <c r="J810" s="996"/>
      <c r="K810" s="996"/>
      <c r="L810" s="958"/>
      <c r="M810" s="958"/>
      <c r="N810" s="958"/>
      <c r="O810" s="958"/>
      <c r="P810" s="958"/>
      <c r="Q810" s="958"/>
      <c r="R810" s="958"/>
      <c r="S810" s="958"/>
      <c r="T810" s="958"/>
      <c r="U810" s="958"/>
      <c r="V810" s="958"/>
      <c r="W810" s="958"/>
      <c r="X810" s="958"/>
      <c r="Y810" s="958"/>
      <c r="Z810" s="958"/>
    </row>
    <row r="811" spans="1:26" ht="18.75" customHeight="1">
      <c r="A811" s="958"/>
      <c r="B811" s="995"/>
      <c r="C811" s="985"/>
      <c r="D811" s="985"/>
      <c r="E811" s="995"/>
      <c r="F811" s="995"/>
      <c r="G811" s="995"/>
      <c r="H811" s="995"/>
      <c r="I811" s="996"/>
      <c r="J811" s="996"/>
      <c r="K811" s="996"/>
      <c r="L811" s="958"/>
      <c r="M811" s="958"/>
      <c r="N811" s="958"/>
      <c r="O811" s="958"/>
      <c r="P811" s="958"/>
      <c r="Q811" s="958"/>
      <c r="R811" s="958"/>
      <c r="S811" s="958"/>
      <c r="T811" s="958"/>
      <c r="U811" s="958"/>
      <c r="V811" s="958"/>
      <c r="W811" s="958"/>
      <c r="X811" s="958"/>
      <c r="Y811" s="958"/>
      <c r="Z811" s="958"/>
    </row>
    <row r="812" spans="1:26" ht="18.75" customHeight="1">
      <c r="A812" s="958"/>
      <c r="B812" s="995"/>
      <c r="C812" s="985"/>
      <c r="D812" s="985"/>
      <c r="E812" s="995"/>
      <c r="F812" s="995"/>
      <c r="G812" s="995"/>
      <c r="H812" s="995"/>
      <c r="I812" s="996"/>
      <c r="J812" s="996"/>
      <c r="K812" s="996"/>
      <c r="L812" s="958"/>
      <c r="M812" s="958"/>
      <c r="N812" s="958"/>
      <c r="O812" s="958"/>
      <c r="P812" s="958"/>
      <c r="Q812" s="958"/>
      <c r="R812" s="958"/>
      <c r="S812" s="958"/>
      <c r="T812" s="958"/>
      <c r="U812" s="958"/>
      <c r="V812" s="958"/>
      <c r="W812" s="958"/>
      <c r="X812" s="958"/>
      <c r="Y812" s="958"/>
      <c r="Z812" s="958"/>
    </row>
    <row r="813" spans="1:26" ht="18.75" customHeight="1">
      <c r="A813" s="958"/>
      <c r="B813" s="995"/>
      <c r="C813" s="985"/>
      <c r="D813" s="985"/>
      <c r="E813" s="995"/>
      <c r="F813" s="995"/>
      <c r="G813" s="995"/>
      <c r="H813" s="995"/>
      <c r="I813" s="996"/>
      <c r="J813" s="996"/>
      <c r="K813" s="996"/>
      <c r="L813" s="958"/>
      <c r="M813" s="958"/>
      <c r="N813" s="958"/>
      <c r="O813" s="958"/>
      <c r="P813" s="958"/>
      <c r="Q813" s="958"/>
      <c r="R813" s="958"/>
      <c r="S813" s="958"/>
      <c r="T813" s="958"/>
      <c r="U813" s="958"/>
      <c r="V813" s="958"/>
      <c r="W813" s="958"/>
      <c r="X813" s="958"/>
      <c r="Y813" s="958"/>
      <c r="Z813" s="958"/>
    </row>
    <row r="814" spans="1:26" ht="18.75" customHeight="1">
      <c r="A814" s="958"/>
      <c r="B814" s="995"/>
      <c r="C814" s="985"/>
      <c r="D814" s="985"/>
      <c r="E814" s="995"/>
      <c r="F814" s="995"/>
      <c r="G814" s="995"/>
      <c r="H814" s="995"/>
      <c r="I814" s="996"/>
      <c r="J814" s="996"/>
      <c r="K814" s="996"/>
      <c r="L814" s="958"/>
      <c r="M814" s="958"/>
      <c r="N814" s="958"/>
      <c r="O814" s="958"/>
      <c r="P814" s="958"/>
      <c r="Q814" s="958"/>
      <c r="R814" s="958"/>
      <c r="S814" s="958"/>
      <c r="T814" s="958"/>
      <c r="U814" s="958"/>
      <c r="V814" s="958"/>
      <c r="W814" s="958"/>
      <c r="X814" s="958"/>
      <c r="Y814" s="958"/>
      <c r="Z814" s="958"/>
    </row>
    <row r="815" spans="1:26" ht="18.75" customHeight="1">
      <c r="A815" s="958"/>
      <c r="B815" s="995"/>
      <c r="C815" s="985"/>
      <c r="D815" s="985"/>
      <c r="E815" s="995"/>
      <c r="F815" s="995"/>
      <c r="G815" s="995"/>
      <c r="H815" s="995"/>
      <c r="I815" s="996"/>
      <c r="J815" s="996"/>
      <c r="K815" s="996"/>
      <c r="L815" s="958"/>
      <c r="M815" s="958"/>
      <c r="N815" s="958"/>
      <c r="O815" s="958"/>
      <c r="P815" s="958"/>
      <c r="Q815" s="958"/>
      <c r="R815" s="958"/>
      <c r="S815" s="958"/>
      <c r="T815" s="958"/>
      <c r="U815" s="958"/>
      <c r="V815" s="958"/>
      <c r="W815" s="958"/>
      <c r="X815" s="958"/>
      <c r="Y815" s="958"/>
      <c r="Z815" s="958"/>
    </row>
    <row r="816" spans="1:26" ht="18.75" customHeight="1">
      <c r="A816" s="958"/>
      <c r="B816" s="995"/>
      <c r="C816" s="985"/>
      <c r="D816" s="985"/>
      <c r="E816" s="995"/>
      <c r="F816" s="995"/>
      <c r="G816" s="995"/>
      <c r="H816" s="995"/>
      <c r="I816" s="996"/>
      <c r="J816" s="996"/>
      <c r="K816" s="996"/>
      <c r="L816" s="958"/>
      <c r="M816" s="958"/>
      <c r="N816" s="958"/>
      <c r="O816" s="958"/>
      <c r="P816" s="958"/>
      <c r="Q816" s="958"/>
      <c r="R816" s="958"/>
      <c r="S816" s="958"/>
      <c r="T816" s="958"/>
      <c r="U816" s="958"/>
      <c r="V816" s="958"/>
      <c r="W816" s="958"/>
      <c r="X816" s="958"/>
      <c r="Y816" s="958"/>
      <c r="Z816" s="958"/>
    </row>
    <row r="817" spans="1:26" ht="18.75" customHeight="1">
      <c r="A817" s="958"/>
      <c r="B817" s="995"/>
      <c r="C817" s="985"/>
      <c r="D817" s="985"/>
      <c r="E817" s="995"/>
      <c r="F817" s="995"/>
      <c r="G817" s="995"/>
      <c r="H817" s="995"/>
      <c r="I817" s="996"/>
      <c r="J817" s="996"/>
      <c r="K817" s="996"/>
      <c r="L817" s="958"/>
      <c r="M817" s="958"/>
      <c r="N817" s="958"/>
      <c r="O817" s="958"/>
      <c r="P817" s="958"/>
      <c r="Q817" s="958"/>
      <c r="R817" s="958"/>
      <c r="S817" s="958"/>
      <c r="T817" s="958"/>
      <c r="U817" s="958"/>
      <c r="V817" s="958"/>
      <c r="W817" s="958"/>
      <c r="X817" s="958"/>
      <c r="Y817" s="958"/>
      <c r="Z817" s="958"/>
    </row>
    <row r="818" spans="1:26" ht="18.75" customHeight="1">
      <c r="A818" s="958"/>
      <c r="B818" s="995"/>
      <c r="C818" s="985"/>
      <c r="D818" s="985"/>
      <c r="E818" s="995"/>
      <c r="F818" s="995"/>
      <c r="G818" s="995"/>
      <c r="H818" s="995"/>
      <c r="I818" s="996"/>
      <c r="J818" s="996"/>
      <c r="K818" s="996"/>
      <c r="L818" s="958"/>
      <c r="M818" s="958"/>
      <c r="N818" s="958"/>
      <c r="O818" s="958"/>
      <c r="P818" s="958"/>
      <c r="Q818" s="958"/>
      <c r="R818" s="958"/>
      <c r="S818" s="958"/>
      <c r="T818" s="958"/>
      <c r="U818" s="958"/>
      <c r="V818" s="958"/>
      <c r="W818" s="958"/>
      <c r="X818" s="958"/>
      <c r="Y818" s="958"/>
      <c r="Z818" s="958"/>
    </row>
    <row r="819" spans="1:26" ht="18.75" customHeight="1">
      <c r="A819" s="958"/>
      <c r="B819" s="995"/>
      <c r="C819" s="985"/>
      <c r="D819" s="985"/>
      <c r="E819" s="995"/>
      <c r="F819" s="995"/>
      <c r="G819" s="995"/>
      <c r="H819" s="995"/>
      <c r="I819" s="996"/>
      <c r="J819" s="996"/>
      <c r="K819" s="996"/>
      <c r="L819" s="958"/>
      <c r="M819" s="958"/>
      <c r="N819" s="958"/>
      <c r="O819" s="958"/>
      <c r="P819" s="958"/>
      <c r="Q819" s="958"/>
      <c r="R819" s="958"/>
      <c r="S819" s="958"/>
      <c r="T819" s="958"/>
      <c r="U819" s="958"/>
      <c r="V819" s="958"/>
      <c r="W819" s="958"/>
      <c r="X819" s="958"/>
      <c r="Y819" s="958"/>
      <c r="Z819" s="958"/>
    </row>
    <row r="820" spans="1:26" ht="18.75" customHeight="1">
      <c r="A820" s="958"/>
      <c r="B820" s="995"/>
      <c r="C820" s="985"/>
      <c r="D820" s="985"/>
      <c r="E820" s="995"/>
      <c r="F820" s="995"/>
      <c r="G820" s="995"/>
      <c r="H820" s="995"/>
      <c r="I820" s="996"/>
      <c r="J820" s="996"/>
      <c r="K820" s="996"/>
      <c r="L820" s="958"/>
      <c r="M820" s="958"/>
      <c r="N820" s="958"/>
      <c r="O820" s="958"/>
      <c r="P820" s="958"/>
      <c r="Q820" s="958"/>
      <c r="R820" s="958"/>
      <c r="S820" s="958"/>
      <c r="T820" s="958"/>
      <c r="U820" s="958"/>
      <c r="V820" s="958"/>
      <c r="W820" s="958"/>
      <c r="X820" s="958"/>
      <c r="Y820" s="958"/>
      <c r="Z820" s="958"/>
    </row>
    <row r="821" spans="1:26" ht="18.75" customHeight="1">
      <c r="A821" s="958"/>
      <c r="B821" s="995"/>
      <c r="C821" s="985"/>
      <c r="D821" s="985"/>
      <c r="E821" s="995"/>
      <c r="F821" s="995"/>
      <c r="G821" s="995"/>
      <c r="H821" s="995"/>
      <c r="I821" s="996"/>
      <c r="J821" s="996"/>
      <c r="K821" s="996"/>
      <c r="L821" s="958"/>
      <c r="M821" s="958"/>
      <c r="N821" s="958"/>
      <c r="O821" s="958"/>
      <c r="P821" s="958"/>
      <c r="Q821" s="958"/>
      <c r="R821" s="958"/>
      <c r="S821" s="958"/>
      <c r="T821" s="958"/>
      <c r="U821" s="958"/>
      <c r="V821" s="958"/>
      <c r="W821" s="958"/>
      <c r="X821" s="958"/>
      <c r="Y821" s="958"/>
      <c r="Z821" s="958"/>
    </row>
    <row r="822" spans="1:26" ht="18.75" customHeight="1">
      <c r="A822" s="958"/>
      <c r="B822" s="995"/>
      <c r="C822" s="985"/>
      <c r="D822" s="985"/>
      <c r="E822" s="995"/>
      <c r="F822" s="995"/>
      <c r="G822" s="995"/>
      <c r="H822" s="995"/>
      <c r="I822" s="996"/>
      <c r="J822" s="996"/>
      <c r="K822" s="996"/>
      <c r="L822" s="958"/>
      <c r="M822" s="958"/>
      <c r="N822" s="958"/>
      <c r="O822" s="958"/>
      <c r="P822" s="958"/>
      <c r="Q822" s="958"/>
      <c r="R822" s="958"/>
      <c r="S822" s="958"/>
      <c r="T822" s="958"/>
      <c r="U822" s="958"/>
      <c r="V822" s="958"/>
      <c r="W822" s="958"/>
      <c r="X822" s="958"/>
      <c r="Y822" s="958"/>
      <c r="Z822" s="958"/>
    </row>
    <row r="823" spans="1:26" ht="18.75" customHeight="1">
      <c r="A823" s="958"/>
      <c r="B823" s="995"/>
      <c r="C823" s="985"/>
      <c r="D823" s="985"/>
      <c r="E823" s="995"/>
      <c r="F823" s="995"/>
      <c r="G823" s="995"/>
      <c r="H823" s="995"/>
      <c r="I823" s="996"/>
      <c r="J823" s="996"/>
      <c r="K823" s="996"/>
      <c r="L823" s="958"/>
      <c r="M823" s="958"/>
      <c r="N823" s="958"/>
      <c r="O823" s="958"/>
      <c r="P823" s="958"/>
      <c r="Q823" s="958"/>
      <c r="R823" s="958"/>
      <c r="S823" s="958"/>
      <c r="T823" s="958"/>
      <c r="U823" s="958"/>
      <c r="V823" s="958"/>
      <c r="W823" s="958"/>
      <c r="X823" s="958"/>
      <c r="Y823" s="958"/>
      <c r="Z823" s="958"/>
    </row>
    <row r="824" spans="1:26" ht="18.75" customHeight="1">
      <c r="A824" s="958"/>
      <c r="B824" s="995"/>
      <c r="C824" s="985"/>
      <c r="D824" s="985"/>
      <c r="E824" s="995"/>
      <c r="F824" s="995"/>
      <c r="G824" s="995"/>
      <c r="H824" s="995"/>
      <c r="I824" s="996"/>
      <c r="J824" s="996"/>
      <c r="K824" s="996"/>
      <c r="L824" s="958"/>
      <c r="M824" s="958"/>
      <c r="N824" s="958"/>
      <c r="O824" s="958"/>
      <c r="P824" s="958"/>
      <c r="Q824" s="958"/>
      <c r="R824" s="958"/>
      <c r="S824" s="958"/>
      <c r="T824" s="958"/>
      <c r="U824" s="958"/>
      <c r="V824" s="958"/>
      <c r="W824" s="958"/>
      <c r="X824" s="958"/>
      <c r="Y824" s="958"/>
      <c r="Z824" s="958"/>
    </row>
    <row r="825" spans="1:26" ht="18.75" customHeight="1">
      <c r="A825" s="958"/>
      <c r="B825" s="995"/>
      <c r="C825" s="985"/>
      <c r="D825" s="985"/>
      <c r="E825" s="995"/>
      <c r="F825" s="995"/>
      <c r="G825" s="995"/>
      <c r="H825" s="995"/>
      <c r="I825" s="996"/>
      <c r="J825" s="996"/>
      <c r="K825" s="996"/>
      <c r="L825" s="958"/>
      <c r="M825" s="958"/>
      <c r="N825" s="958"/>
      <c r="O825" s="958"/>
      <c r="P825" s="958"/>
      <c r="Q825" s="958"/>
      <c r="R825" s="958"/>
      <c r="S825" s="958"/>
      <c r="T825" s="958"/>
      <c r="U825" s="958"/>
      <c r="V825" s="958"/>
      <c r="W825" s="958"/>
      <c r="X825" s="958"/>
      <c r="Y825" s="958"/>
      <c r="Z825" s="958"/>
    </row>
    <row r="826" spans="1:26" ht="18.75" customHeight="1">
      <c r="A826" s="958"/>
      <c r="B826" s="995"/>
      <c r="C826" s="985"/>
      <c r="D826" s="985"/>
      <c r="E826" s="995"/>
      <c r="F826" s="995"/>
      <c r="G826" s="995"/>
      <c r="H826" s="995"/>
      <c r="I826" s="996"/>
      <c r="J826" s="996"/>
      <c r="K826" s="996"/>
      <c r="L826" s="958"/>
      <c r="M826" s="958"/>
      <c r="N826" s="958"/>
      <c r="O826" s="958"/>
      <c r="P826" s="958"/>
      <c r="Q826" s="958"/>
      <c r="R826" s="958"/>
      <c r="S826" s="958"/>
      <c r="T826" s="958"/>
      <c r="U826" s="958"/>
      <c r="V826" s="958"/>
      <c r="W826" s="958"/>
      <c r="X826" s="958"/>
      <c r="Y826" s="958"/>
      <c r="Z826" s="958"/>
    </row>
    <row r="827" spans="1:26" ht="18.75" customHeight="1">
      <c r="A827" s="958"/>
      <c r="B827" s="995"/>
      <c r="C827" s="985"/>
      <c r="D827" s="985"/>
      <c r="E827" s="995"/>
      <c r="F827" s="995"/>
      <c r="G827" s="995"/>
      <c r="H827" s="995"/>
      <c r="I827" s="996"/>
      <c r="J827" s="996"/>
      <c r="K827" s="996"/>
      <c r="L827" s="958"/>
      <c r="M827" s="958"/>
      <c r="N827" s="958"/>
      <c r="O827" s="958"/>
      <c r="P827" s="958"/>
      <c r="Q827" s="958"/>
      <c r="R827" s="958"/>
      <c r="S827" s="958"/>
      <c r="T827" s="958"/>
      <c r="U827" s="958"/>
      <c r="V827" s="958"/>
      <c r="W827" s="958"/>
      <c r="X827" s="958"/>
      <c r="Y827" s="958"/>
      <c r="Z827" s="958"/>
    </row>
    <row r="828" spans="1:26" ht="18.75" customHeight="1">
      <c r="A828" s="958"/>
      <c r="B828" s="995"/>
      <c r="C828" s="985"/>
      <c r="D828" s="985"/>
      <c r="E828" s="995"/>
      <c r="F828" s="995"/>
      <c r="G828" s="995"/>
      <c r="H828" s="995"/>
      <c r="I828" s="996"/>
      <c r="J828" s="996"/>
      <c r="K828" s="996"/>
      <c r="L828" s="958"/>
      <c r="M828" s="958"/>
      <c r="N828" s="958"/>
      <c r="O828" s="958"/>
      <c r="P828" s="958"/>
      <c r="Q828" s="958"/>
      <c r="R828" s="958"/>
      <c r="S828" s="958"/>
      <c r="T828" s="958"/>
      <c r="U828" s="958"/>
      <c r="V828" s="958"/>
      <c r="W828" s="958"/>
      <c r="X828" s="958"/>
      <c r="Y828" s="958"/>
      <c r="Z828" s="958"/>
    </row>
    <row r="829" spans="1:26" ht="18.75" customHeight="1">
      <c r="A829" s="958"/>
      <c r="B829" s="995"/>
      <c r="C829" s="985"/>
      <c r="D829" s="985"/>
      <c r="E829" s="995"/>
      <c r="F829" s="995"/>
      <c r="G829" s="995"/>
      <c r="H829" s="995"/>
      <c r="I829" s="996"/>
      <c r="J829" s="996"/>
      <c r="K829" s="996"/>
      <c r="L829" s="958"/>
      <c r="M829" s="958"/>
      <c r="N829" s="958"/>
      <c r="O829" s="958"/>
      <c r="P829" s="958"/>
      <c r="Q829" s="958"/>
      <c r="R829" s="958"/>
      <c r="S829" s="958"/>
      <c r="T829" s="958"/>
      <c r="U829" s="958"/>
      <c r="V829" s="958"/>
      <c r="W829" s="958"/>
      <c r="X829" s="958"/>
      <c r="Y829" s="958"/>
      <c r="Z829" s="958"/>
    </row>
    <row r="830" spans="1:26" ht="18.75" customHeight="1">
      <c r="A830" s="958"/>
      <c r="B830" s="995"/>
      <c r="C830" s="985"/>
      <c r="D830" s="985"/>
      <c r="E830" s="995"/>
      <c r="F830" s="995"/>
      <c r="G830" s="995"/>
      <c r="H830" s="995"/>
      <c r="I830" s="996"/>
      <c r="J830" s="996"/>
      <c r="K830" s="996"/>
      <c r="L830" s="958"/>
      <c r="M830" s="958"/>
      <c r="N830" s="958"/>
      <c r="O830" s="958"/>
      <c r="P830" s="958"/>
      <c r="Q830" s="958"/>
      <c r="R830" s="958"/>
      <c r="S830" s="958"/>
      <c r="T830" s="958"/>
      <c r="U830" s="958"/>
      <c r="V830" s="958"/>
      <c r="W830" s="958"/>
      <c r="X830" s="958"/>
      <c r="Y830" s="958"/>
      <c r="Z830" s="958"/>
    </row>
    <row r="831" spans="1:26" ht="18.75" customHeight="1">
      <c r="A831" s="958"/>
      <c r="B831" s="995"/>
      <c r="C831" s="985"/>
      <c r="D831" s="985"/>
      <c r="E831" s="995"/>
      <c r="F831" s="995"/>
      <c r="G831" s="995"/>
      <c r="H831" s="995"/>
      <c r="I831" s="996"/>
      <c r="J831" s="996"/>
      <c r="K831" s="996"/>
      <c r="L831" s="958"/>
      <c r="M831" s="958"/>
      <c r="N831" s="958"/>
      <c r="O831" s="958"/>
      <c r="P831" s="958"/>
      <c r="Q831" s="958"/>
      <c r="R831" s="958"/>
      <c r="S831" s="958"/>
      <c r="T831" s="958"/>
      <c r="U831" s="958"/>
      <c r="V831" s="958"/>
      <c r="W831" s="958"/>
      <c r="X831" s="958"/>
      <c r="Y831" s="958"/>
      <c r="Z831" s="958"/>
    </row>
    <row r="832" spans="1:26" ht="18.75" customHeight="1">
      <c r="A832" s="958"/>
      <c r="B832" s="995"/>
      <c r="C832" s="985"/>
      <c r="D832" s="985"/>
      <c r="E832" s="995"/>
      <c r="F832" s="995"/>
      <c r="G832" s="995"/>
      <c r="H832" s="995"/>
      <c r="I832" s="996"/>
      <c r="J832" s="996"/>
      <c r="K832" s="996"/>
      <c r="L832" s="958"/>
      <c r="M832" s="958"/>
      <c r="N832" s="958"/>
      <c r="O832" s="958"/>
      <c r="P832" s="958"/>
      <c r="Q832" s="958"/>
      <c r="R832" s="958"/>
      <c r="S832" s="958"/>
      <c r="T832" s="958"/>
      <c r="U832" s="958"/>
      <c r="V832" s="958"/>
      <c r="W832" s="958"/>
      <c r="X832" s="958"/>
      <c r="Y832" s="958"/>
      <c r="Z832" s="958"/>
    </row>
    <row r="833" spans="1:26" ht="18.75" customHeight="1">
      <c r="A833" s="958"/>
      <c r="B833" s="995"/>
      <c r="C833" s="985"/>
      <c r="D833" s="985"/>
      <c r="E833" s="995"/>
      <c r="F833" s="995"/>
      <c r="G833" s="995"/>
      <c r="H833" s="995"/>
      <c r="I833" s="996"/>
      <c r="J833" s="996"/>
      <c r="K833" s="996"/>
      <c r="L833" s="958"/>
      <c r="M833" s="958"/>
      <c r="N833" s="958"/>
      <c r="O833" s="958"/>
      <c r="P833" s="958"/>
      <c r="Q833" s="958"/>
      <c r="R833" s="958"/>
      <c r="S833" s="958"/>
      <c r="T833" s="958"/>
      <c r="U833" s="958"/>
      <c r="V833" s="958"/>
      <c r="W833" s="958"/>
      <c r="X833" s="958"/>
      <c r="Y833" s="958"/>
      <c r="Z833" s="958"/>
    </row>
    <row r="834" spans="1:26" ht="18.75" customHeight="1">
      <c r="A834" s="958"/>
      <c r="B834" s="995"/>
      <c r="C834" s="985"/>
      <c r="D834" s="985"/>
      <c r="E834" s="995"/>
      <c r="F834" s="995"/>
      <c r="G834" s="995"/>
      <c r="H834" s="995"/>
      <c r="I834" s="996"/>
      <c r="J834" s="996"/>
      <c r="K834" s="996"/>
      <c r="L834" s="958"/>
      <c r="M834" s="958"/>
      <c r="N834" s="958"/>
      <c r="O834" s="958"/>
      <c r="P834" s="958"/>
      <c r="Q834" s="958"/>
      <c r="R834" s="958"/>
      <c r="S834" s="958"/>
      <c r="T834" s="958"/>
      <c r="U834" s="958"/>
      <c r="V834" s="958"/>
      <c r="W834" s="958"/>
      <c r="X834" s="958"/>
      <c r="Y834" s="958"/>
      <c r="Z834" s="958"/>
    </row>
    <row r="835" spans="1:26" ht="18.75" customHeight="1">
      <c r="A835" s="958"/>
      <c r="B835" s="995"/>
      <c r="C835" s="985"/>
      <c r="D835" s="985"/>
      <c r="E835" s="995"/>
      <c r="F835" s="995"/>
      <c r="G835" s="995"/>
      <c r="H835" s="995"/>
      <c r="I835" s="996"/>
      <c r="J835" s="996"/>
      <c r="K835" s="996"/>
      <c r="L835" s="958"/>
      <c r="M835" s="958"/>
      <c r="N835" s="958"/>
      <c r="O835" s="958"/>
      <c r="P835" s="958"/>
      <c r="Q835" s="958"/>
      <c r="R835" s="958"/>
      <c r="S835" s="958"/>
      <c r="T835" s="958"/>
      <c r="U835" s="958"/>
      <c r="V835" s="958"/>
      <c r="W835" s="958"/>
      <c r="X835" s="958"/>
      <c r="Y835" s="958"/>
      <c r="Z835" s="958"/>
    </row>
    <row r="836" spans="1:26" ht="18.75" customHeight="1">
      <c r="A836" s="958"/>
      <c r="B836" s="995"/>
      <c r="C836" s="985"/>
      <c r="D836" s="985"/>
      <c r="E836" s="995"/>
      <c r="F836" s="995"/>
      <c r="G836" s="995"/>
      <c r="H836" s="995"/>
      <c r="I836" s="996"/>
      <c r="J836" s="996"/>
      <c r="K836" s="996"/>
      <c r="L836" s="958"/>
      <c r="M836" s="958"/>
      <c r="N836" s="958"/>
      <c r="O836" s="958"/>
      <c r="P836" s="958"/>
      <c r="Q836" s="958"/>
      <c r="R836" s="958"/>
      <c r="S836" s="958"/>
      <c r="T836" s="958"/>
      <c r="U836" s="958"/>
      <c r="V836" s="958"/>
      <c r="W836" s="958"/>
      <c r="X836" s="958"/>
      <c r="Y836" s="958"/>
      <c r="Z836" s="958"/>
    </row>
    <row r="837" spans="1:26" ht="18.75" customHeight="1">
      <c r="A837" s="958"/>
      <c r="B837" s="995"/>
      <c r="C837" s="985"/>
      <c r="D837" s="985"/>
      <c r="E837" s="995"/>
      <c r="F837" s="995"/>
      <c r="G837" s="995"/>
      <c r="H837" s="995"/>
      <c r="I837" s="996"/>
      <c r="J837" s="996"/>
      <c r="K837" s="996"/>
      <c r="L837" s="958"/>
      <c r="M837" s="958"/>
      <c r="N837" s="958"/>
      <c r="O837" s="958"/>
      <c r="P837" s="958"/>
      <c r="Q837" s="958"/>
      <c r="R837" s="958"/>
      <c r="S837" s="958"/>
      <c r="T837" s="958"/>
      <c r="U837" s="958"/>
      <c r="V837" s="958"/>
      <c r="W837" s="958"/>
      <c r="X837" s="958"/>
      <c r="Y837" s="958"/>
      <c r="Z837" s="958"/>
    </row>
    <row r="838" spans="1:26" ht="18.75" customHeight="1">
      <c r="A838" s="958"/>
      <c r="B838" s="995"/>
      <c r="C838" s="985"/>
      <c r="D838" s="985"/>
      <c r="E838" s="995"/>
      <c r="F838" s="995"/>
      <c r="G838" s="995"/>
      <c r="H838" s="995"/>
      <c r="I838" s="996"/>
      <c r="J838" s="996"/>
      <c r="K838" s="996"/>
      <c r="L838" s="958"/>
      <c r="M838" s="958"/>
      <c r="N838" s="958"/>
      <c r="O838" s="958"/>
      <c r="P838" s="958"/>
      <c r="Q838" s="958"/>
      <c r="R838" s="958"/>
      <c r="S838" s="958"/>
      <c r="T838" s="958"/>
      <c r="U838" s="958"/>
      <c r="V838" s="958"/>
      <c r="W838" s="958"/>
      <c r="X838" s="958"/>
      <c r="Y838" s="958"/>
      <c r="Z838" s="958"/>
    </row>
    <row r="839" spans="1:26" ht="18.75" customHeight="1">
      <c r="A839" s="958"/>
      <c r="B839" s="995"/>
      <c r="C839" s="985"/>
      <c r="D839" s="985"/>
      <c r="E839" s="995"/>
      <c r="F839" s="995"/>
      <c r="G839" s="995"/>
      <c r="H839" s="995"/>
      <c r="I839" s="996"/>
      <c r="J839" s="996"/>
      <c r="K839" s="996"/>
      <c r="L839" s="958"/>
      <c r="M839" s="958"/>
      <c r="N839" s="958"/>
      <c r="O839" s="958"/>
      <c r="P839" s="958"/>
      <c r="Q839" s="958"/>
      <c r="R839" s="958"/>
      <c r="S839" s="958"/>
      <c r="T839" s="958"/>
      <c r="U839" s="958"/>
      <c r="V839" s="958"/>
      <c r="W839" s="958"/>
      <c r="X839" s="958"/>
      <c r="Y839" s="958"/>
      <c r="Z839" s="958"/>
    </row>
    <row r="840" spans="1:26" ht="18.75" customHeight="1">
      <c r="A840" s="958"/>
      <c r="B840" s="995"/>
      <c r="C840" s="985"/>
      <c r="D840" s="985"/>
      <c r="E840" s="995"/>
      <c r="F840" s="995"/>
      <c r="G840" s="995"/>
      <c r="H840" s="995"/>
      <c r="I840" s="996"/>
      <c r="J840" s="996"/>
      <c r="K840" s="996"/>
      <c r="L840" s="958"/>
      <c r="M840" s="958"/>
      <c r="N840" s="958"/>
      <c r="O840" s="958"/>
      <c r="P840" s="958"/>
      <c r="Q840" s="958"/>
      <c r="R840" s="958"/>
      <c r="S840" s="958"/>
      <c r="T840" s="958"/>
      <c r="U840" s="958"/>
      <c r="V840" s="958"/>
      <c r="W840" s="958"/>
      <c r="X840" s="958"/>
      <c r="Y840" s="958"/>
      <c r="Z840" s="958"/>
    </row>
    <row r="841" spans="1:26" ht="18.75" customHeight="1">
      <c r="A841" s="958"/>
      <c r="B841" s="995"/>
      <c r="C841" s="985"/>
      <c r="D841" s="985"/>
      <c r="E841" s="995"/>
      <c r="F841" s="995"/>
      <c r="G841" s="995"/>
      <c r="H841" s="995"/>
      <c r="I841" s="996"/>
      <c r="J841" s="996"/>
      <c r="K841" s="996"/>
      <c r="L841" s="958"/>
      <c r="M841" s="958"/>
      <c r="N841" s="958"/>
      <c r="O841" s="958"/>
      <c r="P841" s="958"/>
      <c r="Q841" s="958"/>
      <c r="R841" s="958"/>
      <c r="S841" s="958"/>
      <c r="T841" s="958"/>
      <c r="U841" s="958"/>
      <c r="V841" s="958"/>
      <c r="W841" s="958"/>
      <c r="X841" s="958"/>
      <c r="Y841" s="958"/>
      <c r="Z841" s="958"/>
    </row>
    <row r="842" spans="1:26" ht="18.75" customHeight="1">
      <c r="A842" s="958"/>
      <c r="B842" s="995"/>
      <c r="C842" s="985"/>
      <c r="D842" s="985"/>
      <c r="E842" s="995"/>
      <c r="F842" s="995"/>
      <c r="G842" s="995"/>
      <c r="H842" s="995"/>
      <c r="I842" s="996"/>
      <c r="J842" s="996"/>
      <c r="K842" s="996"/>
      <c r="L842" s="958"/>
      <c r="M842" s="958"/>
      <c r="N842" s="958"/>
      <c r="O842" s="958"/>
      <c r="P842" s="958"/>
      <c r="Q842" s="958"/>
      <c r="R842" s="958"/>
      <c r="S842" s="958"/>
      <c r="T842" s="958"/>
      <c r="U842" s="958"/>
      <c r="V842" s="958"/>
      <c r="W842" s="958"/>
      <c r="X842" s="958"/>
      <c r="Y842" s="958"/>
      <c r="Z842" s="958"/>
    </row>
    <row r="843" spans="1:26" ht="18.75" customHeight="1">
      <c r="A843" s="958"/>
      <c r="B843" s="995"/>
      <c r="C843" s="985"/>
      <c r="D843" s="985"/>
      <c r="E843" s="995"/>
      <c r="F843" s="995"/>
      <c r="G843" s="995"/>
      <c r="H843" s="995"/>
      <c r="I843" s="996"/>
      <c r="J843" s="996"/>
      <c r="K843" s="996"/>
      <c r="L843" s="958"/>
      <c r="M843" s="958"/>
      <c r="N843" s="958"/>
      <c r="O843" s="958"/>
      <c r="P843" s="958"/>
      <c r="Q843" s="958"/>
      <c r="R843" s="958"/>
      <c r="S843" s="958"/>
      <c r="T843" s="958"/>
      <c r="U843" s="958"/>
      <c r="V843" s="958"/>
      <c r="W843" s="958"/>
      <c r="X843" s="958"/>
      <c r="Y843" s="958"/>
      <c r="Z843" s="958"/>
    </row>
    <row r="844" spans="1:26" ht="18.75" customHeight="1">
      <c r="A844" s="958"/>
      <c r="B844" s="995"/>
      <c r="C844" s="985"/>
      <c r="D844" s="985"/>
      <c r="E844" s="995"/>
      <c r="F844" s="995"/>
      <c r="G844" s="995"/>
      <c r="H844" s="995"/>
      <c r="I844" s="996"/>
      <c r="J844" s="996"/>
      <c r="K844" s="996"/>
      <c r="L844" s="958"/>
      <c r="M844" s="958"/>
      <c r="N844" s="958"/>
      <c r="O844" s="958"/>
      <c r="P844" s="958"/>
      <c r="Q844" s="958"/>
      <c r="R844" s="958"/>
      <c r="S844" s="958"/>
      <c r="T844" s="958"/>
      <c r="U844" s="958"/>
      <c r="V844" s="958"/>
      <c r="W844" s="958"/>
      <c r="X844" s="958"/>
      <c r="Y844" s="958"/>
      <c r="Z844" s="958"/>
    </row>
    <row r="845" spans="1:26" ht="18.75" customHeight="1">
      <c r="A845" s="958"/>
      <c r="B845" s="995"/>
      <c r="C845" s="985"/>
      <c r="D845" s="985"/>
      <c r="E845" s="995"/>
      <c r="F845" s="995"/>
      <c r="G845" s="995"/>
      <c r="H845" s="995"/>
      <c r="I845" s="996"/>
      <c r="J845" s="996"/>
      <c r="K845" s="996"/>
      <c r="L845" s="958"/>
      <c r="M845" s="958"/>
      <c r="N845" s="958"/>
      <c r="O845" s="958"/>
      <c r="P845" s="958"/>
      <c r="Q845" s="958"/>
      <c r="R845" s="958"/>
      <c r="S845" s="958"/>
      <c r="T845" s="958"/>
      <c r="U845" s="958"/>
      <c r="V845" s="958"/>
      <c r="W845" s="958"/>
      <c r="X845" s="958"/>
      <c r="Y845" s="958"/>
      <c r="Z845" s="958"/>
    </row>
    <row r="846" spans="1:26" ht="18.75" customHeight="1">
      <c r="A846" s="958"/>
      <c r="B846" s="995"/>
      <c r="C846" s="985"/>
      <c r="D846" s="985"/>
      <c r="E846" s="995"/>
      <c r="F846" s="995"/>
      <c r="G846" s="995"/>
      <c r="H846" s="995"/>
      <c r="I846" s="996"/>
      <c r="J846" s="996"/>
      <c r="K846" s="996"/>
      <c r="L846" s="958"/>
      <c r="M846" s="958"/>
      <c r="N846" s="958"/>
      <c r="O846" s="958"/>
      <c r="P846" s="958"/>
      <c r="Q846" s="958"/>
      <c r="R846" s="958"/>
      <c r="S846" s="958"/>
      <c r="T846" s="958"/>
      <c r="U846" s="958"/>
      <c r="V846" s="958"/>
      <c r="W846" s="958"/>
      <c r="X846" s="958"/>
      <c r="Y846" s="958"/>
      <c r="Z846" s="958"/>
    </row>
    <row r="847" spans="1:26" ht="18.75" customHeight="1">
      <c r="A847" s="958"/>
      <c r="B847" s="995"/>
      <c r="C847" s="985"/>
      <c r="D847" s="985"/>
      <c r="E847" s="995"/>
      <c r="F847" s="995"/>
      <c r="G847" s="995"/>
      <c r="H847" s="995"/>
      <c r="I847" s="996"/>
      <c r="J847" s="996"/>
      <c r="K847" s="996"/>
      <c r="L847" s="958"/>
      <c r="M847" s="958"/>
      <c r="N847" s="958"/>
      <c r="O847" s="958"/>
      <c r="P847" s="958"/>
      <c r="Q847" s="958"/>
      <c r="R847" s="958"/>
      <c r="S847" s="958"/>
      <c r="T847" s="958"/>
      <c r="U847" s="958"/>
      <c r="V847" s="958"/>
      <c r="W847" s="958"/>
      <c r="X847" s="958"/>
      <c r="Y847" s="958"/>
      <c r="Z847" s="958"/>
    </row>
    <row r="848" spans="1:26" ht="18.75" customHeight="1">
      <c r="A848" s="958"/>
      <c r="B848" s="995"/>
      <c r="C848" s="985"/>
      <c r="D848" s="985"/>
      <c r="E848" s="995"/>
      <c r="F848" s="995"/>
      <c r="G848" s="995"/>
      <c r="H848" s="995"/>
      <c r="I848" s="996"/>
      <c r="J848" s="996"/>
      <c r="K848" s="996"/>
      <c r="L848" s="958"/>
      <c r="M848" s="958"/>
      <c r="N848" s="958"/>
      <c r="O848" s="958"/>
      <c r="P848" s="958"/>
      <c r="Q848" s="958"/>
      <c r="R848" s="958"/>
      <c r="S848" s="958"/>
      <c r="T848" s="958"/>
      <c r="U848" s="958"/>
      <c r="V848" s="958"/>
      <c r="W848" s="958"/>
      <c r="X848" s="958"/>
      <c r="Y848" s="958"/>
      <c r="Z848" s="958"/>
    </row>
    <row r="849" spans="1:26" ht="18.75" customHeight="1">
      <c r="A849" s="958"/>
      <c r="B849" s="995"/>
      <c r="C849" s="985"/>
      <c r="D849" s="985"/>
      <c r="E849" s="995"/>
      <c r="F849" s="995"/>
      <c r="G849" s="995"/>
      <c r="H849" s="995"/>
      <c r="I849" s="996"/>
      <c r="J849" s="996"/>
      <c r="K849" s="996"/>
      <c r="L849" s="958"/>
      <c r="M849" s="958"/>
      <c r="N849" s="958"/>
      <c r="O849" s="958"/>
      <c r="P849" s="958"/>
      <c r="Q849" s="958"/>
      <c r="R849" s="958"/>
      <c r="S849" s="958"/>
      <c r="T849" s="958"/>
      <c r="U849" s="958"/>
      <c r="V849" s="958"/>
      <c r="W849" s="958"/>
      <c r="X849" s="958"/>
      <c r="Y849" s="958"/>
      <c r="Z849" s="958"/>
    </row>
    <row r="850" spans="1:26" ht="18.75" customHeight="1">
      <c r="A850" s="958"/>
      <c r="B850" s="995"/>
      <c r="C850" s="985"/>
      <c r="D850" s="985"/>
      <c r="E850" s="995"/>
      <c r="F850" s="995"/>
      <c r="G850" s="995"/>
      <c r="H850" s="995"/>
      <c r="I850" s="996"/>
      <c r="J850" s="996"/>
      <c r="K850" s="996"/>
      <c r="L850" s="958"/>
      <c r="M850" s="958"/>
      <c r="N850" s="958"/>
      <c r="O850" s="958"/>
      <c r="P850" s="958"/>
      <c r="Q850" s="958"/>
      <c r="R850" s="958"/>
      <c r="S850" s="958"/>
      <c r="T850" s="958"/>
      <c r="U850" s="958"/>
      <c r="V850" s="958"/>
      <c r="W850" s="958"/>
      <c r="X850" s="958"/>
      <c r="Y850" s="958"/>
      <c r="Z850" s="958"/>
    </row>
    <row r="851" spans="1:26" ht="18.75" customHeight="1">
      <c r="A851" s="958"/>
      <c r="B851" s="995"/>
      <c r="C851" s="985"/>
      <c r="D851" s="985"/>
      <c r="E851" s="995"/>
      <c r="F851" s="995"/>
      <c r="G851" s="995"/>
      <c r="H851" s="995"/>
      <c r="I851" s="996"/>
      <c r="J851" s="996"/>
      <c r="K851" s="996"/>
      <c r="L851" s="958"/>
      <c r="M851" s="958"/>
      <c r="N851" s="958"/>
      <c r="O851" s="958"/>
      <c r="P851" s="958"/>
      <c r="Q851" s="958"/>
      <c r="R851" s="958"/>
      <c r="S851" s="958"/>
      <c r="T851" s="958"/>
      <c r="U851" s="958"/>
      <c r="V851" s="958"/>
      <c r="W851" s="958"/>
      <c r="X851" s="958"/>
      <c r="Y851" s="958"/>
      <c r="Z851" s="958"/>
    </row>
    <row r="852" spans="1:26" ht="18.75" customHeight="1">
      <c r="A852" s="958"/>
      <c r="B852" s="995"/>
      <c r="C852" s="985"/>
      <c r="D852" s="985"/>
      <c r="E852" s="995"/>
      <c r="F852" s="995"/>
      <c r="G852" s="995"/>
      <c r="H852" s="995"/>
      <c r="I852" s="996"/>
      <c r="J852" s="996"/>
      <c r="K852" s="996"/>
      <c r="L852" s="958"/>
      <c r="M852" s="958"/>
      <c r="N852" s="958"/>
      <c r="O852" s="958"/>
      <c r="P852" s="958"/>
      <c r="Q852" s="958"/>
      <c r="R852" s="958"/>
      <c r="S852" s="958"/>
      <c r="T852" s="958"/>
      <c r="U852" s="958"/>
      <c r="V852" s="958"/>
      <c r="W852" s="958"/>
      <c r="X852" s="958"/>
      <c r="Y852" s="958"/>
      <c r="Z852" s="958"/>
    </row>
    <row r="853" spans="1:26" ht="18.75" customHeight="1">
      <c r="A853" s="958"/>
      <c r="B853" s="995"/>
      <c r="C853" s="985"/>
      <c r="D853" s="985"/>
      <c r="E853" s="995"/>
      <c r="F853" s="995"/>
      <c r="G853" s="995"/>
      <c r="H853" s="995"/>
      <c r="I853" s="996"/>
      <c r="J853" s="996"/>
      <c r="K853" s="996"/>
      <c r="L853" s="958"/>
      <c r="M853" s="958"/>
      <c r="N853" s="958"/>
      <c r="O853" s="958"/>
      <c r="P853" s="958"/>
      <c r="Q853" s="958"/>
      <c r="R853" s="958"/>
      <c r="S853" s="958"/>
      <c r="T853" s="958"/>
      <c r="U853" s="958"/>
      <c r="V853" s="958"/>
      <c r="W853" s="958"/>
      <c r="X853" s="958"/>
      <c r="Y853" s="958"/>
      <c r="Z853" s="958"/>
    </row>
    <row r="854" spans="1:26" ht="18.75" customHeight="1">
      <c r="A854" s="958"/>
      <c r="B854" s="995"/>
      <c r="C854" s="985"/>
      <c r="D854" s="985"/>
      <c r="E854" s="995"/>
      <c r="F854" s="995"/>
      <c r="G854" s="995"/>
      <c r="H854" s="995"/>
      <c r="I854" s="996"/>
      <c r="J854" s="996"/>
      <c r="K854" s="996"/>
      <c r="L854" s="958"/>
      <c r="M854" s="958"/>
      <c r="N854" s="958"/>
      <c r="O854" s="958"/>
      <c r="P854" s="958"/>
      <c r="Q854" s="958"/>
      <c r="R854" s="958"/>
      <c r="S854" s="958"/>
      <c r="T854" s="958"/>
      <c r="U854" s="958"/>
      <c r="V854" s="958"/>
      <c r="W854" s="958"/>
      <c r="X854" s="958"/>
      <c r="Y854" s="958"/>
      <c r="Z854" s="958"/>
    </row>
    <row r="855" spans="1:26" ht="18.75" customHeight="1">
      <c r="A855" s="958"/>
      <c r="B855" s="995"/>
      <c r="C855" s="985"/>
      <c r="D855" s="985"/>
      <c r="E855" s="995"/>
      <c r="F855" s="995"/>
      <c r="G855" s="995"/>
      <c r="H855" s="995"/>
      <c r="I855" s="996"/>
      <c r="J855" s="996"/>
      <c r="K855" s="996"/>
      <c r="L855" s="958"/>
      <c r="M855" s="958"/>
      <c r="N855" s="958"/>
      <c r="O855" s="958"/>
      <c r="P855" s="958"/>
      <c r="Q855" s="958"/>
      <c r="R855" s="958"/>
      <c r="S855" s="958"/>
      <c r="T855" s="958"/>
      <c r="U855" s="958"/>
      <c r="V855" s="958"/>
      <c r="W855" s="958"/>
      <c r="X855" s="958"/>
      <c r="Y855" s="958"/>
      <c r="Z855" s="958"/>
    </row>
    <row r="856" spans="1:26" ht="18.75" customHeight="1">
      <c r="A856" s="958"/>
      <c r="B856" s="995"/>
      <c r="C856" s="985"/>
      <c r="D856" s="985"/>
      <c r="E856" s="995"/>
      <c r="F856" s="995"/>
      <c r="G856" s="995"/>
      <c r="H856" s="995"/>
      <c r="I856" s="996"/>
      <c r="J856" s="996"/>
      <c r="K856" s="996"/>
      <c r="L856" s="958"/>
      <c r="M856" s="958"/>
      <c r="N856" s="958"/>
      <c r="O856" s="958"/>
      <c r="P856" s="958"/>
      <c r="Q856" s="958"/>
      <c r="R856" s="958"/>
      <c r="S856" s="958"/>
      <c r="T856" s="958"/>
      <c r="U856" s="958"/>
      <c r="V856" s="958"/>
      <c r="W856" s="958"/>
      <c r="X856" s="958"/>
      <c r="Y856" s="958"/>
      <c r="Z856" s="958"/>
    </row>
    <row r="857" spans="1:26" ht="18.75" customHeight="1">
      <c r="A857" s="958"/>
      <c r="B857" s="995"/>
      <c r="C857" s="985"/>
      <c r="D857" s="985"/>
      <c r="E857" s="995"/>
      <c r="F857" s="995"/>
      <c r="G857" s="995"/>
      <c r="H857" s="995"/>
      <c r="I857" s="996"/>
      <c r="J857" s="996"/>
      <c r="K857" s="996"/>
      <c r="L857" s="958"/>
      <c r="M857" s="958"/>
      <c r="N857" s="958"/>
      <c r="O857" s="958"/>
      <c r="P857" s="958"/>
      <c r="Q857" s="958"/>
      <c r="R857" s="958"/>
      <c r="S857" s="958"/>
      <c r="T857" s="958"/>
      <c r="U857" s="958"/>
      <c r="V857" s="958"/>
      <c r="W857" s="958"/>
      <c r="X857" s="958"/>
      <c r="Y857" s="958"/>
      <c r="Z857" s="958"/>
    </row>
    <row r="858" spans="1:26" ht="18.75" customHeight="1">
      <c r="A858" s="958"/>
      <c r="B858" s="995"/>
      <c r="C858" s="985"/>
      <c r="D858" s="985"/>
      <c r="E858" s="995"/>
      <c r="F858" s="995"/>
      <c r="G858" s="995"/>
      <c r="H858" s="995"/>
      <c r="I858" s="996"/>
      <c r="J858" s="996"/>
      <c r="K858" s="996"/>
      <c r="L858" s="958"/>
      <c r="M858" s="958"/>
      <c r="N858" s="958"/>
      <c r="O858" s="958"/>
      <c r="P858" s="958"/>
      <c r="Q858" s="958"/>
      <c r="R858" s="958"/>
      <c r="S858" s="958"/>
      <c r="T858" s="958"/>
      <c r="U858" s="958"/>
      <c r="V858" s="958"/>
      <c r="W858" s="958"/>
      <c r="X858" s="958"/>
      <c r="Y858" s="958"/>
      <c r="Z858" s="958"/>
    </row>
    <row r="859" spans="1:26" ht="18.75" customHeight="1">
      <c r="A859" s="958"/>
      <c r="B859" s="995"/>
      <c r="C859" s="985"/>
      <c r="D859" s="985"/>
      <c r="E859" s="995"/>
      <c r="F859" s="995"/>
      <c r="G859" s="995"/>
      <c r="H859" s="995"/>
      <c r="I859" s="996"/>
      <c r="J859" s="996"/>
      <c r="K859" s="996"/>
      <c r="L859" s="958"/>
      <c r="M859" s="958"/>
      <c r="N859" s="958"/>
      <c r="O859" s="958"/>
      <c r="P859" s="958"/>
      <c r="Q859" s="958"/>
      <c r="R859" s="958"/>
      <c r="S859" s="958"/>
      <c r="T859" s="958"/>
      <c r="U859" s="958"/>
      <c r="V859" s="958"/>
      <c r="W859" s="958"/>
      <c r="X859" s="958"/>
      <c r="Y859" s="958"/>
      <c r="Z859" s="958"/>
    </row>
    <row r="860" spans="1:26" ht="18.75" customHeight="1">
      <c r="A860" s="958"/>
      <c r="B860" s="995"/>
      <c r="C860" s="985"/>
      <c r="D860" s="985"/>
      <c r="E860" s="995"/>
      <c r="F860" s="995"/>
      <c r="G860" s="995"/>
      <c r="H860" s="995"/>
      <c r="I860" s="996"/>
      <c r="J860" s="996"/>
      <c r="K860" s="996"/>
      <c r="L860" s="958"/>
      <c r="M860" s="958"/>
      <c r="N860" s="958"/>
      <c r="O860" s="958"/>
      <c r="P860" s="958"/>
      <c r="Q860" s="958"/>
      <c r="R860" s="958"/>
      <c r="S860" s="958"/>
      <c r="T860" s="958"/>
      <c r="U860" s="958"/>
      <c r="V860" s="958"/>
      <c r="W860" s="958"/>
      <c r="X860" s="958"/>
      <c r="Y860" s="958"/>
      <c r="Z860" s="958"/>
    </row>
    <row r="861" spans="1:26" ht="18.75" customHeight="1">
      <c r="A861" s="958"/>
      <c r="B861" s="995"/>
      <c r="C861" s="985"/>
      <c r="D861" s="985"/>
      <c r="E861" s="995"/>
      <c r="F861" s="995"/>
      <c r="G861" s="995"/>
      <c r="H861" s="995"/>
      <c r="I861" s="996"/>
      <c r="J861" s="996"/>
      <c r="K861" s="996"/>
      <c r="L861" s="958"/>
      <c r="M861" s="958"/>
      <c r="N861" s="958"/>
      <c r="O861" s="958"/>
      <c r="P861" s="958"/>
      <c r="Q861" s="958"/>
      <c r="R861" s="958"/>
      <c r="S861" s="958"/>
      <c r="T861" s="958"/>
      <c r="U861" s="958"/>
      <c r="V861" s="958"/>
      <c r="W861" s="958"/>
      <c r="X861" s="958"/>
      <c r="Y861" s="958"/>
      <c r="Z861" s="958"/>
    </row>
    <row r="862" spans="1:26" ht="18.75" customHeight="1">
      <c r="A862" s="958"/>
      <c r="B862" s="995"/>
      <c r="C862" s="985"/>
      <c r="D862" s="985"/>
      <c r="E862" s="995"/>
      <c r="F862" s="995"/>
      <c r="G862" s="995"/>
      <c r="H862" s="995"/>
      <c r="I862" s="996"/>
      <c r="J862" s="996"/>
      <c r="K862" s="996"/>
      <c r="L862" s="958"/>
      <c r="M862" s="958"/>
      <c r="N862" s="958"/>
      <c r="O862" s="958"/>
      <c r="P862" s="958"/>
      <c r="Q862" s="958"/>
      <c r="R862" s="958"/>
      <c r="S862" s="958"/>
      <c r="T862" s="958"/>
      <c r="U862" s="958"/>
      <c r="V862" s="958"/>
      <c r="W862" s="958"/>
      <c r="X862" s="958"/>
      <c r="Y862" s="958"/>
      <c r="Z862" s="958"/>
    </row>
    <row r="863" spans="1:26" ht="18.75" customHeight="1">
      <c r="A863" s="958"/>
      <c r="B863" s="995"/>
      <c r="C863" s="985"/>
      <c r="D863" s="985"/>
      <c r="E863" s="995"/>
      <c r="F863" s="995"/>
      <c r="G863" s="995"/>
      <c r="H863" s="995"/>
      <c r="I863" s="996"/>
      <c r="J863" s="996"/>
      <c r="K863" s="996"/>
      <c r="L863" s="958"/>
      <c r="M863" s="958"/>
      <c r="N863" s="958"/>
      <c r="O863" s="958"/>
      <c r="P863" s="958"/>
      <c r="Q863" s="958"/>
      <c r="R863" s="958"/>
      <c r="S863" s="958"/>
      <c r="T863" s="958"/>
      <c r="U863" s="958"/>
      <c r="V863" s="958"/>
      <c r="W863" s="958"/>
      <c r="X863" s="958"/>
      <c r="Y863" s="958"/>
      <c r="Z863" s="958"/>
    </row>
    <row r="864" spans="1:26" ht="18.75" customHeight="1">
      <c r="A864" s="958"/>
      <c r="B864" s="995"/>
      <c r="C864" s="985"/>
      <c r="D864" s="985"/>
      <c r="E864" s="995"/>
      <c r="F864" s="995"/>
      <c r="G864" s="995"/>
      <c r="H864" s="995"/>
      <c r="I864" s="996"/>
      <c r="J864" s="996"/>
      <c r="K864" s="996"/>
      <c r="L864" s="958"/>
      <c r="M864" s="958"/>
      <c r="N864" s="958"/>
      <c r="O864" s="958"/>
      <c r="P864" s="958"/>
      <c r="Q864" s="958"/>
      <c r="R864" s="958"/>
      <c r="S864" s="958"/>
      <c r="T864" s="958"/>
      <c r="U864" s="958"/>
      <c r="V864" s="958"/>
      <c r="W864" s="958"/>
      <c r="X864" s="958"/>
      <c r="Y864" s="958"/>
      <c r="Z864" s="958"/>
    </row>
    <row r="865" spans="1:26" ht="18.75" customHeight="1">
      <c r="A865" s="958"/>
      <c r="B865" s="995"/>
      <c r="C865" s="985"/>
      <c r="D865" s="985"/>
      <c r="E865" s="995"/>
      <c r="F865" s="995"/>
      <c r="G865" s="995"/>
      <c r="H865" s="995"/>
      <c r="I865" s="996"/>
      <c r="J865" s="996"/>
      <c r="K865" s="996"/>
      <c r="L865" s="958"/>
      <c r="M865" s="958"/>
      <c r="N865" s="958"/>
      <c r="O865" s="958"/>
      <c r="P865" s="958"/>
      <c r="Q865" s="958"/>
      <c r="R865" s="958"/>
      <c r="S865" s="958"/>
      <c r="T865" s="958"/>
      <c r="U865" s="958"/>
      <c r="V865" s="958"/>
      <c r="W865" s="958"/>
      <c r="X865" s="958"/>
      <c r="Y865" s="958"/>
      <c r="Z865" s="958"/>
    </row>
    <row r="866" spans="1:26" ht="18.75" customHeight="1">
      <c r="A866" s="958"/>
      <c r="B866" s="995"/>
      <c r="C866" s="985"/>
      <c r="D866" s="985"/>
      <c r="E866" s="995"/>
      <c r="F866" s="995"/>
      <c r="G866" s="995"/>
      <c r="H866" s="995"/>
      <c r="I866" s="996"/>
      <c r="J866" s="996"/>
      <c r="K866" s="996"/>
      <c r="L866" s="958"/>
      <c r="M866" s="958"/>
      <c r="N866" s="958"/>
      <c r="O866" s="958"/>
      <c r="P866" s="958"/>
      <c r="Q866" s="958"/>
      <c r="R866" s="958"/>
      <c r="S866" s="958"/>
      <c r="T866" s="958"/>
      <c r="U866" s="958"/>
      <c r="V866" s="958"/>
      <c r="W866" s="958"/>
      <c r="X866" s="958"/>
      <c r="Y866" s="958"/>
      <c r="Z866" s="958"/>
    </row>
    <row r="867" spans="1:26" ht="18.75" customHeight="1">
      <c r="A867" s="958"/>
      <c r="B867" s="995"/>
      <c r="C867" s="985"/>
      <c r="D867" s="985"/>
      <c r="E867" s="995"/>
      <c r="F867" s="995"/>
      <c r="G867" s="995"/>
      <c r="H867" s="995"/>
      <c r="I867" s="996"/>
      <c r="J867" s="996"/>
      <c r="K867" s="996"/>
      <c r="L867" s="958"/>
      <c r="M867" s="958"/>
      <c r="N867" s="958"/>
      <c r="O867" s="958"/>
      <c r="P867" s="958"/>
      <c r="Q867" s="958"/>
      <c r="R867" s="958"/>
      <c r="S867" s="958"/>
      <c r="T867" s="958"/>
      <c r="U867" s="958"/>
      <c r="V867" s="958"/>
      <c r="W867" s="958"/>
      <c r="X867" s="958"/>
      <c r="Y867" s="958"/>
      <c r="Z867" s="958"/>
    </row>
    <row r="868" spans="1:26" ht="18.75" customHeight="1">
      <c r="A868" s="958"/>
      <c r="B868" s="995"/>
      <c r="C868" s="985"/>
      <c r="D868" s="985"/>
      <c r="E868" s="995"/>
      <c r="F868" s="995"/>
      <c r="G868" s="995"/>
      <c r="H868" s="995"/>
      <c r="I868" s="996"/>
      <c r="J868" s="996"/>
      <c r="K868" s="996"/>
      <c r="L868" s="958"/>
      <c r="M868" s="958"/>
      <c r="N868" s="958"/>
      <c r="O868" s="958"/>
      <c r="P868" s="958"/>
      <c r="Q868" s="958"/>
      <c r="R868" s="958"/>
      <c r="S868" s="958"/>
      <c r="T868" s="958"/>
      <c r="U868" s="958"/>
      <c r="V868" s="958"/>
      <c r="W868" s="958"/>
      <c r="X868" s="958"/>
      <c r="Y868" s="958"/>
      <c r="Z868" s="958"/>
    </row>
    <row r="869" spans="1:26" ht="18.75" customHeight="1">
      <c r="A869" s="958"/>
      <c r="B869" s="995"/>
      <c r="C869" s="985"/>
      <c r="D869" s="985"/>
      <c r="E869" s="995"/>
      <c r="F869" s="995"/>
      <c r="G869" s="995"/>
      <c r="H869" s="995"/>
      <c r="I869" s="996"/>
      <c r="J869" s="996"/>
      <c r="K869" s="996"/>
      <c r="L869" s="958"/>
      <c r="M869" s="958"/>
      <c r="N869" s="958"/>
      <c r="O869" s="958"/>
      <c r="P869" s="958"/>
      <c r="Q869" s="958"/>
      <c r="R869" s="958"/>
      <c r="S869" s="958"/>
      <c r="T869" s="958"/>
      <c r="U869" s="958"/>
      <c r="V869" s="958"/>
      <c r="W869" s="958"/>
      <c r="X869" s="958"/>
      <c r="Y869" s="958"/>
      <c r="Z869" s="958"/>
    </row>
    <row r="870" spans="1:26" ht="18.75" customHeight="1">
      <c r="A870" s="958"/>
      <c r="B870" s="995"/>
      <c r="C870" s="985"/>
      <c r="D870" s="985"/>
      <c r="E870" s="995"/>
      <c r="F870" s="995"/>
      <c r="G870" s="995"/>
      <c r="H870" s="995"/>
      <c r="I870" s="996"/>
      <c r="J870" s="996"/>
      <c r="K870" s="996"/>
      <c r="L870" s="958"/>
      <c r="M870" s="958"/>
      <c r="N870" s="958"/>
      <c r="O870" s="958"/>
      <c r="P870" s="958"/>
      <c r="Q870" s="958"/>
      <c r="R870" s="958"/>
      <c r="S870" s="958"/>
      <c r="T870" s="958"/>
      <c r="U870" s="958"/>
      <c r="V870" s="958"/>
      <c r="W870" s="958"/>
      <c r="X870" s="958"/>
      <c r="Y870" s="958"/>
      <c r="Z870" s="958"/>
    </row>
    <row r="871" spans="1:26" ht="18.75" customHeight="1">
      <c r="A871" s="958"/>
      <c r="B871" s="995"/>
      <c r="C871" s="985"/>
      <c r="D871" s="985"/>
      <c r="E871" s="995"/>
      <c r="F871" s="995"/>
      <c r="G871" s="995"/>
      <c r="H871" s="995"/>
      <c r="I871" s="996"/>
      <c r="J871" s="996"/>
      <c r="K871" s="996"/>
      <c r="L871" s="958"/>
      <c r="M871" s="958"/>
      <c r="N871" s="958"/>
      <c r="O871" s="958"/>
      <c r="P871" s="958"/>
      <c r="Q871" s="958"/>
      <c r="R871" s="958"/>
      <c r="S871" s="958"/>
      <c r="T871" s="958"/>
      <c r="U871" s="958"/>
      <c r="V871" s="958"/>
      <c r="W871" s="958"/>
      <c r="X871" s="958"/>
      <c r="Y871" s="958"/>
      <c r="Z871" s="958"/>
    </row>
    <row r="872" spans="1:26" ht="18.75" customHeight="1">
      <c r="A872" s="958"/>
      <c r="B872" s="995"/>
      <c r="C872" s="985"/>
      <c r="D872" s="985"/>
      <c r="E872" s="995"/>
      <c r="F872" s="995"/>
      <c r="G872" s="995"/>
      <c r="H872" s="995"/>
      <c r="I872" s="996"/>
      <c r="J872" s="996"/>
      <c r="K872" s="996"/>
      <c r="L872" s="958"/>
      <c r="M872" s="958"/>
      <c r="N872" s="958"/>
      <c r="O872" s="958"/>
      <c r="P872" s="958"/>
      <c r="Q872" s="958"/>
      <c r="R872" s="958"/>
      <c r="S872" s="958"/>
      <c r="T872" s="958"/>
      <c r="U872" s="958"/>
      <c r="V872" s="958"/>
      <c r="W872" s="958"/>
      <c r="X872" s="958"/>
      <c r="Y872" s="958"/>
      <c r="Z872" s="958"/>
    </row>
    <row r="873" spans="1:26" ht="18.75" customHeight="1">
      <c r="A873" s="958"/>
      <c r="B873" s="995"/>
      <c r="C873" s="985"/>
      <c r="D873" s="985"/>
      <c r="E873" s="995"/>
      <c r="F873" s="995"/>
      <c r="G873" s="995"/>
      <c r="H873" s="995"/>
      <c r="I873" s="996"/>
      <c r="J873" s="996"/>
      <c r="K873" s="996"/>
      <c r="L873" s="958"/>
      <c r="M873" s="958"/>
      <c r="N873" s="958"/>
      <c r="O873" s="958"/>
      <c r="P873" s="958"/>
      <c r="Q873" s="958"/>
      <c r="R873" s="958"/>
      <c r="S873" s="958"/>
      <c r="T873" s="958"/>
      <c r="U873" s="958"/>
      <c r="V873" s="958"/>
      <c r="W873" s="958"/>
      <c r="X873" s="958"/>
      <c r="Y873" s="958"/>
      <c r="Z873" s="958"/>
    </row>
    <row r="874" spans="1:26" ht="18.75" customHeight="1">
      <c r="A874" s="958"/>
      <c r="B874" s="995"/>
      <c r="C874" s="985"/>
      <c r="D874" s="985"/>
      <c r="E874" s="995"/>
      <c r="F874" s="995"/>
      <c r="G874" s="995"/>
      <c r="H874" s="995"/>
      <c r="I874" s="996"/>
      <c r="J874" s="996"/>
      <c r="K874" s="996"/>
      <c r="L874" s="958"/>
      <c r="M874" s="958"/>
      <c r="N874" s="958"/>
      <c r="O874" s="958"/>
      <c r="P874" s="958"/>
      <c r="Q874" s="958"/>
      <c r="R874" s="958"/>
      <c r="S874" s="958"/>
      <c r="T874" s="958"/>
      <c r="U874" s="958"/>
      <c r="V874" s="958"/>
      <c r="W874" s="958"/>
      <c r="X874" s="958"/>
      <c r="Y874" s="958"/>
      <c r="Z874" s="958"/>
    </row>
    <row r="875" spans="1:26" ht="18.75" customHeight="1">
      <c r="A875" s="958"/>
      <c r="B875" s="995"/>
      <c r="C875" s="985"/>
      <c r="D875" s="985"/>
      <c r="E875" s="995"/>
      <c r="F875" s="995"/>
      <c r="G875" s="995"/>
      <c r="H875" s="995"/>
      <c r="I875" s="996"/>
      <c r="J875" s="996"/>
      <c r="K875" s="996"/>
      <c r="L875" s="958"/>
      <c r="M875" s="958"/>
      <c r="N875" s="958"/>
      <c r="O875" s="958"/>
      <c r="P875" s="958"/>
      <c r="Q875" s="958"/>
      <c r="R875" s="958"/>
      <c r="S875" s="958"/>
      <c r="T875" s="958"/>
      <c r="U875" s="958"/>
      <c r="V875" s="958"/>
      <c r="W875" s="958"/>
      <c r="X875" s="958"/>
      <c r="Y875" s="958"/>
      <c r="Z875" s="958"/>
    </row>
    <row r="876" spans="1:26" ht="18.75" customHeight="1">
      <c r="A876" s="958"/>
      <c r="B876" s="995"/>
      <c r="C876" s="985"/>
      <c r="D876" s="985"/>
      <c r="E876" s="995"/>
      <c r="F876" s="995"/>
      <c r="G876" s="995"/>
      <c r="H876" s="995"/>
      <c r="I876" s="996"/>
      <c r="J876" s="996"/>
      <c r="K876" s="996"/>
      <c r="L876" s="958"/>
      <c r="M876" s="958"/>
      <c r="N876" s="958"/>
      <c r="O876" s="958"/>
      <c r="P876" s="958"/>
      <c r="Q876" s="958"/>
      <c r="R876" s="958"/>
      <c r="S876" s="958"/>
      <c r="T876" s="958"/>
      <c r="U876" s="958"/>
      <c r="V876" s="958"/>
      <c r="W876" s="958"/>
      <c r="X876" s="958"/>
      <c r="Y876" s="958"/>
      <c r="Z876" s="958"/>
    </row>
    <row r="877" spans="1:26" ht="18.75" customHeight="1">
      <c r="A877" s="958"/>
      <c r="B877" s="995"/>
      <c r="C877" s="985"/>
      <c r="D877" s="985"/>
      <c r="E877" s="995"/>
      <c r="F877" s="995"/>
      <c r="G877" s="995"/>
      <c r="H877" s="995"/>
      <c r="I877" s="996"/>
      <c r="J877" s="996"/>
      <c r="K877" s="996"/>
      <c r="L877" s="958"/>
      <c r="M877" s="958"/>
      <c r="N877" s="958"/>
      <c r="O877" s="958"/>
      <c r="P877" s="958"/>
      <c r="Q877" s="958"/>
      <c r="R877" s="958"/>
      <c r="S877" s="958"/>
      <c r="T877" s="958"/>
      <c r="U877" s="958"/>
      <c r="V877" s="958"/>
      <c r="W877" s="958"/>
      <c r="X877" s="958"/>
      <c r="Y877" s="958"/>
      <c r="Z877" s="958"/>
    </row>
    <row r="878" spans="1:26" ht="18.75" customHeight="1">
      <c r="A878" s="958"/>
      <c r="B878" s="995"/>
      <c r="C878" s="985"/>
      <c r="D878" s="985"/>
      <c r="E878" s="995"/>
      <c r="F878" s="995"/>
      <c r="G878" s="995"/>
      <c r="H878" s="995"/>
      <c r="I878" s="996"/>
      <c r="J878" s="996"/>
      <c r="K878" s="996"/>
      <c r="L878" s="958"/>
      <c r="M878" s="958"/>
      <c r="N878" s="958"/>
      <c r="O878" s="958"/>
      <c r="P878" s="958"/>
      <c r="Q878" s="958"/>
      <c r="R878" s="958"/>
      <c r="S878" s="958"/>
      <c r="T878" s="958"/>
      <c r="U878" s="958"/>
      <c r="V878" s="958"/>
      <c r="W878" s="958"/>
      <c r="X878" s="958"/>
      <c r="Y878" s="958"/>
      <c r="Z878" s="958"/>
    </row>
    <row r="879" spans="1:26" ht="18.75" customHeight="1">
      <c r="A879" s="958"/>
      <c r="B879" s="995"/>
      <c r="C879" s="985"/>
      <c r="D879" s="985"/>
      <c r="E879" s="995"/>
      <c r="F879" s="995"/>
      <c r="G879" s="995"/>
      <c r="H879" s="995"/>
      <c r="I879" s="996"/>
      <c r="J879" s="996"/>
      <c r="K879" s="996"/>
      <c r="L879" s="958"/>
      <c r="M879" s="958"/>
      <c r="N879" s="958"/>
      <c r="O879" s="958"/>
      <c r="P879" s="958"/>
      <c r="Q879" s="958"/>
      <c r="R879" s="958"/>
      <c r="S879" s="958"/>
      <c r="T879" s="958"/>
      <c r="U879" s="958"/>
      <c r="V879" s="958"/>
      <c r="W879" s="958"/>
      <c r="X879" s="958"/>
      <c r="Y879" s="958"/>
      <c r="Z879" s="958"/>
    </row>
    <row r="880" spans="1:26" ht="18.75" customHeight="1">
      <c r="A880" s="958"/>
      <c r="B880" s="995"/>
      <c r="C880" s="985"/>
      <c r="D880" s="985"/>
      <c r="E880" s="995"/>
      <c r="F880" s="995"/>
      <c r="G880" s="995"/>
      <c r="H880" s="995"/>
      <c r="I880" s="996"/>
      <c r="J880" s="996"/>
      <c r="K880" s="996"/>
      <c r="L880" s="958"/>
      <c r="M880" s="958"/>
      <c r="N880" s="958"/>
      <c r="O880" s="958"/>
      <c r="P880" s="958"/>
      <c r="Q880" s="958"/>
      <c r="R880" s="958"/>
      <c r="S880" s="958"/>
      <c r="T880" s="958"/>
      <c r="U880" s="958"/>
      <c r="V880" s="958"/>
      <c r="W880" s="958"/>
      <c r="X880" s="958"/>
      <c r="Y880" s="958"/>
      <c r="Z880" s="958"/>
    </row>
    <row r="881" spans="1:26" ht="18.75" customHeight="1">
      <c r="A881" s="958"/>
      <c r="B881" s="995"/>
      <c r="C881" s="985"/>
      <c r="D881" s="985"/>
      <c r="E881" s="995"/>
      <c r="F881" s="995"/>
      <c r="G881" s="995"/>
      <c r="H881" s="995"/>
      <c r="I881" s="996"/>
      <c r="J881" s="996"/>
      <c r="K881" s="996"/>
      <c r="L881" s="958"/>
      <c r="M881" s="958"/>
      <c r="N881" s="958"/>
      <c r="O881" s="958"/>
      <c r="P881" s="958"/>
      <c r="Q881" s="958"/>
      <c r="R881" s="958"/>
      <c r="S881" s="958"/>
      <c r="T881" s="958"/>
      <c r="U881" s="958"/>
      <c r="V881" s="958"/>
      <c r="W881" s="958"/>
      <c r="X881" s="958"/>
      <c r="Y881" s="958"/>
      <c r="Z881" s="958"/>
    </row>
    <row r="882" spans="1:26" ht="18.75" customHeight="1">
      <c r="A882" s="958"/>
      <c r="B882" s="995"/>
      <c r="C882" s="985"/>
      <c r="D882" s="985"/>
      <c r="E882" s="995"/>
      <c r="F882" s="995"/>
      <c r="G882" s="995"/>
      <c r="H882" s="995"/>
      <c r="I882" s="996"/>
      <c r="J882" s="996"/>
      <c r="K882" s="996"/>
      <c r="L882" s="958"/>
      <c r="M882" s="958"/>
      <c r="N882" s="958"/>
      <c r="O882" s="958"/>
      <c r="P882" s="958"/>
      <c r="Q882" s="958"/>
      <c r="R882" s="958"/>
      <c r="S882" s="958"/>
      <c r="T882" s="958"/>
      <c r="U882" s="958"/>
      <c r="V882" s="958"/>
      <c r="W882" s="958"/>
      <c r="X882" s="958"/>
      <c r="Y882" s="958"/>
      <c r="Z882" s="958"/>
    </row>
    <row r="883" spans="1:26" ht="18.75" customHeight="1">
      <c r="A883" s="958"/>
      <c r="B883" s="995"/>
      <c r="C883" s="985"/>
      <c r="D883" s="985"/>
      <c r="E883" s="995"/>
      <c r="F883" s="995"/>
      <c r="G883" s="995"/>
      <c r="H883" s="995"/>
      <c r="I883" s="996"/>
      <c r="J883" s="996"/>
      <c r="K883" s="996"/>
      <c r="L883" s="958"/>
      <c r="M883" s="958"/>
      <c r="N883" s="958"/>
      <c r="O883" s="958"/>
      <c r="P883" s="958"/>
      <c r="Q883" s="958"/>
      <c r="R883" s="958"/>
      <c r="S883" s="958"/>
      <c r="T883" s="958"/>
      <c r="U883" s="958"/>
      <c r="V883" s="958"/>
      <c r="W883" s="958"/>
      <c r="X883" s="958"/>
      <c r="Y883" s="958"/>
      <c r="Z883" s="958"/>
    </row>
    <row r="884" spans="1:26" ht="18.75" customHeight="1">
      <c r="A884" s="958"/>
      <c r="B884" s="995"/>
      <c r="C884" s="985"/>
      <c r="D884" s="985"/>
      <c r="E884" s="995"/>
      <c r="F884" s="995"/>
      <c r="G884" s="995"/>
      <c r="H884" s="995"/>
      <c r="I884" s="996"/>
      <c r="J884" s="996"/>
      <c r="K884" s="996"/>
      <c r="L884" s="958"/>
      <c r="M884" s="958"/>
      <c r="N884" s="958"/>
      <c r="O884" s="958"/>
      <c r="P884" s="958"/>
      <c r="Q884" s="958"/>
      <c r="R884" s="958"/>
      <c r="S884" s="958"/>
      <c r="T884" s="958"/>
      <c r="U884" s="958"/>
      <c r="V884" s="958"/>
      <c r="W884" s="958"/>
      <c r="X884" s="958"/>
      <c r="Y884" s="958"/>
      <c r="Z884" s="958"/>
    </row>
    <row r="885" spans="1:26" ht="18.75" customHeight="1">
      <c r="A885" s="958"/>
      <c r="B885" s="995"/>
      <c r="C885" s="985"/>
      <c r="D885" s="985"/>
      <c r="E885" s="995"/>
      <c r="F885" s="995"/>
      <c r="G885" s="995"/>
      <c r="H885" s="995"/>
      <c r="I885" s="996"/>
      <c r="J885" s="996"/>
      <c r="K885" s="996"/>
      <c r="L885" s="958"/>
      <c r="M885" s="958"/>
      <c r="N885" s="958"/>
      <c r="O885" s="958"/>
      <c r="P885" s="958"/>
      <c r="Q885" s="958"/>
      <c r="R885" s="958"/>
      <c r="S885" s="958"/>
      <c r="T885" s="958"/>
      <c r="U885" s="958"/>
      <c r="V885" s="958"/>
      <c r="W885" s="958"/>
      <c r="X885" s="958"/>
      <c r="Y885" s="958"/>
      <c r="Z885" s="958"/>
    </row>
    <row r="886" spans="1:26" ht="18.75" customHeight="1">
      <c r="A886" s="958"/>
      <c r="B886" s="995"/>
      <c r="C886" s="985"/>
      <c r="D886" s="985"/>
      <c r="E886" s="995"/>
      <c r="F886" s="995"/>
      <c r="G886" s="995"/>
      <c r="H886" s="995"/>
      <c r="I886" s="996"/>
      <c r="J886" s="996"/>
      <c r="K886" s="996"/>
      <c r="L886" s="958"/>
      <c r="M886" s="958"/>
      <c r="N886" s="958"/>
      <c r="O886" s="958"/>
      <c r="P886" s="958"/>
      <c r="Q886" s="958"/>
      <c r="R886" s="958"/>
      <c r="S886" s="958"/>
      <c r="T886" s="958"/>
      <c r="U886" s="958"/>
      <c r="V886" s="958"/>
      <c r="W886" s="958"/>
      <c r="X886" s="958"/>
      <c r="Y886" s="958"/>
      <c r="Z886" s="958"/>
    </row>
    <row r="887" spans="1:26" ht="18.75" customHeight="1">
      <c r="A887" s="958"/>
      <c r="B887" s="995"/>
      <c r="C887" s="985"/>
      <c r="D887" s="985"/>
      <c r="E887" s="995"/>
      <c r="F887" s="995"/>
      <c r="G887" s="995"/>
      <c r="H887" s="995"/>
      <c r="I887" s="996"/>
      <c r="J887" s="996"/>
      <c r="K887" s="996"/>
      <c r="L887" s="958"/>
      <c r="M887" s="958"/>
      <c r="N887" s="958"/>
      <c r="O887" s="958"/>
      <c r="P887" s="958"/>
      <c r="Q887" s="958"/>
      <c r="R887" s="958"/>
      <c r="S887" s="958"/>
      <c r="T887" s="958"/>
      <c r="U887" s="958"/>
      <c r="V887" s="958"/>
      <c r="W887" s="958"/>
      <c r="X887" s="958"/>
      <c r="Y887" s="958"/>
      <c r="Z887" s="958"/>
    </row>
    <row r="888" spans="1:26" ht="18.75" customHeight="1">
      <c r="A888" s="958"/>
      <c r="B888" s="995"/>
      <c r="C888" s="985"/>
      <c r="D888" s="985"/>
      <c r="E888" s="995"/>
      <c r="F888" s="995"/>
      <c r="G888" s="995"/>
      <c r="H888" s="995"/>
      <c r="I888" s="996"/>
      <c r="J888" s="996"/>
      <c r="K888" s="996"/>
      <c r="L888" s="958"/>
      <c r="M888" s="958"/>
      <c r="N888" s="958"/>
      <c r="O888" s="958"/>
      <c r="P888" s="958"/>
      <c r="Q888" s="958"/>
      <c r="R888" s="958"/>
      <c r="S888" s="958"/>
      <c r="T888" s="958"/>
      <c r="U888" s="958"/>
      <c r="V888" s="958"/>
      <c r="W888" s="958"/>
      <c r="X888" s="958"/>
      <c r="Y888" s="958"/>
      <c r="Z888" s="958"/>
    </row>
    <row r="889" spans="1:26" ht="18.75" customHeight="1">
      <c r="A889" s="958"/>
      <c r="B889" s="995"/>
      <c r="C889" s="985"/>
      <c r="D889" s="985"/>
      <c r="E889" s="995"/>
      <c r="F889" s="995"/>
      <c r="G889" s="995"/>
      <c r="H889" s="995"/>
      <c r="I889" s="996"/>
      <c r="J889" s="996"/>
      <c r="K889" s="996"/>
      <c r="L889" s="958"/>
      <c r="M889" s="958"/>
      <c r="N889" s="958"/>
      <c r="O889" s="958"/>
      <c r="P889" s="958"/>
      <c r="Q889" s="958"/>
      <c r="R889" s="958"/>
      <c r="S889" s="958"/>
      <c r="T889" s="958"/>
      <c r="U889" s="958"/>
      <c r="V889" s="958"/>
      <c r="W889" s="958"/>
      <c r="X889" s="958"/>
      <c r="Y889" s="958"/>
      <c r="Z889" s="958"/>
    </row>
    <row r="890" spans="1:26" ht="18.75" customHeight="1">
      <c r="A890" s="958"/>
      <c r="B890" s="995"/>
      <c r="C890" s="985"/>
      <c r="D890" s="985"/>
      <c r="E890" s="995"/>
      <c r="F890" s="995"/>
      <c r="G890" s="995"/>
      <c r="H890" s="995"/>
      <c r="I890" s="996"/>
      <c r="J890" s="996"/>
      <c r="K890" s="996"/>
      <c r="L890" s="958"/>
      <c r="M890" s="958"/>
      <c r="N890" s="958"/>
      <c r="O890" s="958"/>
      <c r="P890" s="958"/>
      <c r="Q890" s="958"/>
      <c r="R890" s="958"/>
      <c r="S890" s="958"/>
      <c r="T890" s="958"/>
      <c r="U890" s="958"/>
      <c r="V890" s="958"/>
      <c r="W890" s="958"/>
      <c r="X890" s="958"/>
      <c r="Y890" s="958"/>
      <c r="Z890" s="958"/>
    </row>
    <row r="891" spans="1:26" ht="18.75" customHeight="1">
      <c r="A891" s="958"/>
      <c r="B891" s="995"/>
      <c r="C891" s="985"/>
      <c r="D891" s="985"/>
      <c r="E891" s="995"/>
      <c r="F891" s="995"/>
      <c r="G891" s="995"/>
      <c r="H891" s="995"/>
      <c r="I891" s="996"/>
      <c r="J891" s="996"/>
      <c r="K891" s="996"/>
      <c r="L891" s="958"/>
      <c r="M891" s="958"/>
      <c r="N891" s="958"/>
      <c r="O891" s="958"/>
      <c r="P891" s="958"/>
      <c r="Q891" s="958"/>
      <c r="R891" s="958"/>
      <c r="S891" s="958"/>
      <c r="T891" s="958"/>
      <c r="U891" s="958"/>
      <c r="V891" s="958"/>
      <c r="W891" s="958"/>
      <c r="X891" s="958"/>
      <c r="Y891" s="958"/>
      <c r="Z891" s="958"/>
    </row>
    <row r="892" spans="1:26" ht="18.75" customHeight="1">
      <c r="A892" s="958"/>
      <c r="B892" s="995"/>
      <c r="C892" s="985"/>
      <c r="D892" s="985"/>
      <c r="E892" s="995"/>
      <c r="F892" s="995"/>
      <c r="G892" s="995"/>
      <c r="H892" s="995"/>
      <c r="I892" s="996"/>
      <c r="J892" s="996"/>
      <c r="K892" s="996"/>
      <c r="L892" s="958"/>
      <c r="M892" s="958"/>
      <c r="N892" s="958"/>
      <c r="O892" s="958"/>
      <c r="P892" s="958"/>
      <c r="Q892" s="958"/>
      <c r="R892" s="958"/>
      <c r="S892" s="958"/>
      <c r="T892" s="958"/>
      <c r="U892" s="958"/>
      <c r="V892" s="958"/>
      <c r="W892" s="958"/>
      <c r="X892" s="958"/>
      <c r="Y892" s="958"/>
      <c r="Z892" s="958"/>
    </row>
    <row r="893" spans="1:26" ht="18.75" customHeight="1">
      <c r="A893" s="958"/>
      <c r="B893" s="995"/>
      <c r="C893" s="985"/>
      <c r="D893" s="985"/>
      <c r="E893" s="995"/>
      <c r="F893" s="995"/>
      <c r="G893" s="995"/>
      <c r="H893" s="995"/>
      <c r="I893" s="996"/>
      <c r="J893" s="996"/>
      <c r="K893" s="996"/>
      <c r="L893" s="958"/>
      <c r="M893" s="958"/>
      <c r="N893" s="958"/>
      <c r="O893" s="958"/>
      <c r="P893" s="958"/>
      <c r="Q893" s="958"/>
      <c r="R893" s="958"/>
      <c r="S893" s="958"/>
      <c r="T893" s="958"/>
      <c r="U893" s="958"/>
      <c r="V893" s="958"/>
      <c r="W893" s="958"/>
      <c r="X893" s="958"/>
      <c r="Y893" s="958"/>
      <c r="Z893" s="958"/>
    </row>
    <row r="894" spans="1:26" ht="18.75" customHeight="1">
      <c r="A894" s="958"/>
      <c r="B894" s="995"/>
      <c r="C894" s="985"/>
      <c r="D894" s="985"/>
      <c r="E894" s="995"/>
      <c r="F894" s="995"/>
      <c r="G894" s="995"/>
      <c r="H894" s="995"/>
      <c r="I894" s="996"/>
      <c r="J894" s="996"/>
      <c r="K894" s="996"/>
      <c r="L894" s="958"/>
      <c r="M894" s="958"/>
      <c r="N894" s="958"/>
      <c r="O894" s="958"/>
      <c r="P894" s="958"/>
      <c r="Q894" s="958"/>
      <c r="R894" s="958"/>
      <c r="S894" s="958"/>
      <c r="T894" s="958"/>
      <c r="U894" s="958"/>
      <c r="V894" s="958"/>
      <c r="W894" s="958"/>
      <c r="X894" s="958"/>
      <c r="Y894" s="958"/>
      <c r="Z894" s="958"/>
    </row>
    <row r="895" spans="1:26" ht="18.75" customHeight="1">
      <c r="A895" s="958"/>
      <c r="B895" s="995"/>
      <c r="C895" s="985"/>
      <c r="D895" s="985"/>
      <c r="E895" s="995"/>
      <c r="F895" s="995"/>
      <c r="G895" s="995"/>
      <c r="H895" s="995"/>
      <c r="I895" s="996"/>
      <c r="J895" s="996"/>
      <c r="K895" s="996"/>
      <c r="L895" s="958"/>
      <c r="M895" s="958"/>
      <c r="N895" s="958"/>
      <c r="O895" s="958"/>
      <c r="P895" s="958"/>
      <c r="Q895" s="958"/>
      <c r="R895" s="958"/>
      <c r="S895" s="958"/>
      <c r="T895" s="958"/>
      <c r="U895" s="958"/>
      <c r="V895" s="958"/>
      <c r="W895" s="958"/>
      <c r="X895" s="958"/>
      <c r="Y895" s="958"/>
      <c r="Z895" s="958"/>
    </row>
    <row r="896" spans="1:26" ht="18.75" customHeight="1">
      <c r="A896" s="958"/>
      <c r="B896" s="995"/>
      <c r="C896" s="985"/>
      <c r="D896" s="985"/>
      <c r="E896" s="995"/>
      <c r="F896" s="995"/>
      <c r="G896" s="995"/>
      <c r="H896" s="995"/>
      <c r="I896" s="996"/>
      <c r="J896" s="996"/>
      <c r="K896" s="996"/>
      <c r="L896" s="958"/>
      <c r="M896" s="958"/>
      <c r="N896" s="958"/>
      <c r="O896" s="958"/>
      <c r="P896" s="958"/>
      <c r="Q896" s="958"/>
      <c r="R896" s="958"/>
      <c r="S896" s="958"/>
      <c r="T896" s="958"/>
      <c r="U896" s="958"/>
      <c r="V896" s="958"/>
      <c r="W896" s="958"/>
      <c r="X896" s="958"/>
      <c r="Y896" s="958"/>
      <c r="Z896" s="958"/>
    </row>
    <row r="897" spans="1:26" ht="18.75" customHeight="1">
      <c r="A897" s="958"/>
      <c r="B897" s="995"/>
      <c r="C897" s="985"/>
      <c r="D897" s="985"/>
      <c r="E897" s="995"/>
      <c r="F897" s="995"/>
      <c r="G897" s="995"/>
      <c r="H897" s="995"/>
      <c r="I897" s="996"/>
      <c r="J897" s="996"/>
      <c r="K897" s="996"/>
      <c r="L897" s="958"/>
      <c r="M897" s="958"/>
      <c r="N897" s="958"/>
      <c r="O897" s="958"/>
      <c r="P897" s="958"/>
      <c r="Q897" s="958"/>
      <c r="R897" s="958"/>
      <c r="S897" s="958"/>
      <c r="T897" s="958"/>
      <c r="U897" s="958"/>
      <c r="V897" s="958"/>
      <c r="W897" s="958"/>
      <c r="X897" s="958"/>
      <c r="Y897" s="958"/>
      <c r="Z897" s="958"/>
    </row>
    <row r="898" spans="1:26" ht="18.75" customHeight="1">
      <c r="A898" s="958"/>
      <c r="B898" s="995"/>
      <c r="C898" s="985"/>
      <c r="D898" s="985"/>
      <c r="E898" s="995"/>
      <c r="F898" s="995"/>
      <c r="G898" s="995"/>
      <c r="H898" s="995"/>
      <c r="I898" s="996"/>
      <c r="J898" s="996"/>
      <c r="K898" s="996"/>
      <c r="L898" s="958"/>
      <c r="M898" s="958"/>
      <c r="N898" s="958"/>
      <c r="O898" s="958"/>
      <c r="P898" s="958"/>
      <c r="Q898" s="958"/>
      <c r="R898" s="958"/>
      <c r="S898" s="958"/>
      <c r="T898" s="958"/>
      <c r="U898" s="958"/>
      <c r="V898" s="958"/>
      <c r="W898" s="958"/>
      <c r="X898" s="958"/>
      <c r="Y898" s="958"/>
      <c r="Z898" s="958"/>
    </row>
    <row r="899" spans="1:26" ht="18.75" customHeight="1">
      <c r="A899" s="958"/>
      <c r="B899" s="995"/>
      <c r="C899" s="985"/>
      <c r="D899" s="985"/>
      <c r="E899" s="995"/>
      <c r="F899" s="995"/>
      <c r="G899" s="995"/>
      <c r="H899" s="995"/>
      <c r="I899" s="996"/>
      <c r="J899" s="996"/>
      <c r="K899" s="996"/>
      <c r="L899" s="958"/>
      <c r="M899" s="958"/>
      <c r="N899" s="958"/>
      <c r="O899" s="958"/>
      <c r="P899" s="958"/>
      <c r="Q899" s="958"/>
      <c r="R899" s="958"/>
      <c r="S899" s="958"/>
      <c r="T899" s="958"/>
      <c r="U899" s="958"/>
      <c r="V899" s="958"/>
      <c r="W899" s="958"/>
      <c r="X899" s="958"/>
      <c r="Y899" s="958"/>
      <c r="Z899" s="958"/>
    </row>
    <row r="900" spans="1:26" ht="18.75" customHeight="1">
      <c r="A900" s="958"/>
      <c r="B900" s="995"/>
      <c r="C900" s="985"/>
      <c r="D900" s="985"/>
      <c r="E900" s="995"/>
      <c r="F900" s="995"/>
      <c r="G900" s="995"/>
      <c r="H900" s="995"/>
      <c r="I900" s="996"/>
      <c r="J900" s="996"/>
      <c r="K900" s="996"/>
      <c r="L900" s="958"/>
      <c r="M900" s="958"/>
      <c r="N900" s="958"/>
      <c r="O900" s="958"/>
      <c r="P900" s="958"/>
      <c r="Q900" s="958"/>
      <c r="R900" s="958"/>
      <c r="S900" s="958"/>
      <c r="T900" s="958"/>
      <c r="U900" s="958"/>
      <c r="V900" s="958"/>
      <c r="W900" s="958"/>
      <c r="X900" s="958"/>
      <c r="Y900" s="958"/>
      <c r="Z900" s="958"/>
    </row>
    <row r="901" spans="1:26" ht="18.75" customHeight="1">
      <c r="A901" s="958"/>
      <c r="B901" s="995"/>
      <c r="C901" s="985"/>
      <c r="D901" s="985"/>
      <c r="E901" s="995"/>
      <c r="F901" s="995"/>
      <c r="G901" s="995"/>
      <c r="H901" s="995"/>
      <c r="I901" s="996"/>
      <c r="J901" s="996"/>
      <c r="K901" s="996"/>
      <c r="L901" s="958"/>
      <c r="M901" s="958"/>
      <c r="N901" s="958"/>
      <c r="O901" s="958"/>
      <c r="P901" s="958"/>
      <c r="Q901" s="958"/>
      <c r="R901" s="958"/>
      <c r="S901" s="958"/>
      <c r="T901" s="958"/>
      <c r="U901" s="958"/>
      <c r="V901" s="958"/>
      <c r="W901" s="958"/>
      <c r="X901" s="958"/>
      <c r="Y901" s="958"/>
      <c r="Z901" s="958"/>
    </row>
    <row r="902" spans="1:26" ht="18.75" customHeight="1">
      <c r="A902" s="958"/>
      <c r="B902" s="995"/>
      <c r="C902" s="985"/>
      <c r="D902" s="985"/>
      <c r="E902" s="995"/>
      <c r="F902" s="995"/>
      <c r="G902" s="995"/>
      <c r="H902" s="995"/>
      <c r="I902" s="996"/>
      <c r="J902" s="996"/>
      <c r="K902" s="996"/>
      <c r="L902" s="958"/>
      <c r="M902" s="958"/>
      <c r="N902" s="958"/>
      <c r="O902" s="958"/>
      <c r="P902" s="958"/>
      <c r="Q902" s="958"/>
      <c r="R902" s="958"/>
      <c r="S902" s="958"/>
      <c r="T902" s="958"/>
      <c r="U902" s="958"/>
      <c r="V902" s="958"/>
      <c r="W902" s="958"/>
      <c r="X902" s="958"/>
      <c r="Y902" s="958"/>
      <c r="Z902" s="958"/>
    </row>
    <row r="903" spans="1:26" ht="18.75" customHeight="1">
      <c r="A903" s="958"/>
      <c r="B903" s="995"/>
      <c r="C903" s="985"/>
      <c r="D903" s="985"/>
      <c r="E903" s="995"/>
      <c r="F903" s="995"/>
      <c r="G903" s="995"/>
      <c r="H903" s="995"/>
      <c r="I903" s="996"/>
      <c r="J903" s="996"/>
      <c r="K903" s="996"/>
      <c r="L903" s="958"/>
      <c r="M903" s="958"/>
      <c r="N903" s="958"/>
      <c r="O903" s="958"/>
      <c r="P903" s="958"/>
      <c r="Q903" s="958"/>
      <c r="R903" s="958"/>
      <c r="S903" s="958"/>
      <c r="T903" s="958"/>
      <c r="U903" s="958"/>
      <c r="V903" s="958"/>
      <c r="W903" s="958"/>
      <c r="X903" s="958"/>
      <c r="Y903" s="958"/>
      <c r="Z903" s="958"/>
    </row>
    <row r="904" spans="1:26" ht="18.75" customHeight="1">
      <c r="A904" s="958"/>
      <c r="B904" s="995"/>
      <c r="C904" s="985"/>
      <c r="D904" s="985"/>
      <c r="E904" s="995"/>
      <c r="F904" s="995"/>
      <c r="G904" s="995"/>
      <c r="H904" s="995"/>
      <c r="I904" s="996"/>
      <c r="J904" s="996"/>
      <c r="K904" s="996"/>
      <c r="L904" s="958"/>
      <c r="M904" s="958"/>
      <c r="N904" s="958"/>
      <c r="O904" s="958"/>
      <c r="P904" s="958"/>
      <c r="Q904" s="958"/>
      <c r="R904" s="958"/>
      <c r="S904" s="958"/>
      <c r="T904" s="958"/>
      <c r="U904" s="958"/>
      <c r="V904" s="958"/>
      <c r="W904" s="958"/>
      <c r="X904" s="958"/>
      <c r="Y904" s="958"/>
      <c r="Z904" s="958"/>
    </row>
    <row r="905" spans="1:26" ht="18.75" customHeight="1">
      <c r="A905" s="958"/>
      <c r="B905" s="995"/>
      <c r="C905" s="985"/>
      <c r="D905" s="985"/>
      <c r="E905" s="995"/>
      <c r="F905" s="995"/>
      <c r="G905" s="995"/>
      <c r="H905" s="995"/>
      <c r="I905" s="996"/>
      <c r="J905" s="996"/>
      <c r="K905" s="996"/>
      <c r="L905" s="958"/>
      <c r="M905" s="958"/>
      <c r="N905" s="958"/>
      <c r="O905" s="958"/>
      <c r="P905" s="958"/>
      <c r="Q905" s="958"/>
      <c r="R905" s="958"/>
      <c r="S905" s="958"/>
      <c r="T905" s="958"/>
      <c r="U905" s="958"/>
      <c r="V905" s="958"/>
      <c r="W905" s="958"/>
      <c r="X905" s="958"/>
      <c r="Y905" s="958"/>
      <c r="Z905" s="958"/>
    </row>
    <row r="906" spans="1:26" ht="18.75" customHeight="1">
      <c r="A906" s="958"/>
      <c r="B906" s="995"/>
      <c r="C906" s="985"/>
      <c r="D906" s="985"/>
      <c r="E906" s="995"/>
      <c r="F906" s="995"/>
      <c r="G906" s="995"/>
      <c r="H906" s="995"/>
      <c r="I906" s="996"/>
      <c r="J906" s="996"/>
      <c r="K906" s="996"/>
      <c r="L906" s="958"/>
      <c r="M906" s="958"/>
      <c r="N906" s="958"/>
      <c r="O906" s="958"/>
      <c r="P906" s="958"/>
      <c r="Q906" s="958"/>
      <c r="R906" s="958"/>
      <c r="S906" s="958"/>
      <c r="T906" s="958"/>
      <c r="U906" s="958"/>
      <c r="V906" s="958"/>
      <c r="W906" s="958"/>
      <c r="X906" s="958"/>
      <c r="Y906" s="958"/>
      <c r="Z906" s="958"/>
    </row>
    <row r="907" spans="1:26" ht="18.75" customHeight="1">
      <c r="A907" s="958"/>
      <c r="B907" s="995"/>
      <c r="C907" s="985"/>
      <c r="D907" s="985"/>
      <c r="E907" s="995"/>
      <c r="F907" s="995"/>
      <c r="G907" s="995"/>
      <c r="H907" s="995"/>
      <c r="I907" s="996"/>
      <c r="J907" s="996"/>
      <c r="K907" s="996"/>
      <c r="L907" s="958"/>
      <c r="M907" s="958"/>
      <c r="N907" s="958"/>
      <c r="O907" s="958"/>
      <c r="P907" s="958"/>
      <c r="Q907" s="958"/>
      <c r="R907" s="958"/>
      <c r="S907" s="958"/>
      <c r="T907" s="958"/>
      <c r="U907" s="958"/>
      <c r="V907" s="958"/>
      <c r="W907" s="958"/>
      <c r="X907" s="958"/>
      <c r="Y907" s="958"/>
      <c r="Z907" s="958"/>
    </row>
    <row r="908" spans="1:26" ht="18.75" customHeight="1">
      <c r="A908" s="958"/>
      <c r="B908" s="995"/>
      <c r="C908" s="985"/>
      <c r="D908" s="985"/>
      <c r="E908" s="995"/>
      <c r="F908" s="995"/>
      <c r="G908" s="995"/>
      <c r="H908" s="995"/>
      <c r="I908" s="996"/>
      <c r="J908" s="996"/>
      <c r="K908" s="996"/>
      <c r="L908" s="958"/>
      <c r="M908" s="958"/>
      <c r="N908" s="958"/>
      <c r="O908" s="958"/>
      <c r="P908" s="958"/>
      <c r="Q908" s="958"/>
      <c r="R908" s="958"/>
      <c r="S908" s="958"/>
      <c r="T908" s="958"/>
      <c r="U908" s="958"/>
      <c r="V908" s="958"/>
      <c r="W908" s="958"/>
      <c r="X908" s="958"/>
      <c r="Y908" s="958"/>
      <c r="Z908" s="958"/>
    </row>
    <row r="909" spans="1:26" ht="18.75" customHeight="1">
      <c r="A909" s="958"/>
      <c r="B909" s="995"/>
      <c r="C909" s="985"/>
      <c r="D909" s="985"/>
      <c r="E909" s="995"/>
      <c r="F909" s="995"/>
      <c r="G909" s="995"/>
      <c r="H909" s="995"/>
      <c r="I909" s="996"/>
      <c r="J909" s="996"/>
      <c r="K909" s="996"/>
      <c r="L909" s="958"/>
      <c r="M909" s="958"/>
      <c r="N909" s="958"/>
      <c r="O909" s="958"/>
      <c r="P909" s="958"/>
      <c r="Q909" s="958"/>
      <c r="R909" s="958"/>
      <c r="S909" s="958"/>
      <c r="T909" s="958"/>
      <c r="U909" s="958"/>
      <c r="V909" s="958"/>
      <c r="W909" s="958"/>
      <c r="X909" s="958"/>
      <c r="Y909" s="958"/>
      <c r="Z909" s="958"/>
    </row>
    <row r="910" spans="1:26" ht="18.75" customHeight="1">
      <c r="A910" s="958"/>
      <c r="B910" s="995"/>
      <c r="C910" s="985"/>
      <c r="D910" s="985"/>
      <c r="E910" s="995"/>
      <c r="F910" s="995"/>
      <c r="G910" s="995"/>
      <c r="H910" s="995"/>
      <c r="I910" s="996"/>
      <c r="J910" s="996"/>
      <c r="K910" s="996"/>
      <c r="L910" s="958"/>
      <c r="M910" s="958"/>
      <c r="N910" s="958"/>
      <c r="O910" s="958"/>
      <c r="P910" s="958"/>
      <c r="Q910" s="958"/>
      <c r="R910" s="958"/>
      <c r="S910" s="958"/>
      <c r="T910" s="958"/>
      <c r="U910" s="958"/>
      <c r="V910" s="958"/>
      <c r="W910" s="958"/>
      <c r="X910" s="958"/>
      <c r="Y910" s="958"/>
      <c r="Z910" s="958"/>
    </row>
    <row r="911" spans="1:26" ht="18.75" customHeight="1">
      <c r="A911" s="958"/>
      <c r="B911" s="995"/>
      <c r="C911" s="985"/>
      <c r="D911" s="985"/>
      <c r="E911" s="995"/>
      <c r="F911" s="995"/>
      <c r="G911" s="995"/>
      <c r="H911" s="995"/>
      <c r="I911" s="996"/>
      <c r="J911" s="996"/>
      <c r="K911" s="996"/>
      <c r="L911" s="958"/>
      <c r="M911" s="958"/>
      <c r="N911" s="958"/>
      <c r="O911" s="958"/>
      <c r="P911" s="958"/>
      <c r="Q911" s="958"/>
      <c r="R911" s="958"/>
      <c r="S911" s="958"/>
      <c r="T911" s="958"/>
      <c r="U911" s="958"/>
      <c r="V911" s="958"/>
      <c r="W911" s="958"/>
      <c r="X911" s="958"/>
      <c r="Y911" s="958"/>
      <c r="Z911" s="958"/>
    </row>
    <row r="912" spans="1:26" ht="18.75" customHeight="1">
      <c r="A912" s="958"/>
      <c r="B912" s="995"/>
      <c r="C912" s="985"/>
      <c r="D912" s="985"/>
      <c r="E912" s="995"/>
      <c r="F912" s="995"/>
      <c r="G912" s="995"/>
      <c r="H912" s="995"/>
      <c r="I912" s="996"/>
      <c r="J912" s="996"/>
      <c r="K912" s="996"/>
      <c r="L912" s="958"/>
      <c r="M912" s="958"/>
      <c r="N912" s="958"/>
      <c r="O912" s="958"/>
      <c r="P912" s="958"/>
      <c r="Q912" s="958"/>
      <c r="R912" s="958"/>
      <c r="S912" s="958"/>
      <c r="T912" s="958"/>
      <c r="U912" s="958"/>
      <c r="V912" s="958"/>
      <c r="W912" s="958"/>
      <c r="X912" s="958"/>
      <c r="Y912" s="958"/>
      <c r="Z912" s="958"/>
    </row>
    <row r="913" spans="1:26" ht="18.75" customHeight="1">
      <c r="A913" s="958"/>
      <c r="B913" s="995"/>
      <c r="C913" s="985"/>
      <c r="D913" s="985"/>
      <c r="E913" s="995"/>
      <c r="F913" s="995"/>
      <c r="G913" s="995"/>
      <c r="H913" s="995"/>
      <c r="I913" s="996"/>
      <c r="J913" s="996"/>
      <c r="K913" s="996"/>
      <c r="L913" s="958"/>
      <c r="M913" s="958"/>
      <c r="N913" s="958"/>
      <c r="O913" s="958"/>
      <c r="P913" s="958"/>
      <c r="Q913" s="958"/>
      <c r="R913" s="958"/>
      <c r="S913" s="958"/>
      <c r="T913" s="958"/>
      <c r="U913" s="958"/>
      <c r="V913" s="958"/>
      <c r="W913" s="958"/>
      <c r="X913" s="958"/>
      <c r="Y913" s="958"/>
      <c r="Z913" s="958"/>
    </row>
    <row r="914" spans="1:26" ht="18.75" customHeight="1">
      <c r="A914" s="958"/>
      <c r="B914" s="995"/>
      <c r="C914" s="985"/>
      <c r="D914" s="985"/>
      <c r="E914" s="995"/>
      <c r="F914" s="995"/>
      <c r="G914" s="995"/>
      <c r="H914" s="995"/>
      <c r="I914" s="996"/>
      <c r="J914" s="996"/>
      <c r="K914" s="996"/>
      <c r="L914" s="958"/>
      <c r="M914" s="958"/>
      <c r="N914" s="958"/>
      <c r="O914" s="958"/>
      <c r="P914" s="958"/>
      <c r="Q914" s="958"/>
      <c r="R914" s="958"/>
      <c r="S914" s="958"/>
      <c r="T914" s="958"/>
      <c r="U914" s="958"/>
      <c r="V914" s="958"/>
      <c r="W914" s="958"/>
      <c r="X914" s="958"/>
      <c r="Y914" s="958"/>
      <c r="Z914" s="958"/>
    </row>
    <row r="915" spans="1:26" ht="18.75" customHeight="1">
      <c r="A915" s="958"/>
      <c r="B915" s="995"/>
      <c r="C915" s="985"/>
      <c r="D915" s="985"/>
      <c r="E915" s="995"/>
      <c r="F915" s="995"/>
      <c r="G915" s="995"/>
      <c r="H915" s="995"/>
      <c r="I915" s="996"/>
      <c r="J915" s="996"/>
      <c r="K915" s="996"/>
      <c r="L915" s="958"/>
      <c r="M915" s="958"/>
      <c r="N915" s="958"/>
      <c r="O915" s="958"/>
      <c r="P915" s="958"/>
      <c r="Q915" s="958"/>
      <c r="R915" s="958"/>
      <c r="S915" s="958"/>
      <c r="T915" s="958"/>
      <c r="U915" s="958"/>
      <c r="V915" s="958"/>
      <c r="W915" s="958"/>
      <c r="X915" s="958"/>
      <c r="Y915" s="958"/>
      <c r="Z915" s="958"/>
    </row>
    <row r="916" spans="1:26" ht="18.75" customHeight="1">
      <c r="A916" s="958"/>
      <c r="B916" s="995"/>
      <c r="C916" s="985"/>
      <c r="D916" s="985"/>
      <c r="E916" s="995"/>
      <c r="F916" s="995"/>
      <c r="G916" s="995"/>
      <c r="H916" s="995"/>
      <c r="I916" s="996"/>
      <c r="J916" s="996"/>
      <c r="K916" s="996"/>
      <c r="L916" s="958"/>
      <c r="M916" s="958"/>
      <c r="N916" s="958"/>
      <c r="O916" s="958"/>
      <c r="P916" s="958"/>
      <c r="Q916" s="958"/>
      <c r="R916" s="958"/>
      <c r="S916" s="958"/>
      <c r="T916" s="958"/>
      <c r="U916" s="958"/>
      <c r="V916" s="958"/>
      <c r="W916" s="958"/>
      <c r="X916" s="958"/>
      <c r="Y916" s="958"/>
      <c r="Z916" s="958"/>
    </row>
    <row r="917" spans="1:26" ht="18.75" customHeight="1">
      <c r="A917" s="958"/>
      <c r="B917" s="995"/>
      <c r="C917" s="985"/>
      <c r="D917" s="985"/>
      <c r="E917" s="995"/>
      <c r="F917" s="995"/>
      <c r="G917" s="995"/>
      <c r="H917" s="995"/>
      <c r="I917" s="996"/>
      <c r="J917" s="996"/>
      <c r="K917" s="996"/>
      <c r="L917" s="958"/>
      <c r="M917" s="958"/>
      <c r="N917" s="958"/>
      <c r="O917" s="958"/>
      <c r="P917" s="958"/>
      <c r="Q917" s="958"/>
      <c r="R917" s="958"/>
      <c r="S917" s="958"/>
      <c r="T917" s="958"/>
      <c r="U917" s="958"/>
      <c r="V917" s="958"/>
      <c r="W917" s="958"/>
      <c r="X917" s="958"/>
      <c r="Y917" s="958"/>
      <c r="Z917" s="958"/>
    </row>
    <row r="918" spans="1:26" ht="18.75" customHeight="1">
      <c r="A918" s="958"/>
      <c r="B918" s="995"/>
      <c r="C918" s="985"/>
      <c r="D918" s="985"/>
      <c r="E918" s="995"/>
      <c r="F918" s="995"/>
      <c r="G918" s="995"/>
      <c r="H918" s="995"/>
      <c r="I918" s="996"/>
      <c r="J918" s="996"/>
      <c r="K918" s="996"/>
      <c r="L918" s="958"/>
      <c r="M918" s="958"/>
      <c r="N918" s="958"/>
      <c r="O918" s="958"/>
      <c r="P918" s="958"/>
      <c r="Q918" s="958"/>
      <c r="R918" s="958"/>
      <c r="S918" s="958"/>
      <c r="T918" s="958"/>
      <c r="U918" s="958"/>
      <c r="V918" s="958"/>
      <c r="W918" s="958"/>
      <c r="X918" s="958"/>
      <c r="Y918" s="958"/>
      <c r="Z918" s="958"/>
    </row>
    <row r="919" spans="1:26" ht="18.75" customHeight="1">
      <c r="A919" s="958"/>
      <c r="B919" s="995"/>
      <c r="C919" s="985"/>
      <c r="D919" s="985"/>
      <c r="E919" s="995"/>
      <c r="F919" s="995"/>
      <c r="G919" s="995"/>
      <c r="H919" s="995"/>
      <c r="I919" s="996"/>
      <c r="J919" s="996"/>
      <c r="K919" s="996"/>
      <c r="L919" s="958"/>
      <c r="M919" s="958"/>
      <c r="N919" s="958"/>
      <c r="O919" s="958"/>
      <c r="P919" s="958"/>
      <c r="Q919" s="958"/>
      <c r="R919" s="958"/>
      <c r="S919" s="958"/>
      <c r="T919" s="958"/>
      <c r="U919" s="958"/>
      <c r="V919" s="958"/>
      <c r="W919" s="958"/>
      <c r="X919" s="958"/>
      <c r="Y919" s="958"/>
      <c r="Z919" s="958"/>
    </row>
    <row r="920" spans="1:26" ht="18.75" customHeight="1">
      <c r="A920" s="958"/>
      <c r="B920" s="995"/>
      <c r="C920" s="985"/>
      <c r="D920" s="985"/>
      <c r="E920" s="995"/>
      <c r="F920" s="995"/>
      <c r="G920" s="995"/>
      <c r="H920" s="995"/>
      <c r="I920" s="996"/>
      <c r="J920" s="996"/>
      <c r="K920" s="996"/>
      <c r="L920" s="958"/>
      <c r="M920" s="958"/>
      <c r="N920" s="958"/>
      <c r="O920" s="958"/>
      <c r="P920" s="958"/>
      <c r="Q920" s="958"/>
      <c r="R920" s="958"/>
      <c r="S920" s="958"/>
      <c r="T920" s="958"/>
      <c r="U920" s="958"/>
      <c r="V920" s="958"/>
      <c r="W920" s="958"/>
      <c r="X920" s="958"/>
      <c r="Y920" s="958"/>
      <c r="Z920" s="958"/>
    </row>
    <row r="921" spans="1:26" ht="18.75" customHeight="1">
      <c r="A921" s="958"/>
      <c r="B921" s="995"/>
      <c r="C921" s="985"/>
      <c r="D921" s="985"/>
      <c r="E921" s="995"/>
      <c r="F921" s="995"/>
      <c r="G921" s="995"/>
      <c r="H921" s="995"/>
      <c r="I921" s="996"/>
      <c r="J921" s="996"/>
      <c r="K921" s="996"/>
      <c r="L921" s="958"/>
      <c r="M921" s="958"/>
      <c r="N921" s="958"/>
      <c r="O921" s="958"/>
      <c r="P921" s="958"/>
      <c r="Q921" s="958"/>
      <c r="R921" s="958"/>
      <c r="S921" s="958"/>
      <c r="T921" s="958"/>
      <c r="U921" s="958"/>
      <c r="V921" s="958"/>
      <c r="W921" s="958"/>
      <c r="X921" s="958"/>
      <c r="Y921" s="958"/>
      <c r="Z921" s="958"/>
    </row>
    <row r="922" spans="1:26" ht="18.75" customHeight="1">
      <c r="A922" s="958"/>
      <c r="B922" s="995"/>
      <c r="C922" s="985"/>
      <c r="D922" s="985"/>
      <c r="E922" s="995"/>
      <c r="F922" s="995"/>
      <c r="G922" s="995"/>
      <c r="H922" s="995"/>
      <c r="I922" s="996"/>
      <c r="J922" s="996"/>
      <c r="K922" s="996"/>
      <c r="L922" s="958"/>
      <c r="M922" s="958"/>
      <c r="N922" s="958"/>
      <c r="O922" s="958"/>
      <c r="P922" s="958"/>
      <c r="Q922" s="958"/>
      <c r="R922" s="958"/>
      <c r="S922" s="958"/>
      <c r="T922" s="958"/>
      <c r="U922" s="958"/>
      <c r="V922" s="958"/>
      <c r="W922" s="958"/>
      <c r="X922" s="958"/>
      <c r="Y922" s="958"/>
      <c r="Z922" s="958"/>
    </row>
    <row r="923" spans="1:26" ht="18.75" customHeight="1">
      <c r="A923" s="958"/>
      <c r="B923" s="995"/>
      <c r="C923" s="985"/>
      <c r="D923" s="985"/>
      <c r="E923" s="995"/>
      <c r="F923" s="995"/>
      <c r="G923" s="995"/>
      <c r="H923" s="995"/>
      <c r="I923" s="996"/>
      <c r="J923" s="996"/>
      <c r="K923" s="996"/>
      <c r="L923" s="958"/>
      <c r="M923" s="958"/>
      <c r="N923" s="958"/>
      <c r="O923" s="958"/>
      <c r="P923" s="958"/>
      <c r="Q923" s="958"/>
      <c r="R923" s="958"/>
      <c r="S923" s="958"/>
      <c r="T923" s="958"/>
      <c r="U923" s="958"/>
      <c r="V923" s="958"/>
      <c r="W923" s="958"/>
      <c r="X923" s="958"/>
      <c r="Y923" s="958"/>
      <c r="Z923" s="958"/>
    </row>
    <row r="924" spans="1:26" ht="18.75" customHeight="1">
      <c r="A924" s="958"/>
      <c r="B924" s="995"/>
      <c r="C924" s="985"/>
      <c r="D924" s="985"/>
      <c r="E924" s="995"/>
      <c r="F924" s="995"/>
      <c r="G924" s="995"/>
      <c r="H924" s="995"/>
      <c r="I924" s="996"/>
      <c r="J924" s="996"/>
      <c r="K924" s="996"/>
      <c r="L924" s="958"/>
      <c r="M924" s="958"/>
      <c r="N924" s="958"/>
      <c r="O924" s="958"/>
      <c r="P924" s="958"/>
      <c r="Q924" s="958"/>
      <c r="R924" s="958"/>
      <c r="S924" s="958"/>
      <c r="T924" s="958"/>
      <c r="U924" s="958"/>
      <c r="V924" s="958"/>
      <c r="W924" s="958"/>
      <c r="X924" s="958"/>
      <c r="Y924" s="958"/>
      <c r="Z924" s="958"/>
    </row>
    <row r="925" spans="1:26" ht="18.75" customHeight="1">
      <c r="A925" s="958"/>
      <c r="B925" s="995"/>
      <c r="C925" s="985"/>
      <c r="D925" s="985"/>
      <c r="E925" s="995"/>
      <c r="F925" s="995"/>
      <c r="G925" s="995"/>
      <c r="H925" s="995"/>
      <c r="I925" s="996"/>
      <c r="J925" s="996"/>
      <c r="K925" s="996"/>
      <c r="L925" s="958"/>
      <c r="M925" s="958"/>
      <c r="N925" s="958"/>
      <c r="O925" s="958"/>
      <c r="P925" s="958"/>
      <c r="Q925" s="958"/>
      <c r="R925" s="958"/>
      <c r="S925" s="958"/>
      <c r="T925" s="958"/>
      <c r="U925" s="958"/>
      <c r="V925" s="958"/>
      <c r="W925" s="958"/>
      <c r="X925" s="958"/>
      <c r="Y925" s="958"/>
      <c r="Z925" s="958"/>
    </row>
    <row r="926" spans="1:26" ht="18.75" customHeight="1">
      <c r="A926" s="958"/>
      <c r="B926" s="995"/>
      <c r="C926" s="985"/>
      <c r="D926" s="985"/>
      <c r="E926" s="995"/>
      <c r="F926" s="995"/>
      <c r="G926" s="995"/>
      <c r="H926" s="995"/>
      <c r="I926" s="996"/>
      <c r="J926" s="996"/>
      <c r="K926" s="996"/>
      <c r="L926" s="958"/>
      <c r="M926" s="958"/>
      <c r="N926" s="958"/>
      <c r="O926" s="958"/>
      <c r="P926" s="958"/>
      <c r="Q926" s="958"/>
      <c r="R926" s="958"/>
      <c r="S926" s="958"/>
      <c r="T926" s="958"/>
      <c r="U926" s="958"/>
      <c r="V926" s="958"/>
      <c r="W926" s="958"/>
      <c r="X926" s="958"/>
      <c r="Y926" s="958"/>
      <c r="Z926" s="958"/>
    </row>
    <row r="927" spans="1:26" ht="18.75" customHeight="1">
      <c r="A927" s="958"/>
      <c r="B927" s="995"/>
      <c r="C927" s="985"/>
      <c r="D927" s="985"/>
      <c r="E927" s="995"/>
      <c r="F927" s="995"/>
      <c r="G927" s="995"/>
      <c r="H927" s="995"/>
      <c r="I927" s="996"/>
      <c r="J927" s="996"/>
      <c r="K927" s="996"/>
      <c r="L927" s="958"/>
      <c r="M927" s="958"/>
      <c r="N927" s="958"/>
      <c r="O927" s="958"/>
      <c r="P927" s="958"/>
      <c r="Q927" s="958"/>
      <c r="R927" s="958"/>
      <c r="S927" s="958"/>
      <c r="T927" s="958"/>
      <c r="U927" s="958"/>
      <c r="V927" s="958"/>
      <c r="W927" s="958"/>
      <c r="X927" s="958"/>
      <c r="Y927" s="958"/>
      <c r="Z927" s="958"/>
    </row>
    <row r="928" spans="1:26" ht="18.75" customHeight="1">
      <c r="A928" s="958"/>
      <c r="B928" s="995"/>
      <c r="C928" s="985"/>
      <c r="D928" s="985"/>
      <c r="E928" s="995"/>
      <c r="F928" s="995"/>
      <c r="G928" s="995"/>
      <c r="H928" s="995"/>
      <c r="I928" s="996"/>
      <c r="J928" s="996"/>
      <c r="K928" s="996"/>
      <c r="L928" s="958"/>
      <c r="M928" s="958"/>
      <c r="N928" s="958"/>
      <c r="O928" s="958"/>
      <c r="P928" s="958"/>
      <c r="Q928" s="958"/>
      <c r="R928" s="958"/>
      <c r="S928" s="958"/>
      <c r="T928" s="958"/>
      <c r="U928" s="958"/>
      <c r="V928" s="958"/>
      <c r="W928" s="958"/>
      <c r="X928" s="958"/>
      <c r="Y928" s="958"/>
      <c r="Z928" s="958"/>
    </row>
    <row r="929" spans="1:26" ht="18.75" customHeight="1">
      <c r="A929" s="958"/>
      <c r="B929" s="995"/>
      <c r="C929" s="985"/>
      <c r="D929" s="985"/>
      <c r="E929" s="995"/>
      <c r="F929" s="995"/>
      <c r="G929" s="995"/>
      <c r="H929" s="995"/>
      <c r="I929" s="996"/>
      <c r="J929" s="996"/>
      <c r="K929" s="996"/>
      <c r="L929" s="958"/>
      <c r="M929" s="958"/>
      <c r="N929" s="958"/>
      <c r="O929" s="958"/>
      <c r="P929" s="958"/>
      <c r="Q929" s="958"/>
      <c r="R929" s="958"/>
      <c r="S929" s="958"/>
      <c r="T929" s="958"/>
      <c r="U929" s="958"/>
      <c r="V929" s="958"/>
      <c r="W929" s="958"/>
      <c r="X929" s="958"/>
      <c r="Y929" s="958"/>
      <c r="Z929" s="958"/>
    </row>
    <row r="930" spans="1:26" ht="18.75" customHeight="1">
      <c r="A930" s="958"/>
      <c r="B930" s="995"/>
      <c r="C930" s="985"/>
      <c r="D930" s="985"/>
      <c r="E930" s="995"/>
      <c r="F930" s="995"/>
      <c r="G930" s="995"/>
      <c r="H930" s="995"/>
      <c r="I930" s="996"/>
      <c r="J930" s="996"/>
      <c r="K930" s="996"/>
      <c r="L930" s="958"/>
      <c r="M930" s="958"/>
      <c r="N930" s="958"/>
      <c r="O930" s="958"/>
      <c r="P930" s="958"/>
      <c r="Q930" s="958"/>
      <c r="R930" s="958"/>
      <c r="S930" s="958"/>
      <c r="T930" s="958"/>
      <c r="U930" s="958"/>
      <c r="V930" s="958"/>
      <c r="W930" s="958"/>
      <c r="X930" s="958"/>
      <c r="Y930" s="958"/>
      <c r="Z930" s="958"/>
    </row>
    <row r="931" spans="1:26" ht="18.75" customHeight="1">
      <c r="A931" s="958"/>
      <c r="B931" s="995"/>
      <c r="C931" s="985"/>
      <c r="D931" s="985"/>
      <c r="E931" s="995"/>
      <c r="F931" s="995"/>
      <c r="G931" s="995"/>
      <c r="H931" s="995"/>
      <c r="I931" s="996"/>
      <c r="J931" s="996"/>
      <c r="K931" s="996"/>
      <c r="L931" s="958"/>
      <c r="M931" s="958"/>
      <c r="N931" s="958"/>
      <c r="O931" s="958"/>
      <c r="P931" s="958"/>
      <c r="Q931" s="958"/>
      <c r="R931" s="958"/>
      <c r="S931" s="958"/>
      <c r="T931" s="958"/>
      <c r="U931" s="958"/>
      <c r="V931" s="958"/>
      <c r="W931" s="958"/>
      <c r="X931" s="958"/>
      <c r="Y931" s="958"/>
      <c r="Z931" s="958"/>
    </row>
    <row r="932" spans="1:26" ht="18.75" customHeight="1">
      <c r="A932" s="958"/>
      <c r="B932" s="995"/>
      <c r="C932" s="985"/>
      <c r="D932" s="985"/>
      <c r="E932" s="995"/>
      <c r="F932" s="995"/>
      <c r="G932" s="995"/>
      <c r="H932" s="995"/>
      <c r="I932" s="996"/>
      <c r="J932" s="996"/>
      <c r="K932" s="996"/>
      <c r="L932" s="958"/>
      <c r="M932" s="958"/>
      <c r="N932" s="958"/>
      <c r="O932" s="958"/>
      <c r="P932" s="958"/>
      <c r="Q932" s="958"/>
      <c r="R932" s="958"/>
      <c r="S932" s="958"/>
      <c r="T932" s="958"/>
      <c r="U932" s="958"/>
      <c r="V932" s="958"/>
      <c r="W932" s="958"/>
      <c r="X932" s="958"/>
      <c r="Y932" s="958"/>
      <c r="Z932" s="958"/>
    </row>
    <row r="933" spans="1:26" ht="18.75" customHeight="1">
      <c r="A933" s="958"/>
      <c r="B933" s="995"/>
      <c r="C933" s="985"/>
      <c r="D933" s="985"/>
      <c r="E933" s="995"/>
      <c r="F933" s="995"/>
      <c r="G933" s="995"/>
      <c r="H933" s="995"/>
      <c r="I933" s="996"/>
      <c r="J933" s="996"/>
      <c r="K933" s="996"/>
      <c r="L933" s="958"/>
      <c r="M933" s="958"/>
      <c r="N933" s="958"/>
      <c r="O933" s="958"/>
      <c r="P933" s="958"/>
      <c r="Q933" s="958"/>
      <c r="R933" s="958"/>
      <c r="S933" s="958"/>
      <c r="T933" s="958"/>
      <c r="U933" s="958"/>
      <c r="V933" s="958"/>
      <c r="W933" s="958"/>
      <c r="X933" s="958"/>
      <c r="Y933" s="958"/>
      <c r="Z933" s="958"/>
    </row>
    <row r="934" spans="1:26" ht="18.75" customHeight="1">
      <c r="A934" s="958"/>
      <c r="B934" s="995"/>
      <c r="C934" s="985"/>
      <c r="D934" s="985"/>
      <c r="E934" s="995"/>
      <c r="F934" s="995"/>
      <c r="G934" s="995"/>
      <c r="H934" s="995"/>
      <c r="I934" s="996"/>
      <c r="J934" s="996"/>
      <c r="K934" s="996"/>
      <c r="L934" s="958"/>
      <c r="M934" s="958"/>
      <c r="N934" s="958"/>
      <c r="O934" s="958"/>
      <c r="P934" s="958"/>
      <c r="Q934" s="958"/>
      <c r="R934" s="958"/>
      <c r="S934" s="958"/>
      <c r="T934" s="958"/>
      <c r="U934" s="958"/>
      <c r="V934" s="958"/>
      <c r="W934" s="958"/>
      <c r="X934" s="958"/>
      <c r="Y934" s="958"/>
      <c r="Z934" s="958"/>
    </row>
    <row r="935" spans="1:26" ht="18.75" customHeight="1">
      <c r="A935" s="958"/>
      <c r="B935" s="995"/>
      <c r="C935" s="985"/>
      <c r="D935" s="985"/>
      <c r="E935" s="995"/>
      <c r="F935" s="995"/>
      <c r="G935" s="995"/>
      <c r="H935" s="995"/>
      <c r="I935" s="996"/>
      <c r="J935" s="996"/>
      <c r="K935" s="996"/>
      <c r="L935" s="958"/>
      <c r="M935" s="958"/>
      <c r="N935" s="958"/>
      <c r="O935" s="958"/>
      <c r="P935" s="958"/>
      <c r="Q935" s="958"/>
      <c r="R935" s="958"/>
      <c r="S935" s="958"/>
      <c r="T935" s="958"/>
      <c r="U935" s="958"/>
      <c r="V935" s="958"/>
      <c r="W935" s="958"/>
      <c r="X935" s="958"/>
      <c r="Y935" s="958"/>
      <c r="Z935" s="958"/>
    </row>
    <row r="936" spans="1:26" ht="18.75" customHeight="1">
      <c r="A936" s="958"/>
      <c r="B936" s="995"/>
      <c r="C936" s="985"/>
      <c r="D936" s="985"/>
      <c r="E936" s="995"/>
      <c r="F936" s="995"/>
      <c r="G936" s="995"/>
      <c r="H936" s="995"/>
      <c r="I936" s="996"/>
      <c r="J936" s="996"/>
      <c r="K936" s="996"/>
      <c r="L936" s="958"/>
      <c r="M936" s="958"/>
      <c r="N936" s="958"/>
      <c r="O936" s="958"/>
      <c r="P936" s="958"/>
      <c r="Q936" s="958"/>
      <c r="R936" s="958"/>
      <c r="S936" s="958"/>
      <c r="T936" s="958"/>
      <c r="U936" s="958"/>
      <c r="V936" s="958"/>
      <c r="W936" s="958"/>
      <c r="X936" s="958"/>
      <c r="Y936" s="958"/>
      <c r="Z936" s="958"/>
    </row>
    <row r="937" spans="1:26" ht="18.75" customHeight="1">
      <c r="A937" s="958"/>
      <c r="B937" s="995"/>
      <c r="C937" s="985"/>
      <c r="D937" s="985"/>
      <c r="E937" s="995"/>
      <c r="F937" s="995"/>
      <c r="G937" s="995"/>
      <c r="H937" s="995"/>
      <c r="I937" s="996"/>
      <c r="J937" s="996"/>
      <c r="K937" s="996"/>
      <c r="L937" s="958"/>
      <c r="M937" s="958"/>
      <c r="N937" s="958"/>
      <c r="O937" s="958"/>
      <c r="P937" s="958"/>
      <c r="Q937" s="958"/>
      <c r="R937" s="958"/>
      <c r="S937" s="958"/>
      <c r="T937" s="958"/>
      <c r="U937" s="958"/>
      <c r="V937" s="958"/>
      <c r="W937" s="958"/>
      <c r="X937" s="958"/>
      <c r="Y937" s="958"/>
      <c r="Z937" s="958"/>
    </row>
    <row r="938" spans="1:26" ht="18.75" customHeight="1">
      <c r="A938" s="958"/>
      <c r="B938" s="995"/>
      <c r="C938" s="985"/>
      <c r="D938" s="985"/>
      <c r="E938" s="995"/>
      <c r="F938" s="995"/>
      <c r="G938" s="995"/>
      <c r="H938" s="995"/>
      <c r="I938" s="996"/>
      <c r="J938" s="996"/>
      <c r="K938" s="996"/>
      <c r="L938" s="958"/>
      <c r="M938" s="958"/>
      <c r="N938" s="958"/>
      <c r="O938" s="958"/>
      <c r="P938" s="958"/>
      <c r="Q938" s="958"/>
      <c r="R938" s="958"/>
      <c r="S938" s="958"/>
      <c r="T938" s="958"/>
      <c r="U938" s="958"/>
      <c r="V938" s="958"/>
      <c r="W938" s="958"/>
      <c r="X938" s="958"/>
      <c r="Y938" s="958"/>
      <c r="Z938" s="958"/>
    </row>
    <row r="939" spans="1:26" ht="18.75" customHeight="1">
      <c r="A939" s="958"/>
      <c r="B939" s="995"/>
      <c r="C939" s="985"/>
      <c r="D939" s="985"/>
      <c r="E939" s="995"/>
      <c r="F939" s="995"/>
      <c r="G939" s="995"/>
      <c r="H939" s="995"/>
      <c r="I939" s="996"/>
      <c r="J939" s="996"/>
      <c r="K939" s="996"/>
      <c r="L939" s="958"/>
      <c r="M939" s="958"/>
      <c r="N939" s="958"/>
      <c r="O939" s="958"/>
      <c r="P939" s="958"/>
      <c r="Q939" s="958"/>
      <c r="R939" s="958"/>
      <c r="S939" s="958"/>
      <c r="T939" s="958"/>
      <c r="U939" s="958"/>
      <c r="V939" s="958"/>
      <c r="W939" s="958"/>
      <c r="X939" s="958"/>
      <c r="Y939" s="958"/>
      <c r="Z939" s="958"/>
    </row>
    <row r="940" spans="1:26" ht="18.75" customHeight="1">
      <c r="A940" s="958"/>
      <c r="B940" s="995"/>
      <c r="C940" s="985"/>
      <c r="D940" s="985"/>
      <c r="E940" s="995"/>
      <c r="F940" s="995"/>
      <c r="G940" s="995"/>
      <c r="H940" s="995"/>
      <c r="I940" s="996"/>
      <c r="J940" s="996"/>
      <c r="K940" s="996"/>
      <c r="L940" s="958"/>
      <c r="M940" s="958"/>
      <c r="N940" s="958"/>
      <c r="O940" s="958"/>
      <c r="P940" s="958"/>
      <c r="Q940" s="958"/>
      <c r="R940" s="958"/>
      <c r="S940" s="958"/>
      <c r="T940" s="958"/>
      <c r="U940" s="958"/>
      <c r="V940" s="958"/>
      <c r="W940" s="958"/>
      <c r="X940" s="958"/>
      <c r="Y940" s="958"/>
      <c r="Z940" s="958"/>
    </row>
    <row r="941" spans="1:26" ht="18.75" customHeight="1">
      <c r="A941" s="958"/>
      <c r="B941" s="995"/>
      <c r="C941" s="985"/>
      <c r="D941" s="985"/>
      <c r="E941" s="995"/>
      <c r="F941" s="995"/>
      <c r="G941" s="995"/>
      <c r="H941" s="995"/>
      <c r="I941" s="996"/>
      <c r="J941" s="996"/>
      <c r="K941" s="996"/>
      <c r="L941" s="958"/>
      <c r="M941" s="958"/>
      <c r="N941" s="958"/>
      <c r="O941" s="958"/>
      <c r="P941" s="958"/>
      <c r="Q941" s="958"/>
      <c r="R941" s="958"/>
      <c r="S941" s="958"/>
      <c r="T941" s="958"/>
      <c r="U941" s="958"/>
      <c r="V941" s="958"/>
      <c r="W941" s="958"/>
      <c r="X941" s="958"/>
      <c r="Y941" s="958"/>
      <c r="Z941" s="958"/>
    </row>
    <row r="942" spans="1:26" ht="18.75" customHeight="1">
      <c r="A942" s="958"/>
      <c r="B942" s="995"/>
      <c r="C942" s="985"/>
      <c r="D942" s="985"/>
      <c r="E942" s="995"/>
      <c r="F942" s="995"/>
      <c r="G942" s="995"/>
      <c r="H942" s="995"/>
      <c r="I942" s="996"/>
      <c r="J942" s="996"/>
      <c r="K942" s="996"/>
      <c r="L942" s="958"/>
      <c r="M942" s="958"/>
      <c r="N942" s="958"/>
      <c r="O942" s="958"/>
      <c r="P942" s="958"/>
      <c r="Q942" s="958"/>
      <c r="R942" s="958"/>
      <c r="S942" s="958"/>
      <c r="T942" s="958"/>
      <c r="U942" s="958"/>
      <c r="V942" s="958"/>
      <c r="W942" s="958"/>
      <c r="X942" s="958"/>
      <c r="Y942" s="958"/>
      <c r="Z942" s="958"/>
    </row>
    <row r="943" spans="1:26" ht="18.75" customHeight="1">
      <c r="A943" s="958"/>
      <c r="B943" s="995"/>
      <c r="C943" s="985"/>
      <c r="D943" s="985"/>
      <c r="E943" s="995"/>
      <c r="F943" s="995"/>
      <c r="G943" s="995"/>
      <c r="H943" s="995"/>
      <c r="I943" s="996"/>
      <c r="J943" s="996"/>
      <c r="K943" s="996"/>
      <c r="L943" s="958"/>
      <c r="M943" s="958"/>
      <c r="N943" s="958"/>
      <c r="O943" s="958"/>
      <c r="P943" s="958"/>
      <c r="Q943" s="958"/>
      <c r="R943" s="958"/>
      <c r="S943" s="958"/>
      <c r="T943" s="958"/>
      <c r="U943" s="958"/>
      <c r="V943" s="958"/>
      <c r="W943" s="958"/>
      <c r="X943" s="958"/>
      <c r="Y943" s="958"/>
      <c r="Z943" s="958"/>
    </row>
    <row r="944" spans="1:26" ht="18.75" customHeight="1">
      <c r="A944" s="958"/>
      <c r="B944" s="995"/>
      <c r="C944" s="985"/>
      <c r="D944" s="985"/>
      <c r="E944" s="995"/>
      <c r="F944" s="995"/>
      <c r="G944" s="995"/>
      <c r="H944" s="995"/>
      <c r="I944" s="996"/>
      <c r="J944" s="996"/>
      <c r="K944" s="996"/>
      <c r="L944" s="958"/>
      <c r="M944" s="958"/>
      <c r="N944" s="958"/>
      <c r="O944" s="958"/>
      <c r="P944" s="958"/>
      <c r="Q944" s="958"/>
      <c r="R944" s="958"/>
      <c r="S944" s="958"/>
      <c r="T944" s="958"/>
      <c r="U944" s="958"/>
      <c r="V944" s="958"/>
      <c r="W944" s="958"/>
      <c r="X944" s="958"/>
      <c r="Y944" s="958"/>
      <c r="Z944" s="958"/>
    </row>
    <row r="945" spans="1:26" ht="18.75" customHeight="1">
      <c r="A945" s="958"/>
      <c r="B945" s="995"/>
      <c r="C945" s="985"/>
      <c r="D945" s="985"/>
      <c r="E945" s="995"/>
      <c r="F945" s="995"/>
      <c r="G945" s="995"/>
      <c r="H945" s="995"/>
      <c r="I945" s="996"/>
      <c r="J945" s="996"/>
      <c r="K945" s="996"/>
      <c r="L945" s="958"/>
      <c r="M945" s="958"/>
      <c r="N945" s="958"/>
      <c r="O945" s="958"/>
      <c r="P945" s="958"/>
      <c r="Q945" s="958"/>
      <c r="R945" s="958"/>
      <c r="S945" s="958"/>
      <c r="T945" s="958"/>
      <c r="U945" s="958"/>
      <c r="V945" s="958"/>
      <c r="W945" s="958"/>
      <c r="X945" s="958"/>
      <c r="Y945" s="958"/>
      <c r="Z945" s="958"/>
    </row>
    <row r="946" spans="1:26" ht="18.75" customHeight="1">
      <c r="A946" s="958"/>
      <c r="B946" s="995"/>
      <c r="C946" s="985"/>
      <c r="D946" s="985"/>
      <c r="E946" s="995"/>
      <c r="F946" s="995"/>
      <c r="G946" s="995"/>
      <c r="H946" s="995"/>
      <c r="I946" s="996"/>
      <c r="J946" s="996"/>
      <c r="K946" s="996"/>
      <c r="L946" s="958"/>
      <c r="M946" s="958"/>
      <c r="N946" s="958"/>
      <c r="O946" s="958"/>
      <c r="P946" s="958"/>
      <c r="Q946" s="958"/>
      <c r="R946" s="958"/>
      <c r="S946" s="958"/>
      <c r="T946" s="958"/>
      <c r="U946" s="958"/>
      <c r="V946" s="958"/>
      <c r="W946" s="958"/>
      <c r="X946" s="958"/>
      <c r="Y946" s="958"/>
      <c r="Z946" s="958"/>
    </row>
    <row r="947" spans="1:26" ht="18.75" customHeight="1">
      <c r="A947" s="958"/>
      <c r="B947" s="995"/>
      <c r="C947" s="985"/>
      <c r="D947" s="985"/>
      <c r="E947" s="995"/>
      <c r="F947" s="995"/>
      <c r="G947" s="995"/>
      <c r="H947" s="995"/>
      <c r="I947" s="996"/>
      <c r="J947" s="996"/>
      <c r="K947" s="996"/>
      <c r="L947" s="958"/>
      <c r="M947" s="958"/>
      <c r="N947" s="958"/>
      <c r="O947" s="958"/>
      <c r="P947" s="958"/>
      <c r="Q947" s="958"/>
      <c r="R947" s="958"/>
      <c r="S947" s="958"/>
      <c r="T947" s="958"/>
      <c r="U947" s="958"/>
      <c r="V947" s="958"/>
      <c r="W947" s="958"/>
      <c r="X947" s="958"/>
      <c r="Y947" s="958"/>
      <c r="Z947" s="958"/>
    </row>
    <row r="948" spans="1:26" ht="18.75" customHeight="1">
      <c r="A948" s="958"/>
      <c r="B948" s="995"/>
      <c r="C948" s="985"/>
      <c r="D948" s="985"/>
      <c r="E948" s="995"/>
      <c r="F948" s="995"/>
      <c r="G948" s="995"/>
      <c r="H948" s="995"/>
      <c r="I948" s="996"/>
      <c r="J948" s="996"/>
      <c r="K948" s="996"/>
      <c r="L948" s="958"/>
      <c r="M948" s="958"/>
      <c r="N948" s="958"/>
      <c r="O948" s="958"/>
      <c r="P948" s="958"/>
      <c r="Q948" s="958"/>
      <c r="R948" s="958"/>
      <c r="S948" s="958"/>
      <c r="T948" s="958"/>
      <c r="U948" s="958"/>
      <c r="V948" s="958"/>
      <c r="W948" s="958"/>
      <c r="X948" s="958"/>
      <c r="Y948" s="958"/>
      <c r="Z948" s="958"/>
    </row>
    <row r="949" spans="1:26" ht="18.75" customHeight="1">
      <c r="A949" s="958"/>
      <c r="B949" s="995"/>
      <c r="C949" s="985"/>
      <c r="D949" s="985"/>
      <c r="E949" s="995"/>
      <c r="F949" s="995"/>
      <c r="G949" s="995"/>
      <c r="H949" s="995"/>
      <c r="I949" s="996"/>
      <c r="J949" s="996"/>
      <c r="K949" s="996"/>
      <c r="L949" s="958"/>
      <c r="M949" s="958"/>
      <c r="N949" s="958"/>
      <c r="O949" s="958"/>
      <c r="P949" s="958"/>
      <c r="Q949" s="958"/>
      <c r="R949" s="958"/>
      <c r="S949" s="958"/>
      <c r="T949" s="958"/>
      <c r="U949" s="958"/>
      <c r="V949" s="958"/>
      <c r="W949" s="958"/>
      <c r="X949" s="958"/>
      <c r="Y949" s="958"/>
      <c r="Z949" s="958"/>
    </row>
    <row r="950" spans="1:26" ht="18.75" customHeight="1">
      <c r="A950" s="958"/>
      <c r="B950" s="995"/>
      <c r="C950" s="985"/>
      <c r="D950" s="985"/>
      <c r="E950" s="995"/>
      <c r="F950" s="995"/>
      <c r="G950" s="995"/>
      <c r="H950" s="995"/>
      <c r="I950" s="996"/>
      <c r="J950" s="996"/>
      <c r="K950" s="996"/>
      <c r="L950" s="958"/>
      <c r="M950" s="958"/>
      <c r="N950" s="958"/>
      <c r="O950" s="958"/>
      <c r="P950" s="958"/>
      <c r="Q950" s="958"/>
      <c r="R950" s="958"/>
      <c r="S950" s="958"/>
      <c r="T950" s="958"/>
      <c r="U950" s="958"/>
      <c r="V950" s="958"/>
      <c r="W950" s="958"/>
      <c r="X950" s="958"/>
      <c r="Y950" s="958"/>
      <c r="Z950" s="958"/>
    </row>
    <row r="951" spans="1:26" ht="18.75" customHeight="1">
      <c r="A951" s="958"/>
      <c r="B951" s="995"/>
      <c r="C951" s="985"/>
      <c r="D951" s="985"/>
      <c r="E951" s="995"/>
      <c r="F951" s="995"/>
      <c r="G951" s="995"/>
      <c r="H951" s="995"/>
      <c r="I951" s="996"/>
      <c r="J951" s="996"/>
      <c r="K951" s="996"/>
      <c r="L951" s="958"/>
      <c r="M951" s="958"/>
      <c r="N951" s="958"/>
      <c r="O951" s="958"/>
      <c r="P951" s="958"/>
      <c r="Q951" s="958"/>
      <c r="R951" s="958"/>
      <c r="S951" s="958"/>
      <c r="T951" s="958"/>
      <c r="U951" s="958"/>
      <c r="V951" s="958"/>
      <c r="W951" s="958"/>
      <c r="X951" s="958"/>
      <c r="Y951" s="958"/>
      <c r="Z951" s="958"/>
    </row>
    <row r="952" spans="1:26" ht="18.75" customHeight="1">
      <c r="A952" s="958"/>
      <c r="B952" s="995"/>
      <c r="C952" s="985"/>
      <c r="D952" s="985"/>
      <c r="E952" s="995"/>
      <c r="F952" s="995"/>
      <c r="G952" s="995"/>
      <c r="H952" s="995"/>
      <c r="I952" s="996"/>
      <c r="J952" s="996"/>
      <c r="K952" s="996"/>
      <c r="L952" s="958"/>
      <c r="M952" s="958"/>
      <c r="N952" s="958"/>
      <c r="O952" s="958"/>
      <c r="P952" s="958"/>
      <c r="Q952" s="958"/>
      <c r="R952" s="958"/>
      <c r="S952" s="958"/>
      <c r="T952" s="958"/>
      <c r="U952" s="958"/>
      <c r="V952" s="958"/>
      <c r="W952" s="958"/>
      <c r="X952" s="958"/>
      <c r="Y952" s="958"/>
      <c r="Z952" s="958"/>
    </row>
    <row r="953" spans="1:26" ht="18.75" customHeight="1">
      <c r="A953" s="958"/>
      <c r="B953" s="995"/>
      <c r="C953" s="985"/>
      <c r="D953" s="985"/>
      <c r="E953" s="995"/>
      <c r="F953" s="995"/>
      <c r="G953" s="995"/>
      <c r="H953" s="995"/>
      <c r="I953" s="996"/>
      <c r="J953" s="996"/>
      <c r="K953" s="996"/>
      <c r="L953" s="958"/>
      <c r="M953" s="958"/>
      <c r="N953" s="958"/>
      <c r="O953" s="958"/>
      <c r="P953" s="958"/>
      <c r="Q953" s="958"/>
      <c r="R953" s="958"/>
      <c r="S953" s="958"/>
      <c r="T953" s="958"/>
      <c r="U953" s="958"/>
      <c r="V953" s="958"/>
      <c r="W953" s="958"/>
      <c r="X953" s="958"/>
      <c r="Y953" s="958"/>
      <c r="Z953" s="958"/>
    </row>
    <row r="954" spans="1:26" ht="18.75" customHeight="1">
      <c r="A954" s="958"/>
      <c r="B954" s="995"/>
      <c r="C954" s="985"/>
      <c r="D954" s="985"/>
      <c r="E954" s="995"/>
      <c r="F954" s="995"/>
      <c r="G954" s="995"/>
      <c r="H954" s="995"/>
      <c r="I954" s="996"/>
      <c r="J954" s="996"/>
      <c r="K954" s="996"/>
      <c r="L954" s="958"/>
      <c r="M954" s="958"/>
      <c r="N954" s="958"/>
      <c r="O954" s="958"/>
      <c r="P954" s="958"/>
      <c r="Q954" s="958"/>
      <c r="R954" s="958"/>
      <c r="S954" s="958"/>
      <c r="T954" s="958"/>
      <c r="U954" s="958"/>
      <c r="V954" s="958"/>
      <c r="W954" s="958"/>
      <c r="X954" s="958"/>
      <c r="Y954" s="958"/>
      <c r="Z954" s="958"/>
    </row>
    <row r="955" spans="1:26" ht="18.75" customHeight="1">
      <c r="A955" s="958"/>
      <c r="B955" s="995"/>
      <c r="C955" s="985"/>
      <c r="D955" s="985"/>
      <c r="E955" s="995"/>
      <c r="F955" s="995"/>
      <c r="G955" s="995"/>
      <c r="H955" s="995"/>
      <c r="I955" s="996"/>
      <c r="J955" s="996"/>
      <c r="K955" s="996"/>
      <c r="L955" s="958"/>
      <c r="M955" s="958"/>
      <c r="N955" s="958"/>
      <c r="O955" s="958"/>
      <c r="P955" s="958"/>
      <c r="Q955" s="958"/>
      <c r="R955" s="958"/>
      <c r="S955" s="958"/>
      <c r="T955" s="958"/>
      <c r="U955" s="958"/>
      <c r="V955" s="958"/>
      <c r="W955" s="958"/>
      <c r="X955" s="958"/>
      <c r="Y955" s="958"/>
      <c r="Z955" s="958"/>
    </row>
    <row r="956" spans="1:26" ht="18.75" customHeight="1">
      <c r="A956" s="958"/>
      <c r="B956" s="995"/>
      <c r="C956" s="985"/>
      <c r="D956" s="985"/>
      <c r="E956" s="995"/>
      <c r="F956" s="995"/>
      <c r="G956" s="995"/>
      <c r="H956" s="995"/>
      <c r="I956" s="996"/>
      <c r="J956" s="996"/>
      <c r="K956" s="996"/>
      <c r="L956" s="958"/>
      <c r="M956" s="958"/>
      <c r="N956" s="958"/>
      <c r="O956" s="958"/>
      <c r="P956" s="958"/>
      <c r="Q956" s="958"/>
      <c r="R956" s="958"/>
      <c r="S956" s="958"/>
      <c r="T956" s="958"/>
      <c r="U956" s="958"/>
      <c r="V956" s="958"/>
      <c r="W956" s="958"/>
      <c r="X956" s="958"/>
      <c r="Y956" s="958"/>
      <c r="Z956" s="958"/>
    </row>
    <row r="957" spans="1:26" ht="18.75" customHeight="1">
      <c r="A957" s="958"/>
      <c r="B957" s="995"/>
      <c r="C957" s="985"/>
      <c r="D957" s="985"/>
      <c r="E957" s="995"/>
      <c r="F957" s="995"/>
      <c r="G957" s="995"/>
      <c r="H957" s="995"/>
      <c r="I957" s="996"/>
      <c r="J957" s="996"/>
      <c r="K957" s="996"/>
      <c r="L957" s="958"/>
      <c r="M957" s="958"/>
      <c r="N957" s="958"/>
      <c r="O957" s="958"/>
      <c r="P957" s="958"/>
      <c r="Q957" s="958"/>
      <c r="R957" s="958"/>
      <c r="S957" s="958"/>
      <c r="T957" s="958"/>
      <c r="U957" s="958"/>
      <c r="V957" s="958"/>
      <c r="W957" s="958"/>
      <c r="X957" s="958"/>
      <c r="Y957" s="958"/>
      <c r="Z957" s="958"/>
    </row>
    <row r="958" spans="1:26" ht="18.75" customHeight="1">
      <c r="A958" s="958"/>
      <c r="B958" s="995"/>
      <c r="C958" s="985"/>
      <c r="D958" s="985"/>
      <c r="E958" s="995"/>
      <c r="F958" s="995"/>
      <c r="G958" s="995"/>
      <c r="H958" s="995"/>
      <c r="I958" s="996"/>
      <c r="J958" s="996"/>
      <c r="K958" s="996"/>
      <c r="L958" s="958"/>
      <c r="M958" s="958"/>
      <c r="N958" s="958"/>
      <c r="O958" s="958"/>
      <c r="P958" s="958"/>
      <c r="Q958" s="958"/>
      <c r="R958" s="958"/>
      <c r="S958" s="958"/>
      <c r="T958" s="958"/>
      <c r="U958" s="958"/>
      <c r="V958" s="958"/>
      <c r="W958" s="958"/>
      <c r="X958" s="958"/>
      <c r="Y958" s="958"/>
      <c r="Z958" s="958"/>
    </row>
    <row r="959" spans="1:26" ht="18.75" customHeight="1">
      <c r="A959" s="958"/>
      <c r="B959" s="995"/>
      <c r="C959" s="985"/>
      <c r="D959" s="985"/>
      <c r="E959" s="995"/>
      <c r="F959" s="995"/>
      <c r="G959" s="995"/>
      <c r="H959" s="995"/>
      <c r="I959" s="996"/>
      <c r="J959" s="996"/>
      <c r="K959" s="996"/>
      <c r="L959" s="958"/>
      <c r="M959" s="958"/>
      <c r="N959" s="958"/>
      <c r="O959" s="958"/>
      <c r="P959" s="958"/>
      <c r="Q959" s="958"/>
      <c r="R959" s="958"/>
      <c r="S959" s="958"/>
      <c r="T959" s="958"/>
      <c r="U959" s="958"/>
      <c r="V959" s="958"/>
      <c r="W959" s="958"/>
      <c r="X959" s="958"/>
      <c r="Y959" s="958"/>
      <c r="Z959" s="958"/>
    </row>
    <row r="960" spans="1:26" ht="18.75" customHeight="1">
      <c r="A960" s="958"/>
      <c r="B960" s="995"/>
      <c r="C960" s="985"/>
      <c r="D960" s="985"/>
      <c r="E960" s="995"/>
      <c r="F960" s="995"/>
      <c r="G960" s="995"/>
      <c r="H960" s="995"/>
      <c r="I960" s="996"/>
      <c r="J960" s="996"/>
      <c r="K960" s="996"/>
      <c r="L960" s="958"/>
      <c r="M960" s="958"/>
      <c r="N960" s="958"/>
      <c r="O960" s="958"/>
      <c r="P960" s="958"/>
      <c r="Q960" s="958"/>
      <c r="R960" s="958"/>
      <c r="S960" s="958"/>
      <c r="T960" s="958"/>
      <c r="U960" s="958"/>
      <c r="V960" s="958"/>
      <c r="W960" s="958"/>
      <c r="X960" s="958"/>
      <c r="Y960" s="958"/>
      <c r="Z960" s="958"/>
    </row>
    <row r="961" spans="1:26" ht="18.75" customHeight="1">
      <c r="A961" s="958"/>
      <c r="B961" s="995"/>
      <c r="C961" s="985"/>
      <c r="D961" s="985"/>
      <c r="E961" s="995"/>
      <c r="F961" s="995"/>
      <c r="G961" s="995"/>
      <c r="H961" s="995"/>
      <c r="I961" s="996"/>
      <c r="J961" s="996"/>
      <c r="K961" s="996"/>
      <c r="L961" s="958"/>
      <c r="M961" s="958"/>
      <c r="N961" s="958"/>
      <c r="O961" s="958"/>
      <c r="P961" s="958"/>
      <c r="Q961" s="958"/>
      <c r="R961" s="958"/>
      <c r="S961" s="958"/>
      <c r="T961" s="958"/>
      <c r="U961" s="958"/>
      <c r="V961" s="958"/>
      <c r="W961" s="958"/>
      <c r="X961" s="958"/>
      <c r="Y961" s="958"/>
      <c r="Z961" s="958"/>
    </row>
    <row r="962" spans="1:26" ht="18.75" customHeight="1">
      <c r="A962" s="958"/>
      <c r="B962" s="995"/>
      <c r="C962" s="985"/>
      <c r="D962" s="985"/>
      <c r="E962" s="995"/>
      <c r="F962" s="995"/>
      <c r="G962" s="995"/>
      <c r="H962" s="995"/>
      <c r="I962" s="996"/>
      <c r="J962" s="996"/>
      <c r="K962" s="996"/>
      <c r="L962" s="958"/>
      <c r="M962" s="958"/>
      <c r="N962" s="958"/>
      <c r="O962" s="958"/>
      <c r="P962" s="958"/>
      <c r="Q962" s="958"/>
      <c r="R962" s="958"/>
      <c r="S962" s="958"/>
      <c r="T962" s="958"/>
      <c r="U962" s="958"/>
      <c r="V962" s="958"/>
      <c r="W962" s="958"/>
      <c r="X962" s="958"/>
      <c r="Y962" s="958"/>
      <c r="Z962" s="958"/>
    </row>
    <row r="963" spans="1:26" ht="18.75" customHeight="1">
      <c r="A963" s="958"/>
      <c r="B963" s="995"/>
      <c r="C963" s="985"/>
      <c r="D963" s="985"/>
      <c r="E963" s="995"/>
      <c r="F963" s="995"/>
      <c r="G963" s="995"/>
      <c r="H963" s="995"/>
      <c r="I963" s="996"/>
      <c r="J963" s="996"/>
      <c r="K963" s="996"/>
      <c r="L963" s="958"/>
      <c r="M963" s="958"/>
      <c r="N963" s="958"/>
      <c r="O963" s="958"/>
      <c r="P963" s="958"/>
      <c r="Q963" s="958"/>
      <c r="R963" s="958"/>
      <c r="S963" s="958"/>
      <c r="T963" s="958"/>
      <c r="U963" s="958"/>
      <c r="V963" s="958"/>
      <c r="W963" s="958"/>
      <c r="X963" s="958"/>
      <c r="Y963" s="958"/>
      <c r="Z963" s="958"/>
    </row>
    <row r="964" spans="1:26" ht="18.75" customHeight="1">
      <c r="A964" s="958"/>
      <c r="B964" s="995"/>
      <c r="C964" s="985"/>
      <c r="D964" s="985"/>
      <c r="E964" s="995"/>
      <c r="F964" s="995"/>
      <c r="G964" s="995"/>
      <c r="H964" s="995"/>
      <c r="I964" s="996"/>
      <c r="J964" s="996"/>
      <c r="K964" s="996"/>
      <c r="L964" s="958"/>
      <c r="M964" s="958"/>
      <c r="N964" s="958"/>
      <c r="O964" s="958"/>
      <c r="P964" s="958"/>
      <c r="Q964" s="958"/>
      <c r="R964" s="958"/>
      <c r="S964" s="958"/>
      <c r="T964" s="958"/>
      <c r="U964" s="958"/>
      <c r="V964" s="958"/>
      <c r="W964" s="958"/>
      <c r="X964" s="958"/>
      <c r="Y964" s="958"/>
      <c r="Z964" s="958"/>
    </row>
    <row r="965" spans="1:26" ht="18.75" customHeight="1">
      <c r="A965" s="958"/>
      <c r="B965" s="995"/>
      <c r="C965" s="985"/>
      <c r="D965" s="985"/>
      <c r="E965" s="995"/>
      <c r="F965" s="995"/>
      <c r="G965" s="995"/>
      <c r="H965" s="995"/>
      <c r="I965" s="996"/>
      <c r="J965" s="996"/>
      <c r="K965" s="996"/>
      <c r="L965" s="958"/>
      <c r="M965" s="958"/>
      <c r="N965" s="958"/>
      <c r="O965" s="958"/>
      <c r="P965" s="958"/>
      <c r="Q965" s="958"/>
      <c r="R965" s="958"/>
      <c r="S965" s="958"/>
      <c r="T965" s="958"/>
      <c r="U965" s="958"/>
      <c r="V965" s="958"/>
      <c r="W965" s="958"/>
      <c r="X965" s="958"/>
      <c r="Y965" s="958"/>
      <c r="Z965" s="958"/>
    </row>
    <row r="966" spans="1:26" ht="18.75" customHeight="1">
      <c r="A966" s="958"/>
      <c r="B966" s="995"/>
      <c r="C966" s="985"/>
      <c r="D966" s="985"/>
      <c r="E966" s="995"/>
      <c r="F966" s="995"/>
      <c r="G966" s="995"/>
      <c r="H966" s="995"/>
      <c r="I966" s="996"/>
      <c r="J966" s="996"/>
      <c r="K966" s="996"/>
      <c r="L966" s="958"/>
      <c r="M966" s="958"/>
      <c r="N966" s="958"/>
      <c r="O966" s="958"/>
      <c r="P966" s="958"/>
      <c r="Q966" s="958"/>
      <c r="R966" s="958"/>
      <c r="S966" s="958"/>
      <c r="T966" s="958"/>
      <c r="U966" s="958"/>
      <c r="V966" s="958"/>
      <c r="W966" s="958"/>
      <c r="X966" s="958"/>
      <c r="Y966" s="958"/>
      <c r="Z966" s="958"/>
    </row>
    <row r="967" spans="1:26" ht="18.75" customHeight="1">
      <c r="A967" s="958"/>
      <c r="B967" s="995"/>
      <c r="C967" s="985"/>
      <c r="D967" s="985"/>
      <c r="E967" s="995"/>
      <c r="F967" s="995"/>
      <c r="G967" s="995"/>
      <c r="H967" s="995"/>
      <c r="I967" s="996"/>
      <c r="J967" s="996"/>
      <c r="K967" s="996"/>
      <c r="L967" s="958"/>
      <c r="M967" s="958"/>
      <c r="N967" s="958"/>
      <c r="O967" s="958"/>
      <c r="P967" s="958"/>
      <c r="Q967" s="958"/>
      <c r="R967" s="958"/>
      <c r="S967" s="958"/>
      <c r="T967" s="958"/>
      <c r="U967" s="958"/>
      <c r="V967" s="958"/>
      <c r="W967" s="958"/>
      <c r="X967" s="958"/>
      <c r="Y967" s="958"/>
      <c r="Z967" s="958"/>
    </row>
    <row r="968" spans="1:26" ht="18.75" customHeight="1">
      <c r="A968" s="958"/>
      <c r="B968" s="995"/>
      <c r="C968" s="985"/>
      <c r="D968" s="985"/>
      <c r="E968" s="995"/>
      <c r="F968" s="995"/>
      <c r="G968" s="995"/>
      <c r="H968" s="995"/>
      <c r="I968" s="996"/>
      <c r="J968" s="996"/>
      <c r="K968" s="996"/>
      <c r="L968" s="958"/>
      <c r="M968" s="958"/>
      <c r="N968" s="958"/>
      <c r="O968" s="958"/>
      <c r="P968" s="958"/>
      <c r="Q968" s="958"/>
      <c r="R968" s="958"/>
      <c r="S968" s="958"/>
      <c r="T968" s="958"/>
      <c r="U968" s="958"/>
      <c r="V968" s="958"/>
      <c r="W968" s="958"/>
      <c r="X968" s="958"/>
      <c r="Y968" s="958"/>
      <c r="Z968" s="958"/>
    </row>
    <row r="969" spans="1:26" ht="18.75" customHeight="1">
      <c r="A969" s="958"/>
      <c r="B969" s="995"/>
      <c r="C969" s="985"/>
      <c r="D969" s="985"/>
      <c r="E969" s="995"/>
      <c r="F969" s="995"/>
      <c r="G969" s="995"/>
      <c r="H969" s="995"/>
      <c r="I969" s="996"/>
      <c r="J969" s="996"/>
      <c r="K969" s="996"/>
      <c r="L969" s="958"/>
      <c r="M969" s="958"/>
      <c r="N969" s="958"/>
      <c r="O969" s="958"/>
      <c r="P969" s="958"/>
      <c r="Q969" s="958"/>
      <c r="R969" s="958"/>
      <c r="S969" s="958"/>
      <c r="T969" s="958"/>
      <c r="U969" s="958"/>
      <c r="V969" s="958"/>
      <c r="W969" s="958"/>
      <c r="X969" s="958"/>
      <c r="Y969" s="958"/>
      <c r="Z969" s="958"/>
    </row>
    <row r="970" spans="1:26" ht="18.75" customHeight="1">
      <c r="A970" s="958"/>
      <c r="B970" s="995"/>
      <c r="C970" s="985"/>
      <c r="D970" s="985"/>
      <c r="E970" s="995"/>
      <c r="F970" s="995"/>
      <c r="G970" s="995"/>
      <c r="H970" s="995"/>
      <c r="I970" s="996"/>
      <c r="J970" s="996"/>
      <c r="K970" s="996"/>
      <c r="L970" s="958"/>
      <c r="M970" s="958"/>
      <c r="N970" s="958"/>
      <c r="O970" s="958"/>
      <c r="P970" s="958"/>
      <c r="Q970" s="958"/>
      <c r="R970" s="958"/>
      <c r="S970" s="958"/>
      <c r="T970" s="958"/>
      <c r="U970" s="958"/>
      <c r="V970" s="958"/>
      <c r="W970" s="958"/>
      <c r="X970" s="958"/>
      <c r="Y970" s="958"/>
      <c r="Z970" s="958"/>
    </row>
    <row r="971" spans="1:26" ht="18.75" customHeight="1">
      <c r="A971" s="958"/>
      <c r="B971" s="995"/>
      <c r="C971" s="985"/>
      <c r="D971" s="985"/>
      <c r="E971" s="995"/>
      <c r="F971" s="995"/>
      <c r="G971" s="995"/>
      <c r="H971" s="995"/>
      <c r="I971" s="996"/>
      <c r="J971" s="996"/>
      <c r="K971" s="996"/>
      <c r="L971" s="958"/>
      <c r="M971" s="958"/>
      <c r="N971" s="958"/>
      <c r="O971" s="958"/>
      <c r="P971" s="958"/>
      <c r="Q971" s="958"/>
      <c r="R971" s="958"/>
      <c r="S971" s="958"/>
      <c r="T971" s="958"/>
      <c r="U971" s="958"/>
      <c r="V971" s="958"/>
      <c r="W971" s="958"/>
      <c r="X971" s="958"/>
      <c r="Y971" s="958"/>
      <c r="Z971" s="958"/>
    </row>
    <row r="972" spans="1:26" ht="18.75" customHeight="1">
      <c r="A972" s="958"/>
      <c r="B972" s="995"/>
      <c r="C972" s="985"/>
      <c r="D972" s="985"/>
      <c r="E972" s="995"/>
      <c r="F972" s="995"/>
      <c r="G972" s="995"/>
      <c r="H972" s="995"/>
      <c r="I972" s="996"/>
      <c r="J972" s="996"/>
      <c r="K972" s="996"/>
      <c r="L972" s="958"/>
      <c r="M972" s="958"/>
      <c r="N972" s="958"/>
      <c r="O972" s="958"/>
      <c r="P972" s="958"/>
      <c r="Q972" s="958"/>
      <c r="R972" s="958"/>
      <c r="S972" s="958"/>
      <c r="T972" s="958"/>
      <c r="U972" s="958"/>
      <c r="V972" s="958"/>
      <c r="W972" s="958"/>
      <c r="X972" s="958"/>
      <c r="Y972" s="958"/>
      <c r="Z972" s="958"/>
    </row>
    <row r="973" spans="1:26" ht="18.75" customHeight="1">
      <c r="A973" s="958"/>
      <c r="B973" s="995"/>
      <c r="C973" s="985"/>
      <c r="D973" s="985"/>
      <c r="E973" s="995"/>
      <c r="F973" s="995"/>
      <c r="G973" s="995"/>
      <c r="H973" s="995"/>
      <c r="I973" s="996"/>
      <c r="J973" s="996"/>
      <c r="K973" s="996"/>
      <c r="L973" s="958"/>
      <c r="M973" s="958"/>
      <c r="N973" s="958"/>
      <c r="O973" s="958"/>
      <c r="P973" s="958"/>
      <c r="Q973" s="958"/>
      <c r="R973" s="958"/>
      <c r="S973" s="958"/>
      <c r="T973" s="958"/>
      <c r="U973" s="958"/>
      <c r="V973" s="958"/>
      <c r="W973" s="958"/>
      <c r="X973" s="958"/>
      <c r="Y973" s="958"/>
      <c r="Z973" s="958"/>
    </row>
    <row r="974" spans="1:26" ht="18.75" customHeight="1">
      <c r="A974" s="958"/>
      <c r="B974" s="995"/>
      <c r="C974" s="985"/>
      <c r="D974" s="985"/>
      <c r="E974" s="995"/>
      <c r="F974" s="995"/>
      <c r="G974" s="995"/>
      <c r="H974" s="995"/>
      <c r="I974" s="996"/>
      <c r="J974" s="996"/>
      <c r="K974" s="996"/>
      <c r="L974" s="958"/>
      <c r="M974" s="958"/>
      <c r="N974" s="958"/>
      <c r="O974" s="958"/>
      <c r="P974" s="958"/>
      <c r="Q974" s="958"/>
      <c r="R974" s="958"/>
      <c r="S974" s="958"/>
      <c r="T974" s="958"/>
      <c r="U974" s="958"/>
      <c r="V974" s="958"/>
      <c r="W974" s="958"/>
      <c r="X974" s="958"/>
      <c r="Y974" s="958"/>
      <c r="Z974" s="958"/>
    </row>
    <row r="975" spans="1:26" ht="18.75" customHeight="1">
      <c r="A975" s="958"/>
      <c r="B975" s="995"/>
      <c r="C975" s="985"/>
      <c r="D975" s="985"/>
      <c r="E975" s="995"/>
      <c r="F975" s="995"/>
      <c r="G975" s="995"/>
      <c r="H975" s="995"/>
      <c r="I975" s="996"/>
      <c r="J975" s="996"/>
      <c r="K975" s="996"/>
      <c r="L975" s="958"/>
      <c r="M975" s="958"/>
      <c r="N975" s="958"/>
      <c r="O975" s="958"/>
      <c r="P975" s="958"/>
      <c r="Q975" s="958"/>
      <c r="R975" s="958"/>
      <c r="S975" s="958"/>
      <c r="T975" s="958"/>
      <c r="U975" s="958"/>
      <c r="V975" s="958"/>
      <c r="W975" s="958"/>
      <c r="X975" s="958"/>
      <c r="Y975" s="958"/>
      <c r="Z975" s="958"/>
    </row>
    <row r="976" spans="1:26" ht="18.75" customHeight="1">
      <c r="A976" s="958"/>
      <c r="B976" s="995"/>
      <c r="C976" s="985"/>
      <c r="D976" s="985"/>
      <c r="E976" s="995"/>
      <c r="F976" s="995"/>
      <c r="G976" s="995"/>
      <c r="H976" s="995"/>
      <c r="I976" s="996"/>
      <c r="J976" s="996"/>
      <c r="K976" s="996"/>
      <c r="L976" s="958"/>
      <c r="M976" s="958"/>
      <c r="N976" s="958"/>
      <c r="O976" s="958"/>
      <c r="P976" s="958"/>
      <c r="Q976" s="958"/>
      <c r="R976" s="958"/>
      <c r="S976" s="958"/>
      <c r="T976" s="958"/>
      <c r="U976" s="958"/>
      <c r="V976" s="958"/>
      <c r="W976" s="958"/>
      <c r="X976" s="958"/>
      <c r="Y976" s="958"/>
      <c r="Z976" s="958"/>
    </row>
    <row r="977" spans="1:26" ht="18.75" customHeight="1">
      <c r="A977" s="958"/>
      <c r="B977" s="995"/>
      <c r="C977" s="985"/>
      <c r="D977" s="985"/>
      <c r="E977" s="995"/>
      <c r="F977" s="995"/>
      <c r="G977" s="995"/>
      <c r="H977" s="995"/>
      <c r="I977" s="996"/>
      <c r="J977" s="996"/>
      <c r="K977" s="996"/>
      <c r="L977" s="958"/>
      <c r="M977" s="958"/>
      <c r="N977" s="958"/>
      <c r="O977" s="958"/>
      <c r="P977" s="958"/>
      <c r="Q977" s="958"/>
      <c r="R977" s="958"/>
      <c r="S977" s="958"/>
      <c r="T977" s="958"/>
      <c r="U977" s="958"/>
      <c r="V977" s="958"/>
      <c r="W977" s="958"/>
      <c r="X977" s="958"/>
      <c r="Y977" s="958"/>
      <c r="Z977" s="958"/>
    </row>
    <row r="978" spans="1:26" ht="18.75" customHeight="1">
      <c r="A978" s="958"/>
      <c r="B978" s="995"/>
      <c r="C978" s="985"/>
      <c r="D978" s="985"/>
      <c r="E978" s="995"/>
      <c r="F978" s="995"/>
      <c r="G978" s="995"/>
      <c r="H978" s="995"/>
      <c r="I978" s="996"/>
      <c r="J978" s="996"/>
      <c r="K978" s="996"/>
      <c r="L978" s="958"/>
      <c r="M978" s="958"/>
      <c r="N978" s="958"/>
      <c r="O978" s="958"/>
      <c r="P978" s="958"/>
      <c r="Q978" s="958"/>
      <c r="R978" s="958"/>
      <c r="S978" s="958"/>
      <c r="T978" s="958"/>
      <c r="U978" s="958"/>
      <c r="V978" s="958"/>
      <c r="W978" s="958"/>
      <c r="X978" s="958"/>
      <c r="Y978" s="958"/>
      <c r="Z978" s="958"/>
    </row>
    <row r="979" spans="1:26" ht="18.75" customHeight="1">
      <c r="A979" s="958"/>
      <c r="B979" s="995"/>
      <c r="C979" s="985"/>
      <c r="D979" s="985"/>
      <c r="E979" s="995"/>
      <c r="F979" s="995"/>
      <c r="G979" s="995"/>
      <c r="H979" s="995"/>
      <c r="I979" s="996"/>
      <c r="J979" s="996"/>
      <c r="K979" s="996"/>
      <c r="L979" s="958"/>
      <c r="M979" s="958"/>
      <c r="N979" s="958"/>
      <c r="O979" s="958"/>
      <c r="P979" s="958"/>
      <c r="Q979" s="958"/>
      <c r="R979" s="958"/>
      <c r="S979" s="958"/>
      <c r="T979" s="958"/>
      <c r="U979" s="958"/>
      <c r="V979" s="958"/>
      <c r="W979" s="958"/>
      <c r="X979" s="958"/>
      <c r="Y979" s="958"/>
      <c r="Z979" s="958"/>
    </row>
    <row r="980" spans="1:26" ht="18.75" customHeight="1">
      <c r="A980" s="958"/>
      <c r="B980" s="995"/>
      <c r="C980" s="985"/>
      <c r="D980" s="985"/>
      <c r="E980" s="995"/>
      <c r="F980" s="995"/>
      <c r="G980" s="995"/>
      <c r="H980" s="995"/>
      <c r="I980" s="996"/>
      <c r="J980" s="996"/>
      <c r="K980" s="996"/>
      <c r="L980" s="958"/>
      <c r="M980" s="958"/>
      <c r="N980" s="958"/>
      <c r="O980" s="958"/>
      <c r="P980" s="958"/>
      <c r="Q980" s="958"/>
      <c r="R980" s="958"/>
      <c r="S980" s="958"/>
      <c r="T980" s="958"/>
      <c r="U980" s="958"/>
      <c r="V980" s="958"/>
      <c r="W980" s="958"/>
      <c r="X980" s="958"/>
      <c r="Y980" s="958"/>
      <c r="Z980" s="958"/>
    </row>
    <row r="981" spans="1:26" ht="18.75" customHeight="1">
      <c r="A981" s="958"/>
      <c r="B981" s="995"/>
      <c r="C981" s="985"/>
      <c r="D981" s="985"/>
      <c r="E981" s="995"/>
      <c r="F981" s="995"/>
      <c r="G981" s="995"/>
      <c r="H981" s="995"/>
      <c r="I981" s="996"/>
      <c r="J981" s="996"/>
      <c r="K981" s="996"/>
      <c r="L981" s="958"/>
      <c r="M981" s="958"/>
      <c r="N981" s="958"/>
      <c r="O981" s="958"/>
      <c r="P981" s="958"/>
      <c r="Q981" s="958"/>
      <c r="R981" s="958"/>
      <c r="S981" s="958"/>
      <c r="T981" s="958"/>
      <c r="U981" s="958"/>
      <c r="V981" s="958"/>
      <c r="W981" s="958"/>
      <c r="X981" s="958"/>
      <c r="Y981" s="958"/>
      <c r="Z981" s="958"/>
    </row>
    <row r="982" spans="1:26" ht="18.75" customHeight="1">
      <c r="A982" s="958"/>
      <c r="B982" s="995"/>
      <c r="C982" s="985"/>
      <c r="D982" s="985"/>
      <c r="E982" s="995"/>
      <c r="F982" s="995"/>
      <c r="G982" s="995"/>
      <c r="H982" s="995"/>
      <c r="I982" s="996"/>
      <c r="J982" s="996"/>
      <c r="K982" s="996"/>
      <c r="L982" s="958"/>
      <c r="M982" s="958"/>
      <c r="N982" s="958"/>
      <c r="O982" s="958"/>
      <c r="P982" s="958"/>
      <c r="Q982" s="958"/>
      <c r="R982" s="958"/>
      <c r="S982" s="958"/>
      <c r="T982" s="958"/>
      <c r="U982" s="958"/>
      <c r="V982" s="958"/>
      <c r="W982" s="958"/>
      <c r="X982" s="958"/>
      <c r="Y982" s="958"/>
      <c r="Z982" s="958"/>
    </row>
    <row r="983" spans="1:26" ht="18.75" customHeight="1">
      <c r="A983" s="958"/>
      <c r="B983" s="995"/>
      <c r="C983" s="985"/>
      <c r="D983" s="985"/>
      <c r="E983" s="995"/>
      <c r="F983" s="995"/>
      <c r="G983" s="995"/>
      <c r="H983" s="995"/>
      <c r="I983" s="996"/>
      <c r="J983" s="996"/>
      <c r="K983" s="996"/>
      <c r="L983" s="958"/>
      <c r="M983" s="958"/>
      <c r="N983" s="958"/>
      <c r="O983" s="958"/>
      <c r="P983" s="958"/>
      <c r="Q983" s="958"/>
      <c r="R983" s="958"/>
      <c r="S983" s="958"/>
      <c r="T983" s="958"/>
      <c r="U983" s="958"/>
      <c r="V983" s="958"/>
      <c r="W983" s="958"/>
      <c r="X983" s="958"/>
      <c r="Y983" s="958"/>
      <c r="Z983" s="958"/>
    </row>
    <row r="984" spans="1:26" ht="18.75" customHeight="1">
      <c r="A984" s="958"/>
      <c r="B984" s="995"/>
      <c r="C984" s="985"/>
      <c r="D984" s="985"/>
      <c r="E984" s="995"/>
      <c r="F984" s="995"/>
      <c r="G984" s="995"/>
      <c r="H984" s="995"/>
      <c r="I984" s="996"/>
      <c r="J984" s="996"/>
      <c r="K984" s="996"/>
      <c r="L984" s="958"/>
      <c r="M984" s="958"/>
      <c r="N984" s="958"/>
      <c r="O984" s="958"/>
      <c r="P984" s="958"/>
      <c r="Q984" s="958"/>
      <c r="R984" s="958"/>
      <c r="S984" s="958"/>
      <c r="T984" s="958"/>
      <c r="U984" s="958"/>
      <c r="V984" s="958"/>
      <c r="W984" s="958"/>
      <c r="X984" s="958"/>
      <c r="Y984" s="958"/>
      <c r="Z984" s="958"/>
    </row>
    <row r="985" spans="1:26" ht="18.75" customHeight="1">
      <c r="A985" s="958"/>
      <c r="B985" s="995"/>
      <c r="C985" s="985"/>
      <c r="D985" s="985"/>
      <c r="E985" s="995"/>
      <c r="F985" s="995"/>
      <c r="G985" s="995"/>
      <c r="H985" s="995"/>
      <c r="I985" s="996"/>
      <c r="J985" s="996"/>
      <c r="K985" s="996"/>
      <c r="L985" s="958"/>
      <c r="M985" s="958"/>
      <c r="N985" s="958"/>
      <c r="O985" s="958"/>
      <c r="P985" s="958"/>
      <c r="Q985" s="958"/>
      <c r="R985" s="958"/>
      <c r="S985" s="958"/>
      <c r="T985" s="958"/>
      <c r="U985" s="958"/>
      <c r="V985" s="958"/>
      <c r="W985" s="958"/>
      <c r="X985" s="958"/>
      <c r="Y985" s="958"/>
      <c r="Z985" s="958"/>
    </row>
    <row r="986" spans="1:26" ht="18.75" customHeight="1">
      <c r="A986" s="958"/>
      <c r="B986" s="995"/>
      <c r="C986" s="985"/>
      <c r="D986" s="985"/>
      <c r="E986" s="995"/>
      <c r="F986" s="995"/>
      <c r="G986" s="995"/>
      <c r="H986" s="995"/>
      <c r="I986" s="996"/>
      <c r="J986" s="996"/>
      <c r="K986" s="996"/>
      <c r="L986" s="958"/>
      <c r="M986" s="958"/>
      <c r="N986" s="958"/>
      <c r="O986" s="958"/>
      <c r="P986" s="958"/>
      <c r="Q986" s="958"/>
      <c r="R986" s="958"/>
      <c r="S986" s="958"/>
      <c r="T986" s="958"/>
      <c r="U986" s="958"/>
      <c r="V986" s="958"/>
      <c r="W986" s="958"/>
      <c r="X986" s="958"/>
      <c r="Y986" s="958"/>
      <c r="Z986" s="958"/>
    </row>
    <row r="987" spans="1:26" ht="18.75" customHeight="1">
      <c r="A987" s="958"/>
      <c r="B987" s="995"/>
      <c r="C987" s="985"/>
      <c r="D987" s="985"/>
      <c r="E987" s="995"/>
      <c r="F987" s="995"/>
      <c r="G987" s="995"/>
      <c r="H987" s="995"/>
      <c r="I987" s="996"/>
      <c r="J987" s="996"/>
      <c r="K987" s="996"/>
      <c r="L987" s="958"/>
      <c r="M987" s="958"/>
      <c r="N987" s="958"/>
      <c r="O987" s="958"/>
      <c r="P987" s="958"/>
      <c r="Q987" s="958"/>
      <c r="R987" s="958"/>
      <c r="S987" s="958"/>
      <c r="T987" s="958"/>
      <c r="U987" s="958"/>
      <c r="V987" s="958"/>
      <c r="W987" s="958"/>
      <c r="X987" s="958"/>
      <c r="Y987" s="958"/>
      <c r="Z987" s="958"/>
    </row>
    <row r="988" spans="1:26" ht="18.75" customHeight="1">
      <c r="A988" s="958"/>
      <c r="B988" s="995"/>
      <c r="C988" s="985"/>
      <c r="D988" s="985"/>
      <c r="E988" s="995"/>
      <c r="F988" s="995"/>
      <c r="G988" s="995"/>
      <c r="H988" s="995"/>
      <c r="I988" s="996"/>
      <c r="J988" s="996"/>
      <c r="K988" s="996"/>
      <c r="L988" s="958"/>
      <c r="M988" s="958"/>
      <c r="N988" s="958"/>
      <c r="O988" s="958"/>
      <c r="P988" s="958"/>
      <c r="Q988" s="958"/>
      <c r="R988" s="958"/>
      <c r="S988" s="958"/>
      <c r="T988" s="958"/>
      <c r="U988" s="958"/>
      <c r="V988" s="958"/>
      <c r="W988" s="958"/>
      <c r="X988" s="958"/>
      <c r="Y988" s="958"/>
      <c r="Z988" s="958"/>
    </row>
    <row r="989" spans="1:26" ht="18.75" customHeight="1">
      <c r="A989" s="958"/>
      <c r="B989" s="995"/>
      <c r="C989" s="985"/>
      <c r="D989" s="985"/>
      <c r="E989" s="995"/>
      <c r="F989" s="995"/>
      <c r="G989" s="995"/>
      <c r="H989" s="995"/>
      <c r="I989" s="996"/>
      <c r="J989" s="996"/>
      <c r="K989" s="996"/>
      <c r="L989" s="958"/>
      <c r="M989" s="958"/>
      <c r="N989" s="958"/>
      <c r="O989" s="958"/>
      <c r="P989" s="958"/>
      <c r="Q989" s="958"/>
      <c r="R989" s="958"/>
      <c r="S989" s="958"/>
      <c r="T989" s="958"/>
      <c r="U989" s="958"/>
      <c r="V989" s="958"/>
      <c r="W989" s="958"/>
      <c r="X989" s="958"/>
      <c r="Y989" s="958"/>
      <c r="Z989" s="958"/>
    </row>
    <row r="990" spans="1:26" ht="18.75" customHeight="1">
      <c r="A990" s="958"/>
      <c r="B990" s="995"/>
      <c r="C990" s="985"/>
      <c r="D990" s="985"/>
      <c r="E990" s="995"/>
      <c r="F990" s="995"/>
      <c r="G990" s="995"/>
      <c r="H990" s="995"/>
      <c r="I990" s="996"/>
      <c r="J990" s="996"/>
      <c r="K990" s="996"/>
      <c r="L990" s="958"/>
      <c r="M990" s="958"/>
      <c r="N990" s="958"/>
      <c r="O990" s="958"/>
      <c r="P990" s="958"/>
      <c r="Q990" s="958"/>
      <c r="R990" s="958"/>
      <c r="S990" s="958"/>
      <c r="T990" s="958"/>
      <c r="U990" s="958"/>
      <c r="V990" s="958"/>
      <c r="W990" s="958"/>
      <c r="X990" s="958"/>
      <c r="Y990" s="958"/>
      <c r="Z990" s="958"/>
    </row>
    <row r="991" spans="1:26" ht="18.75" customHeight="1">
      <c r="A991" s="958"/>
      <c r="B991" s="995"/>
      <c r="C991" s="985"/>
      <c r="D991" s="985"/>
      <c r="E991" s="995"/>
      <c r="F991" s="995"/>
      <c r="G991" s="995"/>
      <c r="H991" s="995"/>
      <c r="I991" s="996"/>
      <c r="J991" s="996"/>
      <c r="K991" s="996"/>
      <c r="L991" s="958"/>
      <c r="M991" s="958"/>
      <c r="N991" s="958"/>
      <c r="O991" s="958"/>
      <c r="P991" s="958"/>
      <c r="Q991" s="958"/>
      <c r="R991" s="958"/>
      <c r="S991" s="958"/>
      <c r="T991" s="958"/>
      <c r="U991" s="958"/>
      <c r="V991" s="958"/>
      <c r="W991" s="958"/>
      <c r="X991" s="958"/>
      <c r="Y991" s="958"/>
      <c r="Z991" s="958"/>
    </row>
    <row r="992" spans="1:26" ht="18.75" customHeight="1">
      <c r="A992" s="958"/>
      <c r="B992" s="995"/>
      <c r="C992" s="985"/>
      <c r="D992" s="985"/>
      <c r="E992" s="995"/>
      <c r="F992" s="995"/>
      <c r="G992" s="995"/>
      <c r="H992" s="995"/>
      <c r="I992" s="996"/>
      <c r="J992" s="996"/>
      <c r="K992" s="996"/>
      <c r="L992" s="958"/>
      <c r="M992" s="958"/>
      <c r="N992" s="958"/>
      <c r="O992" s="958"/>
      <c r="P992" s="958"/>
      <c r="Q992" s="958"/>
      <c r="R992" s="958"/>
      <c r="S992" s="958"/>
      <c r="T992" s="958"/>
      <c r="U992" s="958"/>
      <c r="V992" s="958"/>
      <c r="W992" s="958"/>
      <c r="X992" s="958"/>
      <c r="Y992" s="958"/>
      <c r="Z992" s="958"/>
    </row>
    <row r="993" spans="1:26" ht="18.75" customHeight="1">
      <c r="A993" s="958"/>
      <c r="B993" s="995"/>
      <c r="C993" s="985"/>
      <c r="D993" s="985"/>
      <c r="E993" s="995"/>
      <c r="F993" s="995"/>
      <c r="G993" s="995"/>
      <c r="H993" s="995"/>
      <c r="I993" s="996"/>
      <c r="J993" s="996"/>
      <c r="K993" s="996"/>
      <c r="L993" s="958"/>
      <c r="M993" s="958"/>
      <c r="N993" s="958"/>
      <c r="O993" s="958"/>
      <c r="P993" s="958"/>
      <c r="Q993" s="958"/>
      <c r="R993" s="958"/>
      <c r="S993" s="958"/>
      <c r="T993" s="958"/>
      <c r="U993" s="958"/>
      <c r="V993" s="958"/>
      <c r="W993" s="958"/>
      <c r="X993" s="958"/>
      <c r="Y993" s="958"/>
      <c r="Z993" s="958"/>
    </row>
    <row r="994" spans="1:26" ht="18.75" customHeight="1">
      <c r="A994" s="958"/>
      <c r="B994" s="995"/>
      <c r="C994" s="985"/>
      <c r="D994" s="985"/>
      <c r="E994" s="995"/>
      <c r="F994" s="995"/>
      <c r="G994" s="995"/>
      <c r="H994" s="995"/>
      <c r="I994" s="996"/>
      <c r="J994" s="996"/>
      <c r="K994" s="996"/>
      <c r="L994" s="958"/>
      <c r="M994" s="958"/>
      <c r="N994" s="958"/>
      <c r="O994" s="958"/>
      <c r="P994" s="958"/>
      <c r="Q994" s="958"/>
      <c r="R994" s="958"/>
      <c r="S994" s="958"/>
      <c r="T994" s="958"/>
      <c r="U994" s="958"/>
      <c r="V994" s="958"/>
      <c r="W994" s="958"/>
      <c r="X994" s="958"/>
      <c r="Y994" s="958"/>
      <c r="Z994" s="958"/>
    </row>
    <row r="995" spans="1:26" ht="18.75" customHeight="1">
      <c r="A995" s="958"/>
      <c r="B995" s="995"/>
      <c r="C995" s="985"/>
      <c r="D995" s="985"/>
      <c r="E995" s="995"/>
      <c r="F995" s="995"/>
      <c r="G995" s="995"/>
      <c r="H995" s="995"/>
      <c r="I995" s="996"/>
      <c r="J995" s="996"/>
      <c r="K995" s="996"/>
      <c r="L995" s="958"/>
      <c r="M995" s="958"/>
      <c r="N995" s="958"/>
      <c r="O995" s="958"/>
      <c r="P995" s="958"/>
      <c r="Q995" s="958"/>
      <c r="R995" s="958"/>
      <c r="S995" s="958"/>
      <c r="T995" s="958"/>
      <c r="U995" s="958"/>
      <c r="V995" s="958"/>
      <c r="W995" s="958"/>
      <c r="X995" s="958"/>
      <c r="Y995" s="958"/>
      <c r="Z995" s="958"/>
    </row>
    <row r="996" spans="1:26" ht="18.75" customHeight="1">
      <c r="A996" s="958"/>
      <c r="B996" s="995"/>
      <c r="C996" s="985"/>
      <c r="D996" s="985"/>
      <c r="E996" s="995"/>
      <c r="F996" s="995"/>
      <c r="G996" s="995"/>
      <c r="H996" s="995"/>
      <c r="I996" s="996"/>
      <c r="J996" s="996"/>
      <c r="K996" s="996"/>
      <c r="L996" s="958"/>
      <c r="M996" s="958"/>
      <c r="N996" s="958"/>
      <c r="O996" s="958"/>
      <c r="P996" s="958"/>
      <c r="Q996" s="958"/>
      <c r="R996" s="958"/>
      <c r="S996" s="958"/>
      <c r="T996" s="958"/>
      <c r="U996" s="958"/>
      <c r="V996" s="958"/>
      <c r="W996" s="958"/>
      <c r="X996" s="958"/>
      <c r="Y996" s="958"/>
      <c r="Z996" s="958"/>
    </row>
    <row r="997" spans="1:26" ht="18.75" customHeight="1">
      <c r="A997" s="958"/>
      <c r="B997" s="995"/>
      <c r="C997" s="985"/>
      <c r="D997" s="985"/>
      <c r="E997" s="995"/>
      <c r="F997" s="995"/>
      <c r="G997" s="995"/>
      <c r="H997" s="995"/>
      <c r="I997" s="996"/>
      <c r="J997" s="996"/>
      <c r="K997" s="996"/>
      <c r="L997" s="958"/>
      <c r="M997" s="958"/>
      <c r="N997" s="958"/>
      <c r="O997" s="958"/>
      <c r="P997" s="958"/>
      <c r="Q997" s="958"/>
      <c r="R997" s="958"/>
      <c r="S997" s="958"/>
      <c r="T997" s="958"/>
      <c r="U997" s="958"/>
      <c r="V997" s="958"/>
      <c r="W997" s="958"/>
      <c r="X997" s="958"/>
      <c r="Y997" s="958"/>
      <c r="Z997" s="958"/>
    </row>
    <row r="998" spans="1:26" ht="18.75" customHeight="1">
      <c r="A998" s="958"/>
      <c r="B998" s="995"/>
      <c r="C998" s="985"/>
      <c r="D998" s="985"/>
      <c r="E998" s="995"/>
      <c r="F998" s="995"/>
      <c r="G998" s="995"/>
      <c r="H998" s="995"/>
      <c r="I998" s="996"/>
      <c r="J998" s="996"/>
      <c r="K998" s="996"/>
      <c r="L998" s="958"/>
      <c r="M998" s="958"/>
      <c r="N998" s="958"/>
      <c r="O998" s="958"/>
      <c r="P998" s="958"/>
      <c r="Q998" s="958"/>
      <c r="R998" s="958"/>
      <c r="S998" s="958"/>
      <c r="T998" s="958"/>
      <c r="U998" s="958"/>
      <c r="V998" s="958"/>
      <c r="W998" s="958"/>
      <c r="X998" s="958"/>
      <c r="Y998" s="958"/>
      <c r="Z998" s="958"/>
    </row>
    <row r="999" spans="1:26" ht="18.75" customHeight="1">
      <c r="A999" s="958"/>
      <c r="B999" s="995"/>
      <c r="C999" s="985"/>
      <c r="D999" s="985"/>
      <c r="E999" s="995"/>
      <c r="F999" s="995"/>
      <c r="G999" s="995"/>
      <c r="H999" s="995"/>
      <c r="I999" s="996"/>
      <c r="J999" s="996"/>
      <c r="K999" s="996"/>
      <c r="L999" s="958"/>
      <c r="M999" s="958"/>
      <c r="N999" s="958"/>
      <c r="O999" s="958"/>
      <c r="P999" s="958"/>
      <c r="Q999" s="958"/>
      <c r="R999" s="958"/>
      <c r="S999" s="958"/>
      <c r="T999" s="958"/>
      <c r="U999" s="958"/>
      <c r="V999" s="958"/>
      <c r="W999" s="958"/>
      <c r="X999" s="958"/>
      <c r="Y999" s="958"/>
      <c r="Z999" s="958"/>
    </row>
    <row r="1000" spans="1:26" ht="18.75" customHeight="1">
      <c r="A1000" s="958"/>
      <c r="B1000" s="995"/>
      <c r="C1000" s="985"/>
      <c r="D1000" s="985"/>
      <c r="E1000" s="995"/>
      <c r="F1000" s="995"/>
      <c r="G1000" s="995"/>
      <c r="H1000" s="995"/>
      <c r="I1000" s="996"/>
      <c r="J1000" s="996"/>
      <c r="K1000" s="996"/>
      <c r="L1000" s="958"/>
      <c r="M1000" s="958"/>
      <c r="N1000" s="958"/>
      <c r="O1000" s="958"/>
      <c r="P1000" s="958"/>
      <c r="Q1000" s="958"/>
      <c r="R1000" s="958"/>
      <c r="S1000" s="958"/>
      <c r="T1000" s="958"/>
      <c r="U1000" s="958"/>
      <c r="V1000" s="958"/>
      <c r="W1000" s="958"/>
      <c r="X1000" s="958"/>
      <c r="Y1000" s="958"/>
      <c r="Z1000" s="958"/>
    </row>
  </sheetData>
  <autoFilter ref="A9:M236"/>
  <mergeCells count="12">
    <mergeCell ref="A6:I6"/>
    <mergeCell ref="A7:C7"/>
    <mergeCell ref="G1:K1"/>
    <mergeCell ref="A2:M2"/>
    <mergeCell ref="A3:E3"/>
    <mergeCell ref="A4:I4"/>
    <mergeCell ref="A5:E5"/>
    <mergeCell ref="A238:B238"/>
    <mergeCell ref="D238:F238"/>
    <mergeCell ref="G238:H238"/>
    <mergeCell ref="I238:K238"/>
    <mergeCell ref="L238:M238"/>
  </mergeCells>
  <hyperlinks>
    <hyperlink ref="G1" r:id="rId1"/>
  </hyperlinks>
  <printOptions horizontalCentered="1"/>
  <pageMargins left="0.7" right="0.7" top="0.75" bottom="0.75" header="0" footer="0"/>
  <pageSetup paperSize="9" scale="70" pageOrder="overThenDown" orientation="landscape" cellComments="atEnd"/>
  <drawing r:id="rId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30"/>
  <sheetViews>
    <sheetView tabSelected="1" topLeftCell="E1" zoomScale="55" zoomScaleNormal="55" workbookViewId="0">
      <pane ySplit="8" topLeftCell="A9" activePane="bottomLeft" state="frozen"/>
      <selection activeCell="G1" sqref="G1"/>
      <selection pane="bottomLeft" activeCell="Q12" sqref="Q12"/>
    </sheetView>
  </sheetViews>
  <sheetFormatPr defaultColWidth="8.83203125" defaultRowHeight="14"/>
  <cols>
    <col min="1" max="1" width="6.83203125" style="1373" customWidth="1"/>
    <col min="2" max="2" width="12.33203125" style="1373" customWidth="1"/>
    <col min="3" max="3" width="16.08203125" style="1373" customWidth="1"/>
    <col min="4" max="4" width="15.75" style="1373" customWidth="1"/>
    <col min="5" max="5" width="8.83203125" style="1373" customWidth="1"/>
    <col min="6" max="6" width="12.4140625" style="1373" customWidth="1"/>
    <col min="7" max="7" width="8.83203125" style="1421"/>
    <col min="8" max="9" width="17.58203125" style="1373" customWidth="1"/>
    <col min="10" max="10" width="22.08203125" style="1373" customWidth="1"/>
    <col min="11" max="11" width="36" style="1373" customWidth="1"/>
    <col min="12" max="12" width="10.33203125" style="1421" customWidth="1"/>
    <col min="13" max="13" width="8.4140625" style="1421" customWidth="1"/>
    <col min="14" max="14" width="8.83203125" style="1373"/>
    <col min="15" max="15" width="15.58203125" style="1385" customWidth="1"/>
    <col min="16" max="16" width="27.1640625" style="1373" customWidth="1"/>
    <col min="17" max="17" width="46.08203125" style="1373" customWidth="1"/>
    <col min="18" max="16384" width="8.83203125" style="1373"/>
  </cols>
  <sheetData>
    <row r="1" spans="1:18" s="1381" customFormat="1" ht="25.25" customHeight="1">
      <c r="A1" s="1683" t="s">
        <v>2429</v>
      </c>
      <c r="B1" s="1683"/>
      <c r="C1" s="1683"/>
      <c r="D1" s="1683"/>
      <c r="E1" s="1683"/>
      <c r="F1" s="1683"/>
      <c r="G1" s="1683"/>
      <c r="H1" s="1683"/>
      <c r="I1" s="1683"/>
      <c r="J1" s="1683"/>
      <c r="K1" s="1683"/>
      <c r="L1" s="1683"/>
      <c r="M1" s="1683"/>
      <c r="N1" s="1683"/>
      <c r="O1" s="1683"/>
      <c r="P1" s="1683"/>
    </row>
    <row r="2" spans="1:18" s="1343" customFormat="1">
      <c r="A2" s="1682" t="s">
        <v>1220</v>
      </c>
      <c r="B2" s="1682"/>
      <c r="C2" s="1682"/>
      <c r="D2" s="1682"/>
      <c r="E2" s="1682"/>
      <c r="F2" s="1682"/>
      <c r="G2" s="1418"/>
      <c r="I2" s="1414"/>
      <c r="J2" s="1414"/>
      <c r="L2" s="1418"/>
      <c r="M2" s="1418"/>
      <c r="O2" s="1383"/>
    </row>
    <row r="3" spans="1:18" s="1343" customFormat="1">
      <c r="A3" s="1684" t="s">
        <v>2382</v>
      </c>
      <c r="B3" s="1684"/>
      <c r="C3" s="1684"/>
      <c r="D3" s="1417"/>
      <c r="F3" s="1414"/>
      <c r="G3" s="1418"/>
      <c r="I3" s="1414"/>
      <c r="J3" s="1414"/>
      <c r="L3" s="1418"/>
      <c r="M3" s="1418"/>
      <c r="O3" s="1383"/>
    </row>
    <row r="4" spans="1:18" s="1343" customFormat="1">
      <c r="A4" s="1684" t="s">
        <v>2121</v>
      </c>
      <c r="B4" s="1684"/>
      <c r="C4" s="1684"/>
      <c r="D4" s="1417"/>
      <c r="F4" s="1414"/>
      <c r="G4" s="1418"/>
      <c r="I4" s="1414"/>
      <c r="J4" s="1414"/>
      <c r="L4" s="1418"/>
      <c r="M4" s="1418"/>
      <c r="O4" s="1383"/>
    </row>
    <row r="5" spans="1:18" s="1343" customFormat="1">
      <c r="A5" s="1684" t="s">
        <v>1223</v>
      </c>
      <c r="B5" s="1684"/>
      <c r="C5" s="1684"/>
      <c r="D5" s="1417"/>
      <c r="F5" s="1414"/>
      <c r="G5" s="1418"/>
      <c r="I5" s="1414"/>
      <c r="J5" s="1414"/>
      <c r="L5" s="1418"/>
      <c r="M5" s="1418"/>
      <c r="O5" s="1383"/>
    </row>
    <row r="6" spans="1:18" s="1343" customFormat="1">
      <c r="A6" s="1684" t="s">
        <v>1224</v>
      </c>
      <c r="B6" s="1684"/>
      <c r="C6" s="1684"/>
      <c r="D6" s="1417"/>
      <c r="E6" s="1344"/>
      <c r="F6" s="1414"/>
      <c r="G6" s="1418"/>
      <c r="I6" s="1414"/>
      <c r="J6" s="1414"/>
      <c r="L6" s="1418"/>
      <c r="M6" s="1418"/>
      <c r="O6" s="1383"/>
    </row>
    <row r="7" spans="1:18" s="1343" customFormat="1">
      <c r="D7" s="1414"/>
      <c r="E7" s="1344"/>
      <c r="F7" s="1414"/>
      <c r="G7" s="1418"/>
      <c r="I7" s="1414"/>
      <c r="J7" s="1414"/>
      <c r="L7" s="1418"/>
      <c r="M7" s="1418"/>
      <c r="O7" s="1529">
        <f>SUBTOTAL(9,O9:O306)</f>
        <v>208375000</v>
      </c>
    </row>
    <row r="8" spans="1:18" s="1343" customFormat="1" ht="28">
      <c r="A8" s="1346" t="s">
        <v>252</v>
      </c>
      <c r="B8" s="1347" t="s">
        <v>1226</v>
      </c>
      <c r="C8" s="1348" t="s">
        <v>257</v>
      </c>
      <c r="D8" s="1348" t="s">
        <v>2389</v>
      </c>
      <c r="E8" s="1348" t="s">
        <v>1227</v>
      </c>
      <c r="F8" s="1346" t="s">
        <v>10</v>
      </c>
      <c r="G8" s="1521" t="s">
        <v>146</v>
      </c>
      <c r="H8" s="1346" t="s">
        <v>1228</v>
      </c>
      <c r="I8" s="1346" t="s">
        <v>2426</v>
      </c>
      <c r="J8" s="1346" t="s">
        <v>2390</v>
      </c>
      <c r="K8" s="1349" t="s">
        <v>1229</v>
      </c>
      <c r="L8" s="1521" t="s">
        <v>1230</v>
      </c>
      <c r="M8" s="1521" t="s">
        <v>1231</v>
      </c>
      <c r="N8" s="1346" t="s">
        <v>1232</v>
      </c>
      <c r="O8" s="1384" t="s">
        <v>1233</v>
      </c>
      <c r="P8" s="1346" t="s">
        <v>496</v>
      </c>
    </row>
    <row r="9" spans="1:18" ht="31" customHeight="1">
      <c r="A9" s="1350">
        <v>1</v>
      </c>
      <c r="B9" s="1358">
        <v>46141</v>
      </c>
      <c r="C9" s="1374" t="s">
        <v>2575</v>
      </c>
      <c r="D9" s="1374"/>
      <c r="E9" s="1358"/>
      <c r="F9" s="1459" t="s">
        <v>2110</v>
      </c>
      <c r="G9" s="1420" t="str">
        <f>VLOOKUP(F9,'[1]Mã xe'!$A$2:$B$200,2,0)</f>
        <v>8T</v>
      </c>
      <c r="H9" s="1477" t="s">
        <v>1357</v>
      </c>
      <c r="I9" s="1374" t="s">
        <v>616</v>
      </c>
      <c r="J9" s="1374" t="s">
        <v>2396</v>
      </c>
      <c r="K9" s="1355" t="str">
        <f t="shared" ref="K9:K30" si="0">I9&amp;"-"&amp;J9</f>
        <v>Bắc Ninh-Nha Trang</v>
      </c>
      <c r="L9" s="1419" t="str">
        <f>VLOOKUP(H9,'[1]Thông tin'!$G$2:$H$300,2,0)</f>
        <v>XE01325</v>
      </c>
      <c r="M9" s="1419">
        <f>VLOOKUP(K9,'[1]Thông tin'!$B$2:$C$384,2,0)</f>
        <v>1300</v>
      </c>
      <c r="N9" s="1376"/>
      <c r="O9" s="1375">
        <v>750000</v>
      </c>
      <c r="P9" s="1355" t="s">
        <v>2397</v>
      </c>
      <c r="Q9" s="1449" t="s">
        <v>2514</v>
      </c>
    </row>
    <row r="10" spans="1:18" ht="26.5" customHeight="1">
      <c r="A10" s="1350">
        <v>2</v>
      </c>
      <c r="B10" s="1358">
        <v>46141</v>
      </c>
      <c r="C10" s="1374" t="s">
        <v>2575</v>
      </c>
      <c r="D10" s="1374"/>
      <c r="E10" s="1358"/>
      <c r="F10" s="1459" t="s">
        <v>2110</v>
      </c>
      <c r="G10" s="1420" t="str">
        <f>VLOOKUP(F10,'[1]Mã xe'!$A$2:$B$200,2,0)</f>
        <v>8T</v>
      </c>
      <c r="H10" s="1477" t="s">
        <v>1358</v>
      </c>
      <c r="I10" s="1374" t="s">
        <v>616</v>
      </c>
      <c r="J10" s="1374" t="s">
        <v>2396</v>
      </c>
      <c r="K10" s="1355" t="str">
        <f t="shared" si="0"/>
        <v>Bắc Ninh-Nha Trang</v>
      </c>
      <c r="L10" s="1419" t="str">
        <f>VLOOKUP(H10,'[1]Thông tin'!$G$2:$H$300,2,0)</f>
        <v>XE01326</v>
      </c>
      <c r="M10" s="1419">
        <f>VLOOKUP(K10,'[1]Thông tin'!$B$2:$C$384,2,0)</f>
        <v>1300</v>
      </c>
      <c r="N10" s="1376"/>
      <c r="O10" s="1375">
        <v>750000</v>
      </c>
      <c r="P10" s="1355" t="s">
        <v>2397</v>
      </c>
      <c r="Q10" s="1449" t="s">
        <v>2514</v>
      </c>
    </row>
    <row r="11" spans="1:18" ht="26.4" customHeight="1">
      <c r="A11" s="1350">
        <v>3</v>
      </c>
      <c r="B11" s="1358">
        <v>46141</v>
      </c>
      <c r="C11" s="1374" t="s">
        <v>2398</v>
      </c>
      <c r="D11" s="1374"/>
      <c r="E11" s="1358"/>
      <c r="F11" s="1460" t="s">
        <v>2104</v>
      </c>
      <c r="G11" s="1420" t="str">
        <f>VLOOKUP(F11,'[1]Mã xe'!$A$2:$B$200,2,0)</f>
        <v>8T</v>
      </c>
      <c r="H11" s="1477" t="s">
        <v>1352</v>
      </c>
      <c r="I11" s="1374" t="s">
        <v>556</v>
      </c>
      <c r="J11" s="1374" t="s">
        <v>704</v>
      </c>
      <c r="K11" s="1355" t="str">
        <f t="shared" si="0"/>
        <v>Hà Nội-Hồ Chí Minh</v>
      </c>
      <c r="L11" s="1419" t="str">
        <f>VLOOKUP(H11,'[1]Thông tin'!$G$2:$H$300,2,0)</f>
        <v>XE01316</v>
      </c>
      <c r="M11" s="1419">
        <f>VLOOKUP(K11,'[1]Thông tin'!$B$2:$C$384,2,0)</f>
        <v>1749</v>
      </c>
      <c r="N11" s="1376"/>
      <c r="O11" s="1375">
        <v>750000</v>
      </c>
      <c r="P11" s="1355" t="s">
        <v>2397</v>
      </c>
      <c r="Q11" s="1449" t="s">
        <v>2514</v>
      </c>
      <c r="R11" s="1373" t="s">
        <v>2574</v>
      </c>
    </row>
    <row r="12" spans="1:18" ht="26.4" customHeight="1">
      <c r="A12" s="1350">
        <v>4</v>
      </c>
      <c r="B12" s="1358">
        <v>46141</v>
      </c>
      <c r="C12" s="1374" t="s">
        <v>2398</v>
      </c>
      <c r="D12" s="1374"/>
      <c r="E12" s="1358"/>
      <c r="F12" s="1460" t="s">
        <v>2104</v>
      </c>
      <c r="G12" s="1420" t="str">
        <f>VLOOKUP(F12,'[1]Mã xe'!$A$2:$B$200,2,0)</f>
        <v>8T</v>
      </c>
      <c r="H12" s="1477" t="s">
        <v>2247</v>
      </c>
      <c r="I12" s="1374" t="s">
        <v>556</v>
      </c>
      <c r="J12" s="1374" t="s">
        <v>704</v>
      </c>
      <c r="K12" s="1355" t="str">
        <f t="shared" si="0"/>
        <v>Hà Nội-Hồ Chí Minh</v>
      </c>
      <c r="L12" s="1419" t="str">
        <f>VLOOKUP(H12,'[1]Thông tin'!$G$2:$H$300,2,0)</f>
        <v>XE01534</v>
      </c>
      <c r="M12" s="1419">
        <f>VLOOKUP(K12,'[1]Thông tin'!$B$2:$C$384,2,0)</f>
        <v>1749</v>
      </c>
      <c r="N12" s="1376"/>
      <c r="O12" s="1375">
        <v>750000</v>
      </c>
      <c r="P12" s="1355" t="s">
        <v>2397</v>
      </c>
      <c r="Q12" s="1449" t="s">
        <v>2514</v>
      </c>
      <c r="R12" t="s">
        <v>2574</v>
      </c>
    </row>
    <row r="13" spans="1:18" ht="26.4" customHeight="1">
      <c r="A13" s="1350">
        <v>5</v>
      </c>
      <c r="B13" s="1358">
        <v>46142</v>
      </c>
      <c r="C13" s="1374" t="s">
        <v>1329</v>
      </c>
      <c r="D13" s="1374"/>
      <c r="E13" s="1358"/>
      <c r="F13" s="1459" t="s">
        <v>1043</v>
      </c>
      <c r="G13" s="1420" t="str">
        <f>VLOOKUP(F13,'[1]Mã xe'!$A$2:$B$200,2,0)</f>
        <v>15T</v>
      </c>
      <c r="H13" s="1509" t="s">
        <v>1246</v>
      </c>
      <c r="I13" s="1374" t="s">
        <v>644</v>
      </c>
      <c r="J13" s="1374" t="s">
        <v>701</v>
      </c>
      <c r="K13" s="1355" t="str">
        <f t="shared" si="0"/>
        <v>Ninh Bình-Đồng Nai</v>
      </c>
      <c r="L13" s="1419" t="str">
        <f>VLOOKUP(H13,'[1]Thông tin'!$G$2:$H$300,2,0)</f>
        <v>XE01102</v>
      </c>
      <c r="M13" s="1419">
        <f>VLOOKUP(K13,'[1]Thông tin'!$B$2:$C$384,2,0)</f>
        <v>1450</v>
      </c>
      <c r="N13" s="1376"/>
      <c r="O13" s="1375">
        <v>750000</v>
      </c>
      <c r="P13" s="1355" t="s">
        <v>2397</v>
      </c>
      <c r="Q13" s="1449" t="s">
        <v>2514</v>
      </c>
    </row>
    <row r="14" spans="1:18" ht="26.4" customHeight="1">
      <c r="A14" s="1350">
        <v>6</v>
      </c>
      <c r="B14" s="1358">
        <v>46142</v>
      </c>
      <c r="C14" s="1374" t="s">
        <v>1329</v>
      </c>
      <c r="D14" s="1374"/>
      <c r="E14" s="1358"/>
      <c r="F14" s="1459" t="s">
        <v>1043</v>
      </c>
      <c r="G14" s="1420" t="str">
        <f>VLOOKUP(F14,'[1]Mã xe'!$A$2:$B$200,2,0)</f>
        <v>15T</v>
      </c>
      <c r="H14" s="1509" t="s">
        <v>1432</v>
      </c>
      <c r="I14" s="1374" t="s">
        <v>644</v>
      </c>
      <c r="J14" s="1374" t="s">
        <v>701</v>
      </c>
      <c r="K14" s="1355" t="str">
        <f t="shared" si="0"/>
        <v>Ninh Bình-Đồng Nai</v>
      </c>
      <c r="L14" s="1419" t="str">
        <f>VLOOKUP(H14,'[1]Thông tin'!$G$2:$H$300,2,0)</f>
        <v>XE01315</v>
      </c>
      <c r="M14" s="1419">
        <f>VLOOKUP(K14,'[1]Thông tin'!$B$2:$C$384,2,0)</f>
        <v>1450</v>
      </c>
      <c r="N14" s="1376"/>
      <c r="O14" s="1375">
        <v>750000</v>
      </c>
      <c r="P14" s="1355" t="s">
        <v>2397</v>
      </c>
      <c r="Q14" s="1449" t="s">
        <v>2514</v>
      </c>
    </row>
    <row r="15" spans="1:18" ht="26.4" customHeight="1">
      <c r="A15" s="1350">
        <v>7</v>
      </c>
      <c r="B15" s="1358">
        <v>46142</v>
      </c>
      <c r="C15" s="1374" t="s">
        <v>2395</v>
      </c>
      <c r="D15" s="1374"/>
      <c r="E15" s="1358"/>
      <c r="F15" s="1459" t="s">
        <v>1072</v>
      </c>
      <c r="G15" s="1420" t="str">
        <f>VLOOKUP(F15,'[1]Mã xe'!$A$2:$B$200,2,0)</f>
        <v>15T</v>
      </c>
      <c r="H15" s="1509" t="s">
        <v>2173</v>
      </c>
      <c r="I15" s="1374" t="s">
        <v>556</v>
      </c>
      <c r="J15" s="1374" t="s">
        <v>2399</v>
      </c>
      <c r="K15" s="1355" t="str">
        <f t="shared" si="0"/>
        <v>Hà Nội-An Giang</v>
      </c>
      <c r="L15" s="1419" t="str">
        <f>VLOOKUP(H15,'[1]Thông tin'!$G$2:$H$300,2,0)</f>
        <v>XE01477</v>
      </c>
      <c r="M15" s="1419">
        <f>VLOOKUP(K15,'[1]Thông tin'!$B$2:$C$384,2,0)</f>
        <v>1850</v>
      </c>
      <c r="N15" s="1376"/>
      <c r="O15" s="1375">
        <v>750000</v>
      </c>
      <c r="P15" s="1355" t="s">
        <v>2397</v>
      </c>
      <c r="Q15" s="1449" t="s">
        <v>2514</v>
      </c>
    </row>
    <row r="16" spans="1:18" ht="26.4" customHeight="1">
      <c r="A16" s="1350">
        <v>8</v>
      </c>
      <c r="B16" s="1358">
        <v>46142</v>
      </c>
      <c r="C16" s="1374" t="s">
        <v>2395</v>
      </c>
      <c r="D16" s="1374"/>
      <c r="E16" s="1358"/>
      <c r="F16" s="1459" t="s">
        <v>1072</v>
      </c>
      <c r="G16" s="1420" t="str">
        <f>VLOOKUP(F16,'[1]Mã xe'!$A$2:$B$200,2,0)</f>
        <v>15T</v>
      </c>
      <c r="H16" s="1509" t="s">
        <v>2386</v>
      </c>
      <c r="I16" s="1374" t="s">
        <v>556</v>
      </c>
      <c r="J16" s="1374" t="s">
        <v>2399</v>
      </c>
      <c r="K16" s="1355" t="str">
        <f t="shared" si="0"/>
        <v>Hà Nội-An Giang</v>
      </c>
      <c r="L16" s="1419" t="str">
        <f>VLOOKUP(H16,'[1]Thông tin'!$G$2:$H$300,2,0)</f>
        <v>XE01670</v>
      </c>
      <c r="M16" s="1419">
        <f>VLOOKUP(K16,'[1]Thông tin'!$B$2:$C$384,2,0)</f>
        <v>1850</v>
      </c>
      <c r="N16" s="1376"/>
      <c r="O16" s="1375">
        <v>750000</v>
      </c>
      <c r="P16" s="1355" t="s">
        <v>2397</v>
      </c>
      <c r="Q16" s="1449" t="s">
        <v>2514</v>
      </c>
    </row>
    <row r="17" spans="1:18" ht="26.4" customHeight="1">
      <c r="A17" s="1350">
        <v>9</v>
      </c>
      <c r="B17" s="1358">
        <v>46141</v>
      </c>
      <c r="C17" s="1374" t="s">
        <v>2395</v>
      </c>
      <c r="D17" s="1374"/>
      <c r="E17" s="1358"/>
      <c r="F17" s="1454" t="s">
        <v>1248</v>
      </c>
      <c r="G17" s="1420" t="str">
        <f>VLOOKUP(F17,'[1]Mã xe'!$A$2:$B$200,2,0)</f>
        <v>8T</v>
      </c>
      <c r="H17" s="1510" t="s">
        <v>2317</v>
      </c>
      <c r="I17" s="1374" t="s">
        <v>556</v>
      </c>
      <c r="J17" s="1374" t="s">
        <v>2385</v>
      </c>
      <c r="K17" s="1355" t="str">
        <f t="shared" si="0"/>
        <v>Hà Nội-Bình Dương</v>
      </c>
      <c r="L17" s="1419" t="str">
        <f>VLOOKUP(H17,'[1]Thông tin'!$G$2:$H$300,2,0)</f>
        <v>XE01582</v>
      </c>
      <c r="M17" s="1419">
        <f>VLOOKUP(K17,'[1]Thông tin'!$B$2:$C$384,2,0)</f>
        <v>1694</v>
      </c>
      <c r="N17" s="1376"/>
      <c r="O17" s="1375">
        <v>750000</v>
      </c>
      <c r="P17" s="1355" t="s">
        <v>2397</v>
      </c>
      <c r="Q17" s="1449" t="s">
        <v>2514</v>
      </c>
    </row>
    <row r="18" spans="1:18" ht="26.4" customHeight="1">
      <c r="A18" s="1350">
        <v>10</v>
      </c>
      <c r="B18" s="1358">
        <v>46141</v>
      </c>
      <c r="C18" s="1374" t="s">
        <v>2395</v>
      </c>
      <c r="D18" s="1374"/>
      <c r="E18" s="1358"/>
      <c r="F18" s="1454" t="s">
        <v>1248</v>
      </c>
      <c r="G18" s="1420" t="str">
        <f>VLOOKUP(F18,'[1]Mã xe'!$A$2:$B$200,2,0)</f>
        <v>8T</v>
      </c>
      <c r="H18" s="1509" t="s">
        <v>2318</v>
      </c>
      <c r="I18" s="1374" t="s">
        <v>556</v>
      </c>
      <c r="J18" s="1374" t="s">
        <v>2385</v>
      </c>
      <c r="K18" s="1355" t="str">
        <f t="shared" si="0"/>
        <v>Hà Nội-Bình Dương</v>
      </c>
      <c r="L18" s="1419" t="str">
        <f>VLOOKUP(H18,'[1]Thông tin'!$G$2:$H$300,2,0)</f>
        <v>XE01583</v>
      </c>
      <c r="M18" s="1419">
        <f>VLOOKUP(K18,'[1]Thông tin'!$B$2:$C$384,2,0)</f>
        <v>1694</v>
      </c>
      <c r="N18" s="1376"/>
      <c r="O18" s="1375">
        <v>750000</v>
      </c>
      <c r="P18" s="1355" t="s">
        <v>2397</v>
      </c>
      <c r="Q18" s="1449" t="s">
        <v>2514</v>
      </c>
    </row>
    <row r="19" spans="1:18" ht="26.4" customHeight="1">
      <c r="A19" s="1350">
        <v>11</v>
      </c>
      <c r="B19" s="1358">
        <v>46142</v>
      </c>
      <c r="C19" s="1374" t="s">
        <v>1329</v>
      </c>
      <c r="D19" s="1374"/>
      <c r="E19" s="1358"/>
      <c r="F19" s="1459" t="s">
        <v>1250</v>
      </c>
      <c r="G19" s="1420" t="str">
        <f>VLOOKUP(F19,'[1]Mã xe'!$A$2:$B$200,2,0)</f>
        <v>8T</v>
      </c>
      <c r="H19" s="1509" t="s">
        <v>2323</v>
      </c>
      <c r="I19" s="1432" t="s">
        <v>556</v>
      </c>
      <c r="J19" s="1351" t="s">
        <v>704</v>
      </c>
      <c r="K19" s="1355" t="str">
        <f t="shared" si="0"/>
        <v>Hà Nội-Hồ Chí Minh</v>
      </c>
      <c r="L19" s="1419" t="str">
        <f>VLOOKUP(H19,'[1]Thông tin'!$G$2:$H$300,2,0)</f>
        <v>XE01609</v>
      </c>
      <c r="M19" s="1419">
        <f>VLOOKUP(K19,'[1]Thông tin'!$B$2:$C$384,2,0)</f>
        <v>1749</v>
      </c>
      <c r="N19" s="1376"/>
      <c r="O19" s="1375">
        <v>750000</v>
      </c>
      <c r="P19" s="1355" t="s">
        <v>2397</v>
      </c>
      <c r="Q19" s="1449" t="s">
        <v>2514</v>
      </c>
    </row>
    <row r="20" spans="1:18" ht="26.4" customHeight="1">
      <c r="A20" s="1350">
        <v>12</v>
      </c>
      <c r="B20" s="1358">
        <v>46142</v>
      </c>
      <c r="C20" s="1374" t="s">
        <v>1329</v>
      </c>
      <c r="D20" s="1374"/>
      <c r="E20" s="1358"/>
      <c r="F20" s="1459" t="s">
        <v>1250</v>
      </c>
      <c r="G20" s="1420" t="str">
        <f>VLOOKUP(F20,'[1]Mã xe'!$A$2:$B$200,2,0)</f>
        <v>8T</v>
      </c>
      <c r="H20" s="1509" t="s">
        <v>2295</v>
      </c>
      <c r="I20" s="1432" t="s">
        <v>556</v>
      </c>
      <c r="J20" s="1351" t="s">
        <v>704</v>
      </c>
      <c r="K20" s="1355" t="str">
        <f t="shared" si="0"/>
        <v>Hà Nội-Hồ Chí Minh</v>
      </c>
      <c r="L20" s="1419" t="str">
        <f>VLOOKUP(H20,'[1]Thông tin'!$G$2:$H$300,2,0)</f>
        <v>XE01563</v>
      </c>
      <c r="M20" s="1419">
        <f>VLOOKUP(K20,'[1]Thông tin'!$B$2:$C$384,2,0)</f>
        <v>1749</v>
      </c>
      <c r="N20" s="1376"/>
      <c r="O20" s="1375">
        <v>750000</v>
      </c>
      <c r="P20" s="1355" t="s">
        <v>2397</v>
      </c>
      <c r="Q20" s="1449" t="s">
        <v>2514</v>
      </c>
    </row>
    <row r="21" spans="1:18" ht="26.4" customHeight="1">
      <c r="A21" s="1350">
        <v>13</v>
      </c>
      <c r="B21" s="1358">
        <v>46141</v>
      </c>
      <c r="C21" s="1374" t="s">
        <v>2575</v>
      </c>
      <c r="D21" s="1374"/>
      <c r="E21" s="1358"/>
      <c r="F21" s="1459" t="s">
        <v>1241</v>
      </c>
      <c r="G21" s="1420" t="str">
        <f>VLOOKUP(F21,'[1]Mã xe'!$A$2:$B$200,2,0)</f>
        <v>8T</v>
      </c>
      <c r="H21" s="1477" t="s">
        <v>2316</v>
      </c>
      <c r="I21" s="1374" t="s">
        <v>616</v>
      </c>
      <c r="J21" s="1374" t="s">
        <v>2396</v>
      </c>
      <c r="K21" s="1355" t="str">
        <f t="shared" si="0"/>
        <v>Bắc Ninh-Nha Trang</v>
      </c>
      <c r="L21" s="1419" t="str">
        <f>VLOOKUP(H21,'[1]Thông tin'!$G$2:$H$300,2,0)</f>
        <v>XE01590</v>
      </c>
      <c r="M21" s="1419">
        <f>VLOOKUP(K21,'[1]Thông tin'!$B$2:$C$384,2,0)</f>
        <v>1300</v>
      </c>
      <c r="N21" s="1376"/>
      <c r="O21" s="1375">
        <v>750000</v>
      </c>
      <c r="P21" s="1355" t="s">
        <v>2397</v>
      </c>
      <c r="Q21" s="1449" t="s">
        <v>2514</v>
      </c>
    </row>
    <row r="22" spans="1:18" ht="26.4" customHeight="1">
      <c r="A22" s="1350">
        <v>14</v>
      </c>
      <c r="B22" s="1358">
        <v>46141</v>
      </c>
      <c r="C22" s="1374" t="s">
        <v>2575</v>
      </c>
      <c r="D22" s="1374"/>
      <c r="E22" s="1358"/>
      <c r="F22" s="1459" t="s">
        <v>1241</v>
      </c>
      <c r="G22" s="1420" t="str">
        <f>VLOOKUP(F22,'[1]Mã xe'!$A$2:$B$200,2,0)</f>
        <v>8T</v>
      </c>
      <c r="H22" s="1477" t="s">
        <v>2320</v>
      </c>
      <c r="I22" s="1374" t="s">
        <v>616</v>
      </c>
      <c r="J22" s="1374" t="s">
        <v>2396</v>
      </c>
      <c r="K22" s="1355" t="str">
        <f t="shared" si="0"/>
        <v>Bắc Ninh-Nha Trang</v>
      </c>
      <c r="L22" s="1419" t="str">
        <f>VLOOKUP(H22,'[1]Thông tin'!$G$2:$H$300,2,0)</f>
        <v>XE01591</v>
      </c>
      <c r="M22" s="1419">
        <f>VLOOKUP(K22,'[1]Thông tin'!$B$2:$C$384,2,0)</f>
        <v>1300</v>
      </c>
      <c r="N22" s="1376"/>
      <c r="O22" s="1375">
        <v>750000</v>
      </c>
      <c r="P22" s="1355" t="s">
        <v>2397</v>
      </c>
      <c r="Q22" s="1449" t="s">
        <v>2514</v>
      </c>
    </row>
    <row r="23" spans="1:18" ht="26.4" customHeight="1">
      <c r="A23" s="1350">
        <v>15</v>
      </c>
      <c r="B23" s="1358">
        <v>46139</v>
      </c>
      <c r="C23" s="1374" t="s">
        <v>2401</v>
      </c>
      <c r="D23" s="1374"/>
      <c r="E23" s="1358"/>
      <c r="F23" s="1459" t="s">
        <v>1251</v>
      </c>
      <c r="G23" s="1420" t="str">
        <f>VLOOKUP(F23,'[1]Mã xe'!$A$2:$B$200,2,0)</f>
        <v>8T</v>
      </c>
      <c r="H23" s="1509" t="s">
        <v>2239</v>
      </c>
      <c r="I23" s="1374" t="s">
        <v>2400</v>
      </c>
      <c r="J23" s="1374" t="s">
        <v>701</v>
      </c>
      <c r="K23" s="1355" t="str">
        <f t="shared" si="0"/>
        <v>Quảng Ninh-Đồng Nai</v>
      </c>
      <c r="L23" s="1419" t="str">
        <f>VLOOKUP(H23,'[1]Thông tin'!$G$2:$H$300,2,0)</f>
        <v>XE01530</v>
      </c>
      <c r="M23" s="1419">
        <f>VLOOKUP(K23,'[1]Thông tin'!$B$2:$C$384,2,0)</f>
        <v>1650</v>
      </c>
      <c r="N23" s="1376"/>
      <c r="O23" s="1375">
        <v>375000</v>
      </c>
      <c r="P23" s="1410" t="s">
        <v>2515</v>
      </c>
      <c r="Q23" s="1449" t="s">
        <v>2514</v>
      </c>
    </row>
    <row r="24" spans="1:18" ht="26.4" customHeight="1">
      <c r="A24" s="1350">
        <v>16</v>
      </c>
      <c r="B24" s="1358">
        <v>46139</v>
      </c>
      <c r="C24" s="1374" t="s">
        <v>2401</v>
      </c>
      <c r="D24" s="1374"/>
      <c r="E24" s="1358"/>
      <c r="F24" s="1459" t="s">
        <v>1251</v>
      </c>
      <c r="G24" s="1420" t="str">
        <f>VLOOKUP(F24,'[1]Mã xe'!$A$2:$B$200,2,0)</f>
        <v>8T</v>
      </c>
      <c r="H24" s="1509" t="s">
        <v>2232</v>
      </c>
      <c r="I24" s="1374" t="s">
        <v>2400</v>
      </c>
      <c r="J24" s="1374" t="s">
        <v>701</v>
      </c>
      <c r="K24" s="1355" t="str">
        <f t="shared" si="0"/>
        <v>Quảng Ninh-Đồng Nai</v>
      </c>
      <c r="L24" s="1419" t="str">
        <f>VLOOKUP(H24,'[1]Thông tin'!$G$2:$H$300,2,0)</f>
        <v>XE01540</v>
      </c>
      <c r="M24" s="1419">
        <f>VLOOKUP(K24,'[1]Thông tin'!$B$2:$C$384,2,0)</f>
        <v>1650</v>
      </c>
      <c r="N24" s="1376"/>
      <c r="O24" s="1375">
        <f>750000/2</f>
        <v>375000</v>
      </c>
      <c r="P24" s="1410" t="s">
        <v>2515</v>
      </c>
      <c r="Q24" s="1449" t="s">
        <v>2514</v>
      </c>
    </row>
    <row r="25" spans="1:18" ht="26.4" customHeight="1">
      <c r="A25" s="1350">
        <v>17</v>
      </c>
      <c r="B25" s="1358">
        <v>46140</v>
      </c>
      <c r="C25" s="1374" t="s">
        <v>2446</v>
      </c>
      <c r="D25" s="1374"/>
      <c r="E25" s="1358"/>
      <c r="F25" s="1459" t="s">
        <v>1262</v>
      </c>
      <c r="G25" s="1420" t="str">
        <f>VLOOKUP(F25,'[1]Mã xe'!$A$2:$B$200,2,0)</f>
        <v>8T</v>
      </c>
      <c r="H25" s="1509" t="s">
        <v>2291</v>
      </c>
      <c r="I25" s="1374" t="s">
        <v>556</v>
      </c>
      <c r="J25" s="1374" t="s">
        <v>2385</v>
      </c>
      <c r="K25" s="1355" t="str">
        <f t="shared" si="0"/>
        <v>Hà Nội-Bình Dương</v>
      </c>
      <c r="L25" s="1419" t="str">
        <f>VLOOKUP(H25,'[1]Thông tin'!$G$2:$H$300,2,0)</f>
        <v>XE01551</v>
      </c>
      <c r="M25" s="1419">
        <f>VLOOKUP(K25,'[1]Thông tin'!$B$2:$C$384,2,0)</f>
        <v>1694</v>
      </c>
      <c r="N25" s="1376"/>
      <c r="O25" s="1375">
        <v>750000</v>
      </c>
      <c r="P25" s="1355" t="s">
        <v>2397</v>
      </c>
      <c r="Q25" s="1449" t="s">
        <v>2514</v>
      </c>
    </row>
    <row r="26" spans="1:18" ht="26.4" customHeight="1">
      <c r="A26" s="1350">
        <v>18</v>
      </c>
      <c r="B26" s="1358">
        <v>46140</v>
      </c>
      <c r="C26" s="1374" t="s">
        <v>2458</v>
      </c>
      <c r="D26" s="1374"/>
      <c r="E26" s="1358"/>
      <c r="F26" s="1459" t="s">
        <v>1262</v>
      </c>
      <c r="G26" s="1420" t="str">
        <f>VLOOKUP(F26,'[1]Mã xe'!$A$2:$B$200,2,0)</f>
        <v>8T</v>
      </c>
      <c r="H26" s="1509" t="s">
        <v>2292</v>
      </c>
      <c r="I26" s="1374" t="s">
        <v>556</v>
      </c>
      <c r="J26" s="1374" t="s">
        <v>2385</v>
      </c>
      <c r="K26" s="1355" t="str">
        <f t="shared" si="0"/>
        <v>Hà Nội-Bình Dương</v>
      </c>
      <c r="L26" s="1419" t="str">
        <f>VLOOKUP(H26,'[1]Thông tin'!$G$2:$H$300,2,0)</f>
        <v>XE01552</v>
      </c>
      <c r="M26" s="1419">
        <f>VLOOKUP(K26,'[1]Thông tin'!$B$2:$C$384,2,0)</f>
        <v>1694</v>
      </c>
      <c r="N26" s="1376"/>
      <c r="O26" s="1375">
        <v>750000</v>
      </c>
      <c r="P26" s="1355" t="s">
        <v>2397</v>
      </c>
      <c r="Q26" s="1449" t="s">
        <v>2514</v>
      </c>
    </row>
    <row r="27" spans="1:18" s="1469" customFormat="1" ht="26.4" customHeight="1">
      <c r="A27" s="1350">
        <v>19</v>
      </c>
      <c r="B27" s="1466">
        <v>46137</v>
      </c>
      <c r="C27" s="1465" t="s">
        <v>2388</v>
      </c>
      <c r="D27" s="1465"/>
      <c r="E27" s="1466"/>
      <c r="F27" s="1478" t="s">
        <v>2273</v>
      </c>
      <c r="G27" s="1467" t="str">
        <f>VLOOKUP(F27,'[1]Mã xe'!$A$2:$B$200,2,0)</f>
        <v>8T</v>
      </c>
      <c r="H27" s="1433" t="s">
        <v>2130</v>
      </c>
      <c r="I27" s="1465" t="s">
        <v>669</v>
      </c>
      <c r="J27" s="1465" t="s">
        <v>2385</v>
      </c>
      <c r="K27" s="1465" t="str">
        <f t="shared" si="0"/>
        <v>Lạng Sơn-Bình Dương</v>
      </c>
      <c r="L27" s="1468" t="str">
        <f>VLOOKUP(H27,'[1]Thông tin'!$G$2:$H$300,2,0)</f>
        <v>XE01434</v>
      </c>
      <c r="M27" s="1468">
        <f>VLOOKUP(K27,'[1]Thông tin'!$B$2:$C$384,2,0)</f>
        <v>1680</v>
      </c>
      <c r="N27" s="1465"/>
      <c r="O27" s="1375">
        <v>750000</v>
      </c>
      <c r="P27" s="1465" t="s">
        <v>2397</v>
      </c>
      <c r="Q27" s="1449" t="s">
        <v>2514</v>
      </c>
      <c r="R27" t="s">
        <v>2573</v>
      </c>
    </row>
    <row r="28" spans="1:18" s="1469" customFormat="1" ht="26.4" customHeight="1">
      <c r="A28" s="1350">
        <v>20</v>
      </c>
      <c r="B28" s="1466">
        <v>46137</v>
      </c>
      <c r="C28" s="1465" t="s">
        <v>2388</v>
      </c>
      <c r="D28" s="1465"/>
      <c r="E28" s="1466"/>
      <c r="F28" s="1478" t="s">
        <v>2273</v>
      </c>
      <c r="G28" s="1467" t="str">
        <f>VLOOKUP(F28,'[1]Mã xe'!$A$2:$B$200,2,0)</f>
        <v>8T</v>
      </c>
      <c r="H28" s="1433" t="s">
        <v>2131</v>
      </c>
      <c r="I28" s="1465" t="s">
        <v>669</v>
      </c>
      <c r="J28" s="1465" t="s">
        <v>2385</v>
      </c>
      <c r="K28" s="1465" t="str">
        <f t="shared" si="0"/>
        <v>Lạng Sơn-Bình Dương</v>
      </c>
      <c r="L28" s="1468" t="str">
        <f>VLOOKUP(H28,'[1]Thông tin'!$G$2:$H$300,2,0)</f>
        <v>XE01433</v>
      </c>
      <c r="M28" s="1468">
        <f>VLOOKUP(K28,'[1]Thông tin'!$B$2:$C$384,2,0)</f>
        <v>1680</v>
      </c>
      <c r="N28" s="1465"/>
      <c r="O28" s="1375">
        <v>750000</v>
      </c>
      <c r="P28" s="1465" t="s">
        <v>2397</v>
      </c>
      <c r="Q28" s="1449" t="s">
        <v>2514</v>
      </c>
      <c r="R28" t="s">
        <v>2573</v>
      </c>
    </row>
    <row r="29" spans="1:18" ht="26.4" customHeight="1">
      <c r="A29" s="1350">
        <v>21</v>
      </c>
      <c r="B29" s="1358">
        <v>46141</v>
      </c>
      <c r="C29" s="1374" t="s">
        <v>1329</v>
      </c>
      <c r="D29" s="1374"/>
      <c r="E29" s="1358"/>
      <c r="F29" s="1461" t="s">
        <v>1049</v>
      </c>
      <c r="G29" s="1420" t="str">
        <f>VLOOKUP(F29,'[1]Mã xe'!$A$2:$B$200,2,0)</f>
        <v>8T</v>
      </c>
      <c r="H29" s="1509" t="s">
        <v>1256</v>
      </c>
      <c r="I29" s="1359" t="s">
        <v>556</v>
      </c>
      <c r="J29" s="1374" t="s">
        <v>704</v>
      </c>
      <c r="K29" s="1355" t="str">
        <f t="shared" si="0"/>
        <v>Hà Nội-Hồ Chí Minh</v>
      </c>
      <c r="L29" s="1419" t="str">
        <f>VLOOKUP(H29,'[1]Thông tin'!$G$2:$H$300,2,0)</f>
        <v>XE01149</v>
      </c>
      <c r="M29" s="1419">
        <f>VLOOKUP(K29,'[1]Thông tin'!$B$2:$C$384,2,0)</f>
        <v>1749</v>
      </c>
      <c r="N29" s="1376"/>
      <c r="O29" s="1375">
        <v>750000</v>
      </c>
      <c r="P29" s="1355" t="s">
        <v>2397</v>
      </c>
      <c r="Q29" s="1449" t="s">
        <v>2514</v>
      </c>
    </row>
    <row r="30" spans="1:18" ht="26.4" customHeight="1">
      <c r="A30" s="1350">
        <v>22</v>
      </c>
      <c r="B30" s="1358">
        <v>46141</v>
      </c>
      <c r="C30" s="1374" t="s">
        <v>1329</v>
      </c>
      <c r="D30" s="1374"/>
      <c r="E30" s="1358"/>
      <c r="F30" s="1461" t="s">
        <v>1049</v>
      </c>
      <c r="G30" s="1420" t="str">
        <f>VLOOKUP(F30,'[1]Mã xe'!$A$2:$B$200,2,0)</f>
        <v>8T</v>
      </c>
      <c r="H30" s="1509" t="s">
        <v>1359</v>
      </c>
      <c r="I30" s="1374" t="s">
        <v>556</v>
      </c>
      <c r="J30" s="1374" t="s">
        <v>704</v>
      </c>
      <c r="K30" s="1355" t="str">
        <f t="shared" si="0"/>
        <v>Hà Nội-Hồ Chí Minh</v>
      </c>
      <c r="L30" s="1419" t="str">
        <f>VLOOKUP(H30,'[1]Thông tin'!$G$2:$H$300,2,0)</f>
        <v>XE01263</v>
      </c>
      <c r="M30" s="1419">
        <f>VLOOKUP(K30,'[1]Thông tin'!$B$2:$C$384,2,0)</f>
        <v>1749</v>
      </c>
      <c r="N30" s="1376"/>
      <c r="O30" s="1375">
        <v>750000</v>
      </c>
      <c r="P30" s="1355" t="s">
        <v>2397</v>
      </c>
      <c r="Q30" s="1449" t="s">
        <v>2514</v>
      </c>
    </row>
    <row r="31" spans="1:18" ht="26.4" customHeight="1">
      <c r="A31" s="1350">
        <v>23</v>
      </c>
      <c r="B31" s="1412">
        <v>46155</v>
      </c>
      <c r="C31" s="1410" t="s">
        <v>2430</v>
      </c>
      <c r="D31" s="1410"/>
      <c r="E31" s="1352"/>
      <c r="F31" s="1453" t="s">
        <v>2108</v>
      </c>
      <c r="G31" s="1420" t="str">
        <f>VLOOKUP(F31,'Mã xe'!$A$2:$B$200,2,0)</f>
        <v>8T</v>
      </c>
      <c r="H31" s="1351" t="s">
        <v>2234</v>
      </c>
      <c r="I31" s="1432" t="s">
        <v>664</v>
      </c>
      <c r="J31" s="1351" t="s">
        <v>2431</v>
      </c>
      <c r="K31" s="1355" t="str">
        <f t="shared" ref="K31:K63" si="1">I31&amp;"-"&amp;J31</f>
        <v>Hải Phòng-Gia Lai</v>
      </c>
      <c r="L31" s="1419" t="str">
        <f>VLOOKUP(H31,'Thông tin'!$G$2:$H$300,2,0)</f>
        <v>XE01548</v>
      </c>
      <c r="M31" s="1419" t="e">
        <f>VLOOKUP(K31,'Thông tin'!$B$2:$C$384,2,0)</f>
        <v>#N/A</v>
      </c>
      <c r="N31" s="1350"/>
      <c r="O31" s="1530">
        <v>750000</v>
      </c>
      <c r="P31" s="1433"/>
      <c r="Q31" s="1513" t="s">
        <v>2508</v>
      </c>
    </row>
    <row r="32" spans="1:18" ht="26.4" customHeight="1">
      <c r="A32" s="1350">
        <v>24</v>
      </c>
      <c r="B32" s="1412">
        <v>46155</v>
      </c>
      <c r="C32" s="1410" t="s">
        <v>2430</v>
      </c>
      <c r="D32" s="1410"/>
      <c r="E32" s="1352"/>
      <c r="F32" s="1454" t="s">
        <v>2108</v>
      </c>
      <c r="G32" s="1420" t="str">
        <f>VLOOKUP(F32,'Mã xe'!$A$2:$B$200,2,0)</f>
        <v>8T</v>
      </c>
      <c r="H32" s="1351" t="s">
        <v>2233</v>
      </c>
      <c r="I32" s="1432" t="s">
        <v>664</v>
      </c>
      <c r="J32" s="1351" t="s">
        <v>2431</v>
      </c>
      <c r="K32" s="1355" t="str">
        <f t="shared" si="1"/>
        <v>Hải Phòng-Gia Lai</v>
      </c>
      <c r="L32" s="1419" t="str">
        <f>VLOOKUP(H32,'Thông tin'!$G$2:$H$300,2,0)</f>
        <v>XE01549</v>
      </c>
      <c r="M32" s="1419" t="e">
        <f>VLOOKUP(K32,'Thông tin'!$B$2:$C$384,2,0)</f>
        <v>#N/A</v>
      </c>
      <c r="N32" s="1350"/>
      <c r="O32" s="1530">
        <v>750000</v>
      </c>
      <c r="P32" s="1433"/>
      <c r="Q32" s="1513" t="s">
        <v>2508</v>
      </c>
    </row>
    <row r="33" spans="1:17" ht="26.4" customHeight="1">
      <c r="A33" s="1350">
        <v>25</v>
      </c>
      <c r="B33" s="1412">
        <v>46157</v>
      </c>
      <c r="C33" s="1410" t="s">
        <v>2432</v>
      </c>
      <c r="D33" s="1410"/>
      <c r="E33" s="1352"/>
      <c r="F33" s="1454" t="s">
        <v>1241</v>
      </c>
      <c r="G33" s="1420" t="str">
        <f>VLOOKUP(F33,'Mã xe'!$A$2:$B$200,2,0)</f>
        <v>8T</v>
      </c>
      <c r="H33" s="1351" t="s">
        <v>2316</v>
      </c>
      <c r="I33" s="1432" t="s">
        <v>616</v>
      </c>
      <c r="J33" s="1351" t="s">
        <v>2431</v>
      </c>
      <c r="K33" s="1355" t="str">
        <f t="shared" si="1"/>
        <v>Bắc Ninh-Gia Lai</v>
      </c>
      <c r="L33" s="1419" t="str">
        <f>VLOOKUP(H33,'Thông tin'!$G$2:$H$300,2,0)</f>
        <v>XE01590</v>
      </c>
      <c r="M33" s="1419">
        <f>VLOOKUP(K33,'Thông tin'!$B$2:$C$384,2,0)</f>
        <v>1150</v>
      </c>
      <c r="N33" s="1350"/>
      <c r="O33" s="1356">
        <v>750000</v>
      </c>
      <c r="P33" s="1350"/>
    </row>
    <row r="34" spans="1:17" ht="26.4" customHeight="1">
      <c r="A34" s="1350">
        <v>26</v>
      </c>
      <c r="B34" s="1412">
        <v>46157</v>
      </c>
      <c r="C34" s="1410" t="s">
        <v>2432</v>
      </c>
      <c r="D34" s="1410"/>
      <c r="E34" s="1352"/>
      <c r="F34" s="1454" t="s">
        <v>1241</v>
      </c>
      <c r="G34" s="1420" t="str">
        <f>VLOOKUP(F34,'Mã xe'!$A$2:$B$200,2,0)</f>
        <v>8T</v>
      </c>
      <c r="H34" s="1357" t="s">
        <v>2320</v>
      </c>
      <c r="I34" s="1432" t="s">
        <v>616</v>
      </c>
      <c r="J34" s="1351" t="s">
        <v>2431</v>
      </c>
      <c r="K34" s="1355" t="str">
        <f t="shared" si="1"/>
        <v>Bắc Ninh-Gia Lai</v>
      </c>
      <c r="L34" s="1419" t="str">
        <f>VLOOKUP(H34,'Thông tin'!$G$2:$H$300,2,0)</f>
        <v>XE01591</v>
      </c>
      <c r="M34" s="1419">
        <f>VLOOKUP(K34,'Thông tin'!$B$2:$C$384,2,0)</f>
        <v>1150</v>
      </c>
      <c r="N34" s="1350"/>
      <c r="O34" s="1356">
        <v>750000</v>
      </c>
      <c r="P34" s="1350"/>
    </row>
    <row r="35" spans="1:17" ht="26.4" customHeight="1">
      <c r="A35" s="1350">
        <v>27</v>
      </c>
      <c r="B35" s="1412">
        <v>46160</v>
      </c>
      <c r="C35" s="1410" t="s">
        <v>2432</v>
      </c>
      <c r="D35" s="1410"/>
      <c r="E35" s="1352"/>
      <c r="F35" s="1454" t="s">
        <v>1037</v>
      </c>
      <c r="G35" s="1420" t="str">
        <f>VLOOKUP(F35,'Mã xe'!$A$2:$B$200,2,0)</f>
        <v>8T</v>
      </c>
      <c r="H35" s="1354" t="s">
        <v>2229</v>
      </c>
      <c r="I35" s="1351" t="s">
        <v>616</v>
      </c>
      <c r="J35" s="1351" t="s">
        <v>586</v>
      </c>
      <c r="K35" s="1355" t="str">
        <f t="shared" si="1"/>
        <v>Bắc Ninh-Đà Nẵng</v>
      </c>
      <c r="L35" s="1419" t="str">
        <f>VLOOKUP(H35,'Thông tin'!$G$2:$H$300,2,0)</f>
        <v>XE01543</v>
      </c>
      <c r="M35" s="1419">
        <f>VLOOKUP(K35,'Thông tin'!$B$2:$C$384,2,0)</f>
        <v>800</v>
      </c>
      <c r="N35" s="1350"/>
      <c r="O35" s="1356">
        <v>750000</v>
      </c>
      <c r="P35" s="1350"/>
    </row>
    <row r="36" spans="1:17" ht="26.4" customHeight="1">
      <c r="A36" s="1350">
        <v>28</v>
      </c>
      <c r="B36" s="1412">
        <v>46160</v>
      </c>
      <c r="C36" s="1410" t="s">
        <v>2432</v>
      </c>
      <c r="D36" s="1410"/>
      <c r="E36" s="1352"/>
      <c r="F36" s="1453" t="s">
        <v>1037</v>
      </c>
      <c r="G36" s="1420" t="str">
        <f>VLOOKUP(F36,'Mã xe'!$A$2:$B$200,2,0)</f>
        <v>8T</v>
      </c>
      <c r="H36" s="1354" t="s">
        <v>2340</v>
      </c>
      <c r="I36" s="1351" t="s">
        <v>616</v>
      </c>
      <c r="J36" s="1351" t="s">
        <v>586</v>
      </c>
      <c r="K36" s="1355" t="str">
        <f t="shared" si="1"/>
        <v>Bắc Ninh-Đà Nẵng</v>
      </c>
      <c r="L36" s="1419" t="str">
        <f>VLOOKUP(H36,'Thông tin'!$G$2:$H$300,2,0)</f>
        <v>XE01622</v>
      </c>
      <c r="M36" s="1419">
        <f>VLOOKUP(K36,'Thông tin'!$B$2:$C$384,2,0)</f>
        <v>800</v>
      </c>
      <c r="N36" s="1350"/>
      <c r="O36" s="1356">
        <v>750000</v>
      </c>
      <c r="P36" s="1350"/>
    </row>
    <row r="37" spans="1:17" ht="26.4" customHeight="1">
      <c r="A37" s="1350">
        <v>29</v>
      </c>
      <c r="B37" s="1412">
        <v>46147</v>
      </c>
      <c r="C37" s="1410" t="s">
        <v>670</v>
      </c>
      <c r="D37" s="1410" t="s">
        <v>2433</v>
      </c>
      <c r="E37" s="1352"/>
      <c r="F37" s="1453" t="s">
        <v>1248</v>
      </c>
      <c r="G37" s="1420" t="str">
        <f>VLOOKUP(F37,'Mã xe'!$A$2:$B$200,2,0)</f>
        <v>8T</v>
      </c>
      <c r="H37" s="1354" t="s">
        <v>2317</v>
      </c>
      <c r="I37" s="1351" t="s">
        <v>556</v>
      </c>
      <c r="J37" s="1351" t="s">
        <v>704</v>
      </c>
      <c r="K37" s="1355" t="str">
        <f t="shared" si="1"/>
        <v>Hà Nội-Hồ Chí Minh</v>
      </c>
      <c r="L37" s="1419" t="str">
        <f>VLOOKUP(H37,'Thông tin'!$G$2:$H$300,2,0)</f>
        <v>XE01582</v>
      </c>
      <c r="M37" s="1419">
        <f>VLOOKUP(K37,'Thông tin'!$B$2:$C$384,2,0)</f>
        <v>1749</v>
      </c>
      <c r="N37" s="1350"/>
      <c r="O37" s="1356">
        <v>750000</v>
      </c>
      <c r="P37" s="1350"/>
    </row>
    <row r="38" spans="1:17" ht="26.4" customHeight="1">
      <c r="A38" s="1350">
        <v>30</v>
      </c>
      <c r="B38" s="1412">
        <v>46147</v>
      </c>
      <c r="C38" s="1410" t="s">
        <v>670</v>
      </c>
      <c r="D38" s="1410" t="s">
        <v>2433</v>
      </c>
      <c r="E38" s="1352"/>
      <c r="F38" s="1453" t="s">
        <v>1248</v>
      </c>
      <c r="G38" s="1420" t="str">
        <f>VLOOKUP(F38,'Mã xe'!$A$2:$B$200,2,0)</f>
        <v>8T</v>
      </c>
      <c r="H38" s="1354" t="s">
        <v>2318</v>
      </c>
      <c r="I38" s="1351" t="s">
        <v>556</v>
      </c>
      <c r="J38" s="1351" t="s">
        <v>704</v>
      </c>
      <c r="K38" s="1355" t="str">
        <f t="shared" si="1"/>
        <v>Hà Nội-Hồ Chí Minh</v>
      </c>
      <c r="L38" s="1419" t="str">
        <f>VLOOKUP(H38,'Thông tin'!$G$2:$H$300,2,0)</f>
        <v>XE01583</v>
      </c>
      <c r="M38" s="1419">
        <f>VLOOKUP(K38,'Thông tin'!$B$2:$C$384,2,0)</f>
        <v>1749</v>
      </c>
      <c r="N38" s="1350"/>
      <c r="O38" s="1356">
        <v>750000</v>
      </c>
      <c r="P38" s="1350"/>
    </row>
    <row r="39" spans="1:17" ht="26.4" customHeight="1">
      <c r="A39" s="1350">
        <v>31</v>
      </c>
      <c r="B39" s="1412">
        <v>46163</v>
      </c>
      <c r="C39" s="1410" t="s">
        <v>670</v>
      </c>
      <c r="D39" s="1410" t="s">
        <v>2434</v>
      </c>
      <c r="E39" s="1352"/>
      <c r="F39" s="1454" t="s">
        <v>2104</v>
      </c>
      <c r="G39" s="1420" t="str">
        <f>VLOOKUP(F39,'Mã xe'!$A$2:$B$200,2,0)</f>
        <v>8T</v>
      </c>
      <c r="H39" s="1354" t="s">
        <v>1352</v>
      </c>
      <c r="I39" s="1351" t="s">
        <v>556</v>
      </c>
      <c r="J39" s="1351" t="s">
        <v>2385</v>
      </c>
      <c r="K39" s="1355" t="str">
        <f t="shared" si="1"/>
        <v>Hà Nội-Bình Dương</v>
      </c>
      <c r="L39" s="1419" t="str">
        <f>VLOOKUP(H39,'Thông tin'!$G$2:$H$300,2,0)</f>
        <v>XE01316</v>
      </c>
      <c r="M39" s="1419">
        <f>VLOOKUP(K39,'Thông tin'!$B$2:$C$384,2,0)</f>
        <v>1694</v>
      </c>
      <c r="N39" s="1350"/>
      <c r="O39" s="1356">
        <v>750000</v>
      </c>
      <c r="P39" s="1350"/>
    </row>
    <row r="40" spans="1:17" ht="26.4" customHeight="1">
      <c r="A40" s="1350">
        <v>32</v>
      </c>
      <c r="B40" s="1412">
        <v>46163</v>
      </c>
      <c r="C40" s="1410" t="s">
        <v>670</v>
      </c>
      <c r="D40" s="1410" t="s">
        <v>2434</v>
      </c>
      <c r="E40" s="1352"/>
      <c r="F40" s="1454" t="s">
        <v>2104</v>
      </c>
      <c r="G40" s="1420" t="str">
        <f>VLOOKUP(F40,'Mã xe'!$A$2:$B$200,2,0)</f>
        <v>8T</v>
      </c>
      <c r="H40" s="1354" t="s">
        <v>2247</v>
      </c>
      <c r="I40" s="1351" t="s">
        <v>556</v>
      </c>
      <c r="J40" s="1351" t="s">
        <v>2385</v>
      </c>
      <c r="K40" s="1355" t="str">
        <f t="shared" si="1"/>
        <v>Hà Nội-Bình Dương</v>
      </c>
      <c r="L40" s="1419" t="str">
        <f>VLOOKUP(H40,'Thông tin'!$G$2:$H$300,2,0)</f>
        <v>XE01534</v>
      </c>
      <c r="M40" s="1419">
        <f>VLOOKUP(K40,'Thông tin'!$B$2:$C$384,2,0)</f>
        <v>1694</v>
      </c>
      <c r="N40" s="1350"/>
      <c r="O40" s="1356">
        <v>750000</v>
      </c>
      <c r="P40" s="1350"/>
    </row>
    <row r="41" spans="1:17" ht="26.4" customHeight="1">
      <c r="A41" s="1350">
        <v>33</v>
      </c>
      <c r="B41" s="1412">
        <v>46168</v>
      </c>
      <c r="C41" s="1410" t="s">
        <v>670</v>
      </c>
      <c r="D41" s="1410" t="s">
        <v>2435</v>
      </c>
      <c r="E41" s="1352"/>
      <c r="F41" s="1454" t="s">
        <v>1027</v>
      </c>
      <c r="G41" s="1420" t="str">
        <f>VLOOKUP(F41,'Mã xe'!$A$2:$B$200,2,0)</f>
        <v>15T</v>
      </c>
      <c r="H41" s="1354" t="s">
        <v>20</v>
      </c>
      <c r="I41" s="1357" t="s">
        <v>556</v>
      </c>
      <c r="J41" s="1357" t="s">
        <v>704</v>
      </c>
      <c r="K41" s="1355" t="str">
        <f t="shared" si="1"/>
        <v>Hà Nội-Hồ Chí Minh</v>
      </c>
      <c r="L41" s="1419" t="str">
        <f>VLOOKUP(H41,'Thông tin'!$G$2:$H$300,2,0)</f>
        <v>XE00499</v>
      </c>
      <c r="M41" s="1419">
        <f>VLOOKUP(K41,'Thông tin'!$B$2:$C$384,2,0)</f>
        <v>1749</v>
      </c>
      <c r="N41" s="1350"/>
      <c r="O41" s="1356">
        <v>750000</v>
      </c>
      <c r="P41" s="1350"/>
    </row>
    <row r="42" spans="1:17" ht="26.4" customHeight="1">
      <c r="A42" s="1350">
        <v>34</v>
      </c>
      <c r="B42" s="1412">
        <v>46168</v>
      </c>
      <c r="C42" s="1410" t="s">
        <v>670</v>
      </c>
      <c r="D42" s="1410" t="s">
        <v>2435</v>
      </c>
      <c r="E42" s="1352"/>
      <c r="F42" s="1453" t="s">
        <v>1027</v>
      </c>
      <c r="G42" s="1420" t="str">
        <f>VLOOKUP(F42,'Mã xe'!$A$2:$B$200,2,0)</f>
        <v>15T</v>
      </c>
      <c r="H42" s="1354" t="s">
        <v>2436</v>
      </c>
      <c r="I42" s="1357" t="s">
        <v>556</v>
      </c>
      <c r="J42" s="1357" t="s">
        <v>704</v>
      </c>
      <c r="K42" s="1355" t="str">
        <f t="shared" si="1"/>
        <v>Hà Nội-Hồ Chí Minh</v>
      </c>
      <c r="L42" s="1419" t="str">
        <f>VLOOKUP(H42,'Thông tin'!$G$2:$H$300,2,0)</f>
        <v>XE01694</v>
      </c>
      <c r="M42" s="1419">
        <f>VLOOKUP(K42,'Thông tin'!$B$2:$C$384,2,0)</f>
        <v>1749</v>
      </c>
      <c r="N42" s="1350"/>
      <c r="O42" s="1356">
        <v>750000</v>
      </c>
      <c r="P42" s="1350"/>
    </row>
    <row r="43" spans="1:17" ht="26.4" customHeight="1">
      <c r="A43" s="1350">
        <v>35</v>
      </c>
      <c r="B43" s="1412">
        <v>46142</v>
      </c>
      <c r="C43" s="1410" t="s">
        <v>1329</v>
      </c>
      <c r="D43" s="1410"/>
      <c r="E43" s="1352"/>
      <c r="F43" s="1453" t="s">
        <v>1271</v>
      </c>
      <c r="G43" s="1420" t="str">
        <f>VLOOKUP(F43,'Mã xe'!$A$2:$B$200,2,0)</f>
        <v>8T</v>
      </c>
      <c r="H43" s="1354" t="s">
        <v>2234</v>
      </c>
      <c r="I43" s="1351" t="s">
        <v>644</v>
      </c>
      <c r="J43" s="1351" t="s">
        <v>2437</v>
      </c>
      <c r="K43" s="1355" t="str">
        <f t="shared" si="1"/>
        <v>Ninh Bình-Đăklăk</v>
      </c>
      <c r="L43" s="1419" t="str">
        <f>VLOOKUP(H43,'Thông tin'!$G$2:$H$300,2,0)</f>
        <v>XE01548</v>
      </c>
      <c r="M43" s="1419" t="e">
        <f>VLOOKUP(K43,'Thông tin'!$B$2:$C$384,2,0)</f>
        <v>#N/A</v>
      </c>
      <c r="N43" s="1350"/>
      <c r="O43" s="1356">
        <v>750000</v>
      </c>
      <c r="P43" s="1350" t="s">
        <v>2526</v>
      </c>
      <c r="Q43" s="1449" t="s">
        <v>2509</v>
      </c>
    </row>
    <row r="44" spans="1:17" ht="26.4" customHeight="1">
      <c r="A44" s="1350">
        <v>36</v>
      </c>
      <c r="B44" s="1412">
        <v>46142</v>
      </c>
      <c r="C44" s="1410" t="s">
        <v>1329</v>
      </c>
      <c r="D44" s="1410"/>
      <c r="E44" s="1352"/>
      <c r="F44" s="1454" t="s">
        <v>1271</v>
      </c>
      <c r="G44" s="1420" t="str">
        <f>VLOOKUP(F44,'Mã xe'!$A$2:$B$200,2,0)</f>
        <v>8T</v>
      </c>
      <c r="H44" s="1354" t="s">
        <v>2233</v>
      </c>
      <c r="I44" s="1357" t="s">
        <v>644</v>
      </c>
      <c r="J44" s="1357" t="s">
        <v>2437</v>
      </c>
      <c r="K44" s="1355" t="str">
        <f t="shared" si="1"/>
        <v>Ninh Bình-Đăklăk</v>
      </c>
      <c r="L44" s="1419" t="str">
        <f>VLOOKUP(H44,'Thông tin'!$G$2:$H$300,2,0)</f>
        <v>XE01549</v>
      </c>
      <c r="M44" s="1419" t="e">
        <f>VLOOKUP(K44,'Thông tin'!$B$2:$C$384,2,0)</f>
        <v>#N/A</v>
      </c>
      <c r="N44" s="1350"/>
      <c r="O44" s="1356">
        <v>750000</v>
      </c>
      <c r="P44" s="1350" t="s">
        <v>2526</v>
      </c>
      <c r="Q44" s="1449" t="s">
        <v>2509</v>
      </c>
    </row>
    <row r="45" spans="1:17" ht="26.4" customHeight="1">
      <c r="A45" s="1350">
        <v>37</v>
      </c>
      <c r="B45" s="1412">
        <v>46143</v>
      </c>
      <c r="C45" s="1410" t="s">
        <v>1329</v>
      </c>
      <c r="D45" s="1410"/>
      <c r="E45" s="1352"/>
      <c r="F45" s="1454" t="s">
        <v>1058</v>
      </c>
      <c r="G45" s="1420" t="str">
        <f>VLOOKUP(F45,'Mã xe'!$A$2:$B$200,2,0)</f>
        <v>8T</v>
      </c>
      <c r="H45" s="1354" t="s">
        <v>2135</v>
      </c>
      <c r="I45" s="1357" t="s">
        <v>556</v>
      </c>
      <c r="J45" s="1357" t="s">
        <v>693</v>
      </c>
      <c r="K45" s="1355" t="str">
        <f t="shared" si="1"/>
        <v>Hà Nội-Cần Thơ</v>
      </c>
      <c r="L45" s="1419" t="str">
        <f>VLOOKUP(H45,'Thông tin'!$G$2:$H$300,2,0)</f>
        <v>XE01456</v>
      </c>
      <c r="M45" s="1419">
        <f>VLOOKUP(K45,'Thông tin'!$B$2:$C$384,2,0)</f>
        <v>1900</v>
      </c>
      <c r="N45" s="1350"/>
      <c r="O45" s="1356">
        <v>750000</v>
      </c>
      <c r="P45" s="1350"/>
    </row>
    <row r="46" spans="1:17" ht="26.4" customHeight="1">
      <c r="A46" s="1350">
        <v>38</v>
      </c>
      <c r="B46" s="1412">
        <v>46143</v>
      </c>
      <c r="C46" s="1410" t="s">
        <v>1329</v>
      </c>
      <c r="D46" s="1410"/>
      <c r="E46" s="1352"/>
      <c r="F46" s="1454" t="s">
        <v>1058</v>
      </c>
      <c r="G46" s="1420" t="str">
        <f>VLOOKUP(F46,'Mã xe'!$A$2:$B$200,2,0)</f>
        <v>8T</v>
      </c>
      <c r="H46" s="1354" t="s">
        <v>2322</v>
      </c>
      <c r="I46" s="1357" t="s">
        <v>556</v>
      </c>
      <c r="J46" s="1357" t="s">
        <v>693</v>
      </c>
      <c r="K46" s="1355" t="str">
        <f t="shared" si="1"/>
        <v>Hà Nội-Cần Thơ</v>
      </c>
      <c r="L46" s="1419" t="str">
        <f>VLOOKUP(H46,'Thông tin'!$G$2:$H$300,2,0)</f>
        <v>XE01599</v>
      </c>
      <c r="M46" s="1419">
        <f>VLOOKUP(K46,'Thông tin'!$B$2:$C$384,2,0)</f>
        <v>1900</v>
      </c>
      <c r="N46" s="1350"/>
      <c r="O46" s="1356">
        <v>750000</v>
      </c>
      <c r="P46" s="1350"/>
    </row>
    <row r="47" spans="1:17" ht="26.4" customHeight="1">
      <c r="A47" s="1350">
        <v>39</v>
      </c>
      <c r="B47" s="1412">
        <v>46143</v>
      </c>
      <c r="C47" s="1410" t="s">
        <v>1329</v>
      </c>
      <c r="D47" s="1410"/>
      <c r="E47" s="1352"/>
      <c r="F47" s="1454" t="s">
        <v>1027</v>
      </c>
      <c r="G47" s="1420" t="str">
        <f>VLOOKUP(F47,'Mã xe'!$A$2:$B$200,2,0)</f>
        <v>15T</v>
      </c>
      <c r="H47" s="1354" t="s">
        <v>20</v>
      </c>
      <c r="I47" s="1357" t="s">
        <v>644</v>
      </c>
      <c r="J47" s="1357" t="s">
        <v>701</v>
      </c>
      <c r="K47" s="1355" t="str">
        <f t="shared" si="1"/>
        <v>Ninh Bình-Đồng Nai</v>
      </c>
      <c r="L47" s="1419" t="str">
        <f>VLOOKUP(H47,'Thông tin'!$G$2:$H$300,2,0)</f>
        <v>XE00499</v>
      </c>
      <c r="M47" s="1419">
        <f>VLOOKUP(K47,'Thông tin'!$B$2:$C$384,2,0)</f>
        <v>1450</v>
      </c>
      <c r="N47" s="1350"/>
      <c r="O47" s="1356">
        <v>750000</v>
      </c>
      <c r="P47" s="1350"/>
    </row>
    <row r="48" spans="1:17" ht="26.4" customHeight="1">
      <c r="A48" s="1350">
        <v>40</v>
      </c>
      <c r="B48" s="1412">
        <v>46143</v>
      </c>
      <c r="C48" s="1410" t="s">
        <v>1329</v>
      </c>
      <c r="D48" s="1410"/>
      <c r="E48" s="1352"/>
      <c r="F48" s="1454" t="s">
        <v>1027</v>
      </c>
      <c r="G48" s="1420" t="str">
        <f>VLOOKUP(F48,'Mã xe'!$A$2:$B$200,2,0)</f>
        <v>15T</v>
      </c>
      <c r="H48" s="1354" t="s">
        <v>829</v>
      </c>
      <c r="I48" s="1357" t="s">
        <v>644</v>
      </c>
      <c r="J48" s="1357" t="s">
        <v>701</v>
      </c>
      <c r="K48" s="1355" t="str">
        <f t="shared" si="1"/>
        <v>Ninh Bình-Đồng Nai</v>
      </c>
      <c r="L48" s="1419" t="str">
        <f>VLOOKUP(H48,'Thông tin'!$G$2:$H$300,2,0)</f>
        <v>XE00934</v>
      </c>
      <c r="M48" s="1419">
        <f>VLOOKUP(K48,'Thông tin'!$B$2:$C$384,2,0)</f>
        <v>1450</v>
      </c>
      <c r="N48" s="1350"/>
      <c r="O48" s="1356">
        <v>750000</v>
      </c>
      <c r="P48" s="1350"/>
    </row>
    <row r="49" spans="1:16" ht="26.4" customHeight="1">
      <c r="A49" s="1350">
        <v>41</v>
      </c>
      <c r="B49" s="1412">
        <v>46143</v>
      </c>
      <c r="C49" s="1410" t="s">
        <v>1329</v>
      </c>
      <c r="D49" s="1410"/>
      <c r="E49" s="1352"/>
      <c r="F49" s="1454" t="s">
        <v>1033</v>
      </c>
      <c r="G49" s="1420" t="str">
        <f>VLOOKUP(F49,'Mã xe'!$A$2:$B$200,2,0)</f>
        <v>15T</v>
      </c>
      <c r="H49" s="1354" t="s">
        <v>2170</v>
      </c>
      <c r="I49" s="1357" t="s">
        <v>644</v>
      </c>
      <c r="J49" s="1357" t="s">
        <v>2437</v>
      </c>
      <c r="K49" s="1355" t="str">
        <f t="shared" si="1"/>
        <v>Ninh Bình-Đăklăk</v>
      </c>
      <c r="L49" s="1419" t="str">
        <f>VLOOKUP(H49,'Thông tin'!$G$2:$H$300,2,0)</f>
        <v>XE01470</v>
      </c>
      <c r="M49" s="1419" t="e">
        <f>VLOOKUP(K49,'Thông tin'!$B$2:$C$384,2,0)</f>
        <v>#N/A</v>
      </c>
      <c r="N49" s="1350"/>
      <c r="O49" s="1356">
        <v>750000</v>
      </c>
      <c r="P49" s="1350"/>
    </row>
    <row r="50" spans="1:16" ht="26.4" customHeight="1">
      <c r="A50" s="1350">
        <v>42</v>
      </c>
      <c r="B50" s="1412">
        <v>46143</v>
      </c>
      <c r="C50" s="1410" t="s">
        <v>1329</v>
      </c>
      <c r="D50" s="1410"/>
      <c r="E50" s="1352"/>
      <c r="F50" s="1454" t="s">
        <v>1033</v>
      </c>
      <c r="G50" s="1420" t="str">
        <f>VLOOKUP(F50,'Mã xe'!$A$2:$B$200,2,0)</f>
        <v>15T</v>
      </c>
      <c r="H50" s="1354" t="s">
        <v>2311</v>
      </c>
      <c r="I50" s="1357" t="s">
        <v>644</v>
      </c>
      <c r="J50" s="1357" t="s">
        <v>2437</v>
      </c>
      <c r="K50" s="1355" t="str">
        <f t="shared" si="1"/>
        <v>Ninh Bình-Đăklăk</v>
      </c>
      <c r="L50" s="1419" t="str">
        <f>VLOOKUP(H50,'Thông tin'!$G$2:$H$300,2,0)</f>
        <v>XE01469</v>
      </c>
      <c r="M50" s="1419" t="e">
        <f>VLOOKUP(K50,'Thông tin'!$B$2:$C$384,2,0)</f>
        <v>#N/A</v>
      </c>
      <c r="N50" s="1350"/>
      <c r="O50" s="1356">
        <v>750000</v>
      </c>
      <c r="P50" s="1350"/>
    </row>
    <row r="51" spans="1:16" ht="26.4" customHeight="1">
      <c r="A51" s="1350">
        <v>43</v>
      </c>
      <c r="B51" s="1412">
        <v>46144</v>
      </c>
      <c r="C51" s="1410" t="s">
        <v>1329</v>
      </c>
      <c r="D51" s="1410"/>
      <c r="E51" s="1352"/>
      <c r="F51" s="1454" t="s">
        <v>1057</v>
      </c>
      <c r="G51" s="1420" t="str">
        <f>VLOOKUP(F51,'Mã xe'!$A$2:$B$200,2,0)</f>
        <v>8T</v>
      </c>
      <c r="H51" s="1354" t="s">
        <v>1050</v>
      </c>
      <c r="I51" s="1357" t="s">
        <v>556</v>
      </c>
      <c r="J51" s="1357" t="s">
        <v>693</v>
      </c>
      <c r="K51" s="1355" t="str">
        <f t="shared" si="1"/>
        <v>Hà Nội-Cần Thơ</v>
      </c>
      <c r="L51" s="1419" t="str">
        <f>VLOOKUP(H51,'Thông tin'!$G$2:$H$300,2,0)</f>
        <v>XE01005</v>
      </c>
      <c r="M51" s="1419">
        <f>VLOOKUP(K51,'Thông tin'!$B$2:$C$384,2,0)</f>
        <v>1900</v>
      </c>
      <c r="N51" s="1350"/>
      <c r="O51" s="1356">
        <v>750000</v>
      </c>
      <c r="P51" s="1350"/>
    </row>
    <row r="52" spans="1:16" ht="26.4" customHeight="1">
      <c r="A52" s="1350">
        <v>44</v>
      </c>
      <c r="B52" s="1412">
        <v>46144</v>
      </c>
      <c r="C52" s="1410" t="s">
        <v>1329</v>
      </c>
      <c r="D52" s="1410"/>
      <c r="E52" s="1352"/>
      <c r="F52" s="1454" t="s">
        <v>1057</v>
      </c>
      <c r="G52" s="1420" t="str">
        <f>VLOOKUP(F52,'Mã xe'!$A$2:$B$200,2,0)</f>
        <v>8T</v>
      </c>
      <c r="H52" s="1354" t="s">
        <v>1258</v>
      </c>
      <c r="I52" s="1357" t="s">
        <v>556</v>
      </c>
      <c r="J52" s="1357" t="s">
        <v>693</v>
      </c>
      <c r="K52" s="1355" t="str">
        <f t="shared" si="1"/>
        <v>Hà Nội-Cần Thơ</v>
      </c>
      <c r="L52" s="1419" t="str">
        <f>VLOOKUP(H52,'Thông tin'!$G$2:$H$300,2,0)</f>
        <v>XE01164</v>
      </c>
      <c r="M52" s="1419">
        <f>VLOOKUP(K52,'Thông tin'!$B$2:$C$384,2,0)</f>
        <v>1900</v>
      </c>
      <c r="N52" s="1350"/>
      <c r="O52" s="1356">
        <v>750000</v>
      </c>
      <c r="P52" s="1350"/>
    </row>
    <row r="53" spans="1:16" ht="26.4" customHeight="1">
      <c r="A53" s="1350">
        <v>45</v>
      </c>
      <c r="B53" s="1412">
        <v>46144</v>
      </c>
      <c r="C53" s="1410" t="s">
        <v>1329</v>
      </c>
      <c r="D53" s="1410"/>
      <c r="E53" s="1352"/>
      <c r="F53" s="1454" t="s">
        <v>2274</v>
      </c>
      <c r="G53" s="1420" t="str">
        <f>VLOOKUP(F53,'Mã xe'!$A$2:$B$200,2,0)</f>
        <v>8T</v>
      </c>
      <c r="H53" s="1354" t="s">
        <v>1239</v>
      </c>
      <c r="I53" s="1357" t="s">
        <v>662</v>
      </c>
      <c r="J53" s="1357" t="s">
        <v>704</v>
      </c>
      <c r="K53" s="1355" t="str">
        <f t="shared" si="1"/>
        <v>Thanh Hóa-Hồ Chí Minh</v>
      </c>
      <c r="L53" s="1419" t="str">
        <f>VLOOKUP(H53,'Thông tin'!$G$2:$H$300,2,0)</f>
        <v>XE01098</v>
      </c>
      <c r="M53" s="1419" t="e">
        <f>VLOOKUP(K53,'Thông tin'!$B$2:$C$384,2,0)</f>
        <v>#N/A</v>
      </c>
      <c r="N53" s="1350"/>
      <c r="O53" s="1356">
        <v>750000</v>
      </c>
      <c r="P53" s="1350"/>
    </row>
    <row r="54" spans="1:16" ht="26.4" customHeight="1">
      <c r="A54" s="1350">
        <v>46</v>
      </c>
      <c r="B54" s="1412">
        <v>46144</v>
      </c>
      <c r="C54" s="1410" t="s">
        <v>1329</v>
      </c>
      <c r="D54" s="1410"/>
      <c r="E54" s="1352"/>
      <c r="F54" s="1453" t="s">
        <v>2274</v>
      </c>
      <c r="G54" s="1420" t="str">
        <f>VLOOKUP(F54,'Mã xe'!$A$2:$B$200,2,0)</f>
        <v>8T</v>
      </c>
      <c r="H54" s="1354" t="s">
        <v>2321</v>
      </c>
      <c r="I54" s="1357" t="s">
        <v>662</v>
      </c>
      <c r="J54" s="1357" t="s">
        <v>704</v>
      </c>
      <c r="K54" s="1355" t="str">
        <f t="shared" si="1"/>
        <v>Thanh Hóa-Hồ Chí Minh</v>
      </c>
      <c r="L54" s="1419" t="str">
        <f>VLOOKUP(H54,'Thông tin'!$G$2:$H$300,2,0)</f>
        <v>XE01600</v>
      </c>
      <c r="M54" s="1419" t="e">
        <f>VLOOKUP(K54,'Thông tin'!$B$2:$C$384,2,0)</f>
        <v>#N/A</v>
      </c>
      <c r="N54" s="1350"/>
      <c r="O54" s="1356">
        <v>750000</v>
      </c>
      <c r="P54" s="1350"/>
    </row>
    <row r="55" spans="1:16" ht="26.4" customHeight="1">
      <c r="A55" s="1350">
        <v>47</v>
      </c>
      <c r="B55" s="1412">
        <v>46144</v>
      </c>
      <c r="C55" s="1410" t="s">
        <v>1329</v>
      </c>
      <c r="D55" s="1410"/>
      <c r="E55" s="1352"/>
      <c r="F55" s="1453" t="s">
        <v>1064</v>
      </c>
      <c r="G55" s="1420" t="str">
        <f>VLOOKUP(F55,'Mã xe'!$A$2:$B$200,2,0)</f>
        <v>15T</v>
      </c>
      <c r="H55" s="1354" t="s">
        <v>2122</v>
      </c>
      <c r="I55" s="1357" t="s">
        <v>585</v>
      </c>
      <c r="J55" s="1357" t="s">
        <v>2396</v>
      </c>
      <c r="K55" s="1355" t="str">
        <f t="shared" si="1"/>
        <v>Hưng Yên-Nha Trang</v>
      </c>
      <c r="L55" s="1419" t="str">
        <f>VLOOKUP(H55,'Thông tin'!$G$2:$H$300,2,0)</f>
        <v>XE01390</v>
      </c>
      <c r="M55" s="1419" t="e">
        <f>VLOOKUP(K55,'Thông tin'!$B$2:$C$384,2,0)</f>
        <v>#N/A</v>
      </c>
      <c r="N55" s="1350"/>
      <c r="O55" s="1356">
        <v>750000</v>
      </c>
      <c r="P55" s="1350"/>
    </row>
    <row r="56" spans="1:16" ht="26.4" customHeight="1">
      <c r="A56" s="1350">
        <v>48</v>
      </c>
      <c r="B56" s="1412">
        <v>46144</v>
      </c>
      <c r="C56" s="1410" t="s">
        <v>1329</v>
      </c>
      <c r="D56" s="1410"/>
      <c r="E56" s="1352"/>
      <c r="F56" s="1453" t="s">
        <v>1064</v>
      </c>
      <c r="G56" s="1420" t="str">
        <f>VLOOKUP(F56,'Mã xe'!$A$2:$B$200,2,0)</f>
        <v>15T</v>
      </c>
      <c r="H56" s="1354" t="s">
        <v>2442</v>
      </c>
      <c r="I56" s="1357" t="s">
        <v>585</v>
      </c>
      <c r="J56" s="1357" t="s">
        <v>2396</v>
      </c>
      <c r="K56" s="1355" t="str">
        <f t="shared" si="1"/>
        <v>Hưng Yên-Nha Trang</v>
      </c>
      <c r="L56" s="1419" t="e">
        <f>VLOOKUP(H56,'Thông tin'!$G$2:$H$300,2,0)</f>
        <v>#N/A</v>
      </c>
      <c r="M56" s="1419" t="e">
        <f>VLOOKUP(K56,'Thông tin'!$B$2:$C$384,2,0)</f>
        <v>#N/A</v>
      </c>
      <c r="N56" s="1350"/>
      <c r="O56" s="1356">
        <v>750000</v>
      </c>
      <c r="P56" s="1350"/>
    </row>
    <row r="57" spans="1:16" ht="26.4" customHeight="1">
      <c r="A57" s="1350">
        <v>49</v>
      </c>
      <c r="B57" s="1412">
        <v>46145</v>
      </c>
      <c r="C57" s="1410" t="s">
        <v>1329</v>
      </c>
      <c r="D57" s="1410"/>
      <c r="E57" s="1352"/>
      <c r="F57" s="1455" t="s">
        <v>1045</v>
      </c>
      <c r="G57" s="1420" t="str">
        <f>VLOOKUP(F57,'Mã xe'!$A$2:$B$200,2,0)</f>
        <v>8T</v>
      </c>
      <c r="H57" s="1354" t="s">
        <v>1443</v>
      </c>
      <c r="I57" s="1357" t="s">
        <v>2438</v>
      </c>
      <c r="J57" s="1357" t="s">
        <v>704</v>
      </c>
      <c r="K57" s="1355" t="str">
        <f t="shared" si="1"/>
        <v>Thanh Hóa -Hồ Chí Minh</v>
      </c>
      <c r="L57" s="1419" t="str">
        <f>VLOOKUP(H57,'Thông tin'!$G$2:$H$300,2,0)</f>
        <v>XE01335</v>
      </c>
      <c r="M57" s="1419" t="e">
        <f>VLOOKUP(K57,'Thông tin'!$B$2:$C$384,2,0)</f>
        <v>#N/A</v>
      </c>
      <c r="N57" s="1350"/>
      <c r="O57" s="1356">
        <v>750000</v>
      </c>
      <c r="P57" s="1350"/>
    </row>
    <row r="58" spans="1:16" ht="26.4" customHeight="1">
      <c r="A58" s="1350">
        <v>50</v>
      </c>
      <c r="B58" s="1412">
        <v>46145</v>
      </c>
      <c r="C58" s="1410" t="s">
        <v>1329</v>
      </c>
      <c r="D58" s="1410"/>
      <c r="E58" s="1352"/>
      <c r="F58" s="1455" t="s">
        <v>1045</v>
      </c>
      <c r="G58" s="1420" t="str">
        <f>VLOOKUP(F58,'Mã xe'!$A$2:$B$200,2,0)</f>
        <v>8T</v>
      </c>
      <c r="H58" s="1354" t="s">
        <v>2341</v>
      </c>
      <c r="I58" s="1357" t="s">
        <v>2438</v>
      </c>
      <c r="J58" s="1357" t="s">
        <v>704</v>
      </c>
      <c r="K58" s="1355" t="str">
        <f t="shared" si="1"/>
        <v>Thanh Hóa -Hồ Chí Minh</v>
      </c>
      <c r="L58" s="1419" t="str">
        <f>VLOOKUP(H58,'Thông tin'!$G$2:$H$300,2,0)</f>
        <v>XE01644</v>
      </c>
      <c r="M58" s="1419" t="e">
        <f>VLOOKUP(K58,'Thông tin'!$B$2:$C$384,2,0)</f>
        <v>#N/A</v>
      </c>
      <c r="N58" s="1350"/>
      <c r="O58" s="1356">
        <v>750000</v>
      </c>
      <c r="P58" s="1350"/>
    </row>
    <row r="59" spans="1:16" ht="26.4" customHeight="1">
      <c r="A59" s="1350">
        <v>51</v>
      </c>
      <c r="B59" s="1412">
        <v>46145</v>
      </c>
      <c r="C59" s="1410" t="s">
        <v>1329</v>
      </c>
      <c r="D59" s="1410"/>
      <c r="E59" s="1352"/>
      <c r="F59" s="1454" t="s">
        <v>1070</v>
      </c>
      <c r="G59" s="1420" t="str">
        <f>VLOOKUP(F59,'Mã xe'!$A$2:$B$200,2,0)</f>
        <v>8T</v>
      </c>
      <c r="H59" s="1354" t="s">
        <v>1338</v>
      </c>
      <c r="I59" s="1357" t="s">
        <v>556</v>
      </c>
      <c r="J59" s="1357" t="s">
        <v>693</v>
      </c>
      <c r="K59" s="1355" t="str">
        <f t="shared" si="1"/>
        <v>Hà Nội-Cần Thơ</v>
      </c>
      <c r="L59" s="1419" t="str">
        <f>VLOOKUP(H59,'Thông tin'!$G$2:$H$300,2,0)</f>
        <v>XE01304</v>
      </c>
      <c r="M59" s="1419">
        <f>VLOOKUP(K59,'Thông tin'!$B$2:$C$384,2,0)</f>
        <v>1900</v>
      </c>
      <c r="N59" s="1350"/>
      <c r="O59" s="1356">
        <v>750000</v>
      </c>
      <c r="P59" s="1350"/>
    </row>
    <row r="60" spans="1:16" ht="26.4" customHeight="1">
      <c r="A60" s="1350">
        <v>52</v>
      </c>
      <c r="B60" s="1412">
        <v>46145</v>
      </c>
      <c r="C60" s="1410" t="s">
        <v>1329</v>
      </c>
      <c r="D60" s="1410"/>
      <c r="E60" s="1352"/>
      <c r="F60" s="1454" t="s">
        <v>1070</v>
      </c>
      <c r="G60" s="1420" t="str">
        <f>VLOOKUP(F60,'Mã xe'!$A$2:$B$200,2,0)</f>
        <v>8T</v>
      </c>
      <c r="H60" s="1354" t="s">
        <v>1339</v>
      </c>
      <c r="I60" s="1357" t="s">
        <v>556</v>
      </c>
      <c r="J60" s="1357" t="s">
        <v>693</v>
      </c>
      <c r="K60" s="1355" t="str">
        <f t="shared" si="1"/>
        <v>Hà Nội-Cần Thơ</v>
      </c>
      <c r="L60" s="1419" t="str">
        <f>VLOOKUP(H60,'Thông tin'!$G$2:$H$300,2,0)</f>
        <v>XE01305</v>
      </c>
      <c r="M60" s="1419">
        <f>VLOOKUP(K60,'Thông tin'!$B$2:$C$384,2,0)</f>
        <v>1900</v>
      </c>
      <c r="N60" s="1350"/>
      <c r="O60" s="1356">
        <v>750000</v>
      </c>
      <c r="P60" s="1350"/>
    </row>
    <row r="61" spans="1:16" ht="26.4" customHeight="1">
      <c r="A61" s="1350">
        <v>53</v>
      </c>
      <c r="B61" s="1412">
        <v>46146</v>
      </c>
      <c r="C61" s="1410" t="s">
        <v>1329</v>
      </c>
      <c r="D61" s="1410"/>
      <c r="E61" s="1352"/>
      <c r="F61" s="1454" t="s">
        <v>2273</v>
      </c>
      <c r="G61" s="1420" t="str">
        <f>VLOOKUP(F61,'Mã xe'!$A$2:$B$200,2,0)</f>
        <v>8T</v>
      </c>
      <c r="H61" s="1354" t="s">
        <v>2131</v>
      </c>
      <c r="I61" s="1357" t="s">
        <v>556</v>
      </c>
      <c r="J61" s="1357" t="s">
        <v>693</v>
      </c>
      <c r="K61" s="1355" t="str">
        <f t="shared" si="1"/>
        <v>Hà Nội-Cần Thơ</v>
      </c>
      <c r="L61" s="1419" t="str">
        <f>VLOOKUP(H61,'Thông tin'!$G$2:$H$300,2,0)</f>
        <v>XE01433</v>
      </c>
      <c r="M61" s="1419">
        <f>VLOOKUP(K61,'Thông tin'!$B$2:$C$384,2,0)</f>
        <v>1900</v>
      </c>
      <c r="N61" s="1350"/>
      <c r="O61" s="1356">
        <v>750000</v>
      </c>
      <c r="P61" s="1350"/>
    </row>
    <row r="62" spans="1:16" ht="26.4" customHeight="1">
      <c r="A62" s="1350">
        <v>54</v>
      </c>
      <c r="B62" s="1412">
        <v>46146</v>
      </c>
      <c r="C62" s="1410" t="s">
        <v>1329</v>
      </c>
      <c r="D62" s="1410"/>
      <c r="E62" s="1352"/>
      <c r="F62" s="1453" t="s">
        <v>2273</v>
      </c>
      <c r="G62" s="1420" t="str">
        <f>VLOOKUP(F62,'Mã xe'!$A$2:$B$200,2,0)</f>
        <v>8T</v>
      </c>
      <c r="H62" s="1354" t="s">
        <v>2130</v>
      </c>
      <c r="I62" s="1351" t="s">
        <v>556</v>
      </c>
      <c r="J62" s="1357" t="s">
        <v>693</v>
      </c>
      <c r="K62" s="1355" t="str">
        <f t="shared" si="1"/>
        <v>Hà Nội-Cần Thơ</v>
      </c>
      <c r="L62" s="1419" t="str">
        <f>VLOOKUP(H62,'Thông tin'!$G$2:$H$300,2,0)</f>
        <v>XE01434</v>
      </c>
      <c r="M62" s="1419">
        <f>VLOOKUP(K62,'Thông tin'!$B$2:$C$384,2,0)</f>
        <v>1900</v>
      </c>
      <c r="N62" s="1350"/>
      <c r="O62" s="1356">
        <v>750000</v>
      </c>
      <c r="P62" s="1434" t="s">
        <v>2523</v>
      </c>
    </row>
    <row r="63" spans="1:16" ht="26.4" customHeight="1">
      <c r="A63" s="1350">
        <v>55</v>
      </c>
      <c r="B63" s="1412">
        <v>46146</v>
      </c>
      <c r="C63" s="1410" t="s">
        <v>1329</v>
      </c>
      <c r="D63" s="1410"/>
      <c r="E63" s="1352"/>
      <c r="F63" s="1453" t="s">
        <v>1037</v>
      </c>
      <c r="G63" s="1420" t="str">
        <f>VLOOKUP(F63,'Mã xe'!$A$2:$B$200,2,0)</f>
        <v>8T</v>
      </c>
      <c r="H63" s="1354" t="s">
        <v>2229</v>
      </c>
      <c r="I63" s="1351" t="s">
        <v>556</v>
      </c>
      <c r="J63" s="1351" t="s">
        <v>693</v>
      </c>
      <c r="K63" s="1355" t="str">
        <f t="shared" si="1"/>
        <v>Hà Nội-Cần Thơ</v>
      </c>
      <c r="L63" s="1419" t="str">
        <f>VLOOKUP(H63,'Thông tin'!$G$2:$H$300,2,0)</f>
        <v>XE01543</v>
      </c>
      <c r="M63" s="1419">
        <f>VLOOKUP(K63,'Thông tin'!$B$2:$C$384,2,0)</f>
        <v>1900</v>
      </c>
      <c r="N63" s="1350"/>
      <c r="O63" s="1356">
        <v>750000</v>
      </c>
      <c r="P63" s="1350"/>
    </row>
    <row r="64" spans="1:16" ht="26.4" customHeight="1">
      <c r="A64" s="1350">
        <v>56</v>
      </c>
      <c r="B64" s="1412">
        <v>46146</v>
      </c>
      <c r="C64" s="1410" t="s">
        <v>1329</v>
      </c>
      <c r="D64" s="1410"/>
      <c r="E64" s="1352"/>
      <c r="F64" s="1454" t="s">
        <v>1037</v>
      </c>
      <c r="G64" s="1420" t="str">
        <f>VLOOKUP(F64,'Mã xe'!$A$2:$B$200,2,0)</f>
        <v>8T</v>
      </c>
      <c r="H64" s="1354" t="s">
        <v>2340</v>
      </c>
      <c r="I64" s="1357" t="s">
        <v>556</v>
      </c>
      <c r="J64" s="1357" t="s">
        <v>693</v>
      </c>
      <c r="K64" s="1355" t="str">
        <f t="shared" ref="K64:K127" si="2">I64&amp;"-"&amp;J64</f>
        <v>Hà Nội-Cần Thơ</v>
      </c>
      <c r="L64" s="1419" t="str">
        <f>VLOOKUP(H64,'Thông tin'!$G$2:$H$300,2,0)</f>
        <v>XE01622</v>
      </c>
      <c r="M64" s="1419">
        <f>VLOOKUP(K64,'Thông tin'!$B$2:$C$384,2,0)</f>
        <v>1900</v>
      </c>
      <c r="N64" s="1350"/>
      <c r="O64" s="1356">
        <v>750000</v>
      </c>
      <c r="P64" s="1350"/>
    </row>
    <row r="65" spans="1:16" ht="26.4" customHeight="1">
      <c r="A65" s="1350">
        <v>57</v>
      </c>
      <c r="B65" s="1412">
        <v>46147</v>
      </c>
      <c r="C65" s="1410" t="s">
        <v>1329</v>
      </c>
      <c r="D65" s="1410"/>
      <c r="E65" s="1352"/>
      <c r="F65" s="1454" t="s">
        <v>1071</v>
      </c>
      <c r="G65" s="1420" t="str">
        <f>VLOOKUP(F65,'Mã xe'!$A$2:$B$200,2,0)</f>
        <v>15T</v>
      </c>
      <c r="H65" s="1354" t="s">
        <v>2223</v>
      </c>
      <c r="I65" s="1357" t="s">
        <v>556</v>
      </c>
      <c r="J65" s="1357" t="s">
        <v>693</v>
      </c>
      <c r="K65" s="1355" t="str">
        <f t="shared" si="2"/>
        <v>Hà Nội-Cần Thơ</v>
      </c>
      <c r="L65" s="1419" t="str">
        <f>VLOOKUP(H65,'Thông tin'!$G$2:$H$300,2,0)</f>
        <v>XE01506</v>
      </c>
      <c r="M65" s="1419">
        <f>VLOOKUP(K65,'Thông tin'!$B$2:$C$384,2,0)</f>
        <v>1900</v>
      </c>
      <c r="N65" s="1350"/>
      <c r="O65" s="1356">
        <v>750000</v>
      </c>
      <c r="P65" s="1350"/>
    </row>
    <row r="66" spans="1:16" ht="26.4" customHeight="1">
      <c r="A66" s="1350">
        <v>58</v>
      </c>
      <c r="B66" s="1412">
        <v>46147</v>
      </c>
      <c r="C66" s="1410" t="s">
        <v>1329</v>
      </c>
      <c r="D66" s="1410"/>
      <c r="E66" s="1352"/>
      <c r="F66" s="1453" t="s">
        <v>1071</v>
      </c>
      <c r="G66" s="1420" t="str">
        <f>VLOOKUP(F66,'Mã xe'!$A$2:$B$200,2,0)</f>
        <v>15T</v>
      </c>
      <c r="H66" s="1354" t="s">
        <v>2221</v>
      </c>
      <c r="I66" s="1357" t="s">
        <v>556</v>
      </c>
      <c r="J66" s="1357" t="s">
        <v>693</v>
      </c>
      <c r="K66" s="1355" t="str">
        <f t="shared" si="2"/>
        <v>Hà Nội-Cần Thơ</v>
      </c>
      <c r="L66" s="1419" t="str">
        <f>VLOOKUP(H66,'Thông tin'!$G$2:$H$300,2,0)</f>
        <v>XE01507</v>
      </c>
      <c r="M66" s="1419">
        <f>VLOOKUP(K66,'Thông tin'!$B$2:$C$384,2,0)</f>
        <v>1900</v>
      </c>
      <c r="N66" s="1350"/>
      <c r="O66" s="1356">
        <v>750000</v>
      </c>
      <c r="P66" s="1350"/>
    </row>
    <row r="67" spans="1:16" ht="26.4" customHeight="1">
      <c r="A67" s="1350">
        <v>59</v>
      </c>
      <c r="B67" s="1412">
        <v>46147</v>
      </c>
      <c r="C67" s="1410" t="s">
        <v>1329</v>
      </c>
      <c r="D67" s="1410"/>
      <c r="E67" s="1352"/>
      <c r="F67" s="1453" t="s">
        <v>2109</v>
      </c>
      <c r="G67" s="1420" t="str">
        <f>VLOOKUP(F67,'Mã xe'!$A$2:$B$200,2,0)</f>
        <v>8T</v>
      </c>
      <c r="H67" s="1354" t="s">
        <v>1354</v>
      </c>
      <c r="I67" s="1357" t="s">
        <v>2438</v>
      </c>
      <c r="J67" s="1357" t="s">
        <v>704</v>
      </c>
      <c r="K67" s="1355" t="str">
        <f t="shared" si="2"/>
        <v>Thanh Hóa -Hồ Chí Minh</v>
      </c>
      <c r="L67" s="1419" t="str">
        <f>VLOOKUP(H67,'Thông tin'!$G$2:$H$300,2,0)</f>
        <v>XE01283</v>
      </c>
      <c r="M67" s="1419" t="e">
        <f>VLOOKUP(K67,'Thông tin'!$B$2:$C$384,2,0)</f>
        <v>#N/A</v>
      </c>
      <c r="N67" s="1350"/>
      <c r="O67" s="1356">
        <v>750000</v>
      </c>
      <c r="P67" s="1350"/>
    </row>
    <row r="68" spans="1:16" ht="26.4" customHeight="1">
      <c r="A68" s="1350">
        <v>60</v>
      </c>
      <c r="B68" s="1412">
        <v>46147</v>
      </c>
      <c r="C68" s="1410" t="s">
        <v>1329</v>
      </c>
      <c r="D68" s="1410"/>
      <c r="E68" s="1352"/>
      <c r="F68" s="1453" t="s">
        <v>2109</v>
      </c>
      <c r="G68" s="1420" t="str">
        <f>VLOOKUP(F68,'Mã xe'!$A$2:$B$200,2,0)</f>
        <v>8T</v>
      </c>
      <c r="H68" s="1354" t="s">
        <v>2231</v>
      </c>
      <c r="I68" s="1351" t="s">
        <v>2438</v>
      </c>
      <c r="J68" s="1351" t="s">
        <v>704</v>
      </c>
      <c r="K68" s="1355" t="str">
        <f t="shared" si="2"/>
        <v>Thanh Hóa -Hồ Chí Minh</v>
      </c>
      <c r="L68" s="1419" t="str">
        <f>VLOOKUP(H68,'Thông tin'!$G$2:$H$300,2,0)</f>
        <v>XE01541</v>
      </c>
      <c r="M68" s="1419" t="e">
        <f>VLOOKUP(K68,'Thông tin'!$B$2:$C$384,2,0)</f>
        <v>#N/A</v>
      </c>
      <c r="N68" s="1350"/>
      <c r="O68" s="1356">
        <v>750000</v>
      </c>
      <c r="P68" s="1350"/>
    </row>
    <row r="69" spans="1:16" ht="26.4" customHeight="1">
      <c r="A69" s="1350">
        <v>61</v>
      </c>
      <c r="B69" s="1412">
        <v>46148</v>
      </c>
      <c r="C69" s="1410" t="s">
        <v>1329</v>
      </c>
      <c r="D69" s="1410"/>
      <c r="E69" s="1352"/>
      <c r="F69" s="1453" t="s">
        <v>2108</v>
      </c>
      <c r="G69" s="1420" t="str">
        <f>VLOOKUP(F69,'Mã xe'!$A$2:$B$200,2,0)</f>
        <v>8T</v>
      </c>
      <c r="H69" s="1354" t="s">
        <v>847</v>
      </c>
      <c r="I69" s="1351" t="s">
        <v>556</v>
      </c>
      <c r="J69" s="1357" t="s">
        <v>693</v>
      </c>
      <c r="K69" s="1355" t="str">
        <f t="shared" si="2"/>
        <v>Hà Nội-Cần Thơ</v>
      </c>
      <c r="L69" s="1419" t="str">
        <f>VLOOKUP(H69,'Thông tin'!$G$2:$H$300,2,0)</f>
        <v>XE00873</v>
      </c>
      <c r="M69" s="1419">
        <f>VLOOKUP(K69,'Thông tin'!$B$2:$C$384,2,0)</f>
        <v>1900</v>
      </c>
      <c r="N69" s="1350"/>
      <c r="O69" s="1356">
        <v>750000</v>
      </c>
      <c r="P69" s="1350"/>
    </row>
    <row r="70" spans="1:16" ht="26.4" customHeight="1">
      <c r="A70" s="1350">
        <v>62</v>
      </c>
      <c r="B70" s="1412">
        <v>46148</v>
      </c>
      <c r="C70" s="1410" t="s">
        <v>1329</v>
      </c>
      <c r="D70" s="1410"/>
      <c r="E70" s="1352"/>
      <c r="F70" s="1453" t="s">
        <v>2108</v>
      </c>
      <c r="G70" s="1420" t="str">
        <f>VLOOKUP(F70,'Mã xe'!$A$2:$B$200,2,0)</f>
        <v>8T</v>
      </c>
      <c r="H70" s="1354" t="s">
        <v>2392</v>
      </c>
      <c r="I70" s="1351" t="s">
        <v>556</v>
      </c>
      <c r="J70" s="1357" t="s">
        <v>693</v>
      </c>
      <c r="K70" s="1355" t="str">
        <f t="shared" si="2"/>
        <v>Hà Nội-Cần Thơ</v>
      </c>
      <c r="L70" s="1419" t="str">
        <f>VLOOKUP(H70,'Thông tin'!$G$2:$H$300,2,0)</f>
        <v>XE01672</v>
      </c>
      <c r="M70" s="1419">
        <f>VLOOKUP(K70,'Thông tin'!$B$2:$C$384,2,0)</f>
        <v>1900</v>
      </c>
      <c r="N70" s="1350"/>
      <c r="O70" s="1356">
        <v>750000</v>
      </c>
      <c r="P70" s="1350"/>
    </row>
    <row r="71" spans="1:16" ht="26.4" customHeight="1">
      <c r="A71" s="1350">
        <v>63</v>
      </c>
      <c r="B71" s="1412">
        <v>46148</v>
      </c>
      <c r="C71" s="1410" t="s">
        <v>1329</v>
      </c>
      <c r="D71" s="1410"/>
      <c r="E71" s="1352"/>
      <c r="F71" s="1453" t="s">
        <v>1061</v>
      </c>
      <c r="G71" s="1420" t="str">
        <f>VLOOKUP(F71,'Mã xe'!$A$2:$B$200,2,0)</f>
        <v>8T</v>
      </c>
      <c r="H71" s="1354" t="s">
        <v>2251</v>
      </c>
      <c r="I71" s="1357" t="s">
        <v>644</v>
      </c>
      <c r="J71" s="1357" t="s">
        <v>701</v>
      </c>
      <c r="K71" s="1355" t="str">
        <f t="shared" si="2"/>
        <v>Ninh Bình-Đồng Nai</v>
      </c>
      <c r="L71" s="1419" t="str">
        <f>VLOOKUP(H71,'Thông tin'!$G$2:$H$300,2,0)</f>
        <v>XE01527</v>
      </c>
      <c r="M71" s="1419">
        <f>VLOOKUP(K71,'Thông tin'!$B$2:$C$384,2,0)</f>
        <v>1450</v>
      </c>
      <c r="N71" s="1350"/>
      <c r="O71" s="1356">
        <v>750000</v>
      </c>
      <c r="P71" s="1350"/>
    </row>
    <row r="72" spans="1:16" ht="26.4" customHeight="1">
      <c r="A72" s="1350">
        <v>64</v>
      </c>
      <c r="B72" s="1412">
        <v>46148</v>
      </c>
      <c r="C72" s="1410" t="s">
        <v>1329</v>
      </c>
      <c r="D72" s="1410"/>
      <c r="E72" s="1352"/>
      <c r="F72" s="1453" t="s">
        <v>1061</v>
      </c>
      <c r="G72" s="1420" t="str">
        <f>VLOOKUP(F72,'Mã xe'!$A$2:$B$200,2,0)</f>
        <v>8T</v>
      </c>
      <c r="H72" s="1354" t="s">
        <v>2319</v>
      </c>
      <c r="I72" s="1351" t="s">
        <v>644</v>
      </c>
      <c r="J72" s="1357" t="s">
        <v>701</v>
      </c>
      <c r="K72" s="1355" t="str">
        <f t="shared" si="2"/>
        <v>Ninh Bình-Đồng Nai</v>
      </c>
      <c r="L72" s="1419" t="str">
        <f>VLOOKUP(H72,'Thông tin'!$G$2:$H$300,2,0)</f>
        <v>XE01574</v>
      </c>
      <c r="M72" s="1419">
        <f>VLOOKUP(K72,'Thông tin'!$B$2:$C$384,2,0)</f>
        <v>1450</v>
      </c>
      <c r="N72" s="1350"/>
      <c r="O72" s="1356">
        <v>750000</v>
      </c>
      <c r="P72" s="1350"/>
    </row>
    <row r="73" spans="1:16" ht="26.4" customHeight="1">
      <c r="A73" s="1350">
        <v>65</v>
      </c>
      <c r="B73" s="1412">
        <v>46149</v>
      </c>
      <c r="C73" s="1410" t="s">
        <v>1329</v>
      </c>
      <c r="D73" s="1410"/>
      <c r="E73" s="1352"/>
      <c r="F73" s="1453" t="s">
        <v>1043</v>
      </c>
      <c r="G73" s="1420" t="str">
        <f>VLOOKUP(F73,'Mã xe'!$A$2:$B$200,2,0)</f>
        <v>15T</v>
      </c>
      <c r="H73" s="1354" t="s">
        <v>1246</v>
      </c>
      <c r="I73" s="1351" t="s">
        <v>556</v>
      </c>
      <c r="J73" s="1351" t="s">
        <v>2385</v>
      </c>
      <c r="K73" s="1355" t="str">
        <f t="shared" si="2"/>
        <v>Hà Nội-Bình Dương</v>
      </c>
      <c r="L73" s="1419" t="str">
        <f>VLOOKUP(H73,'Thông tin'!$G$2:$H$300,2,0)</f>
        <v>XE01102</v>
      </c>
      <c r="M73" s="1419">
        <f>VLOOKUP(K73,'Thông tin'!$B$2:$C$384,2,0)</f>
        <v>1694</v>
      </c>
      <c r="N73" s="1350"/>
      <c r="O73" s="1356">
        <v>750000</v>
      </c>
      <c r="P73" s="1350"/>
    </row>
    <row r="74" spans="1:16" ht="26.4" customHeight="1">
      <c r="A74" s="1350">
        <v>66</v>
      </c>
      <c r="B74" s="1412">
        <v>46149</v>
      </c>
      <c r="C74" s="1410" t="s">
        <v>1329</v>
      </c>
      <c r="D74" s="1410"/>
      <c r="E74" s="1352"/>
      <c r="F74" s="1453" t="s">
        <v>1043</v>
      </c>
      <c r="G74" s="1420" t="str">
        <f>VLOOKUP(F74,'Mã xe'!$A$2:$B$200,2,0)</f>
        <v>15T</v>
      </c>
      <c r="H74" s="1354" t="s">
        <v>1432</v>
      </c>
      <c r="I74" s="1351" t="s">
        <v>556</v>
      </c>
      <c r="J74" s="1351" t="s">
        <v>2385</v>
      </c>
      <c r="K74" s="1355" t="str">
        <f t="shared" si="2"/>
        <v>Hà Nội-Bình Dương</v>
      </c>
      <c r="L74" s="1419" t="str">
        <f>VLOOKUP(H74,'Thông tin'!$G$2:$H$300,2,0)</f>
        <v>XE01315</v>
      </c>
      <c r="M74" s="1419">
        <f>VLOOKUP(K74,'Thông tin'!$B$2:$C$384,2,0)</f>
        <v>1694</v>
      </c>
      <c r="N74" s="1350"/>
      <c r="O74" s="1356">
        <v>750000</v>
      </c>
      <c r="P74" s="1350"/>
    </row>
    <row r="75" spans="1:16" ht="26.4" customHeight="1">
      <c r="A75" s="1350">
        <v>67</v>
      </c>
      <c r="B75" s="1412">
        <v>46149</v>
      </c>
      <c r="C75" s="1410" t="s">
        <v>1329</v>
      </c>
      <c r="D75" s="1410"/>
      <c r="E75" s="1352"/>
      <c r="F75" s="1453" t="s">
        <v>1262</v>
      </c>
      <c r="G75" s="1420" t="str">
        <f>VLOOKUP(F75,'Mã xe'!$A$2:$B$200,2,0)</f>
        <v>8T</v>
      </c>
      <c r="H75" s="1354" t="s">
        <v>2291</v>
      </c>
      <c r="I75" s="1351" t="s">
        <v>556</v>
      </c>
      <c r="J75" s="1351" t="s">
        <v>693</v>
      </c>
      <c r="K75" s="1355" t="str">
        <f t="shared" si="2"/>
        <v>Hà Nội-Cần Thơ</v>
      </c>
      <c r="L75" s="1419" t="str">
        <f>VLOOKUP(H75,'Thông tin'!$G$2:$H$300,2,0)</f>
        <v>XE01551</v>
      </c>
      <c r="M75" s="1419">
        <f>VLOOKUP(K75,'Thông tin'!$B$2:$C$384,2,0)</f>
        <v>1900</v>
      </c>
      <c r="N75" s="1350"/>
      <c r="O75" s="1356">
        <v>750000</v>
      </c>
      <c r="P75" s="1350"/>
    </row>
    <row r="76" spans="1:16" ht="26.4" customHeight="1">
      <c r="A76" s="1350">
        <v>68</v>
      </c>
      <c r="B76" s="1412">
        <v>46149</v>
      </c>
      <c r="C76" s="1410" t="s">
        <v>1329</v>
      </c>
      <c r="D76" s="1410"/>
      <c r="E76" s="1352"/>
      <c r="F76" s="1453" t="s">
        <v>1262</v>
      </c>
      <c r="G76" s="1420" t="str">
        <f>VLOOKUP(F76,'Mã xe'!$A$2:$B$200,2,0)</f>
        <v>8T</v>
      </c>
      <c r="H76" s="1354" t="s">
        <v>2292</v>
      </c>
      <c r="I76" s="1351" t="s">
        <v>556</v>
      </c>
      <c r="J76" s="1351" t="s">
        <v>693</v>
      </c>
      <c r="K76" s="1355" t="str">
        <f t="shared" si="2"/>
        <v>Hà Nội-Cần Thơ</v>
      </c>
      <c r="L76" s="1419" t="str">
        <f>VLOOKUP(H76,'Thông tin'!$G$2:$H$300,2,0)</f>
        <v>XE01552</v>
      </c>
      <c r="M76" s="1419">
        <f>VLOOKUP(K76,'Thông tin'!$B$2:$C$384,2,0)</f>
        <v>1900</v>
      </c>
      <c r="N76" s="1350"/>
      <c r="O76" s="1356">
        <v>750000</v>
      </c>
      <c r="P76" s="1350"/>
    </row>
    <row r="77" spans="1:16" ht="26.4" customHeight="1">
      <c r="A77" s="1350">
        <v>69</v>
      </c>
      <c r="B77" s="1412">
        <v>46149</v>
      </c>
      <c r="C77" s="1410" t="s">
        <v>1329</v>
      </c>
      <c r="D77" s="1410"/>
      <c r="E77" s="1352"/>
      <c r="F77" s="1453" t="s">
        <v>2111</v>
      </c>
      <c r="G77" s="1420" t="str">
        <f>VLOOKUP(F77,'Mã xe'!$A$2:$B$200,2,0)</f>
        <v>8T</v>
      </c>
      <c r="H77" s="1354" t="s">
        <v>2125</v>
      </c>
      <c r="I77" s="1351" t="s">
        <v>556</v>
      </c>
      <c r="J77" s="1351" t="s">
        <v>2439</v>
      </c>
      <c r="K77" s="1355" t="str">
        <f t="shared" si="2"/>
        <v>Hà Nội-Long An</v>
      </c>
      <c r="L77" s="1419" t="str">
        <f>VLOOKUP(H77,'Thông tin'!$G$2:$H$300,2,0)</f>
        <v>XE01417</v>
      </c>
      <c r="M77" s="1419">
        <f>VLOOKUP(K77,'Thông tin'!$B$2:$C$384,2,0)</f>
        <v>1741</v>
      </c>
      <c r="N77" s="1350"/>
      <c r="O77" s="1356">
        <v>750000</v>
      </c>
      <c r="P77" s="1350"/>
    </row>
    <row r="78" spans="1:16" ht="26.4" customHeight="1">
      <c r="A78" s="1350">
        <v>70</v>
      </c>
      <c r="B78" s="1412">
        <v>46149</v>
      </c>
      <c r="C78" s="1410" t="s">
        <v>1329</v>
      </c>
      <c r="D78" s="1410"/>
      <c r="E78" s="1352"/>
      <c r="F78" s="1453" t="s">
        <v>2111</v>
      </c>
      <c r="G78" s="1420" t="str">
        <f>VLOOKUP(F78,'Mã xe'!$A$2:$B$200,2,0)</f>
        <v>8T</v>
      </c>
      <c r="H78" s="1354" t="s">
        <v>2384</v>
      </c>
      <c r="I78" s="1351" t="s">
        <v>556</v>
      </c>
      <c r="J78" s="1351" t="s">
        <v>2439</v>
      </c>
      <c r="K78" s="1355" t="str">
        <f t="shared" si="2"/>
        <v>Hà Nội-Long An</v>
      </c>
      <c r="L78" s="1419" t="str">
        <f>VLOOKUP(H78,'Thông tin'!$G$2:$H$300,2,0)</f>
        <v>XE01671</v>
      </c>
      <c r="M78" s="1419">
        <f>VLOOKUP(K78,'Thông tin'!$B$2:$C$384,2,0)</f>
        <v>1741</v>
      </c>
      <c r="N78" s="1350"/>
      <c r="O78" s="1356">
        <v>750000</v>
      </c>
      <c r="P78" s="1350"/>
    </row>
    <row r="79" spans="1:16" ht="26.4" customHeight="1">
      <c r="A79" s="1350">
        <v>71</v>
      </c>
      <c r="B79" s="1412">
        <v>46150</v>
      </c>
      <c r="C79" s="1410" t="s">
        <v>1329</v>
      </c>
      <c r="D79" s="1410"/>
      <c r="E79" s="1352"/>
      <c r="F79" s="1453" t="s">
        <v>1058</v>
      </c>
      <c r="G79" s="1420" t="str">
        <f>VLOOKUP(F79,'Mã xe'!$A$2:$B$200,2,0)</f>
        <v>8T</v>
      </c>
      <c r="H79" s="1354" t="s">
        <v>2135</v>
      </c>
      <c r="I79" s="1351" t="s">
        <v>556</v>
      </c>
      <c r="J79" s="1357" t="s">
        <v>693</v>
      </c>
      <c r="K79" s="1355" t="str">
        <f t="shared" si="2"/>
        <v>Hà Nội-Cần Thơ</v>
      </c>
      <c r="L79" s="1419" t="str">
        <f>VLOOKUP(H79,'Thông tin'!$G$2:$H$300,2,0)</f>
        <v>XE01456</v>
      </c>
      <c r="M79" s="1419">
        <f>VLOOKUP(K79,'Thông tin'!$B$2:$C$384,2,0)</f>
        <v>1900</v>
      </c>
      <c r="N79" s="1350"/>
      <c r="O79" s="1356">
        <v>750000</v>
      </c>
      <c r="P79" s="1350"/>
    </row>
    <row r="80" spans="1:16" ht="26.4" customHeight="1">
      <c r="A80" s="1350">
        <v>72</v>
      </c>
      <c r="B80" s="1412">
        <v>46150</v>
      </c>
      <c r="C80" s="1410" t="s">
        <v>1329</v>
      </c>
      <c r="D80" s="1410"/>
      <c r="E80" s="1352"/>
      <c r="F80" s="1453" t="s">
        <v>1058</v>
      </c>
      <c r="G80" s="1420" t="str">
        <f>VLOOKUP(F80,'Mã xe'!$A$2:$B$200,2,0)</f>
        <v>8T</v>
      </c>
      <c r="H80" s="1354" t="s">
        <v>2322</v>
      </c>
      <c r="I80" s="1351" t="s">
        <v>556</v>
      </c>
      <c r="J80" s="1357" t="s">
        <v>693</v>
      </c>
      <c r="K80" s="1355" t="str">
        <f t="shared" si="2"/>
        <v>Hà Nội-Cần Thơ</v>
      </c>
      <c r="L80" s="1419" t="str">
        <f>VLOOKUP(H80,'Thông tin'!$G$2:$H$300,2,0)</f>
        <v>XE01599</v>
      </c>
      <c r="M80" s="1419">
        <f>VLOOKUP(K80,'Thông tin'!$B$2:$C$384,2,0)</f>
        <v>1900</v>
      </c>
      <c r="N80" s="1350"/>
      <c r="O80" s="1356">
        <v>750000</v>
      </c>
      <c r="P80" s="1350"/>
    </row>
    <row r="81" spans="1:16" ht="26.4" customHeight="1">
      <c r="A81" s="1350">
        <v>73</v>
      </c>
      <c r="B81" s="1412">
        <v>46150</v>
      </c>
      <c r="C81" s="1410" t="s">
        <v>1329</v>
      </c>
      <c r="D81" s="1410"/>
      <c r="E81" s="1352"/>
      <c r="F81" s="1455" t="s">
        <v>1064</v>
      </c>
      <c r="G81" s="1420" t="str">
        <f>VLOOKUP(F81,'Mã xe'!$A$2:$B$200,2,0)</f>
        <v>15T</v>
      </c>
      <c r="H81" s="1354" t="s">
        <v>2122</v>
      </c>
      <c r="I81" s="1351" t="s">
        <v>556</v>
      </c>
      <c r="J81" s="1357" t="s">
        <v>693</v>
      </c>
      <c r="K81" s="1355" t="str">
        <f t="shared" si="2"/>
        <v>Hà Nội-Cần Thơ</v>
      </c>
      <c r="L81" s="1419" t="str">
        <f>VLOOKUP(H81,'Thông tin'!$G$2:$H$300,2,0)</f>
        <v>XE01390</v>
      </c>
      <c r="M81" s="1419">
        <f>VLOOKUP(K81,'Thông tin'!$B$2:$C$384,2,0)</f>
        <v>1900</v>
      </c>
      <c r="N81" s="1350"/>
      <c r="O81" s="1356">
        <v>750000</v>
      </c>
      <c r="P81" s="1350"/>
    </row>
    <row r="82" spans="1:16" ht="26.4" customHeight="1">
      <c r="A82" s="1350">
        <v>74</v>
      </c>
      <c r="B82" s="1412">
        <v>46150</v>
      </c>
      <c r="C82" s="1410" t="s">
        <v>1329</v>
      </c>
      <c r="D82" s="1410"/>
      <c r="E82" s="1352"/>
      <c r="F82" s="1455" t="s">
        <v>1064</v>
      </c>
      <c r="G82" s="1420" t="str">
        <f>VLOOKUP(F82,'Mã xe'!$A$2:$B$200,2,0)</f>
        <v>15T</v>
      </c>
      <c r="H82" s="1354" t="s">
        <v>2243</v>
      </c>
      <c r="I82" s="1351" t="s">
        <v>556</v>
      </c>
      <c r="J82" s="1357" t="s">
        <v>693</v>
      </c>
      <c r="K82" s="1355" t="str">
        <f t="shared" si="2"/>
        <v>Hà Nội-Cần Thơ</v>
      </c>
      <c r="L82" s="1419" t="str">
        <f>VLOOKUP(H82,'Thông tin'!$G$2:$H$300,2,0)</f>
        <v>XE01532</v>
      </c>
      <c r="M82" s="1419">
        <f>VLOOKUP(K82,'Thông tin'!$B$2:$C$384,2,0)</f>
        <v>1900</v>
      </c>
      <c r="N82" s="1350"/>
      <c r="O82" s="1356">
        <v>750000</v>
      </c>
      <c r="P82" s="1434" t="s">
        <v>2520</v>
      </c>
    </row>
    <row r="83" spans="1:16" ht="26.4" customHeight="1">
      <c r="A83" s="1350">
        <v>75</v>
      </c>
      <c r="B83" s="1412">
        <v>46150</v>
      </c>
      <c r="C83" s="1410" t="s">
        <v>1329</v>
      </c>
      <c r="D83" s="1410"/>
      <c r="E83" s="1352"/>
      <c r="F83" s="1453" t="s">
        <v>2274</v>
      </c>
      <c r="G83" s="1420" t="str">
        <f>VLOOKUP(F83,'Mã xe'!$A$2:$B$200,2,0)</f>
        <v>8T</v>
      </c>
      <c r="H83" s="1354" t="s">
        <v>1239</v>
      </c>
      <c r="I83" s="1351" t="s">
        <v>556</v>
      </c>
      <c r="J83" s="1357" t="s">
        <v>2561</v>
      </c>
      <c r="K83" s="1355" t="str">
        <f t="shared" si="2"/>
        <v>Hà Nội-KonTum - Gia Lai - Đăk Nông</v>
      </c>
      <c r="L83" s="1419" t="str">
        <f>VLOOKUP(H83,'Thông tin'!$G$2:$H$300,2,0)</f>
        <v>XE01098</v>
      </c>
      <c r="M83" s="1419">
        <f>VLOOKUP(K83,'Thông tin'!$B$2:$C$384,2,0)</f>
        <v>1400</v>
      </c>
      <c r="N83" s="1350"/>
      <c r="O83" s="1356">
        <v>750000</v>
      </c>
      <c r="P83" s="1350"/>
    </row>
    <row r="84" spans="1:16" ht="26.4" customHeight="1">
      <c r="A84" s="1350">
        <v>76</v>
      </c>
      <c r="B84" s="1412">
        <v>46150</v>
      </c>
      <c r="C84" s="1410" t="s">
        <v>1329</v>
      </c>
      <c r="D84" s="1410"/>
      <c r="E84" s="1352"/>
      <c r="F84" s="1453" t="s">
        <v>2274</v>
      </c>
      <c r="G84" s="1420" t="str">
        <f>VLOOKUP(F84,'Mã xe'!$A$2:$B$200,2,0)</f>
        <v>8T</v>
      </c>
      <c r="H84" s="1354" t="s">
        <v>2321</v>
      </c>
      <c r="I84" s="1351" t="s">
        <v>556</v>
      </c>
      <c r="J84" s="1357" t="s">
        <v>2561</v>
      </c>
      <c r="K84" s="1355" t="str">
        <f t="shared" si="2"/>
        <v>Hà Nội-KonTum - Gia Lai - Đăk Nông</v>
      </c>
      <c r="L84" s="1419" t="str">
        <f>VLOOKUP(H84,'Thông tin'!$G$2:$H$300,2,0)</f>
        <v>XE01600</v>
      </c>
      <c r="M84" s="1419">
        <f>VLOOKUP(K84,'Thông tin'!$B$2:$C$384,2,0)</f>
        <v>1400</v>
      </c>
      <c r="N84" s="1350"/>
      <c r="O84" s="1356">
        <v>750000</v>
      </c>
      <c r="P84" s="1350"/>
    </row>
    <row r="85" spans="1:16" ht="26.4" customHeight="1">
      <c r="A85" s="1350">
        <v>77</v>
      </c>
      <c r="B85" s="1412">
        <v>46151</v>
      </c>
      <c r="C85" s="1410" t="s">
        <v>1329</v>
      </c>
      <c r="D85" s="1410"/>
      <c r="E85" s="1352"/>
      <c r="F85" s="1453" t="s">
        <v>2273</v>
      </c>
      <c r="G85" s="1420" t="str">
        <f>VLOOKUP(F85,'Mã xe'!$A$2:$B$200,2,0)</f>
        <v>8T</v>
      </c>
      <c r="H85" s="1354" t="s">
        <v>2131</v>
      </c>
      <c r="I85" s="1351" t="s">
        <v>556</v>
      </c>
      <c r="J85" s="1351" t="s">
        <v>2440</v>
      </c>
      <c r="K85" s="1355" t="str">
        <f t="shared" si="2"/>
        <v>Hà Nội-Kiên Giang</v>
      </c>
      <c r="L85" s="1419" t="str">
        <f>VLOOKUP(H85,'Thông tin'!$G$2:$H$300,2,0)</f>
        <v>XE01433</v>
      </c>
      <c r="M85" s="1419">
        <f>VLOOKUP(K85,'Thông tin'!$B$2:$C$384,2,0)</f>
        <v>2150</v>
      </c>
      <c r="N85" s="1350"/>
      <c r="O85" s="1356">
        <v>750000</v>
      </c>
      <c r="P85" s="1350"/>
    </row>
    <row r="86" spans="1:16" ht="26.4" customHeight="1">
      <c r="A86" s="1350">
        <v>78</v>
      </c>
      <c r="B86" s="1412">
        <v>46151</v>
      </c>
      <c r="C86" s="1410" t="s">
        <v>1329</v>
      </c>
      <c r="D86" s="1410"/>
      <c r="E86" s="1352"/>
      <c r="F86" s="1453" t="s">
        <v>2273</v>
      </c>
      <c r="G86" s="1420" t="str">
        <f>VLOOKUP(F86,'Mã xe'!$A$2:$B$200,2,0)</f>
        <v>8T</v>
      </c>
      <c r="H86" s="1354" t="s">
        <v>1341</v>
      </c>
      <c r="I86" s="1351" t="s">
        <v>556</v>
      </c>
      <c r="J86" s="1351" t="s">
        <v>2440</v>
      </c>
      <c r="K86" s="1355" t="str">
        <f t="shared" si="2"/>
        <v>Hà Nội-Kiên Giang</v>
      </c>
      <c r="L86" s="1419" t="str">
        <f>VLOOKUP(H86,'Thông tin'!$G$2:$H$300,2,0)</f>
        <v>XE01281</v>
      </c>
      <c r="M86" s="1419">
        <f>VLOOKUP(K86,'Thông tin'!$B$2:$C$384,2,0)</f>
        <v>2150</v>
      </c>
      <c r="N86" s="1350"/>
      <c r="O86" s="1356">
        <v>750000</v>
      </c>
      <c r="P86" s="1350"/>
    </row>
    <row r="87" spans="1:16" ht="26.4" customHeight="1">
      <c r="A87" s="1350">
        <v>79</v>
      </c>
      <c r="B87" s="1412">
        <v>46151</v>
      </c>
      <c r="C87" s="1410" t="s">
        <v>1329</v>
      </c>
      <c r="D87" s="1410"/>
      <c r="E87" s="1352"/>
      <c r="F87" s="1454" t="s">
        <v>1045</v>
      </c>
      <c r="G87" s="1420" t="str">
        <f>VLOOKUP(F87,'Mã xe'!$A$2:$B$200,2,0)</f>
        <v>8T</v>
      </c>
      <c r="H87" s="1354" t="s">
        <v>1443</v>
      </c>
      <c r="I87" s="1351" t="s">
        <v>556</v>
      </c>
      <c r="J87" s="1351" t="s">
        <v>693</v>
      </c>
      <c r="K87" s="1355" t="str">
        <f t="shared" si="2"/>
        <v>Hà Nội-Cần Thơ</v>
      </c>
      <c r="L87" s="1419" t="str">
        <f>VLOOKUP(H87,'Thông tin'!$G$2:$H$300,2,0)</f>
        <v>XE01335</v>
      </c>
      <c r="M87" s="1419">
        <f>VLOOKUP(K87,'Thông tin'!$B$2:$C$384,2,0)</f>
        <v>1900</v>
      </c>
      <c r="N87" s="1350"/>
      <c r="O87" s="1356">
        <v>750000</v>
      </c>
      <c r="P87" s="1350"/>
    </row>
    <row r="88" spans="1:16" ht="26.4" customHeight="1">
      <c r="A88" s="1350">
        <v>80</v>
      </c>
      <c r="B88" s="1412">
        <v>46151</v>
      </c>
      <c r="C88" s="1410" t="s">
        <v>1329</v>
      </c>
      <c r="D88" s="1410"/>
      <c r="E88" s="1352"/>
      <c r="F88" s="1454" t="s">
        <v>1045</v>
      </c>
      <c r="G88" s="1420" t="str">
        <f>VLOOKUP(F88,'Mã xe'!$A$2:$B$200,2,0)</f>
        <v>8T</v>
      </c>
      <c r="H88" s="1354" t="s">
        <v>2341</v>
      </c>
      <c r="I88" s="1351" t="s">
        <v>556</v>
      </c>
      <c r="J88" s="1351" t="s">
        <v>693</v>
      </c>
      <c r="K88" s="1355" t="str">
        <f t="shared" si="2"/>
        <v>Hà Nội-Cần Thơ</v>
      </c>
      <c r="L88" s="1419" t="str">
        <f>VLOOKUP(H88,'Thông tin'!$G$2:$H$300,2,0)</f>
        <v>XE01644</v>
      </c>
      <c r="M88" s="1419">
        <f>VLOOKUP(K88,'Thông tin'!$B$2:$C$384,2,0)</f>
        <v>1900</v>
      </c>
      <c r="N88" s="1350"/>
      <c r="O88" s="1356">
        <v>750000</v>
      </c>
      <c r="P88" s="1350"/>
    </row>
    <row r="89" spans="1:16" ht="26.4" customHeight="1">
      <c r="A89" s="1350">
        <v>81</v>
      </c>
      <c r="B89" s="1412">
        <v>46152</v>
      </c>
      <c r="C89" s="1410" t="s">
        <v>1329</v>
      </c>
      <c r="D89" s="1410"/>
      <c r="E89" s="1352"/>
      <c r="F89" s="1453" t="s">
        <v>1037</v>
      </c>
      <c r="G89" s="1420" t="str">
        <f>VLOOKUP(F89,'Mã xe'!$A$2:$B$200,2,0)</f>
        <v>8T</v>
      </c>
      <c r="H89" s="1354" t="s">
        <v>2229</v>
      </c>
      <c r="I89" s="1351" t="s">
        <v>556</v>
      </c>
      <c r="J89" s="1351" t="s">
        <v>693</v>
      </c>
      <c r="K89" s="1355" t="str">
        <f t="shared" si="2"/>
        <v>Hà Nội-Cần Thơ</v>
      </c>
      <c r="L89" s="1419" t="str">
        <f>VLOOKUP(H89,'Thông tin'!$G$2:$H$300,2,0)</f>
        <v>XE01543</v>
      </c>
      <c r="M89" s="1419">
        <f>VLOOKUP(K89,'Thông tin'!$B$2:$C$384,2,0)</f>
        <v>1900</v>
      </c>
      <c r="N89" s="1350"/>
      <c r="O89" s="1356">
        <v>750000</v>
      </c>
      <c r="P89" s="1350"/>
    </row>
    <row r="90" spans="1:16" ht="26.4" customHeight="1">
      <c r="A90" s="1350">
        <v>82</v>
      </c>
      <c r="B90" s="1412">
        <v>46152</v>
      </c>
      <c r="C90" s="1410" t="s">
        <v>1329</v>
      </c>
      <c r="D90" s="1410"/>
      <c r="E90" s="1352"/>
      <c r="F90" s="1453" t="s">
        <v>1037</v>
      </c>
      <c r="G90" s="1420" t="str">
        <f>VLOOKUP(F90,'Mã xe'!$A$2:$B$200,2,0)</f>
        <v>8T</v>
      </c>
      <c r="H90" s="1354" t="s">
        <v>2340</v>
      </c>
      <c r="I90" s="1357" t="s">
        <v>556</v>
      </c>
      <c r="J90" s="1357" t="s">
        <v>693</v>
      </c>
      <c r="K90" s="1355" t="str">
        <f t="shared" si="2"/>
        <v>Hà Nội-Cần Thơ</v>
      </c>
      <c r="L90" s="1419" t="str">
        <f>VLOOKUP(H90,'Thông tin'!$G$2:$H$300,2,0)</f>
        <v>XE01622</v>
      </c>
      <c r="M90" s="1419">
        <f>VLOOKUP(K90,'Thông tin'!$B$2:$C$384,2,0)</f>
        <v>1900</v>
      </c>
      <c r="N90" s="1350"/>
      <c r="O90" s="1356">
        <v>750000</v>
      </c>
      <c r="P90" s="1350"/>
    </row>
    <row r="91" spans="1:16" ht="26.4" customHeight="1">
      <c r="A91" s="1350">
        <v>83</v>
      </c>
      <c r="B91" s="1412">
        <v>46153</v>
      </c>
      <c r="C91" s="1410" t="s">
        <v>1329</v>
      </c>
      <c r="D91" s="1410"/>
      <c r="E91" s="1352"/>
      <c r="F91" s="1454" t="s">
        <v>1262</v>
      </c>
      <c r="G91" s="1420" t="str">
        <f>VLOOKUP(F91,'Mã xe'!$A$2:$B$200,2,0)</f>
        <v>8T</v>
      </c>
      <c r="H91" s="1354" t="s">
        <v>2291</v>
      </c>
      <c r="I91" s="1351" t="s">
        <v>556</v>
      </c>
      <c r="J91" s="1357" t="s">
        <v>2399</v>
      </c>
      <c r="K91" s="1355" t="str">
        <f t="shared" si="2"/>
        <v>Hà Nội-An Giang</v>
      </c>
      <c r="L91" s="1419" t="str">
        <f>VLOOKUP(H91,'Thông tin'!$G$2:$H$300,2,0)</f>
        <v>XE01551</v>
      </c>
      <c r="M91" s="1419">
        <f>VLOOKUP(K91,'Thông tin'!$B$2:$C$384,2,0)</f>
        <v>1850</v>
      </c>
      <c r="N91" s="1350"/>
      <c r="O91" s="1356">
        <v>750000</v>
      </c>
      <c r="P91" s="1350"/>
    </row>
    <row r="92" spans="1:16" ht="26.4" customHeight="1">
      <c r="A92" s="1350">
        <v>84</v>
      </c>
      <c r="B92" s="1412">
        <v>46153</v>
      </c>
      <c r="C92" s="1410" t="s">
        <v>1329</v>
      </c>
      <c r="D92" s="1410"/>
      <c r="E92" s="1352"/>
      <c r="F92" s="1454" t="s">
        <v>1262</v>
      </c>
      <c r="G92" s="1420" t="str">
        <f>VLOOKUP(F92,'Mã xe'!$A$2:$B$200,2,0)</f>
        <v>8T</v>
      </c>
      <c r="H92" s="1354" t="s">
        <v>2292</v>
      </c>
      <c r="I92" s="1351" t="s">
        <v>556</v>
      </c>
      <c r="J92" s="1357" t="s">
        <v>2399</v>
      </c>
      <c r="K92" s="1355" t="str">
        <f t="shared" si="2"/>
        <v>Hà Nội-An Giang</v>
      </c>
      <c r="L92" s="1419" t="str">
        <f>VLOOKUP(H92,'Thông tin'!$G$2:$H$300,2,0)</f>
        <v>XE01552</v>
      </c>
      <c r="M92" s="1419">
        <f>VLOOKUP(K92,'Thông tin'!$B$2:$C$384,2,0)</f>
        <v>1850</v>
      </c>
      <c r="N92" s="1350"/>
      <c r="O92" s="1356">
        <v>750000</v>
      </c>
      <c r="P92" s="1350"/>
    </row>
    <row r="93" spans="1:16" ht="26.4" customHeight="1">
      <c r="A93" s="1350">
        <v>85</v>
      </c>
      <c r="B93" s="1412">
        <v>46153</v>
      </c>
      <c r="C93" s="1410" t="s">
        <v>1329</v>
      </c>
      <c r="D93" s="1410"/>
      <c r="E93" s="1352"/>
      <c r="F93" s="1454" t="s">
        <v>1072</v>
      </c>
      <c r="G93" s="1420" t="str">
        <f>VLOOKUP(F93,'Mã xe'!$A$2:$B$200,2,0)</f>
        <v>15T</v>
      </c>
      <c r="H93" s="1354" t="s">
        <v>2173</v>
      </c>
      <c r="I93" s="1351" t="s">
        <v>662</v>
      </c>
      <c r="J93" s="1357" t="s">
        <v>704</v>
      </c>
      <c r="K93" s="1355" t="str">
        <f t="shared" si="2"/>
        <v>Thanh Hóa-Hồ Chí Minh</v>
      </c>
      <c r="L93" s="1419" t="str">
        <f>VLOOKUP(H93,'Thông tin'!$G$2:$H$300,2,0)</f>
        <v>XE01477</v>
      </c>
      <c r="M93" s="1419" t="e">
        <f>VLOOKUP(K93,'Thông tin'!$B$2:$C$384,2,0)</f>
        <v>#N/A</v>
      </c>
      <c r="N93" s="1350"/>
      <c r="O93" s="1356">
        <v>750000</v>
      </c>
      <c r="P93" s="1350"/>
    </row>
    <row r="94" spans="1:16" ht="26.4" customHeight="1">
      <c r="A94" s="1350">
        <v>86</v>
      </c>
      <c r="B94" s="1412">
        <v>46153</v>
      </c>
      <c r="C94" s="1410" t="s">
        <v>1329</v>
      </c>
      <c r="D94" s="1410"/>
      <c r="E94" s="1352"/>
      <c r="F94" s="1454" t="s">
        <v>1072</v>
      </c>
      <c r="G94" s="1420" t="str">
        <f>VLOOKUP(F94,'Mã xe'!$A$2:$B$200,2,0)</f>
        <v>15T</v>
      </c>
      <c r="H94" s="1354" t="s">
        <v>2386</v>
      </c>
      <c r="I94" s="1351" t="s">
        <v>662</v>
      </c>
      <c r="J94" s="1357" t="s">
        <v>704</v>
      </c>
      <c r="K94" s="1355" t="str">
        <f t="shared" si="2"/>
        <v>Thanh Hóa-Hồ Chí Minh</v>
      </c>
      <c r="L94" s="1419" t="str">
        <f>VLOOKUP(H94,'Thông tin'!$G$2:$H$300,2,0)</f>
        <v>XE01670</v>
      </c>
      <c r="M94" s="1419" t="e">
        <f>VLOOKUP(K94,'Thông tin'!$B$2:$C$384,2,0)</f>
        <v>#N/A</v>
      </c>
      <c r="N94" s="1350"/>
      <c r="O94" s="1356">
        <v>750000</v>
      </c>
      <c r="P94" s="1350"/>
    </row>
    <row r="95" spans="1:16" ht="26.4" customHeight="1">
      <c r="A95" s="1350">
        <v>87</v>
      </c>
      <c r="B95" s="1412">
        <v>46153</v>
      </c>
      <c r="C95" s="1410" t="s">
        <v>1329</v>
      </c>
      <c r="D95" s="1410"/>
      <c r="E95" s="1352"/>
      <c r="F95" s="1454" t="s">
        <v>1248</v>
      </c>
      <c r="G95" s="1420" t="str">
        <f>VLOOKUP(F95,'Mã xe'!$A$2:$B$200,2,0)</f>
        <v>8T</v>
      </c>
      <c r="H95" s="1354" t="s">
        <v>2317</v>
      </c>
      <c r="I95" s="1351" t="s">
        <v>556</v>
      </c>
      <c r="J95" s="1351" t="s">
        <v>693</v>
      </c>
      <c r="K95" s="1355" t="str">
        <f t="shared" si="2"/>
        <v>Hà Nội-Cần Thơ</v>
      </c>
      <c r="L95" s="1419" t="str">
        <f>VLOOKUP(H95,'Thông tin'!$G$2:$H$300,2,0)</f>
        <v>XE01582</v>
      </c>
      <c r="M95" s="1419">
        <f>VLOOKUP(K95,'Thông tin'!$B$2:$C$384,2,0)</f>
        <v>1900</v>
      </c>
      <c r="N95" s="1350"/>
      <c r="O95" s="1356">
        <v>750000</v>
      </c>
      <c r="P95" s="1350"/>
    </row>
    <row r="96" spans="1:16" ht="26.4" customHeight="1">
      <c r="A96" s="1350">
        <v>88</v>
      </c>
      <c r="B96" s="1412">
        <v>46153</v>
      </c>
      <c r="C96" s="1410" t="s">
        <v>1329</v>
      </c>
      <c r="D96" s="1410"/>
      <c r="E96" s="1352"/>
      <c r="F96" s="1454" t="s">
        <v>1248</v>
      </c>
      <c r="G96" s="1420" t="str">
        <f>VLOOKUP(F96,'Mã xe'!$A$2:$B$200,2,0)</f>
        <v>8T</v>
      </c>
      <c r="H96" s="1354" t="s">
        <v>2318</v>
      </c>
      <c r="I96" s="1351" t="s">
        <v>556</v>
      </c>
      <c r="J96" s="1351" t="s">
        <v>693</v>
      </c>
      <c r="K96" s="1355" t="str">
        <f t="shared" si="2"/>
        <v>Hà Nội-Cần Thơ</v>
      </c>
      <c r="L96" s="1419" t="str">
        <f>VLOOKUP(H96,'Thông tin'!$G$2:$H$300,2,0)</f>
        <v>XE01583</v>
      </c>
      <c r="M96" s="1419">
        <f>VLOOKUP(K96,'Thông tin'!$B$2:$C$384,2,0)</f>
        <v>1900</v>
      </c>
      <c r="N96" s="1350"/>
      <c r="O96" s="1356">
        <v>750000</v>
      </c>
      <c r="P96" s="1350"/>
    </row>
    <row r="97" spans="1:16" ht="26.4" customHeight="1">
      <c r="A97" s="1350">
        <v>89</v>
      </c>
      <c r="B97" s="1412">
        <v>46154</v>
      </c>
      <c r="C97" s="1410" t="s">
        <v>1329</v>
      </c>
      <c r="D97" s="1410"/>
      <c r="E97" s="1352"/>
      <c r="F97" s="1453" t="s">
        <v>1043</v>
      </c>
      <c r="G97" s="1420" t="str">
        <f>VLOOKUP(F97,'Mã xe'!$A$2:$B$200,2,0)</f>
        <v>15T</v>
      </c>
      <c r="H97" s="1354" t="s">
        <v>1246</v>
      </c>
      <c r="I97" s="1351" t="s">
        <v>662</v>
      </c>
      <c r="J97" s="1351" t="s">
        <v>704</v>
      </c>
      <c r="K97" s="1355" t="str">
        <f t="shared" si="2"/>
        <v>Thanh Hóa-Hồ Chí Minh</v>
      </c>
      <c r="L97" s="1419" t="str">
        <f>VLOOKUP(H97,'Thông tin'!$G$2:$H$300,2,0)</f>
        <v>XE01102</v>
      </c>
      <c r="M97" s="1419" t="e">
        <f>VLOOKUP(K97,'Thông tin'!$B$2:$C$384,2,0)</f>
        <v>#N/A</v>
      </c>
      <c r="N97" s="1350"/>
      <c r="O97" s="1356">
        <v>750000</v>
      </c>
      <c r="P97" s="1350"/>
    </row>
    <row r="98" spans="1:16" ht="26.4" customHeight="1">
      <c r="A98" s="1350">
        <v>90</v>
      </c>
      <c r="B98" s="1412">
        <v>46154</v>
      </c>
      <c r="C98" s="1410" t="s">
        <v>1329</v>
      </c>
      <c r="D98" s="1410"/>
      <c r="E98" s="1352"/>
      <c r="F98" s="1453" t="s">
        <v>1043</v>
      </c>
      <c r="G98" s="1420" t="str">
        <f>VLOOKUP(F98,'Mã xe'!$A$2:$B$200,2,0)</f>
        <v>15T</v>
      </c>
      <c r="H98" s="1354" t="s">
        <v>1432</v>
      </c>
      <c r="I98" s="1351" t="s">
        <v>662</v>
      </c>
      <c r="J98" s="1351" t="s">
        <v>704</v>
      </c>
      <c r="K98" s="1355" t="str">
        <f t="shared" si="2"/>
        <v>Thanh Hóa-Hồ Chí Minh</v>
      </c>
      <c r="L98" s="1419" t="str">
        <f>VLOOKUP(H98,'Thông tin'!$G$2:$H$300,2,0)</f>
        <v>XE01315</v>
      </c>
      <c r="M98" s="1419" t="e">
        <f>VLOOKUP(K98,'Thông tin'!$B$2:$C$384,2,0)</f>
        <v>#N/A</v>
      </c>
      <c r="N98" s="1350"/>
      <c r="O98" s="1356">
        <v>750000</v>
      </c>
      <c r="P98" s="1350"/>
    </row>
    <row r="99" spans="1:16" ht="26.4" customHeight="1">
      <c r="A99" s="1350">
        <v>91</v>
      </c>
      <c r="B99" s="1412">
        <v>46154</v>
      </c>
      <c r="C99" s="1410" t="s">
        <v>1329</v>
      </c>
      <c r="D99" s="1410"/>
      <c r="E99" s="1352"/>
      <c r="F99" s="1453" t="s">
        <v>1049</v>
      </c>
      <c r="G99" s="1420" t="str">
        <f>VLOOKUP(F99,'Mã xe'!$A$2:$B$200,2,0)</f>
        <v>8T</v>
      </c>
      <c r="H99" s="1354" t="s">
        <v>1359</v>
      </c>
      <c r="I99" s="1351" t="s">
        <v>556</v>
      </c>
      <c r="J99" s="1351" t="s">
        <v>693</v>
      </c>
      <c r="K99" s="1355" t="str">
        <f t="shared" si="2"/>
        <v>Hà Nội-Cần Thơ</v>
      </c>
      <c r="L99" s="1419" t="str">
        <f>VLOOKUP(H99,'Thông tin'!$G$2:$H$300,2,0)</f>
        <v>XE01263</v>
      </c>
      <c r="M99" s="1419">
        <f>VLOOKUP(K99,'Thông tin'!$B$2:$C$384,2,0)</f>
        <v>1900</v>
      </c>
      <c r="N99" s="1350"/>
      <c r="O99" s="1356">
        <v>750000</v>
      </c>
      <c r="P99" s="1350"/>
    </row>
    <row r="100" spans="1:16" ht="26.4" customHeight="1">
      <c r="A100" s="1350">
        <v>92</v>
      </c>
      <c r="B100" s="1412">
        <v>46154</v>
      </c>
      <c r="C100" s="1410" t="s">
        <v>1329</v>
      </c>
      <c r="D100" s="1410"/>
      <c r="E100" s="1352"/>
      <c r="F100" s="1453" t="s">
        <v>1049</v>
      </c>
      <c r="G100" s="1420" t="str">
        <f>VLOOKUP(F100,'Mã xe'!$A$2:$B$200,2,0)</f>
        <v>8T</v>
      </c>
      <c r="H100" s="1354" t="s">
        <v>1256</v>
      </c>
      <c r="I100" s="1351" t="s">
        <v>556</v>
      </c>
      <c r="J100" s="1351" t="s">
        <v>693</v>
      </c>
      <c r="K100" s="1355" t="str">
        <f t="shared" si="2"/>
        <v>Hà Nội-Cần Thơ</v>
      </c>
      <c r="L100" s="1419" t="str">
        <f>VLOOKUP(H100,'Thông tin'!$G$2:$H$300,2,0)</f>
        <v>XE01149</v>
      </c>
      <c r="M100" s="1419">
        <f>VLOOKUP(K100,'Thông tin'!$B$2:$C$384,2,0)</f>
        <v>1900</v>
      </c>
      <c r="N100" s="1350"/>
      <c r="O100" s="1356">
        <v>750000</v>
      </c>
      <c r="P100" s="1350"/>
    </row>
    <row r="101" spans="1:16" ht="26.4" customHeight="1">
      <c r="A101" s="1350">
        <v>93</v>
      </c>
      <c r="B101" s="1412">
        <v>46154</v>
      </c>
      <c r="C101" s="1410" t="s">
        <v>1329</v>
      </c>
      <c r="D101" s="1410"/>
      <c r="E101" s="1369"/>
      <c r="F101" s="1453" t="s">
        <v>2104</v>
      </c>
      <c r="G101" s="1420" t="str">
        <f>VLOOKUP(F101,'Mã xe'!$A$2:$B$200,2,0)</f>
        <v>8T</v>
      </c>
      <c r="H101" s="1354" t="s">
        <v>1352</v>
      </c>
      <c r="I101" s="1351" t="s">
        <v>556</v>
      </c>
      <c r="J101" s="1351" t="s">
        <v>2440</v>
      </c>
      <c r="K101" s="1355" t="str">
        <f t="shared" si="2"/>
        <v>Hà Nội-Kiên Giang</v>
      </c>
      <c r="L101" s="1419" t="str">
        <f>VLOOKUP(H101,'Thông tin'!$G$2:$H$300,2,0)</f>
        <v>XE01316</v>
      </c>
      <c r="M101" s="1419">
        <f>VLOOKUP(K101,'Thông tin'!$B$2:$C$384,2,0)</f>
        <v>2150</v>
      </c>
      <c r="N101" s="1350"/>
      <c r="O101" s="1356">
        <v>750000</v>
      </c>
      <c r="P101" s="1350"/>
    </row>
    <row r="102" spans="1:16" ht="26.4" customHeight="1">
      <c r="A102" s="1350">
        <v>94</v>
      </c>
      <c r="B102" s="1412">
        <v>46154</v>
      </c>
      <c r="C102" s="1410" t="s">
        <v>1329</v>
      </c>
      <c r="D102" s="1410"/>
      <c r="E102" s="1369"/>
      <c r="F102" s="1453" t="s">
        <v>2104</v>
      </c>
      <c r="G102" s="1420" t="str">
        <f>VLOOKUP(F102,'Mã xe'!$A$2:$B$200,2,0)</f>
        <v>8T</v>
      </c>
      <c r="H102" s="1354" t="s">
        <v>2247</v>
      </c>
      <c r="I102" s="1351" t="s">
        <v>556</v>
      </c>
      <c r="J102" s="1351" t="s">
        <v>2440</v>
      </c>
      <c r="K102" s="1355" t="str">
        <f t="shared" si="2"/>
        <v>Hà Nội-Kiên Giang</v>
      </c>
      <c r="L102" s="1419" t="str">
        <f>VLOOKUP(H102,'Thông tin'!$G$2:$H$300,2,0)</f>
        <v>XE01534</v>
      </c>
      <c r="M102" s="1419">
        <f>VLOOKUP(K102,'Thông tin'!$B$2:$C$384,2,0)</f>
        <v>2150</v>
      </c>
      <c r="N102" s="1350"/>
      <c r="O102" s="1356">
        <v>750000</v>
      </c>
      <c r="P102" s="1350"/>
    </row>
    <row r="103" spans="1:16" ht="26.4" customHeight="1">
      <c r="A103" s="1350">
        <v>95</v>
      </c>
      <c r="B103" s="1412">
        <v>46154</v>
      </c>
      <c r="C103" s="1410" t="s">
        <v>1329</v>
      </c>
      <c r="D103" s="1410"/>
      <c r="E103" s="1369"/>
      <c r="F103" s="1453" t="s">
        <v>2109</v>
      </c>
      <c r="G103" s="1420" t="str">
        <f>VLOOKUP(F103,'Mã xe'!$A$2:$B$200,2,0)</f>
        <v>8T</v>
      </c>
      <c r="H103" s="1354" t="s">
        <v>1354</v>
      </c>
      <c r="I103" s="1351" t="s">
        <v>556</v>
      </c>
      <c r="J103" s="1351" t="s">
        <v>704</v>
      </c>
      <c r="K103" s="1355" t="str">
        <f t="shared" si="2"/>
        <v>Hà Nội-Hồ Chí Minh</v>
      </c>
      <c r="L103" s="1419" t="str">
        <f>VLOOKUP(H103,'Thông tin'!$G$2:$H$300,2,0)</f>
        <v>XE01283</v>
      </c>
      <c r="M103" s="1419">
        <f>VLOOKUP(K103,'Thông tin'!$B$2:$C$384,2,0)</f>
        <v>1749</v>
      </c>
      <c r="N103" s="1350"/>
      <c r="O103" s="1356">
        <v>750000</v>
      </c>
      <c r="P103" s="1350"/>
    </row>
    <row r="104" spans="1:16" ht="26.4" customHeight="1">
      <c r="A104" s="1350">
        <v>96</v>
      </c>
      <c r="B104" s="1412">
        <v>46154</v>
      </c>
      <c r="C104" s="1410" t="s">
        <v>1329</v>
      </c>
      <c r="D104" s="1410"/>
      <c r="E104" s="1370"/>
      <c r="F104" s="1453" t="s">
        <v>2109</v>
      </c>
      <c r="G104" s="1420" t="str">
        <f>VLOOKUP(F104,'Mã xe'!$A$2:$B$200,2,0)</f>
        <v>8T</v>
      </c>
      <c r="H104" s="1354" t="s">
        <v>2231</v>
      </c>
      <c r="I104" s="1351" t="s">
        <v>556</v>
      </c>
      <c r="J104" s="1351" t="s">
        <v>704</v>
      </c>
      <c r="K104" s="1355" t="str">
        <f t="shared" si="2"/>
        <v>Hà Nội-Hồ Chí Minh</v>
      </c>
      <c r="L104" s="1419" t="str">
        <f>VLOOKUP(H104,'Thông tin'!$G$2:$H$300,2,0)</f>
        <v>XE01541</v>
      </c>
      <c r="M104" s="1419">
        <f>VLOOKUP(K104,'Thông tin'!$B$2:$C$384,2,0)</f>
        <v>1749</v>
      </c>
      <c r="N104" s="1350"/>
      <c r="O104" s="1356">
        <v>750000</v>
      </c>
      <c r="P104" s="1350"/>
    </row>
    <row r="105" spans="1:16" ht="26.4" customHeight="1">
      <c r="A105" s="1350">
        <v>97</v>
      </c>
      <c r="B105" s="1412">
        <v>46155</v>
      </c>
      <c r="C105" s="1410" t="s">
        <v>1329</v>
      </c>
      <c r="D105" s="1410"/>
      <c r="E105" s="1358"/>
      <c r="F105" s="1454" t="s">
        <v>1064</v>
      </c>
      <c r="G105" s="1420" t="str">
        <f>VLOOKUP(F105,'Mã xe'!$A$2:$B$200,2,0)</f>
        <v>15T</v>
      </c>
      <c r="H105" s="1354" t="s">
        <v>2122</v>
      </c>
      <c r="I105" s="1351" t="s">
        <v>662</v>
      </c>
      <c r="J105" s="1351" t="s">
        <v>704</v>
      </c>
      <c r="K105" s="1355" t="str">
        <f t="shared" si="2"/>
        <v>Thanh Hóa-Hồ Chí Minh</v>
      </c>
      <c r="L105" s="1419" t="str">
        <f>VLOOKUP(H105,'Thông tin'!$G$2:$H$300,2,0)</f>
        <v>XE01390</v>
      </c>
      <c r="M105" s="1419" t="e">
        <f>VLOOKUP(K105,'Thông tin'!$B$2:$C$384,2,0)</f>
        <v>#N/A</v>
      </c>
      <c r="N105" s="1350"/>
      <c r="O105" s="1356">
        <v>750000</v>
      </c>
      <c r="P105" s="1359"/>
    </row>
    <row r="106" spans="1:16" ht="26.4" customHeight="1">
      <c r="A106" s="1350">
        <v>98</v>
      </c>
      <c r="B106" s="1412">
        <v>46155</v>
      </c>
      <c r="C106" s="1410" t="s">
        <v>1329</v>
      </c>
      <c r="D106" s="1410"/>
      <c r="E106" s="1358"/>
      <c r="F106" s="1454" t="s">
        <v>1064</v>
      </c>
      <c r="G106" s="1420" t="str">
        <f>VLOOKUP(F106,'Mã xe'!$A$2:$B$200,2,0)</f>
        <v>15T</v>
      </c>
      <c r="H106" s="1354" t="s">
        <v>2443</v>
      </c>
      <c r="I106" s="1351" t="s">
        <v>662</v>
      </c>
      <c r="J106" s="1351" t="s">
        <v>704</v>
      </c>
      <c r="K106" s="1355" t="str">
        <f t="shared" si="2"/>
        <v>Thanh Hóa-Hồ Chí Minh</v>
      </c>
      <c r="L106" s="1419" t="str">
        <f>VLOOKUP(H106,'Thông tin'!$G$2:$H$300,2,0)</f>
        <v>XE01690</v>
      </c>
      <c r="M106" s="1419" t="e">
        <f>VLOOKUP(K106,'Thông tin'!$B$2:$C$384,2,0)</f>
        <v>#N/A</v>
      </c>
      <c r="N106" s="1350"/>
      <c r="O106" s="1356">
        <v>750000</v>
      </c>
      <c r="P106" s="1359"/>
    </row>
    <row r="107" spans="1:16" ht="26.4" customHeight="1">
      <c r="A107" s="1350">
        <v>99</v>
      </c>
      <c r="B107" s="1412">
        <v>46155</v>
      </c>
      <c r="C107" s="1410" t="s">
        <v>1329</v>
      </c>
      <c r="D107" s="1410"/>
      <c r="E107" s="1358"/>
      <c r="F107" s="1453" t="s">
        <v>2274</v>
      </c>
      <c r="G107" s="1420" t="str">
        <f>VLOOKUP(F107,'Mã xe'!$A$2:$B$200,2,0)</f>
        <v>8T</v>
      </c>
      <c r="H107" s="1354" t="s">
        <v>1239</v>
      </c>
      <c r="I107" s="1351" t="s">
        <v>556</v>
      </c>
      <c r="J107" s="1351" t="s">
        <v>2440</v>
      </c>
      <c r="K107" s="1355" t="str">
        <f t="shared" si="2"/>
        <v>Hà Nội-Kiên Giang</v>
      </c>
      <c r="L107" s="1419" t="str">
        <f>VLOOKUP(H107,'Thông tin'!$G$2:$H$300,2,0)</f>
        <v>XE01098</v>
      </c>
      <c r="M107" s="1419">
        <f>VLOOKUP(K107,'Thông tin'!$B$2:$C$384,2,0)</f>
        <v>2150</v>
      </c>
      <c r="N107" s="1350"/>
      <c r="O107" s="1356">
        <v>750000</v>
      </c>
      <c r="P107" s="1359"/>
    </row>
    <row r="108" spans="1:16" ht="26.4" customHeight="1">
      <c r="A108" s="1350">
        <v>100</v>
      </c>
      <c r="B108" s="1412">
        <v>46155</v>
      </c>
      <c r="C108" s="1410" t="s">
        <v>1329</v>
      </c>
      <c r="D108" s="1410"/>
      <c r="E108" s="1358"/>
      <c r="F108" s="1453" t="s">
        <v>2274</v>
      </c>
      <c r="G108" s="1420" t="str">
        <f>VLOOKUP(F108,'Mã xe'!$A$2:$B$200,2,0)</f>
        <v>8T</v>
      </c>
      <c r="H108" s="1354" t="s">
        <v>2321</v>
      </c>
      <c r="I108" s="1357" t="s">
        <v>556</v>
      </c>
      <c r="J108" s="1357" t="s">
        <v>2440</v>
      </c>
      <c r="K108" s="1355" t="str">
        <f t="shared" si="2"/>
        <v>Hà Nội-Kiên Giang</v>
      </c>
      <c r="L108" s="1419" t="str">
        <f>VLOOKUP(H108,'Thông tin'!$G$2:$H$300,2,0)</f>
        <v>XE01600</v>
      </c>
      <c r="M108" s="1419">
        <f>VLOOKUP(K108,'Thông tin'!$B$2:$C$384,2,0)</f>
        <v>2150</v>
      </c>
      <c r="N108" s="1350"/>
      <c r="O108" s="1356">
        <v>750000</v>
      </c>
      <c r="P108" s="1359"/>
    </row>
    <row r="109" spans="1:16" ht="26.4" customHeight="1">
      <c r="A109" s="1350">
        <v>101</v>
      </c>
      <c r="B109" s="1412">
        <v>46155</v>
      </c>
      <c r="C109" s="1410" t="s">
        <v>1329</v>
      </c>
      <c r="D109" s="1410"/>
      <c r="E109" s="1358"/>
      <c r="F109" s="1454" t="s">
        <v>1061</v>
      </c>
      <c r="G109" s="1420" t="str">
        <f>VLOOKUP(F109,'Mã xe'!$A$2:$B$200,2,0)</f>
        <v>8T</v>
      </c>
      <c r="H109" s="1354" t="s">
        <v>2251</v>
      </c>
      <c r="I109" s="1351" t="s">
        <v>556</v>
      </c>
      <c r="J109" s="1357" t="s">
        <v>693</v>
      </c>
      <c r="K109" s="1355" t="str">
        <f t="shared" si="2"/>
        <v>Hà Nội-Cần Thơ</v>
      </c>
      <c r="L109" s="1419" t="str">
        <f>VLOOKUP(H109,'Thông tin'!$G$2:$H$300,2,0)</f>
        <v>XE01527</v>
      </c>
      <c r="M109" s="1419">
        <f>VLOOKUP(K109,'Thông tin'!$B$2:$C$384,2,0)</f>
        <v>1900</v>
      </c>
      <c r="N109" s="1350"/>
      <c r="O109" s="1356">
        <v>750000</v>
      </c>
      <c r="P109" s="1350"/>
    </row>
    <row r="110" spans="1:16" ht="26.4" customHeight="1">
      <c r="A110" s="1350">
        <v>102</v>
      </c>
      <c r="B110" s="1412">
        <v>46155</v>
      </c>
      <c r="C110" s="1410" t="s">
        <v>1329</v>
      </c>
      <c r="D110" s="1410"/>
      <c r="E110" s="1358"/>
      <c r="F110" s="1454" t="s">
        <v>1061</v>
      </c>
      <c r="G110" s="1420" t="str">
        <f>VLOOKUP(F110,'Mã xe'!$A$2:$B$200,2,0)</f>
        <v>8T</v>
      </c>
      <c r="H110" s="1354" t="s">
        <v>2319</v>
      </c>
      <c r="I110" s="1351" t="s">
        <v>556</v>
      </c>
      <c r="J110" s="1357" t="s">
        <v>693</v>
      </c>
      <c r="K110" s="1355" t="str">
        <f t="shared" si="2"/>
        <v>Hà Nội-Cần Thơ</v>
      </c>
      <c r="L110" s="1419" t="str">
        <f>VLOOKUP(H110,'Thông tin'!$G$2:$H$300,2,0)</f>
        <v>XE01574</v>
      </c>
      <c r="M110" s="1419">
        <f>VLOOKUP(K110,'Thông tin'!$B$2:$C$384,2,0)</f>
        <v>1900</v>
      </c>
      <c r="N110" s="1350"/>
      <c r="O110" s="1356">
        <v>750000</v>
      </c>
      <c r="P110" s="1350"/>
    </row>
    <row r="111" spans="1:16" ht="26.4" customHeight="1">
      <c r="A111" s="1350">
        <v>103</v>
      </c>
      <c r="B111" s="1412">
        <v>46156</v>
      </c>
      <c r="C111" s="1410" t="s">
        <v>1329</v>
      </c>
      <c r="D111" s="1410"/>
      <c r="E111" s="1358"/>
      <c r="F111" s="1454" t="s">
        <v>2110</v>
      </c>
      <c r="G111" s="1420" t="str">
        <f>VLOOKUP(F111,'Mã xe'!$A$2:$B$200,2,0)</f>
        <v>8T</v>
      </c>
      <c r="H111" s="1354" t="s">
        <v>1358</v>
      </c>
      <c r="I111" s="1351" t="s">
        <v>662</v>
      </c>
      <c r="J111" s="1357" t="s">
        <v>704</v>
      </c>
      <c r="K111" s="1355" t="str">
        <f t="shared" si="2"/>
        <v>Thanh Hóa-Hồ Chí Minh</v>
      </c>
      <c r="L111" s="1419" t="str">
        <f>VLOOKUP(H111,'Thông tin'!$G$2:$H$300,2,0)</f>
        <v>XE01326</v>
      </c>
      <c r="M111" s="1419" t="e">
        <f>VLOOKUP(K111,'Thông tin'!$B$2:$C$384,2,0)</f>
        <v>#N/A</v>
      </c>
      <c r="N111" s="1350"/>
      <c r="O111" s="1356">
        <v>750000</v>
      </c>
      <c r="P111" s="1350"/>
    </row>
    <row r="112" spans="1:16" ht="26.4" customHeight="1">
      <c r="A112" s="1350">
        <v>104</v>
      </c>
      <c r="B112" s="1412">
        <v>46156</v>
      </c>
      <c r="C112" s="1410" t="s">
        <v>1329</v>
      </c>
      <c r="D112" s="1410"/>
      <c r="E112" s="1358"/>
      <c r="F112" s="1454" t="s">
        <v>2110</v>
      </c>
      <c r="G112" s="1420" t="str">
        <f>VLOOKUP(F112,'Mã xe'!$A$2:$B$200,2,0)</f>
        <v>8T</v>
      </c>
      <c r="H112" s="1354" t="s">
        <v>1357</v>
      </c>
      <c r="I112" s="1351" t="s">
        <v>662</v>
      </c>
      <c r="J112" s="1357" t="s">
        <v>704</v>
      </c>
      <c r="K112" s="1355" t="str">
        <f t="shared" si="2"/>
        <v>Thanh Hóa-Hồ Chí Minh</v>
      </c>
      <c r="L112" s="1419" t="str">
        <f>VLOOKUP(H112,'Thông tin'!$G$2:$H$300,2,0)</f>
        <v>XE01325</v>
      </c>
      <c r="M112" s="1419" t="e">
        <f>VLOOKUP(K112,'Thông tin'!$B$2:$C$384,2,0)</f>
        <v>#N/A</v>
      </c>
      <c r="N112" s="1350"/>
      <c r="O112" s="1356">
        <v>750000</v>
      </c>
      <c r="P112" s="1350"/>
    </row>
    <row r="113" spans="1:16" ht="26.4" customHeight="1">
      <c r="A113" s="1350">
        <v>105</v>
      </c>
      <c r="B113" s="1412">
        <v>46156</v>
      </c>
      <c r="C113" s="1410" t="s">
        <v>1329</v>
      </c>
      <c r="D113" s="1410"/>
      <c r="E113" s="1358"/>
      <c r="F113" s="1454" t="s">
        <v>1065</v>
      </c>
      <c r="G113" s="1420" t="str">
        <f>VLOOKUP(F113,'Mã xe'!$A$2:$B$200,2,0)</f>
        <v>8T</v>
      </c>
      <c r="H113" s="1354" t="s">
        <v>1338</v>
      </c>
      <c r="I113" s="1351" t="s">
        <v>556</v>
      </c>
      <c r="J113" s="1357" t="s">
        <v>693</v>
      </c>
      <c r="K113" s="1355" t="str">
        <f t="shared" si="2"/>
        <v>Hà Nội-Cần Thơ</v>
      </c>
      <c r="L113" s="1419" t="str">
        <f>VLOOKUP(H113,'Thông tin'!$G$2:$H$300,2,0)</f>
        <v>XE01304</v>
      </c>
      <c r="M113" s="1419">
        <f>VLOOKUP(K113,'Thông tin'!$B$2:$C$384,2,0)</f>
        <v>1900</v>
      </c>
      <c r="N113" s="1350"/>
      <c r="O113" s="1356">
        <v>750000</v>
      </c>
      <c r="P113" s="1350"/>
    </row>
    <row r="114" spans="1:16" ht="26.4" customHeight="1">
      <c r="A114" s="1350">
        <v>106</v>
      </c>
      <c r="B114" s="1412">
        <v>46156</v>
      </c>
      <c r="C114" s="1410" t="s">
        <v>1329</v>
      </c>
      <c r="D114" s="1410"/>
      <c r="E114" s="1358"/>
      <c r="F114" s="1454" t="s">
        <v>1065</v>
      </c>
      <c r="G114" s="1420" t="str">
        <f>VLOOKUP(F114,'Mã xe'!$A$2:$B$200,2,0)</f>
        <v>8T</v>
      </c>
      <c r="H114" s="1354" t="s">
        <v>1339</v>
      </c>
      <c r="I114" s="1351" t="s">
        <v>556</v>
      </c>
      <c r="J114" s="1357" t="s">
        <v>693</v>
      </c>
      <c r="K114" s="1355" t="str">
        <f t="shared" si="2"/>
        <v>Hà Nội-Cần Thơ</v>
      </c>
      <c r="L114" s="1419" t="str">
        <f>VLOOKUP(H114,'Thông tin'!$G$2:$H$300,2,0)</f>
        <v>XE01305</v>
      </c>
      <c r="M114" s="1419">
        <f>VLOOKUP(K114,'Thông tin'!$B$2:$C$384,2,0)</f>
        <v>1900</v>
      </c>
      <c r="N114" s="1350"/>
      <c r="O114" s="1356">
        <v>750000</v>
      </c>
      <c r="P114" s="1350"/>
    </row>
    <row r="115" spans="1:16" ht="26.4" customHeight="1">
      <c r="A115" s="1350">
        <v>107</v>
      </c>
      <c r="B115" s="1412">
        <v>46157</v>
      </c>
      <c r="C115" s="1410" t="s">
        <v>1329</v>
      </c>
      <c r="D115" s="1410"/>
      <c r="E115" s="1358"/>
      <c r="F115" s="1455" t="s">
        <v>1054</v>
      </c>
      <c r="G115" s="1420" t="str">
        <f>VLOOKUP(F115,'Mã xe'!$A$2:$B$200,2,0)</f>
        <v>15T</v>
      </c>
      <c r="H115" s="1354" t="s">
        <v>847</v>
      </c>
      <c r="I115" s="1351" t="s">
        <v>662</v>
      </c>
      <c r="J115" s="1351" t="s">
        <v>704</v>
      </c>
      <c r="K115" s="1355" t="str">
        <f t="shared" si="2"/>
        <v>Thanh Hóa-Hồ Chí Minh</v>
      </c>
      <c r="L115" s="1419" t="str">
        <f>VLOOKUP(H115,'Thông tin'!$G$2:$H$300,2,0)</f>
        <v>XE00873</v>
      </c>
      <c r="M115" s="1419" t="e">
        <f>VLOOKUP(K115,'Thông tin'!$B$2:$C$384,2,0)</f>
        <v>#N/A</v>
      </c>
      <c r="N115" s="1350"/>
      <c r="O115" s="1356">
        <v>750000</v>
      </c>
      <c r="P115" s="1350"/>
    </row>
    <row r="116" spans="1:16" ht="26.4" customHeight="1">
      <c r="A116" s="1350">
        <v>108</v>
      </c>
      <c r="B116" s="1412">
        <v>46157</v>
      </c>
      <c r="C116" s="1410" t="s">
        <v>1329</v>
      </c>
      <c r="D116" s="1410"/>
      <c r="E116" s="1358"/>
      <c r="F116" s="1455" t="s">
        <v>1054</v>
      </c>
      <c r="G116" s="1420" t="str">
        <f>VLOOKUP(F116,'Mã xe'!$A$2:$B$200,2,0)</f>
        <v>15T</v>
      </c>
      <c r="H116" s="1354" t="s">
        <v>2392</v>
      </c>
      <c r="I116" s="1351" t="s">
        <v>662</v>
      </c>
      <c r="J116" s="1351" t="s">
        <v>704</v>
      </c>
      <c r="K116" s="1355" t="str">
        <f t="shared" si="2"/>
        <v>Thanh Hóa-Hồ Chí Minh</v>
      </c>
      <c r="L116" s="1419" t="str">
        <f>VLOOKUP(H116,'Thông tin'!$G$2:$H$300,2,0)</f>
        <v>XE01672</v>
      </c>
      <c r="M116" s="1419" t="e">
        <f>VLOOKUP(K116,'Thông tin'!$B$2:$C$384,2,0)</f>
        <v>#N/A</v>
      </c>
      <c r="N116" s="1350"/>
      <c r="O116" s="1356">
        <v>750000</v>
      </c>
      <c r="P116" s="1350"/>
    </row>
    <row r="117" spans="1:16" ht="26.4" customHeight="1">
      <c r="A117" s="1350">
        <v>109</v>
      </c>
      <c r="B117" s="1412">
        <v>46157</v>
      </c>
      <c r="C117" s="1410" t="s">
        <v>1329</v>
      </c>
      <c r="D117" s="1410"/>
      <c r="E117" s="1358"/>
      <c r="F117" s="1454" t="s">
        <v>1250</v>
      </c>
      <c r="G117" s="1420" t="str">
        <f>VLOOKUP(F117,'Mã xe'!$A$2:$B$200,2,0)</f>
        <v>8T</v>
      </c>
      <c r="H117" s="1354" t="s">
        <v>2295</v>
      </c>
      <c r="I117" s="1351" t="s">
        <v>556</v>
      </c>
      <c r="J117" s="1351" t="s">
        <v>693</v>
      </c>
      <c r="K117" s="1355" t="str">
        <f t="shared" si="2"/>
        <v>Hà Nội-Cần Thơ</v>
      </c>
      <c r="L117" s="1419" t="str">
        <f>VLOOKUP(H117,'Thông tin'!$G$2:$H$300,2,0)</f>
        <v>XE01563</v>
      </c>
      <c r="M117" s="1419">
        <f>VLOOKUP(K117,'Thông tin'!$B$2:$C$384,2,0)</f>
        <v>1900</v>
      </c>
      <c r="N117" s="1350"/>
      <c r="O117" s="1356">
        <v>750000</v>
      </c>
      <c r="P117" s="1350"/>
    </row>
    <row r="118" spans="1:16" ht="26.4" customHeight="1">
      <c r="A118" s="1350">
        <v>110</v>
      </c>
      <c r="B118" s="1412">
        <v>46157</v>
      </c>
      <c r="C118" s="1410" t="s">
        <v>1329</v>
      </c>
      <c r="D118" s="1410"/>
      <c r="E118" s="1358"/>
      <c r="F118" s="1454" t="s">
        <v>1250</v>
      </c>
      <c r="G118" s="1420" t="str">
        <f>VLOOKUP(F118,'Mã xe'!$A$2:$B$200,2,0)</f>
        <v>8T</v>
      </c>
      <c r="H118" s="1354" t="s">
        <v>2323</v>
      </c>
      <c r="I118" s="1351" t="s">
        <v>556</v>
      </c>
      <c r="J118" s="1351" t="s">
        <v>693</v>
      </c>
      <c r="K118" s="1355" t="str">
        <f t="shared" si="2"/>
        <v>Hà Nội-Cần Thơ</v>
      </c>
      <c r="L118" s="1419" t="str">
        <f>VLOOKUP(H118,'Thông tin'!$G$2:$H$300,2,0)</f>
        <v>XE01609</v>
      </c>
      <c r="M118" s="1419">
        <f>VLOOKUP(K118,'Thông tin'!$B$2:$C$384,2,0)</f>
        <v>1900</v>
      </c>
      <c r="N118" s="1350"/>
      <c r="O118" s="1356">
        <v>750000</v>
      </c>
      <c r="P118" s="1350"/>
    </row>
    <row r="119" spans="1:16" ht="26.4" customHeight="1">
      <c r="A119" s="1350">
        <v>111</v>
      </c>
      <c r="B119" s="1412">
        <v>46158</v>
      </c>
      <c r="C119" s="1410" t="s">
        <v>1329</v>
      </c>
      <c r="D119" s="1410"/>
      <c r="E119" s="1358"/>
      <c r="F119" s="1454" t="s">
        <v>1058</v>
      </c>
      <c r="G119" s="1420" t="str">
        <f>VLOOKUP(F119,'Mã xe'!$A$2:$B$200,2,0)</f>
        <v>8T</v>
      </c>
      <c r="H119" s="1354" t="s">
        <v>2135</v>
      </c>
      <c r="I119" s="1351" t="s">
        <v>556</v>
      </c>
      <c r="J119" s="1351" t="s">
        <v>693</v>
      </c>
      <c r="K119" s="1355" t="str">
        <f t="shared" si="2"/>
        <v>Hà Nội-Cần Thơ</v>
      </c>
      <c r="L119" s="1419" t="str">
        <f>VLOOKUP(H119,'Thông tin'!$G$2:$H$300,2,0)</f>
        <v>XE01456</v>
      </c>
      <c r="M119" s="1419">
        <f>VLOOKUP(K119,'Thông tin'!$B$2:$C$384,2,0)</f>
        <v>1900</v>
      </c>
      <c r="N119" s="1350"/>
      <c r="O119" s="1356">
        <v>750000</v>
      </c>
      <c r="P119" s="1350"/>
    </row>
    <row r="120" spans="1:16" ht="26.4" customHeight="1">
      <c r="A120" s="1350">
        <v>112</v>
      </c>
      <c r="B120" s="1412">
        <v>46158</v>
      </c>
      <c r="C120" s="1410" t="s">
        <v>1329</v>
      </c>
      <c r="D120" s="1410"/>
      <c r="E120" s="1358"/>
      <c r="F120" s="1454" t="s">
        <v>1058</v>
      </c>
      <c r="G120" s="1420" t="str">
        <f>VLOOKUP(F120,'Mã xe'!$A$2:$B$200,2,0)</f>
        <v>8T</v>
      </c>
      <c r="H120" s="1354" t="s">
        <v>2322</v>
      </c>
      <c r="I120" s="1351" t="s">
        <v>556</v>
      </c>
      <c r="J120" s="1351" t="s">
        <v>693</v>
      </c>
      <c r="K120" s="1355" t="str">
        <f t="shared" si="2"/>
        <v>Hà Nội-Cần Thơ</v>
      </c>
      <c r="L120" s="1419" t="str">
        <f>VLOOKUP(H120,'Thông tin'!$G$2:$H$300,2,0)</f>
        <v>XE01599</v>
      </c>
      <c r="M120" s="1419">
        <f>VLOOKUP(K120,'Thông tin'!$B$2:$C$384,2,0)</f>
        <v>1900</v>
      </c>
      <c r="N120" s="1350"/>
      <c r="O120" s="1356">
        <v>750000</v>
      </c>
      <c r="P120" s="1350"/>
    </row>
    <row r="121" spans="1:16" ht="26.4" customHeight="1">
      <c r="A121" s="1350">
        <v>113</v>
      </c>
      <c r="B121" s="1412">
        <v>46159</v>
      </c>
      <c r="C121" s="1410" t="s">
        <v>1329</v>
      </c>
      <c r="D121" s="1410"/>
      <c r="E121" s="1358"/>
      <c r="F121" s="1454" t="s">
        <v>2111</v>
      </c>
      <c r="G121" s="1420" t="str">
        <f>VLOOKUP(F121,'Mã xe'!$A$2:$B$200,2,0)</f>
        <v>8T</v>
      </c>
      <c r="H121" s="1354" t="s">
        <v>2125</v>
      </c>
      <c r="I121" s="1351" t="s">
        <v>556</v>
      </c>
      <c r="J121" s="1357" t="s">
        <v>693</v>
      </c>
      <c r="K121" s="1355" t="str">
        <f t="shared" si="2"/>
        <v>Hà Nội-Cần Thơ</v>
      </c>
      <c r="L121" s="1419" t="str">
        <f>VLOOKUP(H121,'Thông tin'!$G$2:$H$300,2,0)</f>
        <v>XE01417</v>
      </c>
      <c r="M121" s="1419">
        <f>VLOOKUP(K121,'Thông tin'!$B$2:$C$384,2,0)</f>
        <v>1900</v>
      </c>
      <c r="N121" s="1350"/>
      <c r="O121" s="1356">
        <v>750000</v>
      </c>
      <c r="P121" s="1350"/>
    </row>
    <row r="122" spans="1:16" ht="26.4" customHeight="1">
      <c r="A122" s="1350">
        <v>114</v>
      </c>
      <c r="B122" s="1412">
        <v>46159</v>
      </c>
      <c r="C122" s="1410" t="s">
        <v>1329</v>
      </c>
      <c r="D122" s="1410"/>
      <c r="E122" s="1358"/>
      <c r="F122" s="1454" t="s">
        <v>2111</v>
      </c>
      <c r="G122" s="1420" t="str">
        <f>VLOOKUP(F122,'Mã xe'!$A$2:$B$200,2,0)</f>
        <v>8T</v>
      </c>
      <c r="H122" s="1354" t="s">
        <v>2384</v>
      </c>
      <c r="I122" s="1351" t="s">
        <v>556</v>
      </c>
      <c r="J122" s="1357" t="s">
        <v>693</v>
      </c>
      <c r="K122" s="1355" t="str">
        <f t="shared" si="2"/>
        <v>Hà Nội-Cần Thơ</v>
      </c>
      <c r="L122" s="1419" t="str">
        <f>VLOOKUP(H122,'Thông tin'!$G$2:$H$300,2,0)</f>
        <v>XE01671</v>
      </c>
      <c r="M122" s="1419">
        <f>VLOOKUP(K122,'Thông tin'!$B$2:$C$384,2,0)</f>
        <v>1900</v>
      </c>
      <c r="N122" s="1350"/>
      <c r="O122" s="1356">
        <v>750000</v>
      </c>
      <c r="P122" s="1350"/>
    </row>
    <row r="123" spans="1:16" ht="26.4" customHeight="1">
      <c r="A123" s="1350">
        <v>115</v>
      </c>
      <c r="B123" s="1412">
        <v>46159</v>
      </c>
      <c r="C123" s="1410" t="s">
        <v>1329</v>
      </c>
      <c r="D123" s="1410"/>
      <c r="E123" s="1358"/>
      <c r="F123" s="1454" t="s">
        <v>2273</v>
      </c>
      <c r="G123" s="1420" t="str">
        <f>VLOOKUP(F123,'Mã xe'!$A$2:$B$200,2,0)</f>
        <v>8T</v>
      </c>
      <c r="H123" s="1354" t="s">
        <v>2131</v>
      </c>
      <c r="I123" s="1351" t="s">
        <v>662</v>
      </c>
      <c r="J123" s="1357" t="s">
        <v>704</v>
      </c>
      <c r="K123" s="1355" t="str">
        <f t="shared" si="2"/>
        <v>Thanh Hóa-Hồ Chí Minh</v>
      </c>
      <c r="L123" s="1419" t="str">
        <f>VLOOKUP(H123,'Thông tin'!$G$2:$H$300,2,0)</f>
        <v>XE01433</v>
      </c>
      <c r="M123" s="1419" t="e">
        <f>VLOOKUP(K123,'Thông tin'!$B$2:$C$384,2,0)</f>
        <v>#N/A</v>
      </c>
      <c r="N123" s="1350"/>
      <c r="O123" s="1356">
        <v>750000</v>
      </c>
      <c r="P123" s="1350"/>
    </row>
    <row r="124" spans="1:16" ht="26.4" customHeight="1">
      <c r="A124" s="1350">
        <v>116</v>
      </c>
      <c r="B124" s="1412">
        <v>46159</v>
      </c>
      <c r="C124" s="1410" t="s">
        <v>1329</v>
      </c>
      <c r="D124" s="1410"/>
      <c r="E124" s="1358"/>
      <c r="F124" s="1454" t="s">
        <v>2273</v>
      </c>
      <c r="G124" s="1420" t="str">
        <f>VLOOKUP(F124,'Mã xe'!$A$2:$B$200,2,0)</f>
        <v>8T</v>
      </c>
      <c r="H124" s="1354" t="s">
        <v>1341</v>
      </c>
      <c r="I124" s="1351" t="s">
        <v>662</v>
      </c>
      <c r="J124" s="1357" t="s">
        <v>704</v>
      </c>
      <c r="K124" s="1355" t="str">
        <f t="shared" si="2"/>
        <v>Thanh Hóa-Hồ Chí Minh</v>
      </c>
      <c r="L124" s="1419" t="str">
        <f>VLOOKUP(H124,'Thông tin'!$G$2:$H$300,2,0)</f>
        <v>XE01281</v>
      </c>
      <c r="M124" s="1419" t="e">
        <f>VLOOKUP(K124,'Thông tin'!$B$2:$C$384,2,0)</f>
        <v>#N/A</v>
      </c>
      <c r="N124" s="1350"/>
      <c r="O124" s="1356">
        <v>750000</v>
      </c>
      <c r="P124" s="1350"/>
    </row>
    <row r="125" spans="1:16" ht="26.4" customHeight="1">
      <c r="A125" s="1350">
        <v>117</v>
      </c>
      <c r="B125" s="1412">
        <v>46160</v>
      </c>
      <c r="C125" s="1410" t="s">
        <v>1329</v>
      </c>
      <c r="D125" s="1410"/>
      <c r="E125" s="1358"/>
      <c r="F125" s="1454" t="s">
        <v>1004</v>
      </c>
      <c r="G125" s="1420" t="str">
        <f>VLOOKUP(F125,'Mã xe'!$A$2:$B$200,2,0)</f>
        <v>15T</v>
      </c>
      <c r="H125" s="1354" t="s">
        <v>1361</v>
      </c>
      <c r="I125" s="1351" t="s">
        <v>616</v>
      </c>
      <c r="J125" s="1351" t="s">
        <v>2385</v>
      </c>
      <c r="K125" s="1355" t="str">
        <f t="shared" si="2"/>
        <v>Bắc Ninh-Bình Dương</v>
      </c>
      <c r="L125" s="1419" t="str">
        <f>VLOOKUP(H125,'Thông tin'!$G$2:$H$300,2,0)</f>
        <v>XE01331</v>
      </c>
      <c r="M125" s="1419">
        <f>VLOOKUP(K125,'Thông tin'!$B$2:$C$384,2,0)</f>
        <v>1750</v>
      </c>
      <c r="N125" s="1350"/>
      <c r="O125" s="1356">
        <v>750000</v>
      </c>
      <c r="P125" s="1350"/>
    </row>
    <row r="126" spans="1:16" ht="26.4" customHeight="1">
      <c r="A126" s="1350">
        <v>118</v>
      </c>
      <c r="B126" s="1412">
        <v>46160</v>
      </c>
      <c r="C126" s="1410" t="s">
        <v>1329</v>
      </c>
      <c r="D126" s="1410"/>
      <c r="E126" s="1358"/>
      <c r="F126" s="1454" t="s">
        <v>1004</v>
      </c>
      <c r="G126" s="1420" t="str">
        <f>VLOOKUP(F126,'Mã xe'!$A$2:$B$200,2,0)</f>
        <v>15T</v>
      </c>
      <c r="H126" s="1354" t="s">
        <v>2342</v>
      </c>
      <c r="I126" s="1351" t="s">
        <v>616</v>
      </c>
      <c r="J126" s="1351" t="s">
        <v>2385</v>
      </c>
      <c r="K126" s="1355" t="str">
        <f t="shared" si="2"/>
        <v>Bắc Ninh-Bình Dương</v>
      </c>
      <c r="L126" s="1419" t="str">
        <f>VLOOKUP(H126,'Thông tin'!$G$2:$H$300,2,0)</f>
        <v>XE01645</v>
      </c>
      <c r="M126" s="1419">
        <f>VLOOKUP(K126,'Thông tin'!$B$2:$C$384,2,0)</f>
        <v>1750</v>
      </c>
      <c r="N126" s="1350"/>
      <c r="O126" s="1356">
        <v>750000</v>
      </c>
      <c r="P126" s="1350"/>
    </row>
    <row r="127" spans="1:16" ht="26.4" customHeight="1">
      <c r="A127" s="1350">
        <v>119</v>
      </c>
      <c r="B127" s="1412">
        <v>46160</v>
      </c>
      <c r="C127" s="1410" t="s">
        <v>1329</v>
      </c>
      <c r="D127" s="1410"/>
      <c r="E127" s="1358"/>
      <c r="F127" s="1454" t="s">
        <v>2184</v>
      </c>
      <c r="G127" s="1420" t="str">
        <f>VLOOKUP(F127,'Mã xe'!$A$2:$B$200,2,0)</f>
        <v>8T</v>
      </c>
      <c r="H127" s="1502" t="s">
        <v>2459</v>
      </c>
      <c r="I127" s="1351" t="s">
        <v>662</v>
      </c>
      <c r="J127" s="1351" t="s">
        <v>704</v>
      </c>
      <c r="K127" s="1355" t="str">
        <f t="shared" si="2"/>
        <v>Thanh Hóa-Hồ Chí Minh</v>
      </c>
      <c r="L127" s="1419" t="str">
        <f>VLOOKUP(H127,'Thông tin'!$G$2:$H$300,2,0)</f>
        <v>XE01678</v>
      </c>
      <c r="M127" s="1419" t="e">
        <f>VLOOKUP(K127,'Thông tin'!$B$2:$C$384,2,0)</f>
        <v>#N/A</v>
      </c>
      <c r="N127" s="1350"/>
      <c r="O127" s="1356">
        <v>750000</v>
      </c>
      <c r="P127" s="1350"/>
    </row>
    <row r="128" spans="1:16" ht="26.4" customHeight="1">
      <c r="A128" s="1350">
        <v>120</v>
      </c>
      <c r="B128" s="1412">
        <v>46160</v>
      </c>
      <c r="C128" s="1410" t="s">
        <v>1329</v>
      </c>
      <c r="D128" s="1410"/>
      <c r="E128" s="1358"/>
      <c r="F128" s="1454" t="s">
        <v>2184</v>
      </c>
      <c r="G128" s="1420" t="str">
        <f>VLOOKUP(F128,'Mã xe'!$A$2:$B$200,2,0)</f>
        <v>8T</v>
      </c>
      <c r="H128" s="1447" t="s">
        <v>2460</v>
      </c>
      <c r="I128" s="1351" t="s">
        <v>662</v>
      </c>
      <c r="J128" s="1351" t="s">
        <v>704</v>
      </c>
      <c r="K128" s="1355" t="str">
        <f t="shared" ref="K128:K184" si="3">I128&amp;"-"&amp;J128</f>
        <v>Thanh Hóa-Hồ Chí Minh</v>
      </c>
      <c r="L128" s="1419" t="str">
        <f>VLOOKUP(H128,'Thông tin'!$G$2:$H$300,2,0)</f>
        <v>XE01679</v>
      </c>
      <c r="M128" s="1419" t="e">
        <f>VLOOKUP(K128,'Thông tin'!$B$2:$C$384,2,0)</f>
        <v>#N/A</v>
      </c>
      <c r="N128" s="1350"/>
      <c r="O128" s="1356">
        <v>750000</v>
      </c>
      <c r="P128" s="1350"/>
    </row>
    <row r="129" spans="1:17" ht="26.4" customHeight="1">
      <c r="A129" s="1350">
        <v>121</v>
      </c>
      <c r="B129" s="1412">
        <v>46160</v>
      </c>
      <c r="C129" s="1410" t="s">
        <v>1329</v>
      </c>
      <c r="D129" s="1410"/>
      <c r="E129" s="1358"/>
      <c r="F129" s="1454" t="s">
        <v>2109</v>
      </c>
      <c r="G129" s="1420" t="str">
        <f>VLOOKUP(F129,'Mã xe'!$A$2:$B$200,2,0)</f>
        <v>8T</v>
      </c>
      <c r="H129" s="1354" t="s">
        <v>1354</v>
      </c>
      <c r="I129" s="1351" t="s">
        <v>556</v>
      </c>
      <c r="J129" s="1351" t="s">
        <v>693</v>
      </c>
      <c r="K129" s="1355" t="str">
        <f t="shared" si="3"/>
        <v>Hà Nội-Cần Thơ</v>
      </c>
      <c r="L129" s="1419" t="str">
        <f>VLOOKUP(H129,'Thông tin'!$G$2:$H$300,2,0)</f>
        <v>XE01283</v>
      </c>
      <c r="M129" s="1419">
        <f>VLOOKUP(K129,'Thông tin'!$B$2:$C$384,2,0)</f>
        <v>1900</v>
      </c>
      <c r="N129" s="1350"/>
      <c r="O129" s="1356">
        <v>750000</v>
      </c>
      <c r="P129" s="1350"/>
    </row>
    <row r="130" spans="1:17" ht="26.4" customHeight="1">
      <c r="A130" s="1350">
        <v>122</v>
      </c>
      <c r="B130" s="1412">
        <v>46160</v>
      </c>
      <c r="C130" s="1410" t="s">
        <v>1329</v>
      </c>
      <c r="D130" s="1410"/>
      <c r="E130" s="1358"/>
      <c r="F130" s="1454" t="s">
        <v>2109</v>
      </c>
      <c r="G130" s="1420" t="str">
        <f>VLOOKUP(F130,'Mã xe'!$A$2:$B$200,2,0)</f>
        <v>8T</v>
      </c>
      <c r="H130" s="1354" t="s">
        <v>2231</v>
      </c>
      <c r="I130" s="1351" t="s">
        <v>556</v>
      </c>
      <c r="J130" s="1351" t="s">
        <v>693</v>
      </c>
      <c r="K130" s="1355" t="str">
        <f t="shared" si="3"/>
        <v>Hà Nội-Cần Thơ</v>
      </c>
      <c r="L130" s="1419" t="str">
        <f>VLOOKUP(H130,'Thông tin'!$G$2:$H$300,2,0)</f>
        <v>XE01541</v>
      </c>
      <c r="M130" s="1419">
        <f>VLOOKUP(K130,'Thông tin'!$B$2:$C$384,2,0)</f>
        <v>1900</v>
      </c>
      <c r="N130" s="1350"/>
      <c r="O130" s="1356">
        <v>750000</v>
      </c>
      <c r="P130" s="1350"/>
    </row>
    <row r="131" spans="1:17" ht="26.4" customHeight="1">
      <c r="A131" s="1350">
        <v>123</v>
      </c>
      <c r="B131" s="1412">
        <v>46160</v>
      </c>
      <c r="C131" s="1410" t="s">
        <v>1329</v>
      </c>
      <c r="D131" s="1410"/>
      <c r="E131" s="1358"/>
      <c r="F131" s="1454" t="s">
        <v>2108</v>
      </c>
      <c r="G131" s="1420" t="str">
        <f>VLOOKUP(F131,'Mã xe'!$A$2:$B$200,2,0)</f>
        <v>8T</v>
      </c>
      <c r="H131" s="1354" t="s">
        <v>2234</v>
      </c>
      <c r="I131" s="1351" t="s">
        <v>556</v>
      </c>
      <c r="J131" s="1357" t="s">
        <v>2441</v>
      </c>
      <c r="K131" s="1355" t="str">
        <f t="shared" si="3"/>
        <v>Hà Nội-Long Hậu</v>
      </c>
      <c r="L131" s="1419" t="str">
        <f>VLOOKUP(H131,'Thông tin'!$G$2:$H$300,2,0)</f>
        <v>XE01548</v>
      </c>
      <c r="M131" s="1419">
        <f>VLOOKUP(K131,'Thông tin'!$B$2:$C$384,2,0)</f>
        <v>1700</v>
      </c>
      <c r="N131" s="1350"/>
      <c r="O131" s="1356">
        <v>750000</v>
      </c>
      <c r="P131" s="1350"/>
    </row>
    <row r="132" spans="1:17" ht="26.4" customHeight="1">
      <c r="A132" s="1350">
        <v>124</v>
      </c>
      <c r="B132" s="1412">
        <v>46160</v>
      </c>
      <c r="C132" s="1410" t="s">
        <v>1329</v>
      </c>
      <c r="D132" s="1410"/>
      <c r="E132" s="1358"/>
      <c r="F132" s="1454" t="s">
        <v>2108</v>
      </c>
      <c r="G132" s="1420" t="str">
        <f>VLOOKUP(F132,'Mã xe'!$A$2:$B$200,2,0)</f>
        <v>8T</v>
      </c>
      <c r="H132" s="1354" t="s">
        <v>2233</v>
      </c>
      <c r="I132" s="1351" t="s">
        <v>556</v>
      </c>
      <c r="J132" s="1357" t="s">
        <v>2441</v>
      </c>
      <c r="K132" s="1355" t="str">
        <f t="shared" si="3"/>
        <v>Hà Nội-Long Hậu</v>
      </c>
      <c r="L132" s="1419" t="str">
        <f>VLOOKUP(H132,'Thông tin'!$G$2:$H$300,2,0)</f>
        <v>XE01549</v>
      </c>
      <c r="M132" s="1419">
        <f>VLOOKUP(K132,'Thông tin'!$B$2:$C$384,2,0)</f>
        <v>1700</v>
      </c>
      <c r="N132" s="1350"/>
      <c r="O132" s="1356">
        <v>750000</v>
      </c>
      <c r="P132" s="1350"/>
      <c r="Q132" s="1449"/>
    </row>
    <row r="133" spans="1:17" ht="26.4" customHeight="1">
      <c r="A133" s="1350">
        <v>125</v>
      </c>
      <c r="B133" s="1412">
        <v>46161</v>
      </c>
      <c r="C133" s="1410" t="s">
        <v>1329</v>
      </c>
      <c r="D133" s="1410"/>
      <c r="E133" s="1358"/>
      <c r="F133" s="1454" t="s">
        <v>1057</v>
      </c>
      <c r="G133" s="1420" t="str">
        <f>VLOOKUP(F133,'Mã xe'!$A$2:$B$200,2,0)</f>
        <v>8T</v>
      </c>
      <c r="H133" s="1354" t="s">
        <v>1258</v>
      </c>
      <c r="I133" s="1351" t="s">
        <v>556</v>
      </c>
      <c r="J133" s="1351" t="s">
        <v>693</v>
      </c>
      <c r="K133" s="1355" t="str">
        <f t="shared" si="3"/>
        <v>Hà Nội-Cần Thơ</v>
      </c>
      <c r="L133" s="1419" t="str">
        <f>VLOOKUP(H133,'Thông tin'!$G$2:$H$300,2,0)</f>
        <v>XE01164</v>
      </c>
      <c r="M133" s="1419">
        <f>VLOOKUP(K133,'Thông tin'!$B$2:$C$384,2,0)</f>
        <v>1900</v>
      </c>
      <c r="N133" s="1350"/>
      <c r="O133" s="1356">
        <v>750000</v>
      </c>
      <c r="P133" s="1350"/>
    </row>
    <row r="134" spans="1:17" ht="26.4" customHeight="1">
      <c r="A134" s="1350">
        <v>126</v>
      </c>
      <c r="B134" s="1412">
        <v>46161</v>
      </c>
      <c r="C134" s="1410" t="s">
        <v>1329</v>
      </c>
      <c r="D134" s="1410"/>
      <c r="E134" s="1358"/>
      <c r="F134" s="1454" t="s">
        <v>1057</v>
      </c>
      <c r="G134" s="1420" t="str">
        <f>VLOOKUP(F134,'Mã xe'!$A$2:$B$200,2,0)</f>
        <v>8T</v>
      </c>
      <c r="H134" s="1354" t="s">
        <v>2444</v>
      </c>
      <c r="I134" s="1351" t="s">
        <v>556</v>
      </c>
      <c r="J134" s="1351" t="s">
        <v>693</v>
      </c>
      <c r="K134" s="1355" t="str">
        <f t="shared" si="3"/>
        <v>Hà Nội-Cần Thơ</v>
      </c>
      <c r="L134" s="1419" t="str">
        <f>VLOOKUP(H134,'Thông tin'!$G$2:$H$300,2,0)</f>
        <v>XE01698</v>
      </c>
      <c r="M134" s="1419">
        <f>VLOOKUP(K134,'Thông tin'!$B$2:$C$384,2,0)</f>
        <v>1900</v>
      </c>
      <c r="N134" s="1350"/>
      <c r="O134" s="1356">
        <v>750000</v>
      </c>
      <c r="P134" s="1350"/>
    </row>
    <row r="135" spans="1:17" ht="26.4" customHeight="1">
      <c r="A135" s="1350">
        <v>127</v>
      </c>
      <c r="B135" s="1412">
        <v>46161</v>
      </c>
      <c r="C135" s="1410" t="s">
        <v>1329</v>
      </c>
      <c r="D135" s="1410"/>
      <c r="E135" s="1358"/>
      <c r="F135" s="1454" t="s">
        <v>1251</v>
      </c>
      <c r="G135" s="1420" t="str">
        <f>VLOOKUP(F135,'Mã xe'!$A$2:$B$200,2,0)</f>
        <v>8T</v>
      </c>
      <c r="H135" s="1354" t="s">
        <v>2251</v>
      </c>
      <c r="I135" s="1351" t="s">
        <v>556</v>
      </c>
      <c r="J135" s="1351" t="s">
        <v>693</v>
      </c>
      <c r="K135" s="1355" t="str">
        <f t="shared" si="3"/>
        <v>Hà Nội-Cần Thơ</v>
      </c>
      <c r="L135" s="1419" t="str">
        <f>VLOOKUP(H135,'Thông tin'!$G$2:$H$300,2,0)</f>
        <v>XE01527</v>
      </c>
      <c r="M135" s="1419">
        <f>VLOOKUP(K135,'Thông tin'!$B$2:$C$384,2,0)</f>
        <v>1900</v>
      </c>
      <c r="N135" s="1350"/>
      <c r="O135" s="1356">
        <v>750000</v>
      </c>
      <c r="P135" s="1350"/>
    </row>
    <row r="136" spans="1:17" ht="26.4" customHeight="1">
      <c r="A136" s="1350">
        <v>128</v>
      </c>
      <c r="B136" s="1412">
        <v>46161</v>
      </c>
      <c r="C136" s="1410" t="s">
        <v>1329</v>
      </c>
      <c r="D136" s="1410"/>
      <c r="E136" s="1358"/>
      <c r="F136" s="1454" t="s">
        <v>1251</v>
      </c>
      <c r="G136" s="1420" t="str">
        <f>VLOOKUP(F136,'Mã xe'!$A$2:$B$200,2,0)</f>
        <v>8T</v>
      </c>
      <c r="H136" s="1354" t="s">
        <v>2319</v>
      </c>
      <c r="I136" s="1351" t="s">
        <v>556</v>
      </c>
      <c r="J136" s="1351" t="s">
        <v>693</v>
      </c>
      <c r="K136" s="1355" t="str">
        <f t="shared" si="3"/>
        <v>Hà Nội-Cần Thơ</v>
      </c>
      <c r="L136" s="1419" t="str">
        <f>VLOOKUP(H136,'Thông tin'!$G$2:$H$300,2,0)</f>
        <v>XE01574</v>
      </c>
      <c r="M136" s="1419">
        <f>VLOOKUP(K136,'Thông tin'!$B$2:$C$384,2,0)</f>
        <v>1900</v>
      </c>
      <c r="N136" s="1350"/>
      <c r="O136" s="1356">
        <v>750000</v>
      </c>
      <c r="P136" s="1350"/>
    </row>
    <row r="137" spans="1:17" ht="26.4" customHeight="1">
      <c r="A137" s="1350">
        <v>129</v>
      </c>
      <c r="B137" s="1412">
        <v>46162</v>
      </c>
      <c r="C137" s="1410" t="s">
        <v>1329</v>
      </c>
      <c r="D137" s="1410"/>
      <c r="E137" s="1358"/>
      <c r="F137" s="1454" t="s">
        <v>1248</v>
      </c>
      <c r="G137" s="1420" t="str">
        <f>VLOOKUP(F137,'Mã xe'!$A$2:$B$200,2,0)</f>
        <v>8T</v>
      </c>
      <c r="H137" s="1354" t="s">
        <v>2317</v>
      </c>
      <c r="I137" s="1351" t="s">
        <v>556</v>
      </c>
      <c r="J137" s="1351" t="s">
        <v>693</v>
      </c>
      <c r="K137" s="1355" t="str">
        <f t="shared" si="3"/>
        <v>Hà Nội-Cần Thơ</v>
      </c>
      <c r="L137" s="1419" t="str">
        <f>VLOOKUP(H137,'Thông tin'!$G$2:$H$300,2,0)</f>
        <v>XE01582</v>
      </c>
      <c r="M137" s="1419">
        <f>VLOOKUP(K137,'Thông tin'!$B$2:$C$384,2,0)</f>
        <v>1900</v>
      </c>
      <c r="N137" s="1350"/>
      <c r="O137" s="1356">
        <v>750000</v>
      </c>
      <c r="P137" s="1350"/>
    </row>
    <row r="138" spans="1:17" ht="26.4" customHeight="1">
      <c r="A138" s="1350">
        <v>130</v>
      </c>
      <c r="B138" s="1412">
        <v>46162</v>
      </c>
      <c r="C138" s="1410" t="s">
        <v>1329</v>
      </c>
      <c r="D138" s="1410"/>
      <c r="E138" s="1358"/>
      <c r="F138" s="1454" t="s">
        <v>1248</v>
      </c>
      <c r="G138" s="1420" t="str">
        <f>VLOOKUP(F138,'Mã xe'!$A$2:$B$200,2,0)</f>
        <v>8T</v>
      </c>
      <c r="H138" s="1354" t="s">
        <v>2318</v>
      </c>
      <c r="I138" s="1351" t="s">
        <v>556</v>
      </c>
      <c r="J138" s="1351" t="s">
        <v>693</v>
      </c>
      <c r="K138" s="1355" t="str">
        <f t="shared" si="3"/>
        <v>Hà Nội-Cần Thơ</v>
      </c>
      <c r="L138" s="1419" t="str">
        <f>VLOOKUP(H138,'Thông tin'!$G$2:$H$300,2,0)</f>
        <v>XE01583</v>
      </c>
      <c r="M138" s="1419">
        <f>VLOOKUP(K138,'Thông tin'!$B$2:$C$384,2,0)</f>
        <v>1900</v>
      </c>
      <c r="N138" s="1350"/>
      <c r="O138" s="1356">
        <v>750000</v>
      </c>
      <c r="P138" s="1350"/>
    </row>
    <row r="139" spans="1:17" s="1411" customFormat="1" ht="26.4" customHeight="1">
      <c r="A139" s="1350">
        <v>131</v>
      </c>
      <c r="B139" s="1412">
        <v>46162</v>
      </c>
      <c r="C139" s="1410" t="s">
        <v>1329</v>
      </c>
      <c r="D139" s="1410"/>
      <c r="E139" s="1370"/>
      <c r="F139" s="1456" t="s">
        <v>1043</v>
      </c>
      <c r="G139" s="1420" t="str">
        <f>VLOOKUP(F139,'Mã xe'!$A$2:$B$200,2,0)</f>
        <v>15T</v>
      </c>
      <c r="H139" s="1354" t="s">
        <v>1246</v>
      </c>
      <c r="I139" s="1351" t="s">
        <v>662</v>
      </c>
      <c r="J139" s="1357" t="s">
        <v>704</v>
      </c>
      <c r="K139" s="1355" t="str">
        <f t="shared" si="3"/>
        <v>Thanh Hóa-Hồ Chí Minh</v>
      </c>
      <c r="L139" s="1420" t="str">
        <f>VLOOKUP(H139,'Thông tin'!$G$2:$H$300,2,0)</f>
        <v>XE01102</v>
      </c>
      <c r="M139" s="1419" t="e">
        <f>VLOOKUP(K139,'Thông tin'!$B$2:$C$384,2,0)</f>
        <v>#N/A</v>
      </c>
      <c r="N139" s="1354"/>
      <c r="O139" s="1356">
        <v>750000</v>
      </c>
      <c r="P139" s="1354"/>
    </row>
    <row r="140" spans="1:17" s="1411" customFormat="1" ht="26.4" customHeight="1">
      <c r="A140" s="1350">
        <v>132</v>
      </c>
      <c r="B140" s="1412">
        <v>46162</v>
      </c>
      <c r="C140" s="1410" t="s">
        <v>1329</v>
      </c>
      <c r="D140" s="1410"/>
      <c r="E140" s="1370"/>
      <c r="F140" s="1456" t="s">
        <v>1043</v>
      </c>
      <c r="G140" s="1420" t="str">
        <f>VLOOKUP(F140,'Mã xe'!$A$2:$B$200,2,0)</f>
        <v>15T</v>
      </c>
      <c r="H140" s="1354" t="s">
        <v>1432</v>
      </c>
      <c r="I140" s="1351" t="s">
        <v>662</v>
      </c>
      <c r="J140" s="1357" t="s">
        <v>704</v>
      </c>
      <c r="K140" s="1355" t="str">
        <f t="shared" si="3"/>
        <v>Thanh Hóa-Hồ Chí Minh</v>
      </c>
      <c r="L140" s="1420" t="str">
        <f>VLOOKUP(H140,'Thông tin'!$G$2:$H$300,2,0)</f>
        <v>XE01315</v>
      </c>
      <c r="M140" s="1419" t="e">
        <f>VLOOKUP(K140,'Thông tin'!$B$2:$C$384,2,0)</f>
        <v>#N/A</v>
      </c>
      <c r="N140" s="1354"/>
      <c r="O140" s="1356">
        <v>750000</v>
      </c>
      <c r="P140" s="1354"/>
    </row>
    <row r="141" spans="1:17" ht="26.4" customHeight="1">
      <c r="A141" s="1350">
        <v>133</v>
      </c>
      <c r="B141" s="1412">
        <v>46163</v>
      </c>
      <c r="C141" s="1410" t="s">
        <v>1329</v>
      </c>
      <c r="D141" s="1410"/>
      <c r="E141" s="1358"/>
      <c r="F141" s="1454" t="s">
        <v>1271</v>
      </c>
      <c r="G141" s="1420" t="str">
        <f>VLOOKUP(F141,'Mã xe'!$A$2:$B$200,2,0)</f>
        <v>8T</v>
      </c>
      <c r="H141" s="1354" t="s">
        <v>2243</v>
      </c>
      <c r="I141" s="1351" t="s">
        <v>556</v>
      </c>
      <c r="J141" s="1351" t="s">
        <v>2385</v>
      </c>
      <c r="K141" s="1355" t="str">
        <f t="shared" si="3"/>
        <v>Hà Nội-Bình Dương</v>
      </c>
      <c r="L141" s="1419" t="str">
        <f>VLOOKUP(H141,'Thông tin'!$G$2:$H$300,2,0)</f>
        <v>XE01532</v>
      </c>
      <c r="M141" s="1419">
        <f>VLOOKUP(K141,'Thông tin'!$B$2:$C$384,2,0)</f>
        <v>1694</v>
      </c>
      <c r="N141" s="1350"/>
      <c r="O141" s="1356">
        <v>750000</v>
      </c>
      <c r="P141" s="1350"/>
    </row>
    <row r="142" spans="1:17" ht="26.4" customHeight="1">
      <c r="A142" s="1350">
        <v>134</v>
      </c>
      <c r="B142" s="1412">
        <v>46163</v>
      </c>
      <c r="C142" s="1410" t="s">
        <v>1329</v>
      </c>
      <c r="D142" s="1410"/>
      <c r="E142" s="1358"/>
      <c r="F142" s="1453" t="s">
        <v>1271</v>
      </c>
      <c r="G142" s="1420" t="str">
        <f>VLOOKUP(F142,'Mã xe'!$A$2:$B$200,2,0)</f>
        <v>8T</v>
      </c>
      <c r="H142" s="1354" t="s">
        <v>2445</v>
      </c>
      <c r="I142" s="1351" t="s">
        <v>556</v>
      </c>
      <c r="J142" s="1351" t="s">
        <v>2385</v>
      </c>
      <c r="K142" s="1355" t="str">
        <f t="shared" si="3"/>
        <v>Hà Nội-Bình Dương</v>
      </c>
      <c r="L142" s="1419" t="e">
        <f>VLOOKUP(H142,'Thông tin'!$G$2:$H$300,2,0)</f>
        <v>#N/A</v>
      </c>
      <c r="M142" s="1419">
        <f>VLOOKUP(K142,'Thông tin'!$B$2:$C$384,2,0)</f>
        <v>1694</v>
      </c>
      <c r="N142" s="1350"/>
      <c r="O142" s="1356">
        <v>750000</v>
      </c>
      <c r="P142" s="1350"/>
    </row>
    <row r="143" spans="1:17" ht="26.4" customHeight="1">
      <c r="A143" s="1350">
        <v>135</v>
      </c>
      <c r="B143" s="1412">
        <v>46163</v>
      </c>
      <c r="C143" s="1410" t="s">
        <v>1329</v>
      </c>
      <c r="D143" s="1410"/>
      <c r="E143" s="1358"/>
      <c r="F143" s="1453" t="s">
        <v>1241</v>
      </c>
      <c r="G143" s="1420" t="str">
        <f>VLOOKUP(F143,'Mã xe'!$A$2:$B$200,2,0)</f>
        <v>8T</v>
      </c>
      <c r="H143" s="1354" t="s">
        <v>2316</v>
      </c>
      <c r="I143" s="1351" t="s">
        <v>556</v>
      </c>
      <c r="J143" s="1351" t="s">
        <v>693</v>
      </c>
      <c r="K143" s="1355" t="str">
        <f t="shared" si="3"/>
        <v>Hà Nội-Cần Thơ</v>
      </c>
      <c r="L143" s="1419" t="str">
        <f>VLOOKUP(H143,'Thông tin'!$G$2:$H$300,2,0)</f>
        <v>XE01590</v>
      </c>
      <c r="M143" s="1419">
        <f>VLOOKUP(K143,'Thông tin'!$B$2:$C$384,2,0)</f>
        <v>1900</v>
      </c>
      <c r="N143" s="1350"/>
      <c r="O143" s="1356">
        <v>750000</v>
      </c>
      <c r="P143" s="1350"/>
    </row>
    <row r="144" spans="1:17" ht="26.4" customHeight="1">
      <c r="A144" s="1350">
        <v>136</v>
      </c>
      <c r="B144" s="1412">
        <v>46163</v>
      </c>
      <c r="C144" s="1410" t="s">
        <v>1329</v>
      </c>
      <c r="D144" s="1410"/>
      <c r="E144" s="1358"/>
      <c r="F144" s="1453" t="s">
        <v>1241</v>
      </c>
      <c r="G144" s="1420" t="str">
        <f>VLOOKUP(F144,'Mã xe'!$A$2:$B$200,2,0)</f>
        <v>8T</v>
      </c>
      <c r="H144" s="1354" t="s">
        <v>2320</v>
      </c>
      <c r="I144" s="1351" t="s">
        <v>556</v>
      </c>
      <c r="J144" s="1351" t="s">
        <v>693</v>
      </c>
      <c r="K144" s="1355" t="str">
        <f t="shared" si="3"/>
        <v>Hà Nội-Cần Thơ</v>
      </c>
      <c r="L144" s="1419" t="str">
        <f>VLOOKUP(H144,'Thông tin'!$G$2:$H$300,2,0)</f>
        <v>XE01591</v>
      </c>
      <c r="M144" s="1419">
        <f>VLOOKUP(K144,'Thông tin'!$B$2:$C$384,2,0)</f>
        <v>1900</v>
      </c>
      <c r="N144" s="1350"/>
      <c r="O144" s="1356">
        <v>750000</v>
      </c>
      <c r="P144" s="1359"/>
    </row>
    <row r="145" spans="1:17" ht="26.4" customHeight="1">
      <c r="A145" s="1350">
        <v>137</v>
      </c>
      <c r="B145" s="1412">
        <v>46163</v>
      </c>
      <c r="C145" s="1410" t="s">
        <v>1329</v>
      </c>
      <c r="D145" s="1410"/>
      <c r="E145" s="1358"/>
      <c r="F145" s="1454" t="s">
        <v>1049</v>
      </c>
      <c r="G145" s="1420" t="str">
        <f>VLOOKUP(F145,'Mã xe'!$A$2:$B$200,2,0)</f>
        <v>8T</v>
      </c>
      <c r="H145" s="1354" t="s">
        <v>1359</v>
      </c>
      <c r="I145" s="1351" t="s">
        <v>556</v>
      </c>
      <c r="J145" s="1351" t="s">
        <v>693</v>
      </c>
      <c r="K145" s="1355" t="str">
        <f t="shared" si="3"/>
        <v>Hà Nội-Cần Thơ</v>
      </c>
      <c r="L145" s="1419" t="str">
        <f>VLOOKUP(H145,'Thông tin'!$G$2:$H$300,2,0)</f>
        <v>XE01263</v>
      </c>
      <c r="M145" s="1419">
        <f>VLOOKUP(K145,'Thông tin'!$B$2:$C$384,2,0)</f>
        <v>1900</v>
      </c>
      <c r="N145" s="1350"/>
      <c r="O145" s="1356">
        <v>750000</v>
      </c>
      <c r="P145" s="1359"/>
    </row>
    <row r="146" spans="1:17" ht="26.4" customHeight="1">
      <c r="A146" s="1350">
        <v>138</v>
      </c>
      <c r="B146" s="1412">
        <v>46163</v>
      </c>
      <c r="C146" s="1410" t="s">
        <v>1329</v>
      </c>
      <c r="D146" s="1410"/>
      <c r="E146" s="1358"/>
      <c r="F146" s="1454" t="s">
        <v>1049</v>
      </c>
      <c r="G146" s="1420" t="str">
        <f>VLOOKUP(F146,'Mã xe'!$A$2:$B$200,2,0)</f>
        <v>8T</v>
      </c>
      <c r="H146" s="1354" t="s">
        <v>1256</v>
      </c>
      <c r="I146" s="1351" t="s">
        <v>556</v>
      </c>
      <c r="J146" s="1351" t="s">
        <v>693</v>
      </c>
      <c r="K146" s="1355" t="str">
        <f t="shared" si="3"/>
        <v>Hà Nội-Cần Thơ</v>
      </c>
      <c r="L146" s="1419" t="str">
        <f>VLOOKUP(H146,'Thông tin'!$G$2:$H$300,2,0)</f>
        <v>XE01149</v>
      </c>
      <c r="M146" s="1419">
        <f>VLOOKUP(K146,'Thông tin'!$B$2:$C$384,2,0)</f>
        <v>1900</v>
      </c>
      <c r="N146" s="1350"/>
      <c r="O146" s="1356">
        <v>750000</v>
      </c>
      <c r="P146" s="1359"/>
    </row>
    <row r="147" spans="1:17" ht="35" customHeight="1">
      <c r="A147" s="1350">
        <v>139</v>
      </c>
      <c r="B147" s="1412">
        <v>46163</v>
      </c>
      <c r="C147" s="1410" t="s">
        <v>1329</v>
      </c>
      <c r="D147" s="1410"/>
      <c r="E147" s="1358"/>
      <c r="F147" s="1454" t="s">
        <v>1064</v>
      </c>
      <c r="G147" s="1420" t="str">
        <f>VLOOKUP(F147,'Mã xe'!$A$2:$B$200,2,0)</f>
        <v>15T</v>
      </c>
      <c r="H147" s="1354" t="s">
        <v>2122</v>
      </c>
      <c r="I147" s="1351" t="s">
        <v>662</v>
      </c>
      <c r="J147" s="1357" t="s">
        <v>704</v>
      </c>
      <c r="K147" s="1355" t="str">
        <f t="shared" si="3"/>
        <v>Thanh Hóa-Hồ Chí Minh</v>
      </c>
      <c r="L147" s="1419" t="str">
        <f>VLOOKUP(H147,'Thông tin'!$G$2:$H$300,2,0)</f>
        <v>XE01390</v>
      </c>
      <c r="M147" s="1419" t="e">
        <f>VLOOKUP(K147,'Thông tin'!$B$2:$C$384,2,0)</f>
        <v>#N/A</v>
      </c>
      <c r="N147" s="1350"/>
      <c r="O147" s="1356">
        <v>750000</v>
      </c>
      <c r="P147" s="1359"/>
    </row>
    <row r="148" spans="1:17" ht="35" customHeight="1">
      <c r="A148" s="1350">
        <v>140</v>
      </c>
      <c r="B148" s="1412">
        <v>46163</v>
      </c>
      <c r="C148" s="1410" t="s">
        <v>1329</v>
      </c>
      <c r="D148" s="1410"/>
      <c r="E148" s="1358"/>
      <c r="F148" s="1454" t="s">
        <v>1064</v>
      </c>
      <c r="G148" s="1420" t="str">
        <f>VLOOKUP(F148,'Mã xe'!$A$2:$B$200,2,0)</f>
        <v>15T</v>
      </c>
      <c r="H148" s="1354" t="s">
        <v>2443</v>
      </c>
      <c r="I148" s="1351" t="s">
        <v>662</v>
      </c>
      <c r="J148" s="1357" t="s">
        <v>704</v>
      </c>
      <c r="K148" s="1355" t="str">
        <f t="shared" si="3"/>
        <v>Thanh Hóa-Hồ Chí Minh</v>
      </c>
      <c r="L148" s="1419" t="str">
        <f>VLOOKUP(H148,'Thông tin'!$G$2:$H$300,2,0)</f>
        <v>XE01690</v>
      </c>
      <c r="M148" s="1419" t="e">
        <f>VLOOKUP(K148,'Thông tin'!$B$2:$C$384,2,0)</f>
        <v>#N/A</v>
      </c>
      <c r="N148" s="1350"/>
      <c r="O148" s="1356">
        <v>750000</v>
      </c>
      <c r="P148" s="1436"/>
      <c r="Q148" s="1449"/>
    </row>
    <row r="149" spans="1:17" ht="26.4" customHeight="1">
      <c r="A149" s="1350">
        <v>141</v>
      </c>
      <c r="B149" s="1431">
        <v>46164</v>
      </c>
      <c r="C149" s="1428" t="s">
        <v>1329</v>
      </c>
      <c r="D149" s="1432"/>
      <c r="E149" s="1358"/>
      <c r="F149" s="1451" t="s">
        <v>1058</v>
      </c>
      <c r="G149" s="1420" t="str">
        <f>VLOOKUP(F149,'Mã xe'!$A$2:$B$200,2,0)</f>
        <v>8T</v>
      </c>
      <c r="H149" s="1354" t="s">
        <v>2135</v>
      </c>
      <c r="I149" s="1351" t="s">
        <v>556</v>
      </c>
      <c r="J149" s="1357" t="s">
        <v>693</v>
      </c>
      <c r="K149" s="1355" t="str">
        <f t="shared" si="3"/>
        <v>Hà Nội-Cần Thơ</v>
      </c>
      <c r="L149" s="1419" t="str">
        <f>VLOOKUP(H149,'Thông tin'!$G$2:$H$300,2,0)</f>
        <v>XE01456</v>
      </c>
      <c r="M149" s="1419">
        <f>VLOOKUP(K149,'Thông tin'!$B$2:$C$384,2,0)</f>
        <v>1900</v>
      </c>
      <c r="N149" s="1350"/>
      <c r="O149" s="1356">
        <v>750000</v>
      </c>
      <c r="P149" s="1435"/>
    </row>
    <row r="150" spans="1:17" ht="26.4" customHeight="1">
      <c r="A150" s="1350">
        <v>142</v>
      </c>
      <c r="B150" s="1431">
        <v>46164</v>
      </c>
      <c r="C150" s="1428" t="s">
        <v>1329</v>
      </c>
      <c r="D150" s="1432"/>
      <c r="E150" s="1358"/>
      <c r="F150" s="1451" t="s">
        <v>1058</v>
      </c>
      <c r="G150" s="1420" t="str">
        <f>VLOOKUP(F150,'Mã xe'!$A$2:$B$200,2,0)</f>
        <v>8T</v>
      </c>
      <c r="H150" s="1354" t="s">
        <v>2322</v>
      </c>
      <c r="I150" s="1351" t="s">
        <v>556</v>
      </c>
      <c r="J150" s="1357" t="s">
        <v>693</v>
      </c>
      <c r="K150" s="1355" t="str">
        <f t="shared" si="3"/>
        <v>Hà Nội-Cần Thơ</v>
      </c>
      <c r="L150" s="1419" t="str">
        <f>VLOOKUP(H150,'Thông tin'!$G$2:$H$300,2,0)</f>
        <v>XE01599</v>
      </c>
      <c r="M150" s="1419">
        <f>VLOOKUP(K150,'Thông tin'!$B$2:$C$384,2,0)</f>
        <v>1900</v>
      </c>
      <c r="N150" s="1350"/>
      <c r="O150" s="1356">
        <v>750000</v>
      </c>
      <c r="P150" s="1435"/>
    </row>
    <row r="151" spans="1:17" ht="26.4" customHeight="1">
      <c r="A151" s="1350">
        <v>143</v>
      </c>
      <c r="B151" s="1412">
        <v>46164</v>
      </c>
      <c r="C151" s="1410" t="s">
        <v>1329</v>
      </c>
      <c r="D151" s="1410"/>
      <c r="E151" s="1358"/>
      <c r="F151" s="1454" t="s">
        <v>2111</v>
      </c>
      <c r="G151" s="1420" t="str">
        <f>VLOOKUP(F151,'Mã xe'!$A$2:$B$200,2,0)</f>
        <v>8T</v>
      </c>
      <c r="H151" s="1354" t="s">
        <v>2125</v>
      </c>
      <c r="I151" s="1351" t="s">
        <v>662</v>
      </c>
      <c r="J151" s="1351" t="s">
        <v>704</v>
      </c>
      <c r="K151" s="1355" t="str">
        <f t="shared" si="3"/>
        <v>Thanh Hóa-Hồ Chí Minh</v>
      </c>
      <c r="L151" s="1419" t="str">
        <f>VLOOKUP(H151,'Thông tin'!$G$2:$H$300,2,0)</f>
        <v>XE01417</v>
      </c>
      <c r="M151" s="1419" t="e">
        <f>VLOOKUP(K151,'Thông tin'!$B$2:$C$384,2,0)</f>
        <v>#N/A</v>
      </c>
      <c r="N151" s="1350"/>
      <c r="O151" s="1356">
        <v>750000</v>
      </c>
      <c r="P151" s="1359"/>
    </row>
    <row r="152" spans="1:17" ht="26.4" customHeight="1">
      <c r="A152" s="1350">
        <v>144</v>
      </c>
      <c r="B152" s="1412">
        <v>46164</v>
      </c>
      <c r="C152" s="1410" t="s">
        <v>1329</v>
      </c>
      <c r="D152" s="1410"/>
      <c r="E152" s="1358"/>
      <c r="F152" s="1454" t="s">
        <v>2111</v>
      </c>
      <c r="G152" s="1420" t="str">
        <f>VLOOKUP(F152,'Mã xe'!$A$2:$B$200,2,0)</f>
        <v>8T</v>
      </c>
      <c r="H152" s="1354" t="s">
        <v>2384</v>
      </c>
      <c r="I152" s="1351" t="s">
        <v>662</v>
      </c>
      <c r="J152" s="1351" t="s">
        <v>704</v>
      </c>
      <c r="K152" s="1355" t="str">
        <f t="shared" si="3"/>
        <v>Thanh Hóa-Hồ Chí Minh</v>
      </c>
      <c r="L152" s="1419" t="str">
        <f>VLOOKUP(H152,'Thông tin'!$G$2:$H$300,2,0)</f>
        <v>XE01671</v>
      </c>
      <c r="M152" s="1419" t="e">
        <f>VLOOKUP(K152,'Thông tin'!$B$2:$C$384,2,0)</f>
        <v>#N/A</v>
      </c>
      <c r="N152" s="1350"/>
      <c r="O152" s="1356">
        <v>750000</v>
      </c>
      <c r="P152" s="1359"/>
    </row>
    <row r="153" spans="1:17" ht="26.4" customHeight="1">
      <c r="A153" s="1350">
        <v>145</v>
      </c>
      <c r="B153" s="1412">
        <v>46165</v>
      </c>
      <c r="C153" s="1410" t="s">
        <v>1329</v>
      </c>
      <c r="D153" s="1410"/>
      <c r="E153" s="1358"/>
      <c r="F153" s="1454" t="s">
        <v>1072</v>
      </c>
      <c r="G153" s="1420" t="str">
        <f>VLOOKUP(F153,'Mã xe'!$A$2:$B$200,2,0)</f>
        <v>15T</v>
      </c>
      <c r="H153" s="1354" t="s">
        <v>2173</v>
      </c>
      <c r="I153" s="1351" t="s">
        <v>556</v>
      </c>
      <c r="J153" s="1357" t="s">
        <v>704</v>
      </c>
      <c r="K153" s="1355" t="str">
        <f t="shared" si="3"/>
        <v>Hà Nội-Hồ Chí Minh</v>
      </c>
      <c r="L153" s="1419" t="str">
        <f>VLOOKUP(H153,'Thông tin'!$G$2:$H$300,2,0)</f>
        <v>XE01477</v>
      </c>
      <c r="M153" s="1419">
        <f>VLOOKUP(K153,'Thông tin'!$B$2:$C$384,2,0)</f>
        <v>1749</v>
      </c>
      <c r="N153" s="1350"/>
      <c r="O153" s="1356">
        <v>750000</v>
      </c>
      <c r="P153" s="1359"/>
    </row>
    <row r="154" spans="1:17" ht="26.4" customHeight="1">
      <c r="A154" s="1350">
        <v>146</v>
      </c>
      <c r="B154" s="1412">
        <v>46165</v>
      </c>
      <c r="C154" s="1410" t="s">
        <v>1329</v>
      </c>
      <c r="D154" s="1410"/>
      <c r="E154" s="1358"/>
      <c r="F154" s="1454" t="s">
        <v>1072</v>
      </c>
      <c r="G154" s="1420" t="str">
        <f>VLOOKUP(F154,'Mã xe'!$A$2:$B$200,2,0)</f>
        <v>15T</v>
      </c>
      <c r="H154" s="1354" t="s">
        <v>2386</v>
      </c>
      <c r="I154" s="1351" t="s">
        <v>556</v>
      </c>
      <c r="J154" s="1357" t="s">
        <v>704</v>
      </c>
      <c r="K154" s="1355" t="str">
        <f t="shared" si="3"/>
        <v>Hà Nội-Hồ Chí Minh</v>
      </c>
      <c r="L154" s="1419" t="str">
        <f>VLOOKUP(H154,'Thông tin'!$G$2:$H$300,2,0)</f>
        <v>XE01670</v>
      </c>
      <c r="M154" s="1419">
        <f>VLOOKUP(K154,'Thông tin'!$B$2:$C$384,2,0)</f>
        <v>1749</v>
      </c>
      <c r="N154" s="1350"/>
      <c r="O154" s="1356">
        <v>750000</v>
      </c>
      <c r="P154" s="1359"/>
    </row>
    <row r="155" spans="1:17" ht="26.4" customHeight="1">
      <c r="A155" s="1350">
        <v>147</v>
      </c>
      <c r="B155" s="1412">
        <v>46165</v>
      </c>
      <c r="C155" s="1410" t="s">
        <v>1329</v>
      </c>
      <c r="D155" s="1410"/>
      <c r="E155" s="1358"/>
      <c r="F155" s="1454" t="s">
        <v>1065</v>
      </c>
      <c r="G155" s="1420" t="str">
        <f>VLOOKUP(F155,'Mã xe'!$A$2:$B$200,2,0)</f>
        <v>8T</v>
      </c>
      <c r="H155" s="1354" t="s">
        <v>1338</v>
      </c>
      <c r="I155" s="1351" t="s">
        <v>556</v>
      </c>
      <c r="J155" s="1357" t="s">
        <v>693</v>
      </c>
      <c r="K155" s="1355" t="str">
        <f t="shared" si="3"/>
        <v>Hà Nội-Cần Thơ</v>
      </c>
      <c r="L155" s="1419" t="str">
        <f>VLOOKUP(H155,'Thông tin'!$G$2:$H$300,2,0)</f>
        <v>XE01304</v>
      </c>
      <c r="M155" s="1419">
        <f>VLOOKUP(K155,'Thông tin'!$B$2:$C$384,2,0)</f>
        <v>1900</v>
      </c>
      <c r="N155" s="1350"/>
      <c r="O155" s="1356">
        <v>750000</v>
      </c>
      <c r="P155" s="1359"/>
    </row>
    <row r="156" spans="1:17" ht="26.4" customHeight="1">
      <c r="A156" s="1350">
        <v>148</v>
      </c>
      <c r="B156" s="1412">
        <v>46165</v>
      </c>
      <c r="C156" s="1410" t="s">
        <v>1329</v>
      </c>
      <c r="D156" s="1410"/>
      <c r="E156" s="1358"/>
      <c r="F156" s="1454" t="s">
        <v>1065</v>
      </c>
      <c r="G156" s="1420" t="str">
        <f>VLOOKUP(F156,'Mã xe'!$A$2:$B$200,2,0)</f>
        <v>8T</v>
      </c>
      <c r="H156" s="1354" t="s">
        <v>1339</v>
      </c>
      <c r="I156" s="1351" t="s">
        <v>556</v>
      </c>
      <c r="J156" s="1357" t="s">
        <v>693</v>
      </c>
      <c r="K156" s="1355" t="str">
        <f t="shared" si="3"/>
        <v>Hà Nội-Cần Thơ</v>
      </c>
      <c r="L156" s="1419" t="str">
        <f>VLOOKUP(H156,'Thông tin'!$G$2:$H$300,2,0)</f>
        <v>XE01305</v>
      </c>
      <c r="M156" s="1419">
        <f>VLOOKUP(K156,'Thông tin'!$B$2:$C$384,2,0)</f>
        <v>1900</v>
      </c>
      <c r="N156" s="1350"/>
      <c r="O156" s="1356">
        <v>750000</v>
      </c>
      <c r="P156" s="1359"/>
    </row>
    <row r="157" spans="1:17" ht="26.4" customHeight="1">
      <c r="A157" s="1350">
        <v>149</v>
      </c>
      <c r="B157" s="1412">
        <v>46165</v>
      </c>
      <c r="C157" s="1410" t="s">
        <v>1329</v>
      </c>
      <c r="D157" s="1410"/>
      <c r="E157" s="1358"/>
      <c r="F157" s="1454" t="s">
        <v>2184</v>
      </c>
      <c r="G157" s="1420" t="str">
        <f>VLOOKUP(F157,'Mã xe'!$A$2:$B$200,2,0)</f>
        <v>8T</v>
      </c>
      <c r="H157" s="1502" t="s">
        <v>2459</v>
      </c>
      <c r="I157" s="1351" t="s">
        <v>556</v>
      </c>
      <c r="J157" s="1351" t="s">
        <v>693</v>
      </c>
      <c r="K157" s="1355" t="str">
        <f t="shared" si="3"/>
        <v>Hà Nội-Cần Thơ</v>
      </c>
      <c r="L157" s="1419" t="str">
        <f>VLOOKUP(H157,'Thông tin'!$G$2:$H$300,2,0)</f>
        <v>XE01678</v>
      </c>
      <c r="M157" s="1419">
        <f>VLOOKUP(K157,'Thông tin'!$B$2:$C$384,2,0)</f>
        <v>1900</v>
      </c>
      <c r="N157" s="1350"/>
      <c r="O157" s="1356">
        <v>750000</v>
      </c>
      <c r="P157" s="1359"/>
    </row>
    <row r="158" spans="1:17" ht="26.4" customHeight="1">
      <c r="A158" s="1350">
        <v>150</v>
      </c>
      <c r="B158" s="1412">
        <v>46165</v>
      </c>
      <c r="C158" s="1410" t="s">
        <v>1329</v>
      </c>
      <c r="D158" s="1410"/>
      <c r="E158" s="1358"/>
      <c r="F158" s="1454" t="s">
        <v>2184</v>
      </c>
      <c r="G158" s="1420" t="str">
        <f>VLOOKUP(F158,'Mã xe'!$A$2:$B$200,2,0)</f>
        <v>8T</v>
      </c>
      <c r="H158" s="1447" t="s">
        <v>2460</v>
      </c>
      <c r="I158" s="1351" t="s">
        <v>556</v>
      </c>
      <c r="J158" s="1351" t="s">
        <v>693</v>
      </c>
      <c r="K158" s="1355" t="str">
        <f t="shared" si="3"/>
        <v>Hà Nội-Cần Thơ</v>
      </c>
      <c r="L158" s="1419" t="str">
        <f>VLOOKUP(H158,'Thông tin'!$G$2:$H$300,2,0)</f>
        <v>XE01679</v>
      </c>
      <c r="M158" s="1419">
        <f>VLOOKUP(K158,'Thông tin'!$B$2:$C$384,2,0)</f>
        <v>1900</v>
      </c>
      <c r="N158" s="1350"/>
      <c r="O158" s="1356">
        <v>750000</v>
      </c>
      <c r="P158" s="1359"/>
    </row>
    <row r="159" spans="1:17" ht="26.4" customHeight="1">
      <c r="A159" s="1350">
        <v>151</v>
      </c>
      <c r="B159" s="1412">
        <v>46166</v>
      </c>
      <c r="C159" s="1410" t="s">
        <v>1329</v>
      </c>
      <c r="D159" s="1410"/>
      <c r="E159" s="1358"/>
      <c r="F159" s="1454" t="s">
        <v>1251</v>
      </c>
      <c r="G159" s="1420" t="str">
        <f>VLOOKUP(F159,'Mã xe'!$A$2:$B$200,2,0)</f>
        <v>8T</v>
      </c>
      <c r="H159" s="1354" t="s">
        <v>2251</v>
      </c>
      <c r="I159" s="1351" t="s">
        <v>556</v>
      </c>
      <c r="J159" s="1351" t="s">
        <v>693</v>
      </c>
      <c r="K159" s="1355" t="str">
        <f t="shared" si="3"/>
        <v>Hà Nội-Cần Thơ</v>
      </c>
      <c r="L159" s="1419" t="str">
        <f>VLOOKUP(H159,'Thông tin'!$G$2:$H$300,2,0)</f>
        <v>XE01527</v>
      </c>
      <c r="M159" s="1419">
        <f>VLOOKUP(K159,'Thông tin'!$B$2:$C$384,2,0)</f>
        <v>1900</v>
      </c>
      <c r="N159" s="1350"/>
      <c r="O159" s="1356">
        <v>750000</v>
      </c>
      <c r="P159" s="1359"/>
    </row>
    <row r="160" spans="1:17" ht="26.4" customHeight="1">
      <c r="A160" s="1350">
        <v>152</v>
      </c>
      <c r="B160" s="1412">
        <v>46166</v>
      </c>
      <c r="C160" s="1410" t="s">
        <v>1329</v>
      </c>
      <c r="D160" s="1410"/>
      <c r="E160" s="1358"/>
      <c r="F160" s="1454" t="s">
        <v>1251</v>
      </c>
      <c r="G160" s="1420" t="str">
        <f>VLOOKUP(F160,'Mã xe'!$A$2:$B$200,2,0)</f>
        <v>8T</v>
      </c>
      <c r="H160" s="1354" t="s">
        <v>2319</v>
      </c>
      <c r="I160" s="1351" t="s">
        <v>556</v>
      </c>
      <c r="J160" s="1351" t="s">
        <v>693</v>
      </c>
      <c r="K160" s="1355" t="str">
        <f t="shared" si="3"/>
        <v>Hà Nội-Cần Thơ</v>
      </c>
      <c r="L160" s="1419" t="str">
        <f>VLOOKUP(H160,'Thông tin'!$G$2:$H$300,2,0)</f>
        <v>XE01574</v>
      </c>
      <c r="M160" s="1419">
        <f>VLOOKUP(K160,'Thông tin'!$B$2:$C$384,2,0)</f>
        <v>1900</v>
      </c>
      <c r="N160" s="1350"/>
      <c r="O160" s="1356">
        <v>750000</v>
      </c>
      <c r="P160" s="1359"/>
    </row>
    <row r="161" spans="1:16" ht="26.4" customHeight="1">
      <c r="A161" s="1350">
        <v>153</v>
      </c>
      <c r="B161" s="1412">
        <v>46166</v>
      </c>
      <c r="C161" s="1410" t="s">
        <v>1329</v>
      </c>
      <c r="D161" s="1410"/>
      <c r="E161" s="1358"/>
      <c r="F161" s="1454" t="s">
        <v>1071</v>
      </c>
      <c r="G161" s="1420" t="str">
        <f>VLOOKUP(F161,'Mã xe'!$A$2:$B$200,2,0)</f>
        <v>15T</v>
      </c>
      <c r="H161" s="1354" t="s">
        <v>2223</v>
      </c>
      <c r="I161" s="1351" t="s">
        <v>662</v>
      </c>
      <c r="J161" s="1351" t="s">
        <v>704</v>
      </c>
      <c r="K161" s="1355" t="str">
        <f t="shared" si="3"/>
        <v>Thanh Hóa-Hồ Chí Minh</v>
      </c>
      <c r="L161" s="1419" t="str">
        <f>VLOOKUP(H161,'Thông tin'!$G$2:$H$300,2,0)</f>
        <v>XE01506</v>
      </c>
      <c r="M161" s="1419" t="e">
        <f>VLOOKUP(K161,'Thông tin'!$B$2:$C$384,2,0)</f>
        <v>#N/A</v>
      </c>
      <c r="N161" s="1350"/>
      <c r="O161" s="1356">
        <v>750000</v>
      </c>
      <c r="P161" s="1359"/>
    </row>
    <row r="162" spans="1:16" ht="26.4" customHeight="1">
      <c r="A162" s="1350">
        <v>154</v>
      </c>
      <c r="B162" s="1412">
        <v>46166</v>
      </c>
      <c r="C162" s="1410" t="s">
        <v>1329</v>
      </c>
      <c r="D162" s="1410"/>
      <c r="E162" s="1358"/>
      <c r="F162" s="1454" t="s">
        <v>1071</v>
      </c>
      <c r="G162" s="1420" t="str">
        <f>VLOOKUP(F162,'Mã xe'!$A$2:$B$200,2,0)</f>
        <v>15T</v>
      </c>
      <c r="H162" s="1354" t="s">
        <v>2221</v>
      </c>
      <c r="I162" s="1351" t="s">
        <v>662</v>
      </c>
      <c r="J162" s="1351" t="s">
        <v>704</v>
      </c>
      <c r="K162" s="1355" t="str">
        <f t="shared" si="3"/>
        <v>Thanh Hóa-Hồ Chí Minh</v>
      </c>
      <c r="L162" s="1419" t="str">
        <f>VLOOKUP(H162,'Thông tin'!$G$2:$H$300,2,0)</f>
        <v>XE01507</v>
      </c>
      <c r="M162" s="1419" t="e">
        <f>VLOOKUP(K162,'Thông tin'!$B$2:$C$384,2,0)</f>
        <v>#N/A</v>
      </c>
      <c r="N162" s="1350"/>
      <c r="O162" s="1356">
        <v>750000</v>
      </c>
      <c r="P162" s="1359"/>
    </row>
    <row r="163" spans="1:16" ht="26.4" customHeight="1">
      <c r="A163" s="1350">
        <v>155</v>
      </c>
      <c r="B163" s="1412">
        <v>46167</v>
      </c>
      <c r="C163" s="1410" t="s">
        <v>1329</v>
      </c>
      <c r="D163" s="1410"/>
      <c r="E163" s="1358"/>
      <c r="F163" s="1454" t="s">
        <v>1057</v>
      </c>
      <c r="G163" s="1420" t="str">
        <f>VLOOKUP(F163,'Mã xe'!$A$2:$B$200,2,0)</f>
        <v>8T</v>
      </c>
      <c r="H163" s="1354" t="s">
        <v>1258</v>
      </c>
      <c r="I163" s="1351" t="s">
        <v>556</v>
      </c>
      <c r="J163" s="1357" t="s">
        <v>693</v>
      </c>
      <c r="K163" s="1355" t="str">
        <f t="shared" si="3"/>
        <v>Hà Nội-Cần Thơ</v>
      </c>
      <c r="L163" s="1419" t="str">
        <f>VLOOKUP(H163,'Thông tin'!$G$2:$H$300,2,0)</f>
        <v>XE01164</v>
      </c>
      <c r="M163" s="1419">
        <f>VLOOKUP(K163,'Thông tin'!$B$2:$C$384,2,0)</f>
        <v>1900</v>
      </c>
      <c r="N163" s="1350"/>
      <c r="O163" s="1356">
        <v>750000</v>
      </c>
      <c r="P163" s="1359"/>
    </row>
    <row r="164" spans="1:16" ht="26.4" customHeight="1">
      <c r="A164" s="1350">
        <v>156</v>
      </c>
      <c r="B164" s="1412">
        <v>46167</v>
      </c>
      <c r="C164" s="1410" t="s">
        <v>1329</v>
      </c>
      <c r="D164" s="1410"/>
      <c r="E164" s="1358"/>
      <c r="F164" s="1454" t="s">
        <v>1057</v>
      </c>
      <c r="G164" s="1420" t="str">
        <f>VLOOKUP(F164,'Mã xe'!$A$2:$B$200,2,0)</f>
        <v>8T</v>
      </c>
      <c r="H164" s="1354" t="s">
        <v>2444</v>
      </c>
      <c r="I164" s="1351" t="s">
        <v>556</v>
      </c>
      <c r="J164" s="1357" t="s">
        <v>693</v>
      </c>
      <c r="K164" s="1355" t="str">
        <f t="shared" si="3"/>
        <v>Hà Nội-Cần Thơ</v>
      </c>
      <c r="L164" s="1419" t="str">
        <f>VLOOKUP(H164,'Thông tin'!$G$2:$H$300,2,0)</f>
        <v>XE01698</v>
      </c>
      <c r="M164" s="1419">
        <f>VLOOKUP(K164,'Thông tin'!$B$2:$C$384,2,0)</f>
        <v>1900</v>
      </c>
      <c r="N164" s="1350"/>
      <c r="O164" s="1356">
        <v>750000</v>
      </c>
      <c r="P164" s="1359"/>
    </row>
    <row r="165" spans="1:16" ht="26.4" customHeight="1">
      <c r="A165" s="1350">
        <v>157</v>
      </c>
      <c r="B165" s="1412">
        <v>46168</v>
      </c>
      <c r="C165" s="1410" t="s">
        <v>1329</v>
      </c>
      <c r="D165" s="1410"/>
      <c r="E165" s="1358"/>
      <c r="F165" s="1454" t="s">
        <v>2273</v>
      </c>
      <c r="G165" s="1420" t="str">
        <f>VLOOKUP(F165,'Mã xe'!$A$2:$B$200,2,0)</f>
        <v>8T</v>
      </c>
      <c r="H165" s="1354" t="s">
        <v>1341</v>
      </c>
      <c r="I165" s="1351" t="s">
        <v>556</v>
      </c>
      <c r="J165" s="1351" t="s">
        <v>693</v>
      </c>
      <c r="K165" s="1355" t="str">
        <f t="shared" si="3"/>
        <v>Hà Nội-Cần Thơ</v>
      </c>
      <c r="L165" s="1419" t="str">
        <f>VLOOKUP(H165,'Thông tin'!$G$2:$H$300,2,0)</f>
        <v>XE01281</v>
      </c>
      <c r="M165" s="1419">
        <f>VLOOKUP(K165,'Thông tin'!$B$2:$C$384,2,0)</f>
        <v>1900</v>
      </c>
      <c r="N165" s="1350"/>
      <c r="O165" s="1356">
        <v>750000</v>
      </c>
      <c r="P165" s="1359"/>
    </row>
    <row r="166" spans="1:16" ht="26.4" customHeight="1">
      <c r="A166" s="1350">
        <v>158</v>
      </c>
      <c r="B166" s="1412">
        <v>46168</v>
      </c>
      <c r="C166" s="1410" t="s">
        <v>1329</v>
      </c>
      <c r="D166" s="1410"/>
      <c r="E166" s="1358"/>
      <c r="F166" s="1454" t="s">
        <v>2273</v>
      </c>
      <c r="G166" s="1420" t="str">
        <f>VLOOKUP(F166,'Mã xe'!$A$2:$B$200,2,0)</f>
        <v>8T</v>
      </c>
      <c r="H166" s="1354" t="s">
        <v>2131</v>
      </c>
      <c r="I166" s="1351" t="s">
        <v>556</v>
      </c>
      <c r="J166" s="1351" t="s">
        <v>693</v>
      </c>
      <c r="K166" s="1355" t="str">
        <f t="shared" si="3"/>
        <v>Hà Nội-Cần Thơ</v>
      </c>
      <c r="L166" s="1419" t="str">
        <f>VLOOKUP(H166,'Thông tin'!$G$2:$H$300,2,0)</f>
        <v>XE01433</v>
      </c>
      <c r="M166" s="1419">
        <f>VLOOKUP(K166,'Thông tin'!$B$2:$C$384,2,0)</f>
        <v>1900</v>
      </c>
      <c r="N166" s="1350"/>
      <c r="O166" s="1356">
        <v>750000</v>
      </c>
      <c r="P166" s="1359"/>
    </row>
    <row r="167" spans="1:16" ht="26.4" customHeight="1">
      <c r="A167" s="1350">
        <v>159</v>
      </c>
      <c r="B167" s="1412">
        <v>46169</v>
      </c>
      <c r="C167" s="1410" t="s">
        <v>1329</v>
      </c>
      <c r="D167" s="1410"/>
      <c r="E167" s="1358"/>
      <c r="F167" s="1454" t="s">
        <v>1045</v>
      </c>
      <c r="G167" s="1420" t="str">
        <f>VLOOKUP(F167,'Mã xe'!$A$2:$B$200,2,0)</f>
        <v>8T</v>
      </c>
      <c r="H167" s="1354" t="s">
        <v>1443</v>
      </c>
      <c r="I167" s="1351" t="s">
        <v>556</v>
      </c>
      <c r="J167" s="1357" t="s">
        <v>2053</v>
      </c>
      <c r="K167" s="1355" t="str">
        <f t="shared" si="3"/>
        <v>Hà Nội-Tây Ninh</v>
      </c>
      <c r="L167" s="1419" t="str">
        <f>VLOOKUP(H167,'Thông tin'!$G$2:$H$300,2,0)</f>
        <v>XE01335</v>
      </c>
      <c r="M167" s="1419">
        <f>VLOOKUP(K167,'Thông tin'!$B$2:$C$384,2,0)</f>
        <v>1800</v>
      </c>
      <c r="N167" s="1350"/>
      <c r="O167" s="1356">
        <v>750000</v>
      </c>
      <c r="P167" s="1359"/>
    </row>
    <row r="168" spans="1:16" ht="26.4" customHeight="1">
      <c r="A168" s="1350">
        <v>160</v>
      </c>
      <c r="B168" s="1412">
        <v>46169</v>
      </c>
      <c r="C168" s="1410" t="s">
        <v>1329</v>
      </c>
      <c r="D168" s="1410"/>
      <c r="E168" s="1358"/>
      <c r="F168" s="1454" t="s">
        <v>1045</v>
      </c>
      <c r="G168" s="1420" t="str">
        <f>VLOOKUP(F168,'Mã xe'!$A$2:$B$200,2,0)</f>
        <v>8T</v>
      </c>
      <c r="H168" s="1354" t="s">
        <v>2341</v>
      </c>
      <c r="I168" s="1351" t="s">
        <v>556</v>
      </c>
      <c r="J168" s="1357" t="s">
        <v>2053</v>
      </c>
      <c r="K168" s="1355" t="str">
        <f t="shared" si="3"/>
        <v>Hà Nội-Tây Ninh</v>
      </c>
      <c r="L168" s="1419" t="str">
        <f>VLOOKUP(H168,'Thông tin'!$G$2:$H$300,2,0)</f>
        <v>XE01644</v>
      </c>
      <c r="M168" s="1419">
        <f>VLOOKUP(K168,'Thông tin'!$B$2:$C$384,2,0)</f>
        <v>1800</v>
      </c>
      <c r="N168" s="1350"/>
      <c r="O168" s="1356">
        <v>750000</v>
      </c>
      <c r="P168" s="1359"/>
    </row>
    <row r="169" spans="1:16" ht="26.4" customHeight="1">
      <c r="A169" s="1350">
        <v>161</v>
      </c>
      <c r="B169" s="1412">
        <v>46169</v>
      </c>
      <c r="C169" s="1410" t="s">
        <v>1329</v>
      </c>
      <c r="D169" s="1410"/>
      <c r="E169" s="1358"/>
      <c r="F169" s="1453" t="s">
        <v>1043</v>
      </c>
      <c r="G169" s="1420" t="str">
        <f>VLOOKUP(F169,'Mã xe'!$A$2:$B$200,2,0)</f>
        <v>15T</v>
      </c>
      <c r="H169" s="1354" t="s">
        <v>1246</v>
      </c>
      <c r="I169" s="1351" t="s">
        <v>662</v>
      </c>
      <c r="J169" s="1351" t="s">
        <v>704</v>
      </c>
      <c r="K169" s="1355" t="str">
        <f t="shared" si="3"/>
        <v>Thanh Hóa-Hồ Chí Minh</v>
      </c>
      <c r="L169" s="1419" t="str">
        <f>VLOOKUP(H169,'Thông tin'!$G$2:$H$300,2,0)</f>
        <v>XE01102</v>
      </c>
      <c r="M169" s="1419" t="e">
        <f>VLOOKUP(K169,'Thông tin'!$B$2:$C$384,2,0)</f>
        <v>#N/A</v>
      </c>
      <c r="N169" s="1350"/>
      <c r="O169" s="1356">
        <v>750000</v>
      </c>
      <c r="P169" s="1359"/>
    </row>
    <row r="170" spans="1:16" ht="26.4" customHeight="1">
      <c r="A170" s="1350">
        <v>162</v>
      </c>
      <c r="B170" s="1412">
        <v>46169</v>
      </c>
      <c r="C170" s="1410" t="s">
        <v>1329</v>
      </c>
      <c r="D170" s="1410"/>
      <c r="E170" s="1358"/>
      <c r="F170" s="1453" t="s">
        <v>1043</v>
      </c>
      <c r="G170" s="1420" t="str">
        <f>VLOOKUP(F170,'Mã xe'!$A$2:$B$200,2,0)</f>
        <v>15T</v>
      </c>
      <c r="H170" s="1354" t="s">
        <v>1432</v>
      </c>
      <c r="I170" s="1351" t="s">
        <v>662</v>
      </c>
      <c r="J170" s="1351" t="s">
        <v>704</v>
      </c>
      <c r="K170" s="1355" t="str">
        <f t="shared" si="3"/>
        <v>Thanh Hóa-Hồ Chí Minh</v>
      </c>
      <c r="L170" s="1419" t="str">
        <f>VLOOKUP(H170,'Thông tin'!$G$2:$H$300,2,0)</f>
        <v>XE01315</v>
      </c>
      <c r="M170" s="1419" t="e">
        <f>VLOOKUP(K170,'Thông tin'!$B$2:$C$384,2,0)</f>
        <v>#N/A</v>
      </c>
      <c r="N170" s="1350"/>
      <c r="O170" s="1356">
        <v>750000</v>
      </c>
      <c r="P170" s="1359"/>
    </row>
    <row r="171" spans="1:16" ht="26.4" customHeight="1">
      <c r="A171" s="1350">
        <v>163</v>
      </c>
      <c r="B171" s="1412">
        <v>46169</v>
      </c>
      <c r="C171" s="1410" t="s">
        <v>1329</v>
      </c>
      <c r="D171" s="1410"/>
      <c r="E171" s="1358"/>
      <c r="F171" s="1457" t="s">
        <v>1049</v>
      </c>
      <c r="G171" s="1420" t="str">
        <f>VLOOKUP(F171,'Mã xe'!$A$2:$B$200,2,0)</f>
        <v>8T</v>
      </c>
      <c r="H171" s="1354" t="s">
        <v>1359</v>
      </c>
      <c r="I171" s="1351" t="s">
        <v>556</v>
      </c>
      <c r="J171" s="1351" t="s">
        <v>693</v>
      </c>
      <c r="K171" s="1355" t="str">
        <f t="shared" si="3"/>
        <v>Hà Nội-Cần Thơ</v>
      </c>
      <c r="L171" s="1419" t="str">
        <f>VLOOKUP(H171,'Thông tin'!$G$2:$H$300,2,0)</f>
        <v>XE01263</v>
      </c>
      <c r="M171" s="1419">
        <f>VLOOKUP(K171,'Thông tin'!$B$2:$C$384,2,0)</f>
        <v>1900</v>
      </c>
      <c r="N171" s="1350"/>
      <c r="O171" s="1356">
        <v>750000</v>
      </c>
      <c r="P171" s="1350"/>
    </row>
    <row r="172" spans="1:16" ht="26.4" customHeight="1">
      <c r="A172" s="1350">
        <v>164</v>
      </c>
      <c r="B172" s="1412">
        <v>46169</v>
      </c>
      <c r="C172" s="1410" t="s">
        <v>1329</v>
      </c>
      <c r="D172" s="1410"/>
      <c r="E172" s="1358"/>
      <c r="F172" s="1457" t="s">
        <v>1049</v>
      </c>
      <c r="G172" s="1420" t="str">
        <f>VLOOKUP(F172,'Mã xe'!$A$2:$B$200,2,0)</f>
        <v>8T</v>
      </c>
      <c r="H172" s="1354" t="s">
        <v>2317</v>
      </c>
      <c r="I172" s="1351" t="s">
        <v>556</v>
      </c>
      <c r="J172" s="1351" t="s">
        <v>693</v>
      </c>
      <c r="K172" s="1355" t="str">
        <f t="shared" si="3"/>
        <v>Hà Nội-Cần Thơ</v>
      </c>
      <c r="L172" s="1419" t="str">
        <f>VLOOKUP(H172,'Thông tin'!$G$2:$H$300,2,0)</f>
        <v>XE01582</v>
      </c>
      <c r="M172" s="1419">
        <f>VLOOKUP(K172,'Thông tin'!$B$2:$C$384,2,0)</f>
        <v>1900</v>
      </c>
      <c r="N172" s="1350"/>
      <c r="O172" s="1356">
        <v>750000</v>
      </c>
      <c r="P172" s="1350"/>
    </row>
    <row r="173" spans="1:16" ht="26.4" customHeight="1">
      <c r="A173" s="1350">
        <v>167</v>
      </c>
      <c r="B173" s="1481">
        <v>46144</v>
      </c>
      <c r="C173" s="1410" t="s">
        <v>2387</v>
      </c>
      <c r="D173" s="1410"/>
      <c r="E173" s="1358"/>
      <c r="F173" s="1452" t="s">
        <v>1004</v>
      </c>
      <c r="G173" s="1420" t="str">
        <f>VLOOKUP(F173,'Mã xe'!$A$2:$B$200,2,0)</f>
        <v>15T</v>
      </c>
      <c r="H173" s="1429" t="s">
        <v>1361</v>
      </c>
      <c r="I173" s="1428" t="s">
        <v>585</v>
      </c>
      <c r="J173" s="1428" t="s">
        <v>704</v>
      </c>
      <c r="K173" s="1355" t="str">
        <f t="shared" si="3"/>
        <v>Hưng Yên-Hồ Chí Minh</v>
      </c>
      <c r="L173" s="1419" t="str">
        <f>VLOOKUP(H173,'Thông tin'!$G$2:$H$300,2,0)</f>
        <v>XE01331</v>
      </c>
      <c r="M173" s="1419" t="e">
        <f>VLOOKUP(K173,'Thông tin'!$B$2:$C$384,2,0)</f>
        <v>#N/A</v>
      </c>
      <c r="N173" s="1350"/>
      <c r="O173" s="1356">
        <v>750000</v>
      </c>
      <c r="P173" s="1359"/>
    </row>
    <row r="174" spans="1:16" ht="26.4" customHeight="1">
      <c r="A174" s="1350">
        <v>168</v>
      </c>
      <c r="B174" s="1430">
        <v>46144</v>
      </c>
      <c r="C174" s="1410" t="s">
        <v>2387</v>
      </c>
      <c r="D174" s="1410"/>
      <c r="E174" s="1358"/>
      <c r="F174" s="1452" t="s">
        <v>1004</v>
      </c>
      <c r="G174" s="1420" t="str">
        <f>VLOOKUP(F174,'Mã xe'!$A$2:$B$200,2,0)</f>
        <v>15T</v>
      </c>
      <c r="H174" s="1429" t="s">
        <v>2342</v>
      </c>
      <c r="I174" s="1428" t="s">
        <v>585</v>
      </c>
      <c r="J174" s="1428" t="s">
        <v>704</v>
      </c>
      <c r="K174" s="1355" t="str">
        <f t="shared" si="3"/>
        <v>Hưng Yên-Hồ Chí Minh</v>
      </c>
      <c r="L174" s="1419" t="str">
        <f>VLOOKUP(H174,'Thông tin'!$G$2:$H$300,2,0)</f>
        <v>XE01645</v>
      </c>
      <c r="M174" s="1419" t="e">
        <f>VLOOKUP(K174,'Thông tin'!$B$2:$C$384,2,0)</f>
        <v>#N/A</v>
      </c>
      <c r="N174" s="1350"/>
      <c r="O174" s="1356">
        <v>750000</v>
      </c>
      <c r="P174" s="1359"/>
    </row>
    <row r="175" spans="1:16" ht="26.4" customHeight="1">
      <c r="A175" s="1350">
        <v>169</v>
      </c>
      <c r="B175" s="1430">
        <v>46146</v>
      </c>
      <c r="C175" s="1428" t="s">
        <v>2387</v>
      </c>
      <c r="D175" s="1410"/>
      <c r="E175" s="1358"/>
      <c r="F175" s="1452" t="s">
        <v>1049</v>
      </c>
      <c r="G175" s="1420" t="str">
        <f>VLOOKUP(F175,'Mã xe'!$A$2:$B$200,2,0)</f>
        <v>8T</v>
      </c>
      <c r="H175" s="1429" t="s">
        <v>1359</v>
      </c>
      <c r="I175" s="1428" t="s">
        <v>556</v>
      </c>
      <c r="J175" s="1428" t="s">
        <v>704</v>
      </c>
      <c r="K175" s="1355" t="str">
        <f t="shared" si="3"/>
        <v>Hà Nội-Hồ Chí Minh</v>
      </c>
      <c r="L175" s="1419" t="str">
        <f>VLOOKUP(H175,'Thông tin'!$G$2:$H$300,2,0)</f>
        <v>XE01263</v>
      </c>
      <c r="M175" s="1419">
        <f>VLOOKUP(K175,'Thông tin'!$B$2:$C$384,2,0)</f>
        <v>1749</v>
      </c>
      <c r="N175" s="1350"/>
      <c r="O175" s="1356">
        <v>750000</v>
      </c>
      <c r="P175" s="1350"/>
    </row>
    <row r="176" spans="1:16" ht="26.4" customHeight="1">
      <c r="A176" s="1350">
        <v>170</v>
      </c>
      <c r="B176" s="1430">
        <v>46146</v>
      </c>
      <c r="C176" s="1428" t="s">
        <v>2387</v>
      </c>
      <c r="D176" s="1410"/>
      <c r="E176" s="1358"/>
      <c r="F176" s="1452" t="s">
        <v>1049</v>
      </c>
      <c r="G176" s="1420" t="str">
        <f>VLOOKUP(F176,'Mã xe'!$A$2:$B$200,2,0)</f>
        <v>8T</v>
      </c>
      <c r="H176" s="1429" t="s">
        <v>1256</v>
      </c>
      <c r="I176" s="1428" t="s">
        <v>556</v>
      </c>
      <c r="J176" s="1428" t="s">
        <v>704</v>
      </c>
      <c r="K176" s="1355" t="str">
        <f t="shared" si="3"/>
        <v>Hà Nội-Hồ Chí Minh</v>
      </c>
      <c r="L176" s="1419" t="str">
        <f>VLOOKUP(H176,'Thông tin'!$G$2:$H$300,2,0)</f>
        <v>XE01149</v>
      </c>
      <c r="M176" s="1419">
        <f>VLOOKUP(K176,'Thông tin'!$B$2:$C$384,2,0)</f>
        <v>1749</v>
      </c>
      <c r="N176" s="1350"/>
      <c r="O176" s="1356">
        <v>750000</v>
      </c>
      <c r="P176" s="1350"/>
    </row>
    <row r="177" spans="1:17" ht="26.4" customHeight="1">
      <c r="A177" s="1350">
        <v>171</v>
      </c>
      <c r="B177" s="1430">
        <v>46150</v>
      </c>
      <c r="C177" s="1428" t="s">
        <v>2387</v>
      </c>
      <c r="D177" s="1410"/>
      <c r="E177" s="1358"/>
      <c r="F177" s="1458" t="s">
        <v>1250</v>
      </c>
      <c r="G177" s="1420" t="str">
        <f>VLOOKUP(F177,'Mã xe'!$A$2:$B$200,2,0)</f>
        <v>8T</v>
      </c>
      <c r="H177" s="1429" t="s">
        <v>2295</v>
      </c>
      <c r="I177" s="1428" t="s">
        <v>556</v>
      </c>
      <c r="J177" s="1428" t="s">
        <v>704</v>
      </c>
      <c r="K177" s="1355" t="str">
        <f t="shared" si="3"/>
        <v>Hà Nội-Hồ Chí Minh</v>
      </c>
      <c r="L177" s="1419" t="str">
        <f>VLOOKUP(H177,'Thông tin'!$G$2:$H$300,2,0)</f>
        <v>XE01563</v>
      </c>
      <c r="M177" s="1419">
        <f>VLOOKUP(K177,'Thông tin'!$B$2:$C$384,2,0)</f>
        <v>1749</v>
      </c>
      <c r="N177" s="1350"/>
      <c r="O177" s="1356">
        <v>750000</v>
      </c>
      <c r="P177" s="1350"/>
    </row>
    <row r="178" spans="1:17" ht="25.5" customHeight="1">
      <c r="A178" s="1350">
        <v>172</v>
      </c>
      <c r="B178" s="1430">
        <v>46150</v>
      </c>
      <c r="C178" s="1428" t="s">
        <v>2387</v>
      </c>
      <c r="D178" s="1410"/>
      <c r="E178" s="1358"/>
      <c r="F178" s="1458" t="s">
        <v>1250</v>
      </c>
      <c r="G178" s="1420" t="str">
        <f>VLOOKUP(F178,'Mã xe'!$A$2:$B$200,2,0)</f>
        <v>8T</v>
      </c>
      <c r="H178" s="1429" t="s">
        <v>2323</v>
      </c>
      <c r="I178" s="1428" t="s">
        <v>556</v>
      </c>
      <c r="J178" s="1428" t="s">
        <v>704</v>
      </c>
      <c r="K178" s="1355" t="str">
        <f t="shared" si="3"/>
        <v>Hà Nội-Hồ Chí Minh</v>
      </c>
      <c r="L178" s="1419" t="str">
        <f>VLOOKUP(H178,'Thông tin'!$G$2:$H$300,2,0)</f>
        <v>XE01609</v>
      </c>
      <c r="M178" s="1419">
        <f>VLOOKUP(K178,'Thông tin'!$B$2:$C$384,2,0)</f>
        <v>1749</v>
      </c>
      <c r="N178" s="1350"/>
      <c r="O178" s="1356">
        <v>750000</v>
      </c>
      <c r="P178" s="1350"/>
    </row>
    <row r="179" spans="1:17" s="1476" customFormat="1" ht="26" customHeight="1">
      <c r="A179" s="1350">
        <v>173</v>
      </c>
      <c r="B179" s="1470">
        <v>46151</v>
      </c>
      <c r="C179" s="1471" t="s">
        <v>2387</v>
      </c>
      <c r="D179" s="1354"/>
      <c r="E179" s="1358"/>
      <c r="F179" s="1472" t="s">
        <v>1033</v>
      </c>
      <c r="G179" s="1420" t="str">
        <f>VLOOKUP(F179,'Mã xe'!$A$2:$B$200,2,0)</f>
        <v>15T</v>
      </c>
      <c r="H179" s="1473" t="s">
        <v>2170</v>
      </c>
      <c r="I179" s="1471" t="s">
        <v>556</v>
      </c>
      <c r="J179" s="1471" t="s">
        <v>701</v>
      </c>
      <c r="K179" s="1350" t="str">
        <f t="shared" si="3"/>
        <v>Hà Nội-Đồng Nai</v>
      </c>
      <c r="L179" s="1419" t="str">
        <f>VLOOKUP(H179,'Thông tin'!$G$2:$H$300,2,0)</f>
        <v>XE01470</v>
      </c>
      <c r="M179" s="1419">
        <f>VLOOKUP(K179,'Thông tin'!$B$2:$C$384,2,0)</f>
        <v>1624</v>
      </c>
      <c r="N179" s="1350"/>
      <c r="O179" s="1356">
        <v>750000</v>
      </c>
      <c r="P179" s="1474"/>
      <c r="Q179" s="1475"/>
    </row>
    <row r="180" spans="1:17" s="1476" customFormat="1" ht="26.4" customHeight="1">
      <c r="A180" s="1350">
        <v>174</v>
      </c>
      <c r="B180" s="1470">
        <v>46151</v>
      </c>
      <c r="C180" s="1471" t="s">
        <v>2387</v>
      </c>
      <c r="D180" s="1354"/>
      <c r="E180" s="1358"/>
      <c r="F180" s="1472" t="s">
        <v>1033</v>
      </c>
      <c r="G180" s="1420" t="str">
        <f>VLOOKUP(F180,'Mã xe'!$A$2:$B$200,2,0)</f>
        <v>15T</v>
      </c>
      <c r="H180" s="1473" t="s">
        <v>2311</v>
      </c>
      <c r="I180" s="1471" t="s">
        <v>556</v>
      </c>
      <c r="J180" s="1471" t="s">
        <v>701</v>
      </c>
      <c r="K180" s="1350" t="str">
        <f t="shared" si="3"/>
        <v>Hà Nội-Đồng Nai</v>
      </c>
      <c r="L180" s="1419" t="str">
        <f>VLOOKUP(H180,'Thông tin'!$G$2:$H$300,2,0)</f>
        <v>XE01469</v>
      </c>
      <c r="M180" s="1419">
        <f>VLOOKUP(K180,'Thông tin'!$B$2:$C$384,2,0)</f>
        <v>1624</v>
      </c>
      <c r="N180" s="1350"/>
      <c r="O180" s="1356">
        <v>750000</v>
      </c>
      <c r="P180" s="1474"/>
      <c r="Q180" s="1475"/>
    </row>
    <row r="181" spans="1:17" ht="26.4" customHeight="1">
      <c r="A181" s="1350">
        <v>175</v>
      </c>
      <c r="B181" s="1430">
        <v>46153</v>
      </c>
      <c r="C181" s="1428" t="s">
        <v>2387</v>
      </c>
      <c r="D181" s="1410"/>
      <c r="E181" s="1358"/>
      <c r="F181" s="1452" t="s">
        <v>1057</v>
      </c>
      <c r="G181" s="1420" t="str">
        <f>VLOOKUP(F181,'Mã xe'!$A$2:$B$200,2,0)</f>
        <v>8T</v>
      </c>
      <c r="H181" s="1429" t="s">
        <v>1050</v>
      </c>
      <c r="I181" s="1428" t="s">
        <v>556</v>
      </c>
      <c r="J181" s="1428" t="s">
        <v>704</v>
      </c>
      <c r="K181" s="1355" t="str">
        <f t="shared" si="3"/>
        <v>Hà Nội-Hồ Chí Minh</v>
      </c>
      <c r="L181" s="1419" t="str">
        <f>VLOOKUP(H181,'Thông tin'!$G$2:$H$300,2,0)</f>
        <v>XE01005</v>
      </c>
      <c r="M181" s="1419">
        <f>VLOOKUP(K181,'Thông tin'!$B$2:$C$384,2,0)</f>
        <v>1749</v>
      </c>
      <c r="N181" s="1350"/>
      <c r="O181" s="1356">
        <v>750000</v>
      </c>
      <c r="P181" s="1359"/>
    </row>
    <row r="182" spans="1:17" ht="26.4" customHeight="1">
      <c r="A182" s="1350">
        <v>176</v>
      </c>
      <c r="B182" s="1430">
        <v>46153</v>
      </c>
      <c r="C182" s="1428" t="s">
        <v>2387</v>
      </c>
      <c r="D182" s="1410"/>
      <c r="E182" s="1358"/>
      <c r="F182" s="1452" t="s">
        <v>1057</v>
      </c>
      <c r="G182" s="1420" t="str">
        <f>VLOOKUP(F182,'Mã xe'!$A$2:$B$200,2,0)</f>
        <v>8T</v>
      </c>
      <c r="H182" s="1429" t="s">
        <v>1258</v>
      </c>
      <c r="I182" s="1428" t="s">
        <v>556</v>
      </c>
      <c r="J182" s="1428" t="s">
        <v>704</v>
      </c>
      <c r="K182" s="1355" t="str">
        <f t="shared" si="3"/>
        <v>Hà Nội-Hồ Chí Minh</v>
      </c>
      <c r="L182" s="1419" t="str">
        <f>VLOOKUP(H182,'Thông tin'!$G$2:$H$300,2,0)</f>
        <v>XE01164</v>
      </c>
      <c r="M182" s="1419">
        <f>VLOOKUP(K182,'Thông tin'!$B$2:$C$384,2,0)</f>
        <v>1749</v>
      </c>
      <c r="N182" s="1350"/>
      <c r="O182" s="1356">
        <v>750000</v>
      </c>
      <c r="P182" s="1359"/>
    </row>
    <row r="183" spans="1:17" ht="26.4" customHeight="1">
      <c r="A183" s="1350">
        <v>177</v>
      </c>
      <c r="B183" s="1431">
        <v>46154</v>
      </c>
      <c r="C183" s="1429" t="s">
        <v>2387</v>
      </c>
      <c r="D183" s="1429"/>
      <c r="E183" s="1358"/>
      <c r="F183" s="1451" t="s">
        <v>2184</v>
      </c>
      <c r="G183" s="1420" t="str">
        <f>VLOOKUP(F183,'Mã xe'!$A$2:$B$200,2,0)</f>
        <v>8T</v>
      </c>
      <c r="H183" s="1502" t="s">
        <v>2459</v>
      </c>
      <c r="I183" s="1432" t="s">
        <v>664</v>
      </c>
      <c r="J183" s="1428" t="s">
        <v>704</v>
      </c>
      <c r="K183" s="1355" t="str">
        <f t="shared" si="3"/>
        <v>Hải Phòng-Hồ Chí Minh</v>
      </c>
      <c r="L183" s="1419" t="str">
        <f>VLOOKUP(H183,'Thông tin'!$G$2:$H$300,2,0)</f>
        <v>XE01678</v>
      </c>
      <c r="M183" s="1419" t="e">
        <f>VLOOKUP(K183,'Thông tin'!$B$2:$C$384,2,0)</f>
        <v>#N/A</v>
      </c>
      <c r="N183" s="1350"/>
      <c r="O183" s="1356">
        <v>750000</v>
      </c>
      <c r="P183" s="1359"/>
    </row>
    <row r="184" spans="1:17" ht="26.4" customHeight="1">
      <c r="A184" s="1350">
        <v>178</v>
      </c>
      <c r="B184" s="1431">
        <v>46154</v>
      </c>
      <c r="C184" s="1432" t="s">
        <v>2387</v>
      </c>
      <c r="D184" s="1429"/>
      <c r="E184" s="1358"/>
      <c r="F184" s="1451" t="s">
        <v>2184</v>
      </c>
      <c r="G184" s="1420" t="str">
        <f>VLOOKUP(F184,'Mã xe'!$A$2:$B$200,2,0)</f>
        <v>8T</v>
      </c>
      <c r="H184" s="1447" t="s">
        <v>2460</v>
      </c>
      <c r="I184" s="1432" t="s">
        <v>664</v>
      </c>
      <c r="J184" s="1428" t="s">
        <v>704</v>
      </c>
      <c r="K184" s="1355" t="str">
        <f t="shared" si="3"/>
        <v>Hải Phòng-Hồ Chí Minh</v>
      </c>
      <c r="L184" s="1419" t="str">
        <f>VLOOKUP(H184,'Thông tin'!$G$2:$H$300,2,0)</f>
        <v>XE01679</v>
      </c>
      <c r="M184" s="1419" t="e">
        <f>VLOOKUP(K184,'Thông tin'!$B$2:$C$384,2,0)</f>
        <v>#N/A</v>
      </c>
      <c r="N184" s="1350"/>
      <c r="O184" s="1356">
        <v>750000</v>
      </c>
      <c r="P184" s="1359"/>
    </row>
    <row r="185" spans="1:17" ht="26.4" customHeight="1">
      <c r="A185" s="1350">
        <v>179</v>
      </c>
      <c r="B185" s="1358">
        <v>46155</v>
      </c>
      <c r="C185" s="1374" t="s">
        <v>2387</v>
      </c>
      <c r="D185" s="1374"/>
      <c r="E185" s="1358"/>
      <c r="F185" s="1459" t="s">
        <v>2111</v>
      </c>
      <c r="G185" s="1420" t="str">
        <f>VLOOKUP(F185,'Mã xe'!$A$2:$B$200,2,0)</f>
        <v>8T</v>
      </c>
      <c r="H185" s="1374" t="s">
        <v>2125</v>
      </c>
      <c r="I185" s="1374" t="s">
        <v>556</v>
      </c>
      <c r="J185" s="1374" t="s">
        <v>704</v>
      </c>
      <c r="K185" s="1355" t="str">
        <f t="shared" ref="K185:K194" si="4">I185&amp;"-"&amp;J185</f>
        <v>Hà Nội-Hồ Chí Minh</v>
      </c>
      <c r="L185" s="1419" t="str">
        <f>VLOOKUP(H185,'Thông tin'!$G$2:$H$300,2,0)</f>
        <v>XE01417</v>
      </c>
      <c r="M185" s="1419">
        <f>VLOOKUP(K185,'Thông tin'!$B$2:$C$384,2,0)</f>
        <v>1749</v>
      </c>
      <c r="N185" s="1376"/>
      <c r="O185" s="1356">
        <v>750000</v>
      </c>
      <c r="P185" s="1355"/>
    </row>
    <row r="186" spans="1:17" ht="26.4" customHeight="1">
      <c r="A186" s="1350">
        <v>180</v>
      </c>
      <c r="B186" s="1358">
        <v>46155</v>
      </c>
      <c r="C186" s="1374" t="s">
        <v>2387</v>
      </c>
      <c r="D186" s="1374"/>
      <c r="E186" s="1358"/>
      <c r="F186" s="1459" t="s">
        <v>2111</v>
      </c>
      <c r="G186" s="1420" t="str">
        <f>VLOOKUP(F186,'Mã xe'!$A$2:$B$200,2,0)</f>
        <v>8T</v>
      </c>
      <c r="H186" s="1374" t="s">
        <v>2384</v>
      </c>
      <c r="I186" s="1374" t="s">
        <v>556</v>
      </c>
      <c r="J186" s="1374" t="s">
        <v>704</v>
      </c>
      <c r="K186" s="1355" t="str">
        <f t="shared" si="4"/>
        <v>Hà Nội-Hồ Chí Minh</v>
      </c>
      <c r="L186" s="1419" t="str">
        <f>VLOOKUP(H186,'Thông tin'!$G$2:$H$300,2,0)</f>
        <v>XE01671</v>
      </c>
      <c r="M186" s="1419">
        <f>VLOOKUP(K186,'Thông tin'!$B$2:$C$384,2,0)</f>
        <v>1749</v>
      </c>
      <c r="N186" s="1376"/>
      <c r="O186" s="1356">
        <v>750000</v>
      </c>
      <c r="P186" s="1355"/>
    </row>
    <row r="187" spans="1:17" ht="26.4" customHeight="1">
      <c r="A187" s="1350">
        <v>181</v>
      </c>
      <c r="B187" s="1358">
        <v>46157</v>
      </c>
      <c r="C187" s="1374" t="s">
        <v>2387</v>
      </c>
      <c r="D187" s="1374"/>
      <c r="E187" s="1358"/>
      <c r="F187" s="1460" t="s">
        <v>1071</v>
      </c>
      <c r="G187" s="1420" t="str">
        <f>VLOOKUP(F187,'Mã xe'!$A$2:$B$200,2,0)</f>
        <v>15T</v>
      </c>
      <c r="H187" s="1374" t="s">
        <v>2223</v>
      </c>
      <c r="I187" s="1374" t="s">
        <v>556</v>
      </c>
      <c r="J187" s="1374" t="s">
        <v>2566</v>
      </c>
      <c r="K187" s="1355" t="str">
        <f t="shared" si="4"/>
        <v>Hà Nội-Quảng Ngãi -Hồ Chí Minh</v>
      </c>
      <c r="L187" s="1419" t="str">
        <f>VLOOKUP(H187,'Thông tin'!$G$2:$H$300,2,0)</f>
        <v>XE01506</v>
      </c>
      <c r="M187" s="1419">
        <f>VLOOKUP(K187,'Thông tin'!$B$2:$C$384,2,0)</f>
        <v>1800</v>
      </c>
      <c r="N187" s="1376"/>
      <c r="O187" s="1356">
        <v>750000</v>
      </c>
      <c r="P187" s="1355"/>
    </row>
    <row r="188" spans="1:17" ht="26.4" customHeight="1">
      <c r="A188" s="1350">
        <v>182</v>
      </c>
      <c r="B188" s="1358">
        <v>46157</v>
      </c>
      <c r="C188" s="1374" t="s">
        <v>2387</v>
      </c>
      <c r="D188" s="1374"/>
      <c r="E188" s="1358"/>
      <c r="F188" s="1460" t="s">
        <v>1071</v>
      </c>
      <c r="G188" s="1420" t="str">
        <f>VLOOKUP(F188,'Mã xe'!$A$2:$B$200,2,0)</f>
        <v>15T</v>
      </c>
      <c r="H188" s="1374" t="s">
        <v>2221</v>
      </c>
      <c r="I188" s="1374" t="s">
        <v>556</v>
      </c>
      <c r="J188" s="1374" t="s">
        <v>2566</v>
      </c>
      <c r="K188" s="1355" t="str">
        <f t="shared" si="4"/>
        <v>Hà Nội-Quảng Ngãi -Hồ Chí Minh</v>
      </c>
      <c r="L188" s="1419" t="str">
        <f>VLOOKUP(H188,'Thông tin'!$G$2:$H$300,2,0)</f>
        <v>XE01507</v>
      </c>
      <c r="M188" s="1419">
        <f>VLOOKUP(K188,'Thông tin'!$B$2:$C$384,2,0)</f>
        <v>1800</v>
      </c>
      <c r="N188" s="1376"/>
      <c r="O188" s="1356">
        <v>750000</v>
      </c>
      <c r="P188" s="1355"/>
    </row>
    <row r="189" spans="1:17" ht="26.4" customHeight="1">
      <c r="A189" s="1350">
        <v>183</v>
      </c>
      <c r="B189" s="1358">
        <v>46157</v>
      </c>
      <c r="C189" s="1374" t="s">
        <v>2387</v>
      </c>
      <c r="D189" s="1374"/>
      <c r="E189" s="1358"/>
      <c r="F189" s="1459" t="s">
        <v>1262</v>
      </c>
      <c r="G189" s="1420" t="str">
        <f>VLOOKUP(F189,'Mã xe'!$A$2:$B$200,2,0)</f>
        <v>8T</v>
      </c>
      <c r="H189" s="1374" t="s">
        <v>2291</v>
      </c>
      <c r="I189" s="1374" t="s">
        <v>556</v>
      </c>
      <c r="J189" s="1374" t="s">
        <v>704</v>
      </c>
      <c r="K189" s="1355" t="str">
        <f t="shared" si="4"/>
        <v>Hà Nội-Hồ Chí Minh</v>
      </c>
      <c r="L189" s="1419" t="str">
        <f>VLOOKUP(H189,'Thông tin'!$G$2:$H$300,2,0)</f>
        <v>XE01551</v>
      </c>
      <c r="M189" s="1419">
        <f>VLOOKUP(K189,'Thông tin'!$B$2:$C$384,2,0)</f>
        <v>1749</v>
      </c>
      <c r="N189" s="1376"/>
      <c r="O189" s="1356">
        <v>750000</v>
      </c>
      <c r="P189" s="1355"/>
    </row>
    <row r="190" spans="1:17" ht="26.4" customHeight="1">
      <c r="A190" s="1350">
        <v>184</v>
      </c>
      <c r="B190" s="1358">
        <v>46157</v>
      </c>
      <c r="C190" s="1374" t="s">
        <v>2387</v>
      </c>
      <c r="D190" s="1374"/>
      <c r="E190" s="1358"/>
      <c r="F190" s="1459" t="s">
        <v>1262</v>
      </c>
      <c r="G190" s="1420" t="str">
        <f>VLOOKUP(F190,'Mã xe'!$A$2:$B$200,2,0)</f>
        <v>8T</v>
      </c>
      <c r="H190" s="1374" t="s">
        <v>2292</v>
      </c>
      <c r="I190" s="1374" t="s">
        <v>556</v>
      </c>
      <c r="J190" s="1374" t="s">
        <v>704</v>
      </c>
      <c r="K190" s="1355" t="str">
        <f t="shared" si="4"/>
        <v>Hà Nội-Hồ Chí Minh</v>
      </c>
      <c r="L190" s="1419" t="str">
        <f>VLOOKUP(H190,'Thông tin'!$G$2:$H$300,2,0)</f>
        <v>XE01552</v>
      </c>
      <c r="M190" s="1419">
        <f>VLOOKUP(K190,'Thông tin'!$B$2:$C$384,2,0)</f>
        <v>1749</v>
      </c>
      <c r="N190" s="1376"/>
      <c r="O190" s="1356">
        <v>750000</v>
      </c>
      <c r="P190" s="1355"/>
    </row>
    <row r="191" spans="1:17" ht="26.4" customHeight="1">
      <c r="A191" s="1350">
        <v>185</v>
      </c>
      <c r="B191" s="1358">
        <v>46163</v>
      </c>
      <c r="C191" s="1374" t="s">
        <v>2387</v>
      </c>
      <c r="D191" s="1374"/>
      <c r="E191" s="1358"/>
      <c r="F191" s="1459" t="s">
        <v>2110</v>
      </c>
      <c r="G191" s="1420" t="str">
        <f>VLOOKUP(F191,'Mã xe'!$A$2:$B$200,2,0)</f>
        <v>8T</v>
      </c>
      <c r="H191" s="1374" t="s">
        <v>1358</v>
      </c>
      <c r="I191" s="1374" t="s">
        <v>556</v>
      </c>
      <c r="J191" s="1374" t="s">
        <v>2568</v>
      </c>
      <c r="K191" s="1355" t="str">
        <f t="shared" si="4"/>
        <v>Hà Nội-Bình Dương - Hồ Chí Minh</v>
      </c>
      <c r="L191" s="1419" t="str">
        <f>VLOOKUP(H191,'Thông tin'!$G$2:$H$300,2,0)</f>
        <v>XE01326</v>
      </c>
      <c r="M191" s="1419">
        <f>VLOOKUP(K191,'Thông tin'!$B$2:$C$384,2,0)</f>
        <v>1800</v>
      </c>
      <c r="N191" s="1376"/>
      <c r="O191" s="1356">
        <v>750000</v>
      </c>
      <c r="P191" s="1355"/>
    </row>
    <row r="192" spans="1:17" ht="26.4" customHeight="1">
      <c r="A192" s="1350">
        <v>186</v>
      </c>
      <c r="B192" s="1358">
        <v>46163</v>
      </c>
      <c r="C192" s="1374" t="s">
        <v>2387</v>
      </c>
      <c r="D192" s="1374"/>
      <c r="E192" s="1358"/>
      <c r="F192" s="1459" t="s">
        <v>2110</v>
      </c>
      <c r="G192" s="1420" t="str">
        <f>VLOOKUP(F192,'Mã xe'!$A$2:$B$200,2,0)</f>
        <v>8T</v>
      </c>
      <c r="H192" s="1374" t="s">
        <v>1357</v>
      </c>
      <c r="I192" s="1374" t="s">
        <v>556</v>
      </c>
      <c r="J192" s="1374" t="s">
        <v>2568</v>
      </c>
      <c r="K192" s="1355" t="str">
        <f t="shared" si="4"/>
        <v>Hà Nội-Bình Dương - Hồ Chí Minh</v>
      </c>
      <c r="L192" s="1419" t="str">
        <f>VLOOKUP(H192,'Thông tin'!$G$2:$H$300,2,0)</f>
        <v>XE01325</v>
      </c>
      <c r="M192" s="1419">
        <f>VLOOKUP(K192,'Thông tin'!$B$2:$C$384,2,0)</f>
        <v>1800</v>
      </c>
      <c r="N192" s="1376"/>
      <c r="O192" s="1356">
        <v>750000</v>
      </c>
      <c r="P192" s="1355"/>
    </row>
    <row r="193" spans="1:17" ht="26.4" customHeight="1">
      <c r="A193" s="1350">
        <v>187</v>
      </c>
      <c r="B193" s="1358">
        <v>46164</v>
      </c>
      <c r="C193" s="1374" t="s">
        <v>2447</v>
      </c>
      <c r="D193" s="1374"/>
      <c r="E193" s="1358"/>
      <c r="F193" s="1459" t="s">
        <v>1262</v>
      </c>
      <c r="G193" s="1420" t="str">
        <f>VLOOKUP(F193,'Mã xe'!$A$2:$B$200,2,0)</f>
        <v>8T</v>
      </c>
      <c r="H193" s="1374" t="s">
        <v>2291</v>
      </c>
      <c r="I193" s="1432" t="s">
        <v>616</v>
      </c>
      <c r="J193" s="1351" t="s">
        <v>2448</v>
      </c>
      <c r="K193" s="1355" t="str">
        <f t="shared" si="4"/>
        <v>Bắc Ninh-Quảng Trị</v>
      </c>
      <c r="L193" s="1419" t="str">
        <f>VLOOKUP(H193,'Thông tin'!$G$2:$H$300,2,0)</f>
        <v>XE01551</v>
      </c>
      <c r="M193" s="1419">
        <f>VLOOKUP(K193,'Thông tin'!$B$2:$C$384,2,0)</f>
        <v>650</v>
      </c>
      <c r="N193" s="1376"/>
      <c r="O193" s="1356">
        <v>750000</v>
      </c>
      <c r="P193" s="1355"/>
    </row>
    <row r="194" spans="1:17" ht="26.4" customHeight="1">
      <c r="A194" s="1350">
        <v>188</v>
      </c>
      <c r="B194" s="1358">
        <v>46164</v>
      </c>
      <c r="C194" s="1374" t="s">
        <v>2447</v>
      </c>
      <c r="D194" s="1374"/>
      <c r="E194" s="1358"/>
      <c r="F194" s="1459" t="s">
        <v>1262</v>
      </c>
      <c r="G194" s="1420" t="str">
        <f>VLOOKUP(F194,'Mã xe'!$A$2:$B$200,2,0)</f>
        <v>8T</v>
      </c>
      <c r="H194" s="1374" t="s">
        <v>2292</v>
      </c>
      <c r="I194" s="1374" t="s">
        <v>616</v>
      </c>
      <c r="J194" s="1374" t="s">
        <v>2448</v>
      </c>
      <c r="K194" s="1355" t="str">
        <f t="shared" si="4"/>
        <v>Bắc Ninh-Quảng Trị</v>
      </c>
      <c r="L194" s="1419" t="str">
        <f>VLOOKUP(H194,'Thông tin'!$G$2:$H$300,2,0)</f>
        <v>XE01552</v>
      </c>
      <c r="M194" s="1419">
        <f>VLOOKUP(K194,'Thông tin'!$B$2:$C$384,2,0)</f>
        <v>650</v>
      </c>
      <c r="N194" s="1376"/>
      <c r="O194" s="1356">
        <v>750000</v>
      </c>
      <c r="P194" s="1355"/>
    </row>
    <row r="195" spans="1:17" s="1469" customFormat="1" ht="26" customHeight="1">
      <c r="A195" s="1350">
        <v>189</v>
      </c>
      <c r="B195" s="1466">
        <v>46150</v>
      </c>
      <c r="C195" s="1465" t="s">
        <v>696</v>
      </c>
      <c r="D195" s="1465"/>
      <c r="E195" s="1466"/>
      <c r="F195" s="1478" t="s">
        <v>2110</v>
      </c>
      <c r="G195" s="1467" t="str">
        <f>VLOOKUP(F195,'Mã xe'!$A$2:$B$200,2,0)</f>
        <v>8T</v>
      </c>
      <c r="H195" s="1465" t="s">
        <v>1358</v>
      </c>
      <c r="I195" s="1465" t="s">
        <v>616</v>
      </c>
      <c r="J195" s="1465" t="s">
        <v>2453</v>
      </c>
      <c r="K195" s="1465" t="str">
        <f t="shared" ref="K195:K306" si="5">I195&amp;"-"&amp;J195</f>
        <v>Bắc Ninh-Hồ Chí Minh - Đồng Nai</v>
      </c>
      <c r="L195" s="1468" t="str">
        <f>VLOOKUP(H195,'Thông tin'!$G$2:$H$300,2,0)</f>
        <v>XE01326</v>
      </c>
      <c r="M195" s="1468">
        <f>VLOOKUP(K195,'Thông tin'!$B$2:$C$384,2,0)</f>
        <v>1750</v>
      </c>
      <c r="N195" s="1465"/>
      <c r="O195" s="1356">
        <v>750000</v>
      </c>
      <c r="P195" s="1465"/>
    </row>
    <row r="196" spans="1:17" s="1469" customFormat="1" ht="26.4" customHeight="1">
      <c r="A196" s="1350">
        <v>190</v>
      </c>
      <c r="B196" s="1466">
        <v>46150</v>
      </c>
      <c r="C196" s="1465" t="s">
        <v>696</v>
      </c>
      <c r="D196" s="1465"/>
      <c r="E196" s="1466"/>
      <c r="F196" s="1478" t="s">
        <v>2110</v>
      </c>
      <c r="G196" s="1467" t="str">
        <f>VLOOKUP(F196,'Mã xe'!$A$2:$B$200,2,0)</f>
        <v>8T</v>
      </c>
      <c r="H196" s="1465" t="s">
        <v>1357</v>
      </c>
      <c r="I196" s="1465" t="s">
        <v>616</v>
      </c>
      <c r="J196" s="1465" t="s">
        <v>2453</v>
      </c>
      <c r="K196" s="1465" t="str">
        <f t="shared" si="5"/>
        <v>Bắc Ninh-Hồ Chí Minh - Đồng Nai</v>
      </c>
      <c r="L196" s="1468" t="str">
        <f>VLOOKUP(H196,'Thông tin'!$G$2:$H$300,2,0)</f>
        <v>XE01325</v>
      </c>
      <c r="M196" s="1468">
        <f>VLOOKUP(K196,'Thông tin'!$B$2:$C$384,2,0)</f>
        <v>1750</v>
      </c>
      <c r="N196" s="1465"/>
      <c r="O196" s="1356">
        <v>750000</v>
      </c>
      <c r="P196" s="1465"/>
    </row>
    <row r="197" spans="1:17" ht="26.4" customHeight="1">
      <c r="A197" s="1350">
        <v>191</v>
      </c>
      <c r="B197" s="1444">
        <v>46158</v>
      </c>
      <c r="C197" s="1374" t="s">
        <v>696</v>
      </c>
      <c r="D197" s="1374"/>
      <c r="E197" s="1444"/>
      <c r="F197" s="1463" t="s">
        <v>1072</v>
      </c>
      <c r="G197" s="1420" t="str">
        <f>VLOOKUP(F197,'Mã xe'!$A$2:$B$200,2,0)</f>
        <v>15T</v>
      </c>
      <c r="H197" s="1446" t="s">
        <v>2173</v>
      </c>
      <c r="I197" s="1359" t="s">
        <v>556</v>
      </c>
      <c r="J197" s="1359" t="s">
        <v>704</v>
      </c>
      <c r="K197" s="1355" t="str">
        <f t="shared" si="5"/>
        <v>Hà Nội-Hồ Chí Minh</v>
      </c>
      <c r="L197" s="1419" t="str">
        <f>VLOOKUP(H197,'Thông tin'!$G$2:$H$300,2,0)</f>
        <v>XE01477</v>
      </c>
      <c r="M197" s="1419"/>
      <c r="N197" s="1376">
        <v>1745</v>
      </c>
      <c r="O197" s="1356">
        <v>750000</v>
      </c>
      <c r="P197" s="1443"/>
    </row>
    <row r="198" spans="1:17" ht="26.4" customHeight="1">
      <c r="A198" s="1350">
        <v>192</v>
      </c>
      <c r="B198" s="1479">
        <v>46158</v>
      </c>
      <c r="C198" s="1374" t="s">
        <v>696</v>
      </c>
      <c r="D198" s="1374"/>
      <c r="E198" s="1444"/>
      <c r="F198" s="1463" t="s">
        <v>1072</v>
      </c>
      <c r="G198" s="1420" t="str">
        <f>VLOOKUP(F198,'Mã xe'!$A$2:$B$200,2,0)</f>
        <v>15T</v>
      </c>
      <c r="H198" s="1480" t="s">
        <v>2386</v>
      </c>
      <c r="I198" s="1359" t="s">
        <v>556</v>
      </c>
      <c r="J198" s="1359" t="s">
        <v>704</v>
      </c>
      <c r="K198" s="1355" t="str">
        <f t="shared" si="5"/>
        <v>Hà Nội-Hồ Chí Minh</v>
      </c>
      <c r="L198" s="1419" t="str">
        <f>VLOOKUP(H198,'Thông tin'!$G$2:$H$300,2,0)</f>
        <v>XE01670</v>
      </c>
      <c r="M198" s="1419"/>
      <c r="N198" s="1376">
        <v>1745</v>
      </c>
      <c r="O198" s="1356">
        <v>750000</v>
      </c>
      <c r="P198" s="1443"/>
    </row>
    <row r="199" spans="1:17" ht="26.4" customHeight="1">
      <c r="A199" s="1350">
        <v>193</v>
      </c>
      <c r="B199" s="1444">
        <v>46158</v>
      </c>
      <c r="C199" s="1374" t="s">
        <v>696</v>
      </c>
      <c r="D199" s="1374"/>
      <c r="E199" s="1444"/>
      <c r="F199" s="1463" t="s">
        <v>1027</v>
      </c>
      <c r="G199" s="1420" t="str">
        <f>VLOOKUP(F199,'Mã xe'!$A$2:$B$200,2,0)</f>
        <v>15T</v>
      </c>
      <c r="H199" s="1446" t="s">
        <v>2436</v>
      </c>
      <c r="I199" s="1359" t="s">
        <v>2454</v>
      </c>
      <c r="J199" s="1359" t="s">
        <v>704</v>
      </c>
      <c r="K199" s="1355" t="str">
        <f t="shared" si="5"/>
        <v>Chi Ma-Hồ Chí Minh</v>
      </c>
      <c r="L199" s="1419" t="str">
        <f>VLOOKUP(H199,'Thông tin'!$G$2:$H$300,2,0)</f>
        <v>XE01694</v>
      </c>
      <c r="M199" s="1419"/>
      <c r="N199" s="1376">
        <v>1745</v>
      </c>
      <c r="O199" s="1356">
        <v>750000</v>
      </c>
      <c r="P199" s="1443"/>
    </row>
    <row r="200" spans="1:17" ht="26.4" customHeight="1">
      <c r="A200" s="1350">
        <v>194</v>
      </c>
      <c r="B200" s="1444">
        <v>46158</v>
      </c>
      <c r="C200" s="1374" t="s">
        <v>696</v>
      </c>
      <c r="D200" s="1374"/>
      <c r="E200" s="1444"/>
      <c r="F200" s="1463" t="s">
        <v>1027</v>
      </c>
      <c r="G200" s="1420" t="str">
        <f>VLOOKUP(F200,'Mã xe'!$A$2:$B$200,2,0)</f>
        <v>15T</v>
      </c>
      <c r="H200" s="1445" t="s">
        <v>2451</v>
      </c>
      <c r="I200" s="1359" t="s">
        <v>2454</v>
      </c>
      <c r="J200" s="1359" t="s">
        <v>704</v>
      </c>
      <c r="K200" s="1355" t="str">
        <f t="shared" si="5"/>
        <v>Chi Ma-Hồ Chí Minh</v>
      </c>
      <c r="L200" s="1419" t="str">
        <f>VLOOKUP(H200,'Thông tin'!$G$2:$H$300,2,0)</f>
        <v>XE01695</v>
      </c>
      <c r="M200" s="1419"/>
      <c r="N200" s="1376">
        <v>1745</v>
      </c>
      <c r="O200" s="1356">
        <v>750000</v>
      </c>
      <c r="P200" s="1443"/>
    </row>
    <row r="201" spans="1:17" ht="26.4" customHeight="1">
      <c r="A201" s="1350">
        <v>195</v>
      </c>
      <c r="B201" s="1444">
        <v>46164</v>
      </c>
      <c r="C201" s="1374" t="s">
        <v>696</v>
      </c>
      <c r="D201" s="1374"/>
      <c r="E201" s="1444"/>
      <c r="F201" s="1462" t="s">
        <v>2274</v>
      </c>
      <c r="G201" s="1420" t="str">
        <f>VLOOKUP(F201,'Mã xe'!$A$2:$B$200,2,0)</f>
        <v>8T</v>
      </c>
      <c r="H201" s="1447" t="s">
        <v>1239</v>
      </c>
      <c r="I201" s="1359" t="s">
        <v>616</v>
      </c>
      <c r="J201" s="1359" t="s">
        <v>2455</v>
      </c>
      <c r="K201" s="1355" t="str">
        <f t="shared" si="5"/>
        <v>Bắc Ninh-Hồ Chí Minh  + Tây Ninh</v>
      </c>
      <c r="L201" s="1419" t="str">
        <f>VLOOKUP(H201,'Thông tin'!$G$2:$H$300,2,0)</f>
        <v>XE01098</v>
      </c>
      <c r="M201" s="1419"/>
      <c r="N201" s="1376">
        <v>1745</v>
      </c>
      <c r="O201" s="1356">
        <v>750000</v>
      </c>
      <c r="P201" s="1443"/>
    </row>
    <row r="202" spans="1:17" ht="26.4" customHeight="1">
      <c r="A202" s="1350">
        <v>196</v>
      </c>
      <c r="B202" s="1444">
        <v>46164</v>
      </c>
      <c r="C202" s="1374" t="s">
        <v>696</v>
      </c>
      <c r="D202" s="1374"/>
      <c r="E202" s="1444"/>
      <c r="F202" s="1462" t="s">
        <v>2274</v>
      </c>
      <c r="G202" s="1420" t="str">
        <f>VLOOKUP(F202,'Mã xe'!$A$2:$B$200,2,0)</f>
        <v>8T</v>
      </c>
      <c r="H202" s="1445" t="s">
        <v>2321</v>
      </c>
      <c r="I202" s="1359" t="s">
        <v>616</v>
      </c>
      <c r="J202" s="1359" t="s">
        <v>2455</v>
      </c>
      <c r="K202" s="1355" t="str">
        <f t="shared" si="5"/>
        <v>Bắc Ninh-Hồ Chí Minh  + Tây Ninh</v>
      </c>
      <c r="L202" s="1419" t="str">
        <f>VLOOKUP(H202,'Thông tin'!$G$2:$H$300,2,0)</f>
        <v>XE01600</v>
      </c>
      <c r="M202" s="1419"/>
      <c r="N202" s="1376">
        <v>1745</v>
      </c>
      <c r="O202" s="1356">
        <v>750000</v>
      </c>
      <c r="P202" s="1443"/>
    </row>
    <row r="203" spans="1:17" ht="26.4" customHeight="1">
      <c r="A203" s="1350">
        <v>197</v>
      </c>
      <c r="B203" s="1444">
        <v>46166</v>
      </c>
      <c r="C203" s="1374" t="s">
        <v>696</v>
      </c>
      <c r="D203" s="1374"/>
      <c r="E203" s="1444"/>
      <c r="F203" s="1462" t="s">
        <v>2108</v>
      </c>
      <c r="G203" s="1420" t="str">
        <f>VLOOKUP(F203,'Mã xe'!$A$2:$B$200,2,0)</f>
        <v>8T</v>
      </c>
      <c r="H203" s="1445" t="s">
        <v>2234</v>
      </c>
      <c r="I203" s="1359" t="s">
        <v>669</v>
      </c>
      <c r="J203" s="1359" t="s">
        <v>2456</v>
      </c>
      <c r="K203" s="1355" t="str">
        <f t="shared" si="5"/>
        <v xml:space="preserve">Lạng Sơn-Huế </v>
      </c>
      <c r="L203" s="1419" t="str">
        <f>VLOOKUP(H203,'Thông tin'!$G$2:$H$300,2,0)</f>
        <v>XE01548</v>
      </c>
      <c r="M203" s="1419"/>
      <c r="N203" s="1376">
        <v>1745</v>
      </c>
      <c r="O203" s="1356">
        <v>750000</v>
      </c>
      <c r="P203" s="1443"/>
    </row>
    <row r="204" spans="1:17" ht="26.4" customHeight="1">
      <c r="A204" s="1350">
        <v>198</v>
      </c>
      <c r="B204" s="1479">
        <v>46166</v>
      </c>
      <c r="C204" s="1374" t="s">
        <v>696</v>
      </c>
      <c r="D204" s="1374"/>
      <c r="E204" s="1444"/>
      <c r="F204" s="1462" t="s">
        <v>2108</v>
      </c>
      <c r="G204" s="1420" t="str">
        <f>VLOOKUP(F204,'Mã xe'!$A$2:$B$200,2,0)</f>
        <v>8T</v>
      </c>
      <c r="H204" s="1480" t="s">
        <v>2233</v>
      </c>
      <c r="I204" s="1359" t="s">
        <v>669</v>
      </c>
      <c r="J204" s="1359" t="s">
        <v>2456</v>
      </c>
      <c r="K204" s="1355" t="str">
        <f t="shared" si="5"/>
        <v xml:space="preserve">Lạng Sơn-Huế </v>
      </c>
      <c r="L204" s="1419" t="str">
        <f>VLOOKUP(H204,'Thông tin'!$G$2:$H$300,2,0)</f>
        <v>XE01549</v>
      </c>
      <c r="M204" s="1419"/>
      <c r="N204" s="1376">
        <v>1745</v>
      </c>
      <c r="O204" s="1356">
        <v>750000</v>
      </c>
      <c r="P204" s="1443"/>
      <c r="Q204" s="1449"/>
    </row>
    <row r="205" spans="1:17" ht="26.4" customHeight="1">
      <c r="A205" s="1350">
        <v>199</v>
      </c>
      <c r="B205" s="1444">
        <v>46158</v>
      </c>
      <c r="C205" s="1374" t="s">
        <v>2457</v>
      </c>
      <c r="D205" s="1374" t="s">
        <v>1992</v>
      </c>
      <c r="E205" s="1444"/>
      <c r="F205" s="1462" t="s">
        <v>1045</v>
      </c>
      <c r="G205" s="1420" t="str">
        <f>VLOOKUP(F205,'Mã xe'!$A$2:$B$200,2,0)</f>
        <v>8T</v>
      </c>
      <c r="H205" s="1445" t="s">
        <v>1443</v>
      </c>
      <c r="I205" s="1359" t="s">
        <v>556</v>
      </c>
      <c r="J205" s="1359" t="s">
        <v>704</v>
      </c>
      <c r="K205" s="1355" t="str">
        <f t="shared" si="5"/>
        <v>Hà Nội-Hồ Chí Minh</v>
      </c>
      <c r="L205" s="1419" t="str">
        <f>VLOOKUP(H205,'Thông tin'!$G$2:$H$300,2,0)</f>
        <v>XE01335</v>
      </c>
      <c r="M205" s="1419"/>
      <c r="N205" s="1376">
        <v>1745</v>
      </c>
      <c r="O205" s="1356">
        <v>750000</v>
      </c>
      <c r="P205" s="1443"/>
    </row>
    <row r="206" spans="1:17" ht="26.4" customHeight="1">
      <c r="A206" s="1350">
        <v>200</v>
      </c>
      <c r="B206" s="1444">
        <v>46158</v>
      </c>
      <c r="C206" s="1374" t="s">
        <v>2457</v>
      </c>
      <c r="D206" s="1374" t="s">
        <v>1992</v>
      </c>
      <c r="E206" s="1444"/>
      <c r="F206" s="1462" t="s">
        <v>1045</v>
      </c>
      <c r="G206" s="1420" t="str">
        <f>VLOOKUP(F206,'Mã xe'!$A$2:$B$200,2,0)</f>
        <v>8T</v>
      </c>
      <c r="H206" s="1445" t="s">
        <v>2341</v>
      </c>
      <c r="I206" s="1359" t="s">
        <v>556</v>
      </c>
      <c r="J206" s="1359" t="s">
        <v>704</v>
      </c>
      <c r="K206" s="1355" t="str">
        <f t="shared" si="5"/>
        <v>Hà Nội-Hồ Chí Minh</v>
      </c>
      <c r="L206" s="1419" t="str">
        <f>VLOOKUP(H206,'Thông tin'!$G$2:$H$300,2,0)</f>
        <v>XE01644</v>
      </c>
      <c r="M206" s="1419"/>
      <c r="N206" s="1376">
        <v>1745</v>
      </c>
      <c r="O206" s="1356">
        <v>750000</v>
      </c>
      <c r="P206" s="1443"/>
    </row>
    <row r="207" spans="1:17" ht="26.4" customHeight="1">
      <c r="A207" s="1350">
        <v>201</v>
      </c>
      <c r="B207" s="1482">
        <v>46154</v>
      </c>
      <c r="C207" s="1483" t="s">
        <v>670</v>
      </c>
      <c r="D207" s="1483" t="s">
        <v>2435</v>
      </c>
      <c r="E207" s="1444"/>
      <c r="F207" s="1445" t="s">
        <v>1004</v>
      </c>
      <c r="G207" s="1420" t="str">
        <f>VLOOKUP(F207,'Mã xe'!$A$2:$B$200,2,0)</f>
        <v>15T</v>
      </c>
      <c r="H207" s="1445" t="s">
        <v>1361</v>
      </c>
      <c r="I207" s="1359" t="s">
        <v>2465</v>
      </c>
      <c r="J207" s="1359" t="s">
        <v>704</v>
      </c>
      <c r="K207" s="1355" t="str">
        <f t="shared" si="5"/>
        <v>Lai Châu-Hồ Chí Minh</v>
      </c>
      <c r="L207" s="1419" t="str">
        <f>VLOOKUP(H207,'Thông tin'!$G$2:$H$300,2,0)</f>
        <v>XE01331</v>
      </c>
      <c r="M207" s="1419"/>
      <c r="N207" s="1376">
        <v>1745</v>
      </c>
      <c r="O207" s="1356">
        <v>750000</v>
      </c>
      <c r="P207" s="1443"/>
    </row>
    <row r="208" spans="1:17" ht="26.4" customHeight="1">
      <c r="A208" s="1350">
        <v>202</v>
      </c>
      <c r="B208" s="1482">
        <v>46154</v>
      </c>
      <c r="C208" s="1483" t="s">
        <v>670</v>
      </c>
      <c r="D208" s="1483" t="s">
        <v>2435</v>
      </c>
      <c r="E208" s="1444"/>
      <c r="F208" s="1445" t="s">
        <v>1004</v>
      </c>
      <c r="G208" s="1420" t="str">
        <f>VLOOKUP(F208,'Mã xe'!$A$2:$B$200,2,0)</f>
        <v>15T</v>
      </c>
      <c r="H208" s="1445" t="s">
        <v>2342</v>
      </c>
      <c r="I208" s="1359" t="s">
        <v>2465</v>
      </c>
      <c r="J208" s="1359" t="s">
        <v>704</v>
      </c>
      <c r="K208" s="1355" t="str">
        <f t="shared" si="5"/>
        <v>Lai Châu-Hồ Chí Minh</v>
      </c>
      <c r="L208" s="1419" t="str">
        <f>VLOOKUP(H208,'Thông tin'!$G$2:$H$300,2,0)</f>
        <v>XE01645</v>
      </c>
      <c r="M208" s="1419"/>
      <c r="N208" s="1376">
        <v>1745</v>
      </c>
      <c r="O208" s="1356">
        <v>750000</v>
      </c>
      <c r="P208" s="1443"/>
    </row>
    <row r="209" spans="1:17" ht="26.4" customHeight="1">
      <c r="A209" s="1350">
        <v>203</v>
      </c>
      <c r="B209" s="1444">
        <v>46170</v>
      </c>
      <c r="C209" s="1374" t="s">
        <v>2466</v>
      </c>
      <c r="D209" s="1374"/>
      <c r="E209" s="1444"/>
      <c r="F209" s="1445" t="s">
        <v>1004</v>
      </c>
      <c r="G209" s="1420" t="str">
        <f>VLOOKUP(F209,'Mã xe'!$A$2:$B$200,2,0)</f>
        <v>15T</v>
      </c>
      <c r="H209" s="1445" t="s">
        <v>1361</v>
      </c>
      <c r="I209" s="1359" t="s">
        <v>556</v>
      </c>
      <c r="J209" s="1359" t="s">
        <v>2053</v>
      </c>
      <c r="K209" s="1355" t="str">
        <f t="shared" si="5"/>
        <v>Hà Nội-Tây Ninh</v>
      </c>
      <c r="L209" s="1419" t="str">
        <f>VLOOKUP(H209,'Thông tin'!$G$2:$H$300,2,0)</f>
        <v>XE01331</v>
      </c>
      <c r="M209" s="1419"/>
      <c r="N209" s="1376">
        <v>1745</v>
      </c>
      <c r="O209" s="1356">
        <v>750000</v>
      </c>
      <c r="P209" s="1443"/>
    </row>
    <row r="210" spans="1:17" ht="26.4" customHeight="1">
      <c r="A210" s="1350">
        <v>204</v>
      </c>
      <c r="B210" s="1444">
        <v>46170</v>
      </c>
      <c r="C210" s="1374" t="s">
        <v>2466</v>
      </c>
      <c r="D210" s="1374"/>
      <c r="E210" s="1444"/>
      <c r="F210" s="1445" t="s">
        <v>1004</v>
      </c>
      <c r="G210" s="1420" t="str">
        <f>VLOOKUP(F210,'Mã xe'!$A$2:$B$200,2,0)</f>
        <v>15T</v>
      </c>
      <c r="H210" s="1445" t="s">
        <v>2342</v>
      </c>
      <c r="I210" s="1359" t="s">
        <v>556</v>
      </c>
      <c r="J210" s="1359" t="s">
        <v>2053</v>
      </c>
      <c r="K210" s="1355" t="str">
        <f t="shared" si="5"/>
        <v>Hà Nội-Tây Ninh</v>
      </c>
      <c r="L210" s="1419" t="str">
        <f>VLOOKUP(H210,'Thông tin'!$G$2:$H$300,2,0)</f>
        <v>XE01645</v>
      </c>
      <c r="M210" s="1419"/>
      <c r="N210" s="1376">
        <v>1745</v>
      </c>
      <c r="O210" s="1356">
        <v>750000</v>
      </c>
      <c r="P210" s="1443"/>
    </row>
    <row r="211" spans="1:17" ht="26.4" customHeight="1">
      <c r="A211" s="1350">
        <v>205</v>
      </c>
      <c r="B211" s="1482">
        <v>46151</v>
      </c>
      <c r="C211" s="1483" t="s">
        <v>1329</v>
      </c>
      <c r="D211" s="1374"/>
      <c r="E211" s="1444"/>
      <c r="F211" s="1445" t="s">
        <v>1241</v>
      </c>
      <c r="G211" s="1420" t="str">
        <f>VLOOKUP(F211,'Mã xe'!$A$2:$B$200,2,0)</f>
        <v>8T</v>
      </c>
      <c r="H211" s="1445" t="s">
        <v>2316</v>
      </c>
      <c r="I211" s="1483" t="s">
        <v>532</v>
      </c>
      <c r="J211" s="1483" t="s">
        <v>704</v>
      </c>
      <c r="K211" s="1355" t="str">
        <f t="shared" si="5"/>
        <v>Hà Tĩnh-Hồ Chí Minh</v>
      </c>
      <c r="L211" s="1419" t="str">
        <f>VLOOKUP(H211,'Thông tin'!$G$2:$H$300,2,0)</f>
        <v>XE01590</v>
      </c>
      <c r="M211" s="1419"/>
      <c r="N211" s="1376">
        <v>1745</v>
      </c>
      <c r="O211" s="1356">
        <v>750000</v>
      </c>
      <c r="P211" s="1443"/>
    </row>
    <row r="212" spans="1:17" ht="26.4" customHeight="1">
      <c r="A212" s="1350">
        <v>206</v>
      </c>
      <c r="B212" s="1484">
        <v>46151</v>
      </c>
      <c r="C212" s="1483" t="s">
        <v>1329</v>
      </c>
      <c r="D212" s="1374"/>
      <c r="E212" s="1444"/>
      <c r="F212" s="1445" t="s">
        <v>1241</v>
      </c>
      <c r="G212" s="1420" t="str">
        <f>VLOOKUP(F212,'Mã xe'!$A$2:$B$200,2,0)</f>
        <v>8T</v>
      </c>
      <c r="H212" s="1445" t="s">
        <v>2320</v>
      </c>
      <c r="I212" s="1483" t="s">
        <v>532</v>
      </c>
      <c r="J212" s="1483" t="s">
        <v>704</v>
      </c>
      <c r="K212" s="1355" t="str">
        <f t="shared" si="5"/>
        <v>Hà Tĩnh-Hồ Chí Minh</v>
      </c>
      <c r="L212" s="1419" t="str">
        <f>VLOOKUP(H212,'Thông tin'!$G$2:$H$300,2,0)</f>
        <v>XE01591</v>
      </c>
      <c r="M212" s="1419"/>
      <c r="N212" s="1376">
        <v>1745</v>
      </c>
      <c r="O212" s="1356">
        <v>750000</v>
      </c>
      <c r="P212" s="1443"/>
    </row>
    <row r="213" spans="1:17" ht="26.4" customHeight="1">
      <c r="A213" s="1350">
        <v>207</v>
      </c>
      <c r="B213" s="1444">
        <v>46172</v>
      </c>
      <c r="C213" s="1483" t="s">
        <v>1329</v>
      </c>
      <c r="D213" s="1374"/>
      <c r="E213" s="1444"/>
      <c r="F213" s="1445" t="s">
        <v>1241</v>
      </c>
      <c r="G213" s="1420" t="str">
        <f>VLOOKUP(F213,'Mã xe'!$A$2:$B$200,2,0)</f>
        <v>8T</v>
      </c>
      <c r="H213" s="1445" t="s">
        <v>2316</v>
      </c>
      <c r="I213" s="1331" t="s">
        <v>556</v>
      </c>
      <c r="J213" s="1359" t="s">
        <v>2385</v>
      </c>
      <c r="K213" s="1355" t="str">
        <f t="shared" si="5"/>
        <v>Hà Nội-Bình Dương</v>
      </c>
      <c r="L213" s="1419" t="str">
        <f>VLOOKUP(H213,'Thông tin'!$G$2:$H$300,2,0)</f>
        <v>XE01590</v>
      </c>
      <c r="M213" s="1419"/>
      <c r="N213" s="1376"/>
      <c r="O213" s="1531">
        <v>750000</v>
      </c>
      <c r="P213" s="1443" t="s">
        <v>2467</v>
      </c>
      <c r="Q213" s="1449" t="s">
        <v>2516</v>
      </c>
    </row>
    <row r="214" spans="1:17" ht="26.4" customHeight="1">
      <c r="A214" s="1350">
        <v>208</v>
      </c>
      <c r="B214" s="1444">
        <v>46172</v>
      </c>
      <c r="C214" s="1483" t="s">
        <v>1329</v>
      </c>
      <c r="D214" s="1374"/>
      <c r="E214" s="1444"/>
      <c r="F214" s="1445" t="s">
        <v>1241</v>
      </c>
      <c r="G214" s="1420" t="str">
        <f>VLOOKUP(F214,'Mã xe'!$A$2:$B$200,2,0)</f>
        <v>8T</v>
      </c>
      <c r="H214" s="1445" t="s">
        <v>2320</v>
      </c>
      <c r="I214" s="1331" t="s">
        <v>556</v>
      </c>
      <c r="J214" s="1359" t="s">
        <v>2385</v>
      </c>
      <c r="K214" s="1355" t="str">
        <f t="shared" si="5"/>
        <v>Hà Nội-Bình Dương</v>
      </c>
      <c r="L214" s="1419" t="str">
        <f>VLOOKUP(H214,'Thông tin'!$G$2:$H$300,2,0)</f>
        <v>XE01591</v>
      </c>
      <c r="M214" s="1419"/>
      <c r="N214" s="1376"/>
      <c r="O214" s="1531">
        <v>750000</v>
      </c>
      <c r="P214" s="1443" t="s">
        <v>2467</v>
      </c>
      <c r="Q214" s="1449" t="s">
        <v>2516</v>
      </c>
    </row>
    <row r="215" spans="1:17" ht="26.4" customHeight="1">
      <c r="A215" s="1350">
        <v>209</v>
      </c>
      <c r="B215" s="1522">
        <v>46172</v>
      </c>
      <c r="C215" s="1501" t="s">
        <v>2468</v>
      </c>
      <c r="D215" s="1374"/>
      <c r="E215" s="1444"/>
      <c r="F215" s="1331" t="s">
        <v>2111</v>
      </c>
      <c r="G215" s="1420" t="str">
        <f>VLOOKUP(F215,'Mã xe'!$A$2:$B$200,2,0)</f>
        <v>8T</v>
      </c>
      <c r="H215" s="1331" t="s">
        <v>2125</v>
      </c>
      <c r="I215" s="1331" t="s">
        <v>522</v>
      </c>
      <c r="J215" s="1359" t="s">
        <v>704</v>
      </c>
      <c r="K215" s="1355" t="str">
        <f t="shared" si="5"/>
        <v>Phú Thọ-Hồ Chí Minh</v>
      </c>
      <c r="L215" s="1419" t="str">
        <f>VLOOKUP(H215,'Thông tin'!$G$2:$H$300,2,0)</f>
        <v>XE01417</v>
      </c>
      <c r="M215" s="1419"/>
      <c r="N215" s="1376"/>
      <c r="O215" s="1531">
        <v>750000</v>
      </c>
      <c r="P215" s="1443" t="s">
        <v>2467</v>
      </c>
      <c r="Q215" s="1449" t="s">
        <v>2517</v>
      </c>
    </row>
    <row r="216" spans="1:17" ht="26.4" customHeight="1">
      <c r="A216" s="1350">
        <v>210</v>
      </c>
      <c r="B216" s="1522">
        <v>46172</v>
      </c>
      <c r="C216" s="1501" t="s">
        <v>2468</v>
      </c>
      <c r="D216" s="1374"/>
      <c r="E216" s="1444"/>
      <c r="F216" s="1331" t="s">
        <v>2111</v>
      </c>
      <c r="G216" s="1420" t="str">
        <f>VLOOKUP(F216,'Mã xe'!$A$2:$B$200,2,0)</f>
        <v>8T</v>
      </c>
      <c r="H216" s="1445" t="s">
        <v>2384</v>
      </c>
      <c r="I216" s="1331" t="s">
        <v>522</v>
      </c>
      <c r="J216" s="1359" t="s">
        <v>704</v>
      </c>
      <c r="K216" s="1355" t="str">
        <f t="shared" si="5"/>
        <v>Phú Thọ-Hồ Chí Minh</v>
      </c>
      <c r="L216" s="1419" t="str">
        <f>VLOOKUP(H216,'Thông tin'!$G$2:$H$300,2,0)</f>
        <v>XE01671</v>
      </c>
      <c r="M216" s="1419"/>
      <c r="N216" s="1376"/>
      <c r="O216" s="1531">
        <v>750000</v>
      </c>
      <c r="P216" s="1443" t="s">
        <v>2467</v>
      </c>
      <c r="Q216" s="1449" t="s">
        <v>2517</v>
      </c>
    </row>
    <row r="217" spans="1:17" ht="26.4" customHeight="1">
      <c r="A217" s="1350">
        <v>211</v>
      </c>
      <c r="B217" s="1522">
        <v>46172</v>
      </c>
      <c r="C217" s="1501" t="s">
        <v>2468</v>
      </c>
      <c r="D217" s="1374"/>
      <c r="E217" s="1444"/>
      <c r="F217" s="1331" t="s">
        <v>1058</v>
      </c>
      <c r="G217" s="1420" t="str">
        <f>VLOOKUP(F217,'Mã xe'!$A$2:$B$200,2,0)</f>
        <v>8T</v>
      </c>
      <c r="H217" s="1445" t="s">
        <v>2135</v>
      </c>
      <c r="I217" s="1331" t="s">
        <v>522</v>
      </c>
      <c r="J217" s="1359" t="s">
        <v>704</v>
      </c>
      <c r="K217" s="1355" t="str">
        <f t="shared" si="5"/>
        <v>Phú Thọ-Hồ Chí Minh</v>
      </c>
      <c r="L217" s="1419" t="str">
        <f>VLOOKUP(H217,'Thông tin'!$G$2:$H$300,2,0)</f>
        <v>XE01456</v>
      </c>
      <c r="M217" s="1419"/>
      <c r="N217" s="1376"/>
      <c r="O217" s="1531">
        <v>750000</v>
      </c>
      <c r="P217" s="1443" t="s">
        <v>2467</v>
      </c>
      <c r="Q217" s="1449" t="s">
        <v>2518</v>
      </c>
    </row>
    <row r="218" spans="1:17" ht="26.4" customHeight="1">
      <c r="A218" s="1350">
        <v>212</v>
      </c>
      <c r="B218" s="1522">
        <v>46172</v>
      </c>
      <c r="C218" s="1501" t="s">
        <v>2468</v>
      </c>
      <c r="D218" s="1374"/>
      <c r="E218" s="1444"/>
      <c r="F218" s="1331" t="s">
        <v>1058</v>
      </c>
      <c r="G218" s="1420" t="str">
        <f>VLOOKUP(F218,'Mã xe'!$A$2:$B$200,2,0)</f>
        <v>8T</v>
      </c>
      <c r="H218" s="1354" t="s">
        <v>2322</v>
      </c>
      <c r="I218" s="1331" t="s">
        <v>522</v>
      </c>
      <c r="J218" s="1359" t="s">
        <v>704</v>
      </c>
      <c r="K218" s="1355" t="str">
        <f t="shared" si="5"/>
        <v>Phú Thọ-Hồ Chí Minh</v>
      </c>
      <c r="L218" s="1419" t="str">
        <f>VLOOKUP(H218,'Thông tin'!$G$2:$H$300,2,0)</f>
        <v>XE01599</v>
      </c>
      <c r="M218" s="1419"/>
      <c r="N218" s="1376"/>
      <c r="O218" s="1531">
        <v>750000</v>
      </c>
      <c r="P218" s="1443" t="s">
        <v>2467</v>
      </c>
      <c r="Q218" s="1449" t="s">
        <v>2518</v>
      </c>
    </row>
    <row r="219" spans="1:17" ht="26.4" customHeight="1">
      <c r="A219" s="1350">
        <v>213</v>
      </c>
      <c r="B219" s="1523">
        <v>46170</v>
      </c>
      <c r="C219" s="1502" t="s">
        <v>2473</v>
      </c>
      <c r="D219" s="1374"/>
      <c r="E219" s="1444"/>
      <c r="F219" s="1502" t="s">
        <v>2184</v>
      </c>
      <c r="G219" s="1420" t="str">
        <f>VLOOKUP(F219,'Mã xe'!$A$2:$B$200,2,0)</f>
        <v>8T</v>
      </c>
      <c r="H219" s="1502" t="s">
        <v>2459</v>
      </c>
      <c r="I219" s="1502" t="s">
        <v>644</v>
      </c>
      <c r="J219" s="1359" t="s">
        <v>704</v>
      </c>
      <c r="K219" s="1355" t="str">
        <f t="shared" si="5"/>
        <v>Ninh Bình-Hồ Chí Minh</v>
      </c>
      <c r="L219" s="1419" t="str">
        <f>VLOOKUP(H219,'Thông tin'!$G$2:$H$300,2,0)</f>
        <v>XE01678</v>
      </c>
      <c r="M219" s="1419"/>
      <c r="N219" s="1376"/>
      <c r="O219" s="1531">
        <v>750000</v>
      </c>
      <c r="P219" s="1443" t="s">
        <v>2467</v>
      </c>
      <c r="Q219" s="1487" t="s">
        <v>2479</v>
      </c>
    </row>
    <row r="220" spans="1:17" ht="26.4" customHeight="1">
      <c r="A220" s="1350">
        <v>214</v>
      </c>
      <c r="B220" s="1502" t="s">
        <v>2472</v>
      </c>
      <c r="C220" s="1502" t="s">
        <v>2473</v>
      </c>
      <c r="D220" s="1374"/>
      <c r="E220" s="1444"/>
      <c r="F220" s="1502" t="s">
        <v>2184</v>
      </c>
      <c r="G220" s="1420" t="str">
        <f>VLOOKUP(F220,'Mã xe'!$A$2:$B$200,2,0)</f>
        <v>8T</v>
      </c>
      <c r="H220" s="1447" t="s">
        <v>2460</v>
      </c>
      <c r="I220" s="1502" t="s">
        <v>644</v>
      </c>
      <c r="J220" s="1359" t="s">
        <v>704</v>
      </c>
      <c r="K220" s="1355" t="str">
        <f t="shared" si="5"/>
        <v>Ninh Bình-Hồ Chí Minh</v>
      </c>
      <c r="L220" s="1419" t="str">
        <f>VLOOKUP(H220,'Thông tin'!$G$2:$H$300,2,0)</f>
        <v>XE01679</v>
      </c>
      <c r="M220" s="1419"/>
      <c r="N220" s="1376"/>
      <c r="O220" s="1531">
        <v>750000</v>
      </c>
      <c r="P220" s="1443" t="s">
        <v>2467</v>
      </c>
      <c r="Q220" s="1487" t="s">
        <v>2479</v>
      </c>
    </row>
    <row r="221" spans="1:17" ht="26.4" customHeight="1">
      <c r="A221" s="1350">
        <v>215</v>
      </c>
      <c r="B221" s="1492" t="s">
        <v>2475</v>
      </c>
      <c r="C221" s="1492" t="s">
        <v>315</v>
      </c>
      <c r="D221" s="1374"/>
      <c r="E221" s="1444"/>
      <c r="F221" s="1489" t="s">
        <v>2109</v>
      </c>
      <c r="G221" s="1420" t="str">
        <f>VLOOKUP(F221,'Mã xe'!$A$2:$B$200,2,0)</f>
        <v>8T</v>
      </c>
      <c r="H221" s="1490" t="s">
        <v>1354</v>
      </c>
      <c r="I221" s="1491" t="s">
        <v>2477</v>
      </c>
      <c r="J221" s="1359" t="s">
        <v>2476</v>
      </c>
      <c r="K221" s="1355" t="str">
        <f t="shared" si="5"/>
        <v>CK Móng Cái- Đồng Nai</v>
      </c>
      <c r="L221" s="1419" t="str">
        <f>VLOOKUP(H221,'Thông tin'!$G$2:$H$300,2,0)</f>
        <v>XE01283</v>
      </c>
      <c r="M221" s="1419"/>
      <c r="N221" s="1376"/>
      <c r="O221" s="1531">
        <v>750000</v>
      </c>
      <c r="P221" s="1443" t="s">
        <v>2467</v>
      </c>
      <c r="Q221" s="1449" t="s">
        <v>2478</v>
      </c>
    </row>
    <row r="222" spans="1:17" ht="26.4" customHeight="1">
      <c r="A222" s="1350">
        <v>216</v>
      </c>
      <c r="B222" s="1493">
        <v>46171</v>
      </c>
      <c r="C222" s="1492" t="s">
        <v>315</v>
      </c>
      <c r="D222" s="1374"/>
      <c r="E222" s="1444"/>
      <c r="F222" s="1489" t="s">
        <v>2109</v>
      </c>
      <c r="G222" s="1420" t="str">
        <f>VLOOKUP(F222,'Mã xe'!$A$2:$B$200,2,0)</f>
        <v>8T</v>
      </c>
      <c r="H222" s="1490" t="s">
        <v>2231</v>
      </c>
      <c r="I222" s="1491" t="s">
        <v>2477</v>
      </c>
      <c r="J222" s="1359" t="s">
        <v>2476</v>
      </c>
      <c r="K222" s="1355" t="str">
        <f t="shared" si="5"/>
        <v>CK Móng Cái- Đồng Nai</v>
      </c>
      <c r="L222" s="1419" t="str">
        <f>VLOOKUP(H222,'Thông tin'!$G$2:$H$300,2,0)</f>
        <v>XE01541</v>
      </c>
      <c r="M222" s="1419"/>
      <c r="N222" s="1376"/>
      <c r="O222" s="1531">
        <v>375000</v>
      </c>
      <c r="P222" s="1443" t="s">
        <v>2480</v>
      </c>
      <c r="Q222" s="1449" t="s">
        <v>2478</v>
      </c>
    </row>
    <row r="223" spans="1:17" ht="26.4" customHeight="1">
      <c r="A223" s="1350">
        <v>217</v>
      </c>
      <c r="B223" s="1495" t="s">
        <v>2472</v>
      </c>
      <c r="C223" s="1492" t="s">
        <v>2473</v>
      </c>
      <c r="D223" s="1374"/>
      <c r="E223" s="1444"/>
      <c r="F223" s="1502" t="s">
        <v>1037</v>
      </c>
      <c r="G223" s="1420" t="str">
        <f>VLOOKUP(F223,'Mã xe'!$A$2:$B$200,2,0)</f>
        <v>8T</v>
      </c>
      <c r="H223" s="1490" t="s">
        <v>2229</v>
      </c>
      <c r="I223" s="1491" t="s">
        <v>556</v>
      </c>
      <c r="J223" s="1359" t="s">
        <v>2483</v>
      </c>
      <c r="K223" s="1355" t="str">
        <f t="shared" si="5"/>
        <v>Hà Nội- Cần Thơ</v>
      </c>
      <c r="L223" s="1419" t="str">
        <f>VLOOKUP(H223,'Thông tin'!$G$2:$H$300,2,0)</f>
        <v>XE01543</v>
      </c>
      <c r="M223" s="1419"/>
      <c r="N223" s="1376"/>
      <c r="O223" s="1531">
        <v>750000</v>
      </c>
      <c r="P223" s="1443" t="s">
        <v>2467</v>
      </c>
      <c r="Q223" s="1449" t="s">
        <v>2484</v>
      </c>
    </row>
    <row r="224" spans="1:17" ht="26.4" customHeight="1">
      <c r="A224" s="1350">
        <v>218</v>
      </c>
      <c r="B224" s="1496">
        <v>46170</v>
      </c>
      <c r="C224" s="1492" t="s">
        <v>2473</v>
      </c>
      <c r="D224" s="1374"/>
      <c r="E224" s="1444"/>
      <c r="F224" s="1502" t="s">
        <v>1037</v>
      </c>
      <c r="G224" s="1420" t="str">
        <f>VLOOKUP(F224,'Mã xe'!$A$2:$B$200,2,0)</f>
        <v>8T</v>
      </c>
      <c r="H224" s="1490" t="s">
        <v>2340</v>
      </c>
      <c r="I224" s="1491" t="s">
        <v>556</v>
      </c>
      <c r="J224" s="1359" t="s">
        <v>2483</v>
      </c>
      <c r="K224" s="1355" t="str">
        <f t="shared" si="5"/>
        <v>Hà Nội- Cần Thơ</v>
      </c>
      <c r="L224" s="1419" t="str">
        <f>VLOOKUP(H224,'Thông tin'!$G$2:$H$300,2,0)</f>
        <v>XE01622</v>
      </c>
      <c r="M224" s="1419"/>
      <c r="N224" s="1376"/>
      <c r="O224" s="1531">
        <v>750000</v>
      </c>
      <c r="P224" s="1443" t="s">
        <v>2467</v>
      </c>
      <c r="Q224" s="1449" t="s">
        <v>2484</v>
      </c>
    </row>
    <row r="225" spans="1:17" ht="26.4" customHeight="1">
      <c r="A225" s="1350">
        <v>219</v>
      </c>
      <c r="B225" s="1524">
        <v>46147</v>
      </c>
      <c r="C225" s="1331" t="s">
        <v>2486</v>
      </c>
      <c r="D225" s="1374"/>
      <c r="E225" s="1444"/>
      <c r="F225" s="1331" t="s">
        <v>1271</v>
      </c>
      <c r="G225" s="1420" t="str">
        <f>VLOOKUP(F225,'Mã xe'!$A$2:$B$200,2,0)</f>
        <v>8T</v>
      </c>
      <c r="H225" s="1331" t="s">
        <v>2233</v>
      </c>
      <c r="I225" s="1331" t="s">
        <v>616</v>
      </c>
      <c r="J225" s="1359" t="s">
        <v>701</v>
      </c>
      <c r="K225" s="1355" t="str">
        <f t="shared" si="5"/>
        <v>Bắc Ninh-Đồng Nai</v>
      </c>
      <c r="L225" s="1419" t="str">
        <f>VLOOKUP(H225,'Thông tin'!$G$2:$H$300,2,0)</f>
        <v>XE01549</v>
      </c>
      <c r="M225" s="1419"/>
      <c r="N225" s="1376">
        <v>1745</v>
      </c>
      <c r="O225" s="1356">
        <v>750000</v>
      </c>
      <c r="P225" s="1508"/>
      <c r="Q225" s="1449" t="s">
        <v>2487</v>
      </c>
    </row>
    <row r="226" spans="1:17" ht="26.4" customHeight="1">
      <c r="A226" s="1350">
        <v>220</v>
      </c>
      <c r="B226" s="1522">
        <v>46147</v>
      </c>
      <c r="C226" s="1331" t="s">
        <v>2486</v>
      </c>
      <c r="D226" s="1374"/>
      <c r="E226" s="1444"/>
      <c r="F226" s="1331" t="s">
        <v>1271</v>
      </c>
      <c r="G226" s="1420" t="str">
        <f>VLOOKUP(F226,'Mã xe'!$A$2:$B$200,2,0)</f>
        <v>8T</v>
      </c>
      <c r="H226" s="1447" t="s">
        <v>2234</v>
      </c>
      <c r="I226" s="1331" t="s">
        <v>616</v>
      </c>
      <c r="J226" s="1359" t="s">
        <v>701</v>
      </c>
      <c r="K226" s="1355" t="str">
        <f t="shared" si="5"/>
        <v>Bắc Ninh-Đồng Nai</v>
      </c>
      <c r="L226" s="1419" t="str">
        <f>VLOOKUP(H226,'Thông tin'!$G$2:$H$300,2,0)</f>
        <v>XE01548</v>
      </c>
      <c r="M226" s="1419"/>
      <c r="N226" s="1376">
        <v>1745</v>
      </c>
      <c r="O226" s="1356">
        <v>750000</v>
      </c>
      <c r="P226" s="1508"/>
      <c r="Q226" s="1449" t="s">
        <v>2487</v>
      </c>
    </row>
    <row r="227" spans="1:17" ht="26.4" customHeight="1">
      <c r="A227" s="1350">
        <v>221</v>
      </c>
      <c r="B227" s="1331" t="s">
        <v>2491</v>
      </c>
      <c r="C227" s="1525" t="s">
        <v>2492</v>
      </c>
      <c r="D227" s="1374"/>
      <c r="E227" s="1444"/>
      <c r="F227" s="1334" t="s">
        <v>1054</v>
      </c>
      <c r="G227" s="1420" t="str">
        <f>VLOOKUP(F227,'Mã xe'!$A$2:$B$200,2,0)</f>
        <v>15T</v>
      </c>
      <c r="H227" s="1445" t="s">
        <v>2443</v>
      </c>
      <c r="I227" s="1331" t="s">
        <v>556</v>
      </c>
      <c r="J227" s="1359" t="s">
        <v>704</v>
      </c>
      <c r="K227" s="1355" t="str">
        <f t="shared" si="5"/>
        <v>Hà Nội-Hồ Chí Minh</v>
      </c>
      <c r="L227" s="1419" t="str">
        <f>VLOOKUP(H227,'Thông tin'!$G$2:$H$300,2,0)</f>
        <v>XE01690</v>
      </c>
      <c r="M227" s="1419"/>
      <c r="N227" s="1376">
        <v>1745</v>
      </c>
      <c r="O227" s="1356">
        <v>750000</v>
      </c>
      <c r="P227" s="1443"/>
      <c r="Q227" t="s">
        <v>2493</v>
      </c>
    </row>
    <row r="228" spans="1:17" ht="26.4" customHeight="1">
      <c r="A228" s="1350">
        <v>222</v>
      </c>
      <c r="B228" s="1331" t="s">
        <v>2491</v>
      </c>
      <c r="C228" s="1525" t="s">
        <v>2492</v>
      </c>
      <c r="D228" s="1374"/>
      <c r="E228" s="1444"/>
      <c r="F228" s="1334" t="s">
        <v>1054</v>
      </c>
      <c r="G228" s="1420" t="str">
        <f>VLOOKUP(F228,'Mã xe'!$A$2:$B$200,2,0)</f>
        <v>15T</v>
      </c>
      <c r="H228" s="1447" t="s">
        <v>2170</v>
      </c>
      <c r="I228" s="1331" t="s">
        <v>556</v>
      </c>
      <c r="J228" s="1359" t="s">
        <v>704</v>
      </c>
      <c r="K228" s="1355" t="str">
        <f t="shared" si="5"/>
        <v>Hà Nội-Hồ Chí Minh</v>
      </c>
      <c r="L228" s="1419" t="str">
        <f>VLOOKUP(H228,'Thông tin'!$G$2:$H$300,2,0)</f>
        <v>XE01470</v>
      </c>
      <c r="M228" s="1419"/>
      <c r="N228" s="1376">
        <v>1745</v>
      </c>
      <c r="O228" s="1356">
        <v>750000</v>
      </c>
      <c r="P228" s="1443"/>
      <c r="Q228" s="1485" t="s">
        <v>2493</v>
      </c>
    </row>
    <row r="229" spans="1:17" ht="26.4" customHeight="1">
      <c r="A229" s="1350">
        <v>223</v>
      </c>
      <c r="B229" s="1331" t="s">
        <v>2494</v>
      </c>
      <c r="C229" s="1331" t="s">
        <v>315</v>
      </c>
      <c r="D229" s="1374"/>
      <c r="E229" s="1444"/>
      <c r="F229" s="1462" t="s">
        <v>1064</v>
      </c>
      <c r="G229" s="1420" t="str">
        <f>VLOOKUP(F229,'Mã xe'!$A$2:$B$200,2,0)</f>
        <v>15T</v>
      </c>
      <c r="H229" s="1445" t="s">
        <v>2122</v>
      </c>
      <c r="I229" s="1331" t="s">
        <v>2400</v>
      </c>
      <c r="J229" s="1359" t="s">
        <v>2053</v>
      </c>
      <c r="K229" s="1355" t="str">
        <f t="shared" si="5"/>
        <v>Quảng Ninh-Tây Ninh</v>
      </c>
      <c r="L229" s="1419" t="str">
        <f>VLOOKUP(H229,'Thông tin'!$G$2:$H$300,2,0)</f>
        <v>XE01390</v>
      </c>
      <c r="M229" s="1419"/>
      <c r="N229" s="1376"/>
      <c r="O229" s="1531">
        <v>1500000</v>
      </c>
      <c r="P229" s="1443" t="s">
        <v>2495</v>
      </c>
      <c r="Q229" t="s">
        <v>2519</v>
      </c>
    </row>
    <row r="230" spans="1:17" ht="26.4" customHeight="1">
      <c r="A230" s="1350">
        <v>224</v>
      </c>
      <c r="B230" s="1495" t="s">
        <v>2472</v>
      </c>
      <c r="C230" s="1492" t="s">
        <v>2473</v>
      </c>
      <c r="D230" s="1374"/>
      <c r="E230" s="1444"/>
      <c r="F230" s="1489" t="s">
        <v>1248</v>
      </c>
      <c r="G230" s="1420" t="str">
        <f>VLOOKUP(F230,'Mã xe'!$A$2:$B$200,2,0)</f>
        <v>8T</v>
      </c>
      <c r="H230" s="1491" t="s">
        <v>2318</v>
      </c>
      <c r="I230" s="1359" t="s">
        <v>662</v>
      </c>
      <c r="J230" s="1359" t="s">
        <v>704</v>
      </c>
      <c r="K230" s="1355" t="str">
        <f t="shared" si="5"/>
        <v>Thanh Hóa-Hồ Chí Minh</v>
      </c>
      <c r="L230" s="1419" t="str">
        <f>VLOOKUP(H230,'Thông tin'!$G$2:$H$300,2,0)</f>
        <v>XE01583</v>
      </c>
      <c r="M230" s="1419"/>
      <c r="N230" s="1376"/>
      <c r="O230" s="1531">
        <v>750000</v>
      </c>
      <c r="P230" s="1535" t="s">
        <v>2467</v>
      </c>
      <c r="Q230" s="1536" t="s">
        <v>2497</v>
      </c>
    </row>
    <row r="231" spans="1:17" ht="26.4" customHeight="1">
      <c r="A231" s="1350">
        <v>225</v>
      </c>
      <c r="B231" s="1496">
        <v>46170</v>
      </c>
      <c r="C231" s="1492" t="s">
        <v>2473</v>
      </c>
      <c r="D231" s="1374"/>
      <c r="E231" s="1444"/>
      <c r="F231" s="1489" t="s">
        <v>1248</v>
      </c>
      <c r="G231" s="1420" t="str">
        <f>VLOOKUP(F231,'Mã xe'!$A$2:$B$200,2,0)</f>
        <v>8T</v>
      </c>
      <c r="H231" s="1490" t="s">
        <v>1256</v>
      </c>
      <c r="I231" s="1359" t="s">
        <v>662</v>
      </c>
      <c r="J231" s="1359" t="s">
        <v>704</v>
      </c>
      <c r="K231" s="1355" t="str">
        <f t="shared" si="5"/>
        <v>Thanh Hóa-Hồ Chí Minh</v>
      </c>
      <c r="L231" s="1419" t="str">
        <f>VLOOKUP(H231,'Thông tin'!$G$2:$H$300,2,0)</f>
        <v>XE01149</v>
      </c>
      <c r="M231" s="1419"/>
      <c r="N231" s="1376"/>
      <c r="O231" s="1531">
        <v>750000</v>
      </c>
      <c r="P231" s="1535" t="s">
        <v>2467</v>
      </c>
      <c r="Q231" s="1536" t="s">
        <v>2497</v>
      </c>
    </row>
    <row r="232" spans="1:17" ht="26.4" customHeight="1">
      <c r="A232" s="1350">
        <v>226</v>
      </c>
      <c r="B232" s="1492" t="s">
        <v>2475</v>
      </c>
      <c r="C232" s="1492" t="s">
        <v>2473</v>
      </c>
      <c r="D232" s="1374"/>
      <c r="E232" s="1444"/>
      <c r="F232" s="1497" t="s">
        <v>2104</v>
      </c>
      <c r="G232" s="1420" t="str">
        <f>VLOOKUP(F232,'Mã xe'!$A$2:$B$200,2,0)</f>
        <v>8T</v>
      </c>
      <c r="H232" s="1490" t="s">
        <v>1352</v>
      </c>
      <c r="I232" s="1359" t="s">
        <v>662</v>
      </c>
      <c r="J232" s="1359" t="s">
        <v>704</v>
      </c>
      <c r="K232" s="1355" t="str">
        <f t="shared" si="5"/>
        <v>Thanh Hóa-Hồ Chí Minh</v>
      </c>
      <c r="L232" s="1419" t="str">
        <f>VLOOKUP(H232,'Thông tin'!$G$2:$H$300,2,0)</f>
        <v>XE01316</v>
      </c>
      <c r="M232" s="1419"/>
      <c r="N232" s="1376"/>
      <c r="O232" s="1531">
        <v>750000</v>
      </c>
      <c r="P232" s="1443" t="s">
        <v>2467</v>
      </c>
      <c r="Q232" s="1487" t="s">
        <v>2499</v>
      </c>
    </row>
    <row r="233" spans="1:17" ht="26.4" customHeight="1">
      <c r="A233" s="1350">
        <v>227</v>
      </c>
      <c r="B233" s="1493">
        <v>46171</v>
      </c>
      <c r="C233" s="1492" t="s">
        <v>2473</v>
      </c>
      <c r="D233" s="1374"/>
      <c r="E233" s="1444"/>
      <c r="F233" s="1497" t="s">
        <v>2104</v>
      </c>
      <c r="G233" s="1420" t="str">
        <f>VLOOKUP(F233,'Mã xe'!$A$2:$B$200,2,0)</f>
        <v>8T</v>
      </c>
      <c r="H233" s="1490" t="s">
        <v>2247</v>
      </c>
      <c r="I233" s="1359" t="s">
        <v>662</v>
      </c>
      <c r="J233" s="1359" t="s">
        <v>704</v>
      </c>
      <c r="K233" s="1355" t="str">
        <f t="shared" si="5"/>
        <v>Thanh Hóa-Hồ Chí Minh</v>
      </c>
      <c r="L233" s="1419" t="str">
        <f>VLOOKUP(H233,'Thông tin'!$G$2:$H$300,2,0)</f>
        <v>XE01534</v>
      </c>
      <c r="M233" s="1419"/>
      <c r="N233" s="1376"/>
      <c r="O233" s="1531">
        <v>750000</v>
      </c>
      <c r="P233" s="1443" t="s">
        <v>2467</v>
      </c>
      <c r="Q233" s="1487" t="s">
        <v>2499</v>
      </c>
    </row>
    <row r="234" spans="1:17" ht="26.4" customHeight="1">
      <c r="A234" s="1350">
        <v>228</v>
      </c>
      <c r="B234" s="1495" t="s">
        <v>2491</v>
      </c>
      <c r="C234" s="1492" t="s">
        <v>2501</v>
      </c>
      <c r="D234" s="1374"/>
      <c r="E234" s="1358"/>
      <c r="F234" s="1489" t="s">
        <v>1250</v>
      </c>
      <c r="G234" s="1420" t="str">
        <f>VLOOKUP(F234,'Mã xe'!$A$2:$B$200,2,0)</f>
        <v>8T</v>
      </c>
      <c r="H234" s="1490" t="s">
        <v>2295</v>
      </c>
      <c r="I234" s="1491" t="s">
        <v>616</v>
      </c>
      <c r="J234" s="1359" t="s">
        <v>2500</v>
      </c>
      <c r="K234" s="1355" t="str">
        <f t="shared" si="5"/>
        <v>Bắc Ninh- Bình Dương</v>
      </c>
      <c r="L234" s="1419" t="str">
        <f>VLOOKUP(H234,'Thông tin'!$G$2:$H$300,2,0)</f>
        <v>XE01563</v>
      </c>
      <c r="M234" s="1419"/>
      <c r="N234" s="1376"/>
      <c r="O234" s="1531">
        <v>750000</v>
      </c>
      <c r="P234" s="1535" t="s">
        <v>2467</v>
      </c>
      <c r="Q234" s="1536" t="s">
        <v>2576</v>
      </c>
    </row>
    <row r="235" spans="1:17" ht="26.4" customHeight="1">
      <c r="A235" s="1350">
        <v>229</v>
      </c>
      <c r="B235" s="1496">
        <v>46167</v>
      </c>
      <c r="C235" s="1492" t="s">
        <v>2501</v>
      </c>
      <c r="D235" s="1374"/>
      <c r="E235" s="1358"/>
      <c r="F235" s="1489" t="s">
        <v>1250</v>
      </c>
      <c r="G235" s="1420" t="str">
        <f>VLOOKUP(F235,'Mã xe'!$A$2:$B$200,2,0)</f>
        <v>8T</v>
      </c>
      <c r="H235" s="1490" t="s">
        <v>2323</v>
      </c>
      <c r="I235" s="1491" t="s">
        <v>616</v>
      </c>
      <c r="J235" s="1359" t="s">
        <v>2500</v>
      </c>
      <c r="K235" s="1355" t="str">
        <f t="shared" si="5"/>
        <v>Bắc Ninh- Bình Dương</v>
      </c>
      <c r="L235" s="1419" t="str">
        <f>VLOOKUP(H235,'Thông tin'!$G$2:$H$300,2,0)</f>
        <v>XE01609</v>
      </c>
      <c r="M235" s="1419"/>
      <c r="N235" s="1376"/>
      <c r="O235" s="1531">
        <v>750000</v>
      </c>
      <c r="P235" s="1535" t="s">
        <v>2467</v>
      </c>
      <c r="Q235" s="1536" t="s">
        <v>2576</v>
      </c>
    </row>
    <row r="236" spans="1:17" ht="26.4" customHeight="1">
      <c r="A236" s="1350">
        <v>230</v>
      </c>
      <c r="B236" s="1492" t="s">
        <v>2475</v>
      </c>
      <c r="C236" s="1492" t="s">
        <v>2473</v>
      </c>
      <c r="D236" s="1374"/>
      <c r="E236" s="1358"/>
      <c r="F236" s="1502" t="s">
        <v>2110</v>
      </c>
      <c r="G236" s="1420" t="str">
        <f>VLOOKUP(F236,'Mã xe'!$A$2:$B$200,2,0)</f>
        <v>8T</v>
      </c>
      <c r="H236" s="1490" t="s">
        <v>1358</v>
      </c>
      <c r="I236" s="1491" t="s">
        <v>556</v>
      </c>
      <c r="J236" s="1359" t="s">
        <v>2483</v>
      </c>
      <c r="K236" s="1355" t="str">
        <f t="shared" si="5"/>
        <v>Hà Nội- Cần Thơ</v>
      </c>
      <c r="L236" s="1419" t="str">
        <f>VLOOKUP(H236,'Thông tin'!$G$2:$H$300,2,0)</f>
        <v>XE01326</v>
      </c>
      <c r="M236" s="1419"/>
      <c r="N236" s="1376"/>
      <c r="O236" s="1531">
        <v>750000</v>
      </c>
      <c r="P236" s="1443" t="s">
        <v>2467</v>
      </c>
      <c r="Q236" s="1487" t="s">
        <v>2502</v>
      </c>
    </row>
    <row r="237" spans="1:17" ht="26.4" customHeight="1">
      <c r="A237" s="1350">
        <v>231</v>
      </c>
      <c r="B237" s="1493">
        <v>46171</v>
      </c>
      <c r="C237" s="1492" t="s">
        <v>2473</v>
      </c>
      <c r="D237" s="1374"/>
      <c r="E237" s="1358"/>
      <c r="F237" s="1502" t="s">
        <v>2110</v>
      </c>
      <c r="G237" s="1420" t="str">
        <f>VLOOKUP(F237,'Mã xe'!$A$2:$B$200,2,0)</f>
        <v>8T</v>
      </c>
      <c r="H237" s="1490" t="s">
        <v>1357</v>
      </c>
      <c r="I237" s="1491" t="s">
        <v>556</v>
      </c>
      <c r="J237" s="1359" t="s">
        <v>2483</v>
      </c>
      <c r="K237" s="1355" t="str">
        <f t="shared" si="5"/>
        <v>Hà Nội- Cần Thơ</v>
      </c>
      <c r="L237" s="1419" t="str">
        <f>VLOOKUP(H237,'Thông tin'!$G$2:$H$300,2,0)</f>
        <v>XE01325</v>
      </c>
      <c r="M237" s="1419"/>
      <c r="N237" s="1376"/>
      <c r="O237" s="1531">
        <v>750000</v>
      </c>
      <c r="P237" s="1443" t="s">
        <v>2467</v>
      </c>
      <c r="Q237" s="1487" t="s">
        <v>2502</v>
      </c>
    </row>
    <row r="238" spans="1:17" ht="26.4" customHeight="1">
      <c r="A238" s="1350">
        <v>232</v>
      </c>
      <c r="B238" s="1444">
        <v>46159</v>
      </c>
      <c r="C238" s="1443" t="s">
        <v>2527</v>
      </c>
      <c r="D238" s="1374"/>
      <c r="E238" s="1444">
        <v>46170</v>
      </c>
      <c r="F238" s="1515" t="s">
        <v>1078</v>
      </c>
      <c r="G238" s="1420" t="str">
        <f>VLOOKUP(F238,'Mã xe'!$A$2:$B$200,2,0)</f>
        <v>Cont 50F</v>
      </c>
      <c r="H238" s="1445" t="s">
        <v>778</v>
      </c>
      <c r="I238" s="1359"/>
      <c r="J238" s="1359"/>
      <c r="K238" s="1447" t="s">
        <v>2537</v>
      </c>
      <c r="L238" s="1419" t="str">
        <f>VLOOKUP(H238,'Thông tin'!$G$2:$H$300,2,0)</f>
        <v>XE00843</v>
      </c>
      <c r="M238" s="1419"/>
      <c r="N238" s="1520">
        <v>1745</v>
      </c>
      <c r="O238" s="1532">
        <v>1000000</v>
      </c>
      <c r="P238" s="1443" t="s">
        <v>2544</v>
      </c>
    </row>
    <row r="239" spans="1:17" ht="26.4" customHeight="1">
      <c r="A239" s="1350">
        <v>233</v>
      </c>
      <c r="B239" s="1444">
        <v>46159</v>
      </c>
      <c r="C239" s="1443" t="s">
        <v>2527</v>
      </c>
      <c r="D239" s="1374"/>
      <c r="E239" s="1444">
        <v>46170</v>
      </c>
      <c r="F239" s="1515" t="s">
        <v>1078</v>
      </c>
      <c r="G239" s="1420" t="str">
        <f>VLOOKUP(F239,'Mã xe'!$A$2:$B$200,2,0)</f>
        <v>Cont 50F</v>
      </c>
      <c r="H239" s="1341" t="s">
        <v>1363</v>
      </c>
      <c r="I239" s="1359"/>
      <c r="J239" s="1359"/>
      <c r="K239" s="1447" t="s">
        <v>2537</v>
      </c>
      <c r="L239" s="1419" t="str">
        <f>VLOOKUP(H239,'Thông tin'!$G$2:$H$300,2,0)</f>
        <v>XE00844</v>
      </c>
      <c r="M239" s="1419"/>
      <c r="N239" s="1520">
        <v>1745</v>
      </c>
      <c r="O239" s="1532">
        <v>1000000</v>
      </c>
      <c r="P239" s="1443" t="s">
        <v>2544</v>
      </c>
    </row>
    <row r="240" spans="1:17" ht="26.4" customHeight="1">
      <c r="A240" s="1350">
        <v>234</v>
      </c>
      <c r="B240" s="1444">
        <v>46155</v>
      </c>
      <c r="C240" s="1443" t="s">
        <v>1318</v>
      </c>
      <c r="D240" s="1374"/>
      <c r="E240" s="1444">
        <v>46162</v>
      </c>
      <c r="F240" s="1516" t="s">
        <v>1090</v>
      </c>
      <c r="G240" s="1420" t="str">
        <f>VLOOKUP(F240,'Mã xe'!$A$2:$B$200,2,0)</f>
        <v>Cont 50F</v>
      </c>
      <c r="H240" s="1446" t="s">
        <v>1365</v>
      </c>
      <c r="I240" s="1359"/>
      <c r="J240" s="1359"/>
      <c r="K240" s="1447" t="s">
        <v>2160</v>
      </c>
      <c r="L240" s="1419" t="str">
        <f>VLOOKUP(H240,'Thông tin'!$G$2:$H$300,2,0)</f>
        <v>XE01303</v>
      </c>
      <c r="M240" s="1419"/>
      <c r="N240" s="1520">
        <v>1745</v>
      </c>
      <c r="O240" s="1532">
        <v>1000000</v>
      </c>
      <c r="P240" s="1443" t="s">
        <v>2544</v>
      </c>
    </row>
    <row r="241" spans="1:17" ht="26.4" customHeight="1">
      <c r="A241" s="1350">
        <v>235</v>
      </c>
      <c r="B241" s="1444">
        <v>46155</v>
      </c>
      <c r="C241" s="1443" t="s">
        <v>1318</v>
      </c>
      <c r="D241" s="1374"/>
      <c r="E241" s="1444">
        <v>46162</v>
      </c>
      <c r="F241" s="1516" t="s">
        <v>1090</v>
      </c>
      <c r="G241" s="1420" t="str">
        <f>VLOOKUP(F241,'Mã xe'!$A$2:$B$200,2,0)</f>
        <v>Cont 50F</v>
      </c>
      <c r="H241" s="1445" t="s">
        <v>785</v>
      </c>
      <c r="I241" s="1359"/>
      <c r="J241" s="1359"/>
      <c r="K241" s="1447" t="s">
        <v>2160</v>
      </c>
      <c r="L241" s="1419" t="str">
        <f>VLOOKUP(H241,'Thông tin'!$G$2:$H$300,2,0)</f>
        <v>XE00853</v>
      </c>
      <c r="M241" s="1419"/>
      <c r="N241" s="1520">
        <v>1745</v>
      </c>
      <c r="O241" s="1532">
        <v>1000000</v>
      </c>
      <c r="P241" s="1443" t="s">
        <v>2544</v>
      </c>
    </row>
    <row r="242" spans="1:17" ht="26.4" customHeight="1">
      <c r="A242" s="1350">
        <v>236</v>
      </c>
      <c r="B242" s="1444">
        <v>46164</v>
      </c>
      <c r="C242" s="1443" t="s">
        <v>2528</v>
      </c>
      <c r="D242" s="1374"/>
      <c r="E242" s="1444">
        <v>46168</v>
      </c>
      <c r="F242" s="1516" t="s">
        <v>1090</v>
      </c>
      <c r="G242" s="1420" t="str">
        <f>VLOOKUP(F242,'Mã xe'!$A$2:$B$200,2,0)</f>
        <v>Cont 50F</v>
      </c>
      <c r="H242" s="1445" t="s">
        <v>785</v>
      </c>
      <c r="I242" s="1359"/>
      <c r="J242" s="1359"/>
      <c r="K242" s="1447" t="s">
        <v>2538</v>
      </c>
      <c r="L242" s="1419" t="str">
        <f>VLOOKUP(H242,'Thông tin'!$G$2:$H$300,2,0)</f>
        <v>XE00853</v>
      </c>
      <c r="M242" s="1419"/>
      <c r="N242" s="1520">
        <v>1745</v>
      </c>
      <c r="O242" s="1532">
        <v>1500000</v>
      </c>
      <c r="P242" s="1443" t="s">
        <v>2545</v>
      </c>
      <c r="Q242" s="1449" t="s">
        <v>2547</v>
      </c>
    </row>
    <row r="243" spans="1:17" ht="26.4" customHeight="1">
      <c r="A243" s="1350">
        <v>237</v>
      </c>
      <c r="B243" s="1444">
        <v>46170</v>
      </c>
      <c r="C243" s="1443" t="s">
        <v>943</v>
      </c>
      <c r="D243" s="1374"/>
      <c r="E243" s="1444">
        <v>46172</v>
      </c>
      <c r="F243" s="1516" t="s">
        <v>1090</v>
      </c>
      <c r="G243" s="1420" t="str">
        <f>VLOOKUP(F243,'Mã xe'!$A$2:$B$200,2,0)</f>
        <v>Cont 50F</v>
      </c>
      <c r="H243" s="1445" t="s">
        <v>785</v>
      </c>
      <c r="I243" s="1359"/>
      <c r="J243" s="1359"/>
      <c r="K243" s="1447" t="s">
        <v>2539</v>
      </c>
      <c r="L243" s="1419" t="str">
        <f>VLOOKUP(H243,'Thông tin'!$G$2:$H$300,2,0)</f>
        <v>XE00853</v>
      </c>
      <c r="M243" s="1419"/>
      <c r="N243" s="1520">
        <v>1745</v>
      </c>
      <c r="O243" s="1532">
        <v>1500000</v>
      </c>
      <c r="P243" s="1443" t="s">
        <v>2545</v>
      </c>
      <c r="Q243" s="1449" t="s">
        <v>2547</v>
      </c>
    </row>
    <row r="244" spans="1:17" ht="26.4" customHeight="1">
      <c r="A244" s="1350">
        <v>238</v>
      </c>
      <c r="B244" s="1444">
        <v>46161</v>
      </c>
      <c r="C244" s="1443" t="s">
        <v>2529</v>
      </c>
      <c r="D244" s="1374"/>
      <c r="E244" s="1444">
        <v>46168</v>
      </c>
      <c r="F244" s="1515" t="s">
        <v>1082</v>
      </c>
      <c r="G244" s="1420" t="str">
        <f>VLOOKUP(F244,'Mã xe'!$A$2:$B$200,2,0)</f>
        <v>Cont 50F</v>
      </c>
      <c r="H244" s="1445" t="s">
        <v>783</v>
      </c>
      <c r="I244" s="1359"/>
      <c r="J244" s="1359"/>
      <c r="K244" s="1447" t="s">
        <v>2540</v>
      </c>
      <c r="L244" s="1419" t="str">
        <f>VLOOKUP(H244,'Thông tin'!$G$2:$H$300,2,0)</f>
        <v>XE00855</v>
      </c>
      <c r="M244" s="1419"/>
      <c r="N244" s="1520">
        <v>1745</v>
      </c>
      <c r="O244" s="1532">
        <v>750000</v>
      </c>
      <c r="P244" s="1443" t="s">
        <v>2545</v>
      </c>
    </row>
    <row r="245" spans="1:17" ht="26.4" customHeight="1">
      <c r="A245" s="1350">
        <v>239</v>
      </c>
      <c r="B245" s="1444">
        <v>46161</v>
      </c>
      <c r="C245" s="1443" t="s">
        <v>2529</v>
      </c>
      <c r="D245" s="1374"/>
      <c r="E245" s="1444">
        <v>46168</v>
      </c>
      <c r="F245" s="1515" t="s">
        <v>1082</v>
      </c>
      <c r="G245" s="1420" t="str">
        <f>VLOOKUP(F245,'Mã xe'!$A$2:$B$200,2,0)</f>
        <v>Cont 50F</v>
      </c>
      <c r="H245" s="1445" t="s">
        <v>904</v>
      </c>
      <c r="I245" s="1359"/>
      <c r="J245" s="1359"/>
      <c r="K245" s="1447" t="s">
        <v>2540</v>
      </c>
      <c r="L245" s="1419" t="str">
        <f>VLOOKUP(H245,'Thông tin'!$G$2:$H$300,2,0)</f>
        <v>XE00894</v>
      </c>
      <c r="M245" s="1419"/>
      <c r="N245" s="1520">
        <v>1745</v>
      </c>
      <c r="O245" s="1532">
        <v>750000</v>
      </c>
      <c r="P245" s="1443" t="s">
        <v>2545</v>
      </c>
    </row>
    <row r="246" spans="1:17" ht="26.4" customHeight="1">
      <c r="A246" s="1350">
        <v>240</v>
      </c>
      <c r="B246" s="1444">
        <v>46148</v>
      </c>
      <c r="C246" s="1443" t="s">
        <v>1316</v>
      </c>
      <c r="D246" s="1374"/>
      <c r="E246" s="1444">
        <v>46155</v>
      </c>
      <c r="F246" s="1515" t="s">
        <v>1084</v>
      </c>
      <c r="G246" s="1420" t="str">
        <f>VLOOKUP(F246,'Mã xe'!$A$2:$B$200,2,0)</f>
        <v>Cont 50F</v>
      </c>
      <c r="H246" s="1445" t="s">
        <v>1308</v>
      </c>
      <c r="I246" s="1359"/>
      <c r="J246" s="1359"/>
      <c r="K246" s="1447" t="s">
        <v>2161</v>
      </c>
      <c r="L246" s="1419" t="str">
        <f>VLOOKUP(H246,'Thông tin'!$G$2:$H$300,2,0)</f>
        <v>XE00952</v>
      </c>
      <c r="M246" s="1419"/>
      <c r="N246" s="1520">
        <v>1745</v>
      </c>
      <c r="O246" s="1532">
        <v>750000</v>
      </c>
      <c r="P246" s="1443" t="s">
        <v>2545</v>
      </c>
    </row>
    <row r="247" spans="1:17" ht="26.4" customHeight="1">
      <c r="A247" s="1350">
        <v>241</v>
      </c>
      <c r="B247" s="1444">
        <v>46148</v>
      </c>
      <c r="C247" s="1443" t="s">
        <v>1316</v>
      </c>
      <c r="D247" s="1374"/>
      <c r="E247" s="1444">
        <v>46155</v>
      </c>
      <c r="F247" s="1515" t="s">
        <v>1084</v>
      </c>
      <c r="G247" s="1420" t="str">
        <f>VLOOKUP(F247,'Mã xe'!$A$2:$B$200,2,0)</f>
        <v>Cont 50F</v>
      </c>
      <c r="H247" s="1445" t="s">
        <v>1345</v>
      </c>
      <c r="I247" s="1359"/>
      <c r="J247" s="1359"/>
      <c r="K247" s="1447" t="s">
        <v>2161</v>
      </c>
      <c r="L247" s="1419" t="str">
        <f>VLOOKUP(H247,'Thông tin'!$G$2:$H$300,2,0)</f>
        <v>XE01308</v>
      </c>
      <c r="M247" s="1419"/>
      <c r="N247" s="1520">
        <v>1745</v>
      </c>
      <c r="O247" s="1532">
        <v>750000</v>
      </c>
      <c r="P247" s="1443" t="s">
        <v>2545</v>
      </c>
    </row>
    <row r="248" spans="1:17" ht="26.4" customHeight="1">
      <c r="A248" s="1350">
        <v>242</v>
      </c>
      <c r="B248" s="1444">
        <v>46162</v>
      </c>
      <c r="C248" s="1443" t="s">
        <v>1318</v>
      </c>
      <c r="D248" s="1374"/>
      <c r="E248" s="1444">
        <v>46172</v>
      </c>
      <c r="F248" s="1515" t="s">
        <v>1084</v>
      </c>
      <c r="G248" s="1420" t="str">
        <f>VLOOKUP(F248,'Mã xe'!$A$2:$B$200,2,0)</f>
        <v>Cont 50F</v>
      </c>
      <c r="H248" s="1445" t="s">
        <v>1308</v>
      </c>
      <c r="I248" s="1359"/>
      <c r="J248" s="1359"/>
      <c r="K248" s="1447" t="s">
        <v>2160</v>
      </c>
      <c r="L248" s="1419" t="str">
        <f>VLOOKUP(H248,'Thông tin'!$G$2:$H$300,2,0)</f>
        <v>XE00952</v>
      </c>
      <c r="M248" s="1419"/>
      <c r="N248" s="1520">
        <v>1745</v>
      </c>
      <c r="O248" s="1532">
        <v>1000000</v>
      </c>
      <c r="P248" s="1443" t="s">
        <v>2544</v>
      </c>
    </row>
    <row r="249" spans="1:17" ht="26.4" customHeight="1">
      <c r="A249" s="1350">
        <v>243</v>
      </c>
      <c r="B249" s="1444">
        <v>46162</v>
      </c>
      <c r="C249" s="1443" t="s">
        <v>1318</v>
      </c>
      <c r="D249" s="1374"/>
      <c r="E249" s="1444">
        <v>46172</v>
      </c>
      <c r="F249" s="1515" t="s">
        <v>1084</v>
      </c>
      <c r="G249" s="1420" t="str">
        <f>VLOOKUP(F249,'Mã xe'!$A$2:$B$200,2,0)</f>
        <v>Cont 50F</v>
      </c>
      <c r="H249" s="1445" t="s">
        <v>1345</v>
      </c>
      <c r="I249" s="1359"/>
      <c r="J249" s="1359"/>
      <c r="K249" s="1447" t="s">
        <v>2160</v>
      </c>
      <c r="L249" s="1419" t="str">
        <f>VLOOKUP(H249,'Thông tin'!$G$2:$H$300,2,0)</f>
        <v>XE01308</v>
      </c>
      <c r="M249" s="1419"/>
      <c r="N249" s="1520">
        <v>1745</v>
      </c>
      <c r="O249" s="1532">
        <v>1000000</v>
      </c>
      <c r="P249" s="1443" t="s">
        <v>2544</v>
      </c>
    </row>
    <row r="250" spans="1:17" ht="26.4" customHeight="1">
      <c r="A250" s="1350">
        <v>244</v>
      </c>
      <c r="B250" s="1444">
        <v>46158</v>
      </c>
      <c r="C250" s="1443" t="s">
        <v>2530</v>
      </c>
      <c r="D250" s="1374"/>
      <c r="E250" s="1444">
        <v>46166</v>
      </c>
      <c r="F250" s="1515" t="s">
        <v>1094</v>
      </c>
      <c r="G250" s="1420" t="str">
        <f>VLOOKUP(F250,'Mã xe'!$A$2:$B$200,2,0)</f>
        <v>Cont 50F</v>
      </c>
      <c r="H250" s="1447" t="s">
        <v>2230</v>
      </c>
      <c r="I250" s="1359"/>
      <c r="J250" s="1359"/>
      <c r="K250" s="1447" t="s">
        <v>2541</v>
      </c>
      <c r="L250" s="1419" t="str">
        <f>VLOOKUP(H250,'Thông tin'!$G$2:$H$300,2,0)</f>
        <v>XE01539</v>
      </c>
      <c r="M250" s="1419"/>
      <c r="N250" s="1520">
        <v>1745</v>
      </c>
      <c r="O250" s="1532">
        <v>500000</v>
      </c>
      <c r="P250" s="1443" t="s">
        <v>2544</v>
      </c>
      <c r="Q250" s="1449" t="s">
        <v>2546</v>
      </c>
    </row>
    <row r="251" spans="1:17" ht="26.4" customHeight="1">
      <c r="A251" s="1350">
        <v>245</v>
      </c>
      <c r="B251" s="1444">
        <v>46158</v>
      </c>
      <c r="C251" s="1443" t="s">
        <v>2530</v>
      </c>
      <c r="D251" s="1374"/>
      <c r="E251" s="1444">
        <v>46166</v>
      </c>
      <c r="F251" s="1515" t="s">
        <v>1094</v>
      </c>
      <c r="G251" s="1420" t="str">
        <f>VLOOKUP(F251,'Mã xe'!$A$2:$B$200,2,0)</f>
        <v>Cont 50F</v>
      </c>
      <c r="H251" s="1445" t="s">
        <v>782</v>
      </c>
      <c r="I251" s="1359"/>
      <c r="J251" s="1359"/>
      <c r="K251" s="1447" t="s">
        <v>2541</v>
      </c>
      <c r="L251" s="1419" t="str">
        <f>VLOOKUP(H251,'Thông tin'!$G$2:$H$300,2,0)</f>
        <v>XE00858</v>
      </c>
      <c r="M251" s="1419"/>
      <c r="N251" s="1520">
        <v>1745</v>
      </c>
      <c r="O251" s="1532">
        <v>500000</v>
      </c>
      <c r="P251" s="1443" t="s">
        <v>2544</v>
      </c>
      <c r="Q251" s="1449" t="s">
        <v>2546</v>
      </c>
    </row>
    <row r="252" spans="1:17" ht="26.4" customHeight="1">
      <c r="A252" s="1350">
        <v>246</v>
      </c>
      <c r="B252" s="1444">
        <v>46166</v>
      </c>
      <c r="C252" s="1443" t="s">
        <v>2531</v>
      </c>
      <c r="D252" s="1374"/>
      <c r="E252" s="1444">
        <v>46168</v>
      </c>
      <c r="F252" s="1515" t="s">
        <v>1094</v>
      </c>
      <c r="G252" s="1420" t="str">
        <f>VLOOKUP(F252,'Mã xe'!$A$2:$B$200,2,0)</f>
        <v>Cont 50F</v>
      </c>
      <c r="H252" s="1445" t="s">
        <v>782</v>
      </c>
      <c r="I252" s="1359"/>
      <c r="J252" s="1359"/>
      <c r="K252" s="1447" t="s">
        <v>2542</v>
      </c>
      <c r="L252" s="1419" t="str">
        <f>VLOOKUP(H252,'Thông tin'!$G$2:$H$300,2,0)</f>
        <v>XE00858</v>
      </c>
      <c r="M252" s="1419"/>
      <c r="N252" s="1520"/>
      <c r="O252" s="1532">
        <v>1500000</v>
      </c>
      <c r="P252" s="1443" t="s">
        <v>2545</v>
      </c>
      <c r="Q252" s="1449" t="s">
        <v>2547</v>
      </c>
    </row>
    <row r="253" spans="1:17" ht="26.4" customHeight="1">
      <c r="A253" s="1350">
        <v>247</v>
      </c>
      <c r="B253" s="1444">
        <v>46161</v>
      </c>
      <c r="C253" s="1443" t="s">
        <v>2532</v>
      </c>
      <c r="D253" s="1374"/>
      <c r="E253" s="1444">
        <v>46170</v>
      </c>
      <c r="F253" s="1515" t="s">
        <v>1091</v>
      </c>
      <c r="G253" s="1420" t="str">
        <f>VLOOKUP(F253,'Mã xe'!$A$2:$B$200,2,0)</f>
        <v>Cont 50F</v>
      </c>
      <c r="H253" s="1445" t="s">
        <v>897</v>
      </c>
      <c r="I253" s="1359"/>
      <c r="J253" s="1359"/>
      <c r="K253" s="1447" t="s">
        <v>2160</v>
      </c>
      <c r="L253" s="1419" t="str">
        <f>VLOOKUP(H253,'Thông tin'!$G$2:$H$300,2,0)</f>
        <v>XE00865</v>
      </c>
      <c r="M253" s="1419"/>
      <c r="N253" s="1520">
        <v>1745</v>
      </c>
      <c r="O253" s="1532">
        <v>1000000</v>
      </c>
      <c r="P253" s="1443" t="s">
        <v>2544</v>
      </c>
    </row>
    <row r="254" spans="1:17" ht="26.4" customHeight="1">
      <c r="A254" s="1350">
        <v>248</v>
      </c>
      <c r="B254" s="1444">
        <v>46161</v>
      </c>
      <c r="C254" s="1443" t="s">
        <v>2532</v>
      </c>
      <c r="D254" s="1374"/>
      <c r="E254" s="1444">
        <v>46170</v>
      </c>
      <c r="F254" s="1515" t="s">
        <v>1091</v>
      </c>
      <c r="G254" s="1420" t="str">
        <f>VLOOKUP(F254,'Mã xe'!$A$2:$B$200,2,0)</f>
        <v>Cont 50F</v>
      </c>
      <c r="H254" s="1445" t="s">
        <v>1092</v>
      </c>
      <c r="I254" s="1359"/>
      <c r="J254" s="1359"/>
      <c r="K254" s="1447" t="s">
        <v>2160</v>
      </c>
      <c r="L254" s="1419" t="str">
        <f>VLOOKUP(H254,'Thông tin'!$G$2:$H$300,2,0)</f>
        <v>XE00985</v>
      </c>
      <c r="M254" s="1419"/>
      <c r="N254" s="1520">
        <v>1745</v>
      </c>
      <c r="O254" s="1532">
        <v>1000000</v>
      </c>
      <c r="P254" s="1443" t="s">
        <v>2544</v>
      </c>
    </row>
    <row r="255" spans="1:17" ht="26.4" customHeight="1">
      <c r="A255" s="1350">
        <v>249</v>
      </c>
      <c r="B255" s="1444">
        <v>46161</v>
      </c>
      <c r="C255" s="1443" t="s">
        <v>2533</v>
      </c>
      <c r="D255" s="1374"/>
      <c r="E255" s="1444">
        <v>46169</v>
      </c>
      <c r="F255" s="1515" t="s">
        <v>1097</v>
      </c>
      <c r="G255" s="1420" t="str">
        <f>VLOOKUP(F255,'Mã xe'!$A$2:$B$200,2,0)</f>
        <v>Cont 50F</v>
      </c>
      <c r="H255" s="1445" t="s">
        <v>915</v>
      </c>
      <c r="I255" s="1359"/>
      <c r="J255" s="1359"/>
      <c r="K255" s="1447" t="s">
        <v>2161</v>
      </c>
      <c r="L255" s="1419" t="str">
        <f>VLOOKUP(H255,'Thông tin'!$G$2:$H$300,2,0)</f>
        <v>XE00910</v>
      </c>
      <c r="M255" s="1419"/>
      <c r="N255" s="1520">
        <v>1745</v>
      </c>
      <c r="O255" s="1532">
        <v>750000</v>
      </c>
      <c r="P255" s="1443" t="s">
        <v>2545</v>
      </c>
    </row>
    <row r="256" spans="1:17" ht="26.4" customHeight="1">
      <c r="A256" s="1350">
        <v>250</v>
      </c>
      <c r="B256" s="1444">
        <v>46161</v>
      </c>
      <c r="C256" s="1443" t="s">
        <v>2533</v>
      </c>
      <c r="D256" s="1374"/>
      <c r="E256" s="1444">
        <v>46169</v>
      </c>
      <c r="F256" s="1515" t="s">
        <v>1097</v>
      </c>
      <c r="G256" s="1420" t="str">
        <f>VLOOKUP(F256,'Mã xe'!$A$2:$B$200,2,0)</f>
        <v>Cont 50F</v>
      </c>
      <c r="H256" s="1445" t="s">
        <v>912</v>
      </c>
      <c r="I256" s="1374"/>
      <c r="J256" s="1374"/>
      <c r="K256" s="1447" t="s">
        <v>2161</v>
      </c>
      <c r="L256" s="1419" t="str">
        <f>VLOOKUP(H256,'Thông tin'!$G$2:$H$300,2,0)</f>
        <v>XE00909</v>
      </c>
      <c r="M256" s="1419"/>
      <c r="N256" s="1520">
        <v>1745</v>
      </c>
      <c r="O256" s="1532">
        <v>750000</v>
      </c>
      <c r="P256" s="1443" t="s">
        <v>2545</v>
      </c>
    </row>
    <row r="257" spans="1:16" ht="26.4" customHeight="1">
      <c r="A257" s="1350">
        <v>251</v>
      </c>
      <c r="B257" s="1444">
        <v>46169</v>
      </c>
      <c r="C257" s="1443" t="s">
        <v>2534</v>
      </c>
      <c r="D257" s="1374"/>
      <c r="E257" s="1444">
        <v>46182</v>
      </c>
      <c r="F257" s="1515" t="s">
        <v>1097</v>
      </c>
      <c r="G257" s="1420" t="str">
        <f>VLOOKUP(F257,'Mã xe'!$A$2:$B$200,2,0)</f>
        <v>Cont 50F</v>
      </c>
      <c r="H257" s="1445" t="s">
        <v>915</v>
      </c>
      <c r="I257" s="1374"/>
      <c r="J257" s="1374"/>
      <c r="K257" s="1447" t="s">
        <v>2160</v>
      </c>
      <c r="L257" s="1419" t="str">
        <f>VLOOKUP(H257,'Thông tin'!$G$2:$H$300,2,0)</f>
        <v>XE00910</v>
      </c>
      <c r="M257" s="1419"/>
      <c r="N257" s="1520">
        <v>1745</v>
      </c>
      <c r="O257" s="1532">
        <v>1000000</v>
      </c>
      <c r="P257" s="1443" t="s">
        <v>2544</v>
      </c>
    </row>
    <row r="258" spans="1:16" ht="26.4" customHeight="1">
      <c r="A258" s="1350">
        <v>252</v>
      </c>
      <c r="B258" s="1444">
        <v>46169</v>
      </c>
      <c r="C258" s="1443" t="s">
        <v>2534</v>
      </c>
      <c r="D258" s="1374"/>
      <c r="E258" s="1444">
        <v>46182</v>
      </c>
      <c r="F258" s="1515" t="s">
        <v>1097</v>
      </c>
      <c r="G258" s="1420" t="str">
        <f>VLOOKUP(F258,'Mã xe'!$A$2:$B$200,2,0)</f>
        <v>Cont 50F</v>
      </c>
      <c r="H258" s="1445" t="s">
        <v>912</v>
      </c>
      <c r="I258" s="1374"/>
      <c r="J258" s="1374"/>
      <c r="K258" s="1447" t="s">
        <v>2160</v>
      </c>
      <c r="L258" s="1419" t="str">
        <f>VLOOKUP(H258,'Thông tin'!$G$2:$H$300,2,0)</f>
        <v>XE00909</v>
      </c>
      <c r="M258" s="1419"/>
      <c r="N258" s="1520">
        <v>1745</v>
      </c>
      <c r="O258" s="1532">
        <v>1000000</v>
      </c>
      <c r="P258" s="1443" t="s">
        <v>2544</v>
      </c>
    </row>
    <row r="259" spans="1:16" ht="26.4" customHeight="1">
      <c r="A259" s="1350">
        <v>253</v>
      </c>
      <c r="B259" s="1444">
        <v>46156</v>
      </c>
      <c r="C259" s="1443" t="s">
        <v>2533</v>
      </c>
      <c r="D259" s="1374"/>
      <c r="E259" s="1444">
        <v>46163</v>
      </c>
      <c r="F259" s="1517" t="s">
        <v>1096</v>
      </c>
      <c r="G259" s="1420" t="str">
        <f>VLOOKUP(F259,'Mã xe'!$A$2:$B$200,2,0)</f>
        <v>Cont 50F</v>
      </c>
      <c r="H259" s="1445" t="s">
        <v>907</v>
      </c>
      <c r="I259" s="1374"/>
      <c r="J259" s="1374"/>
      <c r="K259" s="1447" t="s">
        <v>2161</v>
      </c>
      <c r="L259" s="1419" t="str">
        <f>VLOOKUP(H259,'Thông tin'!$G$2:$H$300,2,0)</f>
        <v>XE00907</v>
      </c>
      <c r="M259" s="1419"/>
      <c r="N259" s="1520">
        <v>1745</v>
      </c>
      <c r="O259" s="1532">
        <v>750000</v>
      </c>
      <c r="P259" s="1443" t="s">
        <v>2545</v>
      </c>
    </row>
    <row r="260" spans="1:16" ht="26.4" customHeight="1">
      <c r="A260" s="1350">
        <v>254</v>
      </c>
      <c r="B260" s="1444">
        <v>46156</v>
      </c>
      <c r="C260" s="1443" t="s">
        <v>2533</v>
      </c>
      <c r="D260" s="1374"/>
      <c r="E260" s="1444">
        <v>46163</v>
      </c>
      <c r="F260" s="1517" t="s">
        <v>1096</v>
      </c>
      <c r="G260" s="1420" t="str">
        <f>VLOOKUP(F260,'Mã xe'!$A$2:$B$200,2,0)</f>
        <v>Cont 50F</v>
      </c>
      <c r="H260" s="1445" t="s">
        <v>909</v>
      </c>
      <c r="I260" s="1374"/>
      <c r="J260" s="1374"/>
      <c r="K260" s="1447" t="s">
        <v>2161</v>
      </c>
      <c r="L260" s="1419" t="str">
        <f>VLOOKUP(H260,'Thông tin'!$G$2:$H$300,2,0)</f>
        <v>XE00908</v>
      </c>
      <c r="M260" s="1419"/>
      <c r="N260" s="1520">
        <v>1745</v>
      </c>
      <c r="O260" s="1532">
        <v>750000</v>
      </c>
      <c r="P260" s="1443" t="s">
        <v>2545</v>
      </c>
    </row>
    <row r="261" spans="1:16" ht="26.4" customHeight="1">
      <c r="A261" s="1350">
        <v>255</v>
      </c>
      <c r="B261" s="1444">
        <v>46168</v>
      </c>
      <c r="C261" s="1443" t="s">
        <v>1318</v>
      </c>
      <c r="D261" s="1374"/>
      <c r="E261" s="1444">
        <v>46178</v>
      </c>
      <c r="F261" s="1517" t="s">
        <v>1096</v>
      </c>
      <c r="G261" s="1420" t="str">
        <f>VLOOKUP(F261,'Mã xe'!$A$2:$B$200,2,0)</f>
        <v>Cont 50F</v>
      </c>
      <c r="H261" s="1445" t="s">
        <v>907</v>
      </c>
      <c r="I261" s="1374"/>
      <c r="J261" s="1374"/>
      <c r="K261" s="1447" t="s">
        <v>2160</v>
      </c>
      <c r="L261" s="1419" t="str">
        <f>VLOOKUP(H261,'Thông tin'!$G$2:$H$300,2,0)</f>
        <v>XE00907</v>
      </c>
      <c r="M261" s="1419"/>
      <c r="N261" s="1520">
        <v>1745</v>
      </c>
      <c r="O261" s="1532">
        <v>1000000</v>
      </c>
      <c r="P261" s="1443" t="s">
        <v>2544</v>
      </c>
    </row>
    <row r="262" spans="1:16" ht="26.4" customHeight="1">
      <c r="A262" s="1350">
        <v>256</v>
      </c>
      <c r="B262" s="1444">
        <v>46168</v>
      </c>
      <c r="C262" s="1443" t="s">
        <v>1318</v>
      </c>
      <c r="D262" s="1374"/>
      <c r="E262" s="1444">
        <v>46178</v>
      </c>
      <c r="F262" s="1517" t="s">
        <v>1096</v>
      </c>
      <c r="G262" s="1420" t="str">
        <f>VLOOKUP(F262,'Mã xe'!$A$2:$B$200,2,0)</f>
        <v>Cont 50F</v>
      </c>
      <c r="H262" s="1445" t="s">
        <v>909</v>
      </c>
      <c r="I262" s="1374"/>
      <c r="J262" s="1374"/>
      <c r="K262" s="1447" t="s">
        <v>2160</v>
      </c>
      <c r="L262" s="1419" t="str">
        <f>VLOOKUP(H262,'Thông tin'!$G$2:$H$300,2,0)</f>
        <v>XE00908</v>
      </c>
      <c r="M262" s="1419"/>
      <c r="N262" s="1520">
        <v>1745</v>
      </c>
      <c r="O262" s="1532">
        <v>1000000</v>
      </c>
      <c r="P262" s="1443" t="s">
        <v>2544</v>
      </c>
    </row>
    <row r="263" spans="1:16" ht="26.4" customHeight="1">
      <c r="A263" s="1350">
        <v>257</v>
      </c>
      <c r="B263" s="1444">
        <v>46158</v>
      </c>
      <c r="C263" s="1443" t="s">
        <v>2535</v>
      </c>
      <c r="D263" s="1374"/>
      <c r="E263" s="1444">
        <v>46167</v>
      </c>
      <c r="F263" s="1515" t="s">
        <v>1098</v>
      </c>
      <c r="G263" s="1420" t="str">
        <f>VLOOKUP(F263,'Mã xe'!$A$2:$B$200,2,0)</f>
        <v>Cont 50F</v>
      </c>
      <c r="H263" s="1447" t="s">
        <v>1321</v>
      </c>
      <c r="I263" s="1374"/>
      <c r="J263" s="1374"/>
      <c r="K263" s="1447" t="s">
        <v>2543</v>
      </c>
      <c r="L263" s="1419" t="str">
        <f>VLOOKUP(H263,'Thông tin'!$G$2:$H$300,2,0)</f>
        <v>XE01034</v>
      </c>
      <c r="M263" s="1419"/>
      <c r="N263" s="1520">
        <v>1745</v>
      </c>
      <c r="O263" s="1532">
        <v>1000000</v>
      </c>
      <c r="P263" s="1443" t="s">
        <v>2544</v>
      </c>
    </row>
    <row r="264" spans="1:16" ht="26.4" customHeight="1">
      <c r="A264" s="1350">
        <v>258</v>
      </c>
      <c r="B264" s="1444">
        <v>46158</v>
      </c>
      <c r="C264" s="1443" t="s">
        <v>2535</v>
      </c>
      <c r="D264" s="1374"/>
      <c r="E264" s="1444">
        <v>46167</v>
      </c>
      <c r="F264" s="1515" t="s">
        <v>1098</v>
      </c>
      <c r="G264" s="1420" t="str">
        <f>VLOOKUP(F264,'Mã xe'!$A$2:$B$200,2,0)</f>
        <v>Cont 50F</v>
      </c>
      <c r="H264" s="1445" t="s">
        <v>1322</v>
      </c>
      <c r="I264" s="1374"/>
      <c r="J264" s="1374"/>
      <c r="K264" s="1447" t="s">
        <v>2543</v>
      </c>
      <c r="L264" s="1419" t="str">
        <f>VLOOKUP(H264,'Thông tin'!$G$2:$H$300,2,0)</f>
        <v>XE01064</v>
      </c>
      <c r="M264" s="1419"/>
      <c r="N264" s="1520">
        <v>1745</v>
      </c>
      <c r="O264" s="1532">
        <v>1000000</v>
      </c>
      <c r="P264" s="1443" t="s">
        <v>2544</v>
      </c>
    </row>
    <row r="265" spans="1:16" ht="26.4" customHeight="1">
      <c r="A265" s="1350">
        <v>259</v>
      </c>
      <c r="B265" s="1444">
        <v>46167</v>
      </c>
      <c r="C265" s="1443" t="s">
        <v>2535</v>
      </c>
      <c r="D265" s="1374"/>
      <c r="E265" s="1444">
        <v>46179</v>
      </c>
      <c r="F265" s="1515" t="s">
        <v>1098</v>
      </c>
      <c r="G265" s="1420" t="str">
        <f>VLOOKUP(F265,'Mã xe'!$A$2:$B$200,2,0)</f>
        <v>Cont 50F</v>
      </c>
      <c r="H265" s="1447" t="s">
        <v>1321</v>
      </c>
      <c r="I265" s="1374"/>
      <c r="J265" s="1374"/>
      <c r="K265" s="1447" t="s">
        <v>2543</v>
      </c>
      <c r="L265" s="1419" t="str">
        <f>VLOOKUP(H265,'Thông tin'!$G$2:$H$300,2,0)</f>
        <v>XE01034</v>
      </c>
      <c r="M265" s="1419"/>
      <c r="N265" s="1520">
        <v>1745</v>
      </c>
      <c r="O265" s="1532">
        <v>1000000</v>
      </c>
      <c r="P265" s="1443" t="s">
        <v>2544</v>
      </c>
    </row>
    <row r="266" spans="1:16" ht="26.4" customHeight="1">
      <c r="A266" s="1350">
        <v>260</v>
      </c>
      <c r="B266" s="1444">
        <v>46167</v>
      </c>
      <c r="C266" s="1443" t="s">
        <v>2535</v>
      </c>
      <c r="D266" s="1374"/>
      <c r="E266" s="1444">
        <v>46179</v>
      </c>
      <c r="F266" s="1515" t="s">
        <v>1098</v>
      </c>
      <c r="G266" s="1420" t="str">
        <f>VLOOKUP(F266,'Mã xe'!$A$2:$B$200,2,0)</f>
        <v>Cont 50F</v>
      </c>
      <c r="H266" s="1445" t="s">
        <v>1322</v>
      </c>
      <c r="I266" s="1374"/>
      <c r="J266" s="1374"/>
      <c r="K266" s="1447" t="s">
        <v>2543</v>
      </c>
      <c r="L266" s="1419" t="str">
        <f>VLOOKUP(H266,'Thông tin'!$G$2:$H$300,2,0)</f>
        <v>XE01064</v>
      </c>
      <c r="M266" s="1419"/>
      <c r="N266" s="1520">
        <v>1745</v>
      </c>
      <c r="O266" s="1532">
        <v>1000000</v>
      </c>
      <c r="P266" s="1443" t="s">
        <v>2544</v>
      </c>
    </row>
    <row r="267" spans="1:16" ht="26.4" customHeight="1">
      <c r="A267" s="1350">
        <v>261</v>
      </c>
      <c r="B267" s="1444">
        <v>46155</v>
      </c>
      <c r="C267" s="1443" t="s">
        <v>2535</v>
      </c>
      <c r="D267" s="1374"/>
      <c r="E267" s="1444">
        <v>46163</v>
      </c>
      <c r="F267" s="1518" t="s">
        <v>1107</v>
      </c>
      <c r="G267" s="1420" t="str">
        <f>VLOOKUP(F267,'Mã xe'!$A$2:$B$200,2,0)</f>
        <v>Cont 50F</v>
      </c>
      <c r="H267" s="1341" t="s">
        <v>2180</v>
      </c>
      <c r="I267" s="1374"/>
      <c r="J267" s="1374"/>
      <c r="K267" s="1447" t="s">
        <v>2160</v>
      </c>
      <c r="L267" s="1419" t="str">
        <f>VLOOKUP(H267,'Thông tin'!$G$2:$H$300,2,0)</f>
        <v>XE01443</v>
      </c>
      <c r="M267" s="1419"/>
      <c r="N267" s="1520">
        <v>1745</v>
      </c>
      <c r="O267" s="1532">
        <v>1000000</v>
      </c>
      <c r="P267" s="1443" t="s">
        <v>2544</v>
      </c>
    </row>
    <row r="268" spans="1:16" ht="26.4" customHeight="1">
      <c r="A268" s="1350">
        <v>262</v>
      </c>
      <c r="B268" s="1444">
        <v>46155</v>
      </c>
      <c r="C268" s="1443" t="s">
        <v>2535</v>
      </c>
      <c r="D268" s="1374"/>
      <c r="E268" s="1444">
        <v>46163</v>
      </c>
      <c r="F268" s="1518" t="s">
        <v>1107</v>
      </c>
      <c r="G268" s="1420" t="str">
        <f>VLOOKUP(F268,'Mã xe'!$A$2:$B$200,2,0)</f>
        <v>Cont 50F</v>
      </c>
      <c r="H268" s="1445" t="s">
        <v>2181</v>
      </c>
      <c r="I268" s="1374"/>
      <c r="J268" s="1374"/>
      <c r="K268" s="1447" t="s">
        <v>2160</v>
      </c>
      <c r="L268" s="1419" t="str">
        <f>VLOOKUP(H268,'Thông tin'!$G$2:$H$300,2,0)</f>
        <v>XE01444</v>
      </c>
      <c r="M268" s="1419"/>
      <c r="N268" s="1520">
        <v>1745</v>
      </c>
      <c r="O268" s="1532">
        <v>1000000</v>
      </c>
      <c r="P268" s="1443" t="s">
        <v>2544</v>
      </c>
    </row>
    <row r="269" spans="1:16" ht="26.4" customHeight="1">
      <c r="A269" s="1350">
        <v>263</v>
      </c>
      <c r="B269" s="1444">
        <v>46148</v>
      </c>
      <c r="C269" s="1443" t="s">
        <v>2536</v>
      </c>
      <c r="D269" s="1374"/>
      <c r="E269" s="1444">
        <v>46157</v>
      </c>
      <c r="F269" s="1517" t="s">
        <v>1099</v>
      </c>
      <c r="G269" s="1420" t="str">
        <f>VLOOKUP(F269,'Mã xe'!$A$2:$B$200,2,0)</f>
        <v>Cont 50F</v>
      </c>
      <c r="H269" s="1447" t="s">
        <v>1101</v>
      </c>
      <c r="I269" s="1376"/>
      <c r="J269" s="1376"/>
      <c r="K269" s="1447" t="s">
        <v>2161</v>
      </c>
      <c r="L269" s="1419" t="str">
        <f>VLOOKUP(H269,'Thông tin'!$G$2:$H$300,2,0)</f>
        <v>XE01021</v>
      </c>
      <c r="M269" s="1419"/>
      <c r="N269" s="1520">
        <v>1745</v>
      </c>
      <c r="O269" s="1532">
        <v>750000</v>
      </c>
      <c r="P269" s="1443" t="s">
        <v>2545</v>
      </c>
    </row>
    <row r="270" spans="1:16" ht="26.4" customHeight="1">
      <c r="A270" s="1350">
        <v>264</v>
      </c>
      <c r="B270" s="1444">
        <v>46148</v>
      </c>
      <c r="C270" s="1443" t="s">
        <v>2536</v>
      </c>
      <c r="D270" s="1374"/>
      <c r="E270" s="1444">
        <v>46157</v>
      </c>
      <c r="F270" s="1515" t="s">
        <v>1099</v>
      </c>
      <c r="G270" s="1420" t="str">
        <f>VLOOKUP(F270,'Mã xe'!$A$2:$B$200,2,0)</f>
        <v>Cont 50F</v>
      </c>
      <c r="H270" s="1445" t="s">
        <v>899</v>
      </c>
      <c r="I270" s="1374"/>
      <c r="J270" s="1374"/>
      <c r="K270" s="1447" t="s">
        <v>2161</v>
      </c>
      <c r="L270" s="1419" t="str">
        <f>VLOOKUP(H270,'Thông tin'!$G$2:$H$300,2,0)</f>
        <v>XE00893</v>
      </c>
      <c r="M270" s="1419"/>
      <c r="N270" s="1520">
        <v>1745</v>
      </c>
      <c r="O270" s="1532">
        <v>750000</v>
      </c>
      <c r="P270" s="1443" t="s">
        <v>2545</v>
      </c>
    </row>
    <row r="271" spans="1:16" ht="26.4" customHeight="1">
      <c r="A271" s="1350">
        <v>265</v>
      </c>
      <c r="B271" s="1444">
        <v>46164</v>
      </c>
      <c r="C271" s="1443" t="s">
        <v>2529</v>
      </c>
      <c r="D271" s="1374"/>
      <c r="E271" s="1444">
        <v>46171</v>
      </c>
      <c r="F271" s="1517" t="s">
        <v>1099</v>
      </c>
      <c r="G271" s="1420" t="str">
        <f>VLOOKUP(F271,'Mã xe'!$A$2:$B$200,2,0)</f>
        <v>Cont 50F</v>
      </c>
      <c r="H271" s="1447" t="s">
        <v>1101</v>
      </c>
      <c r="I271" s="1376"/>
      <c r="J271" s="1376"/>
      <c r="K271" s="1447" t="s">
        <v>2540</v>
      </c>
      <c r="L271" s="1419" t="str">
        <f>VLOOKUP(H271,'Thông tin'!$G$2:$H$300,2,0)</f>
        <v>XE01021</v>
      </c>
      <c r="M271" s="1419"/>
      <c r="N271" s="1520">
        <v>1745</v>
      </c>
      <c r="O271" s="1532">
        <v>750000</v>
      </c>
      <c r="P271" s="1443" t="s">
        <v>2545</v>
      </c>
    </row>
    <row r="272" spans="1:16" ht="26.4" customHeight="1">
      <c r="A272" s="1350">
        <v>266</v>
      </c>
      <c r="B272" s="1444">
        <v>46164</v>
      </c>
      <c r="C272" s="1443" t="s">
        <v>2529</v>
      </c>
      <c r="D272" s="1374"/>
      <c r="E272" s="1444">
        <v>46171</v>
      </c>
      <c r="F272" s="1515" t="s">
        <v>1099</v>
      </c>
      <c r="G272" s="1420" t="str">
        <f>VLOOKUP(F272,'Mã xe'!$A$2:$B$200,2,0)</f>
        <v>Cont 50F</v>
      </c>
      <c r="H272" s="1445" t="s">
        <v>899</v>
      </c>
      <c r="I272" s="1374"/>
      <c r="J272" s="1374"/>
      <c r="K272" s="1447" t="s">
        <v>2540</v>
      </c>
      <c r="L272" s="1419" t="str">
        <f>VLOOKUP(H272,'Thông tin'!$G$2:$H$300,2,0)</f>
        <v>XE00893</v>
      </c>
      <c r="M272" s="1419"/>
      <c r="N272" s="1520">
        <v>1745</v>
      </c>
      <c r="O272" s="1532">
        <v>750000</v>
      </c>
      <c r="P272" s="1443" t="s">
        <v>2545</v>
      </c>
    </row>
    <row r="273" spans="1:16" ht="26.4" customHeight="1">
      <c r="A273" s="1350">
        <v>267</v>
      </c>
      <c r="B273" s="1444">
        <v>46148</v>
      </c>
      <c r="C273" s="1514" t="s">
        <v>1318</v>
      </c>
      <c r="D273" s="1374"/>
      <c r="E273" s="1444">
        <v>46158</v>
      </c>
      <c r="F273" s="1518" t="s">
        <v>1364</v>
      </c>
      <c r="G273" s="1420" t="str">
        <f>VLOOKUP(F273,'Mã xe'!$A$2:$B$200,2,0)</f>
        <v>Cont 50F</v>
      </c>
      <c r="H273" s="1519" t="s">
        <v>786</v>
      </c>
      <c r="I273" s="1374"/>
      <c r="J273" s="1374"/>
      <c r="K273" s="1447" t="s">
        <v>2160</v>
      </c>
      <c r="L273" s="1419" t="str">
        <f>VLOOKUP(H273,'Thông tin'!$G$2:$H$300,2,0)</f>
        <v>XE00854</v>
      </c>
      <c r="M273" s="1419"/>
      <c r="N273" s="1520">
        <v>1745</v>
      </c>
      <c r="O273" s="1532">
        <v>1000000</v>
      </c>
      <c r="P273" s="1443" t="s">
        <v>2544</v>
      </c>
    </row>
    <row r="274" spans="1:16" ht="26.4" customHeight="1">
      <c r="A274" s="1350">
        <v>268</v>
      </c>
      <c r="B274" s="1444">
        <v>46148</v>
      </c>
      <c r="C274" s="1514" t="s">
        <v>1318</v>
      </c>
      <c r="D274" s="1374"/>
      <c r="E274" s="1444">
        <v>46158</v>
      </c>
      <c r="F274" s="1518" t="s">
        <v>1364</v>
      </c>
      <c r="G274" s="1420" t="str">
        <f>VLOOKUP(F274,'Mã xe'!$A$2:$B$200,2,0)</f>
        <v>Cont 50F</v>
      </c>
      <c r="H274" s="1519" t="s">
        <v>1088</v>
      </c>
      <c r="I274" s="1374"/>
      <c r="J274" s="1374"/>
      <c r="K274" s="1447" t="s">
        <v>2160</v>
      </c>
      <c r="L274" s="1419" t="str">
        <f>VLOOKUP(H274,'Thông tin'!$G$2:$H$300,2,0)</f>
        <v>XE00991</v>
      </c>
      <c r="M274" s="1419"/>
      <c r="N274" s="1520">
        <v>1745</v>
      </c>
      <c r="O274" s="1532">
        <v>1000000</v>
      </c>
      <c r="P274" s="1443" t="s">
        <v>2544</v>
      </c>
    </row>
    <row r="275" spans="1:16" ht="26.4" customHeight="1">
      <c r="A275" s="1350">
        <v>269</v>
      </c>
      <c r="B275" s="1444">
        <v>46160</v>
      </c>
      <c r="C275" s="1514" t="s">
        <v>2527</v>
      </c>
      <c r="D275" s="1374"/>
      <c r="E275" s="1444">
        <v>46170</v>
      </c>
      <c r="F275" s="1518" t="s">
        <v>1364</v>
      </c>
      <c r="G275" s="1420" t="str">
        <f>VLOOKUP(F275,'Mã xe'!$A$2:$B$200,2,0)</f>
        <v>Cont 50F</v>
      </c>
      <c r="H275" s="1519" t="s">
        <v>786</v>
      </c>
      <c r="I275" s="1374"/>
      <c r="J275" s="1374"/>
      <c r="K275" s="1447" t="s">
        <v>2160</v>
      </c>
      <c r="L275" s="1419" t="str">
        <f>VLOOKUP(H275,'Thông tin'!$G$2:$H$300,2,0)</f>
        <v>XE00854</v>
      </c>
      <c r="M275" s="1419"/>
      <c r="N275" s="1520">
        <v>1745</v>
      </c>
      <c r="O275" s="1532">
        <v>1000000</v>
      </c>
      <c r="P275" s="1443" t="s">
        <v>2544</v>
      </c>
    </row>
    <row r="276" spans="1:16" ht="26.4" customHeight="1">
      <c r="A276" s="1350">
        <v>270</v>
      </c>
      <c r="B276" s="1444">
        <v>46160</v>
      </c>
      <c r="C276" s="1514" t="s">
        <v>2527</v>
      </c>
      <c r="D276" s="1374"/>
      <c r="E276" s="1444">
        <v>46170</v>
      </c>
      <c r="F276" s="1518" t="s">
        <v>1364</v>
      </c>
      <c r="G276" s="1420" t="str">
        <f>VLOOKUP(F276,'Mã xe'!$A$2:$B$200,2,0)</f>
        <v>Cont 50F</v>
      </c>
      <c r="H276" s="1519" t="s">
        <v>1088</v>
      </c>
      <c r="I276" s="1374"/>
      <c r="J276" s="1374"/>
      <c r="K276" s="1447" t="s">
        <v>2160</v>
      </c>
      <c r="L276" s="1419" t="str">
        <f>VLOOKUP(H276,'Thông tin'!$G$2:$H$300,2,0)</f>
        <v>XE00991</v>
      </c>
      <c r="M276" s="1419"/>
      <c r="N276" s="1520">
        <v>1745</v>
      </c>
      <c r="O276" s="1532">
        <v>1000000</v>
      </c>
      <c r="P276" s="1443" t="s">
        <v>2544</v>
      </c>
    </row>
    <row r="277" spans="1:16" ht="26.4" customHeight="1">
      <c r="A277" s="1350">
        <v>271</v>
      </c>
      <c r="B277" s="1358">
        <v>46170</v>
      </c>
      <c r="C277" s="1374" t="s">
        <v>2571</v>
      </c>
      <c r="D277" s="1374" t="s">
        <v>2572</v>
      </c>
      <c r="E277" s="1358"/>
      <c r="F277" s="1375"/>
      <c r="G277" s="1420"/>
      <c r="H277" s="1374" t="s">
        <v>1361</v>
      </c>
      <c r="I277" s="1374"/>
      <c r="J277" s="1374"/>
      <c r="K277" s="1355" t="str">
        <f t="shared" si="5"/>
        <v>-</v>
      </c>
      <c r="L277" s="1419" t="str">
        <f>VLOOKUP(H277,'Thông tin'!$G$2:$H$300,2,0)</f>
        <v>XE01331</v>
      </c>
      <c r="M277" s="1419"/>
      <c r="N277" s="1376"/>
      <c r="O277" s="1375">
        <v>500000</v>
      </c>
      <c r="P277" s="1355" t="s">
        <v>2570</v>
      </c>
    </row>
    <row r="278" spans="1:16" ht="26.4" customHeight="1">
      <c r="A278" s="1350">
        <v>272</v>
      </c>
      <c r="B278" s="1358"/>
      <c r="C278" s="1374"/>
      <c r="D278" s="1374"/>
      <c r="E278" s="1358"/>
      <c r="F278" s="1375"/>
      <c r="G278" s="1420"/>
      <c r="H278" s="1374"/>
      <c r="I278" s="1374"/>
      <c r="J278" s="1374"/>
      <c r="K278" s="1355" t="str">
        <f t="shared" si="5"/>
        <v>-</v>
      </c>
      <c r="L278" s="1419" t="e">
        <f>VLOOKUP(H278,'Thông tin'!$G$2:$H$300,2,0)</f>
        <v>#N/A</v>
      </c>
      <c r="M278" s="1419"/>
      <c r="N278" s="1376"/>
      <c r="O278" s="1375"/>
      <c r="P278" s="1355"/>
    </row>
    <row r="279" spans="1:16" ht="26.4" customHeight="1">
      <c r="A279" s="1350">
        <v>273</v>
      </c>
      <c r="B279" s="1358"/>
      <c r="C279" s="1374"/>
      <c r="D279" s="1374"/>
      <c r="E279" s="1358"/>
      <c r="F279" s="1375"/>
      <c r="G279" s="1420"/>
      <c r="H279" s="1374"/>
      <c r="I279" s="1374"/>
      <c r="J279" s="1374"/>
      <c r="K279" s="1355" t="str">
        <f t="shared" si="5"/>
        <v>-</v>
      </c>
      <c r="L279" s="1419" t="e">
        <f>VLOOKUP(H279,'Thông tin'!$G$2:$H$300,2,0)</f>
        <v>#N/A</v>
      </c>
      <c r="M279" s="1419"/>
      <c r="N279" s="1376"/>
      <c r="O279" s="1375"/>
      <c r="P279" s="1355"/>
    </row>
    <row r="280" spans="1:16" ht="26.4" customHeight="1">
      <c r="A280" s="1350">
        <v>274</v>
      </c>
      <c r="B280" s="1358"/>
      <c r="C280" s="1374"/>
      <c r="D280" s="1374"/>
      <c r="E280" s="1358"/>
      <c r="F280" s="1375"/>
      <c r="G280" s="1420"/>
      <c r="H280" s="1374"/>
      <c r="I280" s="1374"/>
      <c r="J280" s="1374"/>
      <c r="K280" s="1355" t="str">
        <f t="shared" si="5"/>
        <v>-</v>
      </c>
      <c r="L280" s="1419" t="e">
        <f>VLOOKUP(H280,'Thông tin'!$G$2:$H$300,2,0)</f>
        <v>#N/A</v>
      </c>
      <c r="M280" s="1419"/>
      <c r="N280" s="1376"/>
      <c r="O280" s="1375"/>
      <c r="P280" s="1355"/>
    </row>
    <row r="281" spans="1:16" ht="26.4" customHeight="1">
      <c r="A281" s="1350">
        <v>275</v>
      </c>
      <c r="B281" s="1358"/>
      <c r="C281" s="1374"/>
      <c r="D281" s="1374"/>
      <c r="E281" s="1358"/>
      <c r="F281" s="1375"/>
      <c r="G281" s="1420"/>
      <c r="H281" s="1374"/>
      <c r="I281" s="1374"/>
      <c r="J281" s="1374"/>
      <c r="K281" s="1355" t="str">
        <f t="shared" si="5"/>
        <v>-</v>
      </c>
      <c r="L281" s="1419" t="e">
        <f>VLOOKUP(H281,'Thông tin'!$G$2:$H$300,2,0)</f>
        <v>#N/A</v>
      </c>
      <c r="M281" s="1419"/>
      <c r="N281" s="1376"/>
      <c r="O281" s="1375"/>
      <c r="P281" s="1355"/>
    </row>
    <row r="282" spans="1:16" ht="26.4" customHeight="1">
      <c r="A282" s="1350">
        <v>276</v>
      </c>
      <c r="B282" s="1358"/>
      <c r="C282" s="1374"/>
      <c r="D282" s="1374"/>
      <c r="E282" s="1358"/>
      <c r="F282" s="1375"/>
      <c r="G282" s="1420"/>
      <c r="H282" s="1374"/>
      <c r="I282" s="1374"/>
      <c r="J282" s="1374"/>
      <c r="K282" s="1355" t="str">
        <f t="shared" si="5"/>
        <v>-</v>
      </c>
      <c r="L282" s="1419" t="e">
        <f>VLOOKUP(H282,'Thông tin'!$G$2:$H$300,2,0)</f>
        <v>#N/A</v>
      </c>
      <c r="M282" s="1419"/>
      <c r="N282" s="1376"/>
      <c r="O282" s="1375"/>
      <c r="P282" s="1355"/>
    </row>
    <row r="283" spans="1:16" ht="26.4" customHeight="1">
      <c r="A283" s="1350">
        <v>277</v>
      </c>
      <c r="B283" s="1358"/>
      <c r="C283" s="1374"/>
      <c r="D283" s="1374"/>
      <c r="E283" s="1358"/>
      <c r="F283" s="1378"/>
      <c r="G283" s="1420"/>
      <c r="H283" s="1374"/>
      <c r="I283" s="1374"/>
      <c r="J283" s="1374"/>
      <c r="K283" s="1355" t="str">
        <f t="shared" si="5"/>
        <v>-</v>
      </c>
      <c r="L283" s="1419" t="e">
        <f>VLOOKUP(H283,'Thông tin'!$G$2:$H$300,2,0)</f>
        <v>#N/A</v>
      </c>
      <c r="M283" s="1419"/>
      <c r="N283" s="1376"/>
      <c r="O283" s="1375"/>
      <c r="P283" s="1355"/>
    </row>
    <row r="284" spans="1:16" ht="26.4" customHeight="1">
      <c r="A284" s="1350">
        <v>278</v>
      </c>
      <c r="B284" s="1358"/>
      <c r="C284" s="1374"/>
      <c r="D284" s="1374"/>
      <c r="E284" s="1358"/>
      <c r="F284" s="1378"/>
      <c r="G284" s="1420"/>
      <c r="H284" s="1374"/>
      <c r="I284" s="1374"/>
      <c r="J284" s="1374"/>
      <c r="K284" s="1355" t="str">
        <f t="shared" si="5"/>
        <v>-</v>
      </c>
      <c r="L284" s="1419" t="e">
        <f>VLOOKUP(H284,'Thông tin'!$G$2:$H$300,2,0)</f>
        <v>#N/A</v>
      </c>
      <c r="M284" s="1419"/>
      <c r="N284" s="1376"/>
      <c r="O284" s="1375"/>
      <c r="P284" s="1355"/>
    </row>
    <row r="285" spans="1:16" ht="26.4" customHeight="1">
      <c r="A285" s="1350">
        <v>279</v>
      </c>
      <c r="B285" s="1358"/>
      <c r="C285" s="1374"/>
      <c r="D285" s="1374"/>
      <c r="E285" s="1358"/>
      <c r="F285" s="1378"/>
      <c r="G285" s="1420"/>
      <c r="H285" s="1374"/>
      <c r="I285" s="1374"/>
      <c r="J285" s="1374"/>
      <c r="K285" s="1355" t="str">
        <f t="shared" si="5"/>
        <v>-</v>
      </c>
      <c r="L285" s="1419" t="e">
        <f>VLOOKUP(H285,'Thông tin'!$G$2:$H$300,2,0)</f>
        <v>#N/A</v>
      </c>
      <c r="M285" s="1419"/>
      <c r="N285" s="1376"/>
      <c r="O285" s="1375"/>
      <c r="P285" s="1355"/>
    </row>
    <row r="286" spans="1:16" ht="26.4" customHeight="1">
      <c r="A286" s="1350">
        <v>280</v>
      </c>
      <c r="B286" s="1358"/>
      <c r="C286" s="1374"/>
      <c r="D286" s="1374"/>
      <c r="E286" s="1358"/>
      <c r="F286" s="1378"/>
      <c r="G286" s="1420"/>
      <c r="H286" s="1374"/>
      <c r="I286" s="1374"/>
      <c r="J286" s="1374"/>
      <c r="K286" s="1355" t="str">
        <f t="shared" si="5"/>
        <v>-</v>
      </c>
      <c r="L286" s="1419" t="e">
        <f>VLOOKUP(H286,'Thông tin'!$G$2:$H$300,2,0)</f>
        <v>#N/A</v>
      </c>
      <c r="M286" s="1419"/>
      <c r="N286" s="1376"/>
      <c r="O286" s="1375"/>
      <c r="P286" s="1355"/>
    </row>
    <row r="287" spans="1:16" ht="26.4" customHeight="1">
      <c r="A287" s="1350">
        <v>281</v>
      </c>
      <c r="B287" s="1358"/>
      <c r="C287" s="1374"/>
      <c r="D287" s="1374"/>
      <c r="E287" s="1358"/>
      <c r="F287" s="1378"/>
      <c r="G287" s="1420"/>
      <c r="H287" s="1374"/>
      <c r="I287" s="1374"/>
      <c r="J287" s="1374"/>
      <c r="K287" s="1355" t="str">
        <f t="shared" si="5"/>
        <v>-</v>
      </c>
      <c r="L287" s="1419" t="e">
        <f>VLOOKUP(H287,'Thông tin'!$G$2:$H$300,2,0)</f>
        <v>#N/A</v>
      </c>
      <c r="M287" s="1419"/>
      <c r="N287" s="1376"/>
      <c r="O287" s="1375"/>
      <c r="P287" s="1355"/>
    </row>
    <row r="288" spans="1:16" ht="26.4" customHeight="1">
      <c r="A288" s="1350">
        <v>282</v>
      </c>
      <c r="B288" s="1358"/>
      <c r="C288" s="1374"/>
      <c r="D288" s="1374"/>
      <c r="E288" s="1358"/>
      <c r="F288" s="1378"/>
      <c r="G288" s="1420"/>
      <c r="H288" s="1374"/>
      <c r="I288" s="1374"/>
      <c r="J288" s="1374"/>
      <c r="K288" s="1355" t="str">
        <f t="shared" si="5"/>
        <v>-</v>
      </c>
      <c r="L288" s="1419" t="e">
        <f>VLOOKUP(H288,'Thông tin'!$G$2:$H$300,2,0)</f>
        <v>#N/A</v>
      </c>
      <c r="M288" s="1419"/>
      <c r="N288" s="1376"/>
      <c r="O288" s="1375"/>
      <c r="P288" s="1355"/>
    </row>
    <row r="289" spans="1:16" ht="26.4" customHeight="1">
      <c r="A289" s="1350">
        <v>283</v>
      </c>
      <c r="B289" s="1358"/>
      <c r="C289" s="1374"/>
      <c r="D289" s="1374"/>
      <c r="E289" s="1358"/>
      <c r="F289" s="1375"/>
      <c r="G289" s="1420"/>
      <c r="H289" s="1376"/>
      <c r="I289" s="1376"/>
      <c r="J289" s="1376"/>
      <c r="K289" s="1355" t="str">
        <f t="shared" si="5"/>
        <v>-</v>
      </c>
      <c r="L289" s="1419" t="e">
        <f>VLOOKUP(H289,'Thông tin'!$G$2:$H$300,2,0)</f>
        <v>#N/A</v>
      </c>
      <c r="M289" s="1419"/>
      <c r="N289" s="1376"/>
      <c r="O289" s="1375"/>
      <c r="P289" s="1355"/>
    </row>
    <row r="290" spans="1:16" ht="26.4" customHeight="1">
      <c r="A290" s="1350">
        <v>284</v>
      </c>
      <c r="B290" s="1358"/>
      <c r="C290" s="1374"/>
      <c r="D290" s="1374"/>
      <c r="E290" s="1358"/>
      <c r="F290" s="1375"/>
      <c r="G290" s="1420"/>
      <c r="H290" s="1374"/>
      <c r="I290" s="1374"/>
      <c r="J290" s="1374"/>
      <c r="K290" s="1355" t="str">
        <f t="shared" si="5"/>
        <v>-</v>
      </c>
      <c r="L290" s="1419" t="e">
        <f>VLOOKUP(H290,'Thông tin'!$G$2:$H$300,2,0)</f>
        <v>#N/A</v>
      </c>
      <c r="M290" s="1419"/>
      <c r="N290" s="1376"/>
      <c r="O290" s="1375"/>
      <c r="P290" s="1355"/>
    </row>
    <row r="291" spans="1:16" ht="26.4" customHeight="1">
      <c r="A291" s="1350">
        <v>285</v>
      </c>
      <c r="B291" s="1358"/>
      <c r="C291" s="1374"/>
      <c r="D291" s="1374"/>
      <c r="E291" s="1358"/>
      <c r="F291" s="1375"/>
      <c r="G291" s="1420"/>
      <c r="H291" s="1376"/>
      <c r="I291" s="1376"/>
      <c r="J291" s="1376"/>
      <c r="K291" s="1355" t="str">
        <f t="shared" si="5"/>
        <v>-</v>
      </c>
      <c r="L291" s="1419" t="e">
        <f>VLOOKUP(H291,'Thông tin'!$G$2:$H$300,2,0)</f>
        <v>#N/A</v>
      </c>
      <c r="M291" s="1419"/>
      <c r="N291" s="1376"/>
      <c r="O291" s="1375"/>
      <c r="P291" s="1355"/>
    </row>
    <row r="292" spans="1:16" ht="26.4" customHeight="1">
      <c r="A292" s="1350">
        <v>286</v>
      </c>
      <c r="B292" s="1358"/>
      <c r="C292" s="1374"/>
      <c r="D292" s="1374"/>
      <c r="E292" s="1358"/>
      <c r="F292" s="1375"/>
      <c r="G292" s="1420"/>
      <c r="H292" s="1374"/>
      <c r="I292" s="1374"/>
      <c r="J292" s="1374"/>
      <c r="K292" s="1355" t="str">
        <f t="shared" si="5"/>
        <v>-</v>
      </c>
      <c r="L292" s="1419" t="e">
        <f>VLOOKUP(H292,'Thông tin'!$G$2:$H$300,2,0)</f>
        <v>#N/A</v>
      </c>
      <c r="M292" s="1419"/>
      <c r="N292" s="1376"/>
      <c r="O292" s="1375"/>
      <c r="P292" s="1355"/>
    </row>
    <row r="293" spans="1:16" ht="26.4" customHeight="1">
      <c r="A293" s="1350">
        <v>287</v>
      </c>
      <c r="B293" s="1358"/>
      <c r="C293" s="1374"/>
      <c r="D293" s="1374"/>
      <c r="E293" s="1358"/>
      <c r="F293" s="1361"/>
      <c r="G293" s="1420"/>
      <c r="H293" s="1374"/>
      <c r="I293" s="1374"/>
      <c r="J293" s="1374"/>
      <c r="K293" s="1355" t="str">
        <f t="shared" si="5"/>
        <v>-</v>
      </c>
      <c r="L293" s="1419" t="e">
        <f>VLOOKUP(H293,'Thông tin'!$G$2:$H$300,2,0)</f>
        <v>#N/A</v>
      </c>
      <c r="M293" s="1419"/>
      <c r="N293" s="1376"/>
      <c r="O293" s="1375"/>
      <c r="P293" s="1355"/>
    </row>
    <row r="294" spans="1:16" ht="26.4" customHeight="1">
      <c r="A294" s="1350">
        <v>288</v>
      </c>
      <c r="B294" s="1358"/>
      <c r="C294" s="1374"/>
      <c r="D294" s="1374"/>
      <c r="E294" s="1358"/>
      <c r="F294" s="1361"/>
      <c r="G294" s="1420"/>
      <c r="H294" s="1374"/>
      <c r="I294" s="1374"/>
      <c r="J294" s="1374"/>
      <c r="K294" s="1355" t="str">
        <f t="shared" si="5"/>
        <v>-</v>
      </c>
      <c r="L294" s="1419" t="e">
        <f>VLOOKUP(H294,'Thông tin'!$G$2:$H$300,2,0)</f>
        <v>#N/A</v>
      </c>
      <c r="M294" s="1419"/>
      <c r="N294" s="1376"/>
      <c r="O294" s="1375"/>
      <c r="P294" s="1355"/>
    </row>
    <row r="295" spans="1:16" ht="26.4" customHeight="1">
      <c r="A295" s="1350">
        <v>289</v>
      </c>
      <c r="B295" s="1358"/>
      <c r="C295" s="1374"/>
      <c r="D295" s="1374"/>
      <c r="E295" s="1358"/>
      <c r="F295" s="1361"/>
      <c r="G295" s="1420"/>
      <c r="H295" s="1374"/>
      <c r="I295" s="1374"/>
      <c r="J295" s="1374"/>
      <c r="K295" s="1355" t="str">
        <f t="shared" si="5"/>
        <v>-</v>
      </c>
      <c r="L295" s="1419" t="e">
        <f>VLOOKUP(H295,'Thông tin'!$G$2:$H$300,2,0)</f>
        <v>#N/A</v>
      </c>
      <c r="M295" s="1419"/>
      <c r="N295" s="1376"/>
      <c r="O295" s="1375"/>
      <c r="P295" s="1355"/>
    </row>
    <row r="296" spans="1:16" ht="26.4" customHeight="1">
      <c r="A296" s="1350">
        <v>290</v>
      </c>
      <c r="B296" s="1358"/>
      <c r="C296" s="1374"/>
      <c r="D296" s="1374"/>
      <c r="E296" s="1358"/>
      <c r="F296" s="1361"/>
      <c r="G296" s="1420"/>
      <c r="H296" s="1374"/>
      <c r="I296" s="1374"/>
      <c r="J296" s="1374"/>
      <c r="K296" s="1355" t="str">
        <f t="shared" si="5"/>
        <v>-</v>
      </c>
      <c r="L296" s="1419" t="e">
        <f>VLOOKUP(H296,'Thông tin'!$G$2:$H$300,2,0)</f>
        <v>#N/A</v>
      </c>
      <c r="M296" s="1419"/>
      <c r="N296" s="1376"/>
      <c r="O296" s="1375"/>
      <c r="P296" s="1355"/>
    </row>
    <row r="297" spans="1:16" ht="26.4" customHeight="1">
      <c r="A297" s="1350">
        <v>291</v>
      </c>
      <c r="B297" s="1358"/>
      <c r="C297" s="1374"/>
      <c r="D297" s="1374"/>
      <c r="E297" s="1358"/>
      <c r="F297" s="1361"/>
      <c r="G297" s="1420"/>
      <c r="H297" s="1374"/>
      <c r="I297" s="1374"/>
      <c r="J297" s="1374"/>
      <c r="K297" s="1355" t="str">
        <f t="shared" si="5"/>
        <v>-</v>
      </c>
      <c r="L297" s="1419" t="e">
        <f>VLOOKUP(H297,'Thông tin'!$G$2:$H$300,2,0)</f>
        <v>#N/A</v>
      </c>
      <c r="M297" s="1419"/>
      <c r="N297" s="1376"/>
      <c r="O297" s="1375"/>
      <c r="P297" s="1355"/>
    </row>
    <row r="298" spans="1:16" ht="26.4" customHeight="1">
      <c r="A298" s="1350">
        <v>292</v>
      </c>
      <c r="B298" s="1358"/>
      <c r="C298" s="1374"/>
      <c r="D298" s="1374"/>
      <c r="E298" s="1358"/>
      <c r="F298" s="1361"/>
      <c r="G298" s="1420"/>
      <c r="H298" s="1374"/>
      <c r="I298" s="1374"/>
      <c r="J298" s="1374"/>
      <c r="K298" s="1355" t="str">
        <f t="shared" si="5"/>
        <v>-</v>
      </c>
      <c r="L298" s="1419" t="e">
        <f>VLOOKUP(H298,'Thông tin'!$G$2:$H$300,2,0)</f>
        <v>#N/A</v>
      </c>
      <c r="M298" s="1419"/>
      <c r="N298" s="1376"/>
      <c r="O298" s="1375"/>
      <c r="P298" s="1355"/>
    </row>
    <row r="299" spans="1:16" ht="26.4" customHeight="1">
      <c r="A299" s="1350">
        <v>293</v>
      </c>
      <c r="B299" s="1358"/>
      <c r="C299" s="1374"/>
      <c r="D299" s="1374"/>
      <c r="E299" s="1358"/>
      <c r="F299" s="1378"/>
      <c r="G299" s="1420"/>
      <c r="H299" s="1376"/>
      <c r="I299" s="1376"/>
      <c r="J299" s="1376"/>
      <c r="K299" s="1355" t="str">
        <f t="shared" si="5"/>
        <v>-</v>
      </c>
      <c r="L299" s="1419" t="e">
        <f>VLOOKUP(H299,'Thông tin'!$G$2:$H$300,2,0)</f>
        <v>#N/A</v>
      </c>
      <c r="M299" s="1419"/>
      <c r="N299" s="1376"/>
      <c r="O299" s="1375"/>
      <c r="P299" s="1355"/>
    </row>
    <row r="300" spans="1:16" ht="26.4" customHeight="1">
      <c r="A300" s="1350">
        <v>294</v>
      </c>
      <c r="B300" s="1358"/>
      <c r="C300" s="1374"/>
      <c r="D300" s="1374"/>
      <c r="E300" s="1358"/>
      <c r="F300" s="1375"/>
      <c r="G300" s="1420"/>
      <c r="H300" s="1374"/>
      <c r="I300" s="1374"/>
      <c r="J300" s="1374"/>
      <c r="K300" s="1355" t="str">
        <f t="shared" si="5"/>
        <v>-</v>
      </c>
      <c r="L300" s="1419" t="e">
        <f>VLOOKUP(H300,'Thông tin'!$G$2:$H$300,2,0)</f>
        <v>#N/A</v>
      </c>
      <c r="M300" s="1419"/>
      <c r="N300" s="1376"/>
      <c r="O300" s="1375"/>
      <c r="P300" s="1355"/>
    </row>
    <row r="301" spans="1:16" ht="26.4" customHeight="1">
      <c r="A301" s="1350">
        <v>295</v>
      </c>
      <c r="B301" s="1358"/>
      <c r="C301" s="1374"/>
      <c r="D301" s="1374"/>
      <c r="E301" s="1358"/>
      <c r="F301" s="1378"/>
      <c r="G301" s="1420"/>
      <c r="H301" s="1376"/>
      <c r="I301" s="1376"/>
      <c r="J301" s="1376"/>
      <c r="K301" s="1355" t="str">
        <f t="shared" si="5"/>
        <v>-</v>
      </c>
      <c r="L301" s="1419" t="e">
        <f>VLOOKUP(H301,'Thông tin'!$G$2:$H$300,2,0)</f>
        <v>#N/A</v>
      </c>
      <c r="M301" s="1419"/>
      <c r="N301" s="1376"/>
      <c r="O301" s="1375"/>
      <c r="P301" s="1355"/>
    </row>
    <row r="302" spans="1:16" ht="26.4" customHeight="1">
      <c r="A302" s="1350">
        <v>296</v>
      </c>
      <c r="B302" s="1358"/>
      <c r="C302" s="1374"/>
      <c r="D302" s="1374"/>
      <c r="E302" s="1358"/>
      <c r="F302" s="1375"/>
      <c r="G302" s="1420"/>
      <c r="H302" s="1374"/>
      <c r="I302" s="1374"/>
      <c r="J302" s="1374"/>
      <c r="K302" s="1355" t="str">
        <f t="shared" si="5"/>
        <v>-</v>
      </c>
      <c r="L302" s="1419" t="e">
        <f>VLOOKUP(H302,'Thông tin'!$G$2:$H$300,2,0)</f>
        <v>#N/A</v>
      </c>
      <c r="M302" s="1419"/>
      <c r="N302" s="1376"/>
      <c r="O302" s="1375"/>
      <c r="P302" s="1355"/>
    </row>
    <row r="303" spans="1:16" ht="26.4" customHeight="1">
      <c r="A303" s="1350">
        <v>297</v>
      </c>
      <c r="B303" s="1358"/>
      <c r="C303" s="1350"/>
      <c r="D303" s="1350"/>
      <c r="E303" s="1358"/>
      <c r="F303" s="1361"/>
      <c r="G303" s="1420"/>
      <c r="H303" s="1350"/>
      <c r="I303" s="1350"/>
      <c r="J303" s="1350"/>
      <c r="K303" s="1355" t="str">
        <f t="shared" si="5"/>
        <v>-</v>
      </c>
      <c r="L303" s="1419" t="e">
        <f>VLOOKUP(H303,'Thông tin'!$G$2:$H$300,2,0)</f>
        <v>#N/A</v>
      </c>
      <c r="M303" s="1419"/>
      <c r="N303" s="1376"/>
      <c r="O303" s="1375"/>
      <c r="P303" s="1355"/>
    </row>
    <row r="304" spans="1:16" ht="26.4" customHeight="1">
      <c r="A304" s="1350">
        <v>298</v>
      </c>
      <c r="B304" s="1358"/>
      <c r="C304" s="1350"/>
      <c r="D304" s="1350"/>
      <c r="E304" s="1358"/>
      <c r="F304" s="1361"/>
      <c r="G304" s="1420"/>
      <c r="H304" s="1350"/>
      <c r="I304" s="1350"/>
      <c r="J304" s="1350"/>
      <c r="K304" s="1355" t="str">
        <f t="shared" si="5"/>
        <v>-</v>
      </c>
      <c r="L304" s="1419" t="e">
        <f>VLOOKUP(H304,'Thông tin'!$G$2:$H$300,2,0)</f>
        <v>#N/A</v>
      </c>
      <c r="M304" s="1419"/>
      <c r="N304" s="1376"/>
      <c r="O304" s="1375"/>
      <c r="P304" s="1355"/>
    </row>
    <row r="305" spans="1:16" ht="26.4" customHeight="1">
      <c r="A305" s="1350">
        <v>299</v>
      </c>
      <c r="B305" s="1358"/>
      <c r="C305" s="1374"/>
      <c r="D305" s="1374"/>
      <c r="E305" s="1358"/>
      <c r="F305" s="1361"/>
      <c r="G305" s="1420"/>
      <c r="H305" s="1350"/>
      <c r="I305" s="1350"/>
      <c r="J305" s="1350"/>
      <c r="K305" s="1355" t="str">
        <f t="shared" si="5"/>
        <v>-</v>
      </c>
      <c r="L305" s="1419" t="e">
        <f>VLOOKUP(H305,'Thông tin'!$G$2:$H$300,2,0)</f>
        <v>#N/A</v>
      </c>
      <c r="M305" s="1419"/>
      <c r="N305" s="1376"/>
      <c r="O305" s="1375"/>
      <c r="P305" s="1355"/>
    </row>
    <row r="306" spans="1:16" ht="26.4" customHeight="1">
      <c r="A306" s="1350">
        <v>300</v>
      </c>
      <c r="B306" s="1358"/>
      <c r="C306" s="1374"/>
      <c r="D306" s="1374"/>
      <c r="E306" s="1358"/>
      <c r="F306" s="1361"/>
      <c r="G306" s="1420"/>
      <c r="H306" s="1350"/>
      <c r="I306" s="1350"/>
      <c r="J306" s="1350"/>
      <c r="K306" s="1355" t="str">
        <f t="shared" si="5"/>
        <v>-</v>
      </c>
      <c r="L306" s="1419" t="e">
        <f>VLOOKUP(H306,'Thông tin'!$G$2:$H$300,2,0)</f>
        <v>#N/A</v>
      </c>
      <c r="M306" s="1419"/>
      <c r="N306" s="1376"/>
      <c r="O306" s="1375"/>
      <c r="P306" s="1355"/>
    </row>
    <row r="307" spans="1:16" s="1343" customFormat="1" ht="30" customHeight="1">
      <c r="A307" s="1415" t="s">
        <v>2280</v>
      </c>
      <c r="B307" s="1415"/>
      <c r="C307" s="1415"/>
      <c r="D307" s="1415"/>
      <c r="E307" s="1415"/>
      <c r="F307" s="1415"/>
      <c r="G307" s="1439"/>
      <c r="H307" s="1415"/>
      <c r="I307" s="1415"/>
      <c r="J307" s="1415"/>
      <c r="K307" s="1415"/>
      <c r="L307" s="1415"/>
      <c r="M307" s="1415"/>
      <c r="N307" s="1415"/>
      <c r="O307" s="1379">
        <f>SUM(O9:O306)</f>
        <v>208375000</v>
      </c>
      <c r="P307" s="1355"/>
    </row>
    <row r="308" spans="1:16" s="1413" customFormat="1" ht="26.4" customHeight="1">
      <c r="D308" s="1416"/>
      <c r="F308" s="1422"/>
      <c r="G308" s="1440"/>
      <c r="H308" s="1423" t="s">
        <v>2380</v>
      </c>
      <c r="I308" s="1423"/>
      <c r="J308" s="1423"/>
      <c r="K308" s="1422"/>
      <c r="L308" s="1681" t="s">
        <v>2381</v>
      </c>
      <c r="M308" s="1681"/>
      <c r="N308" s="1681"/>
      <c r="O308" s="1529"/>
    </row>
    <row r="309" spans="1:16" s="1343" customFormat="1" ht="26.4" customHeight="1">
      <c r="D309" s="1414"/>
      <c r="F309" s="1424"/>
      <c r="G309" s="1441"/>
      <c r="H309" s="1425"/>
      <c r="I309" s="1425"/>
      <c r="J309" s="1425"/>
      <c r="K309" s="1424"/>
      <c r="L309" s="1418"/>
      <c r="M309" s="1418"/>
      <c r="O309" s="1383"/>
    </row>
    <row r="310" spans="1:16" s="1343" customFormat="1" ht="26.4" customHeight="1">
      <c r="D310" s="1414"/>
      <c r="F310" s="1424"/>
      <c r="G310" s="1441"/>
      <c r="H310" s="1425"/>
      <c r="I310" s="1425"/>
      <c r="J310" s="1425"/>
      <c r="K310" s="1424"/>
      <c r="L310" s="1418"/>
      <c r="M310" s="1418"/>
      <c r="O310" s="1383"/>
    </row>
    <row r="311" spans="1:16" s="1414" customFormat="1" ht="26.4" customHeight="1">
      <c r="F311" s="1424"/>
      <c r="G311" s="1441"/>
      <c r="H311" s="1423" t="s">
        <v>2282</v>
      </c>
      <c r="I311" s="1423"/>
      <c r="J311" s="1423"/>
      <c r="K311" s="1422"/>
      <c r="L311" s="1682" t="s">
        <v>2383</v>
      </c>
      <c r="M311" s="1682"/>
      <c r="N311" s="1682"/>
      <c r="O311" s="1383"/>
    </row>
    <row r="312" spans="1:16" s="1413" customFormat="1" ht="26.4" customHeight="1">
      <c r="D312" s="1416"/>
      <c r="E312" s="1422"/>
      <c r="F312" s="1422"/>
      <c r="G312" s="1440"/>
      <c r="H312" s="1423"/>
      <c r="I312" s="1423"/>
      <c r="J312" s="1423"/>
      <c r="K312" s="1422"/>
      <c r="L312" s="1426"/>
      <c r="M312" s="1426"/>
      <c r="N312" s="1422"/>
      <c r="O312" s="1533"/>
    </row>
    <row r="313" spans="1:16" s="1343" customFormat="1" ht="26.4" customHeight="1">
      <c r="D313" s="1414"/>
      <c r="E313" s="1424"/>
      <c r="F313" s="1424"/>
      <c r="G313" s="1441"/>
      <c r="H313" s="1424"/>
      <c r="I313" s="1424"/>
      <c r="J313" s="1424"/>
      <c r="K313" s="1424"/>
      <c r="L313" s="1427"/>
      <c r="M313" s="1427"/>
      <c r="N313" s="1424"/>
      <c r="O313" s="1534"/>
    </row>
    <row r="314" spans="1:16" s="1343" customFormat="1" ht="26.4" customHeight="1">
      <c r="D314" s="1414"/>
      <c r="E314" s="1424"/>
      <c r="F314" s="1424"/>
      <c r="G314" s="1441"/>
      <c r="H314" s="1424"/>
      <c r="I314" s="1424"/>
      <c r="J314" s="1424"/>
      <c r="K314" s="1424"/>
      <c r="L314" s="1427"/>
      <c r="M314" s="1427"/>
      <c r="N314" s="1424"/>
      <c r="O314" s="1534"/>
    </row>
    <row r="315" spans="1:16" s="1343" customFormat="1" ht="26.4" customHeight="1">
      <c r="D315" s="1414"/>
      <c r="E315" s="1424"/>
      <c r="F315" s="1424"/>
      <c r="G315" s="1441"/>
      <c r="H315" s="1424"/>
      <c r="I315" s="1424"/>
      <c r="J315" s="1424"/>
      <c r="K315" s="1424"/>
      <c r="L315" s="1427"/>
      <c r="M315" s="1427"/>
      <c r="N315" s="1424"/>
      <c r="O315" s="1534"/>
    </row>
    <row r="316" spans="1:16" s="1343" customFormat="1" ht="26.4" customHeight="1">
      <c r="D316" s="1414"/>
      <c r="E316" s="1424"/>
      <c r="F316" s="1424"/>
      <c r="G316" s="1441"/>
      <c r="H316" s="1424"/>
      <c r="I316" s="1424"/>
      <c r="J316" s="1424"/>
      <c r="K316" s="1424"/>
      <c r="L316" s="1427"/>
      <c r="M316" s="1427"/>
      <c r="N316" s="1424"/>
      <c r="O316" s="1534"/>
    </row>
    <row r="317" spans="1:16" s="1343" customFormat="1" ht="26.4" customHeight="1">
      <c r="D317" s="1414"/>
      <c r="E317" s="1424"/>
      <c r="F317" s="1424"/>
      <c r="G317" s="1441"/>
      <c r="H317" s="1424"/>
      <c r="I317" s="1424"/>
      <c r="J317" s="1424"/>
      <c r="K317" s="1424"/>
      <c r="L317" s="1427"/>
      <c r="M317" s="1427"/>
      <c r="N317" s="1424"/>
      <c r="O317" s="1534"/>
    </row>
    <row r="318" spans="1:16" s="1343" customFormat="1" ht="26.4" customHeight="1">
      <c r="D318" s="1414"/>
      <c r="F318" s="1414"/>
      <c r="G318" s="1442"/>
      <c r="I318" s="1414"/>
      <c r="J318" s="1414"/>
      <c r="L318" s="1418"/>
      <c r="M318" s="1418"/>
      <c r="O318" s="1383"/>
    </row>
    <row r="319" spans="1:16" s="1343" customFormat="1" ht="26.4" customHeight="1">
      <c r="D319" s="1414"/>
      <c r="F319" s="1414"/>
      <c r="G319" s="1442"/>
      <c r="I319" s="1414"/>
      <c r="J319" s="1414"/>
      <c r="L319" s="1418"/>
      <c r="M319" s="1418"/>
      <c r="O319" s="1383"/>
    </row>
    <row r="320" spans="1:16" s="1343" customFormat="1" ht="26.4" customHeight="1">
      <c r="D320" s="1414"/>
      <c r="F320" s="1414"/>
      <c r="G320" s="1442"/>
      <c r="I320" s="1414"/>
      <c r="J320" s="1414"/>
      <c r="L320" s="1418"/>
      <c r="M320" s="1418"/>
      <c r="O320" s="1383"/>
    </row>
    <row r="321" spans="4:15" s="1343" customFormat="1" ht="26.4" customHeight="1">
      <c r="D321" s="1414"/>
      <c r="F321" s="1414"/>
      <c r="G321" s="1442"/>
      <c r="I321" s="1414"/>
      <c r="J321" s="1414"/>
      <c r="L321" s="1418"/>
      <c r="M321" s="1418"/>
      <c r="O321" s="1383"/>
    </row>
    <row r="322" spans="4:15" s="1343" customFormat="1" ht="26.4" customHeight="1">
      <c r="D322" s="1414"/>
      <c r="F322" s="1414"/>
      <c r="G322" s="1442"/>
      <c r="I322" s="1414"/>
      <c r="J322" s="1414"/>
      <c r="L322" s="1418"/>
      <c r="M322" s="1418"/>
      <c r="O322" s="1383"/>
    </row>
    <row r="323" spans="4:15" s="1343" customFormat="1" ht="26.4" customHeight="1">
      <c r="D323" s="1414"/>
      <c r="F323" s="1414"/>
      <c r="G323" s="1442"/>
      <c r="I323" s="1414"/>
      <c r="J323" s="1414"/>
      <c r="L323" s="1418"/>
      <c r="M323" s="1418"/>
      <c r="O323" s="1383"/>
    </row>
    <row r="324" spans="4:15" s="1343" customFormat="1" ht="26.4" customHeight="1">
      <c r="D324" s="1414"/>
      <c r="F324" s="1414"/>
      <c r="G324" s="1442"/>
      <c r="I324" s="1414"/>
      <c r="J324" s="1414"/>
      <c r="L324" s="1418"/>
      <c r="M324" s="1418"/>
      <c r="O324" s="1383"/>
    </row>
    <row r="325" spans="4:15" s="1343" customFormat="1" ht="26.4" customHeight="1">
      <c r="D325" s="1414"/>
      <c r="F325" s="1414"/>
      <c r="G325" s="1442"/>
      <c r="I325" s="1414"/>
      <c r="J325" s="1414"/>
      <c r="L325" s="1418"/>
      <c r="M325" s="1418"/>
      <c r="O325" s="1383"/>
    </row>
    <row r="326" spans="4:15" s="1343" customFormat="1" ht="26.4" customHeight="1">
      <c r="D326" s="1414"/>
      <c r="F326" s="1414"/>
      <c r="G326" s="1442"/>
      <c r="I326" s="1414"/>
      <c r="J326" s="1414"/>
      <c r="L326" s="1418"/>
      <c r="M326" s="1418"/>
      <c r="O326" s="1383"/>
    </row>
    <row r="327" spans="4:15" s="1343" customFormat="1" ht="26.4" customHeight="1">
      <c r="D327" s="1414"/>
      <c r="F327" s="1414"/>
      <c r="G327" s="1442"/>
      <c r="I327" s="1414"/>
      <c r="J327" s="1414"/>
      <c r="L327" s="1418"/>
      <c r="M327" s="1418"/>
      <c r="O327" s="1383"/>
    </row>
    <row r="328" spans="4:15" s="1343" customFormat="1" ht="26.4" customHeight="1">
      <c r="D328" s="1414"/>
      <c r="F328" s="1414"/>
      <c r="G328" s="1442"/>
      <c r="I328" s="1414"/>
      <c r="J328" s="1414"/>
      <c r="L328" s="1418"/>
      <c r="M328" s="1418"/>
      <c r="O328" s="1383"/>
    </row>
    <row r="329" spans="4:15" s="1343" customFormat="1" ht="26.4" customHeight="1">
      <c r="D329" s="1414"/>
      <c r="F329" s="1414"/>
      <c r="G329" s="1442"/>
      <c r="I329" s="1414"/>
      <c r="J329" s="1414"/>
      <c r="L329" s="1418"/>
      <c r="M329" s="1418"/>
      <c r="O329" s="1383"/>
    </row>
    <row r="330" spans="4:15" s="1343" customFormat="1" ht="26.4" customHeight="1">
      <c r="D330" s="1414"/>
      <c r="F330" s="1414"/>
      <c r="G330" s="1442"/>
      <c r="I330" s="1414"/>
      <c r="J330" s="1414"/>
      <c r="L330" s="1418"/>
      <c r="M330" s="1418"/>
      <c r="O330" s="1383"/>
    </row>
    <row r="331" spans="4:15" s="1343" customFormat="1" ht="26.4" customHeight="1">
      <c r="D331" s="1414"/>
      <c r="F331" s="1414"/>
      <c r="G331" s="1442"/>
      <c r="I331" s="1414"/>
      <c r="J331" s="1414"/>
      <c r="L331" s="1418"/>
      <c r="M331" s="1418"/>
      <c r="O331" s="1383"/>
    </row>
    <row r="332" spans="4:15" s="1343" customFormat="1" ht="26.4" customHeight="1">
      <c r="D332" s="1414"/>
      <c r="F332" s="1414"/>
      <c r="G332" s="1442"/>
      <c r="I332" s="1414"/>
      <c r="J332" s="1414"/>
      <c r="L332" s="1418"/>
      <c r="M332" s="1418"/>
      <c r="O332" s="1383"/>
    </row>
    <row r="333" spans="4:15" s="1343" customFormat="1" ht="26.4" customHeight="1">
      <c r="D333" s="1414"/>
      <c r="F333" s="1414"/>
      <c r="G333" s="1442"/>
      <c r="I333" s="1414"/>
      <c r="J333" s="1414"/>
      <c r="L333" s="1418"/>
      <c r="M333" s="1418"/>
      <c r="O333" s="1383"/>
    </row>
    <row r="334" spans="4:15" s="1343" customFormat="1" ht="26.4" customHeight="1">
      <c r="D334" s="1414"/>
      <c r="F334" s="1414"/>
      <c r="G334" s="1442"/>
      <c r="I334" s="1414"/>
      <c r="J334" s="1414"/>
      <c r="L334" s="1418"/>
      <c r="M334" s="1418"/>
      <c r="O334" s="1383"/>
    </row>
    <row r="335" spans="4:15" s="1343" customFormat="1" ht="26.4" customHeight="1">
      <c r="D335" s="1414"/>
      <c r="F335" s="1414"/>
      <c r="G335" s="1442"/>
      <c r="I335" s="1414"/>
      <c r="J335" s="1414"/>
      <c r="L335" s="1418"/>
      <c r="M335" s="1418"/>
      <c r="O335" s="1383"/>
    </row>
    <row r="336" spans="4:15" s="1343" customFormat="1" ht="26.4" customHeight="1">
      <c r="D336" s="1414"/>
      <c r="F336" s="1414"/>
      <c r="G336" s="1442"/>
      <c r="I336" s="1414"/>
      <c r="J336" s="1414"/>
      <c r="L336" s="1418"/>
      <c r="M336" s="1418"/>
      <c r="O336" s="1383"/>
    </row>
    <row r="337" spans="4:15" s="1343" customFormat="1" ht="26.4" customHeight="1">
      <c r="D337" s="1414"/>
      <c r="F337" s="1414"/>
      <c r="G337" s="1442"/>
      <c r="I337" s="1414"/>
      <c r="J337" s="1414"/>
      <c r="L337" s="1418"/>
      <c r="M337" s="1418"/>
      <c r="O337" s="1383"/>
    </row>
    <row r="338" spans="4:15" s="1343" customFormat="1" ht="26.4" customHeight="1">
      <c r="D338" s="1414"/>
      <c r="F338" s="1414"/>
      <c r="G338" s="1442"/>
      <c r="I338" s="1414"/>
      <c r="J338" s="1414"/>
      <c r="L338" s="1418"/>
      <c r="M338" s="1418"/>
      <c r="O338" s="1383"/>
    </row>
    <row r="339" spans="4:15" s="1343" customFormat="1" ht="26.4" customHeight="1">
      <c r="D339" s="1414"/>
      <c r="F339" s="1414"/>
      <c r="G339" s="1442"/>
      <c r="I339" s="1414"/>
      <c r="J339" s="1414"/>
      <c r="L339" s="1418"/>
      <c r="M339" s="1418"/>
      <c r="O339" s="1383"/>
    </row>
    <row r="340" spans="4:15" s="1343" customFormat="1" ht="19.25" customHeight="1">
      <c r="D340" s="1414"/>
      <c r="F340" s="1414"/>
      <c r="G340" s="1442"/>
      <c r="I340" s="1414"/>
      <c r="J340" s="1414"/>
      <c r="L340" s="1418"/>
      <c r="M340" s="1418"/>
      <c r="O340" s="1383"/>
    </row>
    <row r="341" spans="4:15" s="1343" customFormat="1" ht="19.25" customHeight="1">
      <c r="D341" s="1414"/>
      <c r="F341" s="1414"/>
      <c r="G341" s="1442"/>
      <c r="I341" s="1414"/>
      <c r="J341" s="1414"/>
      <c r="L341" s="1418"/>
      <c r="M341" s="1418"/>
      <c r="O341" s="1383"/>
    </row>
    <row r="342" spans="4:15" s="1343" customFormat="1" ht="19.25" customHeight="1">
      <c r="D342" s="1414"/>
      <c r="F342" s="1414"/>
      <c r="G342" s="1442"/>
      <c r="I342" s="1414"/>
      <c r="J342" s="1414"/>
      <c r="L342" s="1418"/>
      <c r="M342" s="1418"/>
      <c r="O342" s="1383"/>
    </row>
    <row r="343" spans="4:15" s="1343" customFormat="1" ht="19.25" customHeight="1">
      <c r="D343" s="1414"/>
      <c r="F343" s="1414"/>
      <c r="G343" s="1442"/>
      <c r="I343" s="1414"/>
      <c r="J343" s="1414"/>
      <c r="L343" s="1418"/>
      <c r="M343" s="1418"/>
      <c r="O343" s="1383"/>
    </row>
    <row r="344" spans="4:15" s="1343" customFormat="1" ht="19.25" customHeight="1">
      <c r="D344" s="1414"/>
      <c r="F344" s="1414"/>
      <c r="G344" s="1442"/>
      <c r="I344" s="1414"/>
      <c r="J344" s="1414"/>
      <c r="L344" s="1418"/>
      <c r="M344" s="1418"/>
      <c r="O344" s="1383"/>
    </row>
    <row r="345" spans="4:15" s="1343" customFormat="1" ht="19.25" customHeight="1">
      <c r="D345" s="1414"/>
      <c r="F345" s="1414"/>
      <c r="G345" s="1442"/>
      <c r="I345" s="1414"/>
      <c r="J345" s="1414"/>
      <c r="L345" s="1418"/>
      <c r="M345" s="1418"/>
      <c r="O345" s="1383"/>
    </row>
    <row r="346" spans="4:15" s="1343" customFormat="1" ht="19.25" customHeight="1">
      <c r="D346" s="1414"/>
      <c r="F346" s="1414"/>
      <c r="G346" s="1442"/>
      <c r="I346" s="1414"/>
      <c r="J346" s="1414"/>
      <c r="L346" s="1418"/>
      <c r="M346" s="1418"/>
      <c r="O346" s="1383"/>
    </row>
    <row r="347" spans="4:15" s="1343" customFormat="1" ht="19.25" customHeight="1">
      <c r="D347" s="1414"/>
      <c r="F347" s="1414"/>
      <c r="G347" s="1442"/>
      <c r="I347" s="1414"/>
      <c r="J347" s="1414"/>
      <c r="L347" s="1418"/>
      <c r="M347" s="1418"/>
      <c r="O347" s="1383"/>
    </row>
    <row r="348" spans="4:15" s="1343" customFormat="1" ht="19.25" customHeight="1">
      <c r="D348" s="1414"/>
      <c r="F348" s="1414"/>
      <c r="G348" s="1442"/>
      <c r="I348" s="1414"/>
      <c r="J348" s="1414"/>
      <c r="L348" s="1418"/>
      <c r="M348" s="1418"/>
      <c r="O348" s="1383"/>
    </row>
    <row r="349" spans="4:15" s="1343" customFormat="1" ht="19.25" customHeight="1">
      <c r="D349" s="1414"/>
      <c r="F349" s="1414"/>
      <c r="G349" s="1442"/>
      <c r="I349" s="1414"/>
      <c r="J349" s="1414"/>
      <c r="L349" s="1418"/>
      <c r="M349" s="1418"/>
      <c r="O349" s="1383"/>
    </row>
    <row r="350" spans="4:15" s="1343" customFormat="1" ht="19.25" customHeight="1">
      <c r="D350" s="1414"/>
      <c r="F350" s="1414"/>
      <c r="G350" s="1442"/>
      <c r="I350" s="1414"/>
      <c r="J350" s="1414"/>
      <c r="L350" s="1418"/>
      <c r="M350" s="1418"/>
      <c r="O350" s="1383"/>
    </row>
    <row r="351" spans="4:15" s="1343" customFormat="1" ht="19.25" customHeight="1">
      <c r="D351" s="1414"/>
      <c r="F351" s="1414"/>
      <c r="G351" s="1442"/>
      <c r="I351" s="1414"/>
      <c r="J351" s="1414"/>
      <c r="L351" s="1418"/>
      <c r="M351" s="1418"/>
      <c r="O351" s="1383"/>
    </row>
    <row r="352" spans="4:15" s="1343" customFormat="1" ht="19.25" customHeight="1">
      <c r="D352" s="1414"/>
      <c r="F352" s="1414"/>
      <c r="G352" s="1442"/>
      <c r="I352" s="1414"/>
      <c r="J352" s="1414"/>
      <c r="L352" s="1418"/>
      <c r="M352" s="1418"/>
      <c r="O352" s="1383"/>
    </row>
    <row r="353" spans="4:15" s="1343" customFormat="1" ht="19.25" customHeight="1">
      <c r="D353" s="1414"/>
      <c r="F353" s="1414"/>
      <c r="G353" s="1442"/>
      <c r="I353" s="1414"/>
      <c r="J353" s="1414"/>
      <c r="L353" s="1418"/>
      <c r="M353" s="1418"/>
      <c r="O353" s="1383"/>
    </row>
    <row r="354" spans="4:15" s="1343" customFormat="1" ht="19.25" customHeight="1">
      <c r="D354" s="1414"/>
      <c r="F354" s="1414"/>
      <c r="G354" s="1442"/>
      <c r="I354" s="1414"/>
      <c r="J354" s="1414"/>
      <c r="L354" s="1418"/>
      <c r="M354" s="1418"/>
      <c r="O354" s="1383"/>
    </row>
    <row r="355" spans="4:15" s="1343" customFormat="1" ht="19.25" customHeight="1">
      <c r="D355" s="1414"/>
      <c r="F355" s="1414"/>
      <c r="G355" s="1442"/>
      <c r="I355" s="1414"/>
      <c r="J355" s="1414"/>
      <c r="L355" s="1418"/>
      <c r="M355" s="1418"/>
      <c r="O355" s="1383"/>
    </row>
    <row r="356" spans="4:15" s="1343" customFormat="1" ht="19.25" customHeight="1">
      <c r="D356" s="1414"/>
      <c r="F356" s="1414"/>
      <c r="G356" s="1442"/>
      <c r="I356" s="1414"/>
      <c r="J356" s="1414"/>
      <c r="L356" s="1418"/>
      <c r="M356" s="1418"/>
      <c r="O356" s="1383"/>
    </row>
    <row r="357" spans="4:15" s="1343" customFormat="1" ht="19.25" customHeight="1">
      <c r="D357" s="1414"/>
      <c r="F357" s="1414"/>
      <c r="G357" s="1442"/>
      <c r="I357" s="1414"/>
      <c r="J357" s="1414"/>
      <c r="L357" s="1418"/>
      <c r="M357" s="1418"/>
      <c r="O357" s="1383"/>
    </row>
    <row r="358" spans="4:15" s="1343" customFormat="1" ht="19.25" customHeight="1">
      <c r="D358" s="1414"/>
      <c r="F358" s="1414"/>
      <c r="G358" s="1442"/>
      <c r="I358" s="1414"/>
      <c r="J358" s="1414"/>
      <c r="L358" s="1418"/>
      <c r="M358" s="1418"/>
      <c r="O358" s="1383"/>
    </row>
    <row r="359" spans="4:15" s="1343" customFormat="1" ht="19.25" customHeight="1">
      <c r="D359" s="1414"/>
      <c r="F359" s="1414"/>
      <c r="G359" s="1442"/>
      <c r="I359" s="1414"/>
      <c r="J359" s="1414"/>
      <c r="L359" s="1418"/>
      <c r="M359" s="1418"/>
      <c r="O359" s="1383"/>
    </row>
    <row r="360" spans="4:15" s="1343" customFormat="1" ht="19.25" customHeight="1">
      <c r="D360" s="1414"/>
      <c r="F360" s="1414"/>
      <c r="G360" s="1442"/>
      <c r="I360" s="1414"/>
      <c r="J360" s="1414"/>
      <c r="L360" s="1418"/>
      <c r="M360" s="1418"/>
      <c r="O360" s="1383"/>
    </row>
    <row r="361" spans="4:15" s="1343" customFormat="1" ht="19.25" customHeight="1">
      <c r="D361" s="1414"/>
      <c r="F361" s="1414"/>
      <c r="G361" s="1442"/>
      <c r="I361" s="1414"/>
      <c r="J361" s="1414"/>
      <c r="L361" s="1418"/>
      <c r="M361" s="1418"/>
      <c r="O361" s="1383"/>
    </row>
    <row r="362" spans="4:15" s="1343" customFormat="1" ht="19.25" customHeight="1">
      <c r="D362" s="1414"/>
      <c r="F362" s="1414"/>
      <c r="G362" s="1442"/>
      <c r="I362" s="1414"/>
      <c r="J362" s="1414"/>
      <c r="L362" s="1418"/>
      <c r="M362" s="1418"/>
      <c r="O362" s="1383"/>
    </row>
    <row r="363" spans="4:15" s="1343" customFormat="1" ht="19.25" customHeight="1">
      <c r="D363" s="1414"/>
      <c r="F363" s="1414"/>
      <c r="G363" s="1442"/>
      <c r="I363" s="1414"/>
      <c r="J363" s="1414"/>
      <c r="L363" s="1418"/>
      <c r="M363" s="1418"/>
      <c r="O363" s="1383"/>
    </row>
    <row r="364" spans="4:15" s="1343" customFormat="1" ht="19.25" customHeight="1">
      <c r="D364" s="1414"/>
      <c r="F364" s="1414"/>
      <c r="G364" s="1442"/>
      <c r="I364" s="1414"/>
      <c r="J364" s="1414"/>
      <c r="L364" s="1418"/>
      <c r="M364" s="1418"/>
      <c r="O364" s="1383"/>
    </row>
    <row r="365" spans="4:15" s="1343" customFormat="1" ht="19.25" customHeight="1">
      <c r="D365" s="1414"/>
      <c r="F365" s="1414"/>
      <c r="G365" s="1442"/>
      <c r="I365" s="1414"/>
      <c r="J365" s="1414"/>
      <c r="L365" s="1418"/>
      <c r="M365" s="1418"/>
      <c r="O365" s="1383"/>
    </row>
    <row r="366" spans="4:15" s="1343" customFormat="1" ht="19.25" customHeight="1">
      <c r="D366" s="1414"/>
      <c r="F366" s="1414"/>
      <c r="G366" s="1442"/>
      <c r="I366" s="1414"/>
      <c r="J366" s="1414"/>
      <c r="L366" s="1418"/>
      <c r="M366" s="1418"/>
      <c r="O366" s="1383"/>
    </row>
    <row r="367" spans="4:15" s="1343" customFormat="1" ht="19.25" customHeight="1">
      <c r="D367" s="1414"/>
      <c r="F367" s="1414"/>
      <c r="G367" s="1442"/>
      <c r="I367" s="1414"/>
      <c r="J367" s="1414"/>
      <c r="L367" s="1418"/>
      <c r="M367" s="1418"/>
      <c r="O367" s="1383"/>
    </row>
    <row r="368" spans="4:15" s="1343" customFormat="1" ht="19.25" customHeight="1">
      <c r="D368" s="1414"/>
      <c r="F368" s="1414"/>
      <c r="G368" s="1442"/>
      <c r="I368" s="1414"/>
      <c r="J368" s="1414"/>
      <c r="L368" s="1418"/>
      <c r="M368" s="1418"/>
      <c r="O368" s="1383"/>
    </row>
    <row r="369" spans="4:15" s="1343" customFormat="1" ht="19.25" customHeight="1">
      <c r="D369" s="1414"/>
      <c r="F369" s="1414"/>
      <c r="G369" s="1442"/>
      <c r="I369" s="1414"/>
      <c r="J369" s="1414"/>
      <c r="L369" s="1418"/>
      <c r="M369" s="1418"/>
      <c r="O369" s="1383"/>
    </row>
    <row r="370" spans="4:15" s="1343" customFormat="1" ht="19.25" customHeight="1">
      <c r="D370" s="1414"/>
      <c r="F370" s="1414"/>
      <c r="G370" s="1442"/>
      <c r="I370" s="1414"/>
      <c r="J370" s="1414"/>
      <c r="L370" s="1418"/>
      <c r="M370" s="1418"/>
      <c r="O370" s="1383"/>
    </row>
    <row r="371" spans="4:15" s="1343" customFormat="1" ht="19.25" customHeight="1">
      <c r="D371" s="1414"/>
      <c r="F371" s="1414"/>
      <c r="G371" s="1442"/>
      <c r="I371" s="1414"/>
      <c r="J371" s="1414"/>
      <c r="L371" s="1418"/>
      <c r="M371" s="1418"/>
      <c r="O371" s="1383"/>
    </row>
    <row r="372" spans="4:15" s="1343" customFormat="1" ht="19.25" customHeight="1">
      <c r="D372" s="1414"/>
      <c r="F372" s="1414"/>
      <c r="G372" s="1442"/>
      <c r="I372" s="1414"/>
      <c r="J372" s="1414"/>
      <c r="L372" s="1418"/>
      <c r="M372" s="1418"/>
      <c r="O372" s="1383"/>
    </row>
    <row r="373" spans="4:15" s="1343" customFormat="1" ht="19.25" customHeight="1">
      <c r="D373" s="1414"/>
      <c r="F373" s="1414"/>
      <c r="G373" s="1442"/>
      <c r="I373" s="1414"/>
      <c r="J373" s="1414"/>
      <c r="L373" s="1418"/>
      <c r="M373" s="1418"/>
      <c r="O373" s="1383"/>
    </row>
    <row r="374" spans="4:15" s="1343" customFormat="1" ht="19.25" customHeight="1">
      <c r="D374" s="1414"/>
      <c r="F374" s="1414"/>
      <c r="G374" s="1442"/>
      <c r="I374" s="1414"/>
      <c r="J374" s="1414"/>
      <c r="L374" s="1418"/>
      <c r="M374" s="1418"/>
      <c r="O374" s="1383"/>
    </row>
    <row r="375" spans="4:15" s="1343" customFormat="1" ht="19.25" customHeight="1">
      <c r="D375" s="1414"/>
      <c r="F375" s="1414"/>
      <c r="G375" s="1442"/>
      <c r="I375" s="1414"/>
      <c r="J375" s="1414"/>
      <c r="L375" s="1418"/>
      <c r="M375" s="1418"/>
      <c r="O375" s="1383"/>
    </row>
    <row r="376" spans="4:15" s="1343" customFormat="1" ht="19.25" customHeight="1">
      <c r="D376" s="1414"/>
      <c r="F376" s="1414"/>
      <c r="G376" s="1442"/>
      <c r="I376" s="1414"/>
      <c r="J376" s="1414"/>
      <c r="L376" s="1418"/>
      <c r="M376" s="1418"/>
      <c r="O376" s="1383"/>
    </row>
    <row r="377" spans="4:15" s="1343" customFormat="1" ht="19.25" customHeight="1">
      <c r="D377" s="1414"/>
      <c r="F377" s="1414"/>
      <c r="G377" s="1442"/>
      <c r="I377" s="1414"/>
      <c r="J377" s="1414"/>
      <c r="L377" s="1418"/>
      <c r="M377" s="1418"/>
      <c r="O377" s="1383"/>
    </row>
    <row r="378" spans="4:15" s="1343" customFormat="1" ht="19.25" customHeight="1">
      <c r="D378" s="1414"/>
      <c r="F378" s="1414"/>
      <c r="G378" s="1442"/>
      <c r="I378" s="1414"/>
      <c r="J378" s="1414"/>
      <c r="L378" s="1418"/>
      <c r="M378" s="1418"/>
      <c r="O378" s="1383"/>
    </row>
    <row r="379" spans="4:15" s="1343" customFormat="1" ht="19.25" customHeight="1">
      <c r="D379" s="1414"/>
      <c r="F379" s="1414"/>
      <c r="G379" s="1442"/>
      <c r="I379" s="1414"/>
      <c r="J379" s="1414"/>
      <c r="L379" s="1418"/>
      <c r="M379" s="1418"/>
      <c r="O379" s="1383"/>
    </row>
    <row r="380" spans="4:15" s="1343" customFormat="1" ht="19.25" customHeight="1">
      <c r="D380" s="1414"/>
      <c r="F380" s="1414"/>
      <c r="G380" s="1442"/>
      <c r="I380" s="1414"/>
      <c r="J380" s="1414"/>
      <c r="L380" s="1418"/>
      <c r="M380" s="1418"/>
      <c r="O380" s="1383"/>
    </row>
    <row r="381" spans="4:15" s="1343" customFormat="1" ht="19.25" customHeight="1">
      <c r="D381" s="1414"/>
      <c r="F381" s="1414"/>
      <c r="G381" s="1442"/>
      <c r="I381" s="1414"/>
      <c r="J381" s="1414"/>
      <c r="L381" s="1418"/>
      <c r="M381" s="1418"/>
      <c r="O381" s="1383"/>
    </row>
    <row r="382" spans="4:15" s="1343" customFormat="1" ht="19.25" customHeight="1">
      <c r="D382" s="1414"/>
      <c r="F382" s="1414"/>
      <c r="G382" s="1442"/>
      <c r="I382" s="1414"/>
      <c r="J382" s="1414"/>
      <c r="L382" s="1418"/>
      <c r="M382" s="1418"/>
      <c r="O382" s="1383"/>
    </row>
    <row r="383" spans="4:15" s="1343" customFormat="1" ht="19.25" customHeight="1">
      <c r="D383" s="1414"/>
      <c r="F383" s="1414"/>
      <c r="G383" s="1442"/>
      <c r="I383" s="1414"/>
      <c r="J383" s="1414"/>
      <c r="L383" s="1418"/>
      <c r="M383" s="1418"/>
      <c r="O383" s="1383"/>
    </row>
    <row r="384" spans="4:15" s="1343" customFormat="1" ht="19.25" customHeight="1">
      <c r="D384" s="1414"/>
      <c r="F384" s="1414"/>
      <c r="G384" s="1442"/>
      <c r="I384" s="1414"/>
      <c r="J384" s="1414"/>
      <c r="L384" s="1418"/>
      <c r="M384" s="1418"/>
      <c r="O384" s="1383"/>
    </row>
    <row r="385" spans="4:15" s="1343" customFormat="1" ht="19.25" customHeight="1">
      <c r="D385" s="1414"/>
      <c r="F385" s="1414"/>
      <c r="G385" s="1442"/>
      <c r="I385" s="1414"/>
      <c r="J385" s="1414"/>
      <c r="L385" s="1418"/>
      <c r="M385" s="1418"/>
      <c r="O385" s="1383"/>
    </row>
    <row r="386" spans="4:15" s="1343" customFormat="1" ht="19.25" customHeight="1">
      <c r="D386" s="1414"/>
      <c r="F386" s="1414"/>
      <c r="G386" s="1442"/>
      <c r="I386" s="1414"/>
      <c r="J386" s="1414"/>
      <c r="L386" s="1418"/>
      <c r="M386" s="1418"/>
      <c r="O386" s="1383"/>
    </row>
    <row r="387" spans="4:15" s="1343" customFormat="1" ht="19.25" customHeight="1">
      <c r="D387" s="1414"/>
      <c r="F387" s="1414"/>
      <c r="G387" s="1442"/>
      <c r="I387" s="1414"/>
      <c r="J387" s="1414"/>
      <c r="L387" s="1418"/>
      <c r="M387" s="1418"/>
      <c r="O387" s="1383"/>
    </row>
    <row r="388" spans="4:15" s="1343" customFormat="1" ht="19.25" customHeight="1">
      <c r="D388" s="1414"/>
      <c r="F388" s="1414"/>
      <c r="G388" s="1442"/>
      <c r="I388" s="1414"/>
      <c r="J388" s="1414"/>
      <c r="L388" s="1418"/>
      <c r="M388" s="1418"/>
      <c r="O388" s="1383"/>
    </row>
    <row r="389" spans="4:15" s="1343" customFormat="1" ht="19.25" customHeight="1">
      <c r="D389" s="1414"/>
      <c r="F389" s="1414"/>
      <c r="G389" s="1442"/>
      <c r="I389" s="1414"/>
      <c r="J389" s="1414"/>
      <c r="L389" s="1418"/>
      <c r="M389" s="1418"/>
      <c r="O389" s="1383"/>
    </row>
    <row r="390" spans="4:15" s="1343" customFormat="1" ht="19.25" customHeight="1">
      <c r="D390" s="1414"/>
      <c r="F390" s="1414"/>
      <c r="G390" s="1442"/>
      <c r="I390" s="1414"/>
      <c r="J390" s="1414"/>
      <c r="L390" s="1418"/>
      <c r="M390" s="1418"/>
      <c r="O390" s="1383"/>
    </row>
    <row r="391" spans="4:15" s="1343" customFormat="1" ht="19.25" customHeight="1">
      <c r="D391" s="1414"/>
      <c r="F391" s="1414"/>
      <c r="G391" s="1442"/>
      <c r="I391" s="1414"/>
      <c r="J391" s="1414"/>
      <c r="L391" s="1418"/>
      <c r="M391" s="1418"/>
      <c r="O391" s="1383"/>
    </row>
    <row r="392" spans="4:15" s="1343" customFormat="1" ht="19.25" customHeight="1">
      <c r="D392" s="1414"/>
      <c r="F392" s="1414"/>
      <c r="G392" s="1442"/>
      <c r="I392" s="1414"/>
      <c r="J392" s="1414"/>
      <c r="L392" s="1418"/>
      <c r="M392" s="1418"/>
      <c r="O392" s="1383"/>
    </row>
    <row r="393" spans="4:15" s="1343" customFormat="1" ht="19.25" customHeight="1">
      <c r="D393" s="1414"/>
      <c r="F393" s="1414"/>
      <c r="G393" s="1442"/>
      <c r="I393" s="1414"/>
      <c r="J393" s="1414"/>
      <c r="L393" s="1418"/>
      <c r="M393" s="1418"/>
      <c r="O393" s="1383"/>
    </row>
    <row r="394" spans="4:15" s="1343" customFormat="1" ht="19.25" customHeight="1">
      <c r="D394" s="1414"/>
      <c r="F394" s="1414"/>
      <c r="G394" s="1442"/>
      <c r="I394" s="1414"/>
      <c r="J394" s="1414"/>
      <c r="L394" s="1418"/>
      <c r="M394" s="1418"/>
      <c r="O394" s="1383"/>
    </row>
    <row r="395" spans="4:15" s="1343" customFormat="1" ht="19.25" customHeight="1">
      <c r="D395" s="1414"/>
      <c r="F395" s="1414"/>
      <c r="G395" s="1442"/>
      <c r="I395" s="1414"/>
      <c r="J395" s="1414"/>
      <c r="L395" s="1418"/>
      <c r="M395" s="1418"/>
      <c r="O395" s="1383"/>
    </row>
    <row r="396" spans="4:15" s="1343" customFormat="1" ht="19.25" customHeight="1">
      <c r="D396" s="1414"/>
      <c r="F396" s="1414"/>
      <c r="G396" s="1442"/>
      <c r="I396" s="1414"/>
      <c r="J396" s="1414"/>
      <c r="L396" s="1418"/>
      <c r="M396" s="1418"/>
      <c r="O396" s="1383"/>
    </row>
    <row r="397" spans="4:15" s="1343" customFormat="1" ht="19.25" customHeight="1">
      <c r="D397" s="1414"/>
      <c r="F397" s="1414"/>
      <c r="G397" s="1442"/>
      <c r="I397" s="1414"/>
      <c r="J397" s="1414"/>
      <c r="L397" s="1418"/>
      <c r="M397" s="1418"/>
      <c r="O397" s="1383"/>
    </row>
    <row r="398" spans="4:15" s="1343" customFormat="1" ht="19.25" customHeight="1">
      <c r="D398" s="1414"/>
      <c r="F398" s="1414"/>
      <c r="G398" s="1442"/>
      <c r="I398" s="1414"/>
      <c r="J398" s="1414"/>
      <c r="L398" s="1418"/>
      <c r="M398" s="1418"/>
      <c r="O398" s="1383"/>
    </row>
    <row r="399" spans="4:15" s="1343" customFormat="1" ht="19.25" customHeight="1">
      <c r="D399" s="1414"/>
      <c r="F399" s="1414"/>
      <c r="G399" s="1442"/>
      <c r="I399" s="1414"/>
      <c r="J399" s="1414"/>
      <c r="L399" s="1418"/>
      <c r="M399" s="1418"/>
      <c r="O399" s="1383"/>
    </row>
    <row r="400" spans="4:15" s="1343" customFormat="1" ht="19.25" customHeight="1">
      <c r="D400" s="1414"/>
      <c r="F400" s="1414"/>
      <c r="G400" s="1442"/>
      <c r="I400" s="1414"/>
      <c r="J400" s="1414"/>
      <c r="L400" s="1418"/>
      <c r="M400" s="1418"/>
      <c r="O400" s="1383"/>
    </row>
    <row r="401" spans="4:15" s="1343" customFormat="1" ht="19.25" customHeight="1">
      <c r="D401" s="1414"/>
      <c r="F401" s="1414"/>
      <c r="G401" s="1442"/>
      <c r="I401" s="1414"/>
      <c r="J401" s="1414"/>
      <c r="L401" s="1418"/>
      <c r="M401" s="1418"/>
      <c r="O401" s="1383"/>
    </row>
    <row r="402" spans="4:15" s="1343" customFormat="1" ht="19.25" customHeight="1">
      <c r="D402" s="1414"/>
      <c r="F402" s="1414"/>
      <c r="G402" s="1442"/>
      <c r="I402" s="1414"/>
      <c r="J402" s="1414"/>
      <c r="L402" s="1418"/>
      <c r="M402" s="1418"/>
      <c r="O402" s="1383"/>
    </row>
    <row r="403" spans="4:15" s="1343" customFormat="1" ht="19.25" customHeight="1">
      <c r="D403" s="1414"/>
      <c r="F403" s="1414"/>
      <c r="G403" s="1442"/>
      <c r="I403" s="1414"/>
      <c r="J403" s="1414"/>
      <c r="L403" s="1418"/>
      <c r="M403" s="1418"/>
      <c r="O403" s="1383"/>
    </row>
    <row r="404" spans="4:15" s="1343" customFormat="1" ht="19.25" customHeight="1">
      <c r="D404" s="1414"/>
      <c r="F404" s="1414"/>
      <c r="G404" s="1442"/>
      <c r="I404" s="1414"/>
      <c r="J404" s="1414"/>
      <c r="L404" s="1418"/>
      <c r="M404" s="1418"/>
      <c r="O404" s="1383"/>
    </row>
    <row r="405" spans="4:15" s="1343" customFormat="1" ht="19.25" customHeight="1">
      <c r="D405" s="1414"/>
      <c r="F405" s="1414"/>
      <c r="G405" s="1442"/>
      <c r="I405" s="1414"/>
      <c r="J405" s="1414"/>
      <c r="L405" s="1418"/>
      <c r="M405" s="1418"/>
      <c r="O405" s="1383"/>
    </row>
    <row r="406" spans="4:15" s="1343" customFormat="1" ht="19.25" customHeight="1">
      <c r="D406" s="1414"/>
      <c r="F406" s="1414"/>
      <c r="G406" s="1442"/>
      <c r="I406" s="1414"/>
      <c r="J406" s="1414"/>
      <c r="L406" s="1418"/>
      <c r="M406" s="1418"/>
      <c r="O406" s="1383"/>
    </row>
    <row r="407" spans="4:15" s="1343" customFormat="1" ht="19.25" customHeight="1">
      <c r="D407" s="1414"/>
      <c r="F407" s="1414"/>
      <c r="G407" s="1442"/>
      <c r="I407" s="1414"/>
      <c r="J407" s="1414"/>
      <c r="L407" s="1418"/>
      <c r="M407" s="1418"/>
      <c r="O407" s="1383"/>
    </row>
    <row r="408" spans="4:15" s="1343" customFormat="1" ht="19.25" customHeight="1">
      <c r="D408" s="1414"/>
      <c r="F408" s="1414"/>
      <c r="G408" s="1442"/>
      <c r="I408" s="1414"/>
      <c r="J408" s="1414"/>
      <c r="L408" s="1418"/>
      <c r="M408" s="1418"/>
      <c r="O408" s="1383"/>
    </row>
    <row r="409" spans="4:15" s="1343" customFormat="1" ht="19.25" customHeight="1">
      <c r="D409" s="1414"/>
      <c r="F409" s="1414"/>
      <c r="G409" s="1442"/>
      <c r="I409" s="1414"/>
      <c r="J409" s="1414"/>
      <c r="L409" s="1418"/>
      <c r="M409" s="1418"/>
      <c r="O409" s="1383"/>
    </row>
    <row r="410" spans="4:15" s="1343" customFormat="1" ht="19.25" customHeight="1">
      <c r="D410" s="1414"/>
      <c r="F410" s="1414"/>
      <c r="G410" s="1442"/>
      <c r="I410" s="1414"/>
      <c r="J410" s="1414"/>
      <c r="L410" s="1418"/>
      <c r="M410" s="1418"/>
      <c r="O410" s="1383"/>
    </row>
    <row r="411" spans="4:15" s="1343" customFormat="1" ht="19.25" customHeight="1">
      <c r="D411" s="1414"/>
      <c r="F411" s="1414"/>
      <c r="G411" s="1442"/>
      <c r="I411" s="1414"/>
      <c r="J411" s="1414"/>
      <c r="L411" s="1418"/>
      <c r="M411" s="1418"/>
      <c r="O411" s="1383"/>
    </row>
    <row r="412" spans="4:15" s="1343" customFormat="1" ht="19.25" customHeight="1">
      <c r="D412" s="1414"/>
      <c r="F412" s="1414"/>
      <c r="G412" s="1442"/>
      <c r="I412" s="1414"/>
      <c r="J412" s="1414"/>
      <c r="L412" s="1418"/>
      <c r="M412" s="1418"/>
      <c r="O412" s="1383"/>
    </row>
    <row r="413" spans="4:15" s="1343" customFormat="1" ht="19.25" customHeight="1">
      <c r="D413" s="1414"/>
      <c r="F413" s="1414"/>
      <c r="G413" s="1442"/>
      <c r="I413" s="1414"/>
      <c r="J413" s="1414"/>
      <c r="L413" s="1418"/>
      <c r="M413" s="1418"/>
      <c r="O413" s="1383"/>
    </row>
    <row r="414" spans="4:15" s="1343" customFormat="1" ht="19.25" customHeight="1">
      <c r="D414" s="1414"/>
      <c r="F414" s="1414"/>
      <c r="G414" s="1442"/>
      <c r="I414" s="1414"/>
      <c r="J414" s="1414"/>
      <c r="L414" s="1418"/>
      <c r="M414" s="1418"/>
      <c r="O414" s="1383"/>
    </row>
    <row r="415" spans="4:15" s="1343" customFormat="1" ht="19.25" customHeight="1">
      <c r="D415" s="1414"/>
      <c r="F415" s="1414"/>
      <c r="G415" s="1442"/>
      <c r="I415" s="1414"/>
      <c r="J415" s="1414"/>
      <c r="L415" s="1418"/>
      <c r="M415" s="1418"/>
      <c r="O415" s="1383"/>
    </row>
    <row r="416" spans="4:15" s="1343" customFormat="1" ht="19.25" customHeight="1">
      <c r="D416" s="1414"/>
      <c r="F416" s="1414"/>
      <c r="G416" s="1442"/>
      <c r="I416" s="1414"/>
      <c r="J416" s="1414"/>
      <c r="L416" s="1418"/>
      <c r="M416" s="1418"/>
      <c r="O416" s="1383"/>
    </row>
    <row r="417" spans="4:15" s="1343" customFormat="1" ht="19.25" customHeight="1">
      <c r="D417" s="1414"/>
      <c r="F417" s="1414"/>
      <c r="G417" s="1442"/>
      <c r="I417" s="1414"/>
      <c r="J417" s="1414"/>
      <c r="L417" s="1418"/>
      <c r="M417" s="1418"/>
      <c r="O417" s="1383"/>
    </row>
    <row r="418" spans="4:15" s="1343" customFormat="1" ht="19.25" customHeight="1">
      <c r="D418" s="1414"/>
      <c r="F418" s="1414"/>
      <c r="G418" s="1442"/>
      <c r="I418" s="1414"/>
      <c r="J418" s="1414"/>
      <c r="L418" s="1418"/>
      <c r="M418" s="1418"/>
      <c r="O418" s="1383"/>
    </row>
    <row r="419" spans="4:15" s="1343" customFormat="1" ht="19.25" customHeight="1">
      <c r="D419" s="1414"/>
      <c r="F419" s="1414"/>
      <c r="G419" s="1442"/>
      <c r="I419" s="1414"/>
      <c r="J419" s="1414"/>
      <c r="L419" s="1418"/>
      <c r="M419" s="1418"/>
      <c r="O419" s="1383"/>
    </row>
    <row r="420" spans="4:15" s="1343" customFormat="1" ht="19.25" customHeight="1">
      <c r="D420" s="1414"/>
      <c r="F420" s="1414"/>
      <c r="G420" s="1442"/>
      <c r="I420" s="1414"/>
      <c r="J420" s="1414"/>
      <c r="L420" s="1418"/>
      <c r="M420" s="1418"/>
      <c r="O420" s="1383"/>
    </row>
    <row r="421" spans="4:15" s="1343" customFormat="1" ht="19.25" customHeight="1">
      <c r="D421" s="1414"/>
      <c r="F421" s="1414"/>
      <c r="G421" s="1442"/>
      <c r="I421" s="1414"/>
      <c r="J421" s="1414"/>
      <c r="L421" s="1418"/>
      <c r="M421" s="1418"/>
      <c r="O421" s="1383"/>
    </row>
    <row r="422" spans="4:15" s="1343" customFormat="1" ht="19.25" customHeight="1">
      <c r="D422" s="1414"/>
      <c r="F422" s="1414"/>
      <c r="G422" s="1442"/>
      <c r="I422" s="1414"/>
      <c r="J422" s="1414"/>
      <c r="L422" s="1418"/>
      <c r="M422" s="1418"/>
      <c r="O422" s="1383"/>
    </row>
    <row r="423" spans="4:15" s="1343" customFormat="1" ht="19.25" customHeight="1">
      <c r="D423" s="1414"/>
      <c r="F423" s="1414"/>
      <c r="G423" s="1442"/>
      <c r="I423" s="1414"/>
      <c r="J423" s="1414"/>
      <c r="L423" s="1418"/>
      <c r="M423" s="1418"/>
      <c r="O423" s="1383"/>
    </row>
    <row r="424" spans="4:15" s="1343" customFormat="1" ht="19.25" customHeight="1">
      <c r="D424" s="1414"/>
      <c r="F424" s="1414"/>
      <c r="G424" s="1442"/>
      <c r="I424" s="1414"/>
      <c r="J424" s="1414"/>
      <c r="L424" s="1418"/>
      <c r="M424" s="1418"/>
      <c r="O424" s="1383"/>
    </row>
    <row r="425" spans="4:15" s="1343" customFormat="1" ht="19.25" customHeight="1">
      <c r="D425" s="1414"/>
      <c r="F425" s="1414"/>
      <c r="G425" s="1442"/>
      <c r="I425" s="1414"/>
      <c r="J425" s="1414"/>
      <c r="L425" s="1418"/>
      <c r="M425" s="1418"/>
      <c r="O425" s="1383"/>
    </row>
    <row r="426" spans="4:15" s="1343" customFormat="1" ht="19.25" customHeight="1">
      <c r="D426" s="1414"/>
      <c r="F426" s="1414"/>
      <c r="G426" s="1442"/>
      <c r="I426" s="1414"/>
      <c r="J426" s="1414"/>
      <c r="L426" s="1418"/>
      <c r="M426" s="1418"/>
      <c r="O426" s="1383"/>
    </row>
    <row r="427" spans="4:15" s="1343" customFormat="1" ht="19.25" customHeight="1">
      <c r="D427" s="1414"/>
      <c r="F427" s="1414"/>
      <c r="G427" s="1442"/>
      <c r="I427" s="1414"/>
      <c r="J427" s="1414"/>
      <c r="L427" s="1418"/>
      <c r="M427" s="1418"/>
      <c r="O427" s="1383"/>
    </row>
    <row r="428" spans="4:15" s="1343" customFormat="1" ht="19.25" customHeight="1">
      <c r="D428" s="1414"/>
      <c r="F428" s="1414"/>
      <c r="G428" s="1442"/>
      <c r="I428" s="1414"/>
      <c r="J428" s="1414"/>
      <c r="L428" s="1418"/>
      <c r="M428" s="1418"/>
      <c r="O428" s="1383"/>
    </row>
    <row r="429" spans="4:15" s="1343" customFormat="1" ht="19.25" customHeight="1">
      <c r="D429" s="1414"/>
      <c r="F429" s="1414"/>
      <c r="G429" s="1442"/>
      <c r="I429" s="1414"/>
      <c r="J429" s="1414"/>
      <c r="L429" s="1418"/>
      <c r="M429" s="1418"/>
      <c r="O429" s="1383"/>
    </row>
    <row r="430" spans="4:15" s="1343" customFormat="1" ht="19.25" customHeight="1">
      <c r="D430" s="1414"/>
      <c r="F430" s="1414"/>
      <c r="G430" s="1442"/>
      <c r="I430" s="1414"/>
      <c r="J430" s="1414"/>
      <c r="L430" s="1418"/>
      <c r="M430" s="1418"/>
      <c r="O430" s="1383"/>
    </row>
    <row r="431" spans="4:15" s="1343" customFormat="1" ht="19.25" customHeight="1">
      <c r="D431" s="1414"/>
      <c r="F431" s="1414"/>
      <c r="G431" s="1442"/>
      <c r="I431" s="1414"/>
      <c r="J431" s="1414"/>
      <c r="L431" s="1418"/>
      <c r="M431" s="1418"/>
      <c r="O431" s="1383"/>
    </row>
    <row r="432" spans="4:15" s="1343" customFormat="1" ht="19.25" customHeight="1">
      <c r="D432" s="1414"/>
      <c r="F432" s="1414"/>
      <c r="G432" s="1442"/>
      <c r="I432" s="1414"/>
      <c r="J432" s="1414"/>
      <c r="L432" s="1418"/>
      <c r="M432" s="1418"/>
      <c r="O432" s="1383"/>
    </row>
    <row r="433" spans="4:15" s="1343" customFormat="1" ht="19.25" customHeight="1">
      <c r="D433" s="1414"/>
      <c r="F433" s="1414"/>
      <c r="G433" s="1442"/>
      <c r="I433" s="1414"/>
      <c r="J433" s="1414"/>
      <c r="L433" s="1418"/>
      <c r="M433" s="1418"/>
      <c r="O433" s="1383"/>
    </row>
    <row r="434" spans="4:15" s="1343" customFormat="1" ht="19.25" customHeight="1">
      <c r="D434" s="1414"/>
      <c r="F434" s="1414"/>
      <c r="G434" s="1442"/>
      <c r="I434" s="1414"/>
      <c r="J434" s="1414"/>
      <c r="L434" s="1418"/>
      <c r="M434" s="1418"/>
      <c r="O434" s="1383"/>
    </row>
    <row r="435" spans="4:15" s="1343" customFormat="1" ht="19.25" customHeight="1">
      <c r="D435" s="1414"/>
      <c r="F435" s="1414"/>
      <c r="G435" s="1442"/>
      <c r="I435" s="1414"/>
      <c r="J435" s="1414"/>
      <c r="L435" s="1418"/>
      <c r="M435" s="1418"/>
      <c r="O435" s="1383"/>
    </row>
    <row r="436" spans="4:15" s="1343" customFormat="1" ht="19.25" customHeight="1">
      <c r="D436" s="1414"/>
      <c r="F436" s="1414"/>
      <c r="G436" s="1442"/>
      <c r="I436" s="1414"/>
      <c r="J436" s="1414"/>
      <c r="L436" s="1418"/>
      <c r="M436" s="1418"/>
      <c r="O436" s="1383"/>
    </row>
    <row r="437" spans="4:15" s="1343" customFormat="1" ht="19.25" customHeight="1">
      <c r="D437" s="1414"/>
      <c r="F437" s="1414"/>
      <c r="G437" s="1442"/>
      <c r="I437" s="1414"/>
      <c r="J437" s="1414"/>
      <c r="L437" s="1418"/>
      <c r="M437" s="1418"/>
      <c r="O437" s="1383"/>
    </row>
    <row r="438" spans="4:15" s="1343" customFormat="1" ht="19.25" customHeight="1">
      <c r="D438" s="1414"/>
      <c r="F438" s="1414"/>
      <c r="G438" s="1442"/>
      <c r="I438" s="1414"/>
      <c r="J438" s="1414"/>
      <c r="L438" s="1418"/>
      <c r="M438" s="1418"/>
      <c r="O438" s="1383"/>
    </row>
    <row r="439" spans="4:15" s="1343" customFormat="1" ht="19.25" customHeight="1">
      <c r="D439" s="1414"/>
      <c r="F439" s="1414"/>
      <c r="G439" s="1442"/>
      <c r="I439" s="1414"/>
      <c r="J439" s="1414"/>
      <c r="L439" s="1418"/>
      <c r="M439" s="1418"/>
      <c r="O439" s="1383"/>
    </row>
    <row r="440" spans="4:15" s="1343" customFormat="1" ht="19.25" customHeight="1">
      <c r="D440" s="1414"/>
      <c r="F440" s="1414"/>
      <c r="G440" s="1442"/>
      <c r="I440" s="1414"/>
      <c r="J440" s="1414"/>
      <c r="L440" s="1418"/>
      <c r="M440" s="1418"/>
      <c r="O440" s="1383"/>
    </row>
    <row r="441" spans="4:15" s="1343" customFormat="1" ht="19.25" customHeight="1">
      <c r="D441" s="1414"/>
      <c r="F441" s="1414"/>
      <c r="G441" s="1442"/>
      <c r="I441" s="1414"/>
      <c r="J441" s="1414"/>
      <c r="L441" s="1418"/>
      <c r="M441" s="1418"/>
      <c r="O441" s="1383"/>
    </row>
    <row r="442" spans="4:15" s="1343" customFormat="1" ht="19.25" customHeight="1">
      <c r="D442" s="1414"/>
      <c r="F442" s="1414"/>
      <c r="G442" s="1442"/>
      <c r="I442" s="1414"/>
      <c r="J442" s="1414"/>
      <c r="L442" s="1418"/>
      <c r="M442" s="1418"/>
      <c r="O442" s="1383"/>
    </row>
    <row r="443" spans="4:15" s="1343" customFormat="1" ht="19.25" customHeight="1">
      <c r="D443" s="1414"/>
      <c r="F443" s="1414"/>
      <c r="G443" s="1442"/>
      <c r="I443" s="1414"/>
      <c r="J443" s="1414"/>
      <c r="L443" s="1418"/>
      <c r="M443" s="1418"/>
      <c r="O443" s="1383"/>
    </row>
    <row r="444" spans="4:15" s="1343" customFormat="1" ht="19.25" customHeight="1">
      <c r="D444" s="1414"/>
      <c r="F444" s="1414"/>
      <c r="G444" s="1442"/>
      <c r="I444" s="1414"/>
      <c r="J444" s="1414"/>
      <c r="L444" s="1418"/>
      <c r="M444" s="1418"/>
      <c r="O444" s="1383"/>
    </row>
    <row r="445" spans="4:15" s="1343" customFormat="1" ht="19.25" customHeight="1">
      <c r="D445" s="1414"/>
      <c r="F445" s="1414"/>
      <c r="G445" s="1442"/>
      <c r="I445" s="1414"/>
      <c r="J445" s="1414"/>
      <c r="L445" s="1418"/>
      <c r="M445" s="1418"/>
      <c r="O445" s="1383"/>
    </row>
    <row r="446" spans="4:15" s="1343" customFormat="1" ht="19.25" customHeight="1">
      <c r="D446" s="1414"/>
      <c r="F446" s="1414"/>
      <c r="G446" s="1442"/>
      <c r="I446" s="1414"/>
      <c r="J446" s="1414"/>
      <c r="L446" s="1418"/>
      <c r="M446" s="1418"/>
      <c r="O446" s="1383"/>
    </row>
    <row r="447" spans="4:15" s="1343" customFormat="1" ht="19.25" customHeight="1">
      <c r="D447" s="1414"/>
      <c r="F447" s="1414"/>
      <c r="G447" s="1442"/>
      <c r="I447" s="1414"/>
      <c r="J447" s="1414"/>
      <c r="L447" s="1418"/>
      <c r="M447" s="1418"/>
      <c r="O447" s="1383"/>
    </row>
    <row r="448" spans="4:15" s="1343" customFormat="1" ht="19.25" customHeight="1">
      <c r="D448" s="1414"/>
      <c r="F448" s="1414"/>
      <c r="G448" s="1442"/>
      <c r="I448" s="1414"/>
      <c r="J448" s="1414"/>
      <c r="L448" s="1418"/>
      <c r="M448" s="1418"/>
      <c r="O448" s="1383"/>
    </row>
    <row r="449" spans="4:15" s="1343" customFormat="1" ht="19.25" customHeight="1">
      <c r="D449" s="1414"/>
      <c r="F449" s="1414"/>
      <c r="G449" s="1442"/>
      <c r="I449" s="1414"/>
      <c r="J449" s="1414"/>
      <c r="L449" s="1418"/>
      <c r="M449" s="1418"/>
      <c r="O449" s="1383"/>
    </row>
    <row r="450" spans="4:15" s="1343" customFormat="1" ht="19.25" customHeight="1">
      <c r="D450" s="1414"/>
      <c r="F450" s="1414"/>
      <c r="G450" s="1442"/>
      <c r="I450" s="1414"/>
      <c r="J450" s="1414"/>
      <c r="L450" s="1418"/>
      <c r="M450" s="1418"/>
      <c r="O450" s="1383"/>
    </row>
    <row r="451" spans="4:15" s="1343" customFormat="1" ht="19.25" customHeight="1">
      <c r="D451" s="1414"/>
      <c r="F451" s="1414"/>
      <c r="G451" s="1442"/>
      <c r="I451" s="1414"/>
      <c r="J451" s="1414"/>
      <c r="L451" s="1418"/>
      <c r="M451" s="1418"/>
      <c r="O451" s="1383"/>
    </row>
    <row r="452" spans="4:15" s="1343" customFormat="1" ht="19.25" customHeight="1">
      <c r="D452" s="1414"/>
      <c r="F452" s="1414"/>
      <c r="G452" s="1442"/>
      <c r="I452" s="1414"/>
      <c r="J452" s="1414"/>
      <c r="L452" s="1418"/>
      <c r="M452" s="1418"/>
      <c r="O452" s="1383"/>
    </row>
    <row r="453" spans="4:15" s="1343" customFormat="1" ht="19.25" customHeight="1">
      <c r="D453" s="1414"/>
      <c r="F453" s="1414"/>
      <c r="G453" s="1442"/>
      <c r="I453" s="1414"/>
      <c r="J453" s="1414"/>
      <c r="L453" s="1418"/>
      <c r="M453" s="1418"/>
      <c r="O453" s="1383"/>
    </row>
    <row r="454" spans="4:15" s="1343" customFormat="1" ht="19.25" customHeight="1">
      <c r="D454" s="1414"/>
      <c r="F454" s="1414"/>
      <c r="G454" s="1442"/>
      <c r="I454" s="1414"/>
      <c r="J454" s="1414"/>
      <c r="L454" s="1418"/>
      <c r="M454" s="1418"/>
      <c r="O454" s="1383"/>
    </row>
    <row r="455" spans="4:15" s="1343" customFormat="1" ht="19.25" customHeight="1">
      <c r="D455" s="1414"/>
      <c r="F455" s="1414"/>
      <c r="G455" s="1442"/>
      <c r="I455" s="1414"/>
      <c r="J455" s="1414"/>
      <c r="L455" s="1418"/>
      <c r="M455" s="1418"/>
      <c r="O455" s="1383"/>
    </row>
    <row r="456" spans="4:15" s="1343" customFormat="1" ht="19.25" customHeight="1">
      <c r="D456" s="1414"/>
      <c r="F456" s="1414"/>
      <c r="G456" s="1442"/>
      <c r="I456" s="1414"/>
      <c r="J456" s="1414"/>
      <c r="L456" s="1418"/>
      <c r="M456" s="1418"/>
      <c r="O456" s="1383"/>
    </row>
    <row r="457" spans="4:15" s="1343" customFormat="1" ht="19.25" customHeight="1">
      <c r="D457" s="1414"/>
      <c r="F457" s="1414"/>
      <c r="G457" s="1442"/>
      <c r="I457" s="1414"/>
      <c r="J457" s="1414"/>
      <c r="L457" s="1418"/>
      <c r="M457" s="1418"/>
      <c r="O457" s="1383"/>
    </row>
    <row r="458" spans="4:15" s="1343" customFormat="1" ht="19.25" customHeight="1">
      <c r="D458" s="1414"/>
      <c r="F458" s="1414"/>
      <c r="G458" s="1442"/>
      <c r="I458" s="1414"/>
      <c r="J458" s="1414"/>
      <c r="L458" s="1418"/>
      <c r="M458" s="1418"/>
      <c r="O458" s="1383"/>
    </row>
    <row r="459" spans="4:15" s="1343" customFormat="1" ht="19.25" customHeight="1">
      <c r="D459" s="1414"/>
      <c r="F459" s="1414"/>
      <c r="G459" s="1442"/>
      <c r="I459" s="1414"/>
      <c r="J459" s="1414"/>
      <c r="L459" s="1418"/>
      <c r="M459" s="1418"/>
      <c r="O459" s="1383"/>
    </row>
    <row r="460" spans="4:15" s="1343" customFormat="1" ht="19.25" customHeight="1">
      <c r="D460" s="1414"/>
      <c r="F460" s="1414"/>
      <c r="G460" s="1442"/>
      <c r="I460" s="1414"/>
      <c r="J460" s="1414"/>
      <c r="L460" s="1418"/>
      <c r="M460" s="1418"/>
      <c r="O460" s="1383"/>
    </row>
    <row r="461" spans="4:15" s="1343" customFormat="1" ht="19.25" customHeight="1">
      <c r="D461" s="1414"/>
      <c r="F461" s="1414"/>
      <c r="G461" s="1442"/>
      <c r="I461" s="1414"/>
      <c r="J461" s="1414"/>
      <c r="L461" s="1418"/>
      <c r="M461" s="1418"/>
      <c r="O461" s="1383"/>
    </row>
    <row r="462" spans="4:15" s="1343" customFormat="1" ht="19.25" customHeight="1">
      <c r="D462" s="1414"/>
      <c r="F462" s="1414"/>
      <c r="G462" s="1442"/>
      <c r="I462" s="1414"/>
      <c r="J462" s="1414"/>
      <c r="L462" s="1418"/>
      <c r="M462" s="1418"/>
      <c r="O462" s="1383"/>
    </row>
    <row r="463" spans="4:15" s="1343" customFormat="1" ht="19.25" customHeight="1">
      <c r="D463" s="1414"/>
      <c r="F463" s="1414"/>
      <c r="G463" s="1442"/>
      <c r="I463" s="1414"/>
      <c r="J463" s="1414"/>
      <c r="L463" s="1418"/>
      <c r="M463" s="1418"/>
      <c r="O463" s="1383"/>
    </row>
    <row r="464" spans="4:15" s="1343" customFormat="1" ht="19.25" customHeight="1">
      <c r="D464" s="1414"/>
      <c r="F464" s="1414"/>
      <c r="G464" s="1442"/>
      <c r="I464" s="1414"/>
      <c r="J464" s="1414"/>
      <c r="L464" s="1418"/>
      <c r="M464" s="1418"/>
      <c r="O464" s="1383"/>
    </row>
    <row r="465" spans="4:15" s="1343" customFormat="1" ht="19.25" customHeight="1">
      <c r="D465" s="1414"/>
      <c r="F465" s="1414"/>
      <c r="G465" s="1442"/>
      <c r="I465" s="1414"/>
      <c r="J465" s="1414"/>
      <c r="L465" s="1418"/>
      <c r="M465" s="1418"/>
      <c r="O465" s="1383"/>
    </row>
    <row r="466" spans="4:15" s="1343" customFormat="1" ht="19.25" customHeight="1">
      <c r="D466" s="1414"/>
      <c r="F466" s="1414"/>
      <c r="G466" s="1442"/>
      <c r="I466" s="1414"/>
      <c r="J466" s="1414"/>
      <c r="L466" s="1418"/>
      <c r="M466" s="1418"/>
      <c r="O466" s="1383"/>
    </row>
    <row r="467" spans="4:15" s="1343" customFormat="1" ht="19.25" customHeight="1">
      <c r="D467" s="1414"/>
      <c r="F467" s="1414"/>
      <c r="G467" s="1442"/>
      <c r="I467" s="1414"/>
      <c r="J467" s="1414"/>
      <c r="L467" s="1418"/>
      <c r="M467" s="1418"/>
      <c r="O467" s="1383"/>
    </row>
    <row r="468" spans="4:15" s="1343" customFormat="1" ht="19.25" customHeight="1">
      <c r="D468" s="1414"/>
      <c r="F468" s="1414"/>
      <c r="G468" s="1442"/>
      <c r="I468" s="1414"/>
      <c r="J468" s="1414"/>
      <c r="L468" s="1418"/>
      <c r="M468" s="1418"/>
      <c r="O468" s="1383"/>
    </row>
    <row r="469" spans="4:15" s="1343" customFormat="1" ht="19.25" customHeight="1">
      <c r="D469" s="1414"/>
      <c r="F469" s="1414"/>
      <c r="G469" s="1442"/>
      <c r="I469" s="1414"/>
      <c r="J469" s="1414"/>
      <c r="L469" s="1418"/>
      <c r="M469" s="1418"/>
      <c r="O469" s="1383"/>
    </row>
    <row r="470" spans="4:15" s="1343" customFormat="1" ht="19.25" customHeight="1">
      <c r="D470" s="1414"/>
      <c r="F470" s="1414"/>
      <c r="G470" s="1442"/>
      <c r="I470" s="1414"/>
      <c r="J470" s="1414"/>
      <c r="L470" s="1418"/>
      <c r="M470" s="1418"/>
      <c r="O470" s="1383"/>
    </row>
    <row r="471" spans="4:15" s="1343" customFormat="1" ht="19.25" customHeight="1">
      <c r="D471" s="1414"/>
      <c r="F471" s="1414"/>
      <c r="G471" s="1442"/>
      <c r="I471" s="1414"/>
      <c r="J471" s="1414"/>
      <c r="L471" s="1418"/>
      <c r="M471" s="1418"/>
      <c r="O471" s="1383"/>
    </row>
    <row r="472" spans="4:15" s="1343" customFormat="1" ht="19.25" customHeight="1">
      <c r="D472" s="1414"/>
      <c r="F472" s="1414"/>
      <c r="G472" s="1442"/>
      <c r="I472" s="1414"/>
      <c r="J472" s="1414"/>
      <c r="L472" s="1418"/>
      <c r="M472" s="1418"/>
      <c r="O472" s="1383"/>
    </row>
    <row r="473" spans="4:15" s="1343" customFormat="1" ht="19.25" customHeight="1">
      <c r="D473" s="1414"/>
      <c r="F473" s="1414"/>
      <c r="G473" s="1442"/>
      <c r="I473" s="1414"/>
      <c r="J473" s="1414"/>
      <c r="L473" s="1418"/>
      <c r="M473" s="1418"/>
      <c r="O473" s="1383"/>
    </row>
    <row r="474" spans="4:15" s="1343" customFormat="1" ht="19.25" customHeight="1">
      <c r="D474" s="1414"/>
      <c r="F474" s="1414"/>
      <c r="G474" s="1442"/>
      <c r="I474" s="1414"/>
      <c r="J474" s="1414"/>
      <c r="L474" s="1418"/>
      <c r="M474" s="1418"/>
      <c r="O474" s="1383"/>
    </row>
    <row r="475" spans="4:15" s="1343" customFormat="1" ht="19.25" customHeight="1">
      <c r="D475" s="1414"/>
      <c r="F475" s="1414"/>
      <c r="G475" s="1442"/>
      <c r="I475" s="1414"/>
      <c r="J475" s="1414"/>
      <c r="L475" s="1418"/>
      <c r="M475" s="1418"/>
      <c r="O475" s="1383"/>
    </row>
    <row r="476" spans="4:15" s="1343" customFormat="1" ht="19.25" customHeight="1">
      <c r="D476" s="1414"/>
      <c r="F476" s="1414"/>
      <c r="G476" s="1442"/>
      <c r="I476" s="1414"/>
      <c r="J476" s="1414"/>
      <c r="L476" s="1418"/>
      <c r="M476" s="1418"/>
      <c r="O476" s="1383"/>
    </row>
    <row r="477" spans="4:15" s="1343" customFormat="1" ht="19.25" customHeight="1">
      <c r="D477" s="1414"/>
      <c r="F477" s="1414"/>
      <c r="G477" s="1442"/>
      <c r="I477" s="1414"/>
      <c r="J477" s="1414"/>
      <c r="L477" s="1418"/>
      <c r="M477" s="1418"/>
      <c r="O477" s="1383"/>
    </row>
    <row r="478" spans="4:15" s="1343" customFormat="1" ht="19.25" customHeight="1">
      <c r="D478" s="1414"/>
      <c r="F478" s="1414"/>
      <c r="G478" s="1442"/>
      <c r="I478" s="1414"/>
      <c r="J478" s="1414"/>
      <c r="L478" s="1418"/>
      <c r="M478" s="1418"/>
      <c r="O478" s="1383"/>
    </row>
    <row r="479" spans="4:15" s="1343" customFormat="1" ht="19.25" customHeight="1">
      <c r="D479" s="1414"/>
      <c r="F479" s="1414"/>
      <c r="G479" s="1442"/>
      <c r="I479" s="1414"/>
      <c r="J479" s="1414"/>
      <c r="L479" s="1418"/>
      <c r="M479" s="1418"/>
      <c r="O479" s="1383"/>
    </row>
    <row r="480" spans="4:15" s="1343" customFormat="1" ht="19.25" customHeight="1">
      <c r="D480" s="1414"/>
      <c r="F480" s="1414"/>
      <c r="G480" s="1442"/>
      <c r="I480" s="1414"/>
      <c r="J480" s="1414"/>
      <c r="L480" s="1418"/>
      <c r="M480" s="1418"/>
      <c r="O480" s="1383"/>
    </row>
    <row r="481" spans="4:15" s="1343" customFormat="1" ht="19.25" customHeight="1">
      <c r="D481" s="1414"/>
      <c r="F481" s="1414"/>
      <c r="G481" s="1442"/>
      <c r="I481" s="1414"/>
      <c r="J481" s="1414"/>
      <c r="L481" s="1418"/>
      <c r="M481" s="1418"/>
      <c r="O481" s="1383"/>
    </row>
    <row r="482" spans="4:15" s="1343" customFormat="1" ht="19.25" customHeight="1">
      <c r="D482" s="1414"/>
      <c r="F482" s="1414"/>
      <c r="G482" s="1442"/>
      <c r="I482" s="1414"/>
      <c r="J482" s="1414"/>
      <c r="L482" s="1418"/>
      <c r="M482" s="1418"/>
      <c r="O482" s="1383"/>
    </row>
    <row r="483" spans="4:15" s="1343" customFormat="1" ht="19.25" customHeight="1">
      <c r="D483" s="1414"/>
      <c r="F483" s="1414"/>
      <c r="G483" s="1442"/>
      <c r="I483" s="1414"/>
      <c r="J483" s="1414"/>
      <c r="L483" s="1418"/>
      <c r="M483" s="1418"/>
      <c r="O483" s="1383"/>
    </row>
    <row r="484" spans="4:15" s="1343" customFormat="1" ht="19.25" customHeight="1">
      <c r="D484" s="1414"/>
      <c r="F484" s="1414"/>
      <c r="G484" s="1442"/>
      <c r="I484" s="1414"/>
      <c r="J484" s="1414"/>
      <c r="L484" s="1418"/>
      <c r="M484" s="1418"/>
      <c r="O484" s="1383"/>
    </row>
    <row r="485" spans="4:15" s="1343" customFormat="1" ht="19.25" customHeight="1">
      <c r="D485" s="1414"/>
      <c r="F485" s="1414"/>
      <c r="G485" s="1442"/>
      <c r="I485" s="1414"/>
      <c r="J485" s="1414"/>
      <c r="L485" s="1418"/>
      <c r="M485" s="1418"/>
      <c r="O485" s="1383"/>
    </row>
    <row r="486" spans="4:15" s="1343" customFormat="1" ht="19.25" customHeight="1">
      <c r="D486" s="1414"/>
      <c r="F486" s="1414"/>
      <c r="G486" s="1442"/>
      <c r="I486" s="1414"/>
      <c r="J486" s="1414"/>
      <c r="L486" s="1418"/>
      <c r="M486" s="1418"/>
      <c r="O486" s="1383"/>
    </row>
    <row r="487" spans="4:15" s="1343" customFormat="1" ht="19.25" customHeight="1">
      <c r="D487" s="1414"/>
      <c r="F487" s="1414"/>
      <c r="G487" s="1442"/>
      <c r="I487" s="1414"/>
      <c r="J487" s="1414"/>
      <c r="L487" s="1418"/>
      <c r="M487" s="1418"/>
      <c r="O487" s="1383"/>
    </row>
    <row r="488" spans="4:15" s="1343" customFormat="1" ht="19.25" customHeight="1">
      <c r="D488" s="1414"/>
      <c r="F488" s="1414"/>
      <c r="G488" s="1442"/>
      <c r="I488" s="1414"/>
      <c r="J488" s="1414"/>
      <c r="L488" s="1418"/>
      <c r="M488" s="1418"/>
      <c r="O488" s="1383"/>
    </row>
    <row r="489" spans="4:15" s="1343" customFormat="1" ht="19.25" customHeight="1">
      <c r="D489" s="1414"/>
      <c r="F489" s="1414"/>
      <c r="G489" s="1442"/>
      <c r="I489" s="1414"/>
      <c r="J489" s="1414"/>
      <c r="L489" s="1418"/>
      <c r="M489" s="1418"/>
      <c r="O489" s="1383"/>
    </row>
    <row r="490" spans="4:15" s="1343" customFormat="1" ht="19.25" customHeight="1">
      <c r="D490" s="1414"/>
      <c r="F490" s="1414"/>
      <c r="G490" s="1442"/>
      <c r="I490" s="1414"/>
      <c r="J490" s="1414"/>
      <c r="L490" s="1418"/>
      <c r="M490" s="1418"/>
      <c r="O490" s="1383"/>
    </row>
    <row r="491" spans="4:15" s="1343" customFormat="1" ht="19.25" customHeight="1">
      <c r="D491" s="1414"/>
      <c r="F491" s="1414"/>
      <c r="G491" s="1442"/>
      <c r="I491" s="1414"/>
      <c r="J491" s="1414"/>
      <c r="L491" s="1418"/>
      <c r="M491" s="1418"/>
      <c r="O491" s="1383"/>
    </row>
    <row r="492" spans="4:15" s="1343" customFormat="1" ht="19.25" customHeight="1">
      <c r="D492" s="1414"/>
      <c r="F492" s="1414"/>
      <c r="G492" s="1442"/>
      <c r="I492" s="1414"/>
      <c r="J492" s="1414"/>
      <c r="L492" s="1418"/>
      <c r="M492" s="1418"/>
      <c r="O492" s="1383"/>
    </row>
    <row r="493" spans="4:15" s="1343" customFormat="1" ht="19.25" customHeight="1">
      <c r="D493" s="1414"/>
      <c r="F493" s="1414"/>
      <c r="G493" s="1442"/>
      <c r="I493" s="1414"/>
      <c r="J493" s="1414"/>
      <c r="L493" s="1418"/>
      <c r="M493" s="1418"/>
      <c r="O493" s="1383"/>
    </row>
    <row r="494" spans="4:15" s="1343" customFormat="1" ht="19.25" customHeight="1">
      <c r="D494" s="1414"/>
      <c r="F494" s="1414"/>
      <c r="G494" s="1442"/>
      <c r="I494" s="1414"/>
      <c r="J494" s="1414"/>
      <c r="L494" s="1418"/>
      <c r="M494" s="1418"/>
      <c r="O494" s="1383"/>
    </row>
    <row r="495" spans="4:15" s="1343" customFormat="1" ht="19.25" customHeight="1">
      <c r="D495" s="1414"/>
      <c r="F495" s="1414"/>
      <c r="G495" s="1442"/>
      <c r="I495" s="1414"/>
      <c r="J495" s="1414"/>
      <c r="L495" s="1418"/>
      <c r="M495" s="1418"/>
      <c r="O495" s="1383"/>
    </row>
    <row r="496" spans="4:15" s="1343" customFormat="1" ht="19.25" customHeight="1">
      <c r="D496" s="1414"/>
      <c r="F496" s="1414"/>
      <c r="G496" s="1442"/>
      <c r="I496" s="1414"/>
      <c r="J496" s="1414"/>
      <c r="L496" s="1418"/>
      <c r="M496" s="1418"/>
      <c r="O496" s="1383"/>
    </row>
    <row r="497" spans="4:15" s="1343" customFormat="1" ht="19.25" customHeight="1">
      <c r="D497" s="1414"/>
      <c r="F497" s="1414"/>
      <c r="G497" s="1442"/>
      <c r="I497" s="1414"/>
      <c r="J497" s="1414"/>
      <c r="L497" s="1418"/>
      <c r="M497" s="1418"/>
      <c r="O497" s="1383"/>
    </row>
    <row r="498" spans="4:15" s="1343" customFormat="1" ht="19.25" customHeight="1">
      <c r="D498" s="1414"/>
      <c r="F498" s="1414"/>
      <c r="G498" s="1442"/>
      <c r="I498" s="1414"/>
      <c r="J498" s="1414"/>
      <c r="L498" s="1418"/>
      <c r="M498" s="1418"/>
      <c r="O498" s="1383"/>
    </row>
    <row r="499" spans="4:15" s="1343" customFormat="1" ht="19.25" customHeight="1">
      <c r="D499" s="1414"/>
      <c r="F499" s="1414"/>
      <c r="G499" s="1442"/>
      <c r="I499" s="1414"/>
      <c r="J499" s="1414"/>
      <c r="L499" s="1418"/>
      <c r="M499" s="1418"/>
      <c r="O499" s="1383"/>
    </row>
    <row r="500" spans="4:15" s="1343" customFormat="1" ht="19.25" customHeight="1">
      <c r="D500" s="1414"/>
      <c r="F500" s="1414"/>
      <c r="G500" s="1442"/>
      <c r="I500" s="1414"/>
      <c r="J500" s="1414"/>
      <c r="L500" s="1418"/>
      <c r="M500" s="1418"/>
      <c r="O500" s="1383"/>
    </row>
    <row r="501" spans="4:15" s="1343" customFormat="1" ht="19.25" customHeight="1">
      <c r="D501" s="1414"/>
      <c r="F501" s="1414"/>
      <c r="G501" s="1442"/>
      <c r="I501" s="1414"/>
      <c r="J501" s="1414"/>
      <c r="L501" s="1418"/>
      <c r="M501" s="1418"/>
      <c r="O501" s="1383"/>
    </row>
    <row r="502" spans="4:15" s="1343" customFormat="1" ht="19.25" customHeight="1">
      <c r="D502" s="1414"/>
      <c r="F502" s="1414"/>
      <c r="G502" s="1442"/>
      <c r="I502" s="1414"/>
      <c r="J502" s="1414"/>
      <c r="L502" s="1418"/>
      <c r="M502" s="1418"/>
      <c r="O502" s="1383"/>
    </row>
    <row r="503" spans="4:15" s="1343" customFormat="1" ht="19.25" customHeight="1">
      <c r="D503" s="1414"/>
      <c r="F503" s="1414"/>
      <c r="G503" s="1442"/>
      <c r="I503" s="1414"/>
      <c r="J503" s="1414"/>
      <c r="L503" s="1418"/>
      <c r="M503" s="1418"/>
      <c r="O503" s="1383"/>
    </row>
    <row r="504" spans="4:15" s="1343" customFormat="1" ht="19.25" customHeight="1">
      <c r="D504" s="1414"/>
      <c r="F504" s="1414"/>
      <c r="G504" s="1442"/>
      <c r="I504" s="1414"/>
      <c r="J504" s="1414"/>
      <c r="L504" s="1418"/>
      <c r="M504" s="1418"/>
      <c r="O504" s="1383"/>
    </row>
    <row r="505" spans="4:15" s="1343" customFormat="1" ht="19.25" customHeight="1">
      <c r="D505" s="1414"/>
      <c r="F505" s="1414"/>
      <c r="G505" s="1442"/>
      <c r="I505" s="1414"/>
      <c r="J505" s="1414"/>
      <c r="L505" s="1418"/>
      <c r="M505" s="1418"/>
      <c r="O505" s="1383"/>
    </row>
    <row r="506" spans="4:15" s="1343" customFormat="1" ht="19.25" customHeight="1">
      <c r="D506" s="1414"/>
      <c r="F506" s="1414"/>
      <c r="G506" s="1442"/>
      <c r="I506" s="1414"/>
      <c r="J506" s="1414"/>
      <c r="L506" s="1418"/>
      <c r="M506" s="1418"/>
      <c r="O506" s="1383"/>
    </row>
    <row r="507" spans="4:15" s="1343" customFormat="1" ht="19.25" customHeight="1">
      <c r="D507" s="1414"/>
      <c r="F507" s="1414"/>
      <c r="G507" s="1442"/>
      <c r="I507" s="1414"/>
      <c r="J507" s="1414"/>
      <c r="L507" s="1418"/>
      <c r="M507" s="1418"/>
      <c r="O507" s="1383"/>
    </row>
    <row r="508" spans="4:15" s="1343" customFormat="1" ht="19.25" customHeight="1">
      <c r="D508" s="1414"/>
      <c r="F508" s="1414"/>
      <c r="G508" s="1442"/>
      <c r="I508" s="1414"/>
      <c r="J508" s="1414"/>
      <c r="L508" s="1418"/>
      <c r="M508" s="1418"/>
      <c r="O508" s="1383"/>
    </row>
    <row r="509" spans="4:15" s="1343" customFormat="1" ht="19.25" customHeight="1">
      <c r="D509" s="1414"/>
      <c r="F509" s="1414"/>
      <c r="G509" s="1442"/>
      <c r="I509" s="1414"/>
      <c r="J509" s="1414"/>
      <c r="L509" s="1418"/>
      <c r="M509" s="1418"/>
      <c r="O509" s="1383"/>
    </row>
    <row r="510" spans="4:15" s="1343" customFormat="1" ht="19.25" customHeight="1">
      <c r="D510" s="1414"/>
      <c r="F510" s="1414"/>
      <c r="G510" s="1442"/>
      <c r="I510" s="1414"/>
      <c r="J510" s="1414"/>
      <c r="L510" s="1418"/>
      <c r="M510" s="1418"/>
      <c r="O510" s="1383"/>
    </row>
    <row r="511" spans="4:15" s="1343" customFormat="1" ht="19.25" customHeight="1">
      <c r="D511" s="1414"/>
      <c r="F511" s="1414"/>
      <c r="G511" s="1442"/>
      <c r="I511" s="1414"/>
      <c r="J511" s="1414"/>
      <c r="L511" s="1418"/>
      <c r="M511" s="1418"/>
      <c r="O511" s="1383"/>
    </row>
    <row r="512" spans="4:15" s="1343" customFormat="1" ht="19.25" customHeight="1">
      <c r="D512" s="1414"/>
      <c r="F512" s="1414"/>
      <c r="G512" s="1442"/>
      <c r="I512" s="1414"/>
      <c r="J512" s="1414"/>
      <c r="L512" s="1418"/>
      <c r="M512" s="1418"/>
      <c r="O512" s="1383"/>
    </row>
    <row r="513" spans="4:15" s="1343" customFormat="1" ht="19.25" customHeight="1">
      <c r="D513" s="1414"/>
      <c r="F513" s="1414"/>
      <c r="G513" s="1442"/>
      <c r="I513" s="1414"/>
      <c r="J513" s="1414"/>
      <c r="L513" s="1418"/>
      <c r="M513" s="1418"/>
      <c r="O513" s="1383"/>
    </row>
    <row r="514" spans="4:15" s="1343" customFormat="1" ht="19.25" customHeight="1">
      <c r="D514" s="1414"/>
      <c r="F514" s="1414"/>
      <c r="G514" s="1442"/>
      <c r="I514" s="1414"/>
      <c r="J514" s="1414"/>
      <c r="L514" s="1418"/>
      <c r="M514" s="1418"/>
      <c r="O514" s="1383"/>
    </row>
    <row r="515" spans="4:15" s="1343" customFormat="1" ht="19.25" customHeight="1">
      <c r="D515" s="1414"/>
      <c r="F515" s="1414"/>
      <c r="G515" s="1442"/>
      <c r="I515" s="1414"/>
      <c r="J515" s="1414"/>
      <c r="L515" s="1418"/>
      <c r="M515" s="1418"/>
      <c r="O515" s="1383"/>
    </row>
    <row r="516" spans="4:15" s="1343" customFormat="1" ht="19.25" customHeight="1">
      <c r="D516" s="1414"/>
      <c r="F516" s="1414"/>
      <c r="G516" s="1442"/>
      <c r="I516" s="1414"/>
      <c r="J516" s="1414"/>
      <c r="L516" s="1418"/>
      <c r="M516" s="1418"/>
      <c r="O516" s="1383"/>
    </row>
    <row r="517" spans="4:15" s="1343" customFormat="1" ht="19.25" customHeight="1">
      <c r="D517" s="1414"/>
      <c r="F517" s="1414"/>
      <c r="G517" s="1442"/>
      <c r="I517" s="1414"/>
      <c r="J517" s="1414"/>
      <c r="L517" s="1418"/>
      <c r="M517" s="1418"/>
      <c r="O517" s="1383"/>
    </row>
    <row r="518" spans="4:15" s="1343" customFormat="1" ht="19.25" customHeight="1">
      <c r="D518" s="1414"/>
      <c r="F518" s="1414"/>
      <c r="G518" s="1442"/>
      <c r="I518" s="1414"/>
      <c r="J518" s="1414"/>
      <c r="L518" s="1418"/>
      <c r="M518" s="1418"/>
      <c r="O518" s="1383"/>
    </row>
    <row r="519" spans="4:15" s="1343" customFormat="1" ht="19.25" customHeight="1">
      <c r="D519" s="1414"/>
      <c r="F519" s="1414"/>
      <c r="G519" s="1442"/>
      <c r="I519" s="1414"/>
      <c r="J519" s="1414"/>
      <c r="L519" s="1418"/>
      <c r="M519" s="1418"/>
      <c r="O519" s="1383"/>
    </row>
    <row r="520" spans="4:15" s="1343" customFormat="1" ht="19.25" customHeight="1">
      <c r="D520" s="1414"/>
      <c r="F520" s="1414"/>
      <c r="G520" s="1442"/>
      <c r="I520" s="1414"/>
      <c r="J520" s="1414"/>
      <c r="L520" s="1418"/>
      <c r="M520" s="1418"/>
      <c r="O520" s="1383"/>
    </row>
    <row r="521" spans="4:15" s="1343" customFormat="1" ht="19.25" customHeight="1">
      <c r="D521" s="1414"/>
      <c r="F521" s="1414"/>
      <c r="G521" s="1442"/>
      <c r="I521" s="1414"/>
      <c r="J521" s="1414"/>
      <c r="L521" s="1418"/>
      <c r="M521" s="1418"/>
      <c r="O521" s="1383"/>
    </row>
    <row r="522" spans="4:15" s="1343" customFormat="1" ht="19.25" customHeight="1">
      <c r="D522" s="1414"/>
      <c r="F522" s="1414"/>
      <c r="G522" s="1442"/>
      <c r="I522" s="1414"/>
      <c r="J522" s="1414"/>
      <c r="L522" s="1418"/>
      <c r="M522" s="1418"/>
      <c r="O522" s="1383"/>
    </row>
    <row r="523" spans="4:15" s="1343" customFormat="1" ht="19.25" customHeight="1">
      <c r="D523" s="1414"/>
      <c r="F523" s="1414"/>
      <c r="G523" s="1442"/>
      <c r="I523" s="1414"/>
      <c r="J523" s="1414"/>
      <c r="L523" s="1418"/>
      <c r="M523" s="1418"/>
      <c r="O523" s="1383"/>
    </row>
    <row r="524" spans="4:15" s="1343" customFormat="1" ht="19.25" customHeight="1">
      <c r="D524" s="1414"/>
      <c r="F524" s="1414"/>
      <c r="G524" s="1442"/>
      <c r="I524" s="1414"/>
      <c r="J524" s="1414"/>
      <c r="L524" s="1418"/>
      <c r="M524" s="1418"/>
      <c r="O524" s="1383"/>
    </row>
    <row r="525" spans="4:15" s="1343" customFormat="1" ht="19.25" customHeight="1">
      <c r="D525" s="1414"/>
      <c r="F525" s="1414"/>
      <c r="G525" s="1442"/>
      <c r="I525" s="1414"/>
      <c r="J525" s="1414"/>
      <c r="L525" s="1418"/>
      <c r="M525" s="1418"/>
      <c r="O525" s="1383"/>
    </row>
    <row r="526" spans="4:15" s="1343" customFormat="1" ht="19.25" customHeight="1">
      <c r="D526" s="1414"/>
      <c r="F526" s="1414"/>
      <c r="G526" s="1442"/>
      <c r="I526" s="1414"/>
      <c r="J526" s="1414"/>
      <c r="L526" s="1418"/>
      <c r="M526" s="1418"/>
      <c r="O526" s="1383"/>
    </row>
    <row r="527" spans="4:15" s="1343" customFormat="1" ht="19.25" customHeight="1">
      <c r="D527" s="1414"/>
      <c r="F527" s="1414"/>
      <c r="G527" s="1442"/>
      <c r="I527" s="1414"/>
      <c r="J527" s="1414"/>
      <c r="L527" s="1418"/>
      <c r="M527" s="1418"/>
      <c r="O527" s="1383"/>
    </row>
    <row r="528" spans="4:15" s="1343" customFormat="1" ht="19.25" customHeight="1">
      <c r="D528" s="1414"/>
      <c r="F528" s="1414"/>
      <c r="G528" s="1442"/>
      <c r="I528" s="1414"/>
      <c r="J528" s="1414"/>
      <c r="L528" s="1418"/>
      <c r="M528" s="1418"/>
      <c r="O528" s="1383"/>
    </row>
    <row r="529" spans="4:15" s="1343" customFormat="1" ht="19.25" customHeight="1">
      <c r="D529" s="1414"/>
      <c r="F529" s="1414"/>
      <c r="G529" s="1442"/>
      <c r="I529" s="1414"/>
      <c r="J529" s="1414"/>
      <c r="L529" s="1418"/>
      <c r="M529" s="1418"/>
      <c r="O529" s="1383"/>
    </row>
    <row r="530" spans="4:15" s="1343" customFormat="1" ht="19.25" customHeight="1">
      <c r="D530" s="1414"/>
      <c r="F530" s="1414"/>
      <c r="G530" s="1442"/>
      <c r="I530" s="1414"/>
      <c r="J530" s="1414"/>
      <c r="L530" s="1418"/>
      <c r="M530" s="1418"/>
      <c r="O530" s="1383"/>
    </row>
    <row r="531" spans="4:15" s="1343" customFormat="1" ht="19.25" customHeight="1">
      <c r="D531" s="1414"/>
      <c r="F531" s="1414"/>
      <c r="G531" s="1442"/>
      <c r="I531" s="1414"/>
      <c r="J531" s="1414"/>
      <c r="L531" s="1418"/>
      <c r="M531" s="1418"/>
      <c r="O531" s="1383"/>
    </row>
    <row r="532" spans="4:15" s="1343" customFormat="1" ht="19.25" customHeight="1">
      <c r="D532" s="1414"/>
      <c r="F532" s="1414"/>
      <c r="G532" s="1442"/>
      <c r="I532" s="1414"/>
      <c r="J532" s="1414"/>
      <c r="L532" s="1418"/>
      <c r="M532" s="1418"/>
      <c r="O532" s="1383"/>
    </row>
    <row r="533" spans="4:15" s="1343" customFormat="1" ht="19.25" customHeight="1">
      <c r="D533" s="1414"/>
      <c r="F533" s="1414"/>
      <c r="G533" s="1442"/>
      <c r="I533" s="1414"/>
      <c r="J533" s="1414"/>
      <c r="L533" s="1418"/>
      <c r="M533" s="1418"/>
      <c r="O533" s="1383"/>
    </row>
    <row r="534" spans="4:15" s="1343" customFormat="1" ht="19.25" customHeight="1">
      <c r="D534" s="1414"/>
      <c r="F534" s="1414"/>
      <c r="G534" s="1442"/>
      <c r="I534" s="1414"/>
      <c r="J534" s="1414"/>
      <c r="L534" s="1418"/>
      <c r="M534" s="1418"/>
      <c r="O534" s="1383"/>
    </row>
    <row r="535" spans="4:15" s="1343" customFormat="1" ht="19.25" customHeight="1">
      <c r="D535" s="1414"/>
      <c r="F535" s="1414"/>
      <c r="G535" s="1442"/>
      <c r="I535" s="1414"/>
      <c r="J535" s="1414"/>
      <c r="L535" s="1418"/>
      <c r="M535" s="1418"/>
      <c r="O535" s="1383"/>
    </row>
    <row r="536" spans="4:15" s="1343" customFormat="1" ht="19.25" customHeight="1">
      <c r="D536" s="1414"/>
      <c r="F536" s="1414"/>
      <c r="G536" s="1442"/>
      <c r="I536" s="1414"/>
      <c r="J536" s="1414"/>
      <c r="L536" s="1418"/>
      <c r="M536" s="1418"/>
      <c r="O536" s="1383"/>
    </row>
    <row r="537" spans="4:15" s="1343" customFormat="1" ht="19.25" customHeight="1">
      <c r="D537" s="1414"/>
      <c r="F537" s="1414"/>
      <c r="G537" s="1442"/>
      <c r="I537" s="1414"/>
      <c r="J537" s="1414"/>
      <c r="L537" s="1418"/>
      <c r="M537" s="1418"/>
      <c r="O537" s="1383"/>
    </row>
    <row r="538" spans="4:15" s="1343" customFormat="1" ht="19.25" customHeight="1">
      <c r="D538" s="1414"/>
      <c r="F538" s="1414"/>
      <c r="G538" s="1442"/>
      <c r="I538" s="1414"/>
      <c r="J538" s="1414"/>
      <c r="L538" s="1418"/>
      <c r="M538" s="1418"/>
      <c r="O538" s="1383"/>
    </row>
    <row r="539" spans="4:15" s="1343" customFormat="1" ht="19.25" customHeight="1">
      <c r="D539" s="1414"/>
      <c r="F539" s="1414"/>
      <c r="G539" s="1442"/>
      <c r="I539" s="1414"/>
      <c r="J539" s="1414"/>
      <c r="L539" s="1418"/>
      <c r="M539" s="1418"/>
      <c r="O539" s="1383"/>
    </row>
    <row r="540" spans="4:15" s="1343" customFormat="1" ht="19.25" customHeight="1">
      <c r="D540" s="1414"/>
      <c r="F540" s="1414"/>
      <c r="G540" s="1442"/>
      <c r="I540" s="1414"/>
      <c r="J540" s="1414"/>
      <c r="L540" s="1418"/>
      <c r="M540" s="1418"/>
      <c r="O540" s="1383"/>
    </row>
    <row r="541" spans="4:15" s="1343" customFormat="1" ht="19.25" customHeight="1">
      <c r="D541" s="1414"/>
      <c r="F541" s="1414"/>
      <c r="G541" s="1442"/>
      <c r="I541" s="1414"/>
      <c r="J541" s="1414"/>
      <c r="L541" s="1418"/>
      <c r="M541" s="1418"/>
      <c r="O541" s="1383"/>
    </row>
    <row r="542" spans="4:15" s="1343" customFormat="1" ht="19.25" customHeight="1">
      <c r="D542" s="1414"/>
      <c r="F542" s="1414"/>
      <c r="G542" s="1442"/>
      <c r="I542" s="1414"/>
      <c r="J542" s="1414"/>
      <c r="L542" s="1418"/>
      <c r="M542" s="1418"/>
      <c r="O542" s="1383"/>
    </row>
    <row r="543" spans="4:15" s="1343" customFormat="1" ht="19.25" customHeight="1">
      <c r="D543" s="1414"/>
      <c r="F543" s="1414"/>
      <c r="G543" s="1442"/>
      <c r="I543" s="1414"/>
      <c r="J543" s="1414"/>
      <c r="L543" s="1418"/>
      <c r="M543" s="1418"/>
      <c r="O543" s="1383"/>
    </row>
    <row r="544" spans="4:15" s="1343" customFormat="1" ht="19.25" customHeight="1">
      <c r="D544" s="1414"/>
      <c r="F544" s="1414"/>
      <c r="G544" s="1442"/>
      <c r="I544" s="1414"/>
      <c r="J544" s="1414"/>
      <c r="L544" s="1418"/>
      <c r="M544" s="1418"/>
      <c r="O544" s="1383"/>
    </row>
    <row r="545" spans="4:15" s="1343" customFormat="1" ht="19.25" customHeight="1">
      <c r="D545" s="1414"/>
      <c r="F545" s="1414"/>
      <c r="G545" s="1442"/>
      <c r="I545" s="1414"/>
      <c r="J545" s="1414"/>
      <c r="L545" s="1418"/>
      <c r="M545" s="1418"/>
      <c r="O545" s="1383"/>
    </row>
    <row r="546" spans="4:15" s="1343" customFormat="1" ht="19.25" customHeight="1">
      <c r="D546" s="1414"/>
      <c r="F546" s="1414"/>
      <c r="G546" s="1442"/>
      <c r="I546" s="1414"/>
      <c r="J546" s="1414"/>
      <c r="L546" s="1418"/>
      <c r="M546" s="1418"/>
      <c r="O546" s="1383"/>
    </row>
    <row r="547" spans="4:15" s="1343" customFormat="1" ht="19.25" customHeight="1">
      <c r="D547" s="1414"/>
      <c r="F547" s="1414"/>
      <c r="G547" s="1442"/>
      <c r="I547" s="1414"/>
      <c r="J547" s="1414"/>
      <c r="L547" s="1418"/>
      <c r="M547" s="1418"/>
      <c r="O547" s="1383"/>
    </row>
    <row r="548" spans="4:15" s="1343" customFormat="1" ht="19.25" customHeight="1">
      <c r="D548" s="1414"/>
      <c r="F548" s="1414"/>
      <c r="G548" s="1442"/>
      <c r="I548" s="1414"/>
      <c r="J548" s="1414"/>
      <c r="L548" s="1418"/>
      <c r="M548" s="1418"/>
      <c r="O548" s="1383"/>
    </row>
    <row r="549" spans="4:15" s="1343" customFormat="1" ht="19.25" customHeight="1">
      <c r="D549" s="1414"/>
      <c r="F549" s="1414"/>
      <c r="G549" s="1442"/>
      <c r="I549" s="1414"/>
      <c r="J549" s="1414"/>
      <c r="L549" s="1418"/>
      <c r="M549" s="1418"/>
      <c r="O549" s="1383"/>
    </row>
    <row r="550" spans="4:15" s="1343" customFormat="1" ht="19.25" customHeight="1">
      <c r="D550" s="1414"/>
      <c r="F550" s="1414"/>
      <c r="G550" s="1442"/>
      <c r="I550" s="1414"/>
      <c r="J550" s="1414"/>
      <c r="L550" s="1418"/>
      <c r="M550" s="1418"/>
      <c r="O550" s="1383"/>
    </row>
    <row r="551" spans="4:15" s="1343" customFormat="1" ht="19.25" customHeight="1">
      <c r="D551" s="1414"/>
      <c r="F551" s="1414"/>
      <c r="G551" s="1442"/>
      <c r="I551" s="1414"/>
      <c r="J551" s="1414"/>
      <c r="L551" s="1418"/>
      <c r="M551" s="1418"/>
      <c r="O551" s="1383"/>
    </row>
    <row r="552" spans="4:15" s="1343" customFormat="1" ht="19.25" customHeight="1">
      <c r="D552" s="1414"/>
      <c r="F552" s="1414"/>
      <c r="G552" s="1442"/>
      <c r="I552" s="1414"/>
      <c r="J552" s="1414"/>
      <c r="L552" s="1418"/>
      <c r="M552" s="1418"/>
      <c r="O552" s="1383"/>
    </row>
    <row r="553" spans="4:15" s="1343" customFormat="1" ht="19.25" customHeight="1">
      <c r="D553" s="1414"/>
      <c r="F553" s="1414"/>
      <c r="G553" s="1442"/>
      <c r="I553" s="1414"/>
      <c r="J553" s="1414"/>
      <c r="L553" s="1418"/>
      <c r="M553" s="1418"/>
      <c r="O553" s="1383"/>
    </row>
    <row r="554" spans="4:15" s="1343" customFormat="1" ht="19.25" customHeight="1">
      <c r="D554" s="1414"/>
      <c r="F554" s="1414"/>
      <c r="G554" s="1442"/>
      <c r="I554" s="1414"/>
      <c r="J554" s="1414"/>
      <c r="L554" s="1418"/>
      <c r="M554" s="1418"/>
      <c r="O554" s="1383"/>
    </row>
    <row r="555" spans="4:15" s="1343" customFormat="1" ht="19.25" customHeight="1">
      <c r="D555" s="1414"/>
      <c r="F555" s="1414"/>
      <c r="G555" s="1442"/>
      <c r="I555" s="1414"/>
      <c r="J555" s="1414"/>
      <c r="L555" s="1418"/>
      <c r="M555" s="1418"/>
      <c r="O555" s="1383"/>
    </row>
    <row r="556" spans="4:15" s="1343" customFormat="1" ht="19.25" customHeight="1">
      <c r="D556" s="1414"/>
      <c r="F556" s="1414"/>
      <c r="G556" s="1442"/>
      <c r="I556" s="1414"/>
      <c r="J556" s="1414"/>
      <c r="L556" s="1418"/>
      <c r="M556" s="1418"/>
      <c r="O556" s="1383"/>
    </row>
    <row r="557" spans="4:15" s="1343" customFormat="1" ht="19.25" customHeight="1">
      <c r="D557" s="1414"/>
      <c r="F557" s="1414"/>
      <c r="G557" s="1442"/>
      <c r="I557" s="1414"/>
      <c r="J557" s="1414"/>
      <c r="L557" s="1418"/>
      <c r="M557" s="1418"/>
      <c r="O557" s="1383"/>
    </row>
    <row r="558" spans="4:15" s="1343" customFormat="1" ht="19.25" customHeight="1">
      <c r="D558" s="1414"/>
      <c r="F558" s="1414"/>
      <c r="G558" s="1442"/>
      <c r="I558" s="1414"/>
      <c r="J558" s="1414"/>
      <c r="L558" s="1418"/>
      <c r="M558" s="1418"/>
      <c r="O558" s="1383"/>
    </row>
    <row r="559" spans="4:15" s="1343" customFormat="1" ht="19.25" customHeight="1">
      <c r="D559" s="1414"/>
      <c r="F559" s="1414"/>
      <c r="G559" s="1442"/>
      <c r="I559" s="1414"/>
      <c r="J559" s="1414"/>
      <c r="L559" s="1418"/>
      <c r="M559" s="1418"/>
      <c r="O559" s="1383"/>
    </row>
    <row r="560" spans="4:15" s="1343" customFormat="1" ht="19.25" customHeight="1">
      <c r="D560" s="1414"/>
      <c r="F560" s="1414"/>
      <c r="G560" s="1442"/>
      <c r="I560" s="1414"/>
      <c r="J560" s="1414"/>
      <c r="L560" s="1418"/>
      <c r="M560" s="1418"/>
      <c r="O560" s="1383"/>
    </row>
    <row r="561" spans="4:15" s="1343" customFormat="1" ht="19.25" customHeight="1">
      <c r="D561" s="1414"/>
      <c r="F561" s="1414"/>
      <c r="G561" s="1442"/>
      <c r="I561" s="1414"/>
      <c r="J561" s="1414"/>
      <c r="L561" s="1418"/>
      <c r="M561" s="1418"/>
      <c r="O561" s="1383"/>
    </row>
    <row r="562" spans="4:15" s="1343" customFormat="1" ht="19.25" customHeight="1">
      <c r="D562" s="1414"/>
      <c r="F562" s="1414"/>
      <c r="G562" s="1442"/>
      <c r="I562" s="1414"/>
      <c r="J562" s="1414"/>
      <c r="L562" s="1418"/>
      <c r="M562" s="1418"/>
      <c r="O562" s="1383"/>
    </row>
    <row r="563" spans="4:15" s="1343" customFormat="1" ht="19.25" customHeight="1">
      <c r="D563" s="1414"/>
      <c r="F563" s="1414"/>
      <c r="G563" s="1442"/>
      <c r="I563" s="1414"/>
      <c r="J563" s="1414"/>
      <c r="L563" s="1418"/>
      <c r="M563" s="1418"/>
      <c r="O563" s="1383"/>
    </row>
    <row r="564" spans="4:15" s="1343" customFormat="1" ht="19.25" customHeight="1">
      <c r="D564" s="1414"/>
      <c r="F564" s="1414"/>
      <c r="G564" s="1442"/>
      <c r="I564" s="1414"/>
      <c r="J564" s="1414"/>
      <c r="L564" s="1418"/>
      <c r="M564" s="1418"/>
      <c r="O564" s="1383"/>
    </row>
    <row r="565" spans="4:15" s="1343" customFormat="1" ht="19.25" customHeight="1">
      <c r="D565" s="1414"/>
      <c r="F565" s="1414"/>
      <c r="G565" s="1442"/>
      <c r="I565" s="1414"/>
      <c r="J565" s="1414"/>
      <c r="L565" s="1418"/>
      <c r="M565" s="1418"/>
      <c r="O565" s="1383"/>
    </row>
    <row r="566" spans="4:15" s="1343" customFormat="1" ht="19.25" customHeight="1">
      <c r="D566" s="1414"/>
      <c r="F566" s="1414"/>
      <c r="G566" s="1442"/>
      <c r="I566" s="1414"/>
      <c r="J566" s="1414"/>
      <c r="L566" s="1418"/>
      <c r="M566" s="1418"/>
      <c r="O566" s="1383"/>
    </row>
    <row r="567" spans="4:15" s="1343" customFormat="1" ht="19.25" customHeight="1">
      <c r="D567" s="1414"/>
      <c r="F567" s="1414"/>
      <c r="G567" s="1442"/>
      <c r="I567" s="1414"/>
      <c r="J567" s="1414"/>
      <c r="L567" s="1418"/>
      <c r="M567" s="1418"/>
      <c r="O567" s="1383"/>
    </row>
    <row r="568" spans="4:15" s="1343" customFormat="1" ht="19.25" customHeight="1">
      <c r="D568" s="1414"/>
      <c r="F568" s="1414"/>
      <c r="G568" s="1442"/>
      <c r="I568" s="1414"/>
      <c r="J568" s="1414"/>
      <c r="L568" s="1418"/>
      <c r="M568" s="1418"/>
      <c r="O568" s="1383"/>
    </row>
    <row r="569" spans="4:15" s="1343" customFormat="1" ht="19.25" customHeight="1">
      <c r="D569" s="1414"/>
      <c r="F569" s="1414"/>
      <c r="G569" s="1442"/>
      <c r="I569" s="1414"/>
      <c r="J569" s="1414"/>
      <c r="L569" s="1418"/>
      <c r="M569" s="1418"/>
      <c r="O569" s="1383"/>
    </row>
    <row r="570" spans="4:15" s="1343" customFormat="1" ht="19.25" customHeight="1">
      <c r="D570" s="1414"/>
      <c r="F570" s="1414"/>
      <c r="G570" s="1442"/>
      <c r="I570" s="1414"/>
      <c r="J570" s="1414"/>
      <c r="L570" s="1418"/>
      <c r="M570" s="1418"/>
      <c r="O570" s="1383"/>
    </row>
    <row r="571" spans="4:15" s="1343" customFormat="1" ht="19.25" customHeight="1">
      <c r="D571" s="1414"/>
      <c r="F571" s="1414"/>
      <c r="G571" s="1442"/>
      <c r="I571" s="1414"/>
      <c r="J571" s="1414"/>
      <c r="L571" s="1418"/>
      <c r="M571" s="1418"/>
      <c r="O571" s="1383"/>
    </row>
    <row r="572" spans="4:15" s="1343" customFormat="1" ht="19.25" customHeight="1">
      <c r="D572" s="1414"/>
      <c r="F572" s="1414"/>
      <c r="G572" s="1442"/>
      <c r="I572" s="1414"/>
      <c r="J572" s="1414"/>
      <c r="L572" s="1418"/>
      <c r="M572" s="1418"/>
      <c r="O572" s="1383"/>
    </row>
    <row r="573" spans="4:15" s="1343" customFormat="1" ht="19.25" customHeight="1">
      <c r="D573" s="1414"/>
      <c r="F573" s="1414"/>
      <c r="G573" s="1442"/>
      <c r="I573" s="1414"/>
      <c r="J573" s="1414"/>
      <c r="L573" s="1418"/>
      <c r="M573" s="1418"/>
      <c r="O573" s="1383"/>
    </row>
    <row r="574" spans="4:15" s="1343" customFormat="1" ht="19.25" customHeight="1">
      <c r="D574" s="1414"/>
      <c r="F574" s="1414"/>
      <c r="G574" s="1442"/>
      <c r="I574" s="1414"/>
      <c r="J574" s="1414"/>
      <c r="L574" s="1418"/>
      <c r="M574" s="1418"/>
      <c r="O574" s="1383"/>
    </row>
    <row r="575" spans="4:15" s="1343" customFormat="1" ht="19.25" customHeight="1">
      <c r="D575" s="1414"/>
      <c r="F575" s="1414"/>
      <c r="G575" s="1442"/>
      <c r="I575" s="1414"/>
      <c r="J575" s="1414"/>
      <c r="L575" s="1418"/>
      <c r="M575" s="1418"/>
      <c r="O575" s="1383"/>
    </row>
    <row r="576" spans="4:15" s="1343" customFormat="1" ht="19.25" customHeight="1">
      <c r="D576" s="1414"/>
      <c r="F576" s="1414"/>
      <c r="G576" s="1442"/>
      <c r="I576" s="1414"/>
      <c r="J576" s="1414"/>
      <c r="L576" s="1418"/>
      <c r="M576" s="1418"/>
      <c r="O576" s="1383"/>
    </row>
    <row r="577" spans="4:15" s="1343" customFormat="1" ht="19.25" customHeight="1">
      <c r="D577" s="1414"/>
      <c r="F577" s="1414"/>
      <c r="G577" s="1442"/>
      <c r="I577" s="1414"/>
      <c r="J577" s="1414"/>
      <c r="L577" s="1418"/>
      <c r="M577" s="1418"/>
      <c r="O577" s="1383"/>
    </row>
    <row r="578" spans="4:15" s="1343" customFormat="1" ht="19.25" customHeight="1">
      <c r="D578" s="1414"/>
      <c r="F578" s="1414"/>
      <c r="G578" s="1442"/>
      <c r="I578" s="1414"/>
      <c r="J578" s="1414"/>
      <c r="L578" s="1418"/>
      <c r="M578" s="1418"/>
      <c r="O578" s="1383"/>
    </row>
    <row r="579" spans="4:15" s="1343" customFormat="1" ht="19.25" customHeight="1">
      <c r="D579" s="1414"/>
      <c r="F579" s="1414"/>
      <c r="G579" s="1442"/>
      <c r="I579" s="1414"/>
      <c r="J579" s="1414"/>
      <c r="L579" s="1418"/>
      <c r="M579" s="1418"/>
      <c r="O579" s="1383"/>
    </row>
    <row r="580" spans="4:15" s="1343" customFormat="1" ht="19.25" customHeight="1">
      <c r="D580" s="1414"/>
      <c r="F580" s="1414"/>
      <c r="G580" s="1442"/>
      <c r="I580" s="1414"/>
      <c r="J580" s="1414"/>
      <c r="L580" s="1418"/>
      <c r="M580" s="1418"/>
      <c r="O580" s="1383"/>
    </row>
    <row r="581" spans="4:15" s="1343" customFormat="1" ht="19.25" customHeight="1">
      <c r="D581" s="1414"/>
      <c r="F581" s="1414"/>
      <c r="G581" s="1442"/>
      <c r="I581" s="1414"/>
      <c r="J581" s="1414"/>
      <c r="L581" s="1418"/>
      <c r="M581" s="1418"/>
      <c r="O581" s="1383"/>
    </row>
    <row r="582" spans="4:15" s="1343" customFormat="1" ht="19.25" customHeight="1">
      <c r="D582" s="1414"/>
      <c r="F582" s="1414"/>
      <c r="G582" s="1442"/>
      <c r="I582" s="1414"/>
      <c r="J582" s="1414"/>
      <c r="L582" s="1418"/>
      <c r="M582" s="1418"/>
      <c r="O582" s="1383"/>
    </row>
    <row r="583" spans="4:15" s="1343" customFormat="1" ht="19.25" customHeight="1">
      <c r="D583" s="1414"/>
      <c r="F583" s="1414"/>
      <c r="G583" s="1442"/>
      <c r="I583" s="1414"/>
      <c r="J583" s="1414"/>
      <c r="L583" s="1418"/>
      <c r="M583" s="1418"/>
      <c r="O583" s="1383"/>
    </row>
    <row r="584" spans="4:15" s="1343" customFormat="1" ht="19.25" customHeight="1">
      <c r="D584" s="1414"/>
      <c r="F584" s="1414"/>
      <c r="G584" s="1442"/>
      <c r="I584" s="1414"/>
      <c r="J584" s="1414"/>
      <c r="L584" s="1418"/>
      <c r="M584" s="1418"/>
      <c r="O584" s="1383"/>
    </row>
    <row r="585" spans="4:15" s="1343" customFormat="1" ht="19.25" customHeight="1">
      <c r="D585" s="1414"/>
      <c r="F585" s="1414"/>
      <c r="G585" s="1442"/>
      <c r="I585" s="1414"/>
      <c r="J585" s="1414"/>
      <c r="L585" s="1418"/>
      <c r="M585" s="1418"/>
      <c r="O585" s="1383"/>
    </row>
    <row r="586" spans="4:15" s="1343" customFormat="1" ht="19.25" customHeight="1">
      <c r="D586" s="1414"/>
      <c r="F586" s="1414"/>
      <c r="G586" s="1442"/>
      <c r="I586" s="1414"/>
      <c r="J586" s="1414"/>
      <c r="L586" s="1418"/>
      <c r="M586" s="1418"/>
      <c r="O586" s="1383"/>
    </row>
    <row r="587" spans="4:15" s="1343" customFormat="1" ht="19.25" customHeight="1">
      <c r="D587" s="1414"/>
      <c r="F587" s="1414"/>
      <c r="G587" s="1442"/>
      <c r="I587" s="1414"/>
      <c r="J587" s="1414"/>
      <c r="L587" s="1418"/>
      <c r="M587" s="1418"/>
      <c r="O587" s="1383"/>
    </row>
    <row r="588" spans="4:15" s="1343" customFormat="1" ht="19.25" customHeight="1">
      <c r="D588" s="1414"/>
      <c r="F588" s="1414"/>
      <c r="G588" s="1442"/>
      <c r="I588" s="1414"/>
      <c r="J588" s="1414"/>
      <c r="L588" s="1418"/>
      <c r="M588" s="1418"/>
      <c r="O588" s="1383"/>
    </row>
    <row r="589" spans="4:15" s="1343" customFormat="1" ht="19.25" customHeight="1">
      <c r="D589" s="1414"/>
      <c r="F589" s="1414"/>
      <c r="G589" s="1442"/>
      <c r="I589" s="1414"/>
      <c r="J589" s="1414"/>
      <c r="L589" s="1418"/>
      <c r="M589" s="1418"/>
      <c r="O589" s="1383"/>
    </row>
    <row r="590" spans="4:15" s="1343" customFormat="1" ht="19.25" customHeight="1">
      <c r="D590" s="1414"/>
      <c r="F590" s="1414"/>
      <c r="G590" s="1442"/>
      <c r="I590" s="1414"/>
      <c r="J590" s="1414"/>
      <c r="L590" s="1418"/>
      <c r="M590" s="1418"/>
      <c r="O590" s="1383"/>
    </row>
    <row r="591" spans="4:15" s="1343" customFormat="1" ht="19.25" customHeight="1">
      <c r="D591" s="1414"/>
      <c r="F591" s="1414"/>
      <c r="G591" s="1442"/>
      <c r="I591" s="1414"/>
      <c r="J591" s="1414"/>
      <c r="L591" s="1418"/>
      <c r="M591" s="1418"/>
      <c r="O591" s="1383"/>
    </row>
    <row r="592" spans="4:15" s="1343" customFormat="1" ht="19.25" customHeight="1">
      <c r="D592" s="1414"/>
      <c r="F592" s="1414"/>
      <c r="G592" s="1442"/>
      <c r="I592" s="1414"/>
      <c r="J592" s="1414"/>
      <c r="L592" s="1418"/>
      <c r="M592" s="1418"/>
      <c r="O592" s="1383"/>
    </row>
    <row r="593" spans="4:15" s="1343" customFormat="1" ht="19.25" customHeight="1">
      <c r="D593" s="1414"/>
      <c r="F593" s="1414"/>
      <c r="G593" s="1442"/>
      <c r="I593" s="1414"/>
      <c r="J593" s="1414"/>
      <c r="L593" s="1418"/>
      <c r="M593" s="1418"/>
      <c r="O593" s="1383"/>
    </row>
    <row r="594" spans="4:15" s="1343" customFormat="1" ht="19.25" customHeight="1">
      <c r="D594" s="1414"/>
      <c r="F594" s="1414"/>
      <c r="G594" s="1442"/>
      <c r="I594" s="1414"/>
      <c r="J594" s="1414"/>
      <c r="L594" s="1418"/>
      <c r="M594" s="1418"/>
      <c r="O594" s="1383"/>
    </row>
    <row r="595" spans="4:15" s="1343" customFormat="1" ht="19.25" customHeight="1">
      <c r="D595" s="1414"/>
      <c r="F595" s="1414"/>
      <c r="G595" s="1442"/>
      <c r="I595" s="1414"/>
      <c r="J595" s="1414"/>
      <c r="L595" s="1418"/>
      <c r="M595" s="1418"/>
      <c r="O595" s="1383"/>
    </row>
    <row r="596" spans="4:15" s="1343" customFormat="1" ht="19.25" customHeight="1">
      <c r="D596" s="1414"/>
      <c r="F596" s="1414"/>
      <c r="G596" s="1442"/>
      <c r="I596" s="1414"/>
      <c r="J596" s="1414"/>
      <c r="L596" s="1418"/>
      <c r="M596" s="1418"/>
      <c r="O596" s="1383"/>
    </row>
    <row r="597" spans="4:15" s="1343" customFormat="1" ht="19.25" customHeight="1">
      <c r="D597" s="1414"/>
      <c r="F597" s="1414"/>
      <c r="G597" s="1442"/>
      <c r="I597" s="1414"/>
      <c r="J597" s="1414"/>
      <c r="L597" s="1418"/>
      <c r="M597" s="1418"/>
      <c r="O597" s="1383"/>
    </row>
    <row r="598" spans="4:15" s="1343" customFormat="1" ht="19.25" customHeight="1">
      <c r="D598" s="1414"/>
      <c r="F598" s="1414"/>
      <c r="G598" s="1442"/>
      <c r="I598" s="1414"/>
      <c r="J598" s="1414"/>
      <c r="L598" s="1418"/>
      <c r="M598" s="1418"/>
      <c r="O598" s="1383"/>
    </row>
    <row r="599" spans="4:15" s="1343" customFormat="1" ht="19.25" customHeight="1">
      <c r="D599" s="1414"/>
      <c r="F599" s="1414"/>
      <c r="G599" s="1442"/>
      <c r="I599" s="1414"/>
      <c r="J599" s="1414"/>
      <c r="L599" s="1418"/>
      <c r="M599" s="1418"/>
      <c r="O599" s="1383"/>
    </row>
    <row r="600" spans="4:15" s="1343" customFormat="1" ht="19.25" customHeight="1">
      <c r="D600" s="1414"/>
      <c r="F600" s="1414"/>
      <c r="G600" s="1442"/>
      <c r="I600" s="1414"/>
      <c r="J600" s="1414"/>
      <c r="L600" s="1418"/>
      <c r="M600" s="1418"/>
      <c r="O600" s="1383"/>
    </row>
    <row r="601" spans="4:15" s="1343" customFormat="1" ht="19.25" customHeight="1">
      <c r="D601" s="1414"/>
      <c r="F601" s="1414"/>
      <c r="G601" s="1442"/>
      <c r="I601" s="1414"/>
      <c r="J601" s="1414"/>
      <c r="L601" s="1418"/>
      <c r="M601" s="1418"/>
      <c r="O601" s="1383"/>
    </row>
    <row r="602" spans="4:15" s="1343" customFormat="1" ht="19.25" customHeight="1">
      <c r="D602" s="1414"/>
      <c r="F602" s="1414"/>
      <c r="G602" s="1442"/>
      <c r="I602" s="1414"/>
      <c r="J602" s="1414"/>
      <c r="L602" s="1418"/>
      <c r="M602" s="1418"/>
      <c r="O602" s="1383"/>
    </row>
    <row r="603" spans="4:15" s="1343" customFormat="1" ht="19.25" customHeight="1">
      <c r="D603" s="1414"/>
      <c r="F603" s="1414"/>
      <c r="G603" s="1442"/>
      <c r="I603" s="1414"/>
      <c r="J603" s="1414"/>
      <c r="L603" s="1418"/>
      <c r="M603" s="1418"/>
      <c r="O603" s="1383"/>
    </row>
    <row r="604" spans="4:15" s="1343" customFormat="1">
      <c r="D604" s="1414"/>
      <c r="F604" s="1414"/>
      <c r="G604" s="1442"/>
      <c r="I604" s="1414"/>
      <c r="J604" s="1414"/>
      <c r="L604" s="1418"/>
      <c r="M604" s="1418"/>
      <c r="O604" s="1383"/>
    </row>
    <row r="605" spans="4:15" s="1343" customFormat="1">
      <c r="D605" s="1414"/>
      <c r="F605" s="1414"/>
      <c r="G605" s="1442"/>
      <c r="I605" s="1414"/>
      <c r="J605" s="1414"/>
      <c r="L605" s="1418"/>
      <c r="M605" s="1418"/>
      <c r="O605" s="1383"/>
    </row>
    <row r="606" spans="4:15" s="1343" customFormat="1">
      <c r="D606" s="1414"/>
      <c r="F606" s="1414"/>
      <c r="G606" s="1442"/>
      <c r="I606" s="1414"/>
      <c r="J606" s="1414"/>
      <c r="L606" s="1418"/>
      <c r="M606" s="1418"/>
      <c r="O606" s="1383"/>
    </row>
    <row r="607" spans="4:15" s="1343" customFormat="1">
      <c r="D607" s="1414"/>
      <c r="F607" s="1414"/>
      <c r="G607" s="1442"/>
      <c r="I607" s="1414"/>
      <c r="J607" s="1414"/>
      <c r="L607" s="1418"/>
      <c r="M607" s="1418"/>
      <c r="O607" s="1383"/>
    </row>
    <row r="608" spans="4:15" s="1343" customFormat="1">
      <c r="D608" s="1414"/>
      <c r="F608" s="1414"/>
      <c r="G608" s="1442"/>
      <c r="I608" s="1414"/>
      <c r="J608" s="1414"/>
      <c r="L608" s="1418"/>
      <c r="M608" s="1418"/>
      <c r="O608" s="1383"/>
    </row>
    <row r="609" spans="4:15" s="1343" customFormat="1">
      <c r="D609" s="1414"/>
      <c r="F609" s="1414"/>
      <c r="G609" s="1442"/>
      <c r="I609" s="1414"/>
      <c r="J609" s="1414"/>
      <c r="L609" s="1418"/>
      <c r="M609" s="1418"/>
      <c r="O609" s="1383"/>
    </row>
    <row r="610" spans="4:15" s="1343" customFormat="1">
      <c r="D610" s="1414"/>
      <c r="F610" s="1414"/>
      <c r="G610" s="1442"/>
      <c r="I610" s="1414"/>
      <c r="J610" s="1414"/>
      <c r="L610" s="1418"/>
      <c r="M610" s="1418"/>
      <c r="O610" s="1383"/>
    </row>
    <row r="611" spans="4:15" s="1343" customFormat="1">
      <c r="D611" s="1414"/>
      <c r="F611" s="1414"/>
      <c r="G611" s="1442"/>
      <c r="I611" s="1414"/>
      <c r="J611" s="1414"/>
      <c r="L611" s="1418"/>
      <c r="M611" s="1418"/>
      <c r="O611" s="1383"/>
    </row>
    <row r="612" spans="4:15" s="1343" customFormat="1">
      <c r="D612" s="1414"/>
      <c r="F612" s="1414"/>
      <c r="G612" s="1442"/>
      <c r="I612" s="1414"/>
      <c r="J612" s="1414"/>
      <c r="L612" s="1418"/>
      <c r="M612" s="1418"/>
      <c r="O612" s="1383"/>
    </row>
    <row r="613" spans="4:15" s="1343" customFormat="1">
      <c r="D613" s="1414"/>
      <c r="F613" s="1414"/>
      <c r="G613" s="1442"/>
      <c r="I613" s="1414"/>
      <c r="J613" s="1414"/>
      <c r="L613" s="1418"/>
      <c r="M613" s="1418"/>
      <c r="O613" s="1383"/>
    </row>
    <row r="614" spans="4:15" s="1343" customFormat="1">
      <c r="D614" s="1414"/>
      <c r="F614" s="1414"/>
      <c r="G614" s="1442"/>
      <c r="I614" s="1414"/>
      <c r="J614" s="1414"/>
      <c r="L614" s="1418"/>
      <c r="M614" s="1418"/>
      <c r="O614" s="1383"/>
    </row>
    <row r="615" spans="4:15" s="1343" customFormat="1">
      <c r="D615" s="1414"/>
      <c r="F615" s="1414"/>
      <c r="G615" s="1442"/>
      <c r="I615" s="1414"/>
      <c r="J615" s="1414"/>
      <c r="L615" s="1418"/>
      <c r="M615" s="1418"/>
      <c r="O615" s="1383"/>
    </row>
    <row r="616" spans="4:15" s="1343" customFormat="1">
      <c r="D616" s="1414"/>
      <c r="F616" s="1414"/>
      <c r="G616" s="1442"/>
      <c r="I616" s="1414"/>
      <c r="J616" s="1414"/>
      <c r="L616" s="1418"/>
      <c r="M616" s="1418"/>
      <c r="O616" s="1383"/>
    </row>
    <row r="617" spans="4:15" s="1343" customFormat="1">
      <c r="D617" s="1414"/>
      <c r="F617" s="1414"/>
      <c r="G617" s="1442"/>
      <c r="I617" s="1414"/>
      <c r="J617" s="1414"/>
      <c r="L617" s="1418"/>
      <c r="M617" s="1418"/>
      <c r="O617" s="1383"/>
    </row>
    <row r="618" spans="4:15" s="1343" customFormat="1">
      <c r="D618" s="1414"/>
      <c r="F618" s="1414"/>
      <c r="G618" s="1442"/>
      <c r="I618" s="1414"/>
      <c r="J618" s="1414"/>
      <c r="L618" s="1418"/>
      <c r="M618" s="1418"/>
      <c r="O618" s="1383"/>
    </row>
    <row r="619" spans="4:15" s="1343" customFormat="1">
      <c r="D619" s="1414"/>
      <c r="F619" s="1414"/>
      <c r="G619" s="1442"/>
      <c r="I619" s="1414"/>
      <c r="J619" s="1414"/>
      <c r="L619" s="1418"/>
      <c r="M619" s="1418"/>
      <c r="O619" s="1383"/>
    </row>
    <row r="620" spans="4:15" s="1343" customFormat="1">
      <c r="D620" s="1414"/>
      <c r="F620" s="1414"/>
      <c r="G620" s="1442"/>
      <c r="I620" s="1414"/>
      <c r="J620" s="1414"/>
      <c r="L620" s="1418"/>
      <c r="M620" s="1418"/>
      <c r="O620" s="1383"/>
    </row>
    <row r="621" spans="4:15" s="1343" customFormat="1">
      <c r="D621" s="1414"/>
      <c r="F621" s="1414"/>
      <c r="G621" s="1442"/>
      <c r="I621" s="1414"/>
      <c r="J621" s="1414"/>
      <c r="L621" s="1418"/>
      <c r="M621" s="1418"/>
      <c r="O621" s="1383"/>
    </row>
    <row r="622" spans="4:15" s="1343" customFormat="1">
      <c r="D622" s="1414"/>
      <c r="F622" s="1414"/>
      <c r="G622" s="1442"/>
      <c r="I622" s="1414"/>
      <c r="J622" s="1414"/>
      <c r="L622" s="1418"/>
      <c r="M622" s="1418"/>
      <c r="O622" s="1383"/>
    </row>
    <row r="623" spans="4:15" s="1343" customFormat="1">
      <c r="D623" s="1414"/>
      <c r="F623" s="1414"/>
      <c r="G623" s="1442"/>
      <c r="I623" s="1414"/>
      <c r="J623" s="1414"/>
      <c r="L623" s="1418"/>
      <c r="M623" s="1418"/>
      <c r="O623" s="1383"/>
    </row>
    <row r="624" spans="4:15" s="1343" customFormat="1">
      <c r="D624" s="1414"/>
      <c r="F624" s="1414"/>
      <c r="G624" s="1442"/>
      <c r="I624" s="1414"/>
      <c r="J624" s="1414"/>
      <c r="L624" s="1418"/>
      <c r="M624" s="1418"/>
      <c r="O624" s="1383"/>
    </row>
    <row r="625" spans="2:15" s="1343" customFormat="1">
      <c r="D625" s="1414"/>
      <c r="F625" s="1414"/>
      <c r="G625" s="1442"/>
      <c r="I625" s="1414"/>
      <c r="J625" s="1414"/>
      <c r="L625" s="1418"/>
      <c r="M625" s="1418"/>
      <c r="O625" s="1383"/>
    </row>
    <row r="626" spans="2:15" s="1343" customFormat="1">
      <c r="D626" s="1414"/>
      <c r="F626" s="1414"/>
      <c r="G626" s="1442"/>
      <c r="I626" s="1414"/>
      <c r="J626" s="1414"/>
      <c r="L626" s="1418"/>
      <c r="M626" s="1418"/>
      <c r="O626" s="1383"/>
    </row>
    <row r="627" spans="2:15" s="1343" customFormat="1">
      <c r="D627" s="1414"/>
      <c r="F627" s="1414"/>
      <c r="G627" s="1418"/>
      <c r="I627" s="1414"/>
      <c r="J627" s="1414"/>
      <c r="L627" s="1418"/>
      <c r="M627" s="1418"/>
      <c r="O627" s="1383"/>
    </row>
    <row r="628" spans="2:15" s="1343" customFormat="1">
      <c r="D628" s="1414"/>
      <c r="F628" s="1414"/>
      <c r="G628" s="1418"/>
      <c r="I628" s="1414"/>
      <c r="J628" s="1414"/>
      <c r="L628" s="1418"/>
      <c r="M628" s="1418"/>
      <c r="O628" s="1383"/>
    </row>
    <row r="629" spans="2:15" s="1343" customFormat="1">
      <c r="B629" s="1414"/>
      <c r="C629" s="1414"/>
      <c r="D629" s="1414"/>
      <c r="F629" s="1414"/>
      <c r="G629" s="1418"/>
      <c r="I629" s="1414"/>
      <c r="J629" s="1414"/>
      <c r="L629" s="1418"/>
      <c r="M629" s="1418"/>
      <c r="O629" s="1383"/>
    </row>
    <row r="630" spans="2:15">
      <c r="B630" s="1414"/>
      <c r="C630" s="1414"/>
      <c r="D630" s="1414"/>
    </row>
  </sheetData>
  <autoFilter ref="A8:R308"/>
  <mergeCells count="8">
    <mergeCell ref="L308:N308"/>
    <mergeCell ref="L311:N311"/>
    <mergeCell ref="A1:P1"/>
    <mergeCell ref="A2:F2"/>
    <mergeCell ref="A3:C3"/>
    <mergeCell ref="A4:C4"/>
    <mergeCell ref="A5:C5"/>
    <mergeCell ref="A6:C6"/>
  </mergeCells>
  <pageMargins left="0.25" right="0.25" top="0.75" bottom="0.75" header="0.3" footer="0.3"/>
  <pageSetup paperSize="9" scale="79" fitToHeight="0" orientation="landscape" verticalDpi="0"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6"/>
  <sheetViews>
    <sheetView topLeftCell="A4" workbookViewId="0">
      <selection activeCell="G179" sqref="G179:G180"/>
    </sheetView>
  </sheetViews>
  <sheetFormatPr defaultColWidth="8.83203125" defaultRowHeight="14"/>
  <cols>
    <col min="1" max="1" width="6.83203125" style="1373" customWidth="1"/>
    <col min="2" max="2" width="13.83203125" style="1373" customWidth="1"/>
    <col min="3" max="3" width="8.83203125" style="1373"/>
    <col min="4" max="4" width="8.83203125" style="1373" customWidth="1"/>
    <col min="5" max="5" width="12.4140625" style="1373" customWidth="1"/>
    <col min="6" max="6" width="8.83203125" style="1373"/>
    <col min="7" max="7" width="17.58203125" style="1373" customWidth="1"/>
    <col min="8" max="8" width="28" style="1373" customWidth="1"/>
    <col min="9" max="9" width="10.33203125" style="1373" customWidth="1"/>
    <col min="10" max="10" width="8.4140625" style="1373" customWidth="1"/>
    <col min="11" max="11" width="8.83203125" style="1373"/>
    <col min="12" max="12" width="15.58203125" style="1385" customWidth="1"/>
    <col min="13" max="16384" width="8.83203125" style="1373"/>
  </cols>
  <sheetData>
    <row r="1" spans="1:13" s="1381" customFormat="1" ht="25.25" customHeight="1">
      <c r="A1" s="1686" t="s">
        <v>2314</v>
      </c>
      <c r="B1" s="1687"/>
      <c r="C1" s="1687"/>
      <c r="D1" s="1687"/>
      <c r="E1" s="1687"/>
      <c r="F1" s="1687"/>
      <c r="G1" s="1687"/>
      <c r="H1" s="1687"/>
      <c r="I1" s="1687"/>
      <c r="J1" s="1687"/>
      <c r="K1" s="1687"/>
      <c r="L1" s="1687"/>
      <c r="M1" s="1687"/>
    </row>
    <row r="2" spans="1:13" s="1343" customFormat="1">
      <c r="A2" s="1685" t="s">
        <v>1220</v>
      </c>
      <c r="B2" s="1685"/>
      <c r="C2" s="1685"/>
      <c r="D2" s="1685"/>
      <c r="E2" s="1685"/>
      <c r="L2" s="1383"/>
    </row>
    <row r="3" spans="1:13" s="1343" customFormat="1">
      <c r="A3" s="1684" t="s">
        <v>2164</v>
      </c>
      <c r="B3" s="1684"/>
      <c r="C3" s="1684"/>
      <c r="L3" s="1383"/>
    </row>
    <row r="4" spans="1:13" s="1343" customFormat="1">
      <c r="A4" s="1684" t="s">
        <v>2121</v>
      </c>
      <c r="B4" s="1684"/>
      <c r="C4" s="1684"/>
      <c r="L4" s="1383"/>
    </row>
    <row r="5" spans="1:13" s="1343" customFormat="1">
      <c r="A5" s="1684" t="s">
        <v>1223</v>
      </c>
      <c r="B5" s="1684"/>
      <c r="C5" s="1684"/>
      <c r="L5" s="1383"/>
    </row>
    <row r="6" spans="1:13" s="1343" customFormat="1">
      <c r="A6" s="1684" t="s">
        <v>1224</v>
      </c>
      <c r="B6" s="1684"/>
      <c r="C6" s="1684"/>
      <c r="D6" s="1344"/>
      <c r="L6" s="1383"/>
    </row>
    <row r="7" spans="1:13" s="1343" customFormat="1" ht="17.5">
      <c r="D7" s="1344"/>
      <c r="L7" s="1409">
        <f>SUBTOTAL(9,L9:L196)</f>
        <v>150000000</v>
      </c>
    </row>
    <row r="8" spans="1:13" s="1343" customFormat="1" ht="28">
      <c r="A8" s="1346" t="s">
        <v>252</v>
      </c>
      <c r="B8" s="1347" t="s">
        <v>1225</v>
      </c>
      <c r="C8" s="1348" t="s">
        <v>1226</v>
      </c>
      <c r="D8" s="1348" t="s">
        <v>1227</v>
      </c>
      <c r="E8" s="1346" t="s">
        <v>10</v>
      </c>
      <c r="F8" s="1346" t="s">
        <v>146</v>
      </c>
      <c r="G8" s="1346" t="s">
        <v>1228</v>
      </c>
      <c r="H8" s="1349" t="s">
        <v>1229</v>
      </c>
      <c r="I8" s="1346" t="s">
        <v>1230</v>
      </c>
      <c r="J8" s="1346" t="s">
        <v>1231</v>
      </c>
      <c r="K8" s="1346" t="s">
        <v>1232</v>
      </c>
      <c r="L8" s="1384" t="s">
        <v>1233</v>
      </c>
      <c r="M8" s="1346" t="s">
        <v>496</v>
      </c>
    </row>
    <row r="9" spans="1:13" s="1394" customFormat="1" ht="15.5">
      <c r="A9" s="1389">
        <v>1</v>
      </c>
      <c r="B9" s="1390" t="s">
        <v>705</v>
      </c>
      <c r="C9" s="1391">
        <v>46054</v>
      </c>
      <c r="D9" s="1391"/>
      <c r="E9" s="1402" t="s">
        <v>1071</v>
      </c>
      <c r="F9" s="1392" t="str">
        <f>VLOOKUP(E9,'Mã xe'!$A$2:$B$79,2,0)</f>
        <v>15T</v>
      </c>
      <c r="G9" s="1390" t="s">
        <v>158</v>
      </c>
      <c r="H9" s="1340" t="s">
        <v>2192</v>
      </c>
      <c r="I9" s="1389" t="str">
        <f>VLOOKUP(G9,'Thông tin'!$G$2:$H$300,2,0)</f>
        <v>XE00701</v>
      </c>
      <c r="J9" s="1389" t="e">
        <f>VLOOKUP(H9,'Thông tin'!$B$2:$C$384,2,0)</f>
        <v>#N/A</v>
      </c>
      <c r="K9" s="1389"/>
      <c r="L9" s="1393">
        <v>750000</v>
      </c>
      <c r="M9" s="1389"/>
    </row>
    <row r="10" spans="1:13" s="1394" customFormat="1" ht="15.5">
      <c r="A10" s="1389">
        <v>2</v>
      </c>
      <c r="B10" s="1390" t="s">
        <v>705</v>
      </c>
      <c r="C10" s="1391">
        <v>46054</v>
      </c>
      <c r="D10" s="1391"/>
      <c r="E10" s="1402" t="s">
        <v>1071</v>
      </c>
      <c r="F10" s="1392" t="str">
        <f>VLOOKUP(E10,'Mã xe'!$A$2:$B$79,2,0)</f>
        <v>15T</v>
      </c>
      <c r="G10" s="1390" t="s">
        <v>74</v>
      </c>
      <c r="H10" s="1340" t="s">
        <v>2192</v>
      </c>
      <c r="I10" s="1389" t="str">
        <f>VLOOKUP(G10,'Thông tin'!$G$2:$H$300,2,0)</f>
        <v>XE00671</v>
      </c>
      <c r="J10" s="1389" t="e">
        <f>VLOOKUP(H10,'Thông tin'!$B$2:$C$384,2,0)</f>
        <v>#N/A</v>
      </c>
      <c r="K10" s="1389"/>
      <c r="L10" s="1393">
        <v>750000</v>
      </c>
      <c r="M10" s="1389"/>
    </row>
    <row r="11" spans="1:13" s="1394" customFormat="1" ht="15.5">
      <c r="A11" s="1389">
        <v>3</v>
      </c>
      <c r="B11" s="1390" t="s">
        <v>705</v>
      </c>
      <c r="C11" s="1391">
        <v>46055</v>
      </c>
      <c r="D11" s="1391"/>
      <c r="E11" s="1403" t="s">
        <v>2108</v>
      </c>
      <c r="F11" s="1392" t="str">
        <f>VLOOKUP(E11,'Mã xe'!$A$2:$B$79,2,0)</f>
        <v>8T</v>
      </c>
      <c r="G11" s="1390" t="s">
        <v>1261</v>
      </c>
      <c r="H11" s="1407" t="s">
        <v>1237</v>
      </c>
      <c r="I11" s="1389" t="str">
        <f>VLOOKUP(G11,'Thông tin'!$G$2:$H$300,2,0)</f>
        <v>XE00818</v>
      </c>
      <c r="J11" s="1389" t="e">
        <f>VLOOKUP(H11,'Thông tin'!$B$2:$C$384,2,0)</f>
        <v>#N/A</v>
      </c>
      <c r="K11" s="1389"/>
      <c r="L11" s="1393">
        <v>750000</v>
      </c>
      <c r="M11" s="1389"/>
    </row>
    <row r="12" spans="1:13" s="1394" customFormat="1" ht="15.5">
      <c r="A12" s="1389">
        <v>4</v>
      </c>
      <c r="B12" s="1390" t="s">
        <v>705</v>
      </c>
      <c r="C12" s="1391">
        <v>46055</v>
      </c>
      <c r="D12" s="1391"/>
      <c r="E12" s="1403" t="s">
        <v>2108</v>
      </c>
      <c r="F12" s="1392" t="str">
        <f>VLOOKUP(E12,'Mã xe'!$A$2:$B$79,2,0)</f>
        <v>8T</v>
      </c>
      <c r="G12" s="1390" t="s">
        <v>1068</v>
      </c>
      <c r="H12" s="1407" t="s">
        <v>1237</v>
      </c>
      <c r="I12" s="1389" t="str">
        <f>VLOOKUP(G12,'Thông tin'!$G$2:$H$300,2,0)</f>
        <v>XE00957</v>
      </c>
      <c r="J12" s="1389" t="e">
        <f>VLOOKUP(H12,'Thông tin'!$B$2:$C$384,2,0)</f>
        <v>#N/A</v>
      </c>
      <c r="K12" s="1389"/>
      <c r="L12" s="1393">
        <v>750000</v>
      </c>
      <c r="M12" s="1389"/>
    </row>
    <row r="13" spans="1:13" s="1394" customFormat="1" ht="15.5">
      <c r="A13" s="1389">
        <v>5</v>
      </c>
      <c r="B13" s="1390" t="s">
        <v>705</v>
      </c>
      <c r="C13" s="1391">
        <v>46055</v>
      </c>
      <c r="D13" s="1391"/>
      <c r="E13" s="1404" t="s">
        <v>1054</v>
      </c>
      <c r="F13" s="1392" t="str">
        <f>VLOOKUP(E13,'Mã xe'!$A$2:$B$79,2,0)</f>
        <v>15T</v>
      </c>
      <c r="G13" s="1390" t="s">
        <v>1246</v>
      </c>
      <c r="H13" s="1340" t="s">
        <v>2187</v>
      </c>
      <c r="I13" s="1389" t="str">
        <f>VLOOKUP(G13,'Thông tin'!$G$2:$H$300,2,0)</f>
        <v>XE01102</v>
      </c>
      <c r="J13" s="1389" t="e">
        <f>VLOOKUP(H13,'Thông tin'!$B$2:$C$384,2,0)</f>
        <v>#N/A</v>
      </c>
      <c r="K13" s="1389"/>
      <c r="L13" s="1393">
        <v>750000</v>
      </c>
      <c r="M13" s="1389"/>
    </row>
    <row r="14" spans="1:13" s="1394" customFormat="1" ht="15.5">
      <c r="A14" s="1389">
        <v>6</v>
      </c>
      <c r="B14" s="1390" t="s">
        <v>705</v>
      </c>
      <c r="C14" s="1391">
        <v>46055</v>
      </c>
      <c r="D14" s="1391"/>
      <c r="E14" s="1404" t="s">
        <v>1054</v>
      </c>
      <c r="F14" s="1392" t="str">
        <f>VLOOKUP(E14,'Mã xe'!$A$2:$B$79,2,0)</f>
        <v>15T</v>
      </c>
      <c r="G14" s="1390" t="s">
        <v>847</v>
      </c>
      <c r="H14" s="1340" t="s">
        <v>2187</v>
      </c>
      <c r="I14" s="1389" t="str">
        <f>VLOOKUP(G14,'Thông tin'!$G$2:$H$300,2,0)</f>
        <v>XE00873</v>
      </c>
      <c r="J14" s="1389" t="e">
        <f>VLOOKUP(H14,'Thông tin'!$B$2:$C$384,2,0)</f>
        <v>#N/A</v>
      </c>
      <c r="K14" s="1389"/>
      <c r="L14" s="1393">
        <v>750000</v>
      </c>
      <c r="M14" s="1389"/>
    </row>
    <row r="15" spans="1:13" s="1394" customFormat="1" ht="15.5">
      <c r="A15" s="1389">
        <v>7</v>
      </c>
      <c r="B15" s="1390" t="s">
        <v>705</v>
      </c>
      <c r="C15" s="1391">
        <v>46055</v>
      </c>
      <c r="D15" s="1391"/>
      <c r="E15" s="1404" t="s">
        <v>1250</v>
      </c>
      <c r="F15" s="1392" t="str">
        <f>VLOOKUP(E15,'Mã xe'!$A$2:$B$79,2,0)</f>
        <v>8T</v>
      </c>
      <c r="G15" s="1390" t="s">
        <v>1046</v>
      </c>
      <c r="H15" s="1407" t="s">
        <v>1237</v>
      </c>
      <c r="I15" s="1389" t="str">
        <f>VLOOKUP(G15,'Thông tin'!$G$2:$H$300,2,0)</f>
        <v>XE00958</v>
      </c>
      <c r="J15" s="1389" t="e">
        <f>VLOOKUP(H15,'Thông tin'!$B$2:$C$384,2,0)</f>
        <v>#N/A</v>
      </c>
      <c r="K15" s="1389"/>
      <c r="L15" s="1393">
        <v>750000</v>
      </c>
      <c r="M15" s="1389"/>
    </row>
    <row r="16" spans="1:13" s="1394" customFormat="1" ht="15.5">
      <c r="A16" s="1389">
        <v>8</v>
      </c>
      <c r="B16" s="1390" t="s">
        <v>705</v>
      </c>
      <c r="C16" s="1391">
        <v>46055</v>
      </c>
      <c r="D16" s="1391"/>
      <c r="E16" s="1404" t="s">
        <v>1250</v>
      </c>
      <c r="F16" s="1392" t="str">
        <f>VLOOKUP(E16,'Mã xe'!$A$2:$B$79,2,0)</f>
        <v>8T</v>
      </c>
      <c r="G16" s="1390" t="s">
        <v>826</v>
      </c>
      <c r="H16" s="1407" t="s">
        <v>1237</v>
      </c>
      <c r="I16" s="1389" t="str">
        <f>VLOOKUP(G16,'Thông tin'!$G$2:$H$300,2,0)</f>
        <v>XE00935</v>
      </c>
      <c r="J16" s="1389" t="e">
        <f>VLOOKUP(H16,'Thông tin'!$B$2:$C$384,2,0)</f>
        <v>#N/A</v>
      </c>
      <c r="K16" s="1389"/>
      <c r="L16" s="1393">
        <v>750000</v>
      </c>
      <c r="M16" s="1389"/>
    </row>
    <row r="17" spans="1:13" s="1394" customFormat="1" ht="15.5">
      <c r="A17" s="1389">
        <v>9</v>
      </c>
      <c r="B17" s="1390" t="s">
        <v>705</v>
      </c>
      <c r="C17" s="1391">
        <v>46055</v>
      </c>
      <c r="D17" s="1391"/>
      <c r="E17" s="1404" t="s">
        <v>1241</v>
      </c>
      <c r="F17" s="1392" t="str">
        <f>VLOOKUP(E17,'Mã xe'!$A$2:$B$79,2,0)</f>
        <v>8T</v>
      </c>
      <c r="G17" s="1390" t="s">
        <v>1066</v>
      </c>
      <c r="H17" s="1340" t="s">
        <v>2105</v>
      </c>
      <c r="I17" s="1389" t="str">
        <f>VLOOKUP(G17,'Thông tin'!$G$2:$H$300,2,0)</f>
        <v>XE00961</v>
      </c>
      <c r="J17" s="1389" t="e">
        <f>VLOOKUP(H17,'Thông tin'!$B$2:$C$384,2,0)</f>
        <v>#N/A</v>
      </c>
      <c r="K17" s="1389"/>
      <c r="L17" s="1393">
        <v>750000</v>
      </c>
      <c r="M17" s="1389"/>
    </row>
    <row r="18" spans="1:13" s="1394" customFormat="1" ht="15.5">
      <c r="A18" s="1389">
        <v>10</v>
      </c>
      <c r="B18" s="1390" t="s">
        <v>705</v>
      </c>
      <c r="C18" s="1391">
        <v>46055</v>
      </c>
      <c r="D18" s="1391"/>
      <c r="E18" s="1404" t="s">
        <v>1241</v>
      </c>
      <c r="F18" s="1392" t="str">
        <f>VLOOKUP(E18,'Mã xe'!$A$2:$B$79,2,0)</f>
        <v>8T</v>
      </c>
      <c r="G18" s="1390" t="s">
        <v>1347</v>
      </c>
      <c r="H18" s="1340" t="s">
        <v>2105</v>
      </c>
      <c r="I18" s="1389" t="str">
        <f>VLOOKUP(G18,'Thông tin'!$G$2:$H$300,2,0)</f>
        <v>XE01186</v>
      </c>
      <c r="J18" s="1389" t="e">
        <f>VLOOKUP(H18,'Thông tin'!$B$2:$C$384,2,0)</f>
        <v>#N/A</v>
      </c>
      <c r="K18" s="1389"/>
      <c r="L18" s="1393">
        <v>750000</v>
      </c>
      <c r="M18" s="1389"/>
    </row>
    <row r="19" spans="1:13" s="1394" customFormat="1" ht="15.5">
      <c r="A19" s="1389">
        <v>11</v>
      </c>
      <c r="B19" s="1390" t="s">
        <v>705</v>
      </c>
      <c r="C19" s="1391">
        <v>46055</v>
      </c>
      <c r="D19" s="1391"/>
      <c r="E19" s="1404" t="s">
        <v>2109</v>
      </c>
      <c r="F19" s="1392" t="str">
        <f>VLOOKUP(E19,'Mã xe'!$A$2:$B$79,2,0)</f>
        <v>8T</v>
      </c>
      <c r="G19" s="1390" t="s">
        <v>1354</v>
      </c>
      <c r="H19" s="1340" t="s">
        <v>2191</v>
      </c>
      <c r="I19" s="1389" t="str">
        <f>VLOOKUP(G19,'Thông tin'!$G$2:$H$300,2,0)</f>
        <v>XE01283</v>
      </c>
      <c r="J19" s="1389" t="e">
        <f>VLOOKUP(H19,'Thông tin'!$B$2:$C$384,2,0)</f>
        <v>#N/A</v>
      </c>
      <c r="K19" s="1389"/>
      <c r="L19" s="1393">
        <v>750000</v>
      </c>
      <c r="M19" s="1389"/>
    </row>
    <row r="20" spans="1:13" s="1394" customFormat="1" ht="15.5">
      <c r="A20" s="1389">
        <v>12</v>
      </c>
      <c r="B20" s="1390" t="s">
        <v>705</v>
      </c>
      <c r="C20" s="1391">
        <v>46055</v>
      </c>
      <c r="D20" s="1391"/>
      <c r="E20" s="1404" t="s">
        <v>2109</v>
      </c>
      <c r="F20" s="1392" t="str">
        <f>VLOOKUP(E20,'Mã xe'!$A$2:$B$79,2,0)</f>
        <v>8T</v>
      </c>
      <c r="G20" s="1390" t="s">
        <v>1356</v>
      </c>
      <c r="H20" s="1340" t="s">
        <v>2191</v>
      </c>
      <c r="I20" s="1389" t="str">
        <f>VLOOKUP(G20,'Thông tin'!$G$2:$H$300,2,0)</f>
        <v>XE01317</v>
      </c>
      <c r="J20" s="1389" t="e">
        <f>VLOOKUP(H20,'Thông tin'!$B$2:$C$384,2,0)</f>
        <v>#N/A</v>
      </c>
      <c r="K20" s="1389"/>
      <c r="L20" s="1393">
        <v>750000</v>
      </c>
      <c r="M20" s="1389"/>
    </row>
    <row r="21" spans="1:13" s="1394" customFormat="1" ht="15.5">
      <c r="A21" s="1389">
        <v>13</v>
      </c>
      <c r="B21" s="1390" t="s">
        <v>705</v>
      </c>
      <c r="C21" s="1391">
        <v>46056</v>
      </c>
      <c r="D21" s="1391"/>
      <c r="E21" s="1404" t="s">
        <v>1027</v>
      </c>
      <c r="F21" s="1392" t="str">
        <f>VLOOKUP(E21,'Mã xe'!$A$2:$B$79,2,0)</f>
        <v>15T</v>
      </c>
      <c r="G21" s="1390" t="s">
        <v>20</v>
      </c>
      <c r="H21" s="1340" t="s">
        <v>2105</v>
      </c>
      <c r="I21" s="1389" t="str">
        <f>VLOOKUP(G21,'Thông tin'!$G$2:$H$300,2,0)</f>
        <v>XE00499</v>
      </c>
      <c r="J21" s="1389" t="e">
        <f>VLOOKUP(H21,'Thông tin'!$B$2:$C$384,2,0)</f>
        <v>#N/A</v>
      </c>
      <c r="K21" s="1389"/>
      <c r="L21" s="1393">
        <v>750000</v>
      </c>
      <c r="M21" s="1389"/>
    </row>
    <row r="22" spans="1:13" s="1394" customFormat="1" ht="15.5">
      <c r="A22" s="1389">
        <v>14</v>
      </c>
      <c r="B22" s="1390" t="s">
        <v>705</v>
      </c>
      <c r="C22" s="1391">
        <v>46056</v>
      </c>
      <c r="D22" s="1391"/>
      <c r="E22" s="1404" t="s">
        <v>1027</v>
      </c>
      <c r="F22" s="1392" t="str">
        <f>VLOOKUP(E22,'Mã xe'!$A$2:$B$79,2,0)</f>
        <v>15T</v>
      </c>
      <c r="G22" s="1390" t="s">
        <v>1432</v>
      </c>
      <c r="H22" s="1340" t="s">
        <v>2105</v>
      </c>
      <c r="I22" s="1389" t="str">
        <f>VLOOKUP(G22,'Thông tin'!$G$2:$H$300,2,0)</f>
        <v>XE01315</v>
      </c>
      <c r="J22" s="1389" t="e">
        <f>VLOOKUP(H22,'Thông tin'!$B$2:$C$384,2,0)</f>
        <v>#N/A</v>
      </c>
      <c r="K22" s="1389"/>
      <c r="L22" s="1393">
        <v>750000</v>
      </c>
      <c r="M22" s="1389"/>
    </row>
    <row r="23" spans="1:13" s="1394" customFormat="1" ht="31">
      <c r="A23" s="1389">
        <v>17</v>
      </c>
      <c r="B23" s="1390" t="s">
        <v>705</v>
      </c>
      <c r="C23" s="1391">
        <v>46056</v>
      </c>
      <c r="D23" s="1391"/>
      <c r="E23" s="1404" t="s">
        <v>1251</v>
      </c>
      <c r="F23" s="1392" t="str">
        <f>VLOOKUP(E23,'Mã xe'!$A$2:$B$79,2,0)</f>
        <v>8T</v>
      </c>
      <c r="G23" s="1390" t="s">
        <v>2223</v>
      </c>
      <c r="H23" s="1407" t="s">
        <v>1237</v>
      </c>
      <c r="I23" s="1389" t="str">
        <f>VLOOKUP(G23,'Thông tin'!$G$2:$H$300,2,0)</f>
        <v>XE01506</v>
      </c>
      <c r="J23" s="1389" t="e">
        <f>VLOOKUP(H23,'Thông tin'!$B$2:$C$384,2,0)</f>
        <v>#N/A</v>
      </c>
      <c r="K23" s="1389"/>
      <c r="L23" s="1393">
        <v>750000</v>
      </c>
      <c r="M23" s="1392"/>
    </row>
    <row r="24" spans="1:13" s="1394" customFormat="1" ht="15.5">
      <c r="A24" s="1389">
        <v>18</v>
      </c>
      <c r="B24" s="1390" t="s">
        <v>705</v>
      </c>
      <c r="C24" s="1391">
        <v>46056</v>
      </c>
      <c r="D24" s="1391"/>
      <c r="E24" s="1404" t="s">
        <v>1251</v>
      </c>
      <c r="F24" s="1392" t="str">
        <f>VLOOKUP(E24,'Mã xe'!$A$2:$B$79,2,0)</f>
        <v>8T</v>
      </c>
      <c r="G24" s="1390" t="s">
        <v>2221</v>
      </c>
      <c r="H24" s="1407" t="s">
        <v>1237</v>
      </c>
      <c r="I24" s="1389" t="str">
        <f>VLOOKUP(G24,'Thông tin'!$G$2:$H$300,2,0)</f>
        <v>XE01507</v>
      </c>
      <c r="J24" s="1389" t="e">
        <f>VLOOKUP(H24,'Thông tin'!$B$2:$C$384,2,0)</f>
        <v>#N/A</v>
      </c>
      <c r="K24" s="1389"/>
      <c r="L24" s="1393">
        <v>750000</v>
      </c>
      <c r="M24" s="1392"/>
    </row>
    <row r="25" spans="1:13" s="1394" customFormat="1" ht="15.5">
      <c r="A25" s="1389">
        <v>19</v>
      </c>
      <c r="B25" s="1390" t="s">
        <v>705</v>
      </c>
      <c r="C25" s="1391">
        <v>46056</v>
      </c>
      <c r="D25" s="1391"/>
      <c r="E25" s="1403" t="s">
        <v>1058</v>
      </c>
      <c r="F25" s="1392" t="str">
        <f>VLOOKUP(E25,'Mã xe'!$A$2:$B$79,2,0)</f>
        <v>8T</v>
      </c>
      <c r="G25" s="1390" t="s">
        <v>1256</v>
      </c>
      <c r="H25" s="1407" t="s">
        <v>1237</v>
      </c>
      <c r="I25" s="1389" t="str">
        <f>VLOOKUP(G25,'Thông tin'!$G$2:$H$300,2,0)</f>
        <v>XE01149</v>
      </c>
      <c r="J25" s="1389" t="e">
        <f>VLOOKUP(H25,'Thông tin'!$B$2:$C$384,2,0)</f>
        <v>#N/A</v>
      </c>
      <c r="K25" s="1389"/>
      <c r="L25" s="1393">
        <v>750000</v>
      </c>
      <c r="M25" s="1389"/>
    </row>
    <row r="26" spans="1:13" s="1394" customFormat="1" ht="15.5">
      <c r="A26" s="1389">
        <v>20</v>
      </c>
      <c r="B26" s="1390" t="s">
        <v>705</v>
      </c>
      <c r="C26" s="1391">
        <v>46056</v>
      </c>
      <c r="D26" s="1391"/>
      <c r="E26" s="1403" t="s">
        <v>1058</v>
      </c>
      <c r="F26" s="1392" t="str">
        <f>VLOOKUP(E26,'Mã xe'!$A$2:$B$79,2,0)</f>
        <v>8T</v>
      </c>
      <c r="G26" s="1390" t="s">
        <v>1257</v>
      </c>
      <c r="H26" s="1407" t="s">
        <v>1237</v>
      </c>
      <c r="I26" s="1389" t="str">
        <f>VLOOKUP(G26,'Thông tin'!$G$2:$H$300,2,0)</f>
        <v>XE01151</v>
      </c>
      <c r="J26" s="1389" t="e">
        <f>VLOOKUP(H26,'Thông tin'!$B$2:$C$384,2,0)</f>
        <v>#N/A</v>
      </c>
      <c r="K26" s="1389"/>
      <c r="L26" s="1393">
        <v>750000</v>
      </c>
      <c r="M26" s="1389"/>
    </row>
    <row r="27" spans="1:13" s="1394" customFormat="1" ht="15.5">
      <c r="A27" s="1389">
        <v>21</v>
      </c>
      <c r="B27" s="1390" t="s">
        <v>705</v>
      </c>
      <c r="C27" s="1391">
        <v>46056</v>
      </c>
      <c r="D27" s="1391"/>
      <c r="E27" s="1405" t="s">
        <v>2104</v>
      </c>
      <c r="F27" s="1392" t="str">
        <f>VLOOKUP(E27,'Mã xe'!$A$2:$B$79,2,0)</f>
        <v>8T</v>
      </c>
      <c r="G27" s="1390" t="s">
        <v>1253</v>
      </c>
      <c r="H27" s="1340" t="s">
        <v>2188</v>
      </c>
      <c r="I27" s="1389" t="str">
        <f>VLOOKUP(G27,'Thông tin'!$G$2:$H$300,2,0)</f>
        <v>XE01183</v>
      </c>
      <c r="J27" s="1389" t="e">
        <f>VLOOKUP(H27,'Thông tin'!$B$2:$C$384,2,0)</f>
        <v>#N/A</v>
      </c>
      <c r="K27" s="1389"/>
      <c r="L27" s="1393">
        <v>750000</v>
      </c>
      <c r="M27" s="1389"/>
    </row>
    <row r="28" spans="1:13" s="1394" customFormat="1" ht="15.5">
      <c r="A28" s="1389">
        <v>22</v>
      </c>
      <c r="B28" s="1390" t="s">
        <v>705</v>
      </c>
      <c r="C28" s="1391">
        <v>46056</v>
      </c>
      <c r="D28" s="1391"/>
      <c r="E28" s="1405" t="s">
        <v>2104</v>
      </c>
      <c r="F28" s="1392" t="str">
        <f>VLOOKUP(E28,'Mã xe'!$A$2:$B$79,2,0)</f>
        <v>8T</v>
      </c>
      <c r="G28" s="1390" t="s">
        <v>322</v>
      </c>
      <c r="H28" s="1340" t="s">
        <v>2188</v>
      </c>
      <c r="I28" s="1389" t="str">
        <f>VLOOKUP(G28,'Thông tin'!$G$2:$H$300,2,0)</f>
        <v>XE00705</v>
      </c>
      <c r="J28" s="1389" t="e">
        <f>VLOOKUP(H28,'Thông tin'!$B$2:$C$384,2,0)</f>
        <v>#N/A</v>
      </c>
      <c r="K28" s="1389"/>
      <c r="L28" s="1393">
        <v>750000</v>
      </c>
      <c r="M28" s="1389"/>
    </row>
    <row r="29" spans="1:13" s="1394" customFormat="1" ht="15.5">
      <c r="A29" s="1389">
        <v>23</v>
      </c>
      <c r="B29" s="1390" t="s">
        <v>705</v>
      </c>
      <c r="C29" s="1391">
        <v>46056</v>
      </c>
      <c r="D29" s="1391"/>
      <c r="E29" s="1387" t="s">
        <v>2273</v>
      </c>
      <c r="F29" s="1392" t="str">
        <f>VLOOKUP(E29,'Mã xe'!$A$2:$B$84,2,0)</f>
        <v>8T</v>
      </c>
      <c r="G29" s="1390" t="s">
        <v>2130</v>
      </c>
      <c r="H29" s="1340" t="s">
        <v>2188</v>
      </c>
      <c r="I29" s="1389" t="str">
        <f>VLOOKUP(G29,'Thông tin'!$G$2:$H$300,2,0)</f>
        <v>XE01434</v>
      </c>
      <c r="J29" s="1389" t="e">
        <f>VLOOKUP(H29,'Thông tin'!$B$2:$C$384,2,0)</f>
        <v>#N/A</v>
      </c>
      <c r="K29" s="1389"/>
      <c r="L29" s="1393">
        <v>750000</v>
      </c>
      <c r="M29" s="1389"/>
    </row>
    <row r="30" spans="1:13" s="1394" customFormat="1" ht="15.5">
      <c r="A30" s="1389">
        <v>24</v>
      </c>
      <c r="B30" s="1390" t="s">
        <v>705</v>
      </c>
      <c r="C30" s="1391">
        <v>46056</v>
      </c>
      <c r="D30" s="1391"/>
      <c r="E30" s="1387" t="s">
        <v>2273</v>
      </c>
      <c r="F30" s="1392" t="str">
        <f>VLOOKUP(E30,'Mã xe'!$A$2:$B$84,2,0)</f>
        <v>8T</v>
      </c>
      <c r="G30" s="1390" t="s">
        <v>2131</v>
      </c>
      <c r="H30" s="1340" t="s">
        <v>2188</v>
      </c>
      <c r="I30" s="1389" t="str">
        <f>VLOOKUP(G30,'Thông tin'!$G$2:$H$300,2,0)</f>
        <v>XE01433</v>
      </c>
      <c r="J30" s="1389" t="e">
        <f>VLOOKUP(H30,'Thông tin'!$B$2:$C$384,2,0)</f>
        <v>#N/A</v>
      </c>
      <c r="K30" s="1389"/>
      <c r="L30" s="1393">
        <v>750000</v>
      </c>
      <c r="M30" s="1389"/>
    </row>
    <row r="31" spans="1:13" s="1394" customFormat="1" ht="15.5">
      <c r="A31" s="1389">
        <v>27</v>
      </c>
      <c r="B31" s="1390" t="s">
        <v>705</v>
      </c>
      <c r="C31" s="1391">
        <v>46056</v>
      </c>
      <c r="D31" s="1391"/>
      <c r="E31" s="1403" t="s">
        <v>1061</v>
      </c>
      <c r="F31" s="1392" t="str">
        <f>VLOOKUP(E31,'Mã xe'!$A$2:$B$84,2,0)</f>
        <v>8T</v>
      </c>
      <c r="G31" s="1390" t="s">
        <v>1352</v>
      </c>
      <c r="H31" s="1340" t="s">
        <v>2192</v>
      </c>
      <c r="I31" s="1389" t="str">
        <f>VLOOKUP(G31,'Thông tin'!$G$2:$H$300,2,0)</f>
        <v>XE01316</v>
      </c>
      <c r="J31" s="1389" t="e">
        <f>VLOOKUP(H31,'Thông tin'!$B$2:$C$384,2,0)</f>
        <v>#N/A</v>
      </c>
      <c r="K31" s="1389"/>
      <c r="L31" s="1393">
        <v>750000</v>
      </c>
      <c r="M31" s="1389"/>
    </row>
    <row r="32" spans="1:13" s="1394" customFormat="1" ht="15.5">
      <c r="A32" s="1389">
        <v>28</v>
      </c>
      <c r="B32" s="1390" t="s">
        <v>705</v>
      </c>
      <c r="C32" s="1391">
        <v>46056</v>
      </c>
      <c r="D32" s="1391"/>
      <c r="E32" s="1403" t="s">
        <v>1061</v>
      </c>
      <c r="F32" s="1392" t="str">
        <f>VLOOKUP(E32,'Mã xe'!$A$2:$B$84,2,0)</f>
        <v>8T</v>
      </c>
      <c r="G32" s="1390" t="s">
        <v>2120</v>
      </c>
      <c r="H32" s="1340" t="s">
        <v>2192</v>
      </c>
      <c r="I32" s="1389" t="str">
        <f>VLOOKUP(G32,'Thông tin'!$G$2:$H$300,2,0)</f>
        <v>XE01341</v>
      </c>
      <c r="J32" s="1389" t="e">
        <f>VLOOKUP(H32,'Thông tin'!$B$2:$C$384,2,0)</f>
        <v>#N/A</v>
      </c>
      <c r="K32" s="1389"/>
      <c r="L32" s="1393">
        <v>750000</v>
      </c>
      <c r="M32" s="1389"/>
    </row>
    <row r="33" spans="1:13" s="1394" customFormat="1" ht="15.5">
      <c r="A33" s="1389">
        <v>29</v>
      </c>
      <c r="B33" s="1390" t="s">
        <v>705</v>
      </c>
      <c r="C33" s="1391">
        <v>46057</v>
      </c>
      <c r="D33" s="1391"/>
      <c r="E33" s="1404" t="s">
        <v>2184</v>
      </c>
      <c r="F33" s="1392" t="str">
        <f>VLOOKUP(E33,'Mã xe'!$A$2:$B$84,2,0)</f>
        <v>8T</v>
      </c>
      <c r="G33" s="1390" t="s">
        <v>1242</v>
      </c>
      <c r="H33" s="1407" t="s">
        <v>1237</v>
      </c>
      <c r="I33" s="1389" t="str">
        <f>VLOOKUP(G33,'Thông tin'!$G$2:$H$300,2,0)</f>
        <v>XE01100</v>
      </c>
      <c r="J33" s="1389" t="e">
        <f>VLOOKUP(H33,'Thông tin'!$B$2:$C$384,2,0)</f>
        <v>#N/A</v>
      </c>
      <c r="K33" s="1389"/>
      <c r="L33" s="1393">
        <v>750000</v>
      </c>
      <c r="M33" s="1389"/>
    </row>
    <row r="34" spans="1:13" s="1394" customFormat="1" ht="15.5">
      <c r="A34" s="1389">
        <v>30</v>
      </c>
      <c r="B34" s="1390" t="s">
        <v>705</v>
      </c>
      <c r="C34" s="1391">
        <v>46057</v>
      </c>
      <c r="D34" s="1391"/>
      <c r="E34" s="1404" t="s">
        <v>2184</v>
      </c>
      <c r="F34" s="1392" t="str">
        <f>VLOOKUP(E34,'Mã xe'!$A$2:$B$84,2,0)</f>
        <v>8T</v>
      </c>
      <c r="G34" s="1390" t="s">
        <v>1249</v>
      </c>
      <c r="H34" s="1407" t="s">
        <v>1237</v>
      </c>
      <c r="I34" s="1389" t="str">
        <f>VLOOKUP(G34,'Thông tin'!$G$2:$H$300,2,0)</f>
        <v>XE01099</v>
      </c>
      <c r="J34" s="1389" t="e">
        <f>VLOOKUP(H34,'Thông tin'!$B$2:$C$384,2,0)</f>
        <v>#N/A</v>
      </c>
      <c r="K34" s="1389"/>
      <c r="L34" s="1393">
        <v>750000</v>
      </c>
      <c r="M34" s="1389"/>
    </row>
    <row r="35" spans="1:13" s="1394" customFormat="1" ht="15.5">
      <c r="A35" s="1389">
        <v>31</v>
      </c>
      <c r="B35" s="1390" t="s">
        <v>705</v>
      </c>
      <c r="C35" s="1391">
        <v>46057</v>
      </c>
      <c r="D35" s="1391"/>
      <c r="E35" s="1404" t="s">
        <v>1262</v>
      </c>
      <c r="F35" s="1392" t="str">
        <f>VLOOKUP(E35,'Mã xe'!$A$2:$B$84,2,0)</f>
        <v>8T</v>
      </c>
      <c r="G35" s="1390" t="s">
        <v>1062</v>
      </c>
      <c r="H35" s="1407" t="s">
        <v>1237</v>
      </c>
      <c r="I35" s="1389" t="str">
        <f>VLOOKUP(G35,'Thông tin'!$G$2:$H$300,2,0)</f>
        <v>XE01003</v>
      </c>
      <c r="J35" s="1389" t="e">
        <f>VLOOKUP(H35,'Thông tin'!$B$2:$C$384,2,0)</f>
        <v>#N/A</v>
      </c>
      <c r="K35" s="1389"/>
      <c r="L35" s="1393">
        <v>750000</v>
      </c>
      <c r="M35" s="1389"/>
    </row>
    <row r="36" spans="1:13" s="1394" customFormat="1" ht="15.5">
      <c r="A36" s="1389">
        <v>32</v>
      </c>
      <c r="B36" s="1390" t="s">
        <v>705</v>
      </c>
      <c r="C36" s="1391">
        <v>46057</v>
      </c>
      <c r="D36" s="1391"/>
      <c r="E36" s="1404" t="s">
        <v>1262</v>
      </c>
      <c r="F36" s="1392" t="str">
        <f>VLOOKUP(E36,'Mã xe'!$A$2:$B$84,2,0)</f>
        <v>8T</v>
      </c>
      <c r="G36" s="1390" t="s">
        <v>862</v>
      </c>
      <c r="H36" s="1407" t="s">
        <v>1237</v>
      </c>
      <c r="I36" s="1389" t="str">
        <f>VLOOKUP(G36,'Thông tin'!$G$2:$H$300,2,0)</f>
        <v>XE00882</v>
      </c>
      <c r="J36" s="1389" t="e">
        <f>VLOOKUP(H36,'Thông tin'!$B$2:$C$384,2,0)</f>
        <v>#N/A</v>
      </c>
      <c r="K36" s="1389"/>
      <c r="L36" s="1393">
        <v>750000</v>
      </c>
      <c r="M36" s="1389"/>
    </row>
    <row r="37" spans="1:13" s="1394" customFormat="1" ht="15.5">
      <c r="A37" s="1389">
        <v>35</v>
      </c>
      <c r="B37" s="1390" t="s">
        <v>705</v>
      </c>
      <c r="C37" s="1391">
        <v>46057</v>
      </c>
      <c r="D37" s="1391"/>
      <c r="E37" s="1403" t="s">
        <v>1065</v>
      </c>
      <c r="F37" s="1392" t="str">
        <f>VLOOKUP(E37,'Mã xe'!$A$2:$B$84,2,0)</f>
        <v>8T</v>
      </c>
      <c r="G37" s="1390" t="s">
        <v>2225</v>
      </c>
      <c r="H37" s="1407" t="s">
        <v>1237</v>
      </c>
      <c r="I37" s="1389" t="str">
        <f>VLOOKUP(G37,'Thông tin'!$G$2:$H$300,2,0)</f>
        <v>XE01504</v>
      </c>
      <c r="J37" s="1389" t="e">
        <f>VLOOKUP(H37,'Thông tin'!$B$2:$C$384,2,0)</f>
        <v>#N/A</v>
      </c>
      <c r="K37" s="1389"/>
      <c r="L37" s="1393">
        <v>750000</v>
      </c>
      <c r="M37" s="1389"/>
    </row>
    <row r="38" spans="1:13" s="1394" customFormat="1" ht="15.5">
      <c r="A38" s="1389">
        <v>36</v>
      </c>
      <c r="B38" s="1390" t="s">
        <v>705</v>
      </c>
      <c r="C38" s="1391">
        <v>46057</v>
      </c>
      <c r="D38" s="1391"/>
      <c r="E38" s="1404" t="s">
        <v>1045</v>
      </c>
      <c r="F38" s="1392" t="str">
        <f>VLOOKUP(E38,'Mã xe'!$A$2:$B$84,2,0)</f>
        <v>8T</v>
      </c>
      <c r="G38" s="1390" t="s">
        <v>1443</v>
      </c>
      <c r="H38" s="1340" t="s">
        <v>2188</v>
      </c>
      <c r="I38" s="1389" t="str">
        <f>VLOOKUP(G38,'Thông tin'!$G$2:$H$300,2,0)</f>
        <v>XE01335</v>
      </c>
      <c r="J38" s="1389" t="e">
        <f>VLOOKUP(H38,'Thông tin'!$B$2:$C$384,2,0)</f>
        <v>#N/A</v>
      </c>
      <c r="K38" s="1389"/>
      <c r="L38" s="1393">
        <v>750000</v>
      </c>
      <c r="M38" s="1389"/>
    </row>
    <row r="39" spans="1:13" s="1394" customFormat="1" ht="15.5">
      <c r="A39" s="1389">
        <v>37</v>
      </c>
      <c r="B39" s="1390" t="s">
        <v>705</v>
      </c>
      <c r="C39" s="1391">
        <v>46057</v>
      </c>
      <c r="D39" s="1391"/>
      <c r="E39" s="1404" t="s">
        <v>1045</v>
      </c>
      <c r="F39" s="1392" t="str">
        <f>VLOOKUP(E39,'Mã xe'!$A$2:$B$84,2,0)</f>
        <v>8T</v>
      </c>
      <c r="G39" s="1390" t="s">
        <v>1445</v>
      </c>
      <c r="H39" s="1340" t="s">
        <v>2188</v>
      </c>
      <c r="I39" s="1389" t="str">
        <f>VLOOKUP(G39,'Thông tin'!$G$2:$H$300,2,0)</f>
        <v>XE01336</v>
      </c>
      <c r="J39" s="1389" t="e">
        <f>VLOOKUP(H39,'Thông tin'!$B$2:$C$384,2,0)</f>
        <v>#N/A</v>
      </c>
      <c r="K39" s="1389"/>
      <c r="L39" s="1393">
        <v>750000</v>
      </c>
      <c r="M39" s="1389"/>
    </row>
    <row r="40" spans="1:13" s="1394" customFormat="1" ht="15.5">
      <c r="A40" s="1389">
        <v>40</v>
      </c>
      <c r="B40" s="1390" t="s">
        <v>705</v>
      </c>
      <c r="C40" s="1391">
        <v>46057</v>
      </c>
      <c r="D40" s="1391"/>
      <c r="E40" s="1404" t="s">
        <v>2274</v>
      </c>
      <c r="F40" s="1392" t="str">
        <f>VLOOKUP(E40,'Mã xe'!$A$2:$B$84,2,0)</f>
        <v>8T</v>
      </c>
      <c r="G40" s="1390" t="s">
        <v>241</v>
      </c>
      <c r="H40" s="1340" t="s">
        <v>2192</v>
      </c>
      <c r="I40" s="1389" t="str">
        <f>VLOOKUP(G40,'Thông tin'!$G$2:$H$300,2,0)</f>
        <v>XE00704</v>
      </c>
      <c r="J40" s="1389" t="e">
        <f>VLOOKUP(H40,'Thông tin'!$B$2:$C$384,2,0)</f>
        <v>#N/A</v>
      </c>
      <c r="K40" s="1389"/>
      <c r="L40" s="1393">
        <v>750000</v>
      </c>
      <c r="M40" s="1389"/>
    </row>
    <row r="41" spans="1:13" s="1394" customFormat="1" ht="15.5">
      <c r="A41" s="1389">
        <v>41</v>
      </c>
      <c r="B41" s="1390" t="s">
        <v>705</v>
      </c>
      <c r="C41" s="1391">
        <v>46057</v>
      </c>
      <c r="D41" s="1391"/>
      <c r="E41" s="1404" t="s">
        <v>2274</v>
      </c>
      <c r="F41" s="1392" t="str">
        <f>VLOOKUP(E41,'Mã xe'!$A$2:$B$84,2,0)</f>
        <v>8T</v>
      </c>
      <c r="G41" s="1390" t="s">
        <v>1239</v>
      </c>
      <c r="H41" s="1340" t="s">
        <v>2192</v>
      </c>
      <c r="I41" s="1389" t="str">
        <f>VLOOKUP(G41,'Thông tin'!$G$2:$H$300,2,0)</f>
        <v>XE01098</v>
      </c>
      <c r="J41" s="1389" t="e">
        <f>VLOOKUP(H41,'Thông tin'!$B$2:$C$384,2,0)</f>
        <v>#N/A</v>
      </c>
      <c r="K41" s="1389"/>
      <c r="L41" s="1393">
        <v>750000</v>
      </c>
      <c r="M41" s="1389"/>
    </row>
    <row r="42" spans="1:13" s="1394" customFormat="1" ht="15.5">
      <c r="A42" s="1389">
        <v>42</v>
      </c>
      <c r="B42" s="1390" t="s">
        <v>705</v>
      </c>
      <c r="C42" s="1391">
        <v>46058</v>
      </c>
      <c r="D42" s="1391"/>
      <c r="E42" s="1403" t="s">
        <v>2110</v>
      </c>
      <c r="F42" s="1392" t="str">
        <f>VLOOKUP(E42,'Mã xe'!$A$2:$B$84,2,0)</f>
        <v>8T</v>
      </c>
      <c r="G42" s="1390" t="s">
        <v>1358</v>
      </c>
      <c r="H42" s="1407" t="s">
        <v>1237</v>
      </c>
      <c r="I42" s="1389" t="str">
        <f>VLOOKUP(G42,'Thông tin'!$G$2:$H$300,2,0)</f>
        <v>XE01326</v>
      </c>
      <c r="J42" s="1389" t="e">
        <f>VLOOKUP(H42,'Thông tin'!$B$2:$C$384,2,0)</f>
        <v>#N/A</v>
      </c>
      <c r="K42" s="1389"/>
      <c r="L42" s="1393">
        <v>750000</v>
      </c>
      <c r="M42" s="1389"/>
    </row>
    <row r="43" spans="1:13" s="1394" customFormat="1" ht="15.5">
      <c r="A43" s="1389">
        <v>43</v>
      </c>
      <c r="B43" s="1390" t="s">
        <v>705</v>
      </c>
      <c r="C43" s="1391">
        <v>46058</v>
      </c>
      <c r="D43" s="1391"/>
      <c r="E43" s="1403" t="s">
        <v>2110</v>
      </c>
      <c r="F43" s="1392" t="str">
        <f>VLOOKUP(E43,'Mã xe'!$A$2:$B$84,2,0)</f>
        <v>8T</v>
      </c>
      <c r="G43" s="1390" t="s">
        <v>1357</v>
      </c>
      <c r="H43" s="1407" t="s">
        <v>1237</v>
      </c>
      <c r="I43" s="1389" t="str">
        <f>VLOOKUP(G43,'Thông tin'!$G$2:$H$300,2,0)</f>
        <v>XE01325</v>
      </c>
      <c r="J43" s="1389" t="e">
        <f>VLOOKUP(H43,'Thông tin'!$B$2:$C$384,2,0)</f>
        <v>#N/A</v>
      </c>
      <c r="K43" s="1389"/>
      <c r="L43" s="1393">
        <v>750000</v>
      </c>
      <c r="M43" s="1389"/>
    </row>
    <row r="44" spans="1:13" s="1394" customFormat="1" ht="15.5">
      <c r="A44" s="1389">
        <v>44</v>
      </c>
      <c r="B44" s="1390" t="s">
        <v>705</v>
      </c>
      <c r="C44" s="1391">
        <v>46058</v>
      </c>
      <c r="D44" s="1391"/>
      <c r="E44" s="1403" t="s">
        <v>1037</v>
      </c>
      <c r="F44" s="1392" t="str">
        <f>VLOOKUP(E44,'Mã xe'!$A$2:$B$84,2,0)</f>
        <v>8T</v>
      </c>
      <c r="G44" s="1390" t="s">
        <v>829</v>
      </c>
      <c r="H44" s="1340" t="s">
        <v>2187</v>
      </c>
      <c r="I44" s="1389" t="str">
        <f>VLOOKUP(G44,'Thông tin'!$G$2:$H$300,2,0)</f>
        <v>XE00934</v>
      </c>
      <c r="J44" s="1389" t="e">
        <f>VLOOKUP(H44,'Thông tin'!$B$2:$C$384,2,0)</f>
        <v>#N/A</v>
      </c>
      <c r="K44" s="1389"/>
      <c r="L44" s="1393">
        <v>750000</v>
      </c>
      <c r="M44" s="1389"/>
    </row>
    <row r="45" spans="1:13" s="1394" customFormat="1" ht="15.5">
      <c r="A45" s="1389">
        <v>45</v>
      </c>
      <c r="B45" s="1390" t="s">
        <v>705</v>
      </c>
      <c r="C45" s="1391">
        <v>46058</v>
      </c>
      <c r="D45" s="1391"/>
      <c r="E45" s="1403" t="s">
        <v>1037</v>
      </c>
      <c r="F45" s="1392" t="str">
        <f>VLOOKUP(E45,'Mã xe'!$A$2:$B$84,2,0)</f>
        <v>8T</v>
      </c>
      <c r="G45" s="1390" t="s">
        <v>1074</v>
      </c>
      <c r="H45" s="1340" t="s">
        <v>2187</v>
      </c>
      <c r="I45" s="1389" t="str">
        <f>VLOOKUP(G45,'Thông tin'!$G$2:$H$300,2,0)</f>
        <v>XE00996</v>
      </c>
      <c r="J45" s="1389" t="e">
        <f>VLOOKUP(H45,'Thông tin'!$B$2:$C$384,2,0)</f>
        <v>#N/A</v>
      </c>
      <c r="K45" s="1389"/>
      <c r="L45" s="1393">
        <v>750000</v>
      </c>
      <c r="M45" s="1389"/>
    </row>
    <row r="46" spans="1:13" s="1394" customFormat="1" ht="15.5">
      <c r="A46" s="1389">
        <v>46</v>
      </c>
      <c r="B46" s="1390" t="s">
        <v>705</v>
      </c>
      <c r="C46" s="1391">
        <v>46058</v>
      </c>
      <c r="D46" s="1391"/>
      <c r="E46" s="1403" t="s">
        <v>1043</v>
      </c>
      <c r="F46" s="1392" t="str">
        <f>VLOOKUP(E46,'Mã xe'!$A$2:$B$84,2,0)</f>
        <v>15T</v>
      </c>
      <c r="G46" s="1390" t="s">
        <v>2173</v>
      </c>
      <c r="H46" s="1340" t="s">
        <v>2188</v>
      </c>
      <c r="I46" s="1389" t="str">
        <f>VLOOKUP(G46,'Thông tin'!$G$2:$H$300,2,0)</f>
        <v>XE01477</v>
      </c>
      <c r="J46" s="1389" t="e">
        <f>VLOOKUP(H46,'Thông tin'!$B$2:$C$384,2,0)</f>
        <v>#N/A</v>
      </c>
      <c r="K46" s="1389"/>
      <c r="L46" s="1393">
        <v>750000</v>
      </c>
      <c r="M46" s="1389"/>
    </row>
    <row r="47" spans="1:13" s="1394" customFormat="1" ht="15.5">
      <c r="A47" s="1389">
        <v>47</v>
      </c>
      <c r="B47" s="1390" t="s">
        <v>705</v>
      </c>
      <c r="C47" s="1391">
        <v>46058</v>
      </c>
      <c r="D47" s="1391"/>
      <c r="E47" s="1403" t="s">
        <v>1043</v>
      </c>
      <c r="F47" s="1392" t="str">
        <f>VLOOKUP(E47,'Mã xe'!$A$2:$B$84,2,0)</f>
        <v>15T</v>
      </c>
      <c r="G47" s="1390" t="s">
        <v>2174</v>
      </c>
      <c r="H47" s="1340" t="s">
        <v>2188</v>
      </c>
      <c r="I47" s="1389" t="str">
        <f>VLOOKUP(G47,'Thông tin'!$G$2:$H$300,2,0)</f>
        <v>XE01478</v>
      </c>
      <c r="J47" s="1389" t="e">
        <f>VLOOKUP(H47,'Thông tin'!$B$2:$C$384,2,0)</f>
        <v>#N/A</v>
      </c>
      <c r="K47" s="1389"/>
      <c r="L47" s="1393">
        <v>750000</v>
      </c>
      <c r="M47" s="1389"/>
    </row>
    <row r="48" spans="1:13" s="1394" customFormat="1" ht="15.5">
      <c r="A48" s="1389">
        <v>52</v>
      </c>
      <c r="B48" s="1395" t="s">
        <v>705</v>
      </c>
      <c r="C48" s="1391">
        <v>46058</v>
      </c>
      <c r="D48" s="1391"/>
      <c r="E48" s="1403" t="s">
        <v>1030</v>
      </c>
      <c r="F48" s="1392" t="str">
        <f>VLOOKUP(E48,'Mã xe'!$A$2:$B$84,2,0)</f>
        <v>15T</v>
      </c>
      <c r="G48" s="1395" t="s">
        <v>1341</v>
      </c>
      <c r="H48" s="1340" t="s">
        <v>2192</v>
      </c>
      <c r="I48" s="1389" t="str">
        <f>VLOOKUP(G48,'Thông tin'!$G$2:$H$300,2,0)</f>
        <v>XE01281</v>
      </c>
      <c r="J48" s="1389" t="e">
        <f>VLOOKUP(H48,'Thông tin'!$B$2:$C$384,2,0)</f>
        <v>#N/A</v>
      </c>
      <c r="K48" s="1389"/>
      <c r="L48" s="1393">
        <v>750000</v>
      </c>
      <c r="M48" s="1389"/>
    </row>
    <row r="49" spans="1:13" s="1394" customFormat="1" ht="15.5">
      <c r="A49" s="1389">
        <v>53</v>
      </c>
      <c r="B49" s="1390" t="s">
        <v>705</v>
      </c>
      <c r="C49" s="1391">
        <v>46058</v>
      </c>
      <c r="D49" s="1391"/>
      <c r="E49" s="1403" t="s">
        <v>1030</v>
      </c>
      <c r="F49" s="1392" t="str">
        <f>VLOOKUP(E49,'Mã xe'!$A$2:$B$84,2,0)</f>
        <v>15T</v>
      </c>
      <c r="G49" s="1390" t="s">
        <v>2134</v>
      </c>
      <c r="H49" s="1340" t="s">
        <v>2192</v>
      </c>
      <c r="I49" s="1389" t="str">
        <f>VLOOKUP(G49,'Thông tin'!$G$2:$H$300,2,0)</f>
        <v>XE01453</v>
      </c>
      <c r="J49" s="1389" t="e">
        <f>VLOOKUP(H49,'Thông tin'!$B$2:$C$384,2,0)</f>
        <v>#N/A</v>
      </c>
      <c r="K49" s="1389"/>
      <c r="L49" s="1393">
        <v>750000</v>
      </c>
      <c r="M49" s="1389"/>
    </row>
    <row r="50" spans="1:13" s="1394" customFormat="1" ht="15.5">
      <c r="A50" s="1389">
        <v>54</v>
      </c>
      <c r="B50" s="1390" t="s">
        <v>2185</v>
      </c>
      <c r="C50" s="1391">
        <v>46058</v>
      </c>
      <c r="D50" s="1391"/>
      <c r="E50" s="1404" t="s">
        <v>1004</v>
      </c>
      <c r="F50" s="1392" t="str">
        <f>VLOOKUP(E50,'Mã xe'!$A$2:$B$84,2,0)</f>
        <v>15T</v>
      </c>
      <c r="G50" s="1390" t="s">
        <v>1343</v>
      </c>
      <c r="H50" s="1407" t="s">
        <v>1245</v>
      </c>
      <c r="I50" s="1389" t="str">
        <f>VLOOKUP(G50,'Thông tin'!$G$2:$H$300,2,0)</f>
        <v>XE01276</v>
      </c>
      <c r="J50" s="1389" t="e">
        <f>VLOOKUP(H50,'Thông tin'!$B$2:$C$384,2,0)</f>
        <v>#N/A</v>
      </c>
      <c r="K50" s="1389"/>
      <c r="L50" s="1393">
        <v>750000</v>
      </c>
      <c r="M50" s="1389"/>
    </row>
    <row r="51" spans="1:13" s="1394" customFormat="1" ht="15.5">
      <c r="A51" s="1389">
        <v>55</v>
      </c>
      <c r="B51" s="1390" t="s">
        <v>2185</v>
      </c>
      <c r="C51" s="1391">
        <v>46058</v>
      </c>
      <c r="D51" s="1391"/>
      <c r="E51" s="1404" t="s">
        <v>1004</v>
      </c>
      <c r="F51" s="1392" t="str">
        <f>VLOOKUP(E51,'Mã xe'!$A$2:$B$84,2,0)</f>
        <v>15T</v>
      </c>
      <c r="G51" s="1390" t="s">
        <v>1361</v>
      </c>
      <c r="H51" s="1407" t="s">
        <v>1245</v>
      </c>
      <c r="I51" s="1389" t="str">
        <f>VLOOKUP(G51,'Thông tin'!$G$2:$H$300,2,0)</f>
        <v>XE01331</v>
      </c>
      <c r="J51" s="1389" t="e">
        <f>VLOOKUP(H51,'Thông tin'!$B$2:$C$384,2,0)</f>
        <v>#N/A</v>
      </c>
      <c r="K51" s="1389"/>
      <c r="L51" s="1393">
        <v>750000</v>
      </c>
      <c r="M51" s="1389"/>
    </row>
    <row r="52" spans="1:13" s="1394" customFormat="1" ht="15.5">
      <c r="A52" s="1389">
        <v>56</v>
      </c>
      <c r="B52" s="1390" t="s">
        <v>705</v>
      </c>
      <c r="C52" s="1391">
        <v>46059</v>
      </c>
      <c r="D52" s="1391"/>
      <c r="E52" s="1404" t="s">
        <v>1248</v>
      </c>
      <c r="F52" s="1392" t="str">
        <f>VLOOKUP(E52,'Mã xe'!$A$2:$B$84,2,0)</f>
        <v>8T</v>
      </c>
      <c r="G52" s="1390" t="s">
        <v>1338</v>
      </c>
      <c r="H52" s="1407" t="s">
        <v>1237</v>
      </c>
      <c r="I52" s="1389" t="str">
        <f>VLOOKUP(G52,'Thông tin'!$G$2:$H$300,2,0)</f>
        <v>XE01304</v>
      </c>
      <c r="J52" s="1389" t="e">
        <f>VLOOKUP(H52,'Thông tin'!$B$2:$C$384,2,0)</f>
        <v>#N/A</v>
      </c>
      <c r="K52" s="1389"/>
      <c r="L52" s="1393">
        <v>750000</v>
      </c>
      <c r="M52" s="1389"/>
    </row>
    <row r="53" spans="1:13" s="1394" customFormat="1" ht="15.5">
      <c r="A53" s="1389">
        <v>57</v>
      </c>
      <c r="B53" s="1390" t="s">
        <v>705</v>
      </c>
      <c r="C53" s="1391">
        <v>46059</v>
      </c>
      <c r="D53" s="1391"/>
      <c r="E53" s="1404" t="s">
        <v>1248</v>
      </c>
      <c r="F53" s="1392" t="str">
        <f>VLOOKUP(E53,'Mã xe'!$A$2:$B$84,2,0)</f>
        <v>8T</v>
      </c>
      <c r="G53" s="1390" t="s">
        <v>1339</v>
      </c>
      <c r="H53" s="1407" t="s">
        <v>1237</v>
      </c>
      <c r="I53" s="1389" t="str">
        <f>VLOOKUP(G53,'Thông tin'!$G$2:$H$300,2,0)</f>
        <v>XE01305</v>
      </c>
      <c r="J53" s="1389" t="e">
        <f>VLOOKUP(H53,'Thông tin'!$B$2:$C$384,2,0)</f>
        <v>#N/A</v>
      </c>
      <c r="K53" s="1389"/>
      <c r="L53" s="1393">
        <v>750000</v>
      </c>
      <c r="M53" s="1389"/>
    </row>
    <row r="54" spans="1:13" s="1394" customFormat="1" ht="15.5">
      <c r="A54" s="1389">
        <v>58</v>
      </c>
      <c r="B54" s="1390" t="s">
        <v>705</v>
      </c>
      <c r="C54" s="1391">
        <v>46059</v>
      </c>
      <c r="D54" s="1391"/>
      <c r="E54" s="1404" t="s">
        <v>1064</v>
      </c>
      <c r="F54" s="1392" t="str">
        <f>VLOOKUP(E54,'Mã xe'!$A$2:$B$84,2,0)</f>
        <v>15T</v>
      </c>
      <c r="G54" s="1390" t="s">
        <v>2122</v>
      </c>
      <c r="H54" s="1407" t="s">
        <v>1237</v>
      </c>
      <c r="I54" s="1389" t="str">
        <f>VLOOKUP(G54,'Thông tin'!$G$2:$H$300,2,0)</f>
        <v>XE01390</v>
      </c>
      <c r="J54" s="1389" t="e">
        <f>VLOOKUP(H54,'Thông tin'!$B$2:$C$384,2,0)</f>
        <v>#N/A</v>
      </c>
      <c r="K54" s="1389"/>
      <c r="L54" s="1393">
        <v>750000</v>
      </c>
      <c r="M54" s="1389"/>
    </row>
    <row r="55" spans="1:13" s="1394" customFormat="1" ht="15.5">
      <c r="A55" s="1389">
        <v>59</v>
      </c>
      <c r="B55" s="1390" t="s">
        <v>705</v>
      </c>
      <c r="C55" s="1391">
        <v>46059</v>
      </c>
      <c r="D55" s="1391"/>
      <c r="E55" s="1404" t="s">
        <v>1064</v>
      </c>
      <c r="F55" s="1392" t="str">
        <f>VLOOKUP(E55,'Mã xe'!$A$2:$B$84,2,0)</f>
        <v>15T</v>
      </c>
      <c r="G55" s="1390" t="s">
        <v>2182</v>
      </c>
      <c r="H55" s="1407" t="s">
        <v>1237</v>
      </c>
      <c r="I55" s="1389" t="str">
        <f>VLOOKUP(G55,'Thông tin'!$G$2:$H$300,2,0)</f>
        <v>XE01490</v>
      </c>
      <c r="J55" s="1389" t="e">
        <f>VLOOKUP(H55,'Thông tin'!$B$2:$C$384,2,0)</f>
        <v>#N/A</v>
      </c>
      <c r="K55" s="1389"/>
      <c r="L55" s="1393">
        <v>750000</v>
      </c>
      <c r="M55" s="1389"/>
    </row>
    <row r="56" spans="1:13" s="1394" customFormat="1" ht="15.5">
      <c r="A56" s="1389">
        <v>60</v>
      </c>
      <c r="B56" s="1390" t="s">
        <v>705</v>
      </c>
      <c r="C56" s="1391">
        <v>46059</v>
      </c>
      <c r="D56" s="1391"/>
      <c r="E56" s="1403" t="s">
        <v>1049</v>
      </c>
      <c r="F56" s="1392" t="str">
        <f>VLOOKUP(E56,'Mã xe'!$A$2:$B$84,2,0)</f>
        <v>8T</v>
      </c>
      <c r="G56" s="1390" t="s">
        <v>1359</v>
      </c>
      <c r="H56" s="1340" t="s">
        <v>2188</v>
      </c>
      <c r="I56" s="1389" t="str">
        <f>VLOOKUP(G56,'Thông tin'!$G$2:$H$300,2,0)</f>
        <v>XE01263</v>
      </c>
      <c r="J56" s="1389" t="e">
        <f>VLOOKUP(H56,'Thông tin'!$B$2:$C$384,2,0)</f>
        <v>#N/A</v>
      </c>
      <c r="K56" s="1389"/>
      <c r="L56" s="1393">
        <v>750000</v>
      </c>
      <c r="M56" s="1389"/>
    </row>
    <row r="57" spans="1:13" s="1394" customFormat="1" ht="15.5">
      <c r="A57" s="1389">
        <v>65</v>
      </c>
      <c r="B57" s="1390" t="s">
        <v>705</v>
      </c>
      <c r="C57" s="1391">
        <v>46059</v>
      </c>
      <c r="D57" s="1391"/>
      <c r="E57" s="1403" t="s">
        <v>1049</v>
      </c>
      <c r="F57" s="1392" t="str">
        <f>VLOOKUP(E57,'Mã xe'!$A$2:$B$84,2,0)</f>
        <v>8T</v>
      </c>
      <c r="G57" s="1390" t="s">
        <v>1050</v>
      </c>
      <c r="H57" s="1340" t="s">
        <v>2188</v>
      </c>
      <c r="I57" s="1389" t="str">
        <f>VLOOKUP(G57,'Thông tin'!$G$2:$H$300,2,0)</f>
        <v>XE01005</v>
      </c>
      <c r="J57" s="1389" t="e">
        <f>VLOOKUP(H57,'Thông tin'!$B$2:$C$384,2,0)</f>
        <v>#N/A</v>
      </c>
      <c r="K57" s="1389"/>
      <c r="L57" s="1393">
        <v>750000</v>
      </c>
      <c r="M57" s="1389"/>
    </row>
    <row r="58" spans="1:13" s="1394" customFormat="1" ht="15.5">
      <c r="A58" s="1389">
        <v>66</v>
      </c>
      <c r="B58" s="1390" t="s">
        <v>705</v>
      </c>
      <c r="C58" s="1391">
        <v>46059</v>
      </c>
      <c r="D58" s="1391"/>
      <c r="E58" s="1403" t="s">
        <v>2111</v>
      </c>
      <c r="F58" s="1392" t="str">
        <f>VLOOKUP(E58,'Mã xe'!$A$2:$B$84,2,0)</f>
        <v>8T</v>
      </c>
      <c r="G58" s="1390" t="s">
        <v>2125</v>
      </c>
      <c r="H58" s="1340" t="s">
        <v>2192</v>
      </c>
      <c r="I58" s="1389" t="str">
        <f>VLOOKUP(G58,'Thông tin'!$G$2:$H$300,2,0)</f>
        <v>XE01417</v>
      </c>
      <c r="J58" s="1389" t="e">
        <f>VLOOKUP(H58,'Thông tin'!$B$2:$C$384,2,0)</f>
        <v>#N/A</v>
      </c>
      <c r="K58" s="1389"/>
      <c r="L58" s="1393">
        <v>750000</v>
      </c>
      <c r="M58" s="1389"/>
    </row>
    <row r="59" spans="1:13" s="1394" customFormat="1" ht="15.5">
      <c r="A59" s="1389">
        <v>67</v>
      </c>
      <c r="B59" s="1395" t="s">
        <v>705</v>
      </c>
      <c r="C59" s="1391">
        <v>46059</v>
      </c>
      <c r="D59" s="1391"/>
      <c r="E59" s="1403" t="s">
        <v>2111</v>
      </c>
      <c r="F59" s="1392" t="str">
        <f>VLOOKUP(E59,'Mã xe'!$A$2:$B$84,2,0)</f>
        <v>8T</v>
      </c>
      <c r="G59" s="1395" t="s">
        <v>2126</v>
      </c>
      <c r="H59" s="1340" t="s">
        <v>2192</v>
      </c>
      <c r="I59" s="1389" t="str">
        <f>VLOOKUP(G59,'Thông tin'!$G$2:$H$300,2,0)</f>
        <v>XE01418</v>
      </c>
      <c r="J59" s="1389" t="e">
        <f>VLOOKUP(H59,'Thông tin'!$B$2:$C$384,2,0)</f>
        <v>#N/A</v>
      </c>
      <c r="K59" s="1389"/>
      <c r="L59" s="1393">
        <v>750000</v>
      </c>
      <c r="M59" s="1389"/>
    </row>
    <row r="60" spans="1:13" s="1394" customFormat="1" ht="15.5">
      <c r="A60" s="1389">
        <v>68</v>
      </c>
      <c r="B60" s="1395" t="s">
        <v>705</v>
      </c>
      <c r="C60" s="1391">
        <v>46060</v>
      </c>
      <c r="D60" s="1391"/>
      <c r="E60" s="1404" t="s">
        <v>2273</v>
      </c>
      <c r="F60" s="1392" t="str">
        <f>VLOOKUP(E60,'Mã xe'!$A$2:$B$84,2,0)</f>
        <v>8T</v>
      </c>
      <c r="G60" s="1395" t="s">
        <v>2130</v>
      </c>
      <c r="H60" s="1407" t="s">
        <v>1237</v>
      </c>
      <c r="I60" s="1389" t="str">
        <f>VLOOKUP(G60,'Thông tin'!$G$2:$H$300,2,0)</f>
        <v>XE01434</v>
      </c>
      <c r="J60" s="1389" t="e">
        <f>VLOOKUP(H60,'Thông tin'!$B$2:$C$384,2,0)</f>
        <v>#N/A</v>
      </c>
      <c r="K60" s="1389"/>
      <c r="L60" s="1393">
        <v>750000</v>
      </c>
      <c r="M60" s="1389"/>
    </row>
    <row r="61" spans="1:13" s="1394" customFormat="1" ht="15.5">
      <c r="A61" s="1389">
        <v>69</v>
      </c>
      <c r="B61" s="1395" t="s">
        <v>705</v>
      </c>
      <c r="C61" s="1391">
        <v>46060</v>
      </c>
      <c r="D61" s="1391"/>
      <c r="E61" s="1404" t="s">
        <v>2273</v>
      </c>
      <c r="F61" s="1392" t="str">
        <f>VLOOKUP(E61,'Mã xe'!$A$2:$B$84,2,0)</f>
        <v>8T</v>
      </c>
      <c r="G61" s="1395" t="s">
        <v>2131</v>
      </c>
      <c r="H61" s="1407" t="s">
        <v>1237</v>
      </c>
      <c r="I61" s="1389" t="str">
        <f>VLOOKUP(G61,'Thông tin'!$G$2:$H$300,2,0)</f>
        <v>XE01433</v>
      </c>
      <c r="J61" s="1389" t="e">
        <f>VLOOKUP(H61,'Thông tin'!$B$2:$C$384,2,0)</f>
        <v>#N/A</v>
      </c>
      <c r="K61" s="1389"/>
      <c r="L61" s="1393">
        <v>750000</v>
      </c>
      <c r="M61" s="1389"/>
    </row>
    <row r="62" spans="1:13" s="1394" customFormat="1" ht="15.5">
      <c r="A62" s="1389">
        <v>70</v>
      </c>
      <c r="B62" s="1395" t="s">
        <v>705</v>
      </c>
      <c r="C62" s="1391">
        <v>46060</v>
      </c>
      <c r="D62" s="1391"/>
      <c r="E62" s="1403" t="s">
        <v>2109</v>
      </c>
      <c r="F62" s="1392" t="str">
        <f>VLOOKUP(E62,'Mã xe'!$A$2:$B$84,2,0)</f>
        <v>8T</v>
      </c>
      <c r="G62" s="1395" t="s">
        <v>1354</v>
      </c>
      <c r="H62" s="1407" t="s">
        <v>1237</v>
      </c>
      <c r="I62" s="1389" t="str">
        <f>VLOOKUP(G62,'Thông tin'!$G$2:$H$300,2,0)</f>
        <v>XE01283</v>
      </c>
      <c r="J62" s="1389" t="e">
        <f>VLOOKUP(H62,'Thông tin'!$B$2:$C$384,2,0)</f>
        <v>#N/A</v>
      </c>
      <c r="K62" s="1389"/>
      <c r="L62" s="1393">
        <v>750000</v>
      </c>
      <c r="M62" s="1389"/>
    </row>
    <row r="63" spans="1:13" s="1394" customFormat="1" ht="15.5">
      <c r="A63" s="1389">
        <v>71</v>
      </c>
      <c r="B63" s="1395" t="s">
        <v>705</v>
      </c>
      <c r="C63" s="1391">
        <v>46060</v>
      </c>
      <c r="D63" s="1391"/>
      <c r="E63" s="1403" t="s">
        <v>2109</v>
      </c>
      <c r="F63" s="1392" t="str">
        <f>VLOOKUP(E63,'Mã xe'!$A$2:$B$84,2,0)</f>
        <v>8T</v>
      </c>
      <c r="G63" s="1395" t="s">
        <v>1356</v>
      </c>
      <c r="H63" s="1407" t="s">
        <v>1237</v>
      </c>
      <c r="I63" s="1389" t="str">
        <f>VLOOKUP(G63,'Thông tin'!$G$2:$H$300,2,0)</f>
        <v>XE01317</v>
      </c>
      <c r="J63" s="1389" t="e">
        <f>VLOOKUP(H63,'Thông tin'!$B$2:$C$384,2,0)</f>
        <v>#N/A</v>
      </c>
      <c r="K63" s="1389"/>
      <c r="L63" s="1393">
        <v>750000</v>
      </c>
      <c r="M63" s="1389"/>
    </row>
    <row r="64" spans="1:13" s="1394" customFormat="1" ht="15.5">
      <c r="A64" s="1389">
        <v>76</v>
      </c>
      <c r="B64" s="1395" t="s">
        <v>705</v>
      </c>
      <c r="C64" s="1391">
        <v>46062</v>
      </c>
      <c r="D64" s="1391"/>
      <c r="E64" s="1403" t="s">
        <v>1061</v>
      </c>
      <c r="F64" s="1392" t="str">
        <f>VLOOKUP(E64,'Mã xe'!$A$2:$B$84,2,0)</f>
        <v>8T</v>
      </c>
      <c r="G64" s="1395" t="s">
        <v>1352</v>
      </c>
      <c r="H64" s="1407" t="s">
        <v>1237</v>
      </c>
      <c r="I64" s="1389" t="str">
        <f>VLOOKUP(G64,'Thông tin'!$G$2:$H$300,2,0)</f>
        <v>XE01316</v>
      </c>
      <c r="J64" s="1389" t="e">
        <f>VLOOKUP(H64,'Thông tin'!$B$2:$C$384,2,0)</f>
        <v>#N/A</v>
      </c>
      <c r="K64" s="1389"/>
      <c r="L64" s="1393">
        <v>750000</v>
      </c>
      <c r="M64" s="1389"/>
    </row>
    <row r="65" spans="1:13" s="1394" customFormat="1" ht="15.5">
      <c r="A65" s="1389">
        <v>77</v>
      </c>
      <c r="B65" s="1395" t="s">
        <v>705</v>
      </c>
      <c r="C65" s="1391">
        <v>46062</v>
      </c>
      <c r="D65" s="1391"/>
      <c r="E65" s="1403" t="s">
        <v>1061</v>
      </c>
      <c r="F65" s="1392" t="str">
        <f>VLOOKUP(E65,'Mã xe'!$A$2:$B$84,2,0)</f>
        <v>8T</v>
      </c>
      <c r="G65" s="1395" t="s">
        <v>2120</v>
      </c>
      <c r="H65" s="1407" t="s">
        <v>1237</v>
      </c>
      <c r="I65" s="1389" t="str">
        <f>VLOOKUP(G65,'Thông tin'!$G$2:$H$300,2,0)</f>
        <v>XE01341</v>
      </c>
      <c r="J65" s="1389" t="e">
        <f>VLOOKUP(H65,'Thông tin'!$B$2:$C$384,2,0)</f>
        <v>#N/A</v>
      </c>
      <c r="K65" s="1389"/>
      <c r="L65" s="1393">
        <v>750000</v>
      </c>
      <c r="M65" s="1389"/>
    </row>
    <row r="66" spans="1:13" s="1394" customFormat="1" ht="15.5">
      <c r="A66" s="1389">
        <v>78</v>
      </c>
      <c r="B66" s="1395" t="s">
        <v>705</v>
      </c>
      <c r="C66" s="1391">
        <v>46062</v>
      </c>
      <c r="D66" s="1391"/>
      <c r="E66" s="1404" t="s">
        <v>1045</v>
      </c>
      <c r="F66" s="1392" t="str">
        <f>VLOOKUP(E66,'Mã xe'!$A$2:$B$84,2,0)</f>
        <v>8T</v>
      </c>
      <c r="G66" s="1395" t="s">
        <v>1443</v>
      </c>
      <c r="H66" s="1340" t="s">
        <v>2187</v>
      </c>
      <c r="I66" s="1389" t="str">
        <f>VLOOKUP(G66,'Thông tin'!$G$2:$H$300,2,0)</f>
        <v>XE01335</v>
      </c>
      <c r="J66" s="1389" t="e">
        <f>VLOOKUP(H66,'Thông tin'!$B$2:$C$384,2,0)</f>
        <v>#N/A</v>
      </c>
      <c r="K66" s="1389"/>
      <c r="L66" s="1393">
        <v>750000</v>
      </c>
      <c r="M66" s="1389"/>
    </row>
    <row r="67" spans="1:13" s="1394" customFormat="1" ht="15.5">
      <c r="A67" s="1389">
        <v>79</v>
      </c>
      <c r="B67" s="1395" t="s">
        <v>705</v>
      </c>
      <c r="C67" s="1391">
        <v>46062</v>
      </c>
      <c r="D67" s="1391"/>
      <c r="E67" s="1404" t="s">
        <v>1045</v>
      </c>
      <c r="F67" s="1392" t="str">
        <f>VLOOKUP(E67,'Mã xe'!$A$2:$B$84,2,0)</f>
        <v>8T</v>
      </c>
      <c r="G67" s="1390" t="s">
        <v>1445</v>
      </c>
      <c r="H67" s="1340" t="s">
        <v>2187</v>
      </c>
      <c r="I67" s="1389" t="str">
        <f>VLOOKUP(G67,'Thông tin'!$G$2:$H$300,2,0)</f>
        <v>XE01336</v>
      </c>
      <c r="J67" s="1389" t="e">
        <f>VLOOKUP(H67,'Thông tin'!$B$2:$C$384,2,0)</f>
        <v>#N/A</v>
      </c>
      <c r="K67" s="1389"/>
      <c r="L67" s="1393">
        <v>750000</v>
      </c>
      <c r="M67" s="1389"/>
    </row>
    <row r="68" spans="1:13" s="1394" customFormat="1" ht="15.5">
      <c r="A68" s="1389">
        <v>80</v>
      </c>
      <c r="B68" s="1395" t="s">
        <v>705</v>
      </c>
      <c r="C68" s="1391">
        <v>46062</v>
      </c>
      <c r="D68" s="1391"/>
      <c r="E68" s="1403" t="s">
        <v>1072</v>
      </c>
      <c r="F68" s="1392" t="str">
        <f>VLOOKUP(E68,'Mã xe'!$A$2:$B$84,2,0)</f>
        <v>15T</v>
      </c>
      <c r="G68" s="1395" t="s">
        <v>2178</v>
      </c>
      <c r="H68" s="1340" t="s">
        <v>2188</v>
      </c>
      <c r="I68" s="1389" t="str">
        <f>VLOOKUP(G68,'Thông tin'!$G$2:$H$300,2,0)</f>
        <v>XE01492</v>
      </c>
      <c r="J68" s="1389" t="e">
        <f>VLOOKUP(H68,'Thông tin'!$B$2:$C$384,2,0)</f>
        <v>#N/A</v>
      </c>
      <c r="K68" s="1389"/>
      <c r="L68" s="1393">
        <v>750000</v>
      </c>
      <c r="M68" s="1389"/>
    </row>
    <row r="69" spans="1:13" s="1394" customFormat="1" ht="15.5">
      <c r="A69" s="1389">
        <v>81</v>
      </c>
      <c r="B69" s="1395" t="s">
        <v>705</v>
      </c>
      <c r="C69" s="1391">
        <v>46062</v>
      </c>
      <c r="D69" s="1391"/>
      <c r="E69" s="1403" t="s">
        <v>1072</v>
      </c>
      <c r="F69" s="1392" t="str">
        <f>VLOOKUP(E69,'Mã xe'!$A$2:$B$84,2,0)</f>
        <v>15T</v>
      </c>
      <c r="G69" s="1395" t="s">
        <v>2179</v>
      </c>
      <c r="H69" s="1340" t="s">
        <v>2188</v>
      </c>
      <c r="I69" s="1389" t="str">
        <f>VLOOKUP(G69,'Thông tin'!$G$2:$H$300,2,0)</f>
        <v>XE01493</v>
      </c>
      <c r="J69" s="1389" t="e">
        <f>VLOOKUP(H69,'Thông tin'!$B$2:$C$384,2,0)</f>
        <v>#N/A</v>
      </c>
      <c r="K69" s="1389"/>
      <c r="L69" s="1393">
        <v>750000</v>
      </c>
      <c r="M69" s="1389"/>
    </row>
    <row r="70" spans="1:13" s="1394" customFormat="1" ht="15.5">
      <c r="A70" s="1389">
        <v>84</v>
      </c>
      <c r="B70" s="1390" t="s">
        <v>705</v>
      </c>
      <c r="C70" s="1391">
        <v>46062</v>
      </c>
      <c r="D70" s="1391"/>
      <c r="E70" s="1403" t="s">
        <v>1030</v>
      </c>
      <c r="F70" s="1392" t="str">
        <f>VLOOKUP(E70,'Mã xe'!$A$2:$B$84,2,0)</f>
        <v>15T</v>
      </c>
      <c r="G70" s="1390" t="s">
        <v>1341</v>
      </c>
      <c r="H70" s="1340" t="s">
        <v>2192</v>
      </c>
      <c r="I70" s="1389" t="str">
        <f>VLOOKUP(G70,'Thông tin'!$G$2:$H$300,2,0)</f>
        <v>XE01281</v>
      </c>
      <c r="J70" s="1389" t="e">
        <f>VLOOKUP(H70,'Thông tin'!$B$2:$C$384,2,0)</f>
        <v>#N/A</v>
      </c>
      <c r="K70" s="1389"/>
      <c r="L70" s="1393">
        <v>750000</v>
      </c>
      <c r="M70" s="1389"/>
    </row>
    <row r="71" spans="1:13" s="1394" customFormat="1" ht="15.5">
      <c r="A71" s="1389">
        <v>85</v>
      </c>
      <c r="B71" s="1395" t="s">
        <v>705</v>
      </c>
      <c r="C71" s="1391">
        <v>46062</v>
      </c>
      <c r="D71" s="1391"/>
      <c r="E71" s="1403" t="s">
        <v>1030</v>
      </c>
      <c r="F71" s="1392" t="str">
        <f>VLOOKUP(E71,'Mã xe'!$A$2:$B$84,2,0)</f>
        <v>15T</v>
      </c>
      <c r="G71" s="1395" t="s">
        <v>2134</v>
      </c>
      <c r="H71" s="1340" t="s">
        <v>2192</v>
      </c>
      <c r="I71" s="1389" t="str">
        <f>VLOOKUP(G71,'Thông tin'!$G$2:$H$300,2,0)</f>
        <v>XE01453</v>
      </c>
      <c r="J71" s="1389" t="e">
        <f>VLOOKUP(H71,'Thông tin'!$B$2:$C$384,2,0)</f>
        <v>#N/A</v>
      </c>
      <c r="K71" s="1389"/>
      <c r="L71" s="1393">
        <v>750000</v>
      </c>
      <c r="M71" s="1389"/>
    </row>
    <row r="72" spans="1:13" s="1394" customFormat="1" ht="15.5">
      <c r="A72" s="1389">
        <v>86</v>
      </c>
      <c r="B72" s="1395" t="s">
        <v>705</v>
      </c>
      <c r="C72" s="1391">
        <v>46063</v>
      </c>
      <c r="D72" s="1391"/>
      <c r="E72" s="1403" t="s">
        <v>2111</v>
      </c>
      <c r="F72" s="1392" t="str">
        <f>VLOOKUP(E72,'Mã xe'!$A$2:$B$84,2,0)</f>
        <v>8T</v>
      </c>
      <c r="G72" s="1395" t="s">
        <v>2125</v>
      </c>
      <c r="H72" s="1340" t="s">
        <v>2191</v>
      </c>
      <c r="I72" s="1389" t="str">
        <f>VLOOKUP(G72,'Thông tin'!$G$2:$H$300,2,0)</f>
        <v>XE01417</v>
      </c>
      <c r="J72" s="1389" t="e">
        <f>VLOOKUP(H72,'Thông tin'!$B$2:$C$384,2,0)</f>
        <v>#N/A</v>
      </c>
      <c r="K72" s="1389"/>
      <c r="L72" s="1393">
        <v>750000</v>
      </c>
      <c r="M72" s="1389"/>
    </row>
    <row r="73" spans="1:13" s="1394" customFormat="1" ht="15.5">
      <c r="A73" s="1389">
        <v>89</v>
      </c>
      <c r="B73" s="1395" t="s">
        <v>705</v>
      </c>
      <c r="C73" s="1391">
        <v>46063</v>
      </c>
      <c r="D73" s="1391"/>
      <c r="E73" s="1403" t="s">
        <v>2111</v>
      </c>
      <c r="F73" s="1392" t="str">
        <f>VLOOKUP(E73,'Mã xe'!$A$2:$B$84,2,0)</f>
        <v>8T</v>
      </c>
      <c r="G73" s="1395" t="s">
        <v>2126</v>
      </c>
      <c r="H73" s="1340" t="s">
        <v>2191</v>
      </c>
      <c r="I73" s="1389" t="str">
        <f>VLOOKUP(G73,'Thông tin'!$G$2:$H$300,2,0)</f>
        <v>XE01418</v>
      </c>
      <c r="J73" s="1389" t="e">
        <f>VLOOKUP(H73,'Thông tin'!$B$2:$C$384,2,0)</f>
        <v>#N/A</v>
      </c>
      <c r="K73" s="1389"/>
      <c r="L73" s="1393">
        <v>750000</v>
      </c>
      <c r="M73" s="1389"/>
    </row>
    <row r="74" spans="1:13" s="1394" customFormat="1" ht="15.5">
      <c r="A74" s="1389">
        <v>90</v>
      </c>
      <c r="B74" s="1395" t="s">
        <v>705</v>
      </c>
      <c r="C74" s="1391">
        <v>46063</v>
      </c>
      <c r="D74" s="1391"/>
      <c r="E74" s="1340" t="s">
        <v>1058</v>
      </c>
      <c r="F74" s="1392" t="str">
        <f>VLOOKUP(E74,'Mã xe'!$A$2:$B$84,2,0)</f>
        <v>8T</v>
      </c>
      <c r="G74" s="1395" t="s">
        <v>2225</v>
      </c>
      <c r="H74" s="1340" t="s">
        <v>2191</v>
      </c>
      <c r="I74" s="1389" t="str">
        <f>VLOOKUP(G74,'Thông tin'!$G$2:$H$300,2,0)</f>
        <v>XE01504</v>
      </c>
      <c r="J74" s="1389" t="e">
        <f>VLOOKUP(H74,'Thông tin'!$B$2:$C$384,2,0)</f>
        <v>#N/A</v>
      </c>
      <c r="K74" s="1389"/>
      <c r="L74" s="1393">
        <v>750000</v>
      </c>
      <c r="M74" s="1389"/>
    </row>
    <row r="75" spans="1:13" s="1394" customFormat="1" ht="15.5">
      <c r="A75" s="1389">
        <v>91</v>
      </c>
      <c r="B75" s="1395" t="s">
        <v>705</v>
      </c>
      <c r="C75" s="1391">
        <v>46063</v>
      </c>
      <c r="D75" s="1391"/>
      <c r="E75" s="1403" t="s">
        <v>1251</v>
      </c>
      <c r="F75" s="1392" t="str">
        <f>VLOOKUP(E75,'Mã xe'!$A$2:$B$84,2,0)</f>
        <v>8T</v>
      </c>
      <c r="G75" s="1395" t="s">
        <v>2221</v>
      </c>
      <c r="H75" s="1340" t="s">
        <v>2105</v>
      </c>
      <c r="I75" s="1389" t="str">
        <f>VLOOKUP(G75,'Thông tin'!$G$2:$H$300,2,0)</f>
        <v>XE01507</v>
      </c>
      <c r="J75" s="1389" t="e">
        <f>VLOOKUP(H75,'Thông tin'!$B$2:$C$384,2,0)</f>
        <v>#N/A</v>
      </c>
      <c r="K75" s="1389"/>
      <c r="L75" s="1393">
        <v>750000</v>
      </c>
      <c r="M75" s="1389"/>
    </row>
    <row r="76" spans="1:13" s="1394" customFormat="1" ht="31">
      <c r="A76" s="1389">
        <v>92</v>
      </c>
      <c r="B76" s="1395" t="s">
        <v>705</v>
      </c>
      <c r="C76" s="1391">
        <v>46063</v>
      </c>
      <c r="D76" s="1391"/>
      <c r="E76" s="1403" t="s">
        <v>1251</v>
      </c>
      <c r="F76" s="1392" t="str">
        <f>VLOOKUP(E76,'Mã xe'!$A$2:$B$84,2,0)</f>
        <v>8T</v>
      </c>
      <c r="G76" s="1395" t="s">
        <v>2223</v>
      </c>
      <c r="H76" s="1340" t="s">
        <v>2105</v>
      </c>
      <c r="I76" s="1389" t="str">
        <f>VLOOKUP(G76,'Thông tin'!$G$2:$H$300,2,0)</f>
        <v>XE01506</v>
      </c>
      <c r="J76" s="1389" t="e">
        <f>VLOOKUP(H76,'Thông tin'!$B$2:$C$384,2,0)</f>
        <v>#N/A</v>
      </c>
      <c r="K76" s="1389"/>
      <c r="L76" s="1393">
        <v>750000</v>
      </c>
      <c r="M76" s="1389"/>
    </row>
    <row r="77" spans="1:13" s="1394" customFormat="1" ht="15.5">
      <c r="A77" s="1389">
        <v>99</v>
      </c>
      <c r="B77" s="1395" t="s">
        <v>705</v>
      </c>
      <c r="C77" s="1391">
        <v>46064</v>
      </c>
      <c r="D77" s="1391"/>
      <c r="E77" s="1403" t="s">
        <v>2273</v>
      </c>
      <c r="F77" s="1392" t="str">
        <f>VLOOKUP(E77,'Mã xe'!$A$2:$B$84,2,0)</f>
        <v>8T</v>
      </c>
      <c r="G77" s="1395" t="s">
        <v>2130</v>
      </c>
      <c r="H77" s="1340" t="s">
        <v>2105</v>
      </c>
      <c r="I77" s="1389" t="str">
        <f>VLOOKUP(G77,'Thông tin'!$G$2:$H$300,2,0)</f>
        <v>XE01434</v>
      </c>
      <c r="J77" s="1389" t="e">
        <f>VLOOKUP(H77,'Thông tin'!$B$2:$C$384,2,0)</f>
        <v>#N/A</v>
      </c>
      <c r="K77" s="1389"/>
      <c r="L77" s="1393">
        <v>750000</v>
      </c>
      <c r="M77" s="1389"/>
    </row>
    <row r="78" spans="1:13" s="1394" customFormat="1" ht="15.5">
      <c r="A78" s="1389">
        <v>100</v>
      </c>
      <c r="B78" s="1395" t="s">
        <v>705</v>
      </c>
      <c r="C78" s="1391">
        <v>46064</v>
      </c>
      <c r="D78" s="1391"/>
      <c r="E78" s="1403" t="s">
        <v>2273</v>
      </c>
      <c r="F78" s="1392" t="str">
        <f>VLOOKUP(E78,'Mã xe'!$A$2:$B$84,2,0)</f>
        <v>8T</v>
      </c>
      <c r="G78" s="1395" t="s">
        <v>2131</v>
      </c>
      <c r="H78" s="1340" t="s">
        <v>2105</v>
      </c>
      <c r="I78" s="1389" t="str">
        <f>VLOOKUP(G78,'Thông tin'!$G$2:$H$300,2,0)</f>
        <v>XE01433</v>
      </c>
      <c r="J78" s="1389" t="e">
        <f>VLOOKUP(H78,'Thông tin'!$B$2:$C$384,2,0)</f>
        <v>#N/A</v>
      </c>
      <c r="K78" s="1389"/>
      <c r="L78" s="1393">
        <v>750000</v>
      </c>
      <c r="M78" s="1389"/>
    </row>
    <row r="79" spans="1:13" s="1394" customFormat="1" ht="15.5">
      <c r="A79" s="1389">
        <v>101</v>
      </c>
      <c r="B79" s="1395" t="s">
        <v>705</v>
      </c>
      <c r="C79" s="1391">
        <v>46064</v>
      </c>
      <c r="D79" s="1391"/>
      <c r="E79" s="1403" t="s">
        <v>1033</v>
      </c>
      <c r="F79" s="1392" t="str">
        <f>VLOOKUP(E79,'Mã xe'!$A$2:$B$84,2,0)</f>
        <v>15T</v>
      </c>
      <c r="G79" s="1395" t="s">
        <v>2170</v>
      </c>
      <c r="H79" s="1340" t="s">
        <v>2312</v>
      </c>
      <c r="I79" s="1389" t="str">
        <f>VLOOKUP(G79,'Thông tin'!$G$2:$H$300,2,0)</f>
        <v>XE01470</v>
      </c>
      <c r="J79" s="1389">
        <f>VLOOKUP(H79,'Thông tin'!$B$2:$C$384,2,0)</f>
        <v>1200</v>
      </c>
      <c r="K79" s="1389"/>
      <c r="L79" s="1393">
        <v>750000</v>
      </c>
      <c r="M79" s="1389"/>
    </row>
    <row r="80" spans="1:13" s="1394" customFormat="1" ht="15.5">
      <c r="A80" s="1389">
        <v>102</v>
      </c>
      <c r="B80" s="1395" t="s">
        <v>705</v>
      </c>
      <c r="C80" s="1391">
        <v>46064</v>
      </c>
      <c r="D80" s="1391"/>
      <c r="E80" s="1403" t="s">
        <v>1033</v>
      </c>
      <c r="F80" s="1392" t="str">
        <f>VLOOKUP(E80,'Mã xe'!$A$2:$B$84,2,0)</f>
        <v>15T</v>
      </c>
      <c r="G80" s="1395" t="s">
        <v>2311</v>
      </c>
      <c r="H80" s="1340" t="s">
        <v>2312</v>
      </c>
      <c r="I80" s="1389" t="str">
        <f>VLOOKUP(G80,'Thông tin'!$G$2:$H$300,2,0)</f>
        <v>XE01469</v>
      </c>
      <c r="J80" s="1389">
        <f>VLOOKUP(H80,'Thông tin'!$B$2:$C$384,2,0)</f>
        <v>1200</v>
      </c>
      <c r="K80" s="1389"/>
      <c r="L80" s="1393">
        <v>750000</v>
      </c>
      <c r="M80" s="1389"/>
    </row>
    <row r="81" spans="1:13" s="1394" customFormat="1" ht="15.5">
      <c r="A81" s="1389">
        <v>103</v>
      </c>
      <c r="B81" s="1395" t="s">
        <v>705</v>
      </c>
      <c r="C81" s="1391">
        <v>46075</v>
      </c>
      <c r="D81" s="1391"/>
      <c r="E81" s="1403" t="s">
        <v>2110</v>
      </c>
      <c r="F81" s="1392" t="str">
        <f>VLOOKUP(E81,'Mã xe'!$A$2:$B$84,2,0)</f>
        <v>8T</v>
      </c>
      <c r="G81" s="1395" t="s">
        <v>1358</v>
      </c>
      <c r="H81" s="1407" t="s">
        <v>1245</v>
      </c>
      <c r="I81" s="1389" t="str">
        <f>VLOOKUP(G81,'Thông tin'!$G$2:$H$300,2,0)</f>
        <v>XE01326</v>
      </c>
      <c r="J81" s="1389" t="e">
        <f>VLOOKUP(H81,'Thông tin'!$B$2:$C$384,2,0)</f>
        <v>#N/A</v>
      </c>
      <c r="K81" s="1389"/>
      <c r="L81" s="1393">
        <v>750000</v>
      </c>
      <c r="M81" s="1389"/>
    </row>
    <row r="82" spans="1:13" s="1394" customFormat="1" ht="15.5">
      <c r="A82" s="1389">
        <v>104</v>
      </c>
      <c r="B82" s="1395" t="s">
        <v>705</v>
      </c>
      <c r="C82" s="1391">
        <v>46075</v>
      </c>
      <c r="D82" s="1391"/>
      <c r="E82" s="1403" t="s">
        <v>2110</v>
      </c>
      <c r="F82" s="1392" t="str">
        <f>VLOOKUP(E82,'Mã xe'!$A$2:$B$84,2,0)</f>
        <v>8T</v>
      </c>
      <c r="G82" s="1395" t="s">
        <v>1357</v>
      </c>
      <c r="H82" s="1407" t="s">
        <v>1245</v>
      </c>
      <c r="I82" s="1389" t="str">
        <f>VLOOKUP(G82,'Thông tin'!$G$2:$H$300,2,0)</f>
        <v>XE01325</v>
      </c>
      <c r="J82" s="1389" t="e">
        <f>VLOOKUP(H82,'Thông tin'!$B$2:$C$384,2,0)</f>
        <v>#N/A</v>
      </c>
      <c r="K82" s="1389"/>
      <c r="L82" s="1393">
        <v>750000</v>
      </c>
      <c r="M82" s="1389"/>
    </row>
    <row r="83" spans="1:13" s="1394" customFormat="1" ht="31">
      <c r="A83" s="1389">
        <v>105</v>
      </c>
      <c r="B83" s="1395" t="s">
        <v>705</v>
      </c>
      <c r="C83" s="1391">
        <v>46075</v>
      </c>
      <c r="D83" s="1391"/>
      <c r="E83" s="1403" t="s">
        <v>1030</v>
      </c>
      <c r="F83" s="1392" t="str">
        <f>VLOOKUP(E83,'Mã xe'!$A$2:$B$84,2,0)</f>
        <v>15T</v>
      </c>
      <c r="G83" s="1395" t="s">
        <v>2223</v>
      </c>
      <c r="H83" s="1340" t="s">
        <v>2158</v>
      </c>
      <c r="I83" s="1389" t="str">
        <f>VLOOKUP(G83,'Thông tin'!$G$2:$H$300,2,0)</f>
        <v>XE01506</v>
      </c>
      <c r="J83" s="1389" t="e">
        <f>VLOOKUP(H83,'Thông tin'!$B$2:$C$384,2,0)</f>
        <v>#N/A</v>
      </c>
      <c r="K83" s="1389"/>
      <c r="L83" s="1393">
        <v>750000</v>
      </c>
      <c r="M83" s="1389"/>
    </row>
    <row r="84" spans="1:13" s="1394" customFormat="1" ht="15.5">
      <c r="A84" s="1389">
        <v>106</v>
      </c>
      <c r="B84" s="1395" t="s">
        <v>705</v>
      </c>
      <c r="C84" s="1391">
        <v>46075</v>
      </c>
      <c r="D84" s="1391"/>
      <c r="E84" s="1403" t="s">
        <v>1030</v>
      </c>
      <c r="F84" s="1392" t="str">
        <f>VLOOKUP(E84,'Mã xe'!$A$2:$B$84,2,0)</f>
        <v>15T</v>
      </c>
      <c r="G84" s="1395" t="s">
        <v>2221</v>
      </c>
      <c r="H84" s="1340" t="s">
        <v>2158</v>
      </c>
      <c r="I84" s="1389" t="str">
        <f>VLOOKUP(G84,'Thông tin'!$G$2:$H$300,2,0)</f>
        <v>XE01507</v>
      </c>
      <c r="J84" s="1389" t="e">
        <f>VLOOKUP(H84,'Thông tin'!$B$2:$C$384,2,0)</f>
        <v>#N/A</v>
      </c>
      <c r="K84" s="1389"/>
      <c r="L84" s="1393">
        <v>750000</v>
      </c>
      <c r="M84" s="1389"/>
    </row>
    <row r="85" spans="1:13" s="1394" customFormat="1" ht="15.5">
      <c r="A85" s="1389">
        <v>107</v>
      </c>
      <c r="B85" s="1395" t="s">
        <v>705</v>
      </c>
      <c r="C85" s="1391">
        <v>46075</v>
      </c>
      <c r="D85" s="1391"/>
      <c r="E85" s="1403" t="s">
        <v>2273</v>
      </c>
      <c r="F85" s="1392" t="str">
        <f>VLOOKUP(E85,'Mã xe'!$A$2:$B$84,2,0)</f>
        <v>8T</v>
      </c>
      <c r="G85" s="1395" t="s">
        <v>2130</v>
      </c>
      <c r="H85" s="1407" t="s">
        <v>1237</v>
      </c>
      <c r="I85" s="1389" t="str">
        <f>VLOOKUP(G85,'Thông tin'!$G$2:$H$300,2,0)</f>
        <v>XE01434</v>
      </c>
      <c r="J85" s="1389" t="e">
        <f>VLOOKUP(H85,'Thông tin'!$B$2:$C$384,2,0)</f>
        <v>#N/A</v>
      </c>
      <c r="K85" s="1389"/>
      <c r="L85" s="1393">
        <v>750000</v>
      </c>
      <c r="M85" s="1389"/>
    </row>
    <row r="86" spans="1:13" s="1394" customFormat="1" ht="15.5">
      <c r="A86" s="1389">
        <v>108</v>
      </c>
      <c r="B86" s="1395" t="s">
        <v>705</v>
      </c>
      <c r="C86" s="1391">
        <v>46075</v>
      </c>
      <c r="D86" s="1391"/>
      <c r="E86" s="1403" t="s">
        <v>2273</v>
      </c>
      <c r="F86" s="1392" t="str">
        <f>VLOOKUP(E86,'Mã xe'!$A$2:$B$84,2,0)</f>
        <v>8T</v>
      </c>
      <c r="G86" s="1395" t="s">
        <v>2131</v>
      </c>
      <c r="H86" s="1407" t="s">
        <v>1237</v>
      </c>
      <c r="I86" s="1389" t="str">
        <f>VLOOKUP(G86,'Thông tin'!$G$2:$H$300,2,0)</f>
        <v>XE01433</v>
      </c>
      <c r="J86" s="1389" t="e">
        <f>VLOOKUP(H86,'Thông tin'!$B$2:$C$384,2,0)</f>
        <v>#N/A</v>
      </c>
      <c r="K86" s="1389"/>
      <c r="L86" s="1393">
        <v>750000</v>
      </c>
      <c r="M86" s="1389"/>
    </row>
    <row r="87" spans="1:13" s="1394" customFormat="1" ht="15.5">
      <c r="A87" s="1389">
        <v>111</v>
      </c>
      <c r="B87" s="1395" t="s">
        <v>705</v>
      </c>
      <c r="C87" s="1391">
        <v>46075</v>
      </c>
      <c r="D87" s="1391"/>
      <c r="E87" s="1387" t="s">
        <v>2275</v>
      </c>
      <c r="F87" s="1392" t="str">
        <f>VLOOKUP(E87,'Mã xe'!$A$2:$B$84,2,0)</f>
        <v>8T</v>
      </c>
      <c r="G87" s="1395" t="s">
        <v>2243</v>
      </c>
      <c r="H87" s="1407" t="s">
        <v>1245</v>
      </c>
      <c r="I87" s="1389" t="str">
        <f>VLOOKUP(G87,'Thông tin'!$G$2:$H$300,2,0)</f>
        <v>XE01532</v>
      </c>
      <c r="J87" s="1389" t="e">
        <f>VLOOKUP(H87,'Thông tin'!$B$2:$C$384,2,0)</f>
        <v>#N/A</v>
      </c>
      <c r="K87" s="1389"/>
      <c r="L87" s="1393">
        <v>750000</v>
      </c>
      <c r="M87" s="1389"/>
    </row>
    <row r="88" spans="1:13" s="1394" customFormat="1" ht="15.5">
      <c r="A88" s="1389">
        <v>112</v>
      </c>
      <c r="B88" s="1395" t="s">
        <v>705</v>
      </c>
      <c r="C88" s="1391">
        <v>46075</v>
      </c>
      <c r="D88" s="1391"/>
      <c r="E88" s="1404" t="s">
        <v>2275</v>
      </c>
      <c r="F88" s="1392" t="str">
        <f>VLOOKUP(E88,'Mã xe'!$A$2:$B$84,2,0)</f>
        <v>8T</v>
      </c>
      <c r="G88" s="1395" t="s">
        <v>2245</v>
      </c>
      <c r="H88" s="1407" t="s">
        <v>1245</v>
      </c>
      <c r="I88" s="1389" t="str">
        <f>VLOOKUP(G88,'Thông tin'!$G$2:$H$300,2,0)</f>
        <v>XE01533</v>
      </c>
      <c r="J88" s="1389" t="e">
        <f>VLOOKUP(H88,'Thông tin'!$B$2:$C$384,2,0)</f>
        <v>#N/A</v>
      </c>
      <c r="K88" s="1389"/>
      <c r="L88" s="1393">
        <v>750000</v>
      </c>
      <c r="M88" s="1389"/>
    </row>
    <row r="89" spans="1:13" s="1394" customFormat="1" ht="15.5">
      <c r="A89" s="1389">
        <v>119</v>
      </c>
      <c r="B89" s="1395" t="s">
        <v>705</v>
      </c>
      <c r="C89" s="1391">
        <v>46076</v>
      </c>
      <c r="D89" s="1391"/>
      <c r="E89" s="1403" t="s">
        <v>1251</v>
      </c>
      <c r="F89" s="1392" t="str">
        <f>VLOOKUP(E89,'Mã xe'!$A$2:$B$84,2,0)</f>
        <v>8T</v>
      </c>
      <c r="G89" s="1395" t="s">
        <v>2239</v>
      </c>
      <c r="H89" s="1407" t="s">
        <v>1245</v>
      </c>
      <c r="I89" s="1389" t="str">
        <f>VLOOKUP(G89,'Thông tin'!$G$2:$H$300,2,0)</f>
        <v>XE01530</v>
      </c>
      <c r="J89" s="1389" t="e">
        <f>VLOOKUP(H89,'Thông tin'!$B$2:$C$384,2,0)</f>
        <v>#N/A</v>
      </c>
      <c r="K89" s="1389"/>
      <c r="L89" s="1393">
        <v>750000</v>
      </c>
      <c r="M89" s="1389"/>
    </row>
    <row r="90" spans="1:13" s="1394" customFormat="1" ht="15.5">
      <c r="A90" s="1389">
        <v>120</v>
      </c>
      <c r="B90" s="1395" t="s">
        <v>705</v>
      </c>
      <c r="C90" s="1391">
        <v>46076</v>
      </c>
      <c r="D90" s="1391"/>
      <c r="E90" s="1403" t="s">
        <v>1251</v>
      </c>
      <c r="F90" s="1392" t="str">
        <f>VLOOKUP(E90,'Mã xe'!$A$2:$B$84,2,0)</f>
        <v>8T</v>
      </c>
      <c r="G90" s="1390" t="s">
        <v>2241</v>
      </c>
      <c r="H90" s="1407" t="s">
        <v>1245</v>
      </c>
      <c r="I90" s="1389" t="str">
        <f>VLOOKUP(G90,'Thông tin'!$G$2:$H$300,2,0)</f>
        <v>XE01531</v>
      </c>
      <c r="J90" s="1389" t="e">
        <f>VLOOKUP(H90,'Thông tin'!$B$2:$C$384,2,0)</f>
        <v>#N/A</v>
      </c>
      <c r="K90" s="1389"/>
      <c r="L90" s="1393">
        <v>750000</v>
      </c>
      <c r="M90" s="1389"/>
    </row>
    <row r="91" spans="1:13" s="1394" customFormat="1" ht="15.5">
      <c r="A91" s="1389">
        <v>121</v>
      </c>
      <c r="B91" s="1395" t="s">
        <v>705</v>
      </c>
      <c r="C91" s="1391">
        <v>46076</v>
      </c>
      <c r="D91" s="1391"/>
      <c r="E91" s="1403" t="s">
        <v>1064</v>
      </c>
      <c r="F91" s="1392" t="str">
        <f>VLOOKUP(E91,'Mã xe'!$A$2:$B$84,2,0)</f>
        <v>15T</v>
      </c>
      <c r="G91" s="1395" t="s">
        <v>2122</v>
      </c>
      <c r="H91" s="1340" t="s">
        <v>2313</v>
      </c>
      <c r="I91" s="1389" t="str">
        <f>VLOOKUP(G91,'Thông tin'!$G$2:$H$300,2,0)</f>
        <v>XE01390</v>
      </c>
      <c r="J91" s="1389" t="e">
        <f>VLOOKUP(H91,'Thông tin'!$B$2:$C$384,2,0)</f>
        <v>#N/A</v>
      </c>
      <c r="K91" s="1389"/>
      <c r="L91" s="1393">
        <v>750000</v>
      </c>
      <c r="M91" s="1389"/>
    </row>
    <row r="92" spans="1:13" s="1394" customFormat="1" ht="15.5">
      <c r="A92" s="1389">
        <v>122</v>
      </c>
      <c r="B92" s="1395" t="s">
        <v>705</v>
      </c>
      <c r="C92" s="1391">
        <v>46076</v>
      </c>
      <c r="D92" s="1391"/>
      <c r="E92" s="1403" t="s">
        <v>1064</v>
      </c>
      <c r="F92" s="1392" t="str">
        <f>VLOOKUP(E92,'Mã xe'!$A$2:$B$84,2,0)</f>
        <v>15T</v>
      </c>
      <c r="G92" s="1395" t="s">
        <v>2182</v>
      </c>
      <c r="H92" s="1340" t="s">
        <v>2313</v>
      </c>
      <c r="I92" s="1389" t="str">
        <f>VLOOKUP(G92,'Thông tin'!$G$2:$H$300,2,0)</f>
        <v>XE01490</v>
      </c>
      <c r="J92" s="1389" t="e">
        <f>VLOOKUP(H92,'Thông tin'!$B$2:$C$384,2,0)</f>
        <v>#N/A</v>
      </c>
      <c r="K92" s="1389"/>
      <c r="L92" s="1393">
        <v>750000</v>
      </c>
      <c r="M92" s="1389"/>
    </row>
    <row r="93" spans="1:13" s="1394" customFormat="1" ht="15.5">
      <c r="A93" s="1389">
        <v>125</v>
      </c>
      <c r="B93" s="1395" t="s">
        <v>705</v>
      </c>
      <c r="C93" s="1391">
        <v>46076</v>
      </c>
      <c r="D93" s="1391"/>
      <c r="E93" s="1403" t="s">
        <v>1058</v>
      </c>
      <c r="F93" s="1392" t="str">
        <f>VLOOKUP(E93,'Mã xe'!$A$2:$B$84,2,0)</f>
        <v>8T</v>
      </c>
      <c r="G93" s="1395" t="s">
        <v>2225</v>
      </c>
      <c r="H93" s="1407" t="s">
        <v>1237</v>
      </c>
      <c r="I93" s="1389" t="str">
        <f>VLOOKUP(G93,'Thông tin'!$G$2:$H$300,2,0)</f>
        <v>XE01504</v>
      </c>
      <c r="J93" s="1389" t="e">
        <f>VLOOKUP(H93,'Thông tin'!$B$2:$C$384,2,0)</f>
        <v>#N/A</v>
      </c>
      <c r="K93" s="1389"/>
      <c r="L93" s="1393">
        <v>750000</v>
      </c>
      <c r="M93" s="1389"/>
    </row>
    <row r="94" spans="1:13" s="1394" customFormat="1" ht="15.5">
      <c r="A94" s="1389">
        <v>126</v>
      </c>
      <c r="B94" s="1395" t="s">
        <v>705</v>
      </c>
      <c r="C94" s="1391">
        <v>46076</v>
      </c>
      <c r="D94" s="1391"/>
      <c r="E94" s="1403" t="s">
        <v>1058</v>
      </c>
      <c r="F94" s="1392" t="str">
        <f>VLOOKUP(E94,'Mã xe'!$A$2:$B$84,2,0)</f>
        <v>8T</v>
      </c>
      <c r="G94" s="1395" t="s">
        <v>2250</v>
      </c>
      <c r="H94" s="1407" t="s">
        <v>1237</v>
      </c>
      <c r="I94" s="1389" t="str">
        <f>VLOOKUP(G94,'Thông tin'!$G$2:$H$300,2,0)</f>
        <v>XE01529</v>
      </c>
      <c r="J94" s="1389" t="e">
        <f>VLOOKUP(H94,'Thông tin'!$B$2:$C$384,2,0)</f>
        <v>#N/A</v>
      </c>
      <c r="K94" s="1389"/>
      <c r="L94" s="1393">
        <v>750000</v>
      </c>
      <c r="M94" s="1389"/>
    </row>
    <row r="95" spans="1:13" s="1394" customFormat="1" ht="15.5">
      <c r="A95" s="1389">
        <v>127</v>
      </c>
      <c r="B95" s="1395" t="s">
        <v>705</v>
      </c>
      <c r="C95" s="1391">
        <v>46076</v>
      </c>
      <c r="D95" s="1391"/>
      <c r="E95" s="1403" t="s">
        <v>2272</v>
      </c>
      <c r="F95" s="1392" t="str">
        <f>VLOOKUP(E95,'Mã xe'!$A$2:$B$84,2,0)</f>
        <v>8T</v>
      </c>
      <c r="G95" s="1395" t="s">
        <v>1256</v>
      </c>
      <c r="H95" s="1407" t="s">
        <v>1237</v>
      </c>
      <c r="I95" s="1389" t="str">
        <f>VLOOKUP(G95,'Thông tin'!$G$2:$H$300,2,0)</f>
        <v>XE01149</v>
      </c>
      <c r="J95" s="1389" t="e">
        <f>VLOOKUP(H95,'Thông tin'!$B$2:$C$384,2,0)</f>
        <v>#N/A</v>
      </c>
      <c r="K95" s="1389"/>
      <c r="L95" s="1393">
        <v>750000</v>
      </c>
      <c r="M95" s="1389"/>
    </row>
    <row r="96" spans="1:13" s="1394" customFormat="1" ht="15.5">
      <c r="A96" s="1389">
        <v>128</v>
      </c>
      <c r="B96" s="1395" t="s">
        <v>705</v>
      </c>
      <c r="C96" s="1391">
        <v>46076</v>
      </c>
      <c r="D96" s="1391"/>
      <c r="E96" s="1403" t="s">
        <v>2272</v>
      </c>
      <c r="F96" s="1392" t="str">
        <f>VLOOKUP(E96,'Mã xe'!$A$2:$B$84,2,0)</f>
        <v>8T</v>
      </c>
      <c r="G96" s="1395" t="s">
        <v>1257</v>
      </c>
      <c r="H96" s="1407" t="s">
        <v>1237</v>
      </c>
      <c r="I96" s="1389" t="str">
        <f>VLOOKUP(G96,'Thông tin'!$G$2:$H$300,2,0)</f>
        <v>XE01151</v>
      </c>
      <c r="J96" s="1389" t="e">
        <f>VLOOKUP(H96,'Thông tin'!$B$2:$C$384,2,0)</f>
        <v>#N/A</v>
      </c>
      <c r="K96" s="1389"/>
      <c r="L96" s="1393">
        <v>750000</v>
      </c>
      <c r="M96" s="1389"/>
    </row>
    <row r="97" spans="1:13" s="1394" customFormat="1" ht="15.5">
      <c r="A97" s="1389">
        <v>129</v>
      </c>
      <c r="B97" s="1395" t="s">
        <v>705</v>
      </c>
      <c r="C97" s="1391">
        <v>46076</v>
      </c>
      <c r="D97" s="1391"/>
      <c r="E97" s="1387" t="s">
        <v>1070</v>
      </c>
      <c r="F97" s="1392" t="str">
        <f>VLOOKUP(E97,'Mã xe'!$A$2:$B$84,2,0)</f>
        <v>8T</v>
      </c>
      <c r="G97" s="1390" t="s">
        <v>2247</v>
      </c>
      <c r="H97" s="1340" t="s">
        <v>2187</v>
      </c>
      <c r="I97" s="1389" t="str">
        <f>VLOOKUP(G97,'Thông tin'!$G$2:$H$300,2,0)</f>
        <v>XE01534</v>
      </c>
      <c r="J97" s="1389" t="e">
        <f>VLOOKUP(H97,'Thông tin'!$B$2:$C$384,2,0)</f>
        <v>#N/A</v>
      </c>
      <c r="K97" s="1389"/>
      <c r="L97" s="1393">
        <v>750000</v>
      </c>
      <c r="M97" s="1389"/>
    </row>
    <row r="98" spans="1:13" s="1394" customFormat="1" ht="15.5">
      <c r="A98" s="1389">
        <v>130</v>
      </c>
      <c r="B98" s="1395" t="s">
        <v>705</v>
      </c>
      <c r="C98" s="1391">
        <v>46076</v>
      </c>
      <c r="D98" s="1391"/>
      <c r="E98" s="1387" t="s">
        <v>1070</v>
      </c>
      <c r="F98" s="1392" t="str">
        <f>VLOOKUP(E98,'Mã xe'!$A$2:$B$84,2,0)</f>
        <v>8T</v>
      </c>
      <c r="G98" s="1390" t="s">
        <v>2249</v>
      </c>
      <c r="H98" s="1340" t="s">
        <v>2187</v>
      </c>
      <c r="I98" s="1389" t="str">
        <f>VLOOKUP(G98,'Thông tin'!$G$2:$H$300,2,0)</f>
        <v>XE01535</v>
      </c>
      <c r="J98" s="1389" t="e">
        <f>VLOOKUP(H98,'Thông tin'!$B$2:$C$384,2,0)</f>
        <v>#N/A</v>
      </c>
      <c r="K98" s="1389"/>
      <c r="L98" s="1393">
        <v>750000</v>
      </c>
      <c r="M98" s="1389"/>
    </row>
    <row r="99" spans="1:13" s="1394" customFormat="1" ht="15.5">
      <c r="A99" s="1389">
        <v>137</v>
      </c>
      <c r="B99" s="1395" t="s">
        <v>705</v>
      </c>
      <c r="C99" s="1391">
        <v>46076</v>
      </c>
      <c r="D99" s="1391"/>
      <c r="E99" s="1340" t="s">
        <v>2108</v>
      </c>
      <c r="F99" s="1392" t="str">
        <f>VLOOKUP(E99,'Mã xe'!$A$2:$B$84,2,0)</f>
        <v>8T</v>
      </c>
      <c r="G99" s="1395" t="s">
        <v>1261</v>
      </c>
      <c r="H99" s="1340" t="s">
        <v>2192</v>
      </c>
      <c r="I99" s="1389" t="str">
        <f>VLOOKUP(G99,'Thông tin'!$G$2:$H$300,2,0)</f>
        <v>XE00818</v>
      </c>
      <c r="J99" s="1389" t="e">
        <f>VLOOKUP(H99,'Thông tin'!$B$2:$C$384,2,0)</f>
        <v>#N/A</v>
      </c>
      <c r="K99" s="1389"/>
      <c r="L99" s="1393">
        <v>750000</v>
      </c>
      <c r="M99" s="1389"/>
    </row>
    <row r="100" spans="1:13" s="1394" customFormat="1" ht="15.5">
      <c r="A100" s="1389">
        <v>138</v>
      </c>
      <c r="B100" s="1395" t="s">
        <v>705</v>
      </c>
      <c r="C100" s="1391">
        <v>46076</v>
      </c>
      <c r="D100" s="1391"/>
      <c r="E100" s="1340" t="s">
        <v>2108</v>
      </c>
      <c r="F100" s="1392" t="str">
        <f>VLOOKUP(E100,'Mã xe'!$A$2:$B$84,2,0)</f>
        <v>8T</v>
      </c>
      <c r="G100" s="1395" t="s">
        <v>1074</v>
      </c>
      <c r="H100" s="1340" t="s">
        <v>2192</v>
      </c>
      <c r="I100" s="1389" t="str">
        <f>VLOOKUP(G100,'Thông tin'!$G$2:$H$300,2,0)</f>
        <v>XE00996</v>
      </c>
      <c r="J100" s="1389" t="e">
        <f>VLOOKUP(H100,'Thông tin'!$B$2:$C$384,2,0)</f>
        <v>#N/A</v>
      </c>
      <c r="K100" s="1389"/>
      <c r="L100" s="1393">
        <v>750000</v>
      </c>
      <c r="M100" s="1389"/>
    </row>
    <row r="101" spans="1:13" s="1394" customFormat="1" ht="15.5">
      <c r="A101" s="1389">
        <v>139</v>
      </c>
      <c r="B101" s="1395" t="s">
        <v>705</v>
      </c>
      <c r="C101" s="1391">
        <v>46077</v>
      </c>
      <c r="D101" s="1391"/>
      <c r="E101" s="1340" t="s">
        <v>1057</v>
      </c>
      <c r="F101" s="1392" t="str">
        <f>VLOOKUP(E101,'Mã xe'!$A$2:$B$84,2,0)</f>
        <v>8T</v>
      </c>
      <c r="G101" s="1395" t="s">
        <v>1050</v>
      </c>
      <c r="H101" s="1407" t="s">
        <v>1237</v>
      </c>
      <c r="I101" s="1389" t="str">
        <f>VLOOKUP(G101,'Thông tin'!$G$2:$H$300,2,0)</f>
        <v>XE01005</v>
      </c>
      <c r="J101" s="1389" t="e">
        <f>VLOOKUP(H101,'Thông tin'!$B$2:$C$384,2,0)</f>
        <v>#N/A</v>
      </c>
      <c r="K101" s="1389"/>
      <c r="L101" s="1393">
        <v>750000</v>
      </c>
      <c r="M101" s="1389"/>
    </row>
    <row r="102" spans="1:13" s="1394" customFormat="1" ht="15.5">
      <c r="A102" s="1389">
        <v>140</v>
      </c>
      <c r="B102" s="1395" t="s">
        <v>705</v>
      </c>
      <c r="C102" s="1391">
        <v>46077</v>
      </c>
      <c r="D102" s="1391"/>
      <c r="E102" s="1340" t="s">
        <v>1057</v>
      </c>
      <c r="F102" s="1392" t="str">
        <f>VLOOKUP(E102,'Mã xe'!$A$2:$B$84,2,0)</f>
        <v>8T</v>
      </c>
      <c r="G102" s="1395" t="s">
        <v>1258</v>
      </c>
      <c r="H102" s="1407" t="s">
        <v>1237</v>
      </c>
      <c r="I102" s="1389" t="str">
        <f>VLOOKUP(G102,'Thông tin'!$G$2:$H$300,2,0)</f>
        <v>XE01164</v>
      </c>
      <c r="J102" s="1389" t="e">
        <f>VLOOKUP(H102,'Thông tin'!$B$2:$C$384,2,0)</f>
        <v>#N/A</v>
      </c>
      <c r="K102" s="1389"/>
      <c r="L102" s="1393">
        <v>750000</v>
      </c>
      <c r="M102" s="1389"/>
    </row>
    <row r="103" spans="1:13" s="1394" customFormat="1" ht="15.5">
      <c r="A103" s="1389">
        <v>141</v>
      </c>
      <c r="B103" s="1395" t="s">
        <v>705</v>
      </c>
      <c r="C103" s="1391">
        <v>46077</v>
      </c>
      <c r="D103" s="1391"/>
      <c r="E103" s="1387" t="s">
        <v>1045</v>
      </c>
      <c r="F103" s="1392" t="str">
        <f>VLOOKUP(E103,'Mã xe'!$A$2:$B$84,2,0)</f>
        <v>8T</v>
      </c>
      <c r="G103" s="1395" t="s">
        <v>1443</v>
      </c>
      <c r="H103" s="1407" t="s">
        <v>1237</v>
      </c>
      <c r="I103" s="1389" t="str">
        <f>VLOOKUP(G103,'Thông tin'!$G$2:$H$300,2,0)</f>
        <v>XE01335</v>
      </c>
      <c r="J103" s="1389" t="e">
        <f>VLOOKUP(H103,'Thông tin'!$B$2:$C$384,2,0)</f>
        <v>#N/A</v>
      </c>
      <c r="K103" s="1389"/>
      <c r="L103" s="1393">
        <v>750000</v>
      </c>
      <c r="M103" s="1389"/>
    </row>
    <row r="104" spans="1:13" s="1394" customFormat="1" ht="15.5">
      <c r="A104" s="1389">
        <v>142</v>
      </c>
      <c r="B104" s="1395" t="s">
        <v>705</v>
      </c>
      <c r="C104" s="1391">
        <v>46077</v>
      </c>
      <c r="D104" s="1391"/>
      <c r="E104" s="1387" t="s">
        <v>1045</v>
      </c>
      <c r="F104" s="1392" t="str">
        <f>VLOOKUP(E104,'Mã xe'!$A$2:$B$84,2,0)</f>
        <v>8T</v>
      </c>
      <c r="G104" s="1395" t="s">
        <v>1445</v>
      </c>
      <c r="H104" s="1407" t="s">
        <v>1237</v>
      </c>
      <c r="I104" s="1389" t="str">
        <f>VLOOKUP(G104,'Thông tin'!$G$2:$H$300,2,0)</f>
        <v>XE01336</v>
      </c>
      <c r="J104" s="1389" t="e">
        <f>VLOOKUP(H104,'Thông tin'!$B$2:$C$384,2,0)</f>
        <v>#N/A</v>
      </c>
      <c r="K104" s="1389"/>
      <c r="L104" s="1393">
        <v>750000</v>
      </c>
      <c r="M104" s="1389"/>
    </row>
    <row r="105" spans="1:13" s="1394" customFormat="1" ht="15.5">
      <c r="A105" s="1389">
        <v>145</v>
      </c>
      <c r="B105" s="1395" t="s">
        <v>705</v>
      </c>
      <c r="C105" s="1391">
        <v>46077</v>
      </c>
      <c r="D105" s="1391"/>
      <c r="E105" s="1387" t="s">
        <v>1033</v>
      </c>
      <c r="F105" s="1392" t="str">
        <f>VLOOKUP(E105,'Mã xe'!$A$2:$B$84,2,0)</f>
        <v>15T</v>
      </c>
      <c r="G105" s="1390" t="s">
        <v>2170</v>
      </c>
      <c r="H105" s="1340" t="s">
        <v>2187</v>
      </c>
      <c r="I105" s="1389" t="str">
        <f>VLOOKUP(G105,'Thông tin'!$G$2:$H$300,2,0)</f>
        <v>XE01470</v>
      </c>
      <c r="J105" s="1389" t="e">
        <f>VLOOKUP(H105,'Thông tin'!$B$2:$C$384,2,0)</f>
        <v>#N/A</v>
      </c>
      <c r="K105" s="1389"/>
      <c r="L105" s="1393">
        <v>750000</v>
      </c>
      <c r="M105" s="1389"/>
    </row>
    <row r="106" spans="1:13" s="1394" customFormat="1" ht="15.5">
      <c r="A106" s="1389">
        <v>146</v>
      </c>
      <c r="B106" s="1395" t="s">
        <v>705</v>
      </c>
      <c r="C106" s="1391">
        <v>46077</v>
      </c>
      <c r="D106" s="1391"/>
      <c r="E106" s="1387" t="s">
        <v>1033</v>
      </c>
      <c r="F106" s="1392" t="str">
        <f>VLOOKUP(E106,'Mã xe'!$A$2:$B$84,2,0)</f>
        <v>15T</v>
      </c>
      <c r="G106" s="1390" t="s">
        <v>2311</v>
      </c>
      <c r="H106" s="1340" t="s">
        <v>2187</v>
      </c>
      <c r="I106" s="1389" t="str">
        <f>VLOOKUP(G106,'Thông tin'!$G$2:$H$300,2,0)</f>
        <v>XE01469</v>
      </c>
      <c r="J106" s="1389" t="e">
        <f>VLOOKUP(H106,'Thông tin'!$B$2:$C$384,2,0)</f>
        <v>#N/A</v>
      </c>
      <c r="K106" s="1389"/>
      <c r="L106" s="1393">
        <v>750000</v>
      </c>
      <c r="M106" s="1389"/>
    </row>
    <row r="107" spans="1:13" s="1394" customFormat="1" ht="15.5">
      <c r="A107" s="1389">
        <v>151</v>
      </c>
      <c r="B107" s="1395" t="s">
        <v>705</v>
      </c>
      <c r="C107" s="1391">
        <v>46077</v>
      </c>
      <c r="D107" s="1391"/>
      <c r="E107" s="1387" t="s">
        <v>2184</v>
      </c>
      <c r="F107" s="1392" t="str">
        <f>VLOOKUP(E107,'Mã xe'!$A$2:$B$84,2,0)</f>
        <v>8T</v>
      </c>
      <c r="G107" s="1395" t="s">
        <v>1249</v>
      </c>
      <c r="H107" s="1340" t="s">
        <v>2192</v>
      </c>
      <c r="I107" s="1389" t="str">
        <f>VLOOKUP(G107,'Thông tin'!$G$2:$H$300,2,0)</f>
        <v>XE01099</v>
      </c>
      <c r="J107" s="1389" t="e">
        <f>VLOOKUP(H107,'Thông tin'!$B$2:$C$384,2,0)</f>
        <v>#N/A</v>
      </c>
      <c r="K107" s="1389"/>
      <c r="L107" s="1393">
        <v>750000</v>
      </c>
      <c r="M107" s="1389"/>
    </row>
    <row r="108" spans="1:13" s="1394" customFormat="1" ht="15.5">
      <c r="A108" s="1389">
        <v>152</v>
      </c>
      <c r="B108" s="1395" t="s">
        <v>705</v>
      </c>
      <c r="C108" s="1391">
        <v>46077</v>
      </c>
      <c r="D108" s="1391"/>
      <c r="E108" s="1387" t="s">
        <v>2184</v>
      </c>
      <c r="F108" s="1392" t="str">
        <f>VLOOKUP(E108,'Mã xe'!$A$2:$B$84,2,0)</f>
        <v>8T</v>
      </c>
      <c r="G108" s="1395" t="s">
        <v>1343</v>
      </c>
      <c r="H108" s="1340" t="s">
        <v>2192</v>
      </c>
      <c r="I108" s="1389" t="str">
        <f>VLOOKUP(G108,'Thông tin'!$G$2:$H$300,2,0)</f>
        <v>XE01276</v>
      </c>
      <c r="J108" s="1389" t="e">
        <f>VLOOKUP(H108,'Thông tin'!$B$2:$C$384,2,0)</f>
        <v>#N/A</v>
      </c>
      <c r="K108" s="1389"/>
      <c r="L108" s="1393">
        <v>750000</v>
      </c>
      <c r="M108" s="1389"/>
    </row>
    <row r="109" spans="1:13" s="1394" customFormat="1" ht="15.5">
      <c r="A109" s="1389">
        <v>155</v>
      </c>
      <c r="B109" s="1395" t="s">
        <v>705</v>
      </c>
      <c r="C109" s="1391">
        <v>46078</v>
      </c>
      <c r="D109" s="1391"/>
      <c r="E109" s="1387" t="s">
        <v>1054</v>
      </c>
      <c r="F109" s="1392" t="str">
        <f>VLOOKUP(E109,'Mã xe'!$A$2:$B$84,2,0)</f>
        <v>15T</v>
      </c>
      <c r="G109" s="1390" t="s">
        <v>1246</v>
      </c>
      <c r="H109" s="1407" t="s">
        <v>1237</v>
      </c>
      <c r="I109" s="1389" t="str">
        <f>VLOOKUP(G109,'Thông tin'!$G$2:$H$300,2,0)</f>
        <v>XE01102</v>
      </c>
      <c r="J109" s="1389" t="e">
        <f>VLOOKUP(H109,'Thông tin'!$B$2:$C$384,2,0)</f>
        <v>#N/A</v>
      </c>
      <c r="K109" s="1389"/>
      <c r="L109" s="1393">
        <v>750000</v>
      </c>
      <c r="M109" s="1389"/>
    </row>
    <row r="110" spans="1:13" s="1394" customFormat="1" ht="15.5">
      <c r="A110" s="1389">
        <v>156</v>
      </c>
      <c r="B110" s="1395" t="s">
        <v>705</v>
      </c>
      <c r="C110" s="1391">
        <v>46078</v>
      </c>
      <c r="D110" s="1391"/>
      <c r="E110" s="1387" t="s">
        <v>1054</v>
      </c>
      <c r="F110" s="1392" t="str">
        <f>VLOOKUP(E110,'Mã xe'!$A$2:$B$84,2,0)</f>
        <v>15T</v>
      </c>
      <c r="G110" s="1390" t="s">
        <v>1432</v>
      </c>
      <c r="H110" s="1407" t="s">
        <v>1237</v>
      </c>
      <c r="I110" s="1389" t="str">
        <f>VLOOKUP(G110,'Thông tin'!$G$2:$H$300,2,0)</f>
        <v>XE01315</v>
      </c>
      <c r="J110" s="1389" t="e">
        <f>VLOOKUP(H110,'Thông tin'!$B$2:$C$384,2,0)</f>
        <v>#N/A</v>
      </c>
      <c r="K110" s="1389"/>
      <c r="L110" s="1393">
        <v>750000</v>
      </c>
      <c r="M110" s="1389"/>
    </row>
    <row r="111" spans="1:13" s="1394" customFormat="1" ht="15.5">
      <c r="A111" s="1389">
        <v>159</v>
      </c>
      <c r="B111" s="1395" t="s">
        <v>705</v>
      </c>
      <c r="C111" s="1391">
        <v>46078</v>
      </c>
      <c r="D111" s="1391"/>
      <c r="E111" s="1387" t="s">
        <v>1072</v>
      </c>
      <c r="F111" s="1392" t="str">
        <f>VLOOKUP(E111,'Mã xe'!$A$2:$B$84,2,0)</f>
        <v>15T</v>
      </c>
      <c r="G111" s="1390" t="s">
        <v>2173</v>
      </c>
      <c r="H111" s="1340" t="s">
        <v>2187</v>
      </c>
      <c r="I111" s="1389" t="str">
        <f>VLOOKUP(G111,'Thông tin'!$G$2:$H$300,2,0)</f>
        <v>XE01477</v>
      </c>
      <c r="J111" s="1389" t="e">
        <f>VLOOKUP(H111,'Thông tin'!$B$2:$C$384,2,0)</f>
        <v>#N/A</v>
      </c>
      <c r="K111" s="1389"/>
      <c r="L111" s="1393">
        <v>750000</v>
      </c>
      <c r="M111" s="1389"/>
    </row>
    <row r="112" spans="1:13" s="1394" customFormat="1" ht="15.5">
      <c r="A112" s="1389">
        <v>160</v>
      </c>
      <c r="B112" s="1395" t="s">
        <v>705</v>
      </c>
      <c r="C112" s="1391">
        <v>46078</v>
      </c>
      <c r="D112" s="1391"/>
      <c r="E112" s="1387" t="s">
        <v>1072</v>
      </c>
      <c r="F112" s="1392" t="str">
        <f>VLOOKUP(E112,'Mã xe'!$A$2:$B$84,2,0)</f>
        <v>15T</v>
      </c>
      <c r="G112" s="1390" t="s">
        <v>2174</v>
      </c>
      <c r="H112" s="1340" t="s">
        <v>2187</v>
      </c>
      <c r="I112" s="1389" t="str">
        <f>VLOOKUP(G112,'Thông tin'!$G$2:$H$300,2,0)</f>
        <v>XE01478</v>
      </c>
      <c r="J112" s="1389" t="e">
        <f>VLOOKUP(H112,'Thông tin'!$B$2:$C$384,2,0)</f>
        <v>#N/A</v>
      </c>
      <c r="K112" s="1389"/>
      <c r="L112" s="1393">
        <v>750000</v>
      </c>
      <c r="M112" s="1389"/>
    </row>
    <row r="113" spans="1:13" s="1394" customFormat="1" ht="15.5">
      <c r="A113" s="1389">
        <v>161</v>
      </c>
      <c r="B113" s="1395" t="s">
        <v>705</v>
      </c>
      <c r="C113" s="1391">
        <v>46078</v>
      </c>
      <c r="D113" s="1391"/>
      <c r="E113" s="1387" t="s">
        <v>2109</v>
      </c>
      <c r="F113" s="1392" t="str">
        <f>VLOOKUP(E113,'Mã xe'!$A$2:$B$84,2,0)</f>
        <v>8T</v>
      </c>
      <c r="G113" s="1390" t="s">
        <v>1354</v>
      </c>
      <c r="H113" s="1340" t="s">
        <v>2188</v>
      </c>
      <c r="I113" s="1389" t="str">
        <f>VLOOKUP(G113,'Thông tin'!$G$2:$H$300,2,0)</f>
        <v>XE01283</v>
      </c>
      <c r="J113" s="1389" t="e">
        <f>VLOOKUP(H113,'Thông tin'!$B$2:$C$384,2,0)</f>
        <v>#N/A</v>
      </c>
      <c r="K113" s="1389"/>
      <c r="L113" s="1393">
        <v>750000</v>
      </c>
      <c r="M113" s="1389"/>
    </row>
    <row r="114" spans="1:13" s="1394" customFormat="1" ht="15.5">
      <c r="A114" s="1389">
        <v>162</v>
      </c>
      <c r="B114" s="1395" t="s">
        <v>705</v>
      </c>
      <c r="C114" s="1391">
        <v>46078</v>
      </c>
      <c r="D114" s="1391"/>
      <c r="E114" s="1387" t="s">
        <v>2109</v>
      </c>
      <c r="F114" s="1392" t="str">
        <f>VLOOKUP(E114,'Mã xe'!$A$2:$B$84,2,0)</f>
        <v>8T</v>
      </c>
      <c r="G114" s="1390" t="s">
        <v>1356</v>
      </c>
      <c r="H114" s="1340" t="s">
        <v>2188</v>
      </c>
      <c r="I114" s="1389" t="str">
        <f>VLOOKUP(G114,'Thông tin'!$G$2:$H$300,2,0)</f>
        <v>XE01317</v>
      </c>
      <c r="J114" s="1389" t="e">
        <f>VLOOKUP(H114,'Thông tin'!$B$2:$C$384,2,0)</f>
        <v>#N/A</v>
      </c>
      <c r="K114" s="1389"/>
      <c r="L114" s="1393">
        <v>750000</v>
      </c>
      <c r="M114" s="1389"/>
    </row>
    <row r="115" spans="1:13" s="1394" customFormat="1" ht="15.5">
      <c r="A115" s="1389">
        <v>167</v>
      </c>
      <c r="B115" s="1395" t="s">
        <v>705</v>
      </c>
      <c r="C115" s="1391">
        <v>46078</v>
      </c>
      <c r="D115" s="1391"/>
      <c r="E115" s="1387" t="s">
        <v>1248</v>
      </c>
      <c r="F115" s="1392" t="str">
        <f>VLOOKUP(E115,'Mã xe'!$A$2:$B$84,2,0)</f>
        <v>8T</v>
      </c>
      <c r="G115" s="1390" t="s">
        <v>1338</v>
      </c>
      <c r="H115" s="1340" t="s">
        <v>2192</v>
      </c>
      <c r="I115" s="1389" t="str">
        <f>VLOOKUP(G115,'Thông tin'!$G$2:$H$300,2,0)</f>
        <v>XE01304</v>
      </c>
      <c r="J115" s="1389" t="e">
        <f>VLOOKUP(H115,'Thông tin'!$B$2:$C$384,2,0)</f>
        <v>#N/A</v>
      </c>
      <c r="K115" s="1389"/>
      <c r="L115" s="1393">
        <v>750000</v>
      </c>
      <c r="M115" s="1389"/>
    </row>
    <row r="116" spans="1:13" s="1394" customFormat="1" ht="15.5">
      <c r="A116" s="1389">
        <v>168</v>
      </c>
      <c r="B116" s="1395" t="s">
        <v>705</v>
      </c>
      <c r="C116" s="1391">
        <v>46078</v>
      </c>
      <c r="D116" s="1391"/>
      <c r="E116" s="1387" t="s">
        <v>1248</v>
      </c>
      <c r="F116" s="1392" t="str">
        <f>VLOOKUP(E116,'Mã xe'!$A$2:$B$84,2,0)</f>
        <v>8T</v>
      </c>
      <c r="G116" s="1390" t="s">
        <v>1339</v>
      </c>
      <c r="H116" s="1340" t="s">
        <v>2192</v>
      </c>
      <c r="I116" s="1389" t="str">
        <f>VLOOKUP(G116,'Thông tin'!$G$2:$H$300,2,0)</f>
        <v>XE01305</v>
      </c>
      <c r="J116" s="1389" t="e">
        <f>VLOOKUP(H116,'Thông tin'!$B$2:$C$384,2,0)</f>
        <v>#N/A</v>
      </c>
      <c r="K116" s="1389"/>
      <c r="L116" s="1393">
        <v>750000</v>
      </c>
      <c r="M116" s="1389"/>
    </row>
    <row r="117" spans="1:13" s="1394" customFormat="1" ht="15.5">
      <c r="A117" s="1389">
        <v>169</v>
      </c>
      <c r="B117" s="1395" t="s">
        <v>705</v>
      </c>
      <c r="C117" s="1391">
        <v>46079</v>
      </c>
      <c r="D117" s="1391"/>
      <c r="E117" s="1387" t="s">
        <v>1250</v>
      </c>
      <c r="F117" s="1392" t="str">
        <f>VLOOKUP(E117,'Mã xe'!$A$2:$B$84,2,0)</f>
        <v>8T</v>
      </c>
      <c r="G117" s="1395" t="s">
        <v>2296</v>
      </c>
      <c r="H117" s="1340" t="s">
        <v>2188</v>
      </c>
      <c r="I117" s="1389" t="str">
        <f>VLOOKUP(G117,'Thông tin'!$G$2:$H$300,2,0)</f>
        <v>XE01564</v>
      </c>
      <c r="J117" s="1389" t="e">
        <f>VLOOKUP(H117,'Thông tin'!$B$2:$C$384,2,0)</f>
        <v>#N/A</v>
      </c>
      <c r="K117" s="1389"/>
      <c r="L117" s="1393">
        <v>750000</v>
      </c>
      <c r="M117" s="1389"/>
    </row>
    <row r="118" spans="1:13" s="1394" customFormat="1" ht="15.5">
      <c r="A118" s="1389">
        <v>170</v>
      </c>
      <c r="B118" s="1395" t="s">
        <v>705</v>
      </c>
      <c r="C118" s="1391">
        <v>46079</v>
      </c>
      <c r="D118" s="1391"/>
      <c r="E118" s="1387" t="s">
        <v>1250</v>
      </c>
      <c r="F118" s="1392" t="str">
        <f>VLOOKUP(E118,'Mã xe'!$A$2:$B$84,2,0)</f>
        <v>8T</v>
      </c>
      <c r="G118" s="1395" t="s">
        <v>2295</v>
      </c>
      <c r="H118" s="1340" t="s">
        <v>2188</v>
      </c>
      <c r="I118" s="1389" t="str">
        <f>VLOOKUP(G118,'Thông tin'!$G$2:$H$300,2,0)</f>
        <v>XE01563</v>
      </c>
      <c r="J118" s="1389" t="e">
        <f>VLOOKUP(H118,'Thông tin'!$B$2:$C$384,2,0)</f>
        <v>#N/A</v>
      </c>
      <c r="K118" s="1389"/>
      <c r="L118" s="1393">
        <v>750000</v>
      </c>
      <c r="M118" s="1389"/>
    </row>
    <row r="119" spans="1:13" s="1394" customFormat="1" ht="15.5">
      <c r="A119" s="1389">
        <v>171</v>
      </c>
      <c r="B119" s="1395" t="s">
        <v>705</v>
      </c>
      <c r="C119" s="1391">
        <v>46079</v>
      </c>
      <c r="D119" s="1391"/>
      <c r="E119" s="1387" t="s">
        <v>2274</v>
      </c>
      <c r="F119" s="1392" t="str">
        <f>VLOOKUP(E119,'Mã xe'!$A$2:$B$84,2,0)</f>
        <v>8T</v>
      </c>
      <c r="G119" s="1390" t="s">
        <v>241</v>
      </c>
      <c r="H119" s="1407" t="s">
        <v>1237</v>
      </c>
      <c r="I119" s="1389" t="str">
        <f>VLOOKUP(G119,'Thông tin'!$G$2:$H$300,2,0)</f>
        <v>XE00704</v>
      </c>
      <c r="J119" s="1389" t="e">
        <f>VLOOKUP(H119,'Thông tin'!$B$2:$C$384,2,0)</f>
        <v>#N/A</v>
      </c>
      <c r="K119" s="1389"/>
      <c r="L119" s="1393">
        <v>750000</v>
      </c>
      <c r="M119" s="1389"/>
    </row>
    <row r="120" spans="1:13" s="1394" customFormat="1" ht="15.5">
      <c r="A120" s="1389">
        <v>172</v>
      </c>
      <c r="B120" s="1395" t="s">
        <v>705</v>
      </c>
      <c r="C120" s="1391">
        <v>46079</v>
      </c>
      <c r="D120" s="1391"/>
      <c r="E120" s="1387" t="s">
        <v>2274</v>
      </c>
      <c r="F120" s="1392" t="str">
        <f>VLOOKUP(E120,'Mã xe'!$A$2:$B$84,2,0)</f>
        <v>8T</v>
      </c>
      <c r="G120" s="1390" t="s">
        <v>1239</v>
      </c>
      <c r="H120" s="1407" t="s">
        <v>1237</v>
      </c>
      <c r="I120" s="1389" t="str">
        <f>VLOOKUP(G120,'Thông tin'!$G$2:$H$300,2,0)</f>
        <v>XE01098</v>
      </c>
      <c r="J120" s="1389" t="e">
        <f>VLOOKUP(H120,'Thông tin'!$B$2:$C$384,2,0)</f>
        <v>#N/A</v>
      </c>
      <c r="K120" s="1389"/>
      <c r="L120" s="1393">
        <v>750000</v>
      </c>
      <c r="M120" s="1389"/>
    </row>
    <row r="121" spans="1:13" s="1394" customFormat="1" ht="15.5">
      <c r="A121" s="1389">
        <v>173</v>
      </c>
      <c r="B121" s="1395" t="s">
        <v>705</v>
      </c>
      <c r="C121" s="1391">
        <v>46079</v>
      </c>
      <c r="D121" s="1391"/>
      <c r="E121" s="1388" t="s">
        <v>2104</v>
      </c>
      <c r="F121" s="1392" t="str">
        <f>VLOOKUP(E121,'Mã xe'!$A$2:$B$84,2,0)</f>
        <v>8T</v>
      </c>
      <c r="G121" s="1390" t="s">
        <v>1352</v>
      </c>
      <c r="H121" s="1407" t="s">
        <v>1237</v>
      </c>
      <c r="I121" s="1389" t="str">
        <f>VLOOKUP(G121,'Thông tin'!$G$2:$H$300,2,0)</f>
        <v>XE01316</v>
      </c>
      <c r="J121" s="1389" t="e">
        <f>VLOOKUP(H121,'Thông tin'!$B$2:$C$384,2,0)</f>
        <v>#N/A</v>
      </c>
      <c r="K121" s="1389"/>
      <c r="L121" s="1393">
        <v>750000</v>
      </c>
      <c r="M121" s="1389"/>
    </row>
    <row r="122" spans="1:13" s="1394" customFormat="1" ht="15.5">
      <c r="A122" s="1389">
        <v>174</v>
      </c>
      <c r="B122" s="1395" t="s">
        <v>705</v>
      </c>
      <c r="C122" s="1391">
        <v>46079</v>
      </c>
      <c r="D122" s="1391"/>
      <c r="E122" s="1388" t="s">
        <v>2104</v>
      </c>
      <c r="F122" s="1392" t="str">
        <f>VLOOKUP(E122,'Mã xe'!$A$2:$B$84,2,0)</f>
        <v>8T</v>
      </c>
      <c r="G122" s="1390" t="s">
        <v>2120</v>
      </c>
      <c r="H122" s="1407" t="s">
        <v>1237</v>
      </c>
      <c r="I122" s="1389" t="str">
        <f>VLOOKUP(G122,'Thông tin'!$G$2:$H$300,2,0)</f>
        <v>XE01341</v>
      </c>
      <c r="J122" s="1389" t="e">
        <f>VLOOKUP(H122,'Thông tin'!$B$2:$C$384,2,0)</f>
        <v>#N/A</v>
      </c>
      <c r="K122" s="1389"/>
      <c r="L122" s="1393">
        <v>750000</v>
      </c>
      <c r="M122" s="1389"/>
    </row>
    <row r="123" spans="1:13" s="1394" customFormat="1" ht="15.5">
      <c r="A123" s="1389">
        <v>175</v>
      </c>
      <c r="B123" s="1395" t="s">
        <v>705</v>
      </c>
      <c r="C123" s="1391">
        <v>46079</v>
      </c>
      <c r="D123" s="1391"/>
      <c r="E123" s="1387" t="s">
        <v>1251</v>
      </c>
      <c r="F123" s="1392" t="str">
        <f>VLOOKUP(E123,'Mã xe'!$A$2:$B$84,2,0)</f>
        <v>8T</v>
      </c>
      <c r="G123" s="1390" t="s">
        <v>2239</v>
      </c>
      <c r="H123" s="1407" t="s">
        <v>1237</v>
      </c>
      <c r="I123" s="1389" t="str">
        <f>VLOOKUP(G123,'Thông tin'!$G$2:$H$300,2,0)</f>
        <v>XE01530</v>
      </c>
      <c r="J123" s="1389" t="e">
        <f>VLOOKUP(H123,'Thông tin'!$B$2:$C$384,2,0)</f>
        <v>#N/A</v>
      </c>
      <c r="K123" s="1389"/>
      <c r="L123" s="1393">
        <v>750000</v>
      </c>
      <c r="M123" s="1389"/>
    </row>
    <row r="124" spans="1:13" s="1394" customFormat="1" ht="15.5">
      <c r="A124" s="1389">
        <v>176</v>
      </c>
      <c r="B124" s="1395" t="s">
        <v>705</v>
      </c>
      <c r="C124" s="1391">
        <v>46079</v>
      </c>
      <c r="D124" s="1391"/>
      <c r="E124" s="1387" t="s">
        <v>1251</v>
      </c>
      <c r="F124" s="1392" t="str">
        <f>VLOOKUP(E124,'Mã xe'!$A$2:$B$84,2,0)</f>
        <v>8T</v>
      </c>
      <c r="G124" s="1390" t="s">
        <v>2232</v>
      </c>
      <c r="H124" s="1407" t="s">
        <v>1237</v>
      </c>
      <c r="I124" s="1389" t="str">
        <f>VLOOKUP(G124,'Thông tin'!$G$2:$H$300,2,0)</f>
        <v>XE01540</v>
      </c>
      <c r="J124" s="1389" t="e">
        <f>VLOOKUP(H124,'Thông tin'!$B$2:$C$384,2,0)</f>
        <v>#N/A</v>
      </c>
      <c r="K124" s="1389"/>
      <c r="L124" s="1393">
        <v>750000</v>
      </c>
      <c r="M124" s="1389"/>
    </row>
    <row r="125" spans="1:13" s="1394" customFormat="1" ht="31">
      <c r="A125" s="1389">
        <v>177</v>
      </c>
      <c r="B125" s="1395" t="s">
        <v>705</v>
      </c>
      <c r="C125" s="1391">
        <v>46079</v>
      </c>
      <c r="D125" s="1391"/>
      <c r="E125" s="1387" t="s">
        <v>1030</v>
      </c>
      <c r="F125" s="1392" t="str">
        <f>VLOOKUP(E125,'Mã xe'!$A$2:$B$84,2,0)</f>
        <v>15T</v>
      </c>
      <c r="G125" s="1390" t="s">
        <v>2223</v>
      </c>
      <c r="H125" s="1340" t="s">
        <v>2187</v>
      </c>
      <c r="I125" s="1389" t="str">
        <f>VLOOKUP(G125,'Thông tin'!$G$2:$H$300,2,0)</f>
        <v>XE01506</v>
      </c>
      <c r="J125" s="1389" t="e">
        <f>VLOOKUP(H125,'Thông tin'!$B$2:$C$384,2,0)</f>
        <v>#N/A</v>
      </c>
      <c r="K125" s="1389"/>
      <c r="L125" s="1393">
        <v>750000</v>
      </c>
      <c r="M125" s="1389"/>
    </row>
    <row r="126" spans="1:13" s="1394" customFormat="1" ht="15.5">
      <c r="A126" s="1389">
        <v>178</v>
      </c>
      <c r="B126" s="1395" t="s">
        <v>705</v>
      </c>
      <c r="C126" s="1391">
        <v>46079</v>
      </c>
      <c r="D126" s="1391"/>
      <c r="E126" s="1387" t="s">
        <v>1030</v>
      </c>
      <c r="F126" s="1392" t="str">
        <f>VLOOKUP(E126,'Mã xe'!$A$2:$B$84,2,0)</f>
        <v>15T</v>
      </c>
      <c r="G126" s="1390" t="s">
        <v>2221</v>
      </c>
      <c r="H126" s="1340" t="s">
        <v>2187</v>
      </c>
      <c r="I126" s="1389" t="str">
        <f>VLOOKUP(G126,'Thông tin'!$G$2:$H$300,2,0)</f>
        <v>XE01507</v>
      </c>
      <c r="J126" s="1389" t="e">
        <f>VLOOKUP(H126,'Thông tin'!$B$2:$C$384,2,0)</f>
        <v>#N/A</v>
      </c>
      <c r="K126" s="1389"/>
      <c r="L126" s="1393">
        <v>750000</v>
      </c>
      <c r="M126" s="1389"/>
    </row>
    <row r="127" spans="1:13" s="1394" customFormat="1" ht="15.5">
      <c r="A127" s="1389">
        <v>179</v>
      </c>
      <c r="B127" s="1395" t="s">
        <v>705</v>
      </c>
      <c r="C127" s="1391">
        <v>46079</v>
      </c>
      <c r="D127" s="1391"/>
      <c r="E127" s="1387" t="s">
        <v>1071</v>
      </c>
      <c r="F127" s="1392" t="str">
        <f>VLOOKUP(E127,'Mã xe'!$A$2:$B$84,2,0)</f>
        <v>15T</v>
      </c>
      <c r="G127" s="1390" t="s">
        <v>322</v>
      </c>
      <c r="H127" s="1340" t="s">
        <v>2188</v>
      </c>
      <c r="I127" s="1389" t="str">
        <f>VLOOKUP(G127,'Thông tin'!$G$2:$H$300,2,0)</f>
        <v>XE00705</v>
      </c>
      <c r="J127" s="1389" t="e">
        <f>VLOOKUP(H127,'Thông tin'!$B$2:$C$384,2,0)</f>
        <v>#N/A</v>
      </c>
      <c r="K127" s="1389"/>
      <c r="L127" s="1393">
        <v>750000</v>
      </c>
      <c r="M127" s="1389"/>
    </row>
    <row r="128" spans="1:13" s="1394" customFormat="1" ht="15.5">
      <c r="A128" s="1389">
        <v>180</v>
      </c>
      <c r="B128" s="1395" t="s">
        <v>705</v>
      </c>
      <c r="C128" s="1391">
        <v>46079</v>
      </c>
      <c r="D128" s="1391"/>
      <c r="E128" s="1387" t="s">
        <v>1071</v>
      </c>
      <c r="F128" s="1392" t="str">
        <f>VLOOKUP(E128,'Mã xe'!$A$2:$B$84,2,0)</f>
        <v>15T</v>
      </c>
      <c r="G128" s="1390" t="s">
        <v>847</v>
      </c>
      <c r="H128" s="1340" t="s">
        <v>2188</v>
      </c>
      <c r="I128" s="1389" t="str">
        <f>VLOOKUP(G128,'Thông tin'!$G$2:$H$300,2,0)</f>
        <v>XE00873</v>
      </c>
      <c r="J128" s="1389" t="e">
        <f>VLOOKUP(H128,'Thông tin'!$B$2:$C$384,2,0)</f>
        <v>#N/A</v>
      </c>
      <c r="K128" s="1389"/>
      <c r="L128" s="1393">
        <v>750000</v>
      </c>
      <c r="M128" s="1389"/>
    </row>
    <row r="129" spans="1:13" s="1394" customFormat="1" ht="15.5">
      <c r="A129" s="1389">
        <v>183</v>
      </c>
      <c r="B129" s="1395" t="s">
        <v>705</v>
      </c>
      <c r="C129" s="1391">
        <v>46079</v>
      </c>
      <c r="D129" s="1391"/>
      <c r="E129" s="1340" t="s">
        <v>2110</v>
      </c>
      <c r="F129" s="1392" t="str">
        <f>VLOOKUP(E129,'Mã xe'!$A$2:$B$84,2,0)</f>
        <v>8T</v>
      </c>
      <c r="G129" s="1390" t="s">
        <v>1358</v>
      </c>
      <c r="H129" s="1340" t="s">
        <v>2192</v>
      </c>
      <c r="I129" s="1389" t="str">
        <f>VLOOKUP(G129,'Thông tin'!$G$2:$H$300,2,0)</f>
        <v>XE01326</v>
      </c>
      <c r="J129" s="1389" t="e">
        <f>VLOOKUP(H129,'Thông tin'!$B$2:$C$384,2,0)</f>
        <v>#N/A</v>
      </c>
      <c r="K129" s="1389"/>
      <c r="L129" s="1393">
        <v>750000</v>
      </c>
      <c r="M129" s="1389"/>
    </row>
    <row r="130" spans="1:13" s="1394" customFormat="1" ht="15.5">
      <c r="A130" s="1389">
        <v>184</v>
      </c>
      <c r="B130" s="1395" t="s">
        <v>705</v>
      </c>
      <c r="C130" s="1391">
        <v>46079</v>
      </c>
      <c r="D130" s="1391"/>
      <c r="E130" s="1340" t="s">
        <v>2110</v>
      </c>
      <c r="F130" s="1392" t="str">
        <f>VLOOKUP(E130,'Mã xe'!$A$2:$B$84,2,0)</f>
        <v>8T</v>
      </c>
      <c r="G130" s="1390" t="s">
        <v>1357</v>
      </c>
      <c r="H130" s="1340" t="s">
        <v>2192</v>
      </c>
      <c r="I130" s="1389" t="str">
        <f>VLOOKUP(G130,'Thông tin'!$G$2:$H$300,2,0)</f>
        <v>XE01325</v>
      </c>
      <c r="J130" s="1389" t="e">
        <f>VLOOKUP(H130,'Thông tin'!$B$2:$C$384,2,0)</f>
        <v>#N/A</v>
      </c>
      <c r="K130" s="1389"/>
      <c r="L130" s="1393">
        <v>750000</v>
      </c>
      <c r="M130" s="1389"/>
    </row>
    <row r="131" spans="1:13" s="1394" customFormat="1" ht="15.5">
      <c r="A131" s="1389">
        <v>189</v>
      </c>
      <c r="B131" s="1395" t="s">
        <v>705</v>
      </c>
      <c r="C131" s="1391">
        <v>46080</v>
      </c>
      <c r="D131" s="1391"/>
      <c r="E131" s="1387" t="s">
        <v>2275</v>
      </c>
      <c r="F131" s="1392" t="str">
        <f>VLOOKUP(E131,'Mã xe'!$A$2:$B$84,2,0)</f>
        <v>8T</v>
      </c>
      <c r="G131" s="1390" t="s">
        <v>2243</v>
      </c>
      <c r="H131" s="1407" t="s">
        <v>1237</v>
      </c>
      <c r="I131" s="1389" t="str">
        <f>VLOOKUP(G131,'Thông tin'!$G$2:$H$300,2,0)</f>
        <v>XE01532</v>
      </c>
      <c r="J131" s="1389" t="e">
        <f>VLOOKUP(H131,'Thông tin'!$B$2:$C$384,2,0)</f>
        <v>#N/A</v>
      </c>
      <c r="K131" s="1389"/>
      <c r="L131" s="1393">
        <v>750000</v>
      </c>
      <c r="M131" s="1389"/>
    </row>
    <row r="132" spans="1:13" s="1394" customFormat="1" ht="15.5">
      <c r="A132" s="1389">
        <v>190</v>
      </c>
      <c r="B132" s="1395" t="s">
        <v>705</v>
      </c>
      <c r="C132" s="1391">
        <v>46080</v>
      </c>
      <c r="D132" s="1391"/>
      <c r="E132" s="1387" t="s">
        <v>2275</v>
      </c>
      <c r="F132" s="1392" t="str">
        <f>VLOOKUP(E132,'Mã xe'!$A$2:$B$84,2,0)</f>
        <v>8T</v>
      </c>
      <c r="G132" s="1395" t="s">
        <v>2245</v>
      </c>
      <c r="H132" s="1407" t="s">
        <v>1237</v>
      </c>
      <c r="I132" s="1389" t="str">
        <f>VLOOKUP(G132,'Thông tin'!$G$2:$H$300,2,0)</f>
        <v>XE01533</v>
      </c>
      <c r="J132" s="1389" t="e">
        <f>VLOOKUP(H132,'Thông tin'!$B$2:$C$384,2,0)</f>
        <v>#N/A</v>
      </c>
      <c r="K132" s="1389"/>
      <c r="L132" s="1393">
        <v>750000</v>
      </c>
      <c r="M132" s="1389"/>
    </row>
    <row r="133" spans="1:13" s="1394" customFormat="1" ht="15.5">
      <c r="A133" s="1389">
        <v>191</v>
      </c>
      <c r="B133" s="1395" t="s">
        <v>705</v>
      </c>
      <c r="C133" s="1391">
        <v>46080</v>
      </c>
      <c r="D133" s="1391"/>
      <c r="E133" s="1387" t="s">
        <v>1262</v>
      </c>
      <c r="F133" s="1392" t="str">
        <f>VLOOKUP(E133,'Mã xe'!$A$2:$B$84,2,0)</f>
        <v>8T</v>
      </c>
      <c r="G133" s="1390" t="s">
        <v>1062</v>
      </c>
      <c r="H133" s="1407" t="s">
        <v>1237</v>
      </c>
      <c r="I133" s="1389" t="str">
        <f>VLOOKUP(G133,'Thông tin'!$G$2:$H$300,2,0)</f>
        <v>XE01003</v>
      </c>
      <c r="J133" s="1389" t="e">
        <f>VLOOKUP(H133,'Thông tin'!$B$2:$C$384,2,0)</f>
        <v>#N/A</v>
      </c>
      <c r="K133" s="1389"/>
      <c r="L133" s="1393">
        <v>750000</v>
      </c>
      <c r="M133" s="1389"/>
    </row>
    <row r="134" spans="1:13" s="1394" customFormat="1" ht="15.5">
      <c r="A134" s="1389">
        <v>192</v>
      </c>
      <c r="B134" s="1395" t="s">
        <v>705</v>
      </c>
      <c r="C134" s="1391">
        <v>46080</v>
      </c>
      <c r="D134" s="1391"/>
      <c r="E134" s="1387" t="s">
        <v>1262</v>
      </c>
      <c r="F134" s="1392" t="str">
        <f>VLOOKUP(E134,'Mã xe'!$A$2:$B$84,2,0)</f>
        <v>8T</v>
      </c>
      <c r="G134" s="1390" t="s">
        <v>862</v>
      </c>
      <c r="H134" s="1407" t="s">
        <v>1237</v>
      </c>
      <c r="I134" s="1389" t="str">
        <f>VLOOKUP(G134,'Thông tin'!$G$2:$H$300,2,0)</f>
        <v>XE00882</v>
      </c>
      <c r="J134" s="1389" t="e">
        <f>VLOOKUP(H134,'Thông tin'!$B$2:$C$384,2,0)</f>
        <v>#N/A</v>
      </c>
      <c r="K134" s="1389"/>
      <c r="L134" s="1393">
        <v>750000</v>
      </c>
      <c r="M134" s="1389"/>
    </row>
    <row r="135" spans="1:13" s="1394" customFormat="1" ht="15.5">
      <c r="A135" s="1389">
        <v>193</v>
      </c>
      <c r="B135" s="1395" t="s">
        <v>705</v>
      </c>
      <c r="C135" s="1391">
        <v>46080</v>
      </c>
      <c r="D135" s="1391"/>
      <c r="E135" s="1340" t="s">
        <v>1058</v>
      </c>
      <c r="F135" s="1392" t="str">
        <f>VLOOKUP(E135,'Mã xe'!$A$2:$B$84,2,0)</f>
        <v>8T</v>
      </c>
      <c r="G135" s="1390" t="s">
        <v>2225</v>
      </c>
      <c r="H135" s="1340" t="s">
        <v>2188</v>
      </c>
      <c r="I135" s="1389" t="str">
        <f>VLOOKUP(G135,'Thông tin'!$G$2:$H$300,2,0)</f>
        <v>XE01504</v>
      </c>
      <c r="J135" s="1389" t="e">
        <f>VLOOKUP(H135,'Thông tin'!$B$2:$C$384,2,0)</f>
        <v>#N/A</v>
      </c>
      <c r="K135" s="1389"/>
      <c r="L135" s="1393">
        <v>750000</v>
      </c>
      <c r="M135" s="1389"/>
    </row>
    <row r="136" spans="1:13" s="1394" customFormat="1" ht="15.5">
      <c r="A136" s="1389">
        <v>194</v>
      </c>
      <c r="B136" s="1395" t="s">
        <v>705</v>
      </c>
      <c r="C136" s="1391">
        <v>46080</v>
      </c>
      <c r="D136" s="1391"/>
      <c r="E136" s="1340" t="s">
        <v>1058</v>
      </c>
      <c r="F136" s="1392" t="str">
        <f>VLOOKUP(E136,'Mã xe'!$A$2:$B$84,2,0)</f>
        <v>8T</v>
      </c>
      <c r="G136" s="1390" t="s">
        <v>2250</v>
      </c>
      <c r="H136" s="1340" t="s">
        <v>2188</v>
      </c>
      <c r="I136" s="1389" t="str">
        <f>VLOOKUP(G136,'Thông tin'!$G$2:$H$300,2,0)</f>
        <v>XE01529</v>
      </c>
      <c r="J136" s="1389" t="e">
        <f>VLOOKUP(H136,'Thông tin'!$B$2:$C$384,2,0)</f>
        <v>#N/A</v>
      </c>
      <c r="K136" s="1389"/>
      <c r="L136" s="1393">
        <v>750000</v>
      </c>
      <c r="M136" s="1389"/>
    </row>
    <row r="137" spans="1:13" s="1394" customFormat="1" ht="15.5">
      <c r="A137" s="1389">
        <v>199</v>
      </c>
      <c r="B137" s="1395" t="s">
        <v>705</v>
      </c>
      <c r="C137" s="1391">
        <v>46080</v>
      </c>
      <c r="D137" s="1391"/>
      <c r="E137" s="1340" t="s">
        <v>1061</v>
      </c>
      <c r="F137" s="1392" t="str">
        <f>VLOOKUP(E137,'Mã xe'!$A$2:$B$84,2,0)</f>
        <v>8T</v>
      </c>
      <c r="G137" s="1390" t="s">
        <v>2251</v>
      </c>
      <c r="H137" s="1340" t="s">
        <v>2192</v>
      </c>
      <c r="I137" s="1389" t="str">
        <f>VLOOKUP(G137,'Thông tin'!$G$2:$H$300,2,0)</f>
        <v>XE01527</v>
      </c>
      <c r="J137" s="1389" t="e">
        <f>VLOOKUP(H137,'Thông tin'!$B$2:$C$384,2,0)</f>
        <v>#N/A</v>
      </c>
      <c r="K137" s="1389"/>
      <c r="L137" s="1393">
        <v>750000</v>
      </c>
      <c r="M137" s="1389"/>
    </row>
    <row r="138" spans="1:13" s="1394" customFormat="1" ht="15.5">
      <c r="A138" s="1389">
        <v>200</v>
      </c>
      <c r="B138" s="1395" t="s">
        <v>705</v>
      </c>
      <c r="C138" s="1391">
        <v>46080</v>
      </c>
      <c r="D138" s="1391"/>
      <c r="E138" s="1340" t="s">
        <v>1061</v>
      </c>
      <c r="F138" s="1392" t="str">
        <f>VLOOKUP(E138,'Mã xe'!$A$2:$B$84,2,0)</f>
        <v>8T</v>
      </c>
      <c r="G138" s="1390" t="s">
        <v>2135</v>
      </c>
      <c r="H138" s="1340" t="s">
        <v>2192</v>
      </c>
      <c r="I138" s="1389" t="str">
        <f>VLOOKUP(G138,'Thông tin'!$G$2:$H$300,2,0)</f>
        <v>XE01456</v>
      </c>
      <c r="J138" s="1389" t="e">
        <f>VLOOKUP(H138,'Thông tin'!$B$2:$C$384,2,0)</f>
        <v>#N/A</v>
      </c>
      <c r="K138" s="1389"/>
      <c r="L138" s="1393">
        <v>750000</v>
      </c>
      <c r="M138" s="1389"/>
    </row>
    <row r="139" spans="1:13" s="1394" customFormat="1" ht="15.5">
      <c r="A139" s="1389">
        <v>203</v>
      </c>
      <c r="B139" s="1395" t="s">
        <v>705</v>
      </c>
      <c r="C139" s="1391">
        <v>46081</v>
      </c>
      <c r="D139" s="1391"/>
      <c r="E139" s="1387" t="s">
        <v>1027</v>
      </c>
      <c r="F139" s="1392" t="str">
        <f>VLOOKUP(E139,'Mã xe'!$A$2:$B$84,2,0)</f>
        <v>15T</v>
      </c>
      <c r="G139" s="1390" t="s">
        <v>20</v>
      </c>
      <c r="H139" s="1340" t="s">
        <v>1237</v>
      </c>
      <c r="I139" s="1389" t="str">
        <f>VLOOKUP(G139,'Thông tin'!$G$2:$H$300,2,0)</f>
        <v>XE00499</v>
      </c>
      <c r="J139" s="1389" t="e">
        <f>VLOOKUP(H139,'Thông tin'!$B$2:$C$384,2,0)</f>
        <v>#N/A</v>
      </c>
      <c r="K139" s="1389"/>
      <c r="L139" s="1393">
        <v>750000</v>
      </c>
      <c r="M139" s="1389"/>
    </row>
    <row r="140" spans="1:13" s="1394" customFormat="1" ht="15.5">
      <c r="A140" s="1389">
        <v>204</v>
      </c>
      <c r="B140" s="1395" t="s">
        <v>705</v>
      </c>
      <c r="C140" s="1391">
        <v>46081</v>
      </c>
      <c r="D140" s="1391"/>
      <c r="E140" s="1387" t="s">
        <v>1027</v>
      </c>
      <c r="F140" s="1392" t="str">
        <f>VLOOKUP(E140,'Mã xe'!$A$2:$B$84,2,0)</f>
        <v>15T</v>
      </c>
      <c r="G140" s="1390" t="s">
        <v>829</v>
      </c>
      <c r="H140" s="1340" t="s">
        <v>1237</v>
      </c>
      <c r="I140" s="1389" t="str">
        <f>VLOOKUP(G140,'Thông tin'!$G$2:$H$300,2,0)</f>
        <v>XE00934</v>
      </c>
      <c r="J140" s="1389" t="e">
        <f>VLOOKUP(H140,'Thông tin'!$B$2:$C$384,2,0)</f>
        <v>#N/A</v>
      </c>
      <c r="K140" s="1389"/>
      <c r="L140" s="1393">
        <v>750000</v>
      </c>
      <c r="M140" s="1389"/>
    </row>
    <row r="141" spans="1:13" s="1394" customFormat="1" ht="15.5">
      <c r="A141" s="1389">
        <v>205</v>
      </c>
      <c r="B141" s="1395" t="s">
        <v>705</v>
      </c>
      <c r="C141" s="1391">
        <v>46081</v>
      </c>
      <c r="D141" s="1391"/>
      <c r="E141" s="1340" t="s">
        <v>2108</v>
      </c>
      <c r="F141" s="1392" t="str">
        <f>VLOOKUP(E141,'Mã xe'!$A$2:$B$84,2,0)</f>
        <v>8T</v>
      </c>
      <c r="G141" s="1390" t="s">
        <v>1261</v>
      </c>
      <c r="H141" s="1340" t="s">
        <v>1237</v>
      </c>
      <c r="I141" s="1389" t="str">
        <f>VLOOKUP(G141,'Thông tin'!$G$2:$H$300,2,0)</f>
        <v>XE00818</v>
      </c>
      <c r="J141" s="1389" t="e">
        <f>VLOOKUP(H141,'Thông tin'!$B$2:$C$384,2,0)</f>
        <v>#N/A</v>
      </c>
      <c r="K141" s="1389"/>
      <c r="L141" s="1393">
        <v>750000</v>
      </c>
      <c r="M141" s="1389"/>
    </row>
    <row r="142" spans="1:13" s="1394" customFormat="1" ht="15.5">
      <c r="A142" s="1389">
        <v>206</v>
      </c>
      <c r="B142" s="1395" t="s">
        <v>705</v>
      </c>
      <c r="C142" s="1391">
        <v>46081</v>
      </c>
      <c r="D142" s="1391"/>
      <c r="E142" s="1340" t="s">
        <v>2108</v>
      </c>
      <c r="F142" s="1392" t="str">
        <f>VLOOKUP(E142,'Mã xe'!$A$2:$B$84,2,0)</f>
        <v>8T</v>
      </c>
      <c r="G142" s="1390" t="s">
        <v>826</v>
      </c>
      <c r="H142" s="1340" t="s">
        <v>1237</v>
      </c>
      <c r="I142" s="1389" t="str">
        <f>VLOOKUP(G142,'Thông tin'!$G$2:$H$300,2,0)</f>
        <v>XE00935</v>
      </c>
      <c r="J142" s="1389" t="e">
        <f>VLOOKUP(H142,'Thông tin'!$B$2:$C$384,2,0)</f>
        <v>#N/A</v>
      </c>
      <c r="K142" s="1389"/>
      <c r="L142" s="1393">
        <v>750000</v>
      </c>
      <c r="M142" s="1389"/>
    </row>
    <row r="143" spans="1:13" s="1394" customFormat="1" ht="15.5">
      <c r="A143" s="1389">
        <v>207</v>
      </c>
      <c r="B143" s="1395" t="s">
        <v>705</v>
      </c>
      <c r="C143" s="1391">
        <v>46081</v>
      </c>
      <c r="D143" s="1391"/>
      <c r="E143" s="1387" t="s">
        <v>1065</v>
      </c>
      <c r="F143" s="1392" t="str">
        <f>VLOOKUP(E143,'Mã xe'!$A$2:$B$84,2,0)</f>
        <v>8T</v>
      </c>
      <c r="G143" s="1390" t="s">
        <v>2229</v>
      </c>
      <c r="H143" s="1340" t="s">
        <v>1247</v>
      </c>
      <c r="I143" s="1389" t="str">
        <f>VLOOKUP(G143,'Thông tin'!$G$2:$H$300,2,0)</f>
        <v>XE01543</v>
      </c>
      <c r="J143" s="1389" t="e">
        <f>VLOOKUP(H143,'Thông tin'!$B$2:$C$384,2,0)</f>
        <v>#N/A</v>
      </c>
      <c r="K143" s="1389"/>
      <c r="L143" s="1393">
        <v>750000</v>
      </c>
      <c r="M143" s="1389"/>
    </row>
    <row r="144" spans="1:13" s="1394" customFormat="1" ht="15.5">
      <c r="A144" s="1389">
        <v>208</v>
      </c>
      <c r="B144" s="1395" t="s">
        <v>705</v>
      </c>
      <c r="C144" s="1391">
        <v>46081</v>
      </c>
      <c r="D144" s="1391"/>
      <c r="E144" s="1387" t="s">
        <v>1065</v>
      </c>
      <c r="F144" s="1392" t="str">
        <f>VLOOKUP(E144,'Mã xe'!$A$2:$B$84,2,0)</f>
        <v>8T</v>
      </c>
      <c r="G144" s="1390" t="s">
        <v>2227</v>
      </c>
      <c r="H144" s="1340" t="s">
        <v>1247</v>
      </c>
      <c r="I144" s="1389" t="str">
        <f>VLOOKUP(G144,'Thông tin'!$G$2:$H$300,2,0)</f>
        <v>XE01542</v>
      </c>
      <c r="J144" s="1389" t="e">
        <f>VLOOKUP(H144,'Thông tin'!$B$2:$C$384,2,0)</f>
        <v>#N/A</v>
      </c>
      <c r="K144" s="1389"/>
      <c r="L144" s="1393">
        <v>750000</v>
      </c>
      <c r="M144" s="1389"/>
    </row>
    <row r="145" spans="1:13" s="1394" customFormat="1" ht="15.5">
      <c r="A145" s="1389">
        <v>209</v>
      </c>
      <c r="B145" s="1395" t="s">
        <v>705</v>
      </c>
      <c r="C145" s="1391">
        <v>46081</v>
      </c>
      <c r="D145" s="1391"/>
      <c r="E145" s="1387" t="s">
        <v>2273</v>
      </c>
      <c r="F145" s="1392" t="str">
        <f>VLOOKUP(E145,'Mã xe'!$A$2:$B$84,2,0)</f>
        <v>8T</v>
      </c>
      <c r="G145" s="1390" t="s">
        <v>2130</v>
      </c>
      <c r="H145" s="1340" t="s">
        <v>1369</v>
      </c>
      <c r="I145" s="1389" t="str">
        <f>VLOOKUP(G145,'Thông tin'!$G$2:$H$300,2,0)</f>
        <v>XE01434</v>
      </c>
      <c r="J145" s="1389" t="e">
        <f>VLOOKUP(H145,'Thông tin'!$B$2:$C$384,2,0)</f>
        <v>#N/A</v>
      </c>
      <c r="K145" s="1389"/>
      <c r="L145" s="1393">
        <v>750000</v>
      </c>
      <c r="M145" s="1389"/>
    </row>
    <row r="146" spans="1:13" s="1394" customFormat="1" ht="15.5">
      <c r="A146" s="1389">
        <v>210</v>
      </c>
      <c r="B146" s="1395" t="s">
        <v>705</v>
      </c>
      <c r="C146" s="1391">
        <v>46081</v>
      </c>
      <c r="D146" s="1391"/>
      <c r="E146" s="1387" t="s">
        <v>2273</v>
      </c>
      <c r="F146" s="1392" t="str">
        <f>VLOOKUP(E146,'Mã xe'!$A$2:$B$84,2,0)</f>
        <v>8T</v>
      </c>
      <c r="G146" s="1390" t="s">
        <v>2131</v>
      </c>
      <c r="H146" s="1340" t="s">
        <v>1369</v>
      </c>
      <c r="I146" s="1389" t="str">
        <f>VLOOKUP(G146,'Thông tin'!$G$2:$H$300,2,0)</f>
        <v>XE01433</v>
      </c>
      <c r="J146" s="1389" t="e">
        <f>VLOOKUP(H146,'Thông tin'!$B$2:$C$384,2,0)</f>
        <v>#N/A</v>
      </c>
      <c r="K146" s="1389"/>
      <c r="L146" s="1393">
        <v>750000</v>
      </c>
      <c r="M146" s="1389"/>
    </row>
    <row r="147" spans="1:13" s="1394" customFormat="1" ht="15.5">
      <c r="A147" s="1389">
        <v>211</v>
      </c>
      <c r="B147" s="1395" t="s">
        <v>705</v>
      </c>
      <c r="C147" s="1396">
        <v>46081</v>
      </c>
      <c r="D147" s="1392"/>
      <c r="E147" s="1387" t="s">
        <v>1064</v>
      </c>
      <c r="F147" s="1392" t="str">
        <f>VLOOKUP(E147,'Mã xe'!$A$2:$B$84,2,0)</f>
        <v>15T</v>
      </c>
      <c r="G147" s="1390" t="s">
        <v>2122</v>
      </c>
      <c r="H147" s="1340" t="s">
        <v>1369</v>
      </c>
      <c r="I147" s="1389" t="str">
        <f>VLOOKUP(G147,'Thông tin'!$G$2:$H$300,2,0)</f>
        <v>XE01390</v>
      </c>
      <c r="J147" s="1389" t="e">
        <f>VLOOKUP(H147,'Thông tin'!$B$2:$C$384,2,0)</f>
        <v>#N/A</v>
      </c>
      <c r="K147" s="1389"/>
      <c r="L147" s="1393">
        <v>750000</v>
      </c>
      <c r="M147" s="1389"/>
    </row>
    <row r="148" spans="1:13" s="1394" customFormat="1" ht="15.5">
      <c r="A148" s="1389">
        <v>212</v>
      </c>
      <c r="B148" s="1395" t="s">
        <v>705</v>
      </c>
      <c r="C148" s="1396">
        <v>46081</v>
      </c>
      <c r="D148" s="1392"/>
      <c r="E148" s="1387" t="s">
        <v>1064</v>
      </c>
      <c r="F148" s="1392" t="str">
        <f>VLOOKUP(E148,'Mã xe'!$A$2:$B$84,2,0)</f>
        <v>15T</v>
      </c>
      <c r="G148" s="1390" t="s">
        <v>2182</v>
      </c>
      <c r="H148" s="1340" t="s">
        <v>1369</v>
      </c>
      <c r="I148" s="1389" t="str">
        <f>VLOOKUP(G148,'Thông tin'!$G$2:$H$300,2,0)</f>
        <v>XE01490</v>
      </c>
      <c r="J148" s="1389" t="e">
        <f>VLOOKUP(H148,'Thông tin'!$B$2:$C$384,2,0)</f>
        <v>#N/A</v>
      </c>
      <c r="K148" s="1389"/>
      <c r="L148" s="1393">
        <v>750000</v>
      </c>
      <c r="M148" s="1389"/>
    </row>
    <row r="149" spans="1:13" s="1394" customFormat="1" ht="15.5">
      <c r="A149" s="1389">
        <v>213</v>
      </c>
      <c r="B149" s="1395" t="s">
        <v>705</v>
      </c>
      <c r="C149" s="1397">
        <v>46081</v>
      </c>
      <c r="D149" s="1397"/>
      <c r="E149" s="1387" t="s">
        <v>1070</v>
      </c>
      <c r="F149" s="1392" t="str">
        <f>VLOOKUP(E149,'Mã xe'!$A$2:$B$84,2,0)</f>
        <v>8T</v>
      </c>
      <c r="G149" s="1390" t="s">
        <v>2247</v>
      </c>
      <c r="H149" s="1340" t="s">
        <v>2154</v>
      </c>
      <c r="I149" s="1389" t="str">
        <f>VLOOKUP(G149,'Thông tin'!$G$2:$H$300,2,0)</f>
        <v>XE01534</v>
      </c>
      <c r="J149" s="1389" t="e">
        <f>VLOOKUP(H149,'Thông tin'!$B$2:$C$384,2,0)</f>
        <v>#N/A</v>
      </c>
      <c r="K149" s="1389"/>
      <c r="L149" s="1408">
        <v>1000000</v>
      </c>
      <c r="M149" s="1389"/>
    </row>
    <row r="150" spans="1:13" s="1394" customFormat="1" ht="15.5">
      <c r="A150" s="1389">
        <v>214</v>
      </c>
      <c r="B150" s="1395" t="s">
        <v>705</v>
      </c>
      <c r="C150" s="1397">
        <v>46081</v>
      </c>
      <c r="D150" s="1397"/>
      <c r="E150" s="1387" t="s">
        <v>1070</v>
      </c>
      <c r="F150" s="1392" t="str">
        <f>VLOOKUP(E150,'Mã xe'!$A$2:$B$84,2,0)</f>
        <v>8T</v>
      </c>
      <c r="G150" s="1390" t="s">
        <v>2249</v>
      </c>
      <c r="H150" s="1340" t="s">
        <v>2154</v>
      </c>
      <c r="I150" s="1389" t="str">
        <f>VLOOKUP(G150,'Thông tin'!$G$2:$H$300,2,0)</f>
        <v>XE01535</v>
      </c>
      <c r="J150" s="1389" t="e">
        <f>VLOOKUP(H150,'Thông tin'!$B$2:$C$384,2,0)</f>
        <v>#N/A</v>
      </c>
      <c r="K150" s="1389"/>
      <c r="L150" s="1408">
        <v>1000000</v>
      </c>
      <c r="M150" s="1389"/>
    </row>
    <row r="151" spans="1:13" s="1394" customFormat="1" ht="15.5">
      <c r="A151" s="1389">
        <v>217</v>
      </c>
      <c r="B151" s="1395" t="s">
        <v>705</v>
      </c>
      <c r="C151" s="1397">
        <v>46081</v>
      </c>
      <c r="D151" s="1397"/>
      <c r="E151" s="1387" t="s">
        <v>2272</v>
      </c>
      <c r="F151" s="1392" t="str">
        <f>VLOOKUP(E151,'Mã xe'!$A$2:$B$84,2,0)</f>
        <v>8T</v>
      </c>
      <c r="G151" s="1390" t="s">
        <v>1256</v>
      </c>
      <c r="H151" s="1340" t="s">
        <v>2158</v>
      </c>
      <c r="I151" s="1389" t="str">
        <f>VLOOKUP(G151,'Thông tin'!$G$2:$H$300,2,0)</f>
        <v>XE01149</v>
      </c>
      <c r="J151" s="1389" t="e">
        <f>VLOOKUP(H151,'Thông tin'!$B$2:$C$384,2,0)</f>
        <v>#N/A</v>
      </c>
      <c r="K151" s="1389"/>
      <c r="L151" s="1393">
        <v>750000</v>
      </c>
      <c r="M151" s="1389"/>
    </row>
    <row r="152" spans="1:13" s="1394" customFormat="1" ht="15.5">
      <c r="A152" s="1389">
        <v>218</v>
      </c>
      <c r="B152" s="1395" t="s">
        <v>705</v>
      </c>
      <c r="C152" s="1398">
        <v>46081</v>
      </c>
      <c r="D152" s="1398"/>
      <c r="E152" s="1387" t="s">
        <v>2272</v>
      </c>
      <c r="F152" s="1392" t="str">
        <f>VLOOKUP(E152,'Mã xe'!$A$2:$B$84,2,0)</f>
        <v>8T</v>
      </c>
      <c r="G152" s="1390" t="s">
        <v>1257</v>
      </c>
      <c r="H152" s="1340" t="s">
        <v>2158</v>
      </c>
      <c r="I152" s="1389" t="str">
        <f>VLOOKUP(G152,'Thông tin'!$G$2:$H$300,2,0)</f>
        <v>XE01151</v>
      </c>
      <c r="J152" s="1389" t="e">
        <f>VLOOKUP(H152,'Thông tin'!$B$2:$C$384,2,0)</f>
        <v>#N/A</v>
      </c>
      <c r="K152" s="1389"/>
      <c r="L152" s="1393">
        <v>750000</v>
      </c>
      <c r="M152" s="1389"/>
    </row>
    <row r="153" spans="1:13" s="1394" customFormat="1" ht="15.5">
      <c r="A153" s="1389">
        <v>219</v>
      </c>
      <c r="B153" s="1395" t="s">
        <v>1295</v>
      </c>
      <c r="C153" s="1399">
        <v>46059</v>
      </c>
      <c r="D153" s="1399">
        <v>46072</v>
      </c>
      <c r="E153" s="1340" t="s">
        <v>1078</v>
      </c>
      <c r="F153" s="1392" t="str">
        <f>VLOOKUP(E153,'Mã xe'!$A$2:$B$84,2,0)</f>
        <v>Cont 50F</v>
      </c>
      <c r="G153" s="1390" t="s">
        <v>778</v>
      </c>
      <c r="H153" s="1406" t="s">
        <v>2160</v>
      </c>
      <c r="I153" s="1389" t="str">
        <f>VLOOKUP(G153,'Thông tin'!$G$2:$H$300,2,0)</f>
        <v>XE00843</v>
      </c>
      <c r="J153" s="1389"/>
      <c r="K153" s="1389">
        <v>1745</v>
      </c>
      <c r="L153" s="1408">
        <v>1000000</v>
      </c>
      <c r="M153" s="1400"/>
    </row>
    <row r="154" spans="1:13" s="1394" customFormat="1" ht="15.5">
      <c r="A154" s="1389">
        <v>220</v>
      </c>
      <c r="B154" s="1395" t="s">
        <v>1295</v>
      </c>
      <c r="C154" s="1399">
        <v>46059</v>
      </c>
      <c r="D154" s="1399">
        <v>46072</v>
      </c>
      <c r="E154" s="1340" t="s">
        <v>1078</v>
      </c>
      <c r="F154" s="1392" t="str">
        <f>VLOOKUP(E154,'Mã xe'!$A$2:$B$84,2,0)</f>
        <v>Cont 50F</v>
      </c>
      <c r="G154" s="1390" t="s">
        <v>1363</v>
      </c>
      <c r="H154" s="1406" t="s">
        <v>2160</v>
      </c>
      <c r="I154" s="1389" t="str">
        <f>VLOOKUP(G154,'Thông tin'!$G$2:$H$300,2,0)</f>
        <v>XE00844</v>
      </c>
      <c r="J154" s="1389"/>
      <c r="K154" s="1389">
        <v>1745</v>
      </c>
      <c r="L154" s="1408">
        <v>1000000</v>
      </c>
      <c r="M154" s="1400"/>
    </row>
    <row r="155" spans="1:13" s="1394" customFormat="1" ht="15.5">
      <c r="A155" s="1389">
        <v>221</v>
      </c>
      <c r="B155" s="1395" t="s">
        <v>1305</v>
      </c>
      <c r="C155" s="1399">
        <v>46076</v>
      </c>
      <c r="D155" s="1399">
        <v>46081</v>
      </c>
      <c r="E155" s="1387" t="s">
        <v>1090</v>
      </c>
      <c r="F155" s="1392" t="str">
        <f>VLOOKUP(E155,'Mã xe'!$A$2:$B$84,2,0)</f>
        <v>Cont 50F</v>
      </c>
      <c r="G155" s="1390" t="s">
        <v>1365</v>
      </c>
      <c r="H155" s="1406" t="s">
        <v>2161</v>
      </c>
      <c r="I155" s="1389" t="str">
        <f>VLOOKUP(G155,'Thông tin'!$G$2:$H$300,2,0)</f>
        <v>XE01303</v>
      </c>
      <c r="J155" s="1389"/>
      <c r="K155" s="1389">
        <v>1745</v>
      </c>
      <c r="L155" s="1408">
        <v>750000</v>
      </c>
      <c r="M155" s="1400"/>
    </row>
    <row r="156" spans="1:13" s="1394" customFormat="1" ht="15.5">
      <c r="A156" s="1389">
        <v>222</v>
      </c>
      <c r="B156" s="1395" t="s">
        <v>1305</v>
      </c>
      <c r="C156" s="1399">
        <v>46076</v>
      </c>
      <c r="D156" s="1399">
        <v>46081</v>
      </c>
      <c r="E156" s="1387" t="s">
        <v>1090</v>
      </c>
      <c r="F156" s="1392" t="str">
        <f>VLOOKUP(E156,'Mã xe'!$A$2:$B$84,2,0)</f>
        <v>Cont 50F</v>
      </c>
      <c r="G156" s="1395" t="s">
        <v>782</v>
      </c>
      <c r="H156" s="1406" t="s">
        <v>2161</v>
      </c>
      <c r="I156" s="1389" t="str">
        <f>VLOOKUP(G156,'Thông tin'!$G$2:$H$300,2,0)</f>
        <v>XE00858</v>
      </c>
      <c r="J156" s="1389"/>
      <c r="K156" s="1389">
        <v>1745</v>
      </c>
      <c r="L156" s="1408">
        <v>750000</v>
      </c>
      <c r="M156" s="1400"/>
    </row>
    <row r="157" spans="1:13" s="1394" customFormat="1" ht="31">
      <c r="A157" s="1389">
        <v>223</v>
      </c>
      <c r="B157" s="1395" t="s">
        <v>1317</v>
      </c>
      <c r="C157" s="1399">
        <v>46058</v>
      </c>
      <c r="D157" s="1399">
        <v>46073</v>
      </c>
      <c r="E157" s="1340" t="s">
        <v>1082</v>
      </c>
      <c r="F157" s="1392" t="str">
        <f>VLOOKUP(E157,'Mã xe'!$A$2:$B$84,2,0)</f>
        <v>Cont 50F</v>
      </c>
      <c r="G157" s="1390" t="s">
        <v>783</v>
      </c>
      <c r="H157" s="1406" t="s">
        <v>1319</v>
      </c>
      <c r="I157" s="1389" t="str">
        <f>VLOOKUP(G157,'Thông tin'!$G$2:$H$300,2,0)</f>
        <v>XE00855</v>
      </c>
      <c r="J157" s="1389"/>
      <c r="K157" s="1389">
        <v>1745</v>
      </c>
      <c r="L157" s="1408">
        <v>1000000</v>
      </c>
      <c r="M157" s="1389"/>
    </row>
    <row r="158" spans="1:13" s="1394" customFormat="1" ht="31">
      <c r="A158" s="1389">
        <v>224</v>
      </c>
      <c r="B158" s="1395" t="s">
        <v>1317</v>
      </c>
      <c r="C158" s="1399">
        <v>46058</v>
      </c>
      <c r="D158" s="1399">
        <v>46073</v>
      </c>
      <c r="E158" s="1340" t="s">
        <v>1082</v>
      </c>
      <c r="F158" s="1392" t="str">
        <f>VLOOKUP(E158,'Mã xe'!$A$2:$B$84,2,0)</f>
        <v>Cont 50F</v>
      </c>
      <c r="G158" s="1390" t="s">
        <v>904</v>
      </c>
      <c r="H158" s="1406" t="s">
        <v>1319</v>
      </c>
      <c r="I158" s="1389" t="str">
        <f>VLOOKUP(G158,'Thông tin'!$G$2:$H$300,2,0)</f>
        <v>XE00894</v>
      </c>
      <c r="J158" s="1389"/>
      <c r="K158" s="1389">
        <v>1745</v>
      </c>
      <c r="L158" s="1408">
        <v>1000000</v>
      </c>
      <c r="M158" s="1389"/>
    </row>
    <row r="159" spans="1:13" s="1394" customFormat="1" ht="15.5">
      <c r="A159" s="1389">
        <v>225</v>
      </c>
      <c r="B159" s="1395" t="s">
        <v>1305</v>
      </c>
      <c r="C159" s="1399">
        <v>46078</v>
      </c>
      <c r="D159" s="1399">
        <v>46086</v>
      </c>
      <c r="E159" s="1387" t="s">
        <v>1082</v>
      </c>
      <c r="F159" s="1392" t="str">
        <f>VLOOKUP(E159,'Mã xe'!$A$2:$B$84,2,0)</f>
        <v>Cont 50F</v>
      </c>
      <c r="G159" s="1390" t="s">
        <v>783</v>
      </c>
      <c r="H159" s="1406" t="s">
        <v>2161</v>
      </c>
      <c r="I159" s="1389" t="str">
        <f>VLOOKUP(G159,'Thông tin'!$G$2:$H$300,2,0)</f>
        <v>XE00855</v>
      </c>
      <c r="J159" s="1389"/>
      <c r="K159" s="1389">
        <v>1745</v>
      </c>
      <c r="L159" s="1408">
        <v>750000</v>
      </c>
      <c r="M159" s="1389"/>
    </row>
    <row r="160" spans="1:13" s="1394" customFormat="1" ht="15.5">
      <c r="A160" s="1389">
        <v>226</v>
      </c>
      <c r="B160" s="1395" t="s">
        <v>1305</v>
      </c>
      <c r="C160" s="1399">
        <v>46078</v>
      </c>
      <c r="D160" s="1399">
        <v>46086</v>
      </c>
      <c r="E160" s="1387" t="s">
        <v>1082</v>
      </c>
      <c r="F160" s="1392" t="str">
        <f>VLOOKUP(E160,'Mã xe'!$A$2:$B$84,2,0)</f>
        <v>Cont 50F</v>
      </c>
      <c r="G160" s="1390" t="s">
        <v>904</v>
      </c>
      <c r="H160" s="1406" t="s">
        <v>2161</v>
      </c>
      <c r="I160" s="1389" t="str">
        <f>VLOOKUP(G160,'Thông tin'!$G$2:$H$300,2,0)</f>
        <v>XE00894</v>
      </c>
      <c r="J160" s="1389"/>
      <c r="K160" s="1389">
        <v>1745</v>
      </c>
      <c r="L160" s="1408">
        <v>750000</v>
      </c>
      <c r="M160" s="1389"/>
    </row>
    <row r="161" spans="1:13" s="1394" customFormat="1" ht="31">
      <c r="A161" s="1389">
        <v>231</v>
      </c>
      <c r="B161" s="1395" t="s">
        <v>1317</v>
      </c>
      <c r="C161" s="1399">
        <v>46052</v>
      </c>
      <c r="D161" s="1399">
        <v>46065</v>
      </c>
      <c r="E161" s="1340" t="s">
        <v>1084</v>
      </c>
      <c r="F161" s="1392" t="str">
        <f>VLOOKUP(E161,'Mã xe'!$A$2:$B$84,2,0)</f>
        <v>Cont 50F</v>
      </c>
      <c r="G161" s="1390" t="s">
        <v>1308</v>
      </c>
      <c r="H161" s="1406" t="s">
        <v>1319</v>
      </c>
      <c r="I161" s="1389" t="str">
        <f>VLOOKUP(G161,'Thông tin'!$G$2:$H$300,2,0)</f>
        <v>XE00952</v>
      </c>
      <c r="J161" s="1389"/>
      <c r="K161" s="1389">
        <v>1745</v>
      </c>
      <c r="L161" s="1408">
        <v>1000000</v>
      </c>
      <c r="M161" s="1400"/>
    </row>
    <row r="162" spans="1:13" s="1394" customFormat="1" ht="31">
      <c r="A162" s="1389">
        <v>232</v>
      </c>
      <c r="B162" s="1395" t="s">
        <v>1317</v>
      </c>
      <c r="C162" s="1399">
        <v>46052</v>
      </c>
      <c r="D162" s="1399">
        <v>46065</v>
      </c>
      <c r="E162" s="1340" t="s">
        <v>1084</v>
      </c>
      <c r="F162" s="1392" t="str">
        <f>VLOOKUP(E162,'Mã xe'!$A$2:$B$84,2,0)</f>
        <v>Cont 50F</v>
      </c>
      <c r="G162" s="1390" t="s">
        <v>1345</v>
      </c>
      <c r="H162" s="1406" t="s">
        <v>1319</v>
      </c>
      <c r="I162" s="1389" t="str">
        <f>VLOOKUP(G162,'Thông tin'!$G$2:$H$300,2,0)</f>
        <v>XE01308</v>
      </c>
      <c r="J162" s="1389"/>
      <c r="K162" s="1389">
        <v>1745</v>
      </c>
      <c r="L162" s="1408">
        <v>1000000</v>
      </c>
      <c r="M162" s="1400"/>
    </row>
    <row r="163" spans="1:13" s="1394" customFormat="1" ht="31">
      <c r="A163" s="1389">
        <v>233</v>
      </c>
      <c r="B163" s="1395" t="s">
        <v>1317</v>
      </c>
      <c r="C163" s="1399">
        <v>46076</v>
      </c>
      <c r="D163" s="1399">
        <v>46087</v>
      </c>
      <c r="E163" s="1387" t="s">
        <v>1084</v>
      </c>
      <c r="F163" s="1392" t="str">
        <f>VLOOKUP(E163,'Mã xe'!$A$2:$B$84,2,0)</f>
        <v>Cont 50F</v>
      </c>
      <c r="G163" s="1390" t="s">
        <v>1308</v>
      </c>
      <c r="H163" s="1406" t="s">
        <v>1319</v>
      </c>
      <c r="I163" s="1389" t="str">
        <f>VLOOKUP(G163,'Thông tin'!$G$2:$H$300,2,0)</f>
        <v>XE00952</v>
      </c>
      <c r="J163" s="1389"/>
      <c r="K163" s="1389">
        <v>1745</v>
      </c>
      <c r="L163" s="1408">
        <v>1000000</v>
      </c>
      <c r="M163" s="1400"/>
    </row>
    <row r="164" spans="1:13" s="1394" customFormat="1" ht="31">
      <c r="A164" s="1389">
        <v>234</v>
      </c>
      <c r="B164" s="1395" t="s">
        <v>1317</v>
      </c>
      <c r="C164" s="1399">
        <v>46076</v>
      </c>
      <c r="D164" s="1399">
        <v>46087</v>
      </c>
      <c r="E164" s="1387" t="s">
        <v>1084</v>
      </c>
      <c r="F164" s="1392" t="str">
        <f>VLOOKUP(E164,'Mã xe'!$A$2:$B$84,2,0)</f>
        <v>Cont 50F</v>
      </c>
      <c r="G164" s="1390" t="s">
        <v>1345</v>
      </c>
      <c r="H164" s="1406" t="s">
        <v>1319</v>
      </c>
      <c r="I164" s="1389" t="str">
        <f>VLOOKUP(G164,'Thông tin'!$G$2:$H$300,2,0)</f>
        <v>XE01308</v>
      </c>
      <c r="J164" s="1389"/>
      <c r="K164" s="1389">
        <v>1745</v>
      </c>
      <c r="L164" s="1408">
        <v>1000000</v>
      </c>
      <c r="M164" s="1400"/>
    </row>
    <row r="165" spans="1:13" s="1394" customFormat="1" ht="31">
      <c r="A165" s="1389">
        <v>235</v>
      </c>
      <c r="B165" s="1395" t="s">
        <v>2277</v>
      </c>
      <c r="C165" s="1399">
        <v>46055</v>
      </c>
      <c r="D165" s="1399">
        <v>46083</v>
      </c>
      <c r="E165" s="1387" t="s">
        <v>1094</v>
      </c>
      <c r="F165" s="1392" t="str">
        <f>VLOOKUP(E165,'Mã xe'!$A$2:$B$84,2,0)</f>
        <v>Cont 50F</v>
      </c>
      <c r="G165" s="1390" t="s">
        <v>1311</v>
      </c>
      <c r="H165" s="1406" t="s">
        <v>2279</v>
      </c>
      <c r="I165" s="1389" t="str">
        <f>VLOOKUP(G165,'Thông tin'!$G$2:$H$300,2,0)</f>
        <v>XE01068</v>
      </c>
      <c r="J165" s="1389"/>
      <c r="K165" s="1389">
        <v>1745</v>
      </c>
      <c r="L165" s="1408">
        <v>1000000</v>
      </c>
      <c r="M165" s="1389"/>
    </row>
    <row r="166" spans="1:13" s="1394" customFormat="1" ht="31">
      <c r="A166" s="1389">
        <v>236</v>
      </c>
      <c r="B166" s="1395" t="s">
        <v>2277</v>
      </c>
      <c r="C166" s="1399">
        <v>46055</v>
      </c>
      <c r="D166" s="1399">
        <v>46083</v>
      </c>
      <c r="E166" s="1387" t="s">
        <v>1094</v>
      </c>
      <c r="F166" s="1392" t="str">
        <f>VLOOKUP(E166,'Mã xe'!$A$2:$B$84,2,0)</f>
        <v>Cont 50F</v>
      </c>
      <c r="G166" s="1390" t="s">
        <v>782</v>
      </c>
      <c r="H166" s="1406" t="s">
        <v>2279</v>
      </c>
      <c r="I166" s="1389" t="str">
        <f>VLOOKUP(G166,'Thông tin'!$G$2:$H$300,2,0)</f>
        <v>XE00858</v>
      </c>
      <c r="J166" s="1389"/>
      <c r="K166" s="1389">
        <v>1745</v>
      </c>
      <c r="L166" s="1408">
        <v>1000000</v>
      </c>
      <c r="M166" s="1389"/>
    </row>
    <row r="167" spans="1:13" s="1394" customFormat="1" ht="15.5">
      <c r="A167" s="1389">
        <v>237</v>
      </c>
      <c r="B167" s="1395" t="s">
        <v>1325</v>
      </c>
      <c r="C167" s="1399">
        <v>46059</v>
      </c>
      <c r="D167" s="1399">
        <v>46072</v>
      </c>
      <c r="E167" s="1387" t="s">
        <v>1091</v>
      </c>
      <c r="F167" s="1392" t="str">
        <f>VLOOKUP(E167,'Mã xe'!$A$2:$B$84,2,0)</f>
        <v>Cont 50F</v>
      </c>
      <c r="G167" s="1390" t="s">
        <v>897</v>
      </c>
      <c r="H167" s="1406" t="s">
        <v>2163</v>
      </c>
      <c r="I167" s="1389" t="str">
        <f>VLOOKUP(G167,'Thông tin'!$G$2:$H$300,2,0)</f>
        <v>XE00865</v>
      </c>
      <c r="J167" s="1389"/>
      <c r="K167" s="1389">
        <v>1745</v>
      </c>
      <c r="L167" s="1408">
        <v>1000000</v>
      </c>
      <c r="M167" s="1400"/>
    </row>
    <row r="168" spans="1:13" s="1394" customFormat="1" ht="15.5">
      <c r="A168" s="1389">
        <v>238</v>
      </c>
      <c r="B168" s="1395" t="s">
        <v>1325</v>
      </c>
      <c r="C168" s="1399">
        <v>46059</v>
      </c>
      <c r="D168" s="1399">
        <v>46072</v>
      </c>
      <c r="E168" s="1387" t="s">
        <v>1091</v>
      </c>
      <c r="F168" s="1392" t="str">
        <f>VLOOKUP(E168,'Mã xe'!$A$2:$B$84,2,0)</f>
        <v>Cont 50F</v>
      </c>
      <c r="G168" s="1390" t="s">
        <v>1092</v>
      </c>
      <c r="H168" s="1406" t="s">
        <v>2163</v>
      </c>
      <c r="I168" s="1389" t="str">
        <f>VLOOKUP(G168,'Thông tin'!$G$2:$H$300,2,0)</f>
        <v>XE00985</v>
      </c>
      <c r="J168" s="1389"/>
      <c r="K168" s="1389">
        <v>1745</v>
      </c>
      <c r="L168" s="1408">
        <v>1000000</v>
      </c>
      <c r="M168" s="1400"/>
    </row>
    <row r="169" spans="1:13" s="1394" customFormat="1" ht="15.5">
      <c r="A169" s="1389">
        <v>241</v>
      </c>
      <c r="B169" s="1395" t="s">
        <v>1325</v>
      </c>
      <c r="C169" s="1399">
        <v>46079</v>
      </c>
      <c r="D169" s="1399">
        <v>46087</v>
      </c>
      <c r="E169" s="1387" t="s">
        <v>1091</v>
      </c>
      <c r="F169" s="1392" t="str">
        <f>VLOOKUP(E169,'Mã xe'!$A$2:$B$84,2,0)</f>
        <v>Cont 50F</v>
      </c>
      <c r="G169" s="1390" t="s">
        <v>897</v>
      </c>
      <c r="H169" s="1406" t="s">
        <v>2163</v>
      </c>
      <c r="I169" s="1389" t="str">
        <f>VLOOKUP(G169,'Thông tin'!$G$2:$H$300,2,0)</f>
        <v>XE00865</v>
      </c>
      <c r="J169" s="1389"/>
      <c r="K169" s="1389">
        <v>1745</v>
      </c>
      <c r="L169" s="1408">
        <v>1000000</v>
      </c>
      <c r="M169" s="1400"/>
    </row>
    <row r="170" spans="1:13" s="1394" customFormat="1" ht="15.5">
      <c r="A170" s="1389">
        <v>242</v>
      </c>
      <c r="B170" s="1395" t="s">
        <v>1325</v>
      </c>
      <c r="C170" s="1399">
        <v>46079</v>
      </c>
      <c r="D170" s="1399">
        <v>46087</v>
      </c>
      <c r="E170" s="1387" t="s">
        <v>1091</v>
      </c>
      <c r="F170" s="1392" t="str">
        <f>VLOOKUP(E170,'Mã xe'!$A$2:$B$84,2,0)</f>
        <v>Cont 50F</v>
      </c>
      <c r="G170" s="1390" t="s">
        <v>1092</v>
      </c>
      <c r="H170" s="1406" t="s">
        <v>2163</v>
      </c>
      <c r="I170" s="1389" t="str">
        <f>VLOOKUP(G170,'Thông tin'!$G$2:$H$300,2,0)</f>
        <v>XE00985</v>
      </c>
      <c r="J170" s="1389"/>
      <c r="K170" s="1389">
        <v>1745</v>
      </c>
      <c r="L170" s="1408">
        <v>1000000</v>
      </c>
      <c r="M170" s="1400"/>
    </row>
    <row r="171" spans="1:13" s="1394" customFormat="1" ht="15.5">
      <c r="A171" s="1389">
        <v>243</v>
      </c>
      <c r="B171" s="1395" t="s">
        <v>1305</v>
      </c>
      <c r="C171" s="1399">
        <v>46058</v>
      </c>
      <c r="D171" s="1399">
        <v>46062</v>
      </c>
      <c r="E171" s="1387" t="s">
        <v>1097</v>
      </c>
      <c r="F171" s="1392" t="str">
        <f>VLOOKUP(E171,'Mã xe'!$A$2:$B$84,2,0)</f>
        <v>Cont 50F</v>
      </c>
      <c r="G171" s="1390" t="s">
        <v>915</v>
      </c>
      <c r="H171" s="1406" t="s">
        <v>2161</v>
      </c>
      <c r="I171" s="1389" t="str">
        <f>VLOOKUP(G171,'Thông tin'!$G$2:$H$300,2,0)</f>
        <v>XE00910</v>
      </c>
      <c r="J171" s="1389"/>
      <c r="K171" s="1389">
        <v>1745</v>
      </c>
      <c r="L171" s="1408">
        <v>750000</v>
      </c>
      <c r="M171" s="1389"/>
    </row>
    <row r="172" spans="1:13" s="1394" customFormat="1" ht="15.5">
      <c r="A172" s="1389">
        <v>244</v>
      </c>
      <c r="B172" s="1395" t="s">
        <v>1305</v>
      </c>
      <c r="C172" s="1399">
        <v>46058</v>
      </c>
      <c r="D172" s="1399">
        <v>46062</v>
      </c>
      <c r="E172" s="1387" t="s">
        <v>1097</v>
      </c>
      <c r="F172" s="1392" t="str">
        <f>VLOOKUP(E172,'Mã xe'!$A$2:$B$84,2,0)</f>
        <v>Cont 50F</v>
      </c>
      <c r="G172" s="1390" t="s">
        <v>912</v>
      </c>
      <c r="H172" s="1406" t="s">
        <v>2161</v>
      </c>
      <c r="I172" s="1389" t="str">
        <f>VLOOKUP(G172,'Thông tin'!$G$2:$H$300,2,0)</f>
        <v>XE00909</v>
      </c>
      <c r="J172" s="1389"/>
      <c r="K172" s="1389">
        <v>1745</v>
      </c>
      <c r="L172" s="1408">
        <v>750000</v>
      </c>
      <c r="M172" s="1389"/>
    </row>
    <row r="173" spans="1:13" s="1394" customFormat="1" ht="15.5">
      <c r="A173" s="1389">
        <v>247</v>
      </c>
      <c r="B173" s="1395" t="s">
        <v>1323</v>
      </c>
      <c r="C173" s="1399">
        <v>46062</v>
      </c>
      <c r="D173" s="1399">
        <v>46076</v>
      </c>
      <c r="E173" s="1387" t="s">
        <v>1097</v>
      </c>
      <c r="F173" s="1392" t="str">
        <f>VLOOKUP(E173,'Mã xe'!$A$2:$B$84,2,0)</f>
        <v>Cont 50F</v>
      </c>
      <c r="G173" s="1390" t="s">
        <v>915</v>
      </c>
      <c r="H173" s="1406" t="s">
        <v>2163</v>
      </c>
      <c r="I173" s="1389" t="str">
        <f>VLOOKUP(G173,'Thông tin'!$G$2:$H$300,2,0)</f>
        <v>XE00910</v>
      </c>
      <c r="J173" s="1389"/>
      <c r="K173" s="1389">
        <v>1745</v>
      </c>
      <c r="L173" s="1408">
        <v>1000000</v>
      </c>
      <c r="M173" s="1400"/>
    </row>
    <row r="174" spans="1:13" s="1394" customFormat="1" ht="15.5">
      <c r="A174" s="1389">
        <v>248</v>
      </c>
      <c r="B174" s="1395" t="s">
        <v>1323</v>
      </c>
      <c r="C174" s="1399">
        <v>46062</v>
      </c>
      <c r="D174" s="1399">
        <v>46076</v>
      </c>
      <c r="E174" s="1387" t="s">
        <v>1097</v>
      </c>
      <c r="F174" s="1392" t="str">
        <f>VLOOKUP(E174,'Mã xe'!$A$2:$B$84,2,0)</f>
        <v>Cont 50F</v>
      </c>
      <c r="G174" s="1390" t="s">
        <v>912</v>
      </c>
      <c r="H174" s="1406" t="s">
        <v>2163</v>
      </c>
      <c r="I174" s="1389" t="str">
        <f>VLOOKUP(G174,'Thông tin'!$G$2:$H$300,2,0)</f>
        <v>XE00909</v>
      </c>
      <c r="J174" s="1389"/>
      <c r="K174" s="1389">
        <v>1745</v>
      </c>
      <c r="L174" s="1408">
        <v>1000000</v>
      </c>
      <c r="M174" s="1400"/>
    </row>
    <row r="175" spans="1:13" s="1394" customFormat="1" ht="15.5">
      <c r="A175" s="1389">
        <v>249</v>
      </c>
      <c r="B175" s="1395" t="s">
        <v>1323</v>
      </c>
      <c r="C175" s="1399">
        <v>46077</v>
      </c>
      <c r="D175" s="1399">
        <v>46087</v>
      </c>
      <c r="E175" s="1387" t="s">
        <v>1097</v>
      </c>
      <c r="F175" s="1392" t="str">
        <f>VLOOKUP(E175,'Mã xe'!$A$2:$B$84,2,0)</f>
        <v>Cont 50F</v>
      </c>
      <c r="G175" s="1390" t="s">
        <v>915</v>
      </c>
      <c r="H175" s="1406" t="s">
        <v>2163</v>
      </c>
      <c r="I175" s="1389" t="str">
        <f>VLOOKUP(G175,'Thông tin'!$G$2:$H$300,2,0)</f>
        <v>XE00910</v>
      </c>
      <c r="J175" s="1389"/>
      <c r="K175" s="1389">
        <v>1745</v>
      </c>
      <c r="L175" s="1408">
        <v>1000000</v>
      </c>
      <c r="M175" s="1389"/>
    </row>
    <row r="176" spans="1:13" s="1394" customFormat="1" ht="15.5">
      <c r="A176" s="1389">
        <v>250</v>
      </c>
      <c r="B176" s="1395" t="s">
        <v>1323</v>
      </c>
      <c r="C176" s="1399">
        <v>46077</v>
      </c>
      <c r="D176" s="1399">
        <v>46087</v>
      </c>
      <c r="E176" s="1387" t="s">
        <v>1097</v>
      </c>
      <c r="F176" s="1392" t="str">
        <f>VLOOKUP(E176,'Mã xe'!$A$2:$B$84,2,0)</f>
        <v>Cont 50F</v>
      </c>
      <c r="G176" s="1390" t="s">
        <v>912</v>
      </c>
      <c r="H176" s="1406" t="s">
        <v>2163</v>
      </c>
      <c r="I176" s="1389" t="str">
        <f>VLOOKUP(G176,'Thông tin'!$G$2:$H$300,2,0)</f>
        <v>XE00909</v>
      </c>
      <c r="J176" s="1389"/>
      <c r="K176" s="1389">
        <v>1745</v>
      </c>
      <c r="L176" s="1408">
        <v>1000000</v>
      </c>
      <c r="M176" s="1389"/>
    </row>
    <row r="177" spans="1:13" s="1394" customFormat="1" ht="15.5">
      <c r="A177" s="1389">
        <v>251</v>
      </c>
      <c r="B177" s="1395" t="s">
        <v>1323</v>
      </c>
      <c r="C177" s="1399">
        <v>46050</v>
      </c>
      <c r="D177" s="1399">
        <v>46063</v>
      </c>
      <c r="E177" s="1387" t="s">
        <v>1096</v>
      </c>
      <c r="F177" s="1392" t="str">
        <f>VLOOKUP(E177,'Mã xe'!$A$2:$B$84,2,0)</f>
        <v>Cont 50F</v>
      </c>
      <c r="G177" s="1390" t="s">
        <v>907</v>
      </c>
      <c r="H177" s="1406" t="s">
        <v>1303</v>
      </c>
      <c r="I177" s="1389" t="str">
        <f>VLOOKUP(G177,'Thông tin'!$G$2:$H$300,2,0)</f>
        <v>XE00907</v>
      </c>
      <c r="J177" s="1389"/>
      <c r="K177" s="1389">
        <v>1745</v>
      </c>
      <c r="L177" s="1408">
        <v>1000000</v>
      </c>
      <c r="M177" s="1389"/>
    </row>
    <row r="178" spans="1:13" s="1394" customFormat="1" ht="15.5">
      <c r="A178" s="1389">
        <v>252</v>
      </c>
      <c r="B178" s="1395" t="s">
        <v>1323</v>
      </c>
      <c r="C178" s="1399">
        <v>46050</v>
      </c>
      <c r="D178" s="1399">
        <v>46063</v>
      </c>
      <c r="E178" s="1387" t="s">
        <v>1096</v>
      </c>
      <c r="F178" s="1392" t="str">
        <f>VLOOKUP(E178,'Mã xe'!$A$2:$B$84,2,0)</f>
        <v>Cont 50F</v>
      </c>
      <c r="G178" s="1395" t="s">
        <v>909</v>
      </c>
      <c r="H178" s="1406" t="s">
        <v>1303</v>
      </c>
      <c r="I178" s="1389" t="str">
        <f>VLOOKUP(G178,'Thông tin'!$G$2:$H$300,2,0)</f>
        <v>XE00908</v>
      </c>
      <c r="J178" s="1389"/>
      <c r="K178" s="1389">
        <v>1745</v>
      </c>
      <c r="L178" s="1408">
        <v>1000000</v>
      </c>
      <c r="M178" s="1389"/>
    </row>
    <row r="179" spans="1:13" s="1394" customFormat="1" ht="15.5">
      <c r="A179" s="1389">
        <v>253</v>
      </c>
      <c r="B179" s="1395" t="s">
        <v>1323</v>
      </c>
      <c r="C179" s="1399">
        <v>46075</v>
      </c>
      <c r="D179" s="1399">
        <v>46086</v>
      </c>
      <c r="E179" s="1387" t="s">
        <v>1096</v>
      </c>
      <c r="F179" s="1392" t="str">
        <f>VLOOKUP(E179,'Mã xe'!$A$2:$B$84,2,0)</f>
        <v>Cont 50F</v>
      </c>
      <c r="G179" s="1390" t="s">
        <v>907</v>
      </c>
      <c r="H179" s="1406" t="s">
        <v>1303</v>
      </c>
      <c r="I179" s="1389" t="str">
        <f>VLOOKUP(G179,'Thông tin'!$G$2:$H$300,2,0)</f>
        <v>XE00907</v>
      </c>
      <c r="J179" s="1389"/>
      <c r="K179" s="1389">
        <v>1745</v>
      </c>
      <c r="L179" s="1408">
        <v>1000000</v>
      </c>
      <c r="M179" s="1389"/>
    </row>
    <row r="180" spans="1:13" s="1394" customFormat="1" ht="15.5">
      <c r="A180" s="1389">
        <v>254</v>
      </c>
      <c r="B180" s="1395" t="s">
        <v>1323</v>
      </c>
      <c r="C180" s="1399">
        <v>46075</v>
      </c>
      <c r="D180" s="1399">
        <v>46086</v>
      </c>
      <c r="E180" s="1387" t="s">
        <v>1096</v>
      </c>
      <c r="F180" s="1392" t="str">
        <f>VLOOKUP(E180,'Mã xe'!$A$2:$B$84,2,0)</f>
        <v>Cont 50F</v>
      </c>
      <c r="G180" s="1395" t="s">
        <v>909</v>
      </c>
      <c r="H180" s="1406" t="s">
        <v>1303</v>
      </c>
      <c r="I180" s="1389" t="str">
        <f>VLOOKUP(G180,'Thông tin'!$G$2:$H$300,2,0)</f>
        <v>XE00908</v>
      </c>
      <c r="J180" s="1389"/>
      <c r="K180" s="1389">
        <v>1745</v>
      </c>
      <c r="L180" s="1408">
        <v>1000000</v>
      </c>
      <c r="M180" s="1389"/>
    </row>
    <row r="181" spans="1:13" s="1394" customFormat="1" ht="15.5">
      <c r="A181" s="1389">
        <v>255</v>
      </c>
      <c r="B181" s="1395" t="s">
        <v>1323</v>
      </c>
      <c r="C181" s="1399">
        <v>46060</v>
      </c>
      <c r="D181" s="1399">
        <v>46073</v>
      </c>
      <c r="E181" s="1387" t="s">
        <v>1098</v>
      </c>
      <c r="F181" s="1392" t="str">
        <f>VLOOKUP(E181,'Mã xe'!$A$2:$B$84,2,0)</f>
        <v>Cont 50F</v>
      </c>
      <c r="G181" s="1390" t="s">
        <v>1321</v>
      </c>
      <c r="H181" s="1406" t="s">
        <v>1303</v>
      </c>
      <c r="I181" s="1389" t="str">
        <f>VLOOKUP(G181,'Thông tin'!$G$2:$H$300,2,0)</f>
        <v>XE01034</v>
      </c>
      <c r="J181" s="1389"/>
      <c r="K181" s="1389">
        <v>1745</v>
      </c>
      <c r="L181" s="1408">
        <v>1000000</v>
      </c>
      <c r="M181" s="1400"/>
    </row>
    <row r="182" spans="1:13" s="1394" customFormat="1" ht="15.5">
      <c r="A182" s="1389">
        <v>256</v>
      </c>
      <c r="B182" s="1395" t="s">
        <v>1323</v>
      </c>
      <c r="C182" s="1399">
        <v>46060</v>
      </c>
      <c r="D182" s="1399">
        <v>46073</v>
      </c>
      <c r="E182" s="1387" t="s">
        <v>1098</v>
      </c>
      <c r="F182" s="1392" t="str">
        <f>VLOOKUP(E182,'Mã xe'!$A$2:$B$84,2,0)</f>
        <v>Cont 50F</v>
      </c>
      <c r="G182" s="1390" t="s">
        <v>1322</v>
      </c>
      <c r="H182" s="1406" t="s">
        <v>1303</v>
      </c>
      <c r="I182" s="1389" t="str">
        <f>VLOOKUP(G182,'Thông tin'!$G$2:$H$300,2,0)</f>
        <v>XE01064</v>
      </c>
      <c r="J182" s="1389"/>
      <c r="K182" s="1389">
        <v>1745</v>
      </c>
      <c r="L182" s="1408">
        <v>1000000</v>
      </c>
      <c r="M182" s="1400"/>
    </row>
    <row r="183" spans="1:13" s="1394" customFormat="1" ht="15.5">
      <c r="A183" s="1389">
        <v>257</v>
      </c>
      <c r="B183" s="1395" t="s">
        <v>1323</v>
      </c>
      <c r="C183" s="1399">
        <v>46079</v>
      </c>
      <c r="D183" s="1399">
        <v>46087</v>
      </c>
      <c r="E183" s="1387" t="s">
        <v>1098</v>
      </c>
      <c r="F183" s="1392" t="str">
        <f>VLOOKUP(E183,'Mã xe'!$A$2:$B$84,2,0)</f>
        <v>Cont 50F</v>
      </c>
      <c r="G183" s="1390" t="s">
        <v>1321</v>
      </c>
      <c r="H183" s="1406" t="s">
        <v>1303</v>
      </c>
      <c r="I183" s="1389" t="str">
        <f>VLOOKUP(G183,'Thông tin'!$G$2:$H$300,2,0)</f>
        <v>XE01034</v>
      </c>
      <c r="J183" s="1389"/>
      <c r="K183" s="1389">
        <v>1745</v>
      </c>
      <c r="L183" s="1408">
        <v>1000000</v>
      </c>
      <c r="M183" s="1400"/>
    </row>
    <row r="184" spans="1:13" s="1394" customFormat="1" ht="15.5">
      <c r="A184" s="1389">
        <v>258</v>
      </c>
      <c r="B184" s="1395" t="s">
        <v>1323</v>
      </c>
      <c r="C184" s="1399">
        <v>46079</v>
      </c>
      <c r="D184" s="1399">
        <v>46087</v>
      </c>
      <c r="E184" s="1387" t="s">
        <v>1098</v>
      </c>
      <c r="F184" s="1392" t="str">
        <f>VLOOKUP(E184,'Mã xe'!$A$2:$B$84,2,0)</f>
        <v>Cont 50F</v>
      </c>
      <c r="G184" s="1390" t="s">
        <v>1322</v>
      </c>
      <c r="H184" s="1406" t="s">
        <v>1303</v>
      </c>
      <c r="I184" s="1389" t="str">
        <f>VLOOKUP(G184,'Thông tin'!$G$2:$H$300,2,0)</f>
        <v>XE01064</v>
      </c>
      <c r="J184" s="1389"/>
      <c r="K184" s="1389">
        <v>1745</v>
      </c>
      <c r="L184" s="1408">
        <v>1000000</v>
      </c>
      <c r="M184" s="1400"/>
    </row>
    <row r="185" spans="1:13" s="1394" customFormat="1" ht="15.5">
      <c r="A185" s="1389">
        <v>259</v>
      </c>
      <c r="B185" s="1395" t="s">
        <v>1323</v>
      </c>
      <c r="C185" s="1399">
        <v>46051</v>
      </c>
      <c r="D185" s="1399">
        <v>46064</v>
      </c>
      <c r="E185" s="1387" t="s">
        <v>1107</v>
      </c>
      <c r="F185" s="1392" t="str">
        <f>VLOOKUP(E185,'Mã xe'!$A$2:$B$84,2,0)</f>
        <v>Cont 50F</v>
      </c>
      <c r="G185" s="1340" t="s">
        <v>2180</v>
      </c>
      <c r="H185" s="1406" t="s">
        <v>1303</v>
      </c>
      <c r="I185" s="1389" t="str">
        <f>VLOOKUP(G185,'Thông tin'!$G$2:$H$300,2,0)</f>
        <v>XE01443</v>
      </c>
      <c r="J185" s="1389"/>
      <c r="K185" s="1389">
        <v>1745</v>
      </c>
      <c r="L185" s="1408">
        <v>1000000</v>
      </c>
      <c r="M185" s="1389"/>
    </row>
    <row r="186" spans="1:13" s="1394" customFormat="1" ht="15.5">
      <c r="A186" s="1389">
        <v>260</v>
      </c>
      <c r="B186" s="1395" t="s">
        <v>1323</v>
      </c>
      <c r="C186" s="1399">
        <v>46051</v>
      </c>
      <c r="D186" s="1399">
        <v>46064</v>
      </c>
      <c r="E186" s="1387" t="s">
        <v>1107</v>
      </c>
      <c r="F186" s="1392" t="str">
        <f>VLOOKUP(E186,'Mã xe'!$A$2:$B$84,2,0)</f>
        <v>Cont 50F</v>
      </c>
      <c r="G186" s="1390" t="s">
        <v>2181</v>
      </c>
      <c r="H186" s="1406" t="s">
        <v>1303</v>
      </c>
      <c r="I186" s="1389" t="str">
        <f>VLOOKUP(G186,'Thông tin'!$G$2:$H$300,2,0)</f>
        <v>XE01444</v>
      </c>
      <c r="J186" s="1389"/>
      <c r="K186" s="1389">
        <v>1745</v>
      </c>
      <c r="L186" s="1408">
        <v>1000000</v>
      </c>
      <c r="M186" s="1389"/>
    </row>
    <row r="187" spans="1:13" s="1394" customFormat="1" ht="15.5">
      <c r="A187" s="1389">
        <v>261</v>
      </c>
      <c r="B187" s="1395" t="s">
        <v>943</v>
      </c>
      <c r="C187" s="1399">
        <v>46074</v>
      </c>
      <c r="D187" s="1399">
        <v>46079</v>
      </c>
      <c r="E187" s="1340" t="s">
        <v>1107</v>
      </c>
      <c r="F187" s="1392" t="str">
        <f>VLOOKUP(E187,'Mã xe'!$A$2:$B$84,2,0)</f>
        <v>Cont 50F</v>
      </c>
      <c r="G187" s="1340" t="s">
        <v>2180</v>
      </c>
      <c r="H187" s="1406" t="s">
        <v>2161</v>
      </c>
      <c r="I187" s="1389" t="str">
        <f>VLOOKUP(G187,'Thông tin'!$G$2:$H$300,2,0)</f>
        <v>XE01443</v>
      </c>
      <c r="J187" s="1389"/>
      <c r="K187" s="1389">
        <v>1745</v>
      </c>
      <c r="L187" s="1408">
        <v>750000</v>
      </c>
      <c r="M187" s="1389"/>
    </row>
    <row r="188" spans="1:13" s="1394" customFormat="1" ht="15.5">
      <c r="A188" s="1389">
        <v>262</v>
      </c>
      <c r="B188" s="1395" t="s">
        <v>943</v>
      </c>
      <c r="C188" s="1399">
        <v>46074</v>
      </c>
      <c r="D188" s="1399">
        <v>46079</v>
      </c>
      <c r="E188" s="1340" t="s">
        <v>1107</v>
      </c>
      <c r="F188" s="1392" t="str">
        <f>VLOOKUP(E188,'Mã xe'!$A$2:$B$84,2,0)</f>
        <v>Cont 50F</v>
      </c>
      <c r="G188" s="1390" t="s">
        <v>2181</v>
      </c>
      <c r="H188" s="1406" t="s">
        <v>2161</v>
      </c>
      <c r="I188" s="1389" t="str">
        <f>VLOOKUP(G188,'Thông tin'!$G$2:$H$300,2,0)</f>
        <v>XE01444</v>
      </c>
      <c r="J188" s="1389"/>
      <c r="K188" s="1389">
        <v>1745</v>
      </c>
      <c r="L188" s="1408">
        <v>750000</v>
      </c>
      <c r="M188" s="1389"/>
    </row>
    <row r="189" spans="1:13" s="1394" customFormat="1" ht="15.5">
      <c r="A189" s="1389">
        <v>265</v>
      </c>
      <c r="B189" s="1395" t="s">
        <v>1305</v>
      </c>
      <c r="C189" s="1399">
        <v>46080</v>
      </c>
      <c r="D189" s="1399">
        <v>46087</v>
      </c>
      <c r="E189" s="1340" t="s">
        <v>1107</v>
      </c>
      <c r="F189" s="1392" t="str">
        <f>VLOOKUP(E189,'Mã xe'!$A$2:$B$84,2,0)</f>
        <v>Cont 50F</v>
      </c>
      <c r="G189" s="1340" t="s">
        <v>2180</v>
      </c>
      <c r="H189" s="1406" t="s">
        <v>2161</v>
      </c>
      <c r="I189" s="1389" t="str">
        <f>VLOOKUP(G189,'Thông tin'!$G$2:$H$300,2,0)</f>
        <v>XE01443</v>
      </c>
      <c r="J189" s="1389"/>
      <c r="K189" s="1389">
        <v>1745</v>
      </c>
      <c r="L189" s="1408">
        <v>750000</v>
      </c>
      <c r="M189" s="1389"/>
    </row>
    <row r="190" spans="1:13" s="1394" customFormat="1" ht="15.5">
      <c r="A190" s="1389">
        <v>266</v>
      </c>
      <c r="B190" s="1395" t="s">
        <v>1305</v>
      </c>
      <c r="C190" s="1399">
        <v>46080</v>
      </c>
      <c r="D190" s="1399">
        <v>46087</v>
      </c>
      <c r="E190" s="1340" t="s">
        <v>1107</v>
      </c>
      <c r="F190" s="1392" t="str">
        <f>VLOOKUP(E190,'Mã xe'!$A$2:$B$84,2,0)</f>
        <v>Cont 50F</v>
      </c>
      <c r="G190" s="1390" t="s">
        <v>2181</v>
      </c>
      <c r="H190" s="1406" t="s">
        <v>2161</v>
      </c>
      <c r="I190" s="1389" t="str">
        <f>VLOOKUP(G190,'Thông tin'!$G$2:$H$300,2,0)</f>
        <v>XE01444</v>
      </c>
      <c r="J190" s="1389"/>
      <c r="K190" s="1389">
        <v>1745</v>
      </c>
      <c r="L190" s="1408">
        <v>750000</v>
      </c>
      <c r="M190" s="1389"/>
    </row>
    <row r="191" spans="1:13" s="1394" customFormat="1" ht="15.5">
      <c r="A191" s="1389">
        <v>269</v>
      </c>
      <c r="B191" s="1395" t="s">
        <v>1323</v>
      </c>
      <c r="C191" s="1399">
        <v>46077</v>
      </c>
      <c r="D191" s="1399">
        <v>46087</v>
      </c>
      <c r="E191" s="1340" t="s">
        <v>1099</v>
      </c>
      <c r="F191" s="1392" t="str">
        <f>VLOOKUP(E191,'Mã xe'!$A$2:$B$84,2,0)</f>
        <v>Cont 50F</v>
      </c>
      <c r="G191" s="1390" t="s">
        <v>1101</v>
      </c>
      <c r="H191" s="1406" t="s">
        <v>1303</v>
      </c>
      <c r="I191" s="1389" t="str">
        <f>VLOOKUP(G191,'Thông tin'!$G$2:$H$300,2,0)</f>
        <v>XE01021</v>
      </c>
      <c r="J191" s="1389"/>
      <c r="K191" s="1389">
        <v>1745</v>
      </c>
      <c r="L191" s="1408">
        <v>1000000</v>
      </c>
      <c r="M191" s="1400"/>
    </row>
    <row r="192" spans="1:13" s="1394" customFormat="1" ht="15.5">
      <c r="A192" s="1389">
        <v>270</v>
      </c>
      <c r="B192" s="1395" t="s">
        <v>1323</v>
      </c>
      <c r="C192" s="1399">
        <v>46077</v>
      </c>
      <c r="D192" s="1399">
        <v>46087</v>
      </c>
      <c r="E192" s="1340" t="s">
        <v>1099</v>
      </c>
      <c r="F192" s="1392" t="str">
        <f>VLOOKUP(E192,'Mã xe'!$A$2:$B$84,2,0)</f>
        <v>Cont 50F</v>
      </c>
      <c r="G192" s="1390" t="s">
        <v>899</v>
      </c>
      <c r="H192" s="1406" t="s">
        <v>1303</v>
      </c>
      <c r="I192" s="1389" t="str">
        <f>VLOOKUP(G192,'Thông tin'!$G$2:$H$300,2,0)</f>
        <v>XE00893</v>
      </c>
      <c r="J192" s="1389"/>
      <c r="K192" s="1389">
        <v>1745</v>
      </c>
      <c r="L192" s="1408">
        <v>1000000</v>
      </c>
      <c r="M192" s="1400"/>
    </row>
    <row r="193" spans="1:13" s="1394" customFormat="1" ht="15.5">
      <c r="A193" s="1389">
        <v>271</v>
      </c>
      <c r="B193" s="1395" t="s">
        <v>1323</v>
      </c>
      <c r="C193" s="1399">
        <v>46053</v>
      </c>
      <c r="D193" s="1399">
        <v>46067</v>
      </c>
      <c r="E193" s="1340" t="s">
        <v>1364</v>
      </c>
      <c r="F193" s="1392" t="str">
        <f>VLOOKUP(E193,'Mã xe'!$A$2:$B$84,2,0)</f>
        <v>Cont 50F</v>
      </c>
      <c r="G193" s="1390" t="s">
        <v>786</v>
      </c>
      <c r="H193" s="1406" t="s">
        <v>1303</v>
      </c>
      <c r="I193" s="1389" t="str">
        <f>VLOOKUP(G193,'Thông tin'!$G$2:$H$300,2,0)</f>
        <v>XE00854</v>
      </c>
      <c r="J193" s="1389"/>
      <c r="K193" s="1389">
        <v>1745</v>
      </c>
      <c r="L193" s="1408">
        <v>1000000</v>
      </c>
      <c r="M193" s="1400"/>
    </row>
    <row r="194" spans="1:13" s="1394" customFormat="1" ht="15.5">
      <c r="A194" s="1389">
        <v>272</v>
      </c>
      <c r="B194" s="1395" t="s">
        <v>1323</v>
      </c>
      <c r="C194" s="1399">
        <v>46053</v>
      </c>
      <c r="D194" s="1399">
        <v>46067</v>
      </c>
      <c r="E194" s="1340" t="s">
        <v>1364</v>
      </c>
      <c r="F194" s="1392" t="str">
        <f>VLOOKUP(E194,'Mã xe'!$A$2:$B$84,2,0)</f>
        <v>Cont 50F</v>
      </c>
      <c r="G194" s="1390" t="s">
        <v>1088</v>
      </c>
      <c r="H194" s="1406" t="s">
        <v>1303</v>
      </c>
      <c r="I194" s="1389" t="str">
        <f>VLOOKUP(G194,'Thông tin'!$G$2:$H$300,2,0)</f>
        <v>XE00991</v>
      </c>
      <c r="J194" s="1389"/>
      <c r="K194" s="1389">
        <v>1745</v>
      </c>
      <c r="L194" s="1408">
        <v>1000000</v>
      </c>
      <c r="M194" s="1400"/>
    </row>
    <row r="195" spans="1:13" s="1394" customFormat="1" ht="15.5">
      <c r="A195" s="1389">
        <v>273</v>
      </c>
      <c r="B195" s="1395" t="s">
        <v>1323</v>
      </c>
      <c r="C195" s="1399">
        <v>46053</v>
      </c>
      <c r="D195" s="1399">
        <v>46087</v>
      </c>
      <c r="E195" s="1401" t="s">
        <v>1364</v>
      </c>
      <c r="F195" s="1392" t="str">
        <f>VLOOKUP(E195,'Mã xe'!$A$2:$B$84,2,0)</f>
        <v>Cont 50F</v>
      </c>
      <c r="G195" s="1390" t="s">
        <v>786</v>
      </c>
      <c r="H195" s="1406" t="s">
        <v>1303</v>
      </c>
      <c r="I195" s="1389" t="str">
        <f>VLOOKUP(G195,'Thông tin'!$G$2:$H$300,2,0)</f>
        <v>XE00854</v>
      </c>
      <c r="J195" s="1389"/>
      <c r="K195" s="1389">
        <v>1745</v>
      </c>
      <c r="L195" s="1408">
        <v>1000000</v>
      </c>
      <c r="M195" s="1400"/>
    </row>
    <row r="196" spans="1:13" s="1394" customFormat="1" ht="15.5">
      <c r="A196" s="1389">
        <v>274</v>
      </c>
      <c r="B196" s="1395" t="s">
        <v>1323</v>
      </c>
      <c r="C196" s="1399">
        <v>46053</v>
      </c>
      <c r="D196" s="1399">
        <v>46087</v>
      </c>
      <c r="E196" s="1401" t="s">
        <v>1364</v>
      </c>
      <c r="F196" s="1392" t="str">
        <f>VLOOKUP(E196,'Mã xe'!$A$2:$B$84,2,0)</f>
        <v>Cont 50F</v>
      </c>
      <c r="G196" s="1390" t="s">
        <v>1088</v>
      </c>
      <c r="H196" s="1406" t="s">
        <v>1303</v>
      </c>
      <c r="I196" s="1389" t="str">
        <f>VLOOKUP(G196,'Thông tin'!$G$2:$H$300,2,0)</f>
        <v>XE00991</v>
      </c>
      <c r="J196" s="1389"/>
      <c r="K196" s="1389">
        <v>1745</v>
      </c>
      <c r="L196" s="1408">
        <v>1000000</v>
      </c>
      <c r="M196" s="1400"/>
    </row>
    <row r="197" spans="1:13" ht="32.4" customHeight="1">
      <c r="A197" s="1688" t="s">
        <v>2280</v>
      </c>
      <c r="B197" s="1689"/>
      <c r="C197" s="1689"/>
      <c r="D197" s="1689"/>
      <c r="E197" s="1689"/>
      <c r="F197" s="1689"/>
      <c r="G197" s="1689"/>
      <c r="H197" s="1689"/>
      <c r="I197" s="1689"/>
      <c r="J197" s="1689"/>
      <c r="K197" s="1690"/>
      <c r="L197" s="1379">
        <f>SUM(L9:L196)</f>
        <v>150000000</v>
      </c>
      <c r="M197" s="1355"/>
    </row>
    <row r="200" spans="1:13" s="1380" customFormat="1">
      <c r="B200" s="1380" t="s">
        <v>1332</v>
      </c>
      <c r="E200" s="1380" t="s">
        <v>1333</v>
      </c>
      <c r="H200" s="1380" t="s">
        <v>1334</v>
      </c>
      <c r="L200" s="1386" t="s">
        <v>1336</v>
      </c>
    </row>
    <row r="206" spans="1:13" s="1380" customFormat="1">
      <c r="B206" s="1380" t="s">
        <v>2281</v>
      </c>
      <c r="E206" s="1380" t="s">
        <v>2282</v>
      </c>
      <c r="L206" s="1386"/>
    </row>
  </sheetData>
  <autoFilter ref="A8:M197"/>
  <mergeCells count="7">
    <mergeCell ref="A2:E2"/>
    <mergeCell ref="A1:M1"/>
    <mergeCell ref="A197:K197"/>
    <mergeCell ref="A6:C6"/>
    <mergeCell ref="A5:C5"/>
    <mergeCell ref="A4:C4"/>
    <mergeCell ref="A3:C3"/>
  </mergeCells>
  <phoneticPr fontId="80" type="noConversion"/>
  <pageMargins left="0.25" right="0.25" top="0.75" bottom="0.75" header="0.3" footer="0.3"/>
  <pageSetup paperSize="9" scale="85" fitToHeight="0" orientation="landscape" verticalDpi="0"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48"/>
  <sheetViews>
    <sheetView topLeftCell="A9" workbookViewId="0">
      <selection activeCell="F9" sqref="F9"/>
    </sheetView>
  </sheetViews>
  <sheetFormatPr defaultColWidth="8.83203125" defaultRowHeight="14"/>
  <cols>
    <col min="1" max="1" width="6.83203125" style="1373" customWidth="1"/>
    <col min="2" max="2" width="13.83203125" style="1373" customWidth="1"/>
    <col min="3" max="3" width="8.83203125" style="1373"/>
    <col min="4" max="4" width="8.83203125" style="1373" customWidth="1"/>
    <col min="5" max="5" width="12.4140625" style="1373" customWidth="1"/>
    <col min="6" max="6" width="8.83203125" style="1373"/>
    <col min="7" max="7" width="17.58203125" style="1373" customWidth="1"/>
    <col min="8" max="8" width="20.5" style="1373" customWidth="1"/>
    <col min="9" max="9" width="10.33203125" style="1373" customWidth="1"/>
    <col min="10" max="10" width="8.4140625" style="1373" customWidth="1"/>
    <col min="11" max="11" width="8.83203125" style="1373"/>
    <col min="12" max="12" width="14" style="1373" customWidth="1"/>
    <col min="13" max="16384" width="8.83203125" style="1373"/>
  </cols>
  <sheetData>
    <row r="1" spans="1:13" s="1381" customFormat="1" ht="25.25" customHeight="1">
      <c r="A1" s="1686" t="s">
        <v>2165</v>
      </c>
      <c r="B1" s="1687"/>
      <c r="C1" s="1687"/>
      <c r="D1" s="1687"/>
      <c r="E1" s="1687"/>
      <c r="F1" s="1687"/>
      <c r="G1" s="1687"/>
      <c r="H1" s="1687"/>
      <c r="I1" s="1687"/>
      <c r="J1" s="1687"/>
      <c r="K1" s="1687"/>
      <c r="L1" s="1687"/>
      <c r="M1" s="1687"/>
    </row>
    <row r="2" spans="1:13" s="1343" customFormat="1">
      <c r="A2" s="1685" t="s">
        <v>1220</v>
      </c>
      <c r="B2" s="1685"/>
      <c r="C2" s="1685"/>
      <c r="D2" s="1685"/>
      <c r="E2" s="1685"/>
    </row>
    <row r="3" spans="1:13" s="1343" customFormat="1">
      <c r="A3" s="1684" t="s">
        <v>2164</v>
      </c>
      <c r="B3" s="1684"/>
      <c r="C3" s="1684"/>
    </row>
    <row r="4" spans="1:13" s="1343" customFormat="1">
      <c r="A4" s="1684" t="s">
        <v>2121</v>
      </c>
      <c r="B4" s="1684"/>
      <c r="C4" s="1684"/>
    </row>
    <row r="5" spans="1:13" s="1343" customFormat="1">
      <c r="A5" s="1684" t="s">
        <v>1223</v>
      </c>
      <c r="B5" s="1684"/>
      <c r="C5" s="1684"/>
    </row>
    <row r="6" spans="1:13" s="1343" customFormat="1">
      <c r="A6" s="1684" t="s">
        <v>1224</v>
      </c>
      <c r="B6" s="1684"/>
      <c r="C6" s="1684"/>
      <c r="D6" s="1344"/>
    </row>
    <row r="7" spans="1:13" s="1343" customFormat="1">
      <c r="D7" s="1344"/>
      <c r="L7" s="1345">
        <f>SUBTOTAL(9,L9:L338)</f>
        <v>257000000</v>
      </c>
    </row>
    <row r="8" spans="1:13" s="1343" customFormat="1" ht="28">
      <c r="A8" s="1346" t="s">
        <v>252</v>
      </c>
      <c r="B8" s="1347" t="s">
        <v>1225</v>
      </c>
      <c r="C8" s="1348" t="s">
        <v>1226</v>
      </c>
      <c r="D8" s="1348" t="s">
        <v>1227</v>
      </c>
      <c r="E8" s="1346" t="s">
        <v>10</v>
      </c>
      <c r="F8" s="1346" t="s">
        <v>146</v>
      </c>
      <c r="G8" s="1346" t="s">
        <v>1228</v>
      </c>
      <c r="H8" s="1349" t="s">
        <v>1229</v>
      </c>
      <c r="I8" s="1346" t="s">
        <v>1230</v>
      </c>
      <c r="J8" s="1346" t="s">
        <v>1231</v>
      </c>
      <c r="K8" s="1346" t="s">
        <v>1232</v>
      </c>
      <c r="L8" s="1346" t="s">
        <v>1233</v>
      </c>
      <c r="M8" s="1346" t="s">
        <v>496</v>
      </c>
    </row>
    <row r="9" spans="1:13">
      <c r="A9" s="1350">
        <v>1</v>
      </c>
      <c r="B9" s="1351" t="s">
        <v>705</v>
      </c>
      <c r="C9" s="1352">
        <v>46023</v>
      </c>
      <c r="D9" s="1352"/>
      <c r="E9" s="1355" t="s">
        <v>1070</v>
      </c>
      <c r="F9" s="1354" t="str">
        <f>VLOOKUP(E9,'Mã xe'!$A$2:$B$79,2,0)</f>
        <v>8T</v>
      </c>
      <c r="G9" s="1351" t="s">
        <v>847</v>
      </c>
      <c r="H9" s="1355" t="s">
        <v>1247</v>
      </c>
      <c r="I9" s="1350" t="str">
        <f>VLOOKUP(G9,'Thông tin'!$G$2:$H$197,2,0)</f>
        <v>XE00873</v>
      </c>
      <c r="J9" s="1350" t="e">
        <f>VLOOKUP(H9,'Thông tin'!$B$2:$C$384,2,0)</f>
        <v>#N/A</v>
      </c>
      <c r="K9" s="1350"/>
      <c r="L9" s="1356">
        <v>750000</v>
      </c>
      <c r="M9" s="1350"/>
    </row>
    <row r="10" spans="1:13">
      <c r="A10" s="1350">
        <v>2</v>
      </c>
      <c r="B10" s="1351" t="s">
        <v>705</v>
      </c>
      <c r="C10" s="1352">
        <v>46023</v>
      </c>
      <c r="D10" s="1352"/>
      <c r="E10" s="1355" t="s">
        <v>1070</v>
      </c>
      <c r="F10" s="1354" t="str">
        <f>VLOOKUP(E10,'Mã xe'!$A$2:$B$79,2,0)</f>
        <v>8T</v>
      </c>
      <c r="G10" s="1351" t="s">
        <v>826</v>
      </c>
      <c r="H10" s="1355" t="s">
        <v>1247</v>
      </c>
      <c r="I10" s="1350" t="str">
        <f>VLOOKUP(G10,'Thông tin'!$G$2:$H$197,2,0)</f>
        <v>XE00935</v>
      </c>
      <c r="J10" s="1350" t="e">
        <f>VLOOKUP(H10,'Thông tin'!$B$2:$C$384,2,0)</f>
        <v>#N/A</v>
      </c>
      <c r="K10" s="1350"/>
      <c r="L10" s="1356">
        <v>750000</v>
      </c>
      <c r="M10" s="1350"/>
    </row>
    <row r="11" spans="1:13">
      <c r="A11" s="1350">
        <v>3</v>
      </c>
      <c r="B11" s="1351" t="s">
        <v>705</v>
      </c>
      <c r="C11" s="1352">
        <v>46023</v>
      </c>
      <c r="D11" s="1352"/>
      <c r="E11" s="1362" t="s">
        <v>1045</v>
      </c>
      <c r="F11" s="1354" t="str">
        <f>VLOOKUP(E11,'Mã xe'!$A$2:$B$79,2,0)</f>
        <v>8T</v>
      </c>
      <c r="G11" s="1351" t="s">
        <v>1246</v>
      </c>
      <c r="H11" s="1355" t="s">
        <v>1237</v>
      </c>
      <c r="I11" s="1350" t="str">
        <f>VLOOKUP(G11,'Thông tin'!$G$2:$H$197,2,0)</f>
        <v>XE01102</v>
      </c>
      <c r="J11" s="1350" t="e">
        <f>VLOOKUP(H11,'Thông tin'!$B$2:$C$384,2,0)</f>
        <v>#N/A</v>
      </c>
      <c r="K11" s="1350"/>
      <c r="L11" s="1356">
        <v>750000</v>
      </c>
      <c r="M11" s="1350"/>
    </row>
    <row r="12" spans="1:13">
      <c r="A12" s="1350">
        <v>4</v>
      </c>
      <c r="B12" s="1351" t="s">
        <v>705</v>
      </c>
      <c r="C12" s="1352">
        <v>46023</v>
      </c>
      <c r="D12" s="1352"/>
      <c r="E12" s="1362" t="s">
        <v>1045</v>
      </c>
      <c r="F12" s="1354" t="str">
        <f>VLOOKUP(E12,'Mã xe'!$A$2:$B$79,2,0)</f>
        <v>8T</v>
      </c>
      <c r="G12" s="1351" t="s">
        <v>1254</v>
      </c>
      <c r="H12" s="1355" t="s">
        <v>1237</v>
      </c>
      <c r="I12" s="1350" t="str">
        <f>VLOOKUP(G12,'Thông tin'!$G$2:$H$197,2,0)</f>
        <v>XE01106</v>
      </c>
      <c r="J12" s="1350" t="e">
        <f>VLOOKUP(H12,'Thông tin'!$B$2:$C$384,2,0)</f>
        <v>#N/A</v>
      </c>
      <c r="K12" s="1350"/>
      <c r="L12" s="1356">
        <v>750000</v>
      </c>
      <c r="M12" s="1350"/>
    </row>
    <row r="13" spans="1:13">
      <c r="A13" s="1350">
        <v>5</v>
      </c>
      <c r="B13" s="1351" t="s">
        <v>705</v>
      </c>
      <c r="C13" s="1352">
        <v>46024</v>
      </c>
      <c r="D13" s="1352"/>
      <c r="E13" s="1362" t="s">
        <v>1251</v>
      </c>
      <c r="F13" s="1354" t="str">
        <f>VLOOKUP(E13,'Mã xe'!$A$2:$B$79,2,0)</f>
        <v>8T</v>
      </c>
      <c r="G13" s="1351" t="s">
        <v>2130</v>
      </c>
      <c r="H13" s="1355" t="s">
        <v>1237</v>
      </c>
      <c r="I13" s="1350" t="str">
        <f>VLOOKUP(G13,'Thông tin'!$G$2:$H$197,2,0)</f>
        <v>XE01434</v>
      </c>
      <c r="J13" s="1350" t="e">
        <f>VLOOKUP(H13,'Thông tin'!$B$2:$C$384,2,0)</f>
        <v>#N/A</v>
      </c>
      <c r="K13" s="1350"/>
      <c r="L13" s="1356">
        <v>750000</v>
      </c>
      <c r="M13" s="1350"/>
    </row>
    <row r="14" spans="1:13">
      <c r="A14" s="1350">
        <v>6</v>
      </c>
      <c r="B14" s="1351" t="s">
        <v>705</v>
      </c>
      <c r="C14" s="1352">
        <v>46024</v>
      </c>
      <c r="D14" s="1352"/>
      <c r="E14" s="1362" t="s">
        <v>1251</v>
      </c>
      <c r="F14" s="1354" t="str">
        <f>VLOOKUP(E14,'Mã xe'!$A$2:$B$79,2,0)</f>
        <v>8T</v>
      </c>
      <c r="G14" s="1351" t="s">
        <v>2140</v>
      </c>
      <c r="H14" s="1355" t="s">
        <v>1237</v>
      </c>
      <c r="I14" s="1350" t="str">
        <f>VLOOKUP(G14,'Thông tin'!$G$2:$H$197,2,0)</f>
        <v>XE01433</v>
      </c>
      <c r="J14" s="1350" t="e">
        <f>VLOOKUP(H14,'Thông tin'!$B$2:$C$384,2,0)</f>
        <v>#N/A</v>
      </c>
      <c r="K14" s="1350"/>
      <c r="L14" s="1356">
        <v>750000</v>
      </c>
      <c r="M14" s="1350"/>
    </row>
    <row r="15" spans="1:13">
      <c r="A15" s="1350">
        <v>7</v>
      </c>
      <c r="B15" s="1351" t="s">
        <v>705</v>
      </c>
      <c r="C15" s="1352">
        <v>46024</v>
      </c>
      <c r="D15" s="1352"/>
      <c r="E15" s="1353" t="s">
        <v>2111</v>
      </c>
      <c r="F15" s="1354" t="str">
        <f>VLOOKUP(E15,'Mã xe'!$A$2:$B$79,2,0)</f>
        <v>8T</v>
      </c>
      <c r="G15" s="1351" t="s">
        <v>2125</v>
      </c>
      <c r="H15" s="1355" t="s">
        <v>1237</v>
      </c>
      <c r="I15" s="1350" t="str">
        <f>VLOOKUP(G15,'Thông tin'!$G$2:$H$197,2,0)</f>
        <v>XE01417</v>
      </c>
      <c r="J15" s="1350" t="e">
        <f>VLOOKUP(H15,'Thông tin'!$B$2:$C$384,2,0)</f>
        <v>#N/A</v>
      </c>
      <c r="K15" s="1350"/>
      <c r="L15" s="1356">
        <v>750000</v>
      </c>
      <c r="M15" s="1350"/>
    </row>
    <row r="16" spans="1:13">
      <c r="A16" s="1350">
        <v>8</v>
      </c>
      <c r="B16" s="1351" t="s">
        <v>705</v>
      </c>
      <c r="C16" s="1352">
        <v>46024</v>
      </c>
      <c r="D16" s="1352"/>
      <c r="E16" s="1353" t="s">
        <v>2111</v>
      </c>
      <c r="F16" s="1354" t="str">
        <f>VLOOKUP(E16,'Mã xe'!$A$2:$B$79,2,0)</f>
        <v>8T</v>
      </c>
      <c r="G16" s="1351" t="s">
        <v>2126</v>
      </c>
      <c r="H16" s="1355" t="s">
        <v>1237</v>
      </c>
      <c r="I16" s="1350" t="str">
        <f>VLOOKUP(G16,'Thông tin'!$G$2:$H$197,2,0)</f>
        <v>XE01418</v>
      </c>
      <c r="J16" s="1350" t="e">
        <f>VLOOKUP(H16,'Thông tin'!$B$2:$C$384,2,0)</f>
        <v>#N/A</v>
      </c>
      <c r="K16" s="1350"/>
      <c r="L16" s="1356">
        <v>750000</v>
      </c>
      <c r="M16" s="1350"/>
    </row>
    <row r="17" spans="1:13">
      <c r="A17" s="1350">
        <v>9</v>
      </c>
      <c r="B17" s="1351" t="s">
        <v>705</v>
      </c>
      <c r="C17" s="1352">
        <v>46024</v>
      </c>
      <c r="D17" s="1352"/>
      <c r="E17" s="1362" t="s">
        <v>1037</v>
      </c>
      <c r="F17" s="1354" t="str">
        <f>VLOOKUP(E17,'Mã xe'!$A$2:$B$79,2,0)</f>
        <v>8T</v>
      </c>
      <c r="G17" s="1351" t="s">
        <v>829</v>
      </c>
      <c r="H17" s="1355" t="s">
        <v>1247</v>
      </c>
      <c r="I17" s="1350" t="str">
        <f>VLOOKUP(G17,'Thông tin'!$G$2:$H$197,2,0)</f>
        <v>XE00934</v>
      </c>
      <c r="J17" s="1350" t="e">
        <f>VLOOKUP(H17,'Thông tin'!$B$2:$C$384,2,0)</f>
        <v>#N/A</v>
      </c>
      <c r="K17" s="1350"/>
      <c r="L17" s="1356">
        <v>750000</v>
      </c>
      <c r="M17" s="1350"/>
    </row>
    <row r="18" spans="1:13">
      <c r="A18" s="1350">
        <v>10</v>
      </c>
      <c r="B18" s="1351" t="s">
        <v>705</v>
      </c>
      <c r="C18" s="1352">
        <v>46024</v>
      </c>
      <c r="D18" s="1352"/>
      <c r="E18" s="1362" t="s">
        <v>1037</v>
      </c>
      <c r="F18" s="1354" t="str">
        <f>VLOOKUP(E18,'Mã xe'!$A$2:$B$79,2,0)</f>
        <v>8T</v>
      </c>
      <c r="G18" s="1351" t="s">
        <v>2166</v>
      </c>
      <c r="H18" s="1355" t="s">
        <v>1247</v>
      </c>
      <c r="I18" s="1350" t="str">
        <f>VLOOKUP(G18,'Thông tin'!$G$2:$H$197,2,0)</f>
        <v>XE00996</v>
      </c>
      <c r="J18" s="1350" t="e">
        <f>VLOOKUP(H18,'Thông tin'!$B$2:$C$384,2,0)</f>
        <v>#N/A</v>
      </c>
      <c r="K18" s="1350"/>
      <c r="L18" s="1356">
        <v>750000</v>
      </c>
      <c r="M18" s="1350"/>
    </row>
    <row r="19" spans="1:13">
      <c r="A19" s="1350">
        <v>11</v>
      </c>
      <c r="B19" s="1351" t="s">
        <v>705</v>
      </c>
      <c r="C19" s="1352">
        <v>46024</v>
      </c>
      <c r="D19" s="1352"/>
      <c r="E19" s="1353" t="s">
        <v>1071</v>
      </c>
      <c r="F19" s="1354" t="str">
        <f>VLOOKUP(E19,'Mã xe'!$A$2:$B$79,2,0)</f>
        <v>15T</v>
      </c>
      <c r="G19" s="1351" t="s">
        <v>158</v>
      </c>
      <c r="H19" s="1355" t="s">
        <v>1369</v>
      </c>
      <c r="I19" s="1350" t="str">
        <f>VLOOKUP(G19,'Thông tin'!$G$2:$H$197,2,0)</f>
        <v>XE00701</v>
      </c>
      <c r="J19" s="1350" t="e">
        <f>VLOOKUP(H19,'Thông tin'!$B$2:$C$384,2,0)</f>
        <v>#N/A</v>
      </c>
      <c r="K19" s="1350"/>
      <c r="L19" s="1356">
        <v>750000</v>
      </c>
      <c r="M19" s="1350"/>
    </row>
    <row r="20" spans="1:13">
      <c r="A20" s="1350">
        <v>12</v>
      </c>
      <c r="B20" s="1351" t="s">
        <v>705</v>
      </c>
      <c r="C20" s="1352">
        <v>46024</v>
      </c>
      <c r="D20" s="1352"/>
      <c r="E20" s="1353" t="s">
        <v>1071</v>
      </c>
      <c r="F20" s="1354" t="str">
        <f>VLOOKUP(E20,'Mã xe'!$A$2:$B$79,2,0)</f>
        <v>15T</v>
      </c>
      <c r="G20" s="1351" t="s">
        <v>74</v>
      </c>
      <c r="H20" s="1355" t="s">
        <v>1369</v>
      </c>
      <c r="I20" s="1350" t="str">
        <f>VLOOKUP(G20,'Thông tin'!$G$2:$H$197,2,0)</f>
        <v>XE00671</v>
      </c>
      <c r="J20" s="1350" t="e">
        <f>VLOOKUP(H20,'Thông tin'!$B$2:$C$384,2,0)</f>
        <v>#N/A</v>
      </c>
      <c r="K20" s="1350"/>
      <c r="L20" s="1356">
        <v>750000</v>
      </c>
      <c r="M20" s="1350"/>
    </row>
    <row r="21" spans="1:13">
      <c r="A21" s="1350">
        <v>13</v>
      </c>
      <c r="B21" s="1351" t="s">
        <v>705</v>
      </c>
      <c r="C21" s="1352">
        <v>46024</v>
      </c>
      <c r="D21" s="1352"/>
      <c r="E21" s="1363" t="s">
        <v>2104</v>
      </c>
      <c r="F21" s="1354" t="str">
        <f>VLOOKUP(E21,'Mã xe'!$A$2:$B$79,2,0)</f>
        <v>8T</v>
      </c>
      <c r="G21" s="1351" t="s">
        <v>762</v>
      </c>
      <c r="H21" s="1355" t="s">
        <v>1369</v>
      </c>
      <c r="I21" s="1350" t="str">
        <f>VLOOKUP(G21,'Thông tin'!$G$2:$H$197,2,0)</f>
        <v>XE00848</v>
      </c>
      <c r="J21" s="1350" t="e">
        <f>VLOOKUP(H21,'Thông tin'!$B$2:$C$384,2,0)</f>
        <v>#N/A</v>
      </c>
      <c r="K21" s="1350"/>
      <c r="L21" s="1356">
        <v>750000</v>
      </c>
      <c r="M21" s="1350"/>
    </row>
    <row r="22" spans="1:13">
      <c r="A22" s="1350">
        <v>14</v>
      </c>
      <c r="B22" s="1351" t="s">
        <v>705</v>
      </c>
      <c r="C22" s="1352">
        <v>46024</v>
      </c>
      <c r="D22" s="1352"/>
      <c r="E22" s="1363" t="s">
        <v>2104</v>
      </c>
      <c r="F22" s="1354" t="str">
        <f>VLOOKUP(E22,'Mã xe'!$A$2:$B$79,2,0)</f>
        <v>8T</v>
      </c>
      <c r="G22" s="1351" t="s">
        <v>322</v>
      </c>
      <c r="H22" s="1355" t="s">
        <v>1369</v>
      </c>
      <c r="I22" s="1350" t="str">
        <f>VLOOKUP(G22,'Thông tin'!$G$2:$H$197,2,0)</f>
        <v>XE00705</v>
      </c>
      <c r="J22" s="1350" t="e">
        <f>VLOOKUP(H22,'Thông tin'!$B$2:$C$384,2,0)</f>
        <v>#N/A</v>
      </c>
      <c r="K22" s="1350"/>
      <c r="L22" s="1356">
        <v>750000</v>
      </c>
      <c r="M22" s="1350"/>
    </row>
    <row r="23" spans="1:13">
      <c r="A23" s="1350">
        <v>17</v>
      </c>
      <c r="B23" s="1351" t="s">
        <v>705</v>
      </c>
      <c r="C23" s="1352">
        <v>46025</v>
      </c>
      <c r="D23" s="1352"/>
      <c r="E23" s="1362" t="s">
        <v>1250</v>
      </c>
      <c r="F23" s="1354" t="str">
        <f>VLOOKUP(E23,'Mã xe'!$A$2:$B$79,2,0)</f>
        <v>8T</v>
      </c>
      <c r="G23" s="1351" t="s">
        <v>1046</v>
      </c>
      <c r="H23" s="1355" t="s">
        <v>1237</v>
      </c>
      <c r="I23" s="1350" t="str">
        <f>VLOOKUP(G23,'Thông tin'!$G$2:$H$197,2,0)</f>
        <v>XE00958</v>
      </c>
      <c r="J23" s="1350" t="e">
        <f>VLOOKUP(H23,'Thông tin'!$B$2:$C$384,2,0)</f>
        <v>#N/A</v>
      </c>
      <c r="K23" s="1350"/>
      <c r="L23" s="1356">
        <v>750000</v>
      </c>
      <c r="M23" s="1354"/>
    </row>
    <row r="24" spans="1:13">
      <c r="A24" s="1350">
        <v>18</v>
      </c>
      <c r="B24" s="1351" t="s">
        <v>705</v>
      </c>
      <c r="C24" s="1352">
        <v>46025</v>
      </c>
      <c r="D24" s="1352"/>
      <c r="E24" s="1362" t="s">
        <v>1250</v>
      </c>
      <c r="F24" s="1354" t="str">
        <f>VLOOKUP(E24,'Mã xe'!$A$2:$B$79,2,0)</f>
        <v>8T</v>
      </c>
      <c r="G24" s="1351" t="s">
        <v>1432</v>
      </c>
      <c r="H24" s="1355" t="s">
        <v>1237</v>
      </c>
      <c r="I24" s="1350" t="str">
        <f>VLOOKUP(G24,'Thông tin'!$G$2:$H$197,2,0)</f>
        <v>XE01315</v>
      </c>
      <c r="J24" s="1350" t="e">
        <f>VLOOKUP(H24,'Thông tin'!$B$2:$C$384,2,0)</f>
        <v>#N/A</v>
      </c>
      <c r="K24" s="1350"/>
      <c r="L24" s="1356">
        <v>750000</v>
      </c>
      <c r="M24" s="1354"/>
    </row>
    <row r="25" spans="1:13">
      <c r="A25" s="1350">
        <v>19</v>
      </c>
      <c r="B25" s="1351" t="s">
        <v>705</v>
      </c>
      <c r="C25" s="1352">
        <v>46025</v>
      </c>
      <c r="D25" s="1352"/>
      <c r="E25" s="1362" t="s">
        <v>1262</v>
      </c>
      <c r="F25" s="1354" t="str">
        <f>VLOOKUP(E25,'Mã xe'!$A$2:$B$79,2,0)</f>
        <v>8T</v>
      </c>
      <c r="G25" s="1351" t="s">
        <v>2167</v>
      </c>
      <c r="H25" s="1355" t="s">
        <v>1237</v>
      </c>
      <c r="I25" s="1350" t="str">
        <f>VLOOKUP(G25,'Thông tin'!$G$2:$H$197,2,0)</f>
        <v>XE01003</v>
      </c>
      <c r="J25" s="1350" t="e">
        <f>VLOOKUP(H25,'Thông tin'!$B$2:$C$384,2,0)</f>
        <v>#N/A</v>
      </c>
      <c r="K25" s="1350"/>
      <c r="L25" s="1356">
        <v>750000</v>
      </c>
      <c r="M25" s="1350"/>
    </row>
    <row r="26" spans="1:13">
      <c r="A26" s="1350">
        <v>20</v>
      </c>
      <c r="B26" s="1351" t="s">
        <v>705</v>
      </c>
      <c r="C26" s="1352">
        <v>46025</v>
      </c>
      <c r="D26" s="1352"/>
      <c r="E26" s="1362" t="s">
        <v>1262</v>
      </c>
      <c r="F26" s="1354" t="str">
        <f>VLOOKUP(E26,'Mã xe'!$A$2:$B$79,2,0)</f>
        <v>8T</v>
      </c>
      <c r="G26" s="1351" t="s">
        <v>862</v>
      </c>
      <c r="H26" s="1355" t="s">
        <v>1237</v>
      </c>
      <c r="I26" s="1350" t="str">
        <f>VLOOKUP(G26,'Thông tin'!$G$2:$H$197,2,0)</f>
        <v>XE00882</v>
      </c>
      <c r="J26" s="1350" t="e">
        <f>VLOOKUP(H26,'Thông tin'!$B$2:$C$384,2,0)</f>
        <v>#N/A</v>
      </c>
      <c r="K26" s="1350"/>
      <c r="L26" s="1356">
        <v>750000</v>
      </c>
      <c r="M26" s="1350"/>
    </row>
    <row r="27" spans="1:13">
      <c r="A27" s="1350">
        <v>21</v>
      </c>
      <c r="B27" s="1351" t="s">
        <v>705</v>
      </c>
      <c r="C27" s="1352">
        <v>46024</v>
      </c>
      <c r="D27" s="1352"/>
      <c r="E27" s="1355" t="s">
        <v>2108</v>
      </c>
      <c r="F27" s="1354" t="str">
        <f>VLOOKUP(E27,'Mã xe'!$A$2:$B$79,2,0)</f>
        <v>8T</v>
      </c>
      <c r="G27" s="1351" t="s">
        <v>2168</v>
      </c>
      <c r="H27" s="1355" t="s">
        <v>1245</v>
      </c>
      <c r="I27" s="1350" t="str">
        <f>VLOOKUP(G27,'Thông tin'!$G$2:$H$197,2,0)</f>
        <v>XE01425</v>
      </c>
      <c r="J27" s="1350" t="e">
        <f>VLOOKUP(H27,'Thông tin'!$B$2:$C$384,2,0)</f>
        <v>#N/A</v>
      </c>
      <c r="K27" s="1350"/>
      <c r="L27" s="1356">
        <v>750000</v>
      </c>
      <c r="M27" s="1350"/>
    </row>
    <row r="28" spans="1:13">
      <c r="A28" s="1350">
        <v>22</v>
      </c>
      <c r="B28" s="1351" t="s">
        <v>705</v>
      </c>
      <c r="C28" s="1352">
        <v>46024</v>
      </c>
      <c r="D28" s="1352"/>
      <c r="E28" s="1355" t="s">
        <v>2108</v>
      </c>
      <c r="F28" s="1354" t="str">
        <f>VLOOKUP(E28,'Mã xe'!$A$2:$B$79,2,0)</f>
        <v>8T</v>
      </c>
      <c r="G28" s="1351" t="s">
        <v>2169</v>
      </c>
      <c r="H28" s="1355" t="s">
        <v>1245</v>
      </c>
      <c r="I28" s="1350" t="str">
        <f>VLOOKUP(G28,'Thông tin'!$G$2:$H$197,2,0)</f>
        <v>XE01458</v>
      </c>
      <c r="J28" s="1350" t="e">
        <f>VLOOKUP(H28,'Thông tin'!$B$2:$C$384,2,0)</f>
        <v>#N/A</v>
      </c>
      <c r="K28" s="1350"/>
      <c r="L28" s="1356">
        <v>750000</v>
      </c>
      <c r="M28" s="1350"/>
    </row>
    <row r="29" spans="1:13">
      <c r="A29" s="1350">
        <v>23</v>
      </c>
      <c r="B29" s="1351" t="s">
        <v>705</v>
      </c>
      <c r="C29" s="1352">
        <v>46026</v>
      </c>
      <c r="D29" s="1352"/>
      <c r="E29" s="1362" t="s">
        <v>1271</v>
      </c>
      <c r="F29" s="1354" t="str">
        <f>VLOOKUP(E29,'Mã xe'!$A$2:$B$79,2,0)</f>
        <v>8T</v>
      </c>
      <c r="G29" s="1351" t="s">
        <v>2132</v>
      </c>
      <c r="H29" s="1355" t="s">
        <v>1237</v>
      </c>
      <c r="I29" s="1350" t="str">
        <f>VLOOKUP(G29,'Thông tin'!$G$2:$H$197,2,0)</f>
        <v>XE01448</v>
      </c>
      <c r="J29" s="1350" t="e">
        <f>VLOOKUP(H29,'Thông tin'!$B$2:$C$384,2,0)</f>
        <v>#N/A</v>
      </c>
      <c r="K29" s="1350"/>
      <c r="L29" s="1356">
        <v>750000</v>
      </c>
      <c r="M29" s="1350"/>
    </row>
    <row r="30" spans="1:13">
      <c r="A30" s="1350">
        <v>24</v>
      </c>
      <c r="B30" s="1351" t="s">
        <v>705</v>
      </c>
      <c r="C30" s="1352">
        <v>46026</v>
      </c>
      <c r="D30" s="1352"/>
      <c r="E30" s="1362" t="s">
        <v>1271</v>
      </c>
      <c r="F30" s="1354" t="str">
        <f>VLOOKUP(E30,'Mã xe'!$A$2:$B$79,2,0)</f>
        <v>8T</v>
      </c>
      <c r="G30" s="1351" t="s">
        <v>2133</v>
      </c>
      <c r="H30" s="1355" t="s">
        <v>1237</v>
      </c>
      <c r="I30" s="1350" t="str">
        <f>VLOOKUP(G30,'Thông tin'!$G$2:$H$197,2,0)</f>
        <v>XE01449</v>
      </c>
      <c r="J30" s="1350" t="e">
        <f>VLOOKUP(H30,'Thông tin'!$B$2:$C$384,2,0)</f>
        <v>#N/A</v>
      </c>
      <c r="K30" s="1350"/>
      <c r="L30" s="1356">
        <v>750000</v>
      </c>
      <c r="M30" s="1350"/>
    </row>
    <row r="31" spans="1:13">
      <c r="A31" s="1350">
        <v>25</v>
      </c>
      <c r="B31" s="1351" t="s">
        <v>705</v>
      </c>
      <c r="C31" s="1352">
        <v>46026</v>
      </c>
      <c r="D31" s="1352"/>
      <c r="E31" s="1364" t="s">
        <v>1064</v>
      </c>
      <c r="F31" s="1354" t="str">
        <f>VLOOKUP(E31,'Mã xe'!$A$2:$B$79,2,0)</f>
        <v>15T</v>
      </c>
      <c r="G31" s="1351" t="s">
        <v>2122</v>
      </c>
      <c r="H31" s="1355" t="s">
        <v>2158</v>
      </c>
      <c r="I31" s="1350" t="str">
        <f>VLOOKUP(G31,'Thông tin'!$G$2:$H$197,2,0)</f>
        <v>XE01390</v>
      </c>
      <c r="J31" s="1350" t="e">
        <f>VLOOKUP(H31,'Thông tin'!$B$2:$C$384,2,0)</f>
        <v>#N/A</v>
      </c>
      <c r="K31" s="1350"/>
      <c r="L31" s="1356">
        <v>750000</v>
      </c>
      <c r="M31" s="1350"/>
    </row>
    <row r="32" spans="1:13">
      <c r="A32" s="1350">
        <v>26</v>
      </c>
      <c r="B32" s="1351" t="s">
        <v>705</v>
      </c>
      <c r="C32" s="1352">
        <v>46026</v>
      </c>
      <c r="D32" s="1352"/>
      <c r="E32" s="1364" t="s">
        <v>1064</v>
      </c>
      <c r="F32" s="1354" t="str">
        <f>VLOOKUP(E32,'Mã xe'!$A$2:$B$79,2,0)</f>
        <v>15T</v>
      </c>
      <c r="G32" s="1351" t="s">
        <v>2123</v>
      </c>
      <c r="H32" s="1355" t="s">
        <v>2158</v>
      </c>
      <c r="I32" s="1350" t="str">
        <f>VLOOKUP(G32,'Thông tin'!$G$2:$H$197,2,0)</f>
        <v>XE01389</v>
      </c>
      <c r="J32" s="1350" t="e">
        <f>VLOOKUP(H32,'Thông tin'!$B$2:$C$384,2,0)</f>
        <v>#N/A</v>
      </c>
      <c r="K32" s="1350"/>
      <c r="L32" s="1356">
        <v>750000</v>
      </c>
      <c r="M32" s="1350"/>
    </row>
    <row r="33" spans="1:13">
      <c r="A33" s="1350">
        <v>27</v>
      </c>
      <c r="B33" s="1351" t="s">
        <v>705</v>
      </c>
      <c r="C33" s="1352">
        <v>46027</v>
      </c>
      <c r="D33" s="1352"/>
      <c r="E33" s="1355" t="s">
        <v>2110</v>
      </c>
      <c r="F33" s="1354" t="str">
        <f>VLOOKUP(E33,'Mã xe'!$A$2:$B$79,2,0)</f>
        <v>8T</v>
      </c>
      <c r="G33" s="1351" t="s">
        <v>1358</v>
      </c>
      <c r="H33" s="1355" t="s">
        <v>1237</v>
      </c>
      <c r="I33" s="1350" t="str">
        <f>VLOOKUP(G33,'Thông tin'!$G$2:$H$197,2,0)</f>
        <v>XE01326</v>
      </c>
      <c r="J33" s="1350" t="e">
        <f>VLOOKUP(H33,'Thông tin'!$B$2:$C$384,2,0)</f>
        <v>#N/A</v>
      </c>
      <c r="K33" s="1350"/>
      <c r="L33" s="1356">
        <v>750000</v>
      </c>
      <c r="M33" s="1350"/>
    </row>
    <row r="34" spans="1:13">
      <c r="A34" s="1350">
        <v>28</v>
      </c>
      <c r="B34" s="1351" t="s">
        <v>705</v>
      </c>
      <c r="C34" s="1352">
        <v>46027</v>
      </c>
      <c r="D34" s="1352"/>
      <c r="E34" s="1355" t="s">
        <v>2110</v>
      </c>
      <c r="F34" s="1354" t="str">
        <f>VLOOKUP(E34,'Mã xe'!$A$2:$B$79,2,0)</f>
        <v>8T</v>
      </c>
      <c r="G34" s="1351" t="s">
        <v>1357</v>
      </c>
      <c r="H34" s="1355" t="s">
        <v>1237</v>
      </c>
      <c r="I34" s="1350" t="str">
        <f>VLOOKUP(G34,'Thông tin'!$G$2:$H$197,2,0)</f>
        <v>XE01325</v>
      </c>
      <c r="J34" s="1350" t="e">
        <f>VLOOKUP(H34,'Thông tin'!$B$2:$C$384,2,0)</f>
        <v>#N/A</v>
      </c>
      <c r="K34" s="1350"/>
      <c r="L34" s="1356">
        <v>750000</v>
      </c>
      <c r="M34" s="1350"/>
    </row>
    <row r="35" spans="1:13">
      <c r="A35" s="1350">
        <v>29</v>
      </c>
      <c r="B35" s="1351" t="s">
        <v>705</v>
      </c>
      <c r="C35" s="1352">
        <v>46027</v>
      </c>
      <c r="D35" s="1352"/>
      <c r="E35" s="1355" t="s">
        <v>2183</v>
      </c>
      <c r="F35" s="1354" t="str">
        <f>VLOOKUP(E35,'Mã xe'!$A$2:$B$79,2,0)</f>
        <v>8T</v>
      </c>
      <c r="G35" s="1351" t="s">
        <v>1050</v>
      </c>
      <c r="H35" s="1355" t="s">
        <v>1247</v>
      </c>
      <c r="I35" s="1350" t="str">
        <f>VLOOKUP(G35,'Thông tin'!$G$2:$H$197,2,0)</f>
        <v>XE01005</v>
      </c>
      <c r="J35" s="1350" t="e">
        <f>VLOOKUP(H35,'Thông tin'!$B$2:$C$384,2,0)</f>
        <v>#N/A</v>
      </c>
      <c r="K35" s="1350"/>
      <c r="L35" s="1356">
        <v>750000</v>
      </c>
      <c r="M35" s="1350"/>
    </row>
    <row r="36" spans="1:13">
      <c r="A36" s="1350">
        <v>30</v>
      </c>
      <c r="B36" s="1351" t="s">
        <v>705</v>
      </c>
      <c r="C36" s="1352">
        <v>46027</v>
      </c>
      <c r="D36" s="1352"/>
      <c r="E36" s="1355" t="s">
        <v>2183</v>
      </c>
      <c r="F36" s="1354" t="str">
        <f>VLOOKUP(E36,'Mã xe'!$A$2:$B$79,2,0)</f>
        <v>8T</v>
      </c>
      <c r="G36" s="1351" t="s">
        <v>1258</v>
      </c>
      <c r="H36" s="1355" t="s">
        <v>1247</v>
      </c>
      <c r="I36" s="1350" t="str">
        <f>VLOOKUP(G36,'Thông tin'!$G$2:$H$197,2,0)</f>
        <v>XE01164</v>
      </c>
      <c r="J36" s="1350" t="e">
        <f>VLOOKUP(H36,'Thông tin'!$B$2:$C$384,2,0)</f>
        <v>#N/A</v>
      </c>
      <c r="K36" s="1350"/>
      <c r="L36" s="1356">
        <v>750000</v>
      </c>
      <c r="M36" s="1350"/>
    </row>
    <row r="37" spans="1:13">
      <c r="A37" s="1350">
        <v>31</v>
      </c>
      <c r="B37" s="1351" t="s">
        <v>705</v>
      </c>
      <c r="C37" s="1352">
        <v>46027</v>
      </c>
      <c r="D37" s="1352"/>
      <c r="E37" s="1362" t="s">
        <v>1234</v>
      </c>
      <c r="F37" s="1354" t="str">
        <f>VLOOKUP(E37,'Mã xe'!$A$2:$B$79,2,0)</f>
        <v>8T</v>
      </c>
      <c r="G37" s="1351" t="s">
        <v>986</v>
      </c>
      <c r="H37" s="1355" t="s">
        <v>1237</v>
      </c>
      <c r="I37" s="1350" t="str">
        <f>VLOOKUP(G37,'Thông tin'!$G$2:$H$197,2,0)</f>
        <v>XE00953</v>
      </c>
      <c r="J37" s="1350" t="e">
        <f>VLOOKUP(H37,'Thông tin'!$B$2:$C$384,2,0)</f>
        <v>#N/A</v>
      </c>
      <c r="K37" s="1350"/>
      <c r="L37" s="1356">
        <v>750000</v>
      </c>
      <c r="M37" s="1350"/>
    </row>
    <row r="38" spans="1:13">
      <c r="A38" s="1350">
        <v>32</v>
      </c>
      <c r="B38" s="1351" t="s">
        <v>705</v>
      </c>
      <c r="C38" s="1352">
        <v>46027</v>
      </c>
      <c r="D38" s="1352"/>
      <c r="E38" s="1362" t="s">
        <v>1234</v>
      </c>
      <c r="F38" s="1354" t="str">
        <f>VLOOKUP(E38,'Mã xe'!$A$2:$B$79,2,0)</f>
        <v>8T</v>
      </c>
      <c r="G38" s="1351" t="s">
        <v>816</v>
      </c>
      <c r="H38" s="1355" t="s">
        <v>1237</v>
      </c>
      <c r="I38" s="1350" t="str">
        <f>VLOOKUP(G38,'Thông tin'!$G$2:$H$197,2,0)</f>
        <v>XE00900</v>
      </c>
      <c r="J38" s="1350" t="e">
        <f>VLOOKUP(H38,'Thông tin'!$B$2:$C$384,2,0)</f>
        <v>#N/A</v>
      </c>
      <c r="K38" s="1350"/>
      <c r="L38" s="1356">
        <v>750000</v>
      </c>
      <c r="M38" s="1350"/>
    </row>
    <row r="39" spans="1:13">
      <c r="A39" s="1350">
        <v>35</v>
      </c>
      <c r="B39" s="1351" t="s">
        <v>705</v>
      </c>
      <c r="C39" s="1352">
        <v>46027</v>
      </c>
      <c r="D39" s="1352"/>
      <c r="E39" s="1353" t="s">
        <v>1004</v>
      </c>
      <c r="F39" s="1354" t="str">
        <f>VLOOKUP(E39,'Mã xe'!$A$2:$B$79,2,0)</f>
        <v>15T</v>
      </c>
      <c r="G39" s="1351" t="s">
        <v>1343</v>
      </c>
      <c r="H39" s="1355" t="s">
        <v>1237</v>
      </c>
      <c r="I39" s="1350" t="str">
        <f>VLOOKUP(G39,'Thông tin'!$G$2:$H$197,2,0)</f>
        <v>XE01276</v>
      </c>
      <c r="J39" s="1350" t="e">
        <f>VLOOKUP(H39,'Thông tin'!$B$2:$C$384,2,0)</f>
        <v>#N/A</v>
      </c>
      <c r="K39" s="1350"/>
      <c r="L39" s="1356">
        <v>750000</v>
      </c>
      <c r="M39" s="1350"/>
    </row>
    <row r="40" spans="1:13">
      <c r="A40" s="1350">
        <v>36</v>
      </c>
      <c r="B40" s="1351" t="s">
        <v>705</v>
      </c>
      <c r="C40" s="1352">
        <v>46027</v>
      </c>
      <c r="D40" s="1352"/>
      <c r="E40" s="1353" t="s">
        <v>1004</v>
      </c>
      <c r="F40" s="1354" t="str">
        <f>VLOOKUP(E40,'Mã xe'!$A$2:$B$79,2,0)</f>
        <v>15T</v>
      </c>
      <c r="G40" s="1351" t="s">
        <v>1361</v>
      </c>
      <c r="H40" s="1355" t="s">
        <v>1237</v>
      </c>
      <c r="I40" s="1350" t="str">
        <f>VLOOKUP(G40,'Thông tin'!$G$2:$H$197,2,0)</f>
        <v>XE01331</v>
      </c>
      <c r="J40" s="1350" t="e">
        <f>VLOOKUP(H40,'Thông tin'!$B$2:$C$384,2,0)</f>
        <v>#N/A</v>
      </c>
      <c r="K40" s="1350"/>
      <c r="L40" s="1356">
        <v>750000</v>
      </c>
      <c r="M40" s="1350"/>
    </row>
    <row r="41" spans="1:13">
      <c r="A41" s="1350">
        <v>37</v>
      </c>
      <c r="B41" s="1351" t="s">
        <v>705</v>
      </c>
      <c r="C41" s="1352">
        <v>46027</v>
      </c>
      <c r="D41" s="1352"/>
      <c r="E41" s="1353" t="s">
        <v>1241</v>
      </c>
      <c r="F41" s="1354" t="str">
        <f>VLOOKUP(E41,'Mã xe'!$A$2:$B$79,2,0)</f>
        <v>8T</v>
      </c>
      <c r="G41" s="1351" t="s">
        <v>1066</v>
      </c>
      <c r="H41" s="1355" t="s">
        <v>2105</v>
      </c>
      <c r="I41" s="1350" t="str">
        <f>VLOOKUP(G41,'Thông tin'!$G$2:$H$197,2,0)</f>
        <v>XE00961</v>
      </c>
      <c r="J41" s="1350" t="e">
        <f>VLOOKUP(H41,'Thông tin'!$B$2:$C$384,2,0)</f>
        <v>#N/A</v>
      </c>
      <c r="K41" s="1350"/>
      <c r="L41" s="1356">
        <v>750000</v>
      </c>
      <c r="M41" s="1350"/>
    </row>
    <row r="42" spans="1:13">
      <c r="A42" s="1350">
        <v>38</v>
      </c>
      <c r="B42" s="1351" t="s">
        <v>705</v>
      </c>
      <c r="C42" s="1352">
        <v>46027</v>
      </c>
      <c r="D42" s="1352"/>
      <c r="E42" s="1353" t="s">
        <v>1241</v>
      </c>
      <c r="F42" s="1354" t="str">
        <f>VLOOKUP(E42,'Mã xe'!$A$2:$B$79,2,0)</f>
        <v>8T</v>
      </c>
      <c r="G42" s="1351" t="s">
        <v>1347</v>
      </c>
      <c r="H42" s="1355" t="s">
        <v>2105</v>
      </c>
      <c r="I42" s="1350" t="str">
        <f>VLOOKUP(G42,'Thông tin'!$G$2:$H$197,2,0)</f>
        <v>XE01186</v>
      </c>
      <c r="J42" s="1350" t="e">
        <f>VLOOKUP(H42,'Thông tin'!$B$2:$C$384,2,0)</f>
        <v>#N/A</v>
      </c>
      <c r="K42" s="1350"/>
      <c r="L42" s="1356">
        <v>750000</v>
      </c>
      <c r="M42" s="1350"/>
    </row>
    <row r="43" spans="1:13">
      <c r="A43" s="1350">
        <v>39</v>
      </c>
      <c r="B43" s="1351" t="s">
        <v>705</v>
      </c>
      <c r="C43" s="1352">
        <v>46024</v>
      </c>
      <c r="D43" s="1352"/>
      <c r="E43" s="1362" t="s">
        <v>1030</v>
      </c>
      <c r="F43" s="1354" t="str">
        <f>VLOOKUP(E43,'Mã xe'!$A$2:$B$79,2,0)</f>
        <v>15T</v>
      </c>
      <c r="G43" s="1351" t="s">
        <v>1341</v>
      </c>
      <c r="H43" s="1355" t="s">
        <v>1245</v>
      </c>
      <c r="I43" s="1350" t="str">
        <f>VLOOKUP(G43,'Thông tin'!$G$2:$H$197,2,0)</f>
        <v>XE01281</v>
      </c>
      <c r="J43" s="1350" t="e">
        <f>VLOOKUP(H43,'Thông tin'!$B$2:$C$384,2,0)</f>
        <v>#N/A</v>
      </c>
      <c r="K43" s="1350"/>
      <c r="L43" s="1356">
        <v>750000</v>
      </c>
      <c r="M43" s="1350"/>
    </row>
    <row r="44" spans="1:13">
      <c r="A44" s="1350">
        <v>40</v>
      </c>
      <c r="B44" s="1351" t="s">
        <v>705</v>
      </c>
      <c r="C44" s="1352">
        <v>46024</v>
      </c>
      <c r="D44" s="1352"/>
      <c r="E44" s="1362" t="s">
        <v>1030</v>
      </c>
      <c r="F44" s="1354" t="str">
        <f>VLOOKUP(E44,'Mã xe'!$A$2:$B$79,2,0)</f>
        <v>15T</v>
      </c>
      <c r="G44" s="1351" t="s">
        <v>2134</v>
      </c>
      <c r="H44" s="1355" t="s">
        <v>1245</v>
      </c>
      <c r="I44" s="1350" t="str">
        <f>VLOOKUP(G44,'Thông tin'!$G$2:$H$197,2,0)</f>
        <v>XE01453</v>
      </c>
      <c r="J44" s="1350" t="e">
        <f>VLOOKUP(H44,'Thông tin'!$B$2:$C$384,2,0)</f>
        <v>#N/A</v>
      </c>
      <c r="K44" s="1350"/>
      <c r="L44" s="1356">
        <v>750000</v>
      </c>
      <c r="M44" s="1350"/>
    </row>
    <row r="45" spans="1:13">
      <c r="A45" s="1350">
        <v>41</v>
      </c>
      <c r="B45" s="1351" t="s">
        <v>705</v>
      </c>
      <c r="C45" s="1352">
        <v>46028</v>
      </c>
      <c r="D45" s="1352"/>
      <c r="E45" s="1353" t="s">
        <v>2111</v>
      </c>
      <c r="F45" s="1354" t="str">
        <f>VLOOKUP(E45,'Mã xe'!$A$2:$B$79,2,0)</f>
        <v>8T</v>
      </c>
      <c r="G45" s="1351" t="s">
        <v>2125</v>
      </c>
      <c r="H45" s="1355" t="s">
        <v>1237</v>
      </c>
      <c r="I45" s="1350" t="str">
        <f>VLOOKUP(G45,'Thông tin'!$G$2:$H$197,2,0)</f>
        <v>XE01417</v>
      </c>
      <c r="J45" s="1350" t="e">
        <f>VLOOKUP(H45,'Thông tin'!$B$2:$C$384,2,0)</f>
        <v>#N/A</v>
      </c>
      <c r="K45" s="1350"/>
      <c r="L45" s="1356">
        <v>750000</v>
      </c>
      <c r="M45" s="1350"/>
    </row>
    <row r="46" spans="1:13">
      <c r="A46" s="1350">
        <v>42</v>
      </c>
      <c r="B46" s="1351" t="s">
        <v>705</v>
      </c>
      <c r="C46" s="1352">
        <v>46028</v>
      </c>
      <c r="D46" s="1352"/>
      <c r="E46" s="1353" t="s">
        <v>2111</v>
      </c>
      <c r="F46" s="1354" t="str">
        <f>VLOOKUP(E46,'Mã xe'!$A$2:$B$79,2,0)</f>
        <v>8T</v>
      </c>
      <c r="G46" s="1351" t="s">
        <v>2126</v>
      </c>
      <c r="H46" s="1355" t="s">
        <v>1237</v>
      </c>
      <c r="I46" s="1350" t="str">
        <f>VLOOKUP(G46,'Thông tin'!$G$2:$H$197,2,0)</f>
        <v>XE01418</v>
      </c>
      <c r="J46" s="1350" t="e">
        <f>VLOOKUP(H46,'Thông tin'!$B$2:$C$384,2,0)</f>
        <v>#N/A</v>
      </c>
      <c r="K46" s="1350"/>
      <c r="L46" s="1356">
        <v>750000</v>
      </c>
      <c r="M46" s="1350"/>
    </row>
    <row r="47" spans="1:13">
      <c r="A47" s="1350">
        <v>43</v>
      </c>
      <c r="B47" s="1351" t="s">
        <v>705</v>
      </c>
      <c r="C47" s="1352">
        <v>46028</v>
      </c>
      <c r="D47" s="1352"/>
      <c r="E47" s="1353" t="s">
        <v>2109</v>
      </c>
      <c r="F47" s="1354" t="str">
        <f>VLOOKUP(E47,'Mã xe'!$A$2:$B$79,2,0)</f>
        <v>8T</v>
      </c>
      <c r="G47" s="1351" t="s">
        <v>1354</v>
      </c>
      <c r="H47" s="1355" t="s">
        <v>1237</v>
      </c>
      <c r="I47" s="1350" t="str">
        <f>VLOOKUP(G47,'Thông tin'!$G$2:$H$197,2,0)</f>
        <v>XE01283</v>
      </c>
      <c r="J47" s="1350" t="e">
        <f>VLOOKUP(H47,'Thông tin'!$B$2:$C$384,2,0)</f>
        <v>#N/A</v>
      </c>
      <c r="K47" s="1350"/>
      <c r="L47" s="1356">
        <v>750000</v>
      </c>
      <c r="M47" s="1350"/>
    </row>
    <row r="48" spans="1:13">
      <c r="A48" s="1350">
        <v>44</v>
      </c>
      <c r="B48" s="1351" t="s">
        <v>705</v>
      </c>
      <c r="C48" s="1352">
        <v>46028</v>
      </c>
      <c r="D48" s="1352"/>
      <c r="E48" s="1353" t="s">
        <v>2109</v>
      </c>
      <c r="F48" s="1354" t="str">
        <f>VLOOKUP(E48,'Mã xe'!$A$2:$B$79,2,0)</f>
        <v>8T</v>
      </c>
      <c r="G48" s="1351" t="s">
        <v>1356</v>
      </c>
      <c r="H48" s="1355" t="s">
        <v>1237</v>
      </c>
      <c r="I48" s="1350" t="str">
        <f>VLOOKUP(G48,'Thông tin'!$G$2:$H$197,2,0)</f>
        <v>XE01317</v>
      </c>
      <c r="J48" s="1350" t="e">
        <f>VLOOKUP(H48,'Thông tin'!$B$2:$C$384,2,0)</f>
        <v>#N/A</v>
      </c>
      <c r="K48" s="1350"/>
      <c r="L48" s="1356">
        <v>750000</v>
      </c>
      <c r="M48" s="1350"/>
    </row>
    <row r="49" spans="1:13">
      <c r="A49" s="1350">
        <v>45</v>
      </c>
      <c r="B49" s="1351" t="s">
        <v>705</v>
      </c>
      <c r="C49" s="1352">
        <v>46029</v>
      </c>
      <c r="D49" s="1352"/>
      <c r="E49" s="1355" t="s">
        <v>1065</v>
      </c>
      <c r="F49" s="1354" t="str">
        <f>VLOOKUP(E49,'Mã xe'!$A$2:$B$79,2,0)</f>
        <v>8T</v>
      </c>
      <c r="G49" s="1351" t="s">
        <v>1338</v>
      </c>
      <c r="H49" s="1355" t="s">
        <v>1237</v>
      </c>
      <c r="I49" s="1350" t="str">
        <f>VLOOKUP(G49,'Thông tin'!$G$2:$H$197,2,0)</f>
        <v>XE01304</v>
      </c>
      <c r="J49" s="1350" t="e">
        <f>VLOOKUP(H49,'Thông tin'!$B$2:$C$384,2,0)</f>
        <v>#N/A</v>
      </c>
      <c r="K49" s="1350"/>
      <c r="L49" s="1356">
        <v>750000</v>
      </c>
      <c r="M49" s="1350"/>
    </row>
    <row r="50" spans="1:13">
      <c r="A50" s="1350">
        <v>46</v>
      </c>
      <c r="B50" s="1351" t="s">
        <v>705</v>
      </c>
      <c r="C50" s="1352">
        <v>46029</v>
      </c>
      <c r="D50" s="1352"/>
      <c r="E50" s="1355" t="s">
        <v>1065</v>
      </c>
      <c r="F50" s="1354" t="str">
        <f>VLOOKUP(E50,'Mã xe'!$A$2:$B$79,2,0)</f>
        <v>8T</v>
      </c>
      <c r="G50" s="1351" t="s">
        <v>1339</v>
      </c>
      <c r="H50" s="1355" t="s">
        <v>1237</v>
      </c>
      <c r="I50" s="1350" t="str">
        <f>VLOOKUP(G50,'Thông tin'!$G$2:$H$197,2,0)</f>
        <v>XE01305</v>
      </c>
      <c r="J50" s="1350" t="e">
        <f>VLOOKUP(H50,'Thông tin'!$B$2:$C$384,2,0)</f>
        <v>#N/A</v>
      </c>
      <c r="K50" s="1350"/>
      <c r="L50" s="1356">
        <v>750000</v>
      </c>
      <c r="M50" s="1350"/>
    </row>
    <row r="51" spans="1:13">
      <c r="A51" s="1350">
        <v>47</v>
      </c>
      <c r="B51" s="1351" t="s">
        <v>705</v>
      </c>
      <c r="C51" s="1352">
        <v>46029</v>
      </c>
      <c r="D51" s="1352"/>
      <c r="E51" s="1355" t="s">
        <v>1049</v>
      </c>
      <c r="F51" s="1354" t="str">
        <f>VLOOKUP(E51,'Mã xe'!$A$2:$B$79,2,0)</f>
        <v>8T</v>
      </c>
      <c r="G51" s="1351" t="s">
        <v>1359</v>
      </c>
      <c r="H51" s="1355" t="s">
        <v>1247</v>
      </c>
      <c r="I51" s="1350" t="str">
        <f>VLOOKUP(G51,'Thông tin'!$G$2:$H$197,2,0)</f>
        <v>XE01263</v>
      </c>
      <c r="J51" s="1350" t="e">
        <f>VLOOKUP(H51,'Thông tin'!$B$2:$C$384,2,0)</f>
        <v>#N/A</v>
      </c>
      <c r="K51" s="1350"/>
      <c r="L51" s="1356">
        <v>750000</v>
      </c>
      <c r="M51" s="1350"/>
    </row>
    <row r="52" spans="1:13">
      <c r="A52" s="1350">
        <v>48</v>
      </c>
      <c r="B52" s="1351" t="s">
        <v>705</v>
      </c>
      <c r="C52" s="1352">
        <v>46029</v>
      </c>
      <c r="D52" s="1352"/>
      <c r="E52" s="1355" t="s">
        <v>1049</v>
      </c>
      <c r="F52" s="1354" t="str">
        <f>VLOOKUP(E52,'Mã xe'!$A$2:$B$79,2,0)</f>
        <v>8T</v>
      </c>
      <c r="G52" s="1351" t="s">
        <v>2135</v>
      </c>
      <c r="H52" s="1355" t="s">
        <v>1247</v>
      </c>
      <c r="I52" s="1350" t="str">
        <f>VLOOKUP(G52,'Thông tin'!$G$2:$H$197,2,0)</f>
        <v>XE01456</v>
      </c>
      <c r="J52" s="1350" t="e">
        <f>VLOOKUP(H52,'Thông tin'!$B$2:$C$384,2,0)</f>
        <v>#N/A</v>
      </c>
      <c r="K52" s="1350"/>
      <c r="L52" s="1356">
        <v>750000</v>
      </c>
      <c r="M52" s="1350"/>
    </row>
    <row r="53" spans="1:13">
      <c r="A53" s="1350">
        <v>49</v>
      </c>
      <c r="B53" s="1351" t="s">
        <v>705</v>
      </c>
      <c r="C53" s="1352">
        <v>46029</v>
      </c>
      <c r="D53" s="1352"/>
      <c r="E53" s="1353" t="s">
        <v>1072</v>
      </c>
      <c r="F53" s="1354" t="str">
        <f>VLOOKUP(E53,'Mã xe'!$A$2:$B$79,2,0)</f>
        <v>15T</v>
      </c>
      <c r="G53" s="1351" t="s">
        <v>1261</v>
      </c>
      <c r="H53" s="1355" t="s">
        <v>1237</v>
      </c>
      <c r="I53" s="1350" t="str">
        <f>VLOOKUP(G53,'Thông tin'!$G$2:$H$197,2,0)</f>
        <v>XE00818</v>
      </c>
      <c r="J53" s="1350" t="e">
        <f>VLOOKUP(H53,'Thông tin'!$B$2:$C$384,2,0)</f>
        <v>#N/A</v>
      </c>
      <c r="K53" s="1350"/>
      <c r="L53" s="1356">
        <v>750000</v>
      </c>
      <c r="M53" s="1350"/>
    </row>
    <row r="54" spans="1:13">
      <c r="A54" s="1350">
        <v>50</v>
      </c>
      <c r="B54" s="1351" t="s">
        <v>705</v>
      </c>
      <c r="C54" s="1352">
        <v>46029</v>
      </c>
      <c r="D54" s="1352"/>
      <c r="E54" s="1353" t="s">
        <v>1072</v>
      </c>
      <c r="F54" s="1354" t="str">
        <f>VLOOKUP(E54,'Mã xe'!$A$2:$B$79,2,0)</f>
        <v>15T</v>
      </c>
      <c r="G54" s="1351" t="s">
        <v>1068</v>
      </c>
      <c r="H54" s="1355" t="s">
        <v>1237</v>
      </c>
      <c r="I54" s="1350" t="str">
        <f>VLOOKUP(G54,'Thông tin'!$G$2:$H$197,2,0)</f>
        <v>XE00957</v>
      </c>
      <c r="J54" s="1350" t="e">
        <f>VLOOKUP(H54,'Thông tin'!$B$2:$C$384,2,0)</f>
        <v>#N/A</v>
      </c>
      <c r="K54" s="1350"/>
      <c r="L54" s="1356">
        <v>750000</v>
      </c>
      <c r="M54" s="1350"/>
    </row>
    <row r="55" spans="1:13">
      <c r="A55" s="1350">
        <v>51</v>
      </c>
      <c r="B55" s="1357" t="s">
        <v>705</v>
      </c>
      <c r="C55" s="1352">
        <v>46029</v>
      </c>
      <c r="D55" s="1352"/>
      <c r="E55" s="1365" t="s">
        <v>2108</v>
      </c>
      <c r="F55" s="1354" t="str">
        <f>VLOOKUP(E55,'Mã xe'!$A$2:$B$79,2,0)</f>
        <v>8T</v>
      </c>
      <c r="G55" s="1357" t="s">
        <v>2127</v>
      </c>
      <c r="H55" s="1355" t="s">
        <v>1369</v>
      </c>
      <c r="I55" s="1350" t="str">
        <f>VLOOKUP(G55,'Thông tin'!$G$2:$H$197,2,0)</f>
        <v>XE01425</v>
      </c>
      <c r="J55" s="1350" t="e">
        <f>VLOOKUP(H55,'Thông tin'!$B$2:$C$384,2,0)</f>
        <v>#N/A</v>
      </c>
      <c r="K55" s="1350"/>
      <c r="L55" s="1356">
        <v>750000</v>
      </c>
      <c r="M55" s="1350"/>
    </row>
    <row r="56" spans="1:13">
      <c r="A56" s="1350">
        <v>52</v>
      </c>
      <c r="B56" s="1357" t="s">
        <v>705</v>
      </c>
      <c r="C56" s="1352">
        <v>46029</v>
      </c>
      <c r="D56" s="1352"/>
      <c r="E56" s="1365" t="s">
        <v>2108</v>
      </c>
      <c r="F56" s="1354" t="str">
        <f>VLOOKUP(E56,'Mã xe'!$A$2:$B$79,2,0)</f>
        <v>8T</v>
      </c>
      <c r="G56" s="1357" t="s">
        <v>2169</v>
      </c>
      <c r="H56" s="1355" t="s">
        <v>1369</v>
      </c>
      <c r="I56" s="1350" t="str">
        <f>VLOOKUP(G56,'Thông tin'!$G$2:$H$197,2,0)</f>
        <v>XE01458</v>
      </c>
      <c r="J56" s="1350" t="e">
        <f>VLOOKUP(H56,'Thông tin'!$B$2:$C$384,2,0)</f>
        <v>#N/A</v>
      </c>
      <c r="K56" s="1350"/>
      <c r="L56" s="1356">
        <v>750000</v>
      </c>
      <c r="M56" s="1350"/>
    </row>
    <row r="57" spans="1:13">
      <c r="A57" s="1350">
        <v>53</v>
      </c>
      <c r="B57" s="1351" t="s">
        <v>705</v>
      </c>
      <c r="C57" s="1352">
        <v>46030</v>
      </c>
      <c r="D57" s="1352"/>
      <c r="E57" s="1355" t="s">
        <v>1061</v>
      </c>
      <c r="F57" s="1354" t="str">
        <f>VLOOKUP(E57,'Mã xe'!$A$2:$B$79,2,0)</f>
        <v>8T</v>
      </c>
      <c r="G57" s="1351" t="s">
        <v>1352</v>
      </c>
      <c r="H57" s="1355" t="s">
        <v>1237</v>
      </c>
      <c r="I57" s="1350" t="str">
        <f>VLOOKUP(G57,'Thông tin'!$G$2:$H$197,2,0)</f>
        <v>XE01316</v>
      </c>
      <c r="J57" s="1350" t="e">
        <f>VLOOKUP(H57,'Thông tin'!$B$2:$C$384,2,0)</f>
        <v>#N/A</v>
      </c>
      <c r="K57" s="1350"/>
      <c r="L57" s="1356">
        <v>750000</v>
      </c>
      <c r="M57" s="1350"/>
    </row>
    <row r="58" spans="1:13">
      <c r="A58" s="1350">
        <v>54</v>
      </c>
      <c r="B58" s="1351" t="s">
        <v>705</v>
      </c>
      <c r="C58" s="1352">
        <v>46030</v>
      </c>
      <c r="D58" s="1352"/>
      <c r="E58" s="1355" t="s">
        <v>1061</v>
      </c>
      <c r="F58" s="1354" t="str">
        <f>VLOOKUP(E58,'Mã xe'!$A$2:$B$79,2,0)</f>
        <v>8T</v>
      </c>
      <c r="G58" s="1351" t="s">
        <v>2120</v>
      </c>
      <c r="H58" s="1355" t="s">
        <v>1237</v>
      </c>
      <c r="I58" s="1350" t="str">
        <f>VLOOKUP(G58,'Thông tin'!$G$2:$H$197,2,0)</f>
        <v>XE01341</v>
      </c>
      <c r="J58" s="1350" t="e">
        <f>VLOOKUP(H58,'Thông tin'!$B$2:$C$384,2,0)</f>
        <v>#N/A</v>
      </c>
      <c r="K58" s="1350"/>
      <c r="L58" s="1356">
        <v>750000</v>
      </c>
      <c r="M58" s="1350"/>
    </row>
    <row r="59" spans="1:13">
      <c r="A59" s="1350">
        <v>55</v>
      </c>
      <c r="B59" s="1351" t="s">
        <v>705</v>
      </c>
      <c r="C59" s="1352">
        <v>46030</v>
      </c>
      <c r="D59" s="1352"/>
      <c r="E59" s="1353" t="s">
        <v>1064</v>
      </c>
      <c r="F59" s="1354" t="str">
        <f>VLOOKUP(E59,'Mã xe'!$A$2:$B$79,2,0)</f>
        <v>15T</v>
      </c>
      <c r="G59" s="1351" t="s">
        <v>2122</v>
      </c>
      <c r="H59" s="1355" t="s">
        <v>1237</v>
      </c>
      <c r="I59" s="1350" t="str">
        <f>VLOOKUP(G59,'Thông tin'!$G$2:$H$197,2,0)</f>
        <v>XE01390</v>
      </c>
      <c r="J59" s="1350" t="e">
        <f>VLOOKUP(H59,'Thông tin'!$B$2:$C$384,2,0)</f>
        <v>#N/A</v>
      </c>
      <c r="K59" s="1350"/>
      <c r="L59" s="1356">
        <v>750000</v>
      </c>
      <c r="M59" s="1350"/>
    </row>
    <row r="60" spans="1:13">
      <c r="A60" s="1350">
        <v>56</v>
      </c>
      <c r="B60" s="1351" t="s">
        <v>705</v>
      </c>
      <c r="C60" s="1352">
        <v>46030</v>
      </c>
      <c r="D60" s="1352"/>
      <c r="E60" s="1353" t="s">
        <v>1064</v>
      </c>
      <c r="F60" s="1354" t="str">
        <f>VLOOKUP(E60,'Mã xe'!$A$2:$B$79,2,0)</f>
        <v>15T</v>
      </c>
      <c r="G60" s="1351" t="s">
        <v>2123</v>
      </c>
      <c r="H60" s="1355" t="s">
        <v>1237</v>
      </c>
      <c r="I60" s="1350" t="str">
        <f>VLOOKUP(G60,'Thông tin'!$G$2:$H$197,2,0)</f>
        <v>XE01389</v>
      </c>
      <c r="J60" s="1350" t="e">
        <f>VLOOKUP(H60,'Thông tin'!$B$2:$C$384,2,0)</f>
        <v>#N/A</v>
      </c>
      <c r="K60" s="1350"/>
      <c r="L60" s="1356">
        <v>750000</v>
      </c>
      <c r="M60" s="1350"/>
    </row>
    <row r="61" spans="1:13">
      <c r="A61" s="1350">
        <v>57</v>
      </c>
      <c r="B61" s="1351" t="s">
        <v>705</v>
      </c>
      <c r="C61" s="1352">
        <v>46030</v>
      </c>
      <c r="D61" s="1352"/>
      <c r="E61" s="1355" t="s">
        <v>1037</v>
      </c>
      <c r="F61" s="1354" t="str">
        <f>VLOOKUP(E61,'Mã xe'!$A$2:$B$79,2,0)</f>
        <v>8T</v>
      </c>
      <c r="G61" s="1351" t="s">
        <v>829</v>
      </c>
      <c r="H61" s="1355" t="s">
        <v>1247</v>
      </c>
      <c r="I61" s="1350" t="str">
        <f>VLOOKUP(G61,'Thông tin'!$G$2:$H$197,2,0)</f>
        <v>XE00934</v>
      </c>
      <c r="J61" s="1350" t="e">
        <f>VLOOKUP(H61,'Thông tin'!$B$2:$C$384,2,0)</f>
        <v>#N/A</v>
      </c>
      <c r="K61" s="1350"/>
      <c r="L61" s="1356">
        <v>750000</v>
      </c>
      <c r="M61" s="1350"/>
    </row>
    <row r="62" spans="1:13">
      <c r="A62" s="1350">
        <v>58</v>
      </c>
      <c r="B62" s="1351" t="s">
        <v>705</v>
      </c>
      <c r="C62" s="1352">
        <v>46030</v>
      </c>
      <c r="D62" s="1352"/>
      <c r="E62" s="1355" t="s">
        <v>1037</v>
      </c>
      <c r="F62" s="1354" t="str">
        <f>VLOOKUP(E62,'Mã xe'!$A$2:$B$79,2,0)</f>
        <v>8T</v>
      </c>
      <c r="G62" s="1351" t="s">
        <v>1074</v>
      </c>
      <c r="H62" s="1355" t="s">
        <v>1247</v>
      </c>
      <c r="I62" s="1350" t="str">
        <f>VLOOKUP(G62,'Thông tin'!$G$2:$H$197,2,0)</f>
        <v>XE00996</v>
      </c>
      <c r="J62" s="1350" t="e">
        <f>VLOOKUP(H62,'Thông tin'!$B$2:$C$384,2,0)</f>
        <v>#N/A</v>
      </c>
      <c r="K62" s="1350"/>
      <c r="L62" s="1356">
        <v>750000</v>
      </c>
      <c r="M62" s="1350"/>
    </row>
    <row r="63" spans="1:13">
      <c r="A63" s="1350">
        <v>59</v>
      </c>
      <c r="B63" s="1351" t="s">
        <v>705</v>
      </c>
      <c r="C63" s="1352">
        <v>46030</v>
      </c>
      <c r="D63" s="1352"/>
      <c r="E63" s="1353" t="s">
        <v>1054</v>
      </c>
      <c r="F63" s="1354" t="str">
        <f>VLOOKUP(E63,'Mã xe'!$A$2:$B$79,2,0)</f>
        <v>15T</v>
      </c>
      <c r="G63" s="1351" t="s">
        <v>1443</v>
      </c>
      <c r="H63" s="1355" t="s">
        <v>1369</v>
      </c>
      <c r="I63" s="1350" t="str">
        <f>VLOOKUP(G63,'Thông tin'!$G$2:$H$197,2,0)</f>
        <v>XE01335</v>
      </c>
      <c r="J63" s="1350" t="e">
        <f>VLOOKUP(H63,'Thông tin'!$B$2:$C$384,2,0)</f>
        <v>#N/A</v>
      </c>
      <c r="K63" s="1350"/>
      <c r="L63" s="1356">
        <v>750000</v>
      </c>
      <c r="M63" s="1350"/>
    </row>
    <row r="64" spans="1:13">
      <c r="A64" s="1350">
        <v>60</v>
      </c>
      <c r="B64" s="1351" t="s">
        <v>705</v>
      </c>
      <c r="C64" s="1352">
        <v>46030</v>
      </c>
      <c r="D64" s="1352"/>
      <c r="E64" s="1353" t="s">
        <v>1054</v>
      </c>
      <c r="F64" s="1354" t="str">
        <f>VLOOKUP(E64,'Mã xe'!$A$2:$B$79,2,0)</f>
        <v>15T</v>
      </c>
      <c r="G64" s="1351" t="s">
        <v>1445</v>
      </c>
      <c r="H64" s="1355" t="s">
        <v>1369</v>
      </c>
      <c r="I64" s="1350" t="str">
        <f>VLOOKUP(G64,'Thông tin'!$G$2:$H$197,2,0)</f>
        <v>XE01336</v>
      </c>
      <c r="J64" s="1350" t="e">
        <f>VLOOKUP(H64,'Thông tin'!$B$2:$C$384,2,0)</f>
        <v>#N/A</v>
      </c>
      <c r="K64" s="1350"/>
      <c r="L64" s="1356">
        <v>750000</v>
      </c>
      <c r="M64" s="1350"/>
    </row>
    <row r="65" spans="1:13">
      <c r="A65" s="1350">
        <v>65</v>
      </c>
      <c r="B65" s="1351" t="s">
        <v>705</v>
      </c>
      <c r="C65" s="1352">
        <v>46030</v>
      </c>
      <c r="D65" s="1352"/>
      <c r="E65" s="1353" t="s">
        <v>1033</v>
      </c>
      <c r="F65" s="1354" t="str">
        <f>VLOOKUP(E65,'Mã xe'!$A$2:$B$79,2,0)</f>
        <v>15T</v>
      </c>
      <c r="G65" s="1351" t="s">
        <v>2170</v>
      </c>
      <c r="H65" s="1355" t="s">
        <v>1369</v>
      </c>
      <c r="I65" s="1350" t="str">
        <f>VLOOKUP(G65,'Thông tin'!$G$2:$H$197,2,0)</f>
        <v>XE01470</v>
      </c>
      <c r="J65" s="1350" t="e">
        <f>VLOOKUP(H65,'Thông tin'!$B$2:$C$384,2,0)</f>
        <v>#N/A</v>
      </c>
      <c r="K65" s="1350"/>
      <c r="L65" s="1356">
        <v>750000</v>
      </c>
      <c r="M65" s="1350"/>
    </row>
    <row r="66" spans="1:13">
      <c r="A66" s="1350">
        <v>66</v>
      </c>
      <c r="B66" s="1351" t="s">
        <v>705</v>
      </c>
      <c r="C66" s="1352">
        <v>46030</v>
      </c>
      <c r="D66" s="1352"/>
      <c r="E66" s="1353" t="s">
        <v>1033</v>
      </c>
      <c r="F66" s="1354" t="str">
        <f>VLOOKUP(E66,'Mã xe'!$A$2:$B$79,2,0)</f>
        <v>15T</v>
      </c>
      <c r="G66" s="1351" t="s">
        <v>2212</v>
      </c>
      <c r="H66" s="1355" t="s">
        <v>1369</v>
      </c>
      <c r="I66" s="1350" t="e">
        <f>VLOOKUP(G66,'Thông tin'!$G$2:$H$197,2,0)</f>
        <v>#N/A</v>
      </c>
      <c r="J66" s="1350" t="e">
        <f>VLOOKUP(H66,'Thông tin'!$B$2:$C$384,2,0)</f>
        <v>#N/A</v>
      </c>
      <c r="K66" s="1350"/>
      <c r="L66" s="1356">
        <v>750000</v>
      </c>
      <c r="M66" s="1350"/>
    </row>
    <row r="67" spans="1:13">
      <c r="A67" s="1350">
        <v>67</v>
      </c>
      <c r="B67" s="1357" t="s">
        <v>705</v>
      </c>
      <c r="C67" s="1352">
        <v>46030</v>
      </c>
      <c r="D67" s="1352"/>
      <c r="E67" s="1353" t="s">
        <v>1030</v>
      </c>
      <c r="F67" s="1354" t="str">
        <f>VLOOKUP(E67,'Mã xe'!$A$2:$B$79,2,0)</f>
        <v>15T</v>
      </c>
      <c r="G67" s="1357" t="s">
        <v>1341</v>
      </c>
      <c r="H67" s="1355" t="s">
        <v>1237</v>
      </c>
      <c r="I67" s="1350" t="str">
        <f>VLOOKUP(G67,'Thông tin'!$G$2:$H$197,2,0)</f>
        <v>XE01281</v>
      </c>
      <c r="J67" s="1350" t="e">
        <f>VLOOKUP(H67,'Thông tin'!$B$2:$C$384,2,0)</f>
        <v>#N/A</v>
      </c>
      <c r="K67" s="1350"/>
      <c r="L67" s="1356">
        <v>750000</v>
      </c>
      <c r="M67" s="1350"/>
    </row>
    <row r="68" spans="1:13">
      <c r="A68" s="1350">
        <v>68</v>
      </c>
      <c r="B68" s="1357" t="s">
        <v>705</v>
      </c>
      <c r="C68" s="1352">
        <v>46030</v>
      </c>
      <c r="D68" s="1352"/>
      <c r="E68" s="1353" t="s">
        <v>1030</v>
      </c>
      <c r="F68" s="1354" t="str">
        <f>VLOOKUP(E68,'Mã xe'!$A$2:$B$79,2,0)</f>
        <v>15T</v>
      </c>
      <c r="G68" s="1357" t="s">
        <v>2134</v>
      </c>
      <c r="H68" s="1355" t="s">
        <v>1237</v>
      </c>
      <c r="I68" s="1350" t="str">
        <f>VLOOKUP(G68,'Thông tin'!$G$2:$H$197,2,0)</f>
        <v>XE01453</v>
      </c>
      <c r="J68" s="1350" t="e">
        <f>VLOOKUP(H68,'Thông tin'!$B$2:$C$384,2,0)</f>
        <v>#N/A</v>
      </c>
      <c r="K68" s="1350"/>
      <c r="L68" s="1356">
        <v>750000</v>
      </c>
      <c r="M68" s="1350"/>
    </row>
    <row r="69" spans="1:13">
      <c r="A69" s="1350">
        <v>69</v>
      </c>
      <c r="B69" s="1357" t="s">
        <v>705</v>
      </c>
      <c r="C69" s="1352">
        <v>46031</v>
      </c>
      <c r="D69" s="1352"/>
      <c r="E69" s="1355" t="s">
        <v>1070</v>
      </c>
      <c r="F69" s="1354" t="str">
        <f>VLOOKUP(E69,'Mã xe'!$A$2:$B$79,2,0)</f>
        <v>8T</v>
      </c>
      <c r="G69" s="1357" t="s">
        <v>241</v>
      </c>
      <c r="H69" s="1355" t="s">
        <v>1237</v>
      </c>
      <c r="I69" s="1350" t="str">
        <f>VLOOKUP(G69,'Thông tin'!$G$2:$H$197,2,0)</f>
        <v>XE00704</v>
      </c>
      <c r="J69" s="1350" t="e">
        <f>VLOOKUP(H69,'Thông tin'!$B$2:$C$384,2,0)</f>
        <v>#N/A</v>
      </c>
      <c r="K69" s="1350"/>
      <c r="L69" s="1356">
        <v>750000</v>
      </c>
      <c r="M69" s="1350"/>
    </row>
    <row r="70" spans="1:13">
      <c r="A70" s="1350">
        <v>70</v>
      </c>
      <c r="B70" s="1357" t="s">
        <v>705</v>
      </c>
      <c r="C70" s="1352">
        <v>46031</v>
      </c>
      <c r="D70" s="1352"/>
      <c r="E70" s="1355" t="s">
        <v>1070</v>
      </c>
      <c r="F70" s="1354" t="str">
        <f>VLOOKUP(E70,'Mã xe'!$A$2:$B$79,2,0)</f>
        <v>8T</v>
      </c>
      <c r="G70" s="1357" t="s">
        <v>1239</v>
      </c>
      <c r="H70" s="1355" t="s">
        <v>1237</v>
      </c>
      <c r="I70" s="1350" t="str">
        <f>VLOOKUP(G70,'Thông tin'!$G$2:$H$197,2,0)</f>
        <v>XE01098</v>
      </c>
      <c r="J70" s="1350" t="e">
        <f>VLOOKUP(H70,'Thông tin'!$B$2:$C$384,2,0)</f>
        <v>#N/A</v>
      </c>
      <c r="K70" s="1350"/>
      <c r="L70" s="1356">
        <v>750000</v>
      </c>
      <c r="M70" s="1350"/>
    </row>
    <row r="71" spans="1:13">
      <c r="A71" s="1350">
        <v>71</v>
      </c>
      <c r="B71" s="1357" t="s">
        <v>705</v>
      </c>
      <c r="C71" s="1352">
        <v>46031</v>
      </c>
      <c r="D71" s="1352"/>
      <c r="E71" s="1353" t="s">
        <v>1027</v>
      </c>
      <c r="F71" s="1354" t="str">
        <f>VLOOKUP(E71,'Mã xe'!$A$2:$B$79,2,0)</f>
        <v>15T</v>
      </c>
      <c r="G71" s="1357" t="s">
        <v>20</v>
      </c>
      <c r="H71" s="1355" t="s">
        <v>1369</v>
      </c>
      <c r="I71" s="1350" t="str">
        <f>VLOOKUP(G71,'Thông tin'!$G$2:$H$197,2,0)</f>
        <v>XE00499</v>
      </c>
      <c r="J71" s="1350" t="e">
        <f>VLOOKUP(H71,'Thông tin'!$B$2:$C$384,2,0)</f>
        <v>#N/A</v>
      </c>
      <c r="K71" s="1350"/>
      <c r="L71" s="1356">
        <v>750000</v>
      </c>
      <c r="M71" s="1350"/>
    </row>
    <row r="72" spans="1:13">
      <c r="A72" s="1350">
        <v>72</v>
      </c>
      <c r="B72" s="1357" t="s">
        <v>705</v>
      </c>
      <c r="C72" s="1352">
        <v>46031</v>
      </c>
      <c r="D72" s="1352"/>
      <c r="E72" s="1353" t="s">
        <v>1027</v>
      </c>
      <c r="F72" s="1354" t="str">
        <f>VLOOKUP(E72,'Mã xe'!$A$2:$B$79,2,0)</f>
        <v>15T</v>
      </c>
      <c r="G72" s="1357" t="s">
        <v>1052</v>
      </c>
      <c r="H72" s="1355" t="s">
        <v>1369</v>
      </c>
      <c r="I72" s="1350" t="str">
        <f>VLOOKUP(G72,'Thông tin'!$G$2:$H$197,2,0)</f>
        <v>XE01006</v>
      </c>
      <c r="J72" s="1350" t="e">
        <f>VLOOKUP(H72,'Thông tin'!$B$2:$C$384,2,0)</f>
        <v>#N/A</v>
      </c>
      <c r="K72" s="1350"/>
      <c r="L72" s="1356">
        <v>750000</v>
      </c>
      <c r="M72" s="1350"/>
    </row>
    <row r="73" spans="1:13">
      <c r="A73" s="1350">
        <v>75</v>
      </c>
      <c r="B73" s="1357" t="s">
        <v>705</v>
      </c>
      <c r="C73" s="1352">
        <v>46031</v>
      </c>
      <c r="D73" s="1352"/>
      <c r="E73" s="1353" t="s">
        <v>980</v>
      </c>
      <c r="F73" s="1354" t="str">
        <f>VLOOKUP(E73,'Mã xe'!$A$2:$B$79,2,0)</f>
        <v>15T</v>
      </c>
      <c r="G73" s="1357" t="s">
        <v>826</v>
      </c>
      <c r="H73" s="1355" t="s">
        <v>1237</v>
      </c>
      <c r="I73" s="1350" t="str">
        <f>VLOOKUP(G73,'Thông tin'!$G$2:$H$197,2,0)</f>
        <v>XE00935</v>
      </c>
      <c r="J73" s="1350" t="e">
        <f>VLOOKUP(H73,'Thông tin'!$B$2:$C$384,2,0)</f>
        <v>#N/A</v>
      </c>
      <c r="K73" s="1350"/>
      <c r="L73" s="1356">
        <v>750000</v>
      </c>
      <c r="M73" s="1350"/>
    </row>
    <row r="74" spans="1:13">
      <c r="A74" s="1350">
        <v>76</v>
      </c>
      <c r="B74" s="1357" t="s">
        <v>705</v>
      </c>
      <c r="C74" s="1352">
        <v>46031</v>
      </c>
      <c r="D74" s="1352"/>
      <c r="E74" s="1353" t="s">
        <v>980</v>
      </c>
      <c r="F74" s="1354" t="str">
        <f>VLOOKUP(E74,'Mã xe'!$A$2:$B$79,2,0)</f>
        <v>15T</v>
      </c>
      <c r="G74" s="1357" t="s">
        <v>1253</v>
      </c>
      <c r="H74" s="1355" t="s">
        <v>1237</v>
      </c>
      <c r="I74" s="1350" t="str">
        <f>VLOOKUP(G74,'Thông tin'!$G$2:$H$197,2,0)</f>
        <v>XE01183</v>
      </c>
      <c r="J74" s="1350" t="e">
        <f>VLOOKUP(H74,'Thông tin'!$B$2:$C$384,2,0)</f>
        <v>#N/A</v>
      </c>
      <c r="K74" s="1350"/>
      <c r="L74" s="1356">
        <v>750000</v>
      </c>
      <c r="M74" s="1350"/>
    </row>
    <row r="75" spans="1:13">
      <c r="A75" s="1350">
        <v>77</v>
      </c>
      <c r="B75" s="1357" t="s">
        <v>705</v>
      </c>
      <c r="C75" s="1352">
        <v>46031</v>
      </c>
      <c r="D75" s="1352"/>
      <c r="E75" s="1353" t="s">
        <v>1248</v>
      </c>
      <c r="F75" s="1354" t="str">
        <f>VLOOKUP(E75,'Mã xe'!$A$2:$B$79,2,0)</f>
        <v>8T</v>
      </c>
      <c r="G75" s="1357" t="s">
        <v>2171</v>
      </c>
      <c r="H75" s="1355" t="s">
        <v>1245</v>
      </c>
      <c r="I75" s="1350" t="str">
        <f>VLOOKUP(G75,'Thông tin'!$G$2:$H$197,2,0)</f>
        <v>XE01460</v>
      </c>
      <c r="J75" s="1350" t="e">
        <f>VLOOKUP(H75,'Thông tin'!$B$2:$C$384,2,0)</f>
        <v>#N/A</v>
      </c>
      <c r="K75" s="1350"/>
      <c r="L75" s="1356">
        <v>750000</v>
      </c>
      <c r="M75" s="1350"/>
    </row>
    <row r="76" spans="1:13">
      <c r="A76" s="1350">
        <v>78</v>
      </c>
      <c r="B76" s="1357" t="s">
        <v>705</v>
      </c>
      <c r="C76" s="1352">
        <v>46031</v>
      </c>
      <c r="D76" s="1352"/>
      <c r="E76" s="1353" t="s">
        <v>1248</v>
      </c>
      <c r="F76" s="1354" t="str">
        <f>VLOOKUP(E76,'Mã xe'!$A$2:$B$79,2,0)</f>
        <v>8T</v>
      </c>
      <c r="G76" s="1357" t="s">
        <v>2172</v>
      </c>
      <c r="H76" s="1355" t="s">
        <v>1245</v>
      </c>
      <c r="I76" s="1350" t="str">
        <f>VLOOKUP(G76,'Thông tin'!$G$2:$H$197,2,0)</f>
        <v>XE01459</v>
      </c>
      <c r="J76" s="1350" t="e">
        <f>VLOOKUP(H76,'Thông tin'!$B$2:$C$384,2,0)</f>
        <v>#N/A</v>
      </c>
      <c r="K76" s="1350"/>
      <c r="L76" s="1356">
        <v>750000</v>
      </c>
      <c r="M76" s="1350"/>
    </row>
    <row r="77" spans="1:13">
      <c r="A77" s="1350">
        <v>79</v>
      </c>
      <c r="B77" s="1357" t="s">
        <v>705</v>
      </c>
      <c r="C77" s="1352">
        <v>46032</v>
      </c>
      <c r="D77" s="1352"/>
      <c r="E77" s="1366" t="s">
        <v>2104</v>
      </c>
      <c r="F77" s="1354" t="str">
        <f>VLOOKUP(E77,'Mã xe'!$A$2:$B$79,2,0)</f>
        <v>8T</v>
      </c>
      <c r="G77" s="1351" t="s">
        <v>2129</v>
      </c>
      <c r="H77" s="1355" t="s">
        <v>1237</v>
      </c>
      <c r="I77" s="1350" t="str">
        <f>VLOOKUP(G77,'Thông tin'!$G$2:$H$197,2,0)</f>
        <v>XE01149</v>
      </c>
      <c r="J77" s="1350" t="e">
        <f>VLOOKUP(H77,'Thông tin'!$B$2:$C$384,2,0)</f>
        <v>#N/A</v>
      </c>
      <c r="K77" s="1350"/>
      <c r="L77" s="1356">
        <v>750000</v>
      </c>
      <c r="M77" s="1350"/>
    </row>
    <row r="78" spans="1:13">
      <c r="A78" s="1350">
        <v>80</v>
      </c>
      <c r="B78" s="1357" t="s">
        <v>705</v>
      </c>
      <c r="C78" s="1352">
        <v>46032</v>
      </c>
      <c r="D78" s="1352"/>
      <c r="E78" s="1366" t="s">
        <v>2104</v>
      </c>
      <c r="F78" s="1354" t="str">
        <f>VLOOKUP(E78,'Mã xe'!$A$2:$B$79,2,0)</f>
        <v>8T</v>
      </c>
      <c r="G78" s="1357" t="s">
        <v>1257</v>
      </c>
      <c r="H78" s="1355" t="s">
        <v>1237</v>
      </c>
      <c r="I78" s="1350" t="str">
        <f>VLOOKUP(G78,'Thông tin'!$G$2:$H$197,2,0)</f>
        <v>XE01151</v>
      </c>
      <c r="J78" s="1350" t="e">
        <f>VLOOKUP(H78,'Thông tin'!$B$2:$C$384,2,0)</f>
        <v>#N/A</v>
      </c>
      <c r="K78" s="1350"/>
      <c r="L78" s="1356">
        <v>750000</v>
      </c>
      <c r="M78" s="1350"/>
    </row>
    <row r="79" spans="1:13">
      <c r="A79" s="1350">
        <v>81</v>
      </c>
      <c r="B79" s="1357" t="s">
        <v>705</v>
      </c>
      <c r="C79" s="1352">
        <v>46032</v>
      </c>
      <c r="D79" s="1352"/>
      <c r="E79" s="1355" t="s">
        <v>2110</v>
      </c>
      <c r="F79" s="1354" t="str">
        <f>VLOOKUP(E79,'Mã xe'!$A$2:$B$79,2,0)</f>
        <v>8T</v>
      </c>
      <c r="G79" s="1357" t="s">
        <v>1358</v>
      </c>
      <c r="H79" s="1355" t="s">
        <v>2158</v>
      </c>
      <c r="I79" s="1350" t="str">
        <f>VLOOKUP(G79,'Thông tin'!$G$2:$H$197,2,0)</f>
        <v>XE01326</v>
      </c>
      <c r="J79" s="1350" t="e">
        <f>VLOOKUP(H79,'Thông tin'!$B$2:$C$384,2,0)</f>
        <v>#N/A</v>
      </c>
      <c r="K79" s="1350"/>
      <c r="L79" s="1356">
        <v>750000</v>
      </c>
      <c r="M79" s="1350"/>
    </row>
    <row r="80" spans="1:13">
      <c r="A80" s="1350">
        <v>82</v>
      </c>
      <c r="B80" s="1357" t="s">
        <v>705</v>
      </c>
      <c r="C80" s="1352">
        <v>46032</v>
      </c>
      <c r="D80" s="1352"/>
      <c r="E80" s="1355" t="s">
        <v>2110</v>
      </c>
      <c r="F80" s="1354" t="str">
        <f>VLOOKUP(E80,'Mã xe'!$A$2:$B$79,2,0)</f>
        <v>8T</v>
      </c>
      <c r="G80" s="1357" t="s">
        <v>1357</v>
      </c>
      <c r="H80" s="1355" t="s">
        <v>2158</v>
      </c>
      <c r="I80" s="1350" t="str">
        <f>VLOOKUP(G80,'Thông tin'!$G$2:$H$197,2,0)</f>
        <v>XE01325</v>
      </c>
      <c r="J80" s="1350" t="e">
        <f>VLOOKUP(H80,'Thông tin'!$B$2:$C$384,2,0)</f>
        <v>#N/A</v>
      </c>
      <c r="K80" s="1350"/>
      <c r="L80" s="1356">
        <v>750000</v>
      </c>
      <c r="M80" s="1350"/>
    </row>
    <row r="81" spans="1:13">
      <c r="A81" s="1350">
        <v>83</v>
      </c>
      <c r="B81" s="1351" t="s">
        <v>705</v>
      </c>
      <c r="C81" s="1352">
        <v>46032</v>
      </c>
      <c r="D81" s="1352"/>
      <c r="E81" s="1367" t="s">
        <v>1043</v>
      </c>
      <c r="F81" s="1354" t="str">
        <f>VLOOKUP(E81,'Mã xe'!$A$2:$B$79,2,0)</f>
        <v>15T</v>
      </c>
      <c r="G81" s="1351" t="s">
        <v>2173</v>
      </c>
      <c r="H81" s="1355" t="s">
        <v>1369</v>
      </c>
      <c r="I81" s="1350" t="str">
        <f>VLOOKUP(G81,'Thông tin'!$G$2:$H$197,2,0)</f>
        <v>XE01477</v>
      </c>
      <c r="J81" s="1350" t="e">
        <f>VLOOKUP(H81,'Thông tin'!$B$2:$C$384,2,0)</f>
        <v>#N/A</v>
      </c>
      <c r="K81" s="1350"/>
      <c r="L81" s="1356">
        <v>750000</v>
      </c>
      <c r="M81" s="1350"/>
    </row>
    <row r="82" spans="1:13">
      <c r="A82" s="1350">
        <v>84</v>
      </c>
      <c r="B82" s="1351" t="s">
        <v>705</v>
      </c>
      <c r="C82" s="1352">
        <v>46032</v>
      </c>
      <c r="D82" s="1352"/>
      <c r="E82" s="1367" t="s">
        <v>1043</v>
      </c>
      <c r="F82" s="1354" t="str">
        <f>VLOOKUP(E82,'Mã xe'!$A$2:$B$79,2,0)</f>
        <v>15T</v>
      </c>
      <c r="G82" s="1351" t="s">
        <v>2174</v>
      </c>
      <c r="H82" s="1355" t="s">
        <v>1369</v>
      </c>
      <c r="I82" s="1350" t="str">
        <f>VLOOKUP(G82,'Thông tin'!$G$2:$H$197,2,0)</f>
        <v>XE01478</v>
      </c>
      <c r="J82" s="1350" t="e">
        <f>VLOOKUP(H82,'Thông tin'!$B$2:$C$384,2,0)</f>
        <v>#N/A</v>
      </c>
      <c r="K82" s="1350"/>
      <c r="L82" s="1356">
        <v>750000</v>
      </c>
      <c r="M82" s="1350"/>
    </row>
    <row r="83" spans="1:13">
      <c r="A83" s="1350">
        <v>85</v>
      </c>
      <c r="B83" s="1357" t="s">
        <v>705</v>
      </c>
      <c r="C83" s="1352">
        <v>46032</v>
      </c>
      <c r="D83" s="1352"/>
      <c r="E83" s="1353" t="s">
        <v>2111</v>
      </c>
      <c r="F83" s="1354" t="str">
        <f>VLOOKUP(E83,'Mã xe'!$A$2:$B$79,2,0)</f>
        <v>8T</v>
      </c>
      <c r="G83" s="1357" t="s">
        <v>2125</v>
      </c>
      <c r="H83" s="1355" t="s">
        <v>1369</v>
      </c>
      <c r="I83" s="1350" t="str">
        <f>VLOOKUP(G83,'Thông tin'!$G$2:$H$197,2,0)</f>
        <v>XE01417</v>
      </c>
      <c r="J83" s="1350" t="e">
        <f>VLOOKUP(H83,'Thông tin'!$B$2:$C$384,2,0)</f>
        <v>#N/A</v>
      </c>
      <c r="K83" s="1350"/>
      <c r="L83" s="1356">
        <v>750000</v>
      </c>
      <c r="M83" s="1350"/>
    </row>
    <row r="84" spans="1:13">
      <c r="A84" s="1350">
        <v>86</v>
      </c>
      <c r="B84" s="1357" t="s">
        <v>705</v>
      </c>
      <c r="C84" s="1352">
        <v>46032</v>
      </c>
      <c r="D84" s="1352"/>
      <c r="E84" s="1353" t="s">
        <v>2111</v>
      </c>
      <c r="F84" s="1354" t="str">
        <f>VLOOKUP(E84,'Mã xe'!$A$2:$B$79,2,0)</f>
        <v>8T</v>
      </c>
      <c r="G84" s="1357" t="s">
        <v>2126</v>
      </c>
      <c r="H84" s="1355" t="s">
        <v>1369</v>
      </c>
      <c r="I84" s="1350" t="str">
        <f>VLOOKUP(G84,'Thông tin'!$G$2:$H$197,2,0)</f>
        <v>XE01418</v>
      </c>
      <c r="J84" s="1350" t="e">
        <f>VLOOKUP(H84,'Thông tin'!$B$2:$C$384,2,0)</f>
        <v>#N/A</v>
      </c>
      <c r="K84" s="1350"/>
      <c r="L84" s="1356">
        <v>750000</v>
      </c>
      <c r="M84" s="1350"/>
    </row>
    <row r="85" spans="1:13">
      <c r="A85" s="1350">
        <v>89</v>
      </c>
      <c r="B85" s="1357" t="s">
        <v>705</v>
      </c>
      <c r="C85" s="1352">
        <v>46032</v>
      </c>
      <c r="D85" s="1352"/>
      <c r="E85" s="1353" t="s">
        <v>1262</v>
      </c>
      <c r="F85" s="1354" t="str">
        <f>VLOOKUP(E85,'Mã xe'!$A$2:$B$79,2,0)</f>
        <v>8T</v>
      </c>
      <c r="G85" s="1357" t="s">
        <v>1062</v>
      </c>
      <c r="H85" s="1355" t="s">
        <v>1237</v>
      </c>
      <c r="I85" s="1350" t="str">
        <f>VLOOKUP(G85,'Thông tin'!$G$2:$H$197,2,0)</f>
        <v>XE01003</v>
      </c>
      <c r="J85" s="1350" t="e">
        <f>VLOOKUP(H85,'Thông tin'!$B$2:$C$384,2,0)</f>
        <v>#N/A</v>
      </c>
      <c r="K85" s="1350"/>
      <c r="L85" s="1356">
        <v>750000</v>
      </c>
      <c r="M85" s="1350"/>
    </row>
    <row r="86" spans="1:13">
      <c r="A86" s="1350">
        <v>90</v>
      </c>
      <c r="B86" s="1357" t="s">
        <v>705</v>
      </c>
      <c r="C86" s="1352">
        <v>46032</v>
      </c>
      <c r="D86" s="1352"/>
      <c r="E86" s="1353" t="s">
        <v>1262</v>
      </c>
      <c r="F86" s="1354" t="str">
        <f>VLOOKUP(E86,'Mã xe'!$A$2:$B$79,2,0)</f>
        <v>8T</v>
      </c>
      <c r="G86" s="1357" t="s">
        <v>862</v>
      </c>
      <c r="H86" s="1355" t="s">
        <v>1237</v>
      </c>
      <c r="I86" s="1350" t="str">
        <f>VLOOKUP(G86,'Thông tin'!$G$2:$H$197,2,0)</f>
        <v>XE00882</v>
      </c>
      <c r="J86" s="1350" t="e">
        <f>VLOOKUP(H86,'Thông tin'!$B$2:$C$384,2,0)</f>
        <v>#N/A</v>
      </c>
      <c r="K86" s="1350"/>
      <c r="L86" s="1356">
        <v>750000</v>
      </c>
      <c r="M86" s="1350"/>
    </row>
    <row r="87" spans="1:13">
      <c r="A87" s="1350">
        <v>91</v>
      </c>
      <c r="B87" s="1357" t="s">
        <v>705</v>
      </c>
      <c r="C87" s="1352">
        <v>46032</v>
      </c>
      <c r="D87" s="1352"/>
      <c r="E87" s="1355" t="s">
        <v>1271</v>
      </c>
      <c r="F87" s="1354" t="str">
        <f>VLOOKUP(E87,'Mã xe'!$A$2:$B$79,2,0)</f>
        <v>8T</v>
      </c>
      <c r="G87" s="1357" t="s">
        <v>2132</v>
      </c>
      <c r="H87" s="1355" t="s">
        <v>1237</v>
      </c>
      <c r="I87" s="1350" t="str">
        <f>VLOOKUP(G87,'Thông tin'!$G$2:$H$197,2,0)</f>
        <v>XE01448</v>
      </c>
      <c r="J87" s="1350" t="e">
        <f>VLOOKUP(H87,'Thông tin'!$B$2:$C$384,2,0)</f>
        <v>#N/A</v>
      </c>
      <c r="K87" s="1350"/>
      <c r="L87" s="1356">
        <v>750000</v>
      </c>
      <c r="M87" s="1350"/>
    </row>
    <row r="88" spans="1:13">
      <c r="A88" s="1350">
        <v>92</v>
      </c>
      <c r="B88" s="1357" t="s">
        <v>705</v>
      </c>
      <c r="C88" s="1352">
        <v>46032</v>
      </c>
      <c r="D88" s="1352"/>
      <c r="E88" s="1355" t="s">
        <v>1271</v>
      </c>
      <c r="F88" s="1354" t="str">
        <f>VLOOKUP(E88,'Mã xe'!$A$2:$B$79,2,0)</f>
        <v>8T</v>
      </c>
      <c r="G88" s="1357" t="s">
        <v>2133</v>
      </c>
      <c r="H88" s="1355" t="s">
        <v>1237</v>
      </c>
      <c r="I88" s="1350" t="str">
        <f>VLOOKUP(G88,'Thông tin'!$G$2:$H$197,2,0)</f>
        <v>XE01449</v>
      </c>
      <c r="J88" s="1350" t="e">
        <f>VLOOKUP(H88,'Thông tin'!$B$2:$C$384,2,0)</f>
        <v>#N/A</v>
      </c>
      <c r="K88" s="1350"/>
      <c r="L88" s="1356">
        <v>750000</v>
      </c>
      <c r="M88" s="1350"/>
    </row>
    <row r="89" spans="1:13">
      <c r="A89" s="1350">
        <v>99</v>
      </c>
      <c r="B89" s="1357" t="s">
        <v>705</v>
      </c>
      <c r="C89" s="1352">
        <v>46033</v>
      </c>
      <c r="D89" s="1352"/>
      <c r="E89" s="1355" t="s">
        <v>1057</v>
      </c>
      <c r="F89" s="1354" t="str">
        <f>VLOOKUP(E89,'Mã xe'!$A$2:$B$79,2,0)</f>
        <v>8T</v>
      </c>
      <c r="G89" s="1357" t="s">
        <v>1050</v>
      </c>
      <c r="H89" s="1355" t="s">
        <v>1237</v>
      </c>
      <c r="I89" s="1350" t="str">
        <f>VLOOKUP(G89,'Thông tin'!$G$2:$H$197,2,0)</f>
        <v>XE01005</v>
      </c>
      <c r="J89" s="1350" t="e">
        <f>VLOOKUP(H89,'Thông tin'!$B$2:$C$384,2,0)</f>
        <v>#N/A</v>
      </c>
      <c r="K89" s="1350"/>
      <c r="L89" s="1356">
        <v>750000</v>
      </c>
      <c r="M89" s="1350"/>
    </row>
    <row r="90" spans="1:13">
      <c r="A90" s="1350">
        <v>100</v>
      </c>
      <c r="B90" s="1357" t="s">
        <v>705</v>
      </c>
      <c r="C90" s="1352">
        <v>46033</v>
      </c>
      <c r="D90" s="1352"/>
      <c r="E90" s="1355" t="s">
        <v>1057</v>
      </c>
      <c r="F90" s="1354" t="str">
        <f>VLOOKUP(E90,'Mã xe'!$A$2:$B$79,2,0)</f>
        <v>8T</v>
      </c>
      <c r="G90" s="1357" t="s">
        <v>1258</v>
      </c>
      <c r="H90" s="1355" t="s">
        <v>1237</v>
      </c>
      <c r="I90" s="1350" t="str">
        <f>VLOOKUP(G90,'Thông tin'!$G$2:$H$197,2,0)</f>
        <v>XE01164</v>
      </c>
      <c r="J90" s="1350" t="e">
        <f>VLOOKUP(H90,'Thông tin'!$B$2:$C$384,2,0)</f>
        <v>#N/A</v>
      </c>
      <c r="K90" s="1350"/>
      <c r="L90" s="1356">
        <v>750000</v>
      </c>
      <c r="M90" s="1350"/>
    </row>
    <row r="91" spans="1:13">
      <c r="A91" s="1350">
        <v>101</v>
      </c>
      <c r="B91" s="1357" t="s">
        <v>705</v>
      </c>
      <c r="C91" s="1352">
        <v>46033</v>
      </c>
      <c r="D91" s="1352"/>
      <c r="E91" s="1353" t="s">
        <v>1250</v>
      </c>
      <c r="F91" s="1354" t="str">
        <f>VLOOKUP(E91,'Mã xe'!$A$2:$B$79,2,0)</f>
        <v>8T</v>
      </c>
      <c r="G91" s="1357" t="s">
        <v>1046</v>
      </c>
      <c r="H91" s="1355" t="s">
        <v>2158</v>
      </c>
      <c r="I91" s="1350" t="str">
        <f>VLOOKUP(G91,'Thông tin'!$G$2:$H$197,2,0)</f>
        <v>XE00958</v>
      </c>
      <c r="J91" s="1350" t="e">
        <f>VLOOKUP(H91,'Thông tin'!$B$2:$C$384,2,0)</f>
        <v>#N/A</v>
      </c>
      <c r="K91" s="1350"/>
      <c r="L91" s="1356">
        <v>750000</v>
      </c>
      <c r="M91" s="1350"/>
    </row>
    <row r="92" spans="1:13">
      <c r="A92" s="1350">
        <v>102</v>
      </c>
      <c r="B92" s="1357" t="s">
        <v>705</v>
      </c>
      <c r="C92" s="1352">
        <v>46033</v>
      </c>
      <c r="D92" s="1352"/>
      <c r="E92" s="1353" t="s">
        <v>1250</v>
      </c>
      <c r="F92" s="1354" t="str">
        <f>VLOOKUP(E92,'Mã xe'!$A$2:$B$79,2,0)</f>
        <v>8T</v>
      </c>
      <c r="G92" s="1357" t="s">
        <v>1432</v>
      </c>
      <c r="H92" s="1355" t="s">
        <v>2158</v>
      </c>
      <c r="I92" s="1350" t="str">
        <f>VLOOKUP(G92,'Thông tin'!$G$2:$H$197,2,0)</f>
        <v>XE01315</v>
      </c>
      <c r="J92" s="1350" t="e">
        <f>VLOOKUP(H92,'Thông tin'!$B$2:$C$384,2,0)</f>
        <v>#N/A</v>
      </c>
      <c r="K92" s="1350"/>
      <c r="L92" s="1356">
        <v>750000</v>
      </c>
      <c r="M92" s="1350"/>
    </row>
    <row r="93" spans="1:13">
      <c r="A93" s="1350">
        <v>103</v>
      </c>
      <c r="B93" s="1357" t="s">
        <v>705</v>
      </c>
      <c r="C93" s="1352">
        <v>46034</v>
      </c>
      <c r="D93" s="1352"/>
      <c r="E93" s="1355" t="s">
        <v>1049</v>
      </c>
      <c r="F93" s="1354" t="str">
        <f>VLOOKUP(E93,'Mã xe'!$A$2:$B$79,2,0)</f>
        <v>8T</v>
      </c>
      <c r="G93" s="1357" t="s">
        <v>1359</v>
      </c>
      <c r="H93" s="1355" t="s">
        <v>1237</v>
      </c>
      <c r="I93" s="1350" t="str">
        <f>VLOOKUP(G93,'Thông tin'!$G$2:$H$197,2,0)</f>
        <v>XE01263</v>
      </c>
      <c r="J93" s="1350" t="e">
        <f>VLOOKUP(H93,'Thông tin'!$B$2:$C$384,2,0)</f>
        <v>#N/A</v>
      </c>
      <c r="K93" s="1350"/>
      <c r="L93" s="1356">
        <v>750000</v>
      </c>
      <c r="M93" s="1350"/>
    </row>
    <row r="94" spans="1:13">
      <c r="A94" s="1350">
        <v>104</v>
      </c>
      <c r="B94" s="1357" t="s">
        <v>705</v>
      </c>
      <c r="C94" s="1352">
        <v>46034</v>
      </c>
      <c r="D94" s="1352"/>
      <c r="E94" s="1355" t="s">
        <v>1049</v>
      </c>
      <c r="F94" s="1354" t="str">
        <f>VLOOKUP(E94,'Mã xe'!$A$2:$B$79,2,0)</f>
        <v>8T</v>
      </c>
      <c r="G94" s="1357" t="s">
        <v>2135</v>
      </c>
      <c r="H94" s="1355" t="s">
        <v>1237</v>
      </c>
      <c r="I94" s="1350" t="str">
        <f>VLOOKUP(G94,'Thông tin'!$G$2:$H$197,2,0)</f>
        <v>XE01456</v>
      </c>
      <c r="J94" s="1350" t="e">
        <f>VLOOKUP(H94,'Thông tin'!$B$2:$C$384,2,0)</f>
        <v>#N/A</v>
      </c>
      <c r="K94" s="1350"/>
      <c r="L94" s="1356">
        <v>750000</v>
      </c>
      <c r="M94" s="1350"/>
    </row>
    <row r="95" spans="1:13">
      <c r="A95" s="1350">
        <v>105</v>
      </c>
      <c r="B95" s="1357" t="s">
        <v>705</v>
      </c>
      <c r="C95" s="1352">
        <v>46034</v>
      </c>
      <c r="D95" s="1352"/>
      <c r="E95" s="1355" t="s">
        <v>1065</v>
      </c>
      <c r="F95" s="1354" t="str">
        <f>VLOOKUP(E95,'Mã xe'!$A$2:$B$79,2,0)</f>
        <v>8T</v>
      </c>
      <c r="G95" s="1357" t="s">
        <v>1338</v>
      </c>
      <c r="H95" s="1355" t="s">
        <v>1247</v>
      </c>
      <c r="I95" s="1350" t="str">
        <f>VLOOKUP(G95,'Thông tin'!$G$2:$H$197,2,0)</f>
        <v>XE01304</v>
      </c>
      <c r="J95" s="1350" t="e">
        <f>VLOOKUP(H95,'Thông tin'!$B$2:$C$384,2,0)</f>
        <v>#N/A</v>
      </c>
      <c r="K95" s="1350"/>
      <c r="L95" s="1356">
        <v>750000</v>
      </c>
      <c r="M95" s="1350"/>
    </row>
    <row r="96" spans="1:13">
      <c r="A96" s="1350">
        <v>106</v>
      </c>
      <c r="B96" s="1357" t="s">
        <v>705</v>
      </c>
      <c r="C96" s="1352">
        <v>46034</v>
      </c>
      <c r="D96" s="1352"/>
      <c r="E96" s="1355" t="s">
        <v>1065</v>
      </c>
      <c r="F96" s="1354" t="str">
        <f>VLOOKUP(E96,'Mã xe'!$A$2:$B$79,2,0)</f>
        <v>8T</v>
      </c>
      <c r="G96" s="1357" t="s">
        <v>1339</v>
      </c>
      <c r="H96" s="1355" t="s">
        <v>1247</v>
      </c>
      <c r="I96" s="1350" t="str">
        <f>VLOOKUP(G96,'Thông tin'!$G$2:$H$197,2,0)</f>
        <v>XE01305</v>
      </c>
      <c r="J96" s="1350" t="e">
        <f>VLOOKUP(H96,'Thông tin'!$B$2:$C$384,2,0)</f>
        <v>#N/A</v>
      </c>
      <c r="K96" s="1350"/>
      <c r="L96" s="1356">
        <v>750000</v>
      </c>
      <c r="M96" s="1350"/>
    </row>
    <row r="97" spans="1:13">
      <c r="A97" s="1350">
        <v>107</v>
      </c>
      <c r="B97" s="1357" t="s">
        <v>705</v>
      </c>
      <c r="C97" s="1352">
        <v>46034</v>
      </c>
      <c r="D97" s="1352"/>
      <c r="E97" s="1353" t="s">
        <v>1054</v>
      </c>
      <c r="F97" s="1354" t="str">
        <f>VLOOKUP(E97,'Mã xe'!$A$2:$B$79,2,0)</f>
        <v>15T</v>
      </c>
      <c r="G97" s="1357" t="s">
        <v>1443</v>
      </c>
      <c r="H97" s="1355" t="s">
        <v>1237</v>
      </c>
      <c r="I97" s="1350" t="str">
        <f>VLOOKUP(G97,'Thông tin'!$G$2:$H$197,2,0)</f>
        <v>XE01335</v>
      </c>
      <c r="J97" s="1350" t="e">
        <f>VLOOKUP(H97,'Thông tin'!$B$2:$C$384,2,0)</f>
        <v>#N/A</v>
      </c>
      <c r="K97" s="1350"/>
      <c r="L97" s="1356">
        <v>750000</v>
      </c>
      <c r="M97" s="1350"/>
    </row>
    <row r="98" spans="1:13">
      <c r="A98" s="1350">
        <v>108</v>
      </c>
      <c r="B98" s="1357" t="s">
        <v>705</v>
      </c>
      <c r="C98" s="1352">
        <v>46034</v>
      </c>
      <c r="D98" s="1352"/>
      <c r="E98" s="1353" t="s">
        <v>1054</v>
      </c>
      <c r="F98" s="1354" t="str">
        <f>VLOOKUP(E98,'Mã xe'!$A$2:$B$79,2,0)</f>
        <v>15T</v>
      </c>
      <c r="G98" s="1357" t="s">
        <v>1445</v>
      </c>
      <c r="H98" s="1355" t="s">
        <v>1237</v>
      </c>
      <c r="I98" s="1350" t="str">
        <f>VLOOKUP(G98,'Thông tin'!$G$2:$H$197,2,0)</f>
        <v>XE01336</v>
      </c>
      <c r="J98" s="1350" t="e">
        <f>VLOOKUP(H98,'Thông tin'!$B$2:$C$384,2,0)</f>
        <v>#N/A</v>
      </c>
      <c r="K98" s="1350"/>
      <c r="L98" s="1356">
        <v>750000</v>
      </c>
      <c r="M98" s="1350"/>
    </row>
    <row r="99" spans="1:13">
      <c r="A99" s="1350">
        <v>111</v>
      </c>
      <c r="B99" s="1357" t="s">
        <v>705</v>
      </c>
      <c r="C99" s="1352">
        <v>46034</v>
      </c>
      <c r="D99" s="1352"/>
      <c r="E99" s="1353" t="s">
        <v>2109</v>
      </c>
      <c r="F99" s="1354" t="str">
        <f>VLOOKUP(E99,'Mã xe'!$A$2:$B$79,2,0)</f>
        <v>8T</v>
      </c>
      <c r="G99" s="1357" t="s">
        <v>1354</v>
      </c>
      <c r="H99" s="1355" t="s">
        <v>1237</v>
      </c>
      <c r="I99" s="1350" t="str">
        <f>VLOOKUP(G99,'Thông tin'!$G$2:$H$197,2,0)</f>
        <v>XE01283</v>
      </c>
      <c r="J99" s="1350" t="e">
        <f>VLOOKUP(H99,'Thông tin'!$B$2:$C$384,2,0)</f>
        <v>#N/A</v>
      </c>
      <c r="K99" s="1350"/>
      <c r="L99" s="1356">
        <v>750000</v>
      </c>
      <c r="M99" s="1350"/>
    </row>
    <row r="100" spans="1:13">
      <c r="A100" s="1350">
        <v>112</v>
      </c>
      <c r="B100" s="1357" t="s">
        <v>705</v>
      </c>
      <c r="C100" s="1352">
        <v>46034</v>
      </c>
      <c r="D100" s="1352"/>
      <c r="E100" s="1353" t="s">
        <v>2109</v>
      </c>
      <c r="F100" s="1354" t="str">
        <f>VLOOKUP(E100,'Mã xe'!$A$2:$B$79,2,0)</f>
        <v>8T</v>
      </c>
      <c r="G100" s="1357" t="s">
        <v>1356</v>
      </c>
      <c r="H100" s="1355" t="s">
        <v>1237</v>
      </c>
      <c r="I100" s="1350" t="str">
        <f>VLOOKUP(G100,'Thông tin'!$G$2:$H$197,2,0)</f>
        <v>XE01317</v>
      </c>
      <c r="J100" s="1350" t="e">
        <f>VLOOKUP(H100,'Thông tin'!$B$2:$C$384,2,0)</f>
        <v>#N/A</v>
      </c>
      <c r="K100" s="1350"/>
      <c r="L100" s="1356">
        <v>750000</v>
      </c>
      <c r="M100" s="1350"/>
    </row>
    <row r="101" spans="1:13">
      <c r="A101" s="1350">
        <v>113</v>
      </c>
      <c r="B101" s="1357" t="s">
        <v>705</v>
      </c>
      <c r="C101" s="1352">
        <v>46034</v>
      </c>
      <c r="D101" s="1352"/>
      <c r="E101" s="1353" t="s">
        <v>1071</v>
      </c>
      <c r="F101" s="1354" t="str">
        <f>VLOOKUP(E101,'Mã xe'!$A$2:$B$79,2,0)</f>
        <v>15T</v>
      </c>
      <c r="G101" s="1357" t="s">
        <v>158</v>
      </c>
      <c r="H101" s="1355" t="s">
        <v>2105</v>
      </c>
      <c r="I101" s="1350" t="str">
        <f>VLOOKUP(G101,'Thông tin'!$G$2:$H$197,2,0)</f>
        <v>XE00701</v>
      </c>
      <c r="J101" s="1350" t="e">
        <f>VLOOKUP(H101,'Thông tin'!$B$2:$C$384,2,0)</f>
        <v>#N/A</v>
      </c>
      <c r="K101" s="1350"/>
      <c r="L101" s="1356">
        <v>750000</v>
      </c>
      <c r="M101" s="1350"/>
    </row>
    <row r="102" spans="1:13">
      <c r="A102" s="1350">
        <v>114</v>
      </c>
      <c r="B102" s="1357" t="s">
        <v>705</v>
      </c>
      <c r="C102" s="1352">
        <v>46034</v>
      </c>
      <c r="D102" s="1352"/>
      <c r="E102" s="1353" t="s">
        <v>1071</v>
      </c>
      <c r="F102" s="1354" t="str">
        <f>VLOOKUP(E102,'Mã xe'!$A$2:$B$79,2,0)</f>
        <v>15T</v>
      </c>
      <c r="G102" s="1351" t="s">
        <v>74</v>
      </c>
      <c r="H102" s="1355" t="s">
        <v>2105</v>
      </c>
      <c r="I102" s="1350" t="str">
        <f>VLOOKUP(G102,'Thông tin'!$G$2:$H$197,2,0)</f>
        <v>XE00671</v>
      </c>
      <c r="J102" s="1350" t="e">
        <f>VLOOKUP(H102,'Thông tin'!$B$2:$C$384,2,0)</f>
        <v>#N/A</v>
      </c>
      <c r="K102" s="1350"/>
      <c r="L102" s="1356">
        <v>750000</v>
      </c>
      <c r="M102" s="1350"/>
    </row>
    <row r="103" spans="1:13">
      <c r="A103" s="1350">
        <v>115</v>
      </c>
      <c r="B103" s="1357" t="s">
        <v>705</v>
      </c>
      <c r="C103" s="1352">
        <v>46035</v>
      </c>
      <c r="D103" s="1352"/>
      <c r="E103" s="1353" t="s">
        <v>1045</v>
      </c>
      <c r="F103" s="1354" t="str">
        <f>VLOOKUP(E103,'Mã xe'!$A$2:$B$79,2,0)</f>
        <v>8T</v>
      </c>
      <c r="G103" s="1357" t="s">
        <v>1246</v>
      </c>
      <c r="H103" s="1355" t="s">
        <v>2105</v>
      </c>
      <c r="I103" s="1350" t="str">
        <f>VLOOKUP(G103,'Thông tin'!$G$2:$H$197,2,0)</f>
        <v>XE01102</v>
      </c>
      <c r="J103" s="1350" t="e">
        <f>VLOOKUP(H103,'Thông tin'!$B$2:$C$384,2,0)</f>
        <v>#N/A</v>
      </c>
      <c r="K103" s="1350"/>
      <c r="L103" s="1356">
        <v>750000</v>
      </c>
      <c r="M103" s="1350"/>
    </row>
    <row r="104" spans="1:13">
      <c r="A104" s="1350">
        <v>116</v>
      </c>
      <c r="B104" s="1357" t="s">
        <v>705</v>
      </c>
      <c r="C104" s="1352">
        <v>46035</v>
      </c>
      <c r="D104" s="1352"/>
      <c r="E104" s="1353" t="s">
        <v>1045</v>
      </c>
      <c r="F104" s="1354" t="str">
        <f>VLOOKUP(E104,'Mã xe'!$A$2:$B$79,2,0)</f>
        <v>8T</v>
      </c>
      <c r="G104" s="1357" t="s">
        <v>847</v>
      </c>
      <c r="H104" s="1355" t="s">
        <v>2105</v>
      </c>
      <c r="I104" s="1350" t="str">
        <f>VLOOKUP(G104,'Thông tin'!$G$2:$H$197,2,0)</f>
        <v>XE00873</v>
      </c>
      <c r="J104" s="1350" t="e">
        <f>VLOOKUP(H104,'Thông tin'!$B$2:$C$384,2,0)</f>
        <v>#N/A</v>
      </c>
      <c r="K104" s="1350"/>
      <c r="L104" s="1356">
        <v>750000</v>
      </c>
      <c r="M104" s="1350"/>
    </row>
    <row r="105" spans="1:13">
      <c r="A105" s="1350">
        <v>117</v>
      </c>
      <c r="B105" s="1357" t="s">
        <v>705</v>
      </c>
      <c r="C105" s="1352">
        <v>46035</v>
      </c>
      <c r="D105" s="1352"/>
      <c r="E105" s="1353" t="s">
        <v>1241</v>
      </c>
      <c r="F105" s="1354" t="str">
        <f>VLOOKUP(E105,'Mã xe'!$A$2:$B$79,2,0)</f>
        <v>8T</v>
      </c>
      <c r="G105" s="1351" t="s">
        <v>1066</v>
      </c>
      <c r="H105" s="1355" t="s">
        <v>2187</v>
      </c>
      <c r="I105" s="1350" t="str">
        <f>VLOOKUP(G105,'Thông tin'!$G$2:$H$197,2,0)</f>
        <v>XE00961</v>
      </c>
      <c r="J105" s="1350" t="e">
        <f>VLOOKUP(H105,'Thông tin'!$B$2:$C$384,2,0)</f>
        <v>#N/A</v>
      </c>
      <c r="K105" s="1350"/>
      <c r="L105" s="1356">
        <v>750000</v>
      </c>
      <c r="M105" s="1350"/>
    </row>
    <row r="106" spans="1:13">
      <c r="A106" s="1350">
        <v>118</v>
      </c>
      <c r="B106" s="1357" t="s">
        <v>705</v>
      </c>
      <c r="C106" s="1352">
        <v>46035</v>
      </c>
      <c r="D106" s="1352"/>
      <c r="E106" s="1353" t="s">
        <v>1241</v>
      </c>
      <c r="F106" s="1354" t="str">
        <f>VLOOKUP(E106,'Mã xe'!$A$2:$B$79,2,0)</f>
        <v>8T</v>
      </c>
      <c r="G106" s="1351" t="s">
        <v>1347</v>
      </c>
      <c r="H106" s="1355" t="s">
        <v>2187</v>
      </c>
      <c r="I106" s="1350" t="str">
        <f>VLOOKUP(G106,'Thông tin'!$G$2:$H$197,2,0)</f>
        <v>XE01186</v>
      </c>
      <c r="J106" s="1350" t="e">
        <f>VLOOKUP(H106,'Thông tin'!$B$2:$C$384,2,0)</f>
        <v>#N/A</v>
      </c>
      <c r="K106" s="1350"/>
      <c r="L106" s="1356">
        <v>750000</v>
      </c>
      <c r="M106" s="1350"/>
    </row>
    <row r="107" spans="1:13">
      <c r="A107" s="1350">
        <v>119</v>
      </c>
      <c r="B107" s="1357" t="s">
        <v>705</v>
      </c>
      <c r="C107" s="1352">
        <v>46035</v>
      </c>
      <c r="D107" s="1352"/>
      <c r="E107" s="1353" t="s">
        <v>1033</v>
      </c>
      <c r="F107" s="1354" t="str">
        <f>VLOOKUP(E107,'Mã xe'!$A$2:$B$79,2,0)</f>
        <v>15T</v>
      </c>
      <c r="G107" s="1357" t="s">
        <v>2170</v>
      </c>
      <c r="H107" s="1355" t="s">
        <v>2188</v>
      </c>
      <c r="I107" s="1350" t="str">
        <f>VLOOKUP(G107,'Thông tin'!$G$2:$H$197,2,0)</f>
        <v>XE01470</v>
      </c>
      <c r="J107" s="1350" t="e">
        <f>VLOOKUP(H107,'Thông tin'!$B$2:$C$384,2,0)</f>
        <v>#N/A</v>
      </c>
      <c r="K107" s="1350"/>
      <c r="L107" s="1356">
        <v>750000</v>
      </c>
      <c r="M107" s="1350"/>
    </row>
    <row r="108" spans="1:13">
      <c r="A108" s="1350">
        <v>120</v>
      </c>
      <c r="B108" s="1357" t="s">
        <v>705</v>
      </c>
      <c r="C108" s="1352">
        <v>46035</v>
      </c>
      <c r="D108" s="1352"/>
      <c r="E108" s="1353" t="s">
        <v>1033</v>
      </c>
      <c r="F108" s="1354" t="str">
        <f>VLOOKUP(E108,'Mã xe'!$A$2:$B$79,2,0)</f>
        <v>15T</v>
      </c>
      <c r="G108" s="1351" t="s">
        <v>2212</v>
      </c>
      <c r="H108" s="1355" t="s">
        <v>2188</v>
      </c>
      <c r="I108" s="1350" t="e">
        <f>VLOOKUP(G108,'Thông tin'!$G$2:$H$197,2,0)</f>
        <v>#N/A</v>
      </c>
      <c r="J108" s="1350" t="e">
        <f>VLOOKUP(H108,'Thông tin'!$B$2:$C$384,2,0)</f>
        <v>#N/A</v>
      </c>
      <c r="K108" s="1350"/>
      <c r="L108" s="1356">
        <v>750000</v>
      </c>
      <c r="M108" s="1350"/>
    </row>
    <row r="109" spans="1:13">
      <c r="A109" s="1350">
        <v>121</v>
      </c>
      <c r="B109" s="1357" t="s">
        <v>705</v>
      </c>
      <c r="C109" s="1352">
        <v>46035</v>
      </c>
      <c r="D109" s="1352"/>
      <c r="E109" s="1355" t="s">
        <v>1058</v>
      </c>
      <c r="F109" s="1354" t="str">
        <f>VLOOKUP(E109,'Mã xe'!$A$2:$B$79,2,0)</f>
        <v>8T</v>
      </c>
      <c r="G109" s="1357" t="s">
        <v>1249</v>
      </c>
      <c r="H109" s="1355" t="s">
        <v>2188</v>
      </c>
      <c r="I109" s="1350" t="str">
        <f>VLOOKUP(G109,'Thông tin'!$G$2:$H$197,2,0)</f>
        <v>XE01099</v>
      </c>
      <c r="J109" s="1350" t="e">
        <f>VLOOKUP(H109,'Thông tin'!$B$2:$C$384,2,0)</f>
        <v>#N/A</v>
      </c>
      <c r="K109" s="1350"/>
      <c r="L109" s="1356">
        <v>750000</v>
      </c>
      <c r="M109" s="1350"/>
    </row>
    <row r="110" spans="1:13">
      <c r="A110" s="1350">
        <v>122</v>
      </c>
      <c r="B110" s="1357" t="s">
        <v>705</v>
      </c>
      <c r="C110" s="1352">
        <v>46035</v>
      </c>
      <c r="D110" s="1352"/>
      <c r="E110" s="1355" t="s">
        <v>1058</v>
      </c>
      <c r="F110" s="1354" t="str">
        <f>VLOOKUP(E110,'Mã xe'!$A$2:$B$79,2,0)</f>
        <v>8T</v>
      </c>
      <c r="G110" s="1357" t="s">
        <v>2175</v>
      </c>
      <c r="H110" s="1355" t="s">
        <v>2188</v>
      </c>
      <c r="I110" s="1350" t="str">
        <f>VLOOKUP(G110,'Thông tin'!$G$2:$H$197,2,0)</f>
        <v>XE01489</v>
      </c>
      <c r="J110" s="1350" t="e">
        <f>VLOOKUP(H110,'Thông tin'!$B$2:$C$384,2,0)</f>
        <v>#N/A</v>
      </c>
      <c r="K110" s="1350"/>
      <c r="L110" s="1356">
        <v>750000</v>
      </c>
      <c r="M110" s="1350"/>
    </row>
    <row r="111" spans="1:13">
      <c r="A111" s="1350">
        <v>125</v>
      </c>
      <c r="B111" s="1357" t="s">
        <v>705</v>
      </c>
      <c r="C111" s="1352">
        <v>46036</v>
      </c>
      <c r="D111" s="1352"/>
      <c r="E111" s="1353" t="s">
        <v>1027</v>
      </c>
      <c r="F111" s="1354" t="str">
        <f>VLOOKUP(E111,'Mã xe'!$A$2:$B$79,2,0)</f>
        <v>15T</v>
      </c>
      <c r="G111" s="1357" t="s">
        <v>20</v>
      </c>
      <c r="H111" s="1355" t="s">
        <v>1237</v>
      </c>
      <c r="I111" s="1350" t="str">
        <f>VLOOKUP(G111,'Thông tin'!$G$2:$H$197,2,0)</f>
        <v>XE00499</v>
      </c>
      <c r="J111" s="1350" t="e">
        <f>VLOOKUP(H111,'Thông tin'!$B$2:$C$384,2,0)</f>
        <v>#N/A</v>
      </c>
      <c r="K111" s="1350"/>
      <c r="L111" s="1356">
        <v>750000</v>
      </c>
      <c r="M111" s="1350"/>
    </row>
    <row r="112" spans="1:13">
      <c r="A112" s="1350">
        <v>126</v>
      </c>
      <c r="B112" s="1357" t="s">
        <v>705</v>
      </c>
      <c r="C112" s="1352">
        <v>46036</v>
      </c>
      <c r="D112" s="1352"/>
      <c r="E112" s="1353" t="s">
        <v>1027</v>
      </c>
      <c r="F112" s="1354" t="str">
        <f>VLOOKUP(E112,'Mã xe'!$A$2:$B$79,2,0)</f>
        <v>15T</v>
      </c>
      <c r="G112" s="1357" t="s">
        <v>1052</v>
      </c>
      <c r="H112" s="1355" t="s">
        <v>1237</v>
      </c>
      <c r="I112" s="1350" t="str">
        <f>VLOOKUP(G112,'Thông tin'!$G$2:$H$197,2,0)</f>
        <v>XE01006</v>
      </c>
      <c r="J112" s="1350" t="e">
        <f>VLOOKUP(H112,'Thông tin'!$B$2:$C$384,2,0)</f>
        <v>#N/A</v>
      </c>
      <c r="K112" s="1350"/>
      <c r="L112" s="1356">
        <v>750000</v>
      </c>
      <c r="M112" s="1350"/>
    </row>
    <row r="113" spans="1:13">
      <c r="A113" s="1350">
        <v>127</v>
      </c>
      <c r="B113" s="1357" t="s">
        <v>705</v>
      </c>
      <c r="C113" s="1352">
        <v>46036</v>
      </c>
      <c r="D113" s="1352"/>
      <c r="E113" s="1355" t="s">
        <v>1271</v>
      </c>
      <c r="F113" s="1354" t="str">
        <f>VLOOKUP(E113,'Mã xe'!$A$2:$B$79,2,0)</f>
        <v>8T</v>
      </c>
      <c r="G113" s="1357" t="s">
        <v>2132</v>
      </c>
      <c r="H113" s="1355" t="s">
        <v>1237</v>
      </c>
      <c r="I113" s="1350" t="str">
        <f>VLOOKUP(G113,'Thông tin'!$G$2:$H$197,2,0)</f>
        <v>XE01448</v>
      </c>
      <c r="J113" s="1350" t="e">
        <f>VLOOKUP(H113,'Thông tin'!$B$2:$C$384,2,0)</f>
        <v>#N/A</v>
      </c>
      <c r="K113" s="1350"/>
      <c r="L113" s="1356">
        <v>750000</v>
      </c>
      <c r="M113" s="1350"/>
    </row>
    <row r="114" spans="1:13">
      <c r="A114" s="1350">
        <v>128</v>
      </c>
      <c r="B114" s="1357" t="s">
        <v>705</v>
      </c>
      <c r="C114" s="1352">
        <v>46036</v>
      </c>
      <c r="D114" s="1352"/>
      <c r="E114" s="1355" t="s">
        <v>1271</v>
      </c>
      <c r="F114" s="1354" t="str">
        <f>VLOOKUP(E114,'Mã xe'!$A$2:$B$79,2,0)</f>
        <v>8T</v>
      </c>
      <c r="G114" s="1357" t="s">
        <v>2133</v>
      </c>
      <c r="H114" s="1355" t="s">
        <v>1237</v>
      </c>
      <c r="I114" s="1350" t="str">
        <f>VLOOKUP(G114,'Thông tin'!$G$2:$H$197,2,0)</f>
        <v>XE01449</v>
      </c>
      <c r="J114" s="1350" t="e">
        <f>VLOOKUP(H114,'Thông tin'!$B$2:$C$384,2,0)</f>
        <v>#N/A</v>
      </c>
      <c r="K114" s="1350"/>
      <c r="L114" s="1356">
        <v>750000</v>
      </c>
      <c r="M114" s="1350"/>
    </row>
    <row r="115" spans="1:13">
      <c r="A115" s="1350">
        <v>129</v>
      </c>
      <c r="B115" s="1357" t="s">
        <v>705</v>
      </c>
      <c r="C115" s="1352">
        <v>46036</v>
      </c>
      <c r="D115" s="1352"/>
      <c r="E115" s="1364" t="s">
        <v>1251</v>
      </c>
      <c r="F115" s="1354" t="str">
        <f>VLOOKUP(E115,'Mã xe'!$A$2:$B$79,2,0)</f>
        <v>8T</v>
      </c>
      <c r="G115" s="1351" t="s">
        <v>2130</v>
      </c>
      <c r="H115" s="1355" t="s">
        <v>1369</v>
      </c>
      <c r="I115" s="1350" t="str">
        <f>VLOOKUP(G115,'Thông tin'!$G$2:$H$197,2,0)</f>
        <v>XE01434</v>
      </c>
      <c r="J115" s="1350" t="e">
        <f>VLOOKUP(H115,'Thông tin'!$B$2:$C$384,2,0)</f>
        <v>#N/A</v>
      </c>
      <c r="K115" s="1350"/>
      <c r="L115" s="1356">
        <v>750000</v>
      </c>
      <c r="M115" s="1350"/>
    </row>
    <row r="116" spans="1:13">
      <c r="A116" s="1350">
        <v>130</v>
      </c>
      <c r="B116" s="1357" t="s">
        <v>705</v>
      </c>
      <c r="C116" s="1352">
        <v>46036</v>
      </c>
      <c r="D116" s="1352"/>
      <c r="E116" s="1364" t="s">
        <v>1251</v>
      </c>
      <c r="F116" s="1354" t="str">
        <f>VLOOKUP(E116,'Mã xe'!$A$2:$B$79,2,0)</f>
        <v>8T</v>
      </c>
      <c r="G116" s="1351" t="s">
        <v>2131</v>
      </c>
      <c r="H116" s="1355" t="s">
        <v>1369</v>
      </c>
      <c r="I116" s="1350" t="str">
        <f>VLOOKUP(G116,'Thông tin'!$G$2:$H$197,2,0)</f>
        <v>XE01433</v>
      </c>
      <c r="J116" s="1350" t="e">
        <f>VLOOKUP(H116,'Thông tin'!$B$2:$C$384,2,0)</f>
        <v>#N/A</v>
      </c>
      <c r="K116" s="1350"/>
      <c r="L116" s="1356">
        <v>750000</v>
      </c>
      <c r="M116" s="1350"/>
    </row>
    <row r="117" spans="1:13">
      <c r="A117" s="1350">
        <v>131</v>
      </c>
      <c r="B117" s="1357" t="s">
        <v>705</v>
      </c>
      <c r="C117" s="1352">
        <v>46036</v>
      </c>
      <c r="D117" s="1352"/>
      <c r="E117" s="1355" t="s">
        <v>2108</v>
      </c>
      <c r="F117" s="1354" t="str">
        <f>VLOOKUP(E117,'Mã xe'!$A$2:$B$79,2,0)</f>
        <v>8T</v>
      </c>
      <c r="G117" s="1351" t="s">
        <v>2169</v>
      </c>
      <c r="H117" s="1355" t="s">
        <v>1245</v>
      </c>
      <c r="I117" s="1350" t="str">
        <f>VLOOKUP(G117,'Thông tin'!$G$2:$H$197,2,0)</f>
        <v>XE01458</v>
      </c>
      <c r="J117" s="1350" t="e">
        <f>VLOOKUP(H117,'Thông tin'!$B$2:$C$384,2,0)</f>
        <v>#N/A</v>
      </c>
      <c r="K117" s="1350"/>
      <c r="L117" s="1356">
        <v>750000</v>
      </c>
      <c r="M117" s="1350"/>
    </row>
    <row r="118" spans="1:13">
      <c r="A118" s="1350">
        <v>132</v>
      </c>
      <c r="B118" s="1357" t="s">
        <v>705</v>
      </c>
      <c r="C118" s="1352">
        <v>46036</v>
      </c>
      <c r="D118" s="1352"/>
      <c r="E118" s="1355" t="s">
        <v>2108</v>
      </c>
      <c r="F118" s="1354" t="str">
        <f>VLOOKUP(E118,'Mã xe'!$A$2:$B$79,2,0)</f>
        <v>8T</v>
      </c>
      <c r="G118" s="1351" t="s">
        <v>2127</v>
      </c>
      <c r="H118" s="1355" t="s">
        <v>1245</v>
      </c>
      <c r="I118" s="1350" t="str">
        <f>VLOOKUP(G118,'Thông tin'!$G$2:$H$197,2,0)</f>
        <v>XE01425</v>
      </c>
      <c r="J118" s="1350" t="e">
        <f>VLOOKUP(H118,'Thông tin'!$B$2:$C$384,2,0)</f>
        <v>#N/A</v>
      </c>
      <c r="K118" s="1350"/>
      <c r="L118" s="1356">
        <v>750000</v>
      </c>
      <c r="M118" s="1350"/>
    </row>
    <row r="119" spans="1:13">
      <c r="A119" s="1350">
        <v>133</v>
      </c>
      <c r="B119" s="1357" t="s">
        <v>705</v>
      </c>
      <c r="C119" s="1352">
        <v>46037</v>
      </c>
      <c r="D119" s="1352"/>
      <c r="E119" s="1366" t="s">
        <v>2104</v>
      </c>
      <c r="F119" s="1354" t="str">
        <f>VLOOKUP(E119,'Mã xe'!$A$2:$B$79,2,0)</f>
        <v>8T</v>
      </c>
      <c r="G119" s="1351" t="s">
        <v>1256</v>
      </c>
      <c r="H119" s="1355" t="s">
        <v>1237</v>
      </c>
      <c r="I119" s="1350" t="str">
        <f>VLOOKUP(G119,'Thông tin'!$G$2:$H$197,2,0)</f>
        <v>XE01149</v>
      </c>
      <c r="J119" s="1350" t="e">
        <f>VLOOKUP(H119,'Thông tin'!$B$2:$C$384,2,0)</f>
        <v>#N/A</v>
      </c>
      <c r="K119" s="1350"/>
      <c r="L119" s="1356">
        <v>750000</v>
      </c>
      <c r="M119" s="1350"/>
    </row>
    <row r="120" spans="1:13">
      <c r="A120" s="1350">
        <v>134</v>
      </c>
      <c r="B120" s="1357" t="s">
        <v>705</v>
      </c>
      <c r="C120" s="1352">
        <v>46037</v>
      </c>
      <c r="D120" s="1352"/>
      <c r="E120" s="1366" t="s">
        <v>2104</v>
      </c>
      <c r="F120" s="1354" t="str">
        <f>VLOOKUP(E120,'Mã xe'!$A$2:$B$79,2,0)</f>
        <v>8T</v>
      </c>
      <c r="G120" s="1351" t="s">
        <v>2176</v>
      </c>
      <c r="H120" s="1355" t="s">
        <v>1237</v>
      </c>
      <c r="I120" s="1350" t="str">
        <f>VLOOKUP(G120,'Thông tin'!$G$2:$H$197,2,0)</f>
        <v>XE01151</v>
      </c>
      <c r="J120" s="1350" t="e">
        <f>VLOOKUP(H120,'Thông tin'!$B$2:$C$384,2,0)</f>
        <v>#N/A</v>
      </c>
      <c r="K120" s="1350"/>
      <c r="L120" s="1356">
        <v>750000</v>
      </c>
      <c r="M120" s="1350"/>
    </row>
    <row r="121" spans="1:13">
      <c r="A121" s="1350">
        <v>137</v>
      </c>
      <c r="B121" s="1357" t="s">
        <v>705</v>
      </c>
      <c r="C121" s="1352">
        <v>46037</v>
      </c>
      <c r="D121" s="1352"/>
      <c r="E121" s="1355" t="s">
        <v>1061</v>
      </c>
      <c r="F121" s="1354" t="str">
        <f>VLOOKUP(E121,'Mã xe'!$A$2:$B$79,2,0)</f>
        <v>8T</v>
      </c>
      <c r="G121" s="1357" t="s">
        <v>1352</v>
      </c>
      <c r="H121" s="1355" t="s">
        <v>1369</v>
      </c>
      <c r="I121" s="1350" t="str">
        <f>VLOOKUP(G121,'Thông tin'!$G$2:$H$197,2,0)</f>
        <v>XE01316</v>
      </c>
      <c r="J121" s="1350" t="e">
        <f>VLOOKUP(H121,'Thông tin'!$B$2:$C$384,2,0)</f>
        <v>#N/A</v>
      </c>
      <c r="K121" s="1350"/>
      <c r="L121" s="1356">
        <v>750000</v>
      </c>
      <c r="M121" s="1350"/>
    </row>
    <row r="122" spans="1:13">
      <c r="A122" s="1350">
        <v>138</v>
      </c>
      <c r="B122" s="1357" t="s">
        <v>705</v>
      </c>
      <c r="C122" s="1352">
        <v>46037</v>
      </c>
      <c r="D122" s="1352"/>
      <c r="E122" s="1355" t="s">
        <v>1061</v>
      </c>
      <c r="F122" s="1354" t="str">
        <f>VLOOKUP(E122,'Mã xe'!$A$2:$B$79,2,0)</f>
        <v>8T</v>
      </c>
      <c r="G122" s="1357" t="s">
        <v>2120</v>
      </c>
      <c r="H122" s="1355" t="s">
        <v>1369</v>
      </c>
      <c r="I122" s="1350" t="str">
        <f>VLOOKUP(G122,'Thông tin'!$G$2:$H$197,2,0)</f>
        <v>XE01341</v>
      </c>
      <c r="J122" s="1350" t="e">
        <f>VLOOKUP(H122,'Thông tin'!$B$2:$C$384,2,0)</f>
        <v>#N/A</v>
      </c>
      <c r="K122" s="1350"/>
      <c r="L122" s="1356">
        <v>750000</v>
      </c>
      <c r="M122" s="1350"/>
    </row>
    <row r="123" spans="1:13">
      <c r="A123" s="1350">
        <v>139</v>
      </c>
      <c r="B123" s="1357" t="s">
        <v>705</v>
      </c>
      <c r="C123" s="1352">
        <v>46037</v>
      </c>
      <c r="D123" s="1352"/>
      <c r="E123" s="1355" t="s">
        <v>2110</v>
      </c>
      <c r="F123" s="1354" t="str">
        <f>VLOOKUP(E123,'Mã xe'!$A$2:$B$79,2,0)</f>
        <v>8T</v>
      </c>
      <c r="G123" s="1357" t="s">
        <v>1358</v>
      </c>
      <c r="H123" s="1355" t="s">
        <v>1369</v>
      </c>
      <c r="I123" s="1350" t="str">
        <f>VLOOKUP(G123,'Thông tin'!$G$2:$H$197,2,0)</f>
        <v>XE01326</v>
      </c>
      <c r="J123" s="1350" t="e">
        <f>VLOOKUP(H123,'Thông tin'!$B$2:$C$384,2,0)</f>
        <v>#N/A</v>
      </c>
      <c r="K123" s="1350"/>
      <c r="L123" s="1356">
        <v>750000</v>
      </c>
      <c r="M123" s="1350"/>
    </row>
    <row r="124" spans="1:13">
      <c r="A124" s="1350">
        <v>140</v>
      </c>
      <c r="B124" s="1357" t="s">
        <v>705</v>
      </c>
      <c r="C124" s="1352">
        <v>46037</v>
      </c>
      <c r="D124" s="1352"/>
      <c r="E124" s="1355" t="s">
        <v>2110</v>
      </c>
      <c r="F124" s="1354" t="str">
        <f>VLOOKUP(E124,'Mã xe'!$A$2:$B$79,2,0)</f>
        <v>8T</v>
      </c>
      <c r="G124" s="1357" t="s">
        <v>1357</v>
      </c>
      <c r="H124" s="1355" t="s">
        <v>1369</v>
      </c>
      <c r="I124" s="1350" t="str">
        <f>VLOOKUP(G124,'Thông tin'!$G$2:$H$197,2,0)</f>
        <v>XE01325</v>
      </c>
      <c r="J124" s="1350" t="e">
        <f>VLOOKUP(H124,'Thông tin'!$B$2:$C$384,2,0)</f>
        <v>#N/A</v>
      </c>
      <c r="K124" s="1350"/>
      <c r="L124" s="1356">
        <v>750000</v>
      </c>
      <c r="M124" s="1350"/>
    </row>
    <row r="125" spans="1:13">
      <c r="A125" s="1350">
        <v>141</v>
      </c>
      <c r="B125" s="1357" t="s">
        <v>705</v>
      </c>
      <c r="C125" s="1352">
        <v>46037</v>
      </c>
      <c r="D125" s="1352"/>
      <c r="E125" s="1353" t="s">
        <v>2111</v>
      </c>
      <c r="F125" s="1354" t="str">
        <f>VLOOKUP(E125,'Mã xe'!$A$2:$B$79,2,0)</f>
        <v>8T</v>
      </c>
      <c r="G125" s="1357" t="s">
        <v>2125</v>
      </c>
      <c r="H125" s="1355" t="s">
        <v>1245</v>
      </c>
      <c r="I125" s="1350" t="str">
        <f>VLOOKUP(G125,'Thông tin'!$G$2:$H$197,2,0)</f>
        <v>XE01417</v>
      </c>
      <c r="J125" s="1350" t="e">
        <f>VLOOKUP(H125,'Thông tin'!$B$2:$C$384,2,0)</f>
        <v>#N/A</v>
      </c>
      <c r="K125" s="1350"/>
      <c r="L125" s="1356">
        <v>750000</v>
      </c>
      <c r="M125" s="1350"/>
    </row>
    <row r="126" spans="1:13">
      <c r="A126" s="1350">
        <v>142</v>
      </c>
      <c r="B126" s="1357" t="s">
        <v>705</v>
      </c>
      <c r="C126" s="1352">
        <v>46037</v>
      </c>
      <c r="D126" s="1352"/>
      <c r="E126" s="1353" t="s">
        <v>2111</v>
      </c>
      <c r="F126" s="1354" t="str">
        <f>VLOOKUP(E126,'Mã xe'!$A$2:$B$79,2,0)</f>
        <v>8T</v>
      </c>
      <c r="G126" s="1357" t="s">
        <v>2177</v>
      </c>
      <c r="H126" s="1355" t="s">
        <v>1245</v>
      </c>
      <c r="I126" s="1350" t="str">
        <f>VLOOKUP(G126,'Thông tin'!$G$2:$H$197,2,0)</f>
        <v>XE01418</v>
      </c>
      <c r="J126" s="1350" t="e">
        <f>VLOOKUP(H126,'Thông tin'!$B$2:$C$384,2,0)</f>
        <v>#N/A</v>
      </c>
      <c r="K126" s="1350"/>
      <c r="L126" s="1356">
        <v>750000</v>
      </c>
      <c r="M126" s="1350"/>
    </row>
    <row r="127" spans="1:13">
      <c r="A127" s="1350">
        <v>145</v>
      </c>
      <c r="B127" s="1357" t="s">
        <v>705</v>
      </c>
      <c r="C127" s="1352">
        <v>46037</v>
      </c>
      <c r="D127" s="1352"/>
      <c r="E127" s="1353" t="s">
        <v>1064</v>
      </c>
      <c r="F127" s="1354" t="str">
        <f>VLOOKUP(E127,'Mã xe'!$A$2:$B$79,2,0)</f>
        <v>15T</v>
      </c>
      <c r="G127" s="1351" t="s">
        <v>2122</v>
      </c>
      <c r="H127" s="1355" t="s">
        <v>1237</v>
      </c>
      <c r="I127" s="1350" t="str">
        <f>VLOOKUP(G127,'Thông tin'!$G$2:$H$197,2,0)</f>
        <v>XE01390</v>
      </c>
      <c r="J127" s="1350" t="e">
        <f>VLOOKUP(H127,'Thông tin'!$B$2:$C$384,2,0)</f>
        <v>#N/A</v>
      </c>
      <c r="K127" s="1350"/>
      <c r="L127" s="1356">
        <v>750000</v>
      </c>
      <c r="M127" s="1350"/>
    </row>
    <row r="128" spans="1:13">
      <c r="A128" s="1350">
        <v>146</v>
      </c>
      <c r="B128" s="1357" t="s">
        <v>705</v>
      </c>
      <c r="C128" s="1352">
        <v>46037</v>
      </c>
      <c r="D128" s="1352"/>
      <c r="E128" s="1353" t="s">
        <v>1064</v>
      </c>
      <c r="F128" s="1354" t="str">
        <f>VLOOKUP(E128,'Mã xe'!$A$2:$B$79,2,0)</f>
        <v>15T</v>
      </c>
      <c r="G128" s="1351" t="s">
        <v>2123</v>
      </c>
      <c r="H128" s="1355" t="s">
        <v>1237</v>
      </c>
      <c r="I128" s="1350" t="str">
        <f>VLOOKUP(G128,'Thông tin'!$G$2:$H$197,2,0)</f>
        <v>XE01389</v>
      </c>
      <c r="J128" s="1350" t="e">
        <f>VLOOKUP(H128,'Thông tin'!$B$2:$C$384,2,0)</f>
        <v>#N/A</v>
      </c>
      <c r="K128" s="1350"/>
      <c r="L128" s="1356">
        <v>750000</v>
      </c>
      <c r="M128" s="1350"/>
    </row>
    <row r="129" spans="1:13">
      <c r="A129" s="1350">
        <v>147</v>
      </c>
      <c r="B129" s="1357" t="s">
        <v>705</v>
      </c>
      <c r="C129" s="1352">
        <v>46038</v>
      </c>
      <c r="D129" s="1352"/>
      <c r="E129" s="1353" t="s">
        <v>1250</v>
      </c>
      <c r="F129" s="1354" t="str">
        <f>VLOOKUP(E129,'Mã xe'!$A$2:$B$79,2,0)</f>
        <v>8T</v>
      </c>
      <c r="G129" s="1357" t="s">
        <v>1046</v>
      </c>
      <c r="H129" s="1355" t="s">
        <v>1237</v>
      </c>
      <c r="I129" s="1350" t="str">
        <f>VLOOKUP(G129,'Thông tin'!$G$2:$H$197,2,0)</f>
        <v>XE00958</v>
      </c>
      <c r="J129" s="1350" t="e">
        <f>VLOOKUP(H129,'Thông tin'!$B$2:$C$384,2,0)</f>
        <v>#N/A</v>
      </c>
      <c r="K129" s="1350"/>
      <c r="L129" s="1356">
        <v>750000</v>
      </c>
      <c r="M129" s="1350"/>
    </row>
    <row r="130" spans="1:13">
      <c r="A130" s="1350">
        <v>148</v>
      </c>
      <c r="B130" s="1357" t="s">
        <v>705</v>
      </c>
      <c r="C130" s="1352">
        <v>46038</v>
      </c>
      <c r="D130" s="1352"/>
      <c r="E130" s="1353" t="s">
        <v>1250</v>
      </c>
      <c r="F130" s="1354" t="str">
        <f>VLOOKUP(E130,'Mã xe'!$A$2:$B$79,2,0)</f>
        <v>8T</v>
      </c>
      <c r="G130" s="1357" t="s">
        <v>1253</v>
      </c>
      <c r="H130" s="1355" t="s">
        <v>1237</v>
      </c>
      <c r="I130" s="1350" t="str">
        <f>VLOOKUP(G130,'Thông tin'!$G$2:$H$197,2,0)</f>
        <v>XE01183</v>
      </c>
      <c r="J130" s="1350" t="e">
        <f>VLOOKUP(H130,'Thông tin'!$B$2:$C$384,2,0)</f>
        <v>#N/A</v>
      </c>
      <c r="K130" s="1350"/>
      <c r="L130" s="1356">
        <v>750000</v>
      </c>
      <c r="M130" s="1350"/>
    </row>
    <row r="131" spans="1:13">
      <c r="A131" s="1350">
        <v>149</v>
      </c>
      <c r="B131" s="1357" t="s">
        <v>705</v>
      </c>
      <c r="C131" s="1352">
        <v>46038</v>
      </c>
      <c r="D131" s="1352"/>
      <c r="E131" s="1365" t="s">
        <v>1262</v>
      </c>
      <c r="F131" s="1354" t="str">
        <f>VLOOKUP(E131,'Mã xe'!$A$2:$B$79,2,0)</f>
        <v>8T</v>
      </c>
      <c r="G131" s="1357" t="s">
        <v>1062</v>
      </c>
      <c r="H131" s="1355" t="s">
        <v>1237</v>
      </c>
      <c r="I131" s="1350" t="str">
        <f>VLOOKUP(G131,'Thông tin'!$G$2:$H$197,2,0)</f>
        <v>XE01003</v>
      </c>
      <c r="J131" s="1350" t="e">
        <f>VLOOKUP(H131,'Thông tin'!$B$2:$C$384,2,0)</f>
        <v>#N/A</v>
      </c>
      <c r="K131" s="1350"/>
      <c r="L131" s="1356">
        <v>750000</v>
      </c>
      <c r="M131" s="1350"/>
    </row>
    <row r="132" spans="1:13">
      <c r="A132" s="1350">
        <v>150</v>
      </c>
      <c r="B132" s="1357" t="s">
        <v>705</v>
      </c>
      <c r="C132" s="1352">
        <v>46038</v>
      </c>
      <c r="D132" s="1352"/>
      <c r="E132" s="1365" t="s">
        <v>1262</v>
      </c>
      <c r="F132" s="1354" t="str">
        <f>VLOOKUP(E132,'Mã xe'!$A$2:$B$79,2,0)</f>
        <v>8T</v>
      </c>
      <c r="G132" s="1357" t="s">
        <v>1068</v>
      </c>
      <c r="H132" s="1355" t="s">
        <v>1237</v>
      </c>
      <c r="I132" s="1350" t="str">
        <f>VLOOKUP(G132,'Thông tin'!$G$2:$H$197,2,0)</f>
        <v>XE00957</v>
      </c>
      <c r="J132" s="1350" t="e">
        <f>VLOOKUP(H132,'Thông tin'!$B$2:$C$384,2,0)</f>
        <v>#N/A</v>
      </c>
      <c r="K132" s="1350"/>
      <c r="L132" s="1356">
        <v>750000</v>
      </c>
      <c r="M132" s="1350"/>
    </row>
    <row r="133" spans="1:13">
      <c r="A133" s="1350">
        <v>151</v>
      </c>
      <c r="B133" s="1357" t="s">
        <v>705</v>
      </c>
      <c r="C133" s="1352">
        <v>46038</v>
      </c>
      <c r="D133" s="1352"/>
      <c r="E133" s="1365" t="s">
        <v>1030</v>
      </c>
      <c r="F133" s="1354" t="str">
        <f>VLOOKUP(E133,'Mã xe'!$A$2:$B$79,2,0)</f>
        <v>15T</v>
      </c>
      <c r="G133" s="1357" t="s">
        <v>1341</v>
      </c>
      <c r="H133" s="1355" t="s">
        <v>1369</v>
      </c>
      <c r="I133" s="1350" t="str">
        <f>VLOOKUP(G133,'Thông tin'!$G$2:$H$197,2,0)</f>
        <v>XE01281</v>
      </c>
      <c r="J133" s="1350" t="e">
        <f>VLOOKUP(H133,'Thông tin'!$B$2:$C$384,2,0)</f>
        <v>#N/A</v>
      </c>
      <c r="K133" s="1350"/>
      <c r="L133" s="1356">
        <v>750000</v>
      </c>
      <c r="M133" s="1350"/>
    </row>
    <row r="134" spans="1:13">
      <c r="A134" s="1350">
        <v>152</v>
      </c>
      <c r="B134" s="1357" t="s">
        <v>705</v>
      </c>
      <c r="C134" s="1352">
        <v>46038</v>
      </c>
      <c r="D134" s="1352"/>
      <c r="E134" s="1365" t="s">
        <v>1030</v>
      </c>
      <c r="F134" s="1354" t="str">
        <f>VLOOKUP(E134,'Mã xe'!$A$2:$B$79,2,0)</f>
        <v>15T</v>
      </c>
      <c r="G134" s="1357" t="s">
        <v>2134</v>
      </c>
      <c r="H134" s="1355" t="s">
        <v>1369</v>
      </c>
      <c r="I134" s="1350" t="str">
        <f>VLOOKUP(G134,'Thông tin'!$G$2:$H$197,2,0)</f>
        <v>XE01453</v>
      </c>
      <c r="J134" s="1350" t="e">
        <f>VLOOKUP(H134,'Thông tin'!$B$2:$C$384,2,0)</f>
        <v>#N/A</v>
      </c>
      <c r="K134" s="1350"/>
      <c r="L134" s="1356">
        <v>750000</v>
      </c>
      <c r="M134" s="1350"/>
    </row>
    <row r="135" spans="1:13">
      <c r="A135" s="1350">
        <v>153</v>
      </c>
      <c r="B135" s="1357" t="s">
        <v>705</v>
      </c>
      <c r="C135" s="1352">
        <v>46038</v>
      </c>
      <c r="D135" s="1352"/>
      <c r="E135" s="1365" t="s">
        <v>2109</v>
      </c>
      <c r="F135" s="1354" t="str">
        <f>VLOOKUP(E135,'Mã xe'!$A$2:$B$79,2,0)</f>
        <v>8T</v>
      </c>
      <c r="G135" s="1357" t="s">
        <v>1354</v>
      </c>
      <c r="H135" s="1355" t="s">
        <v>1369</v>
      </c>
      <c r="I135" s="1350" t="str">
        <f>VLOOKUP(G135,'Thông tin'!$G$2:$H$197,2,0)</f>
        <v>XE01283</v>
      </c>
      <c r="J135" s="1350" t="e">
        <f>VLOOKUP(H135,'Thông tin'!$B$2:$C$384,2,0)</f>
        <v>#N/A</v>
      </c>
      <c r="K135" s="1350"/>
      <c r="L135" s="1356">
        <v>750000</v>
      </c>
      <c r="M135" s="1350"/>
    </row>
    <row r="136" spans="1:13">
      <c r="A136" s="1350">
        <v>154</v>
      </c>
      <c r="B136" s="1357" t="s">
        <v>705</v>
      </c>
      <c r="C136" s="1352">
        <v>46038</v>
      </c>
      <c r="D136" s="1352"/>
      <c r="E136" s="1365" t="s">
        <v>2109</v>
      </c>
      <c r="F136" s="1354" t="str">
        <f>VLOOKUP(E136,'Mã xe'!$A$2:$B$79,2,0)</f>
        <v>8T</v>
      </c>
      <c r="G136" s="1351" t="s">
        <v>1356</v>
      </c>
      <c r="H136" s="1355" t="s">
        <v>1369</v>
      </c>
      <c r="I136" s="1350" t="str">
        <f>VLOOKUP(G136,'Thông tin'!$G$2:$H$197,2,0)</f>
        <v>XE01317</v>
      </c>
      <c r="J136" s="1350" t="e">
        <f>VLOOKUP(H136,'Thông tin'!$B$2:$C$384,2,0)</f>
        <v>#N/A</v>
      </c>
      <c r="K136" s="1350"/>
      <c r="L136" s="1356">
        <v>750000</v>
      </c>
      <c r="M136" s="1350"/>
    </row>
    <row r="137" spans="1:13">
      <c r="A137" s="1350">
        <v>155</v>
      </c>
      <c r="B137" s="1357" t="s">
        <v>705</v>
      </c>
      <c r="C137" s="1352">
        <v>46038</v>
      </c>
      <c r="D137" s="1352"/>
      <c r="E137" s="1355" t="s">
        <v>1043</v>
      </c>
      <c r="F137" s="1354" t="str">
        <f>VLOOKUP(E137,'Mã xe'!$A$2:$B$79,2,0)</f>
        <v>15T</v>
      </c>
      <c r="G137" s="1351" t="s">
        <v>2173</v>
      </c>
      <c r="H137" s="1355" t="s">
        <v>1245</v>
      </c>
      <c r="I137" s="1350" t="str">
        <f>VLOOKUP(G137,'Thông tin'!$G$2:$H$197,2,0)</f>
        <v>XE01477</v>
      </c>
      <c r="J137" s="1350" t="e">
        <f>VLOOKUP(H137,'Thông tin'!$B$2:$C$384,2,0)</f>
        <v>#N/A</v>
      </c>
      <c r="K137" s="1350"/>
      <c r="L137" s="1356">
        <v>750000</v>
      </c>
      <c r="M137" s="1350"/>
    </row>
    <row r="138" spans="1:13">
      <c r="A138" s="1350">
        <v>156</v>
      </c>
      <c r="B138" s="1357" t="s">
        <v>705</v>
      </c>
      <c r="C138" s="1352">
        <v>46038</v>
      </c>
      <c r="D138" s="1352"/>
      <c r="E138" s="1355" t="s">
        <v>1043</v>
      </c>
      <c r="F138" s="1354" t="str">
        <f>VLOOKUP(E138,'Mã xe'!$A$2:$B$79,2,0)</f>
        <v>15T</v>
      </c>
      <c r="G138" s="1351" t="s">
        <v>2174</v>
      </c>
      <c r="H138" s="1355" t="s">
        <v>1245</v>
      </c>
      <c r="I138" s="1350" t="str">
        <f>VLOOKUP(G138,'Thông tin'!$G$2:$H$197,2,0)</f>
        <v>XE01478</v>
      </c>
      <c r="J138" s="1350" t="e">
        <f>VLOOKUP(H138,'Thông tin'!$B$2:$C$384,2,0)</f>
        <v>#N/A</v>
      </c>
      <c r="K138" s="1350"/>
      <c r="L138" s="1356">
        <v>750000</v>
      </c>
      <c r="M138" s="1350"/>
    </row>
    <row r="139" spans="1:13">
      <c r="A139" s="1350">
        <v>159</v>
      </c>
      <c r="B139" s="1357" t="s">
        <v>705</v>
      </c>
      <c r="C139" s="1352">
        <v>46039</v>
      </c>
      <c r="D139" s="1352"/>
      <c r="E139" s="1353" t="s">
        <v>1054</v>
      </c>
      <c r="F139" s="1354" t="str">
        <f>VLOOKUP(E139,'Mã xe'!$A$2:$B$79,2,0)</f>
        <v>15T</v>
      </c>
      <c r="G139" s="1351" t="s">
        <v>1443</v>
      </c>
      <c r="H139" s="1355" t="s">
        <v>1237</v>
      </c>
      <c r="I139" s="1350" t="str">
        <f>VLOOKUP(G139,'Thông tin'!$G$2:$H$197,2,0)</f>
        <v>XE01335</v>
      </c>
      <c r="J139" s="1350" t="e">
        <f>VLOOKUP(H139,'Thông tin'!$B$2:$C$384,2,0)</f>
        <v>#N/A</v>
      </c>
      <c r="K139" s="1350"/>
      <c r="L139" s="1356">
        <v>750000</v>
      </c>
      <c r="M139" s="1350"/>
    </row>
    <row r="140" spans="1:13">
      <c r="A140" s="1350">
        <v>160</v>
      </c>
      <c r="B140" s="1357" t="s">
        <v>705</v>
      </c>
      <c r="C140" s="1352">
        <v>46039</v>
      </c>
      <c r="D140" s="1352"/>
      <c r="E140" s="1353" t="s">
        <v>1054</v>
      </c>
      <c r="F140" s="1354" t="str">
        <f>VLOOKUP(E140,'Mã xe'!$A$2:$B$79,2,0)</f>
        <v>15T</v>
      </c>
      <c r="G140" s="1351" t="s">
        <v>1445</v>
      </c>
      <c r="H140" s="1355" t="s">
        <v>1237</v>
      </c>
      <c r="I140" s="1350" t="str">
        <f>VLOOKUP(G140,'Thông tin'!$G$2:$H$197,2,0)</f>
        <v>XE01336</v>
      </c>
      <c r="J140" s="1350" t="e">
        <f>VLOOKUP(H140,'Thông tin'!$B$2:$C$384,2,0)</f>
        <v>#N/A</v>
      </c>
      <c r="K140" s="1350"/>
      <c r="L140" s="1356">
        <v>750000</v>
      </c>
      <c r="M140" s="1350"/>
    </row>
    <row r="141" spans="1:13">
      <c r="A141" s="1350">
        <v>161</v>
      </c>
      <c r="B141" s="1357" t="s">
        <v>705</v>
      </c>
      <c r="C141" s="1352">
        <v>46039</v>
      </c>
      <c r="D141" s="1352"/>
      <c r="E141" s="1353" t="s">
        <v>1058</v>
      </c>
      <c r="F141" s="1354" t="str">
        <f>VLOOKUP(E141,'Mã xe'!$A$2:$B$79,2,0)</f>
        <v>8T</v>
      </c>
      <c r="G141" s="1351" t="s">
        <v>1249</v>
      </c>
      <c r="H141" s="1355" t="s">
        <v>2158</v>
      </c>
      <c r="I141" s="1350" t="str">
        <f>VLOOKUP(G141,'Thông tin'!$G$2:$H$197,2,0)</f>
        <v>XE01099</v>
      </c>
      <c r="J141" s="1350" t="e">
        <f>VLOOKUP(H141,'Thông tin'!$B$2:$C$384,2,0)</f>
        <v>#N/A</v>
      </c>
      <c r="K141" s="1350"/>
      <c r="L141" s="1356">
        <v>750000</v>
      </c>
      <c r="M141" s="1350"/>
    </row>
    <row r="142" spans="1:13">
      <c r="A142" s="1350">
        <v>162</v>
      </c>
      <c r="B142" s="1357" t="s">
        <v>705</v>
      </c>
      <c r="C142" s="1352">
        <v>46039</v>
      </c>
      <c r="D142" s="1352"/>
      <c r="E142" s="1353" t="s">
        <v>1058</v>
      </c>
      <c r="F142" s="1354" t="str">
        <f>VLOOKUP(E142,'Mã xe'!$A$2:$B$79,2,0)</f>
        <v>8T</v>
      </c>
      <c r="G142" s="1351" t="s">
        <v>2175</v>
      </c>
      <c r="H142" s="1355" t="s">
        <v>2158</v>
      </c>
      <c r="I142" s="1350" t="str">
        <f>VLOOKUP(G142,'Thông tin'!$G$2:$H$197,2,0)</f>
        <v>XE01489</v>
      </c>
      <c r="J142" s="1350" t="e">
        <f>VLOOKUP(H142,'Thông tin'!$B$2:$C$384,2,0)</f>
        <v>#N/A</v>
      </c>
      <c r="K142" s="1350"/>
      <c r="L142" s="1356">
        <v>750000</v>
      </c>
      <c r="M142" s="1350"/>
    </row>
    <row r="143" spans="1:13">
      <c r="A143" s="1350">
        <v>163</v>
      </c>
      <c r="B143" s="1357" t="s">
        <v>705</v>
      </c>
      <c r="C143" s="1352">
        <v>46039</v>
      </c>
      <c r="D143" s="1352"/>
      <c r="E143" s="1355" t="s">
        <v>1049</v>
      </c>
      <c r="F143" s="1354" t="str">
        <f>VLOOKUP(E143,'Mã xe'!$A$2:$B$79,2,0)</f>
        <v>8T</v>
      </c>
      <c r="G143" s="1351" t="s">
        <v>1359</v>
      </c>
      <c r="H143" s="1355" t="s">
        <v>1369</v>
      </c>
      <c r="I143" s="1350" t="str">
        <f>VLOOKUP(G143,'Thông tin'!$G$2:$H$197,2,0)</f>
        <v>XE01263</v>
      </c>
      <c r="J143" s="1350" t="e">
        <f>VLOOKUP(H143,'Thông tin'!$B$2:$C$384,2,0)</f>
        <v>#N/A</v>
      </c>
      <c r="K143" s="1350"/>
      <c r="L143" s="1356">
        <v>750000</v>
      </c>
      <c r="M143" s="1350"/>
    </row>
    <row r="144" spans="1:13">
      <c r="A144" s="1350">
        <v>164</v>
      </c>
      <c r="B144" s="1357" t="s">
        <v>705</v>
      </c>
      <c r="C144" s="1352">
        <v>46039</v>
      </c>
      <c r="D144" s="1352"/>
      <c r="E144" s="1355" t="s">
        <v>1049</v>
      </c>
      <c r="F144" s="1354" t="str">
        <f>VLOOKUP(E144,'Mã xe'!$A$2:$B$79,2,0)</f>
        <v>8T</v>
      </c>
      <c r="G144" s="1351" t="s">
        <v>2135</v>
      </c>
      <c r="H144" s="1355" t="s">
        <v>1369</v>
      </c>
      <c r="I144" s="1350" t="str">
        <f>VLOOKUP(G144,'Thông tin'!$G$2:$H$197,2,0)</f>
        <v>XE01456</v>
      </c>
      <c r="J144" s="1350" t="e">
        <f>VLOOKUP(H144,'Thông tin'!$B$2:$C$384,2,0)</f>
        <v>#N/A</v>
      </c>
      <c r="K144" s="1350"/>
      <c r="L144" s="1356">
        <v>750000</v>
      </c>
      <c r="M144" s="1350"/>
    </row>
    <row r="145" spans="1:13">
      <c r="A145" s="1350">
        <v>167</v>
      </c>
      <c r="B145" s="1357" t="s">
        <v>2107</v>
      </c>
      <c r="C145" s="1352">
        <v>46036</v>
      </c>
      <c r="D145" s="1352"/>
      <c r="E145" s="1355" t="s">
        <v>1018</v>
      </c>
      <c r="F145" s="1354" t="str">
        <f>VLOOKUP(E145,'Mã xe'!$A$2:$B$79,2,0)</f>
        <v>6.5T</v>
      </c>
      <c r="G145" s="1351" t="s">
        <v>715</v>
      </c>
      <c r="H145" s="1355" t="s">
        <v>2189</v>
      </c>
      <c r="I145" s="1350" t="str">
        <f>VLOOKUP(G145,'Thông tin'!$G$2:$H$197,2,0)</f>
        <v>XE00777</v>
      </c>
      <c r="J145" s="1350">
        <f>VLOOKUP(H145,'Thông tin'!$B$2:$C$384,2,0)</f>
        <v>1700</v>
      </c>
      <c r="K145" s="1350"/>
      <c r="L145" s="1356">
        <v>750000</v>
      </c>
      <c r="M145" s="1350"/>
    </row>
    <row r="146" spans="1:13">
      <c r="A146" s="1350">
        <v>168</v>
      </c>
      <c r="B146" s="1357" t="s">
        <v>2107</v>
      </c>
      <c r="C146" s="1352">
        <v>46036</v>
      </c>
      <c r="D146" s="1352"/>
      <c r="E146" s="1355" t="s">
        <v>1018</v>
      </c>
      <c r="F146" s="1354" t="str">
        <f>VLOOKUP(E146,'Mã xe'!$A$2:$B$79,2,0)</f>
        <v>6.5T</v>
      </c>
      <c r="G146" s="1351" t="s">
        <v>816</v>
      </c>
      <c r="H146" s="1355" t="s">
        <v>2189</v>
      </c>
      <c r="I146" s="1350" t="str">
        <f>VLOOKUP(G146,'Thông tin'!$G$2:$H$197,2,0)</f>
        <v>XE00900</v>
      </c>
      <c r="J146" s="1350">
        <f>VLOOKUP(H146,'Thông tin'!$B$2:$C$384,2,0)</f>
        <v>1700</v>
      </c>
      <c r="K146" s="1350"/>
      <c r="L146" s="1356">
        <v>750000</v>
      </c>
      <c r="M146" s="1350"/>
    </row>
    <row r="147" spans="1:13">
      <c r="A147" s="1350">
        <v>169</v>
      </c>
      <c r="B147" s="1357" t="s">
        <v>705</v>
      </c>
      <c r="C147" s="1352">
        <v>46040</v>
      </c>
      <c r="D147" s="1352"/>
      <c r="E147" s="1353" t="s">
        <v>1045</v>
      </c>
      <c r="F147" s="1354" t="str">
        <f>VLOOKUP(E147,'Mã xe'!$A$2:$B$79,2,0)</f>
        <v>8T</v>
      </c>
      <c r="G147" s="1357" t="s">
        <v>847</v>
      </c>
      <c r="H147" s="1355" t="s">
        <v>1245</v>
      </c>
      <c r="I147" s="1350" t="str">
        <f>VLOOKUP(G147,'Thông tin'!$G$2:$H$197,2,0)</f>
        <v>XE00873</v>
      </c>
      <c r="J147" s="1350" t="e">
        <f>VLOOKUP(H147,'Thông tin'!$B$2:$C$384,2,0)</f>
        <v>#N/A</v>
      </c>
      <c r="K147" s="1350"/>
      <c r="L147" s="1356">
        <v>750000</v>
      </c>
      <c r="M147" s="1350"/>
    </row>
    <row r="148" spans="1:13">
      <c r="A148" s="1350">
        <v>170</v>
      </c>
      <c r="B148" s="1357" t="s">
        <v>705</v>
      </c>
      <c r="C148" s="1352">
        <v>46040</v>
      </c>
      <c r="D148" s="1352"/>
      <c r="E148" s="1353" t="s">
        <v>1045</v>
      </c>
      <c r="F148" s="1354" t="str">
        <f>VLOOKUP(E148,'Mã xe'!$A$2:$B$79,2,0)</f>
        <v>8T</v>
      </c>
      <c r="G148" s="1357" t="s">
        <v>1246</v>
      </c>
      <c r="H148" s="1355" t="s">
        <v>1245</v>
      </c>
      <c r="I148" s="1350" t="str">
        <f>VLOOKUP(G148,'Thông tin'!$G$2:$H$197,2,0)</f>
        <v>XE01102</v>
      </c>
      <c r="J148" s="1350" t="e">
        <f>VLOOKUP(H148,'Thông tin'!$B$2:$C$384,2,0)</f>
        <v>#N/A</v>
      </c>
      <c r="K148" s="1350"/>
      <c r="L148" s="1356">
        <v>750000</v>
      </c>
      <c r="M148" s="1350"/>
    </row>
    <row r="149" spans="1:13">
      <c r="A149" s="1350">
        <v>171</v>
      </c>
      <c r="B149" s="1357" t="s">
        <v>705</v>
      </c>
      <c r="C149" s="1352">
        <v>46040</v>
      </c>
      <c r="D149" s="1352"/>
      <c r="E149" s="1355" t="s">
        <v>1070</v>
      </c>
      <c r="F149" s="1354" t="str">
        <f>VLOOKUP(E149,'Mã xe'!$A$2:$B$79,2,0)</f>
        <v>8T</v>
      </c>
      <c r="G149" s="1351" t="s">
        <v>241</v>
      </c>
      <c r="H149" s="1355" t="s">
        <v>2158</v>
      </c>
      <c r="I149" s="1350" t="str">
        <f>VLOOKUP(G149,'Thông tin'!$G$2:$H$197,2,0)</f>
        <v>XE00704</v>
      </c>
      <c r="J149" s="1350" t="e">
        <f>VLOOKUP(H149,'Thông tin'!$B$2:$C$384,2,0)</f>
        <v>#N/A</v>
      </c>
      <c r="K149" s="1350"/>
      <c r="L149" s="1356">
        <v>750000</v>
      </c>
      <c r="M149" s="1350"/>
    </row>
    <row r="150" spans="1:13">
      <c r="A150" s="1350">
        <v>172</v>
      </c>
      <c r="B150" s="1357" t="s">
        <v>705</v>
      </c>
      <c r="C150" s="1352">
        <v>46040</v>
      </c>
      <c r="D150" s="1352"/>
      <c r="E150" s="1355" t="s">
        <v>1070</v>
      </c>
      <c r="F150" s="1354" t="str">
        <f>VLOOKUP(E150,'Mã xe'!$A$2:$B$79,2,0)</f>
        <v>8T</v>
      </c>
      <c r="G150" s="1351" t="s">
        <v>1239</v>
      </c>
      <c r="H150" s="1355" t="s">
        <v>2158</v>
      </c>
      <c r="I150" s="1350" t="str">
        <f>VLOOKUP(G150,'Thông tin'!$G$2:$H$197,2,0)</f>
        <v>XE01098</v>
      </c>
      <c r="J150" s="1350" t="e">
        <f>VLOOKUP(H150,'Thông tin'!$B$2:$C$384,2,0)</f>
        <v>#N/A</v>
      </c>
      <c r="K150" s="1350"/>
      <c r="L150" s="1356">
        <v>750000</v>
      </c>
      <c r="M150" s="1350"/>
    </row>
    <row r="151" spans="1:13">
      <c r="A151" s="1350">
        <v>173</v>
      </c>
      <c r="B151" s="1357" t="s">
        <v>2107</v>
      </c>
      <c r="C151" s="1352">
        <v>46041</v>
      </c>
      <c r="D151" s="1352"/>
      <c r="E151" s="1355" t="s">
        <v>2110</v>
      </c>
      <c r="F151" s="1354" t="str">
        <f>VLOOKUP(E151,'Mã xe'!$A$2:$B$79,2,0)</f>
        <v>8T</v>
      </c>
      <c r="G151" s="1351" t="s">
        <v>1358</v>
      </c>
      <c r="H151" s="1355" t="s">
        <v>2190</v>
      </c>
      <c r="I151" s="1350" t="str">
        <f>VLOOKUP(G151,'Thông tin'!$G$2:$H$197,2,0)</f>
        <v>XE01326</v>
      </c>
      <c r="J151" s="1350">
        <f>VLOOKUP(H151,'Thông tin'!$B$2:$C$384,2,0)</f>
        <v>1575</v>
      </c>
      <c r="K151" s="1350"/>
      <c r="L151" s="1356">
        <v>750000</v>
      </c>
      <c r="M151" s="1350"/>
    </row>
    <row r="152" spans="1:13">
      <c r="A152" s="1350">
        <v>174</v>
      </c>
      <c r="B152" s="1357" t="s">
        <v>2107</v>
      </c>
      <c r="C152" s="1352">
        <v>46041</v>
      </c>
      <c r="D152" s="1352"/>
      <c r="E152" s="1355" t="s">
        <v>2110</v>
      </c>
      <c r="F152" s="1354" t="str">
        <f>VLOOKUP(E152,'Mã xe'!$A$2:$B$79,2,0)</f>
        <v>8T</v>
      </c>
      <c r="G152" s="1351" t="s">
        <v>1357</v>
      </c>
      <c r="H152" s="1355" t="s">
        <v>2190</v>
      </c>
      <c r="I152" s="1350" t="str">
        <f>VLOOKUP(G152,'Thông tin'!$G$2:$H$197,2,0)</f>
        <v>XE01325</v>
      </c>
      <c r="J152" s="1350">
        <f>VLOOKUP(H152,'Thông tin'!$B$2:$C$384,2,0)</f>
        <v>1575</v>
      </c>
      <c r="K152" s="1350"/>
      <c r="L152" s="1356">
        <v>750000</v>
      </c>
      <c r="M152" s="1350"/>
    </row>
    <row r="153" spans="1:13">
      <c r="A153" s="1350">
        <v>175</v>
      </c>
      <c r="B153" s="1357" t="s">
        <v>705</v>
      </c>
      <c r="C153" s="1352">
        <v>46041</v>
      </c>
      <c r="D153" s="1352"/>
      <c r="E153" s="1353" t="s">
        <v>1248</v>
      </c>
      <c r="F153" s="1354" t="str">
        <f>VLOOKUP(E153,'Mã xe'!$A$2:$B$79,2,0)</f>
        <v>8T</v>
      </c>
      <c r="G153" s="1351" t="s">
        <v>1338</v>
      </c>
      <c r="H153" s="1355" t="s">
        <v>1247</v>
      </c>
      <c r="I153" s="1350" t="str">
        <f>VLOOKUP(G153,'Thông tin'!$G$2:$H$197,2,0)</f>
        <v>XE01304</v>
      </c>
      <c r="J153" s="1350" t="e">
        <f>VLOOKUP(H153,'Thông tin'!$B$2:$C$384,2,0)</f>
        <v>#N/A</v>
      </c>
      <c r="K153" s="1350"/>
      <c r="L153" s="1356">
        <v>750000</v>
      </c>
      <c r="M153" s="1350"/>
    </row>
    <row r="154" spans="1:13">
      <c r="A154" s="1350">
        <v>176</v>
      </c>
      <c r="B154" s="1357" t="s">
        <v>705</v>
      </c>
      <c r="C154" s="1352">
        <v>46041</v>
      </c>
      <c r="D154" s="1352"/>
      <c r="E154" s="1353" t="s">
        <v>1248</v>
      </c>
      <c r="F154" s="1354" t="str">
        <f>VLOOKUP(E154,'Mã xe'!$A$2:$B$79,2,0)</f>
        <v>8T</v>
      </c>
      <c r="G154" s="1351" t="s">
        <v>1339</v>
      </c>
      <c r="H154" s="1355" t="s">
        <v>1247</v>
      </c>
      <c r="I154" s="1350" t="str">
        <f>VLOOKUP(G154,'Thông tin'!$G$2:$H$197,2,0)</f>
        <v>XE01305</v>
      </c>
      <c r="J154" s="1350" t="e">
        <f>VLOOKUP(H154,'Thông tin'!$B$2:$C$384,2,0)</f>
        <v>#N/A</v>
      </c>
      <c r="K154" s="1350"/>
      <c r="L154" s="1356">
        <v>750000</v>
      </c>
      <c r="M154" s="1350"/>
    </row>
    <row r="155" spans="1:13">
      <c r="A155" s="1350">
        <v>177</v>
      </c>
      <c r="B155" s="1357" t="s">
        <v>705</v>
      </c>
      <c r="C155" s="1352">
        <v>46041</v>
      </c>
      <c r="D155" s="1352"/>
      <c r="E155" s="1353" t="s">
        <v>1251</v>
      </c>
      <c r="F155" s="1354" t="str">
        <f>VLOOKUP(E155,'Mã xe'!$A$2:$B$79,2,0)</f>
        <v>8T</v>
      </c>
      <c r="G155" s="1351" t="s">
        <v>2130</v>
      </c>
      <c r="H155" s="1355" t="s">
        <v>1237</v>
      </c>
      <c r="I155" s="1350" t="str">
        <f>VLOOKUP(G155,'Thông tin'!$G$2:$H$197,2,0)</f>
        <v>XE01434</v>
      </c>
      <c r="J155" s="1350" t="e">
        <f>VLOOKUP(H155,'Thông tin'!$B$2:$C$384,2,0)</f>
        <v>#N/A</v>
      </c>
      <c r="K155" s="1350"/>
      <c r="L155" s="1356">
        <v>750000</v>
      </c>
      <c r="M155" s="1350"/>
    </row>
    <row r="156" spans="1:13">
      <c r="A156" s="1350">
        <v>178</v>
      </c>
      <c r="B156" s="1357" t="s">
        <v>705</v>
      </c>
      <c r="C156" s="1352">
        <v>46041</v>
      </c>
      <c r="D156" s="1352"/>
      <c r="E156" s="1353" t="s">
        <v>1251</v>
      </c>
      <c r="F156" s="1354" t="str">
        <f>VLOOKUP(E156,'Mã xe'!$A$2:$B$79,2,0)</f>
        <v>8T</v>
      </c>
      <c r="G156" s="1351" t="s">
        <v>2131</v>
      </c>
      <c r="H156" s="1355" t="s">
        <v>1237</v>
      </c>
      <c r="I156" s="1350" t="str">
        <f>VLOOKUP(G156,'Thông tin'!$G$2:$H$197,2,0)</f>
        <v>XE01433</v>
      </c>
      <c r="J156" s="1350" t="e">
        <f>VLOOKUP(H156,'Thông tin'!$B$2:$C$384,2,0)</f>
        <v>#N/A</v>
      </c>
      <c r="K156" s="1350"/>
      <c r="L156" s="1356">
        <v>750000</v>
      </c>
      <c r="M156" s="1350"/>
    </row>
    <row r="157" spans="1:13">
      <c r="A157" s="1350">
        <v>179</v>
      </c>
      <c r="B157" s="1357" t="s">
        <v>705</v>
      </c>
      <c r="C157" s="1352">
        <v>46041</v>
      </c>
      <c r="D157" s="1352"/>
      <c r="E157" s="1353" t="s">
        <v>1072</v>
      </c>
      <c r="F157" s="1354" t="str">
        <f>VLOOKUP(E157,'Mã xe'!$A$2:$B$79,2,0)</f>
        <v>15T</v>
      </c>
      <c r="G157" s="1351" t="s">
        <v>2178</v>
      </c>
      <c r="H157" s="1355" t="s">
        <v>2105</v>
      </c>
      <c r="I157" s="1350" t="str">
        <f>VLOOKUP(G157,'Thông tin'!$G$2:$H$197,2,0)</f>
        <v>XE01492</v>
      </c>
      <c r="J157" s="1350" t="e">
        <f>VLOOKUP(H157,'Thông tin'!$B$2:$C$384,2,0)</f>
        <v>#N/A</v>
      </c>
      <c r="K157" s="1350"/>
      <c r="L157" s="1356">
        <v>750000</v>
      </c>
      <c r="M157" s="1350"/>
    </row>
    <row r="158" spans="1:13">
      <c r="A158" s="1350">
        <v>180</v>
      </c>
      <c r="B158" s="1357" t="s">
        <v>705</v>
      </c>
      <c r="C158" s="1352">
        <v>46041</v>
      </c>
      <c r="D158" s="1352"/>
      <c r="E158" s="1353" t="s">
        <v>1072</v>
      </c>
      <c r="F158" s="1354" t="str">
        <f>VLOOKUP(E158,'Mã xe'!$A$2:$B$79,2,0)</f>
        <v>15T</v>
      </c>
      <c r="G158" s="1351" t="s">
        <v>2179</v>
      </c>
      <c r="H158" s="1355" t="s">
        <v>2105</v>
      </c>
      <c r="I158" s="1350" t="str">
        <f>VLOOKUP(G158,'Thông tin'!$G$2:$H$197,2,0)</f>
        <v>XE01493</v>
      </c>
      <c r="J158" s="1350" t="e">
        <f>VLOOKUP(H158,'Thông tin'!$B$2:$C$384,2,0)</f>
        <v>#N/A</v>
      </c>
      <c r="K158" s="1350"/>
      <c r="L158" s="1356">
        <v>750000</v>
      </c>
      <c r="M158" s="1350"/>
    </row>
    <row r="159" spans="1:13">
      <c r="A159" s="1350">
        <v>181</v>
      </c>
      <c r="B159" s="1357" t="s">
        <v>705</v>
      </c>
      <c r="C159" s="1352">
        <v>46041</v>
      </c>
      <c r="D159" s="1352"/>
      <c r="E159" s="1353" t="s">
        <v>2111</v>
      </c>
      <c r="F159" s="1354" t="str">
        <f>VLOOKUP(E159,'Mã xe'!$A$2:$B$79,2,0)</f>
        <v>8T</v>
      </c>
      <c r="G159" s="1351" t="s">
        <v>2125</v>
      </c>
      <c r="H159" s="1355" t="s">
        <v>1369</v>
      </c>
      <c r="I159" s="1350" t="str">
        <f>VLOOKUP(G159,'Thông tin'!$G$2:$H$197,2,0)</f>
        <v>XE01417</v>
      </c>
      <c r="J159" s="1350" t="e">
        <f>VLOOKUP(H159,'Thông tin'!$B$2:$C$384,2,0)</f>
        <v>#N/A</v>
      </c>
      <c r="K159" s="1350"/>
      <c r="L159" s="1356">
        <v>750000</v>
      </c>
      <c r="M159" s="1350"/>
    </row>
    <row r="160" spans="1:13">
      <c r="A160" s="1350">
        <v>182</v>
      </c>
      <c r="B160" s="1357" t="s">
        <v>705</v>
      </c>
      <c r="C160" s="1352">
        <v>46041</v>
      </c>
      <c r="D160" s="1352"/>
      <c r="E160" s="1353" t="s">
        <v>2111</v>
      </c>
      <c r="F160" s="1354" t="str">
        <f>VLOOKUP(E160,'Mã xe'!$A$2:$B$79,2,0)</f>
        <v>8T</v>
      </c>
      <c r="G160" s="1351" t="s">
        <v>2126</v>
      </c>
      <c r="H160" s="1355" t="s">
        <v>1369</v>
      </c>
      <c r="I160" s="1350" t="str">
        <f>VLOOKUP(G160,'Thông tin'!$G$2:$H$197,2,0)</f>
        <v>XE01418</v>
      </c>
      <c r="J160" s="1350" t="e">
        <f>VLOOKUP(H160,'Thông tin'!$B$2:$C$384,2,0)</f>
        <v>#N/A</v>
      </c>
      <c r="K160" s="1350"/>
      <c r="L160" s="1356">
        <v>750000</v>
      </c>
      <c r="M160" s="1350"/>
    </row>
    <row r="161" spans="1:13">
      <c r="A161" s="1350">
        <v>183</v>
      </c>
      <c r="B161" s="1357" t="s">
        <v>705</v>
      </c>
      <c r="C161" s="1352">
        <v>46041</v>
      </c>
      <c r="D161" s="1352"/>
      <c r="E161" s="1353" t="s">
        <v>1064</v>
      </c>
      <c r="F161" s="1354" t="str">
        <f>VLOOKUP(E161,'Mã xe'!$A$2:$B$79,2,0)</f>
        <v>15T</v>
      </c>
      <c r="G161" s="1351" t="s">
        <v>2122</v>
      </c>
      <c r="H161" s="1355" t="s">
        <v>1237</v>
      </c>
      <c r="I161" s="1350" t="str">
        <f>VLOOKUP(G161,'Thông tin'!$G$2:$H$197,2,0)</f>
        <v>XE01390</v>
      </c>
      <c r="J161" s="1350" t="e">
        <f>VLOOKUP(H161,'Thông tin'!$B$2:$C$384,2,0)</f>
        <v>#N/A</v>
      </c>
      <c r="K161" s="1350"/>
      <c r="L161" s="1356">
        <v>750000</v>
      </c>
      <c r="M161" s="1350"/>
    </row>
    <row r="162" spans="1:13">
      <c r="A162" s="1350">
        <v>184</v>
      </c>
      <c r="B162" s="1357" t="s">
        <v>705</v>
      </c>
      <c r="C162" s="1352">
        <v>46041</v>
      </c>
      <c r="D162" s="1352"/>
      <c r="E162" s="1353" t="s">
        <v>1064</v>
      </c>
      <c r="F162" s="1354" t="str">
        <f>VLOOKUP(E162,'Mã xe'!$A$2:$B$79,2,0)</f>
        <v>15T</v>
      </c>
      <c r="G162" s="1351" t="s">
        <v>2123</v>
      </c>
      <c r="H162" s="1355" t="s">
        <v>1237</v>
      </c>
      <c r="I162" s="1350" t="str">
        <f>VLOOKUP(G162,'Thông tin'!$G$2:$H$197,2,0)</f>
        <v>XE01389</v>
      </c>
      <c r="J162" s="1350" t="e">
        <f>VLOOKUP(H162,'Thông tin'!$B$2:$C$384,2,0)</f>
        <v>#N/A</v>
      </c>
      <c r="K162" s="1350"/>
      <c r="L162" s="1356">
        <v>750000</v>
      </c>
      <c r="M162" s="1350"/>
    </row>
    <row r="163" spans="1:13">
      <c r="A163" s="1350">
        <v>189</v>
      </c>
      <c r="B163" s="1357" t="s">
        <v>705</v>
      </c>
      <c r="C163" s="1352">
        <v>46042</v>
      </c>
      <c r="D163" s="1352"/>
      <c r="E163" s="1355" t="s">
        <v>1057</v>
      </c>
      <c r="F163" s="1354" t="str">
        <f>VLOOKUP(E163,'Mã xe'!$A$2:$B$79,2,0)</f>
        <v>8T</v>
      </c>
      <c r="G163" s="1351" t="s">
        <v>1050</v>
      </c>
      <c r="H163" s="1355" t="s">
        <v>1237</v>
      </c>
      <c r="I163" s="1350" t="str">
        <f>VLOOKUP(G163,'Thông tin'!$G$2:$H$197,2,0)</f>
        <v>XE01005</v>
      </c>
      <c r="J163" s="1350" t="e">
        <f>VLOOKUP(H163,'Thông tin'!$B$2:$C$384,2,0)</f>
        <v>#N/A</v>
      </c>
      <c r="K163" s="1350"/>
      <c r="L163" s="1356">
        <v>750000</v>
      </c>
      <c r="M163" s="1350"/>
    </row>
    <row r="164" spans="1:13">
      <c r="A164" s="1350">
        <v>190</v>
      </c>
      <c r="B164" s="1357" t="s">
        <v>705</v>
      </c>
      <c r="C164" s="1352">
        <v>46042</v>
      </c>
      <c r="D164" s="1352"/>
      <c r="E164" s="1355" t="s">
        <v>1057</v>
      </c>
      <c r="F164" s="1354" t="str">
        <f>VLOOKUP(E164,'Mã xe'!$A$2:$B$79,2,0)</f>
        <v>8T</v>
      </c>
      <c r="G164" s="1357" t="s">
        <v>1258</v>
      </c>
      <c r="H164" s="1355" t="s">
        <v>1237</v>
      </c>
      <c r="I164" s="1350" t="str">
        <f>VLOOKUP(G164,'Thông tin'!$G$2:$H$197,2,0)</f>
        <v>XE01164</v>
      </c>
      <c r="J164" s="1350" t="e">
        <f>VLOOKUP(H164,'Thông tin'!$B$2:$C$384,2,0)</f>
        <v>#N/A</v>
      </c>
      <c r="K164" s="1350"/>
      <c r="L164" s="1356">
        <v>750000</v>
      </c>
      <c r="M164" s="1350"/>
    </row>
    <row r="165" spans="1:13">
      <c r="A165" s="1350">
        <v>191</v>
      </c>
      <c r="B165" s="1357" t="s">
        <v>705</v>
      </c>
      <c r="C165" s="1352">
        <v>46042</v>
      </c>
      <c r="D165" s="1352"/>
      <c r="E165" s="1367" t="s">
        <v>1065</v>
      </c>
      <c r="F165" s="1354" t="str">
        <f>VLOOKUP(E165,'Mã xe'!$A$2:$B$79,2,0)</f>
        <v>8T</v>
      </c>
      <c r="G165" s="1351" t="s">
        <v>158</v>
      </c>
      <c r="H165" s="1355" t="s">
        <v>2105</v>
      </c>
      <c r="I165" s="1350" t="str">
        <f>VLOOKUP(G165,'Thông tin'!$G$2:$H$197,2,0)</f>
        <v>XE00701</v>
      </c>
      <c r="J165" s="1350" t="e">
        <f>VLOOKUP(H165,'Thông tin'!$B$2:$C$384,2,0)</f>
        <v>#N/A</v>
      </c>
      <c r="K165" s="1350"/>
      <c r="L165" s="1356">
        <v>750000</v>
      </c>
      <c r="M165" s="1350"/>
    </row>
    <row r="166" spans="1:13">
      <c r="A166" s="1350">
        <v>192</v>
      </c>
      <c r="B166" s="1357" t="s">
        <v>705</v>
      </c>
      <c r="C166" s="1352">
        <v>46042</v>
      </c>
      <c r="D166" s="1352"/>
      <c r="E166" s="1367" t="s">
        <v>1065</v>
      </c>
      <c r="F166" s="1354" t="str">
        <f>VLOOKUP(E166,'Mã xe'!$A$2:$B$79,2,0)</f>
        <v>8T</v>
      </c>
      <c r="G166" s="1351" t="s">
        <v>74</v>
      </c>
      <c r="H166" s="1355" t="s">
        <v>2105</v>
      </c>
      <c r="I166" s="1350" t="str">
        <f>VLOOKUP(G166,'Thông tin'!$G$2:$H$197,2,0)</f>
        <v>XE00671</v>
      </c>
      <c r="J166" s="1350" t="e">
        <f>VLOOKUP(H166,'Thông tin'!$B$2:$C$384,2,0)</f>
        <v>#N/A</v>
      </c>
      <c r="K166" s="1350"/>
      <c r="L166" s="1356">
        <v>750000</v>
      </c>
      <c r="M166" s="1350"/>
    </row>
    <row r="167" spans="1:13">
      <c r="A167" s="1350">
        <v>193</v>
      </c>
      <c r="B167" s="1357" t="s">
        <v>705</v>
      </c>
      <c r="C167" s="1352">
        <v>46042</v>
      </c>
      <c r="D167" s="1352"/>
      <c r="E167" s="1353" t="s">
        <v>1241</v>
      </c>
      <c r="F167" s="1354" t="str">
        <f>VLOOKUP(E167,'Mã xe'!$A$2:$B$79,2,0)</f>
        <v>8T</v>
      </c>
      <c r="G167" s="1351" t="s">
        <v>1066</v>
      </c>
      <c r="H167" s="1355" t="s">
        <v>1237</v>
      </c>
      <c r="I167" s="1350" t="str">
        <f>VLOOKUP(G167,'Thông tin'!$G$2:$H$197,2,0)</f>
        <v>XE00961</v>
      </c>
      <c r="J167" s="1350" t="e">
        <f>VLOOKUP(H167,'Thông tin'!$B$2:$C$384,2,0)</f>
        <v>#N/A</v>
      </c>
      <c r="K167" s="1350"/>
      <c r="L167" s="1356">
        <v>750000</v>
      </c>
      <c r="M167" s="1350"/>
    </row>
    <row r="168" spans="1:13">
      <c r="A168" s="1350">
        <v>194</v>
      </c>
      <c r="B168" s="1357" t="s">
        <v>705</v>
      </c>
      <c r="C168" s="1352">
        <v>46042</v>
      </c>
      <c r="D168" s="1352"/>
      <c r="E168" s="1353" t="s">
        <v>1241</v>
      </c>
      <c r="F168" s="1354" t="str">
        <f>VLOOKUP(E168,'Mã xe'!$A$2:$B$79,2,0)</f>
        <v>8T</v>
      </c>
      <c r="G168" s="1351" t="s">
        <v>1347</v>
      </c>
      <c r="H168" s="1355" t="s">
        <v>1237</v>
      </c>
      <c r="I168" s="1350" t="str">
        <f>VLOOKUP(G168,'Thông tin'!$G$2:$H$197,2,0)</f>
        <v>XE01186</v>
      </c>
      <c r="J168" s="1350" t="e">
        <f>VLOOKUP(H168,'Thông tin'!$B$2:$C$384,2,0)</f>
        <v>#N/A</v>
      </c>
      <c r="K168" s="1350"/>
      <c r="L168" s="1356">
        <v>750000</v>
      </c>
      <c r="M168" s="1350"/>
    </row>
    <row r="169" spans="1:13">
      <c r="A169" s="1350">
        <v>195</v>
      </c>
      <c r="B169" s="1357" t="s">
        <v>705</v>
      </c>
      <c r="C169" s="1352">
        <v>46042</v>
      </c>
      <c r="D169" s="1352"/>
      <c r="E169" s="1353" t="s">
        <v>1033</v>
      </c>
      <c r="F169" s="1354" t="str">
        <f>VLOOKUP(E169,'Mã xe'!$A$2:$B$79,2,0)</f>
        <v>15T</v>
      </c>
      <c r="G169" s="1351" t="s">
        <v>2170</v>
      </c>
      <c r="H169" s="1355" t="s">
        <v>1369</v>
      </c>
      <c r="I169" s="1350" t="str">
        <f>VLOOKUP(G169,'Thông tin'!$G$2:$H$197,2,0)</f>
        <v>XE01470</v>
      </c>
      <c r="J169" s="1350" t="e">
        <f>VLOOKUP(H169,'Thông tin'!$B$2:$C$384,2,0)</f>
        <v>#N/A</v>
      </c>
      <c r="K169" s="1350"/>
      <c r="L169" s="1356">
        <v>750000</v>
      </c>
      <c r="M169" s="1350"/>
    </row>
    <row r="170" spans="1:13">
      <c r="A170" s="1350">
        <v>196</v>
      </c>
      <c r="B170" s="1357" t="s">
        <v>705</v>
      </c>
      <c r="C170" s="1352">
        <v>46042</v>
      </c>
      <c r="D170" s="1352"/>
      <c r="E170" s="1353" t="s">
        <v>1033</v>
      </c>
      <c r="F170" s="1354" t="str">
        <f>VLOOKUP(E170,'Mã xe'!$A$2:$B$79,2,0)</f>
        <v>15T</v>
      </c>
      <c r="G170" s="1351" t="s">
        <v>2212</v>
      </c>
      <c r="H170" s="1355" t="s">
        <v>1369</v>
      </c>
      <c r="I170" s="1350" t="e">
        <f>VLOOKUP(G170,'Thông tin'!$G$2:$H$197,2,0)</f>
        <v>#N/A</v>
      </c>
      <c r="J170" s="1350" t="e">
        <f>VLOOKUP(H170,'Thông tin'!$B$2:$C$384,2,0)</f>
        <v>#N/A</v>
      </c>
      <c r="K170" s="1350"/>
      <c r="L170" s="1356">
        <v>750000</v>
      </c>
      <c r="M170" s="1350"/>
    </row>
    <row r="171" spans="1:13">
      <c r="A171" s="1350">
        <v>199</v>
      </c>
      <c r="B171" s="1357" t="s">
        <v>705</v>
      </c>
      <c r="C171" s="1352">
        <v>46035</v>
      </c>
      <c r="D171" s="1352"/>
      <c r="E171" s="1355" t="s">
        <v>1058</v>
      </c>
      <c r="F171" s="1354" t="str">
        <f>VLOOKUP(E171,'Mã xe'!$A$2:$B$79,2,0)</f>
        <v>8T</v>
      </c>
      <c r="G171" s="1351" t="s">
        <v>2175</v>
      </c>
      <c r="H171" s="1355" t="s">
        <v>2188</v>
      </c>
      <c r="I171" s="1350" t="str">
        <f>VLOOKUP(G171,'Thông tin'!$G$2:$H$197,2,0)</f>
        <v>XE01489</v>
      </c>
      <c r="J171" s="1350" t="e">
        <f>VLOOKUP(H171,'Thông tin'!$B$2:$C$384,2,0)</f>
        <v>#N/A</v>
      </c>
      <c r="K171" s="1350"/>
      <c r="L171" s="1356">
        <v>750000</v>
      </c>
      <c r="M171" s="1350"/>
    </row>
    <row r="172" spans="1:13">
      <c r="A172" s="1350">
        <v>200</v>
      </c>
      <c r="B172" s="1357" t="s">
        <v>705</v>
      </c>
      <c r="C172" s="1352">
        <v>46039</v>
      </c>
      <c r="D172" s="1352"/>
      <c r="E172" s="1355" t="s">
        <v>1058</v>
      </c>
      <c r="F172" s="1354" t="str">
        <f>VLOOKUP(E172,'Mã xe'!$A$2:$B$79,2,0)</f>
        <v>8T</v>
      </c>
      <c r="G172" s="1351" t="s">
        <v>2175</v>
      </c>
      <c r="H172" s="1355" t="s">
        <v>2158</v>
      </c>
      <c r="I172" s="1350" t="str">
        <f>VLOOKUP(G172,'Thông tin'!$G$2:$H$197,2,0)</f>
        <v>XE01489</v>
      </c>
      <c r="J172" s="1350" t="e">
        <f>VLOOKUP(H172,'Thông tin'!$B$2:$C$384,2,0)</f>
        <v>#N/A</v>
      </c>
      <c r="K172" s="1350"/>
      <c r="L172" s="1356">
        <v>750000</v>
      </c>
      <c r="M172" s="1350"/>
    </row>
    <row r="173" spans="1:13">
      <c r="A173" s="1350">
        <v>201</v>
      </c>
      <c r="B173" s="1357" t="s">
        <v>705</v>
      </c>
      <c r="C173" s="1352">
        <v>46041</v>
      </c>
      <c r="D173" s="1352"/>
      <c r="E173" s="1353" t="s">
        <v>1072</v>
      </c>
      <c r="F173" s="1354" t="str">
        <f>VLOOKUP(E173,'Mã xe'!$A$2:$B$79,2,0)</f>
        <v>15T</v>
      </c>
      <c r="G173" s="1351" t="s">
        <v>2178</v>
      </c>
      <c r="H173" s="1355" t="s">
        <v>2105</v>
      </c>
      <c r="I173" s="1350" t="str">
        <f>VLOOKUP(G173,'Thông tin'!$G$2:$H$197,2,0)</f>
        <v>XE01492</v>
      </c>
      <c r="J173" s="1350" t="e">
        <f>VLOOKUP(H173,'Thông tin'!$B$2:$C$384,2,0)</f>
        <v>#N/A</v>
      </c>
      <c r="K173" s="1350"/>
      <c r="L173" s="1356">
        <v>750000</v>
      </c>
      <c r="M173" s="1350"/>
    </row>
    <row r="174" spans="1:13">
      <c r="A174" s="1350">
        <v>202</v>
      </c>
      <c r="B174" s="1357" t="s">
        <v>705</v>
      </c>
      <c r="C174" s="1352">
        <v>46041</v>
      </c>
      <c r="D174" s="1352"/>
      <c r="E174" s="1353" t="s">
        <v>1072</v>
      </c>
      <c r="F174" s="1354" t="str">
        <f>VLOOKUP(E174,'Mã xe'!$A$2:$B$79,2,0)</f>
        <v>15T</v>
      </c>
      <c r="G174" s="1351" t="s">
        <v>2179</v>
      </c>
      <c r="H174" s="1355" t="s">
        <v>2105</v>
      </c>
      <c r="I174" s="1350" t="str">
        <f>VLOOKUP(G174,'Thông tin'!$G$2:$H$197,2,0)</f>
        <v>XE01493</v>
      </c>
      <c r="J174" s="1350" t="e">
        <f>VLOOKUP(H174,'Thông tin'!$B$2:$C$384,2,0)</f>
        <v>#N/A</v>
      </c>
      <c r="K174" s="1350"/>
      <c r="L174" s="1356">
        <v>750000</v>
      </c>
      <c r="M174" s="1350"/>
    </row>
    <row r="175" spans="1:13">
      <c r="A175" s="1350">
        <v>203</v>
      </c>
      <c r="B175" s="1357" t="s">
        <v>2185</v>
      </c>
      <c r="C175" s="1352">
        <v>46035</v>
      </c>
      <c r="D175" s="1352"/>
      <c r="E175" s="1353" t="s">
        <v>1004</v>
      </c>
      <c r="F175" s="1354" t="str">
        <f>VLOOKUP(E175,'Mã xe'!$A$2:$B$79,2,0)</f>
        <v>15T</v>
      </c>
      <c r="G175" s="1351" t="s">
        <v>1343</v>
      </c>
      <c r="H175" s="1355" t="s">
        <v>2191</v>
      </c>
      <c r="I175" s="1350" t="str">
        <f>VLOOKUP(G175,'Thông tin'!$G$2:$H$197,2,0)</f>
        <v>XE01276</v>
      </c>
      <c r="J175" s="1350" t="e">
        <f>VLOOKUP(H175,'Thông tin'!$B$2:$C$384,2,0)</f>
        <v>#N/A</v>
      </c>
      <c r="K175" s="1350"/>
      <c r="L175" s="1356">
        <v>750000</v>
      </c>
      <c r="M175" s="1350"/>
    </row>
    <row r="176" spans="1:13">
      <c r="A176" s="1350">
        <v>204</v>
      </c>
      <c r="B176" s="1357" t="s">
        <v>2185</v>
      </c>
      <c r="C176" s="1352">
        <v>46035</v>
      </c>
      <c r="D176" s="1352"/>
      <c r="E176" s="1353" t="s">
        <v>1004</v>
      </c>
      <c r="F176" s="1354" t="str">
        <f>VLOOKUP(E176,'Mã xe'!$A$2:$B$79,2,0)</f>
        <v>15T</v>
      </c>
      <c r="G176" s="1351" t="s">
        <v>1361</v>
      </c>
      <c r="H176" s="1355" t="s">
        <v>2191</v>
      </c>
      <c r="I176" s="1350" t="str">
        <f>VLOOKUP(G176,'Thông tin'!$G$2:$H$197,2,0)</f>
        <v>XE01331</v>
      </c>
      <c r="J176" s="1350" t="e">
        <f>VLOOKUP(H176,'Thông tin'!$B$2:$C$384,2,0)</f>
        <v>#N/A</v>
      </c>
      <c r="K176" s="1350"/>
      <c r="L176" s="1356">
        <v>750000</v>
      </c>
      <c r="M176" s="1350"/>
    </row>
    <row r="177" spans="1:13">
      <c r="A177" s="1350">
        <v>205</v>
      </c>
      <c r="B177" s="1357" t="s">
        <v>705</v>
      </c>
      <c r="C177" s="1352">
        <v>46036</v>
      </c>
      <c r="D177" s="1352"/>
      <c r="E177" s="1353" t="s">
        <v>1072</v>
      </c>
      <c r="F177" s="1354" t="str">
        <f>VLOOKUP(E177,'Mã xe'!$A$2:$B$79,2,0)</f>
        <v>15T</v>
      </c>
      <c r="G177" s="1351" t="s">
        <v>2178</v>
      </c>
      <c r="H177" s="1355" t="s">
        <v>2187</v>
      </c>
      <c r="I177" s="1350" t="str">
        <f>VLOOKUP(G177,'Thông tin'!$G$2:$H$197,2,0)</f>
        <v>XE01492</v>
      </c>
      <c r="J177" s="1350" t="e">
        <f>VLOOKUP(H177,'Thông tin'!$B$2:$C$384,2,0)</f>
        <v>#N/A</v>
      </c>
      <c r="K177" s="1350"/>
      <c r="L177" s="1356">
        <v>750000</v>
      </c>
      <c r="M177" s="1350"/>
    </row>
    <row r="178" spans="1:13">
      <c r="A178" s="1350">
        <v>206</v>
      </c>
      <c r="B178" s="1357" t="s">
        <v>705</v>
      </c>
      <c r="C178" s="1352">
        <v>46036</v>
      </c>
      <c r="D178" s="1352"/>
      <c r="E178" s="1353" t="s">
        <v>1072</v>
      </c>
      <c r="F178" s="1354" t="str">
        <f>VLOOKUP(E178,'Mã xe'!$A$2:$B$79,2,0)</f>
        <v>15T</v>
      </c>
      <c r="G178" s="1351" t="s">
        <v>2179</v>
      </c>
      <c r="H178" s="1355" t="s">
        <v>2187</v>
      </c>
      <c r="I178" s="1350" t="str">
        <f>VLOOKUP(G178,'Thông tin'!$G$2:$H$197,2,0)</f>
        <v>XE01493</v>
      </c>
      <c r="J178" s="1350" t="e">
        <f>VLOOKUP(H178,'Thông tin'!$B$2:$C$384,2,0)</f>
        <v>#N/A</v>
      </c>
      <c r="K178" s="1350"/>
      <c r="L178" s="1356">
        <v>750000</v>
      </c>
      <c r="M178" s="1350"/>
    </row>
    <row r="179" spans="1:13">
      <c r="A179" s="1350">
        <v>207</v>
      </c>
      <c r="B179" s="1357" t="s">
        <v>2185</v>
      </c>
      <c r="C179" s="1352">
        <v>46042</v>
      </c>
      <c r="D179" s="1352"/>
      <c r="E179" s="1353" t="s">
        <v>1004</v>
      </c>
      <c r="F179" s="1354" t="str">
        <f>VLOOKUP(E179,'Mã xe'!$A$2:$B$79,2,0)</f>
        <v>15T</v>
      </c>
      <c r="G179" s="1351" t="s">
        <v>1343</v>
      </c>
      <c r="H179" s="1355" t="s">
        <v>2191</v>
      </c>
      <c r="I179" s="1350" t="str">
        <f>VLOOKUP(G179,'Thông tin'!$G$2:$H$197,2,0)</f>
        <v>XE01276</v>
      </c>
      <c r="J179" s="1350" t="e">
        <f>VLOOKUP(H179,'Thông tin'!$B$2:$C$384,2,0)</f>
        <v>#N/A</v>
      </c>
      <c r="K179" s="1350"/>
      <c r="L179" s="1356">
        <v>750000</v>
      </c>
      <c r="M179" s="1350"/>
    </row>
    <row r="180" spans="1:13">
      <c r="A180" s="1350">
        <v>208</v>
      </c>
      <c r="B180" s="1357" t="s">
        <v>2185</v>
      </c>
      <c r="C180" s="1352">
        <v>46042</v>
      </c>
      <c r="D180" s="1352"/>
      <c r="E180" s="1353" t="s">
        <v>1004</v>
      </c>
      <c r="F180" s="1354" t="str">
        <f>VLOOKUP(E180,'Mã xe'!$A$2:$B$79,2,0)</f>
        <v>15T</v>
      </c>
      <c r="G180" s="1351" t="s">
        <v>1361</v>
      </c>
      <c r="H180" s="1355" t="s">
        <v>2191</v>
      </c>
      <c r="I180" s="1350" t="str">
        <f>VLOOKUP(G180,'Thông tin'!$G$2:$H$197,2,0)</f>
        <v>XE01331</v>
      </c>
      <c r="J180" s="1350" t="e">
        <f>VLOOKUP(H180,'Thông tin'!$B$2:$C$384,2,0)</f>
        <v>#N/A</v>
      </c>
      <c r="K180" s="1350"/>
      <c r="L180" s="1356">
        <v>750000</v>
      </c>
      <c r="M180" s="1350"/>
    </row>
    <row r="181" spans="1:13">
      <c r="A181" s="1350">
        <v>209</v>
      </c>
      <c r="B181" s="1357" t="s">
        <v>705</v>
      </c>
      <c r="C181" s="1352">
        <v>46043</v>
      </c>
      <c r="D181" s="1352"/>
      <c r="E181" s="1355" t="s">
        <v>1271</v>
      </c>
      <c r="F181" s="1354" t="str">
        <f>VLOOKUP(E181,'Mã xe'!$A$2:$B$79,2,0)</f>
        <v>8T</v>
      </c>
      <c r="G181" s="1351" t="s">
        <v>2132</v>
      </c>
      <c r="H181" s="1355" t="s">
        <v>1237</v>
      </c>
      <c r="I181" s="1350" t="str">
        <f>VLOOKUP(G181,'Thông tin'!$G$2:$H$197,2,0)</f>
        <v>XE01448</v>
      </c>
      <c r="J181" s="1350" t="e">
        <f>VLOOKUP(H181,'Thông tin'!$B$2:$C$384,2,0)</f>
        <v>#N/A</v>
      </c>
      <c r="K181" s="1350"/>
      <c r="L181" s="1356">
        <v>750000</v>
      </c>
      <c r="M181" s="1350"/>
    </row>
    <row r="182" spans="1:13">
      <c r="A182" s="1350">
        <v>210</v>
      </c>
      <c r="B182" s="1357" t="s">
        <v>705</v>
      </c>
      <c r="C182" s="1352">
        <v>46043</v>
      </c>
      <c r="D182" s="1352"/>
      <c r="E182" s="1355" t="s">
        <v>1271</v>
      </c>
      <c r="F182" s="1354" t="str">
        <f>VLOOKUP(E182,'Mã xe'!$A$2:$B$79,2,0)</f>
        <v>8T</v>
      </c>
      <c r="G182" s="1351" t="s">
        <v>2133</v>
      </c>
      <c r="H182" s="1355" t="s">
        <v>1237</v>
      </c>
      <c r="I182" s="1350" t="str">
        <f>VLOOKUP(G182,'Thông tin'!$G$2:$H$197,2,0)</f>
        <v>XE01449</v>
      </c>
      <c r="J182" s="1350" t="e">
        <f>VLOOKUP(H182,'Thông tin'!$B$2:$C$384,2,0)</f>
        <v>#N/A</v>
      </c>
      <c r="K182" s="1350"/>
      <c r="L182" s="1356">
        <v>750000</v>
      </c>
      <c r="M182" s="1350"/>
    </row>
    <row r="183" spans="1:13">
      <c r="A183" s="1350">
        <v>211</v>
      </c>
      <c r="B183" s="1357" t="s">
        <v>705</v>
      </c>
      <c r="C183" s="1368">
        <v>46043</v>
      </c>
      <c r="D183" s="1354"/>
      <c r="E183" s="1363" t="s">
        <v>2104</v>
      </c>
      <c r="F183" s="1354" t="str">
        <f>VLOOKUP(E183,'Mã xe'!$A$2:$B$79,2,0)</f>
        <v>8T</v>
      </c>
      <c r="G183" s="1351" t="s">
        <v>1256</v>
      </c>
      <c r="H183" s="1355" t="s">
        <v>1237</v>
      </c>
      <c r="I183" s="1350" t="str">
        <f>VLOOKUP(G183,'Thông tin'!$G$2:$H$197,2,0)</f>
        <v>XE01149</v>
      </c>
      <c r="J183" s="1350" t="e">
        <f>VLOOKUP(H183,'Thông tin'!$B$2:$C$384,2,0)</f>
        <v>#N/A</v>
      </c>
      <c r="K183" s="1350"/>
      <c r="L183" s="1356">
        <v>750000</v>
      </c>
      <c r="M183" s="1350"/>
    </row>
    <row r="184" spans="1:13">
      <c r="A184" s="1350">
        <v>212</v>
      </c>
      <c r="B184" s="1357" t="s">
        <v>705</v>
      </c>
      <c r="C184" s="1368">
        <v>46043</v>
      </c>
      <c r="D184" s="1354"/>
      <c r="E184" s="1363" t="s">
        <v>2104</v>
      </c>
      <c r="F184" s="1354" t="str">
        <f>VLOOKUP(E184,'Mã xe'!$A$2:$B$79,2,0)</f>
        <v>8T</v>
      </c>
      <c r="G184" s="1351" t="s">
        <v>1257</v>
      </c>
      <c r="H184" s="1355" t="s">
        <v>1237</v>
      </c>
      <c r="I184" s="1350" t="str">
        <f>VLOOKUP(G184,'Thông tin'!$G$2:$H$197,2,0)</f>
        <v>XE01151</v>
      </c>
      <c r="J184" s="1350" t="e">
        <f>VLOOKUP(H184,'Thông tin'!$B$2:$C$384,2,0)</f>
        <v>#N/A</v>
      </c>
      <c r="K184" s="1350"/>
      <c r="L184" s="1356">
        <v>750000</v>
      </c>
      <c r="M184" s="1350"/>
    </row>
    <row r="185" spans="1:13">
      <c r="A185" s="1350">
        <v>213</v>
      </c>
      <c r="B185" s="1357" t="s">
        <v>705</v>
      </c>
      <c r="C185" s="1369">
        <v>46043</v>
      </c>
      <c r="D185" s="1369"/>
      <c r="E185" s="1355" t="s">
        <v>2108</v>
      </c>
      <c r="F185" s="1354" t="str">
        <f>VLOOKUP(E185,'Mã xe'!$A$2:$B$79,2,0)</f>
        <v>8T</v>
      </c>
      <c r="G185" s="1351" t="s">
        <v>1242</v>
      </c>
      <c r="H185" s="1355" t="s">
        <v>1237</v>
      </c>
      <c r="I185" s="1350" t="str">
        <f>VLOOKUP(G185,'Thông tin'!$G$2:$H$197,2,0)</f>
        <v>XE01100</v>
      </c>
      <c r="J185" s="1350" t="e">
        <f>VLOOKUP(H185,'Thông tin'!$B$2:$C$384,2,0)</f>
        <v>#N/A</v>
      </c>
      <c r="K185" s="1350"/>
      <c r="L185" s="1356">
        <v>750000</v>
      </c>
      <c r="M185" s="1350"/>
    </row>
    <row r="186" spans="1:13">
      <c r="A186" s="1350">
        <v>214</v>
      </c>
      <c r="B186" s="1357" t="s">
        <v>705</v>
      </c>
      <c r="C186" s="1369">
        <v>46043</v>
      </c>
      <c r="D186" s="1369"/>
      <c r="E186" s="1355" t="s">
        <v>2108</v>
      </c>
      <c r="F186" s="1354" t="str">
        <f>VLOOKUP(E186,'Mã xe'!$A$2:$B$79,2,0)</f>
        <v>8T</v>
      </c>
      <c r="G186" s="1351" t="s">
        <v>1261</v>
      </c>
      <c r="H186" s="1355" t="s">
        <v>1237</v>
      </c>
      <c r="I186" s="1350" t="str">
        <f>VLOOKUP(G186,'Thông tin'!$G$2:$H$197,2,0)</f>
        <v>XE00818</v>
      </c>
      <c r="J186" s="1350" t="e">
        <f>VLOOKUP(H186,'Thông tin'!$B$2:$C$384,2,0)</f>
        <v>#N/A</v>
      </c>
      <c r="K186" s="1350"/>
      <c r="L186" s="1356">
        <v>750000</v>
      </c>
      <c r="M186" s="1350"/>
    </row>
    <row r="187" spans="1:13">
      <c r="A187" s="1350">
        <v>215</v>
      </c>
      <c r="B187" s="1357" t="s">
        <v>705</v>
      </c>
      <c r="C187" s="1370">
        <v>46043</v>
      </c>
      <c r="D187" s="1370"/>
      <c r="E187" s="1355" t="s">
        <v>1061</v>
      </c>
      <c r="F187" s="1354" t="str">
        <f>VLOOKUP(E187,'Mã xe'!$A$2:$B$79,2,0)</f>
        <v>8T</v>
      </c>
      <c r="G187" s="1351" t="s">
        <v>1352</v>
      </c>
      <c r="H187" s="1355" t="s">
        <v>2187</v>
      </c>
      <c r="I187" s="1350" t="str">
        <f>VLOOKUP(G187,'Thông tin'!$G$2:$H$197,2,0)</f>
        <v>XE01316</v>
      </c>
      <c r="J187" s="1350" t="e">
        <f>VLOOKUP(H187,'Thông tin'!$B$2:$C$384,2,0)</f>
        <v>#N/A</v>
      </c>
      <c r="K187" s="1350"/>
      <c r="L187" s="1356">
        <v>750000</v>
      </c>
      <c r="M187" s="1350"/>
    </row>
    <row r="188" spans="1:13">
      <c r="A188" s="1350">
        <v>216</v>
      </c>
      <c r="B188" s="1357" t="s">
        <v>705</v>
      </c>
      <c r="C188" s="1369">
        <v>46043</v>
      </c>
      <c r="D188" s="1369"/>
      <c r="E188" s="1355" t="s">
        <v>1061</v>
      </c>
      <c r="F188" s="1354" t="str">
        <f>VLOOKUP(E188,'Mã xe'!$A$2:$B$79,2,0)</f>
        <v>8T</v>
      </c>
      <c r="G188" s="1351" t="s">
        <v>2120</v>
      </c>
      <c r="H188" s="1355" t="s">
        <v>2187</v>
      </c>
      <c r="I188" s="1350" t="str">
        <f>VLOOKUP(G188,'Thông tin'!$G$2:$H$197,2,0)</f>
        <v>XE01341</v>
      </c>
      <c r="J188" s="1350" t="e">
        <f>VLOOKUP(H188,'Thông tin'!$B$2:$C$384,2,0)</f>
        <v>#N/A</v>
      </c>
      <c r="K188" s="1350"/>
      <c r="L188" s="1356">
        <v>750000</v>
      </c>
      <c r="M188" s="1350"/>
    </row>
    <row r="189" spans="1:13">
      <c r="A189" s="1350">
        <v>217</v>
      </c>
      <c r="B189" s="1357" t="s">
        <v>705</v>
      </c>
      <c r="C189" s="1369">
        <v>46043</v>
      </c>
      <c r="D189" s="1369"/>
      <c r="E189" s="1355" t="s">
        <v>1043</v>
      </c>
      <c r="F189" s="1354" t="str">
        <f>VLOOKUP(E189,'Mã xe'!$A$2:$B$79,2,0)</f>
        <v>15T</v>
      </c>
      <c r="G189" s="1351" t="s">
        <v>2174</v>
      </c>
      <c r="H189" s="1355" t="s">
        <v>2188</v>
      </c>
      <c r="I189" s="1350" t="str">
        <f>VLOOKUP(G189,'Thông tin'!$G$2:$H$197,2,0)</f>
        <v>XE01478</v>
      </c>
      <c r="J189" s="1350" t="e">
        <f>VLOOKUP(H189,'Thông tin'!$B$2:$C$384,2,0)</f>
        <v>#N/A</v>
      </c>
      <c r="K189" s="1350"/>
      <c r="L189" s="1356">
        <v>750000</v>
      </c>
      <c r="M189" s="1350"/>
    </row>
    <row r="190" spans="1:13">
      <c r="A190" s="1350">
        <v>218</v>
      </c>
      <c r="B190" s="1357" t="s">
        <v>705</v>
      </c>
      <c r="C190" s="1370">
        <v>46043</v>
      </c>
      <c r="D190" s="1370"/>
      <c r="E190" s="1355" t="s">
        <v>1043</v>
      </c>
      <c r="F190" s="1354" t="str">
        <f>VLOOKUP(E190,'Mã xe'!$A$2:$B$79,2,0)</f>
        <v>15T</v>
      </c>
      <c r="G190" s="1351" t="s">
        <v>2173</v>
      </c>
      <c r="H190" s="1355" t="s">
        <v>2188</v>
      </c>
      <c r="I190" s="1350" t="str">
        <f>VLOOKUP(G190,'Thông tin'!$G$2:$H$197,2,0)</f>
        <v>XE01477</v>
      </c>
      <c r="J190" s="1350" t="e">
        <f>VLOOKUP(H190,'Thông tin'!$B$2:$C$384,2,0)</f>
        <v>#N/A</v>
      </c>
      <c r="K190" s="1350"/>
      <c r="L190" s="1356">
        <v>750000</v>
      </c>
      <c r="M190" s="1350"/>
    </row>
    <row r="191" spans="1:13">
      <c r="A191" s="1350">
        <v>219</v>
      </c>
      <c r="B191" s="1357" t="s">
        <v>705</v>
      </c>
      <c r="C191" s="1358">
        <v>46043</v>
      </c>
      <c r="D191" s="1358"/>
      <c r="E191" s="1355" t="s">
        <v>1037</v>
      </c>
      <c r="F191" s="1354" t="str">
        <f>VLOOKUP(E191,'Mã xe'!$A$2:$B$79,2,0)</f>
        <v>8T</v>
      </c>
      <c r="G191" s="1351" t="s">
        <v>829</v>
      </c>
      <c r="H191" s="1355" t="s">
        <v>2191</v>
      </c>
      <c r="I191" s="1350" t="str">
        <f>VLOOKUP(G191,'Thông tin'!$G$2:$H$197,2,0)</f>
        <v>XE00934</v>
      </c>
      <c r="J191" s="1350" t="e">
        <f>VLOOKUP(H191,'Thông tin'!$B$2:$C$384,2,0)</f>
        <v>#N/A</v>
      </c>
      <c r="K191" s="1350"/>
      <c r="L191" s="1356">
        <v>750000</v>
      </c>
      <c r="M191" s="1359"/>
    </row>
    <row r="192" spans="1:13">
      <c r="A192" s="1350">
        <v>220</v>
      </c>
      <c r="B192" s="1357" t="s">
        <v>705</v>
      </c>
      <c r="C192" s="1358">
        <v>46043</v>
      </c>
      <c r="D192" s="1358"/>
      <c r="E192" s="1355" t="s">
        <v>1037</v>
      </c>
      <c r="F192" s="1354" t="str">
        <f>VLOOKUP(E192,'Mã xe'!$A$2:$B$79,2,0)</f>
        <v>8T</v>
      </c>
      <c r="G192" s="1351" t="s">
        <v>1074</v>
      </c>
      <c r="H192" s="1355" t="s">
        <v>2191</v>
      </c>
      <c r="I192" s="1350" t="str">
        <f>VLOOKUP(G192,'Thông tin'!$G$2:$H$197,2,0)</f>
        <v>XE00996</v>
      </c>
      <c r="J192" s="1350" t="e">
        <f>VLOOKUP(H192,'Thông tin'!$B$2:$C$384,2,0)</f>
        <v>#N/A</v>
      </c>
      <c r="K192" s="1350"/>
      <c r="L192" s="1356">
        <v>750000</v>
      </c>
      <c r="M192" s="1359"/>
    </row>
    <row r="193" spans="1:13">
      <c r="A193" s="1350">
        <v>221</v>
      </c>
      <c r="B193" s="1357" t="s">
        <v>2185</v>
      </c>
      <c r="C193" s="1358">
        <v>46043</v>
      </c>
      <c r="D193" s="1358"/>
      <c r="E193" s="1353" t="s">
        <v>980</v>
      </c>
      <c r="F193" s="1354" t="str">
        <f>VLOOKUP(E193,'Mã xe'!$A$2:$B$79,2,0)</f>
        <v>15T</v>
      </c>
      <c r="G193" s="1351" t="s">
        <v>2127</v>
      </c>
      <c r="H193" s="1355" t="s">
        <v>2191</v>
      </c>
      <c r="I193" s="1350" t="str">
        <f>VLOOKUP(G193,'Thông tin'!$G$2:$H$197,2,0)</f>
        <v>XE01425</v>
      </c>
      <c r="J193" s="1350" t="e">
        <f>VLOOKUP(H193,'Thông tin'!$B$2:$C$384,2,0)</f>
        <v>#N/A</v>
      </c>
      <c r="K193" s="1350"/>
      <c r="L193" s="1356">
        <v>750000</v>
      </c>
      <c r="M193" s="1359"/>
    </row>
    <row r="194" spans="1:13">
      <c r="A194" s="1350">
        <v>222</v>
      </c>
      <c r="B194" s="1357" t="s">
        <v>2185</v>
      </c>
      <c r="C194" s="1358">
        <v>46043</v>
      </c>
      <c r="D194" s="1358"/>
      <c r="E194" s="1353" t="s">
        <v>980</v>
      </c>
      <c r="F194" s="1354" t="str">
        <f>VLOOKUP(E194,'Mã xe'!$A$2:$B$79,2,0)</f>
        <v>15T</v>
      </c>
      <c r="G194" s="1357" t="s">
        <v>2169</v>
      </c>
      <c r="H194" s="1355" t="s">
        <v>2191</v>
      </c>
      <c r="I194" s="1350" t="str">
        <f>VLOOKUP(G194,'Thông tin'!$G$2:$H$197,2,0)</f>
        <v>XE01458</v>
      </c>
      <c r="J194" s="1350" t="e">
        <f>VLOOKUP(H194,'Thông tin'!$B$2:$C$384,2,0)</f>
        <v>#N/A</v>
      </c>
      <c r="K194" s="1350"/>
      <c r="L194" s="1356">
        <v>750000</v>
      </c>
      <c r="M194" s="1359"/>
    </row>
    <row r="195" spans="1:13">
      <c r="A195" s="1350">
        <v>223</v>
      </c>
      <c r="B195" s="1357" t="s">
        <v>705</v>
      </c>
      <c r="C195" s="1358">
        <v>46044</v>
      </c>
      <c r="D195" s="1358"/>
      <c r="E195" s="1355" t="s">
        <v>1049</v>
      </c>
      <c r="F195" s="1354" t="str">
        <f>VLOOKUP(E195,'Mã xe'!$A$2:$B$79,2,0)</f>
        <v>8T</v>
      </c>
      <c r="G195" s="1351" t="s">
        <v>1359</v>
      </c>
      <c r="H195" s="1355" t="s">
        <v>1237</v>
      </c>
      <c r="I195" s="1350" t="str">
        <f>VLOOKUP(G195,'Thông tin'!$G$2:$H$197,2,0)</f>
        <v>XE01263</v>
      </c>
      <c r="J195" s="1350" t="e">
        <f>VLOOKUP(H195,'Thông tin'!$B$2:$C$384,2,0)</f>
        <v>#N/A</v>
      </c>
      <c r="K195" s="1350"/>
      <c r="L195" s="1356">
        <v>750000</v>
      </c>
      <c r="M195" s="1350"/>
    </row>
    <row r="196" spans="1:13">
      <c r="A196" s="1350">
        <v>224</v>
      </c>
      <c r="B196" s="1357" t="s">
        <v>705</v>
      </c>
      <c r="C196" s="1358">
        <v>46044</v>
      </c>
      <c r="D196" s="1358"/>
      <c r="E196" s="1355" t="s">
        <v>1049</v>
      </c>
      <c r="F196" s="1354" t="str">
        <f>VLOOKUP(E196,'Mã xe'!$A$2:$B$79,2,0)</f>
        <v>8T</v>
      </c>
      <c r="G196" s="1351" t="s">
        <v>2135</v>
      </c>
      <c r="H196" s="1355" t="s">
        <v>1237</v>
      </c>
      <c r="I196" s="1350" t="str">
        <f>VLOOKUP(G196,'Thông tin'!$G$2:$H$197,2,0)</f>
        <v>XE01456</v>
      </c>
      <c r="J196" s="1350" t="e">
        <f>VLOOKUP(H196,'Thông tin'!$B$2:$C$384,2,0)</f>
        <v>#N/A</v>
      </c>
      <c r="K196" s="1350"/>
      <c r="L196" s="1356">
        <v>750000</v>
      </c>
      <c r="M196" s="1350"/>
    </row>
    <row r="197" spans="1:13">
      <c r="A197" s="1350">
        <v>225</v>
      </c>
      <c r="B197" s="1357" t="s">
        <v>705</v>
      </c>
      <c r="C197" s="1358">
        <v>46044</v>
      </c>
      <c r="D197" s="1358"/>
      <c r="E197" s="1353" t="s">
        <v>1030</v>
      </c>
      <c r="F197" s="1354" t="str">
        <f>VLOOKUP(E197,'Mã xe'!$A$2:$B$79,2,0)</f>
        <v>15T</v>
      </c>
      <c r="G197" s="1351" t="s">
        <v>1341</v>
      </c>
      <c r="H197" s="1355" t="s">
        <v>1237</v>
      </c>
      <c r="I197" s="1350" t="str">
        <f>VLOOKUP(G197,'Thông tin'!$G$2:$H$197,2,0)</f>
        <v>XE01281</v>
      </c>
      <c r="J197" s="1350" t="e">
        <f>VLOOKUP(H197,'Thông tin'!$B$2:$C$384,2,0)</f>
        <v>#N/A</v>
      </c>
      <c r="K197" s="1350"/>
      <c r="L197" s="1356">
        <v>750000</v>
      </c>
      <c r="M197" s="1350"/>
    </row>
    <row r="198" spans="1:13">
      <c r="A198" s="1350">
        <v>226</v>
      </c>
      <c r="B198" s="1357" t="s">
        <v>705</v>
      </c>
      <c r="C198" s="1358">
        <v>46044</v>
      </c>
      <c r="D198" s="1358"/>
      <c r="E198" s="1353" t="s">
        <v>1030</v>
      </c>
      <c r="F198" s="1354" t="str">
        <f>VLOOKUP(E198,'Mã xe'!$A$2:$B$79,2,0)</f>
        <v>15T</v>
      </c>
      <c r="G198" s="1351" t="s">
        <v>2134</v>
      </c>
      <c r="H198" s="1355" t="s">
        <v>1237</v>
      </c>
      <c r="I198" s="1350" t="str">
        <f>VLOOKUP(G198,'Thông tin'!$G$2:$H$197,2,0)</f>
        <v>XE01453</v>
      </c>
      <c r="J198" s="1350" t="e">
        <f>VLOOKUP(H198,'Thông tin'!$B$2:$C$384,2,0)</f>
        <v>#N/A</v>
      </c>
      <c r="K198" s="1350"/>
      <c r="L198" s="1356">
        <v>750000</v>
      </c>
      <c r="M198" s="1350"/>
    </row>
    <row r="199" spans="1:13">
      <c r="A199" s="1350">
        <v>231</v>
      </c>
      <c r="B199" s="1357" t="s">
        <v>705</v>
      </c>
      <c r="C199" s="1358">
        <v>46045</v>
      </c>
      <c r="D199" s="1358"/>
      <c r="E199" s="1355" t="s">
        <v>1057</v>
      </c>
      <c r="F199" s="1354" t="str">
        <f>VLOOKUP(E199,'Mã xe'!$A$2:$B$79,2,0)</f>
        <v>8T</v>
      </c>
      <c r="G199" s="1351" t="s">
        <v>1050</v>
      </c>
      <c r="H199" s="1355" t="s">
        <v>1237</v>
      </c>
      <c r="I199" s="1350" t="str">
        <f>VLOOKUP(G199,'Thông tin'!$G$2:$H$197,2,0)</f>
        <v>XE01005</v>
      </c>
      <c r="J199" s="1350" t="e">
        <f>VLOOKUP(H199,'Thông tin'!$B$2:$C$384,2,0)</f>
        <v>#N/A</v>
      </c>
      <c r="K199" s="1350"/>
      <c r="L199" s="1356">
        <v>750000</v>
      </c>
      <c r="M199" s="1359"/>
    </row>
    <row r="200" spans="1:13">
      <c r="A200" s="1350">
        <v>232</v>
      </c>
      <c r="B200" s="1357" t="s">
        <v>705</v>
      </c>
      <c r="C200" s="1358">
        <v>46045</v>
      </c>
      <c r="D200" s="1358"/>
      <c r="E200" s="1355" t="s">
        <v>1057</v>
      </c>
      <c r="F200" s="1354" t="str">
        <f>VLOOKUP(E200,'Mã xe'!$A$2:$B$79,2,0)</f>
        <v>8T</v>
      </c>
      <c r="G200" s="1351" t="s">
        <v>1258</v>
      </c>
      <c r="H200" s="1355" t="s">
        <v>1237</v>
      </c>
      <c r="I200" s="1350" t="str">
        <f>VLOOKUP(G200,'Thông tin'!$G$2:$H$197,2,0)</f>
        <v>XE01164</v>
      </c>
      <c r="J200" s="1350" t="e">
        <f>VLOOKUP(H200,'Thông tin'!$B$2:$C$384,2,0)</f>
        <v>#N/A</v>
      </c>
      <c r="K200" s="1350"/>
      <c r="L200" s="1356">
        <v>750000</v>
      </c>
      <c r="M200" s="1359"/>
    </row>
    <row r="201" spans="1:13">
      <c r="A201" s="1350">
        <v>233</v>
      </c>
      <c r="B201" s="1357" t="s">
        <v>705</v>
      </c>
      <c r="C201" s="1358">
        <v>46045</v>
      </c>
      <c r="D201" s="1358"/>
      <c r="E201" s="1353" t="s">
        <v>1054</v>
      </c>
      <c r="F201" s="1354" t="str">
        <f>VLOOKUP(E201,'Mã xe'!$A$2:$B$79,2,0)</f>
        <v>15T</v>
      </c>
      <c r="G201" s="1351" t="s">
        <v>1246</v>
      </c>
      <c r="H201" s="1355" t="s">
        <v>2187</v>
      </c>
      <c r="I201" s="1350" t="str">
        <f>VLOOKUP(G201,'Thông tin'!$G$2:$H$197,2,0)</f>
        <v>XE01102</v>
      </c>
      <c r="J201" s="1350" t="e">
        <f>VLOOKUP(H201,'Thông tin'!$B$2:$C$384,2,0)</f>
        <v>#N/A</v>
      </c>
      <c r="K201" s="1350"/>
      <c r="L201" s="1356">
        <v>750000</v>
      </c>
      <c r="M201" s="1359"/>
    </row>
    <row r="202" spans="1:13">
      <c r="A202" s="1350">
        <v>234</v>
      </c>
      <c r="B202" s="1357" t="s">
        <v>705</v>
      </c>
      <c r="C202" s="1358">
        <v>46045</v>
      </c>
      <c r="D202" s="1358"/>
      <c r="E202" s="1353" t="s">
        <v>1054</v>
      </c>
      <c r="F202" s="1354" t="str">
        <f>VLOOKUP(E202,'Mã xe'!$A$2:$B$79,2,0)</f>
        <v>15T</v>
      </c>
      <c r="G202" s="1351" t="s">
        <v>847</v>
      </c>
      <c r="H202" s="1355" t="s">
        <v>2187</v>
      </c>
      <c r="I202" s="1350" t="str">
        <f>VLOOKUP(G202,'Thông tin'!$G$2:$H$197,2,0)</f>
        <v>XE00873</v>
      </c>
      <c r="J202" s="1350" t="e">
        <f>VLOOKUP(H202,'Thông tin'!$B$2:$C$384,2,0)</f>
        <v>#N/A</v>
      </c>
      <c r="K202" s="1350"/>
      <c r="L202" s="1356">
        <v>750000</v>
      </c>
      <c r="M202" s="1359"/>
    </row>
    <row r="203" spans="1:13">
      <c r="A203" s="1350">
        <v>235</v>
      </c>
      <c r="B203" s="1357" t="s">
        <v>705</v>
      </c>
      <c r="C203" s="1358">
        <v>46045</v>
      </c>
      <c r="D203" s="1358"/>
      <c r="E203" s="1353" t="s">
        <v>1027</v>
      </c>
      <c r="F203" s="1354" t="str">
        <f>VLOOKUP(E203,'Mã xe'!$A$2:$B$79,2,0)</f>
        <v>15T</v>
      </c>
      <c r="G203" s="1351" t="s">
        <v>20</v>
      </c>
      <c r="H203" s="1355" t="s">
        <v>2188</v>
      </c>
      <c r="I203" s="1350" t="str">
        <f>VLOOKUP(G203,'Thông tin'!$G$2:$H$197,2,0)</f>
        <v>XE00499</v>
      </c>
      <c r="J203" s="1350" t="e">
        <f>VLOOKUP(H203,'Thông tin'!$B$2:$C$384,2,0)</f>
        <v>#N/A</v>
      </c>
      <c r="K203" s="1350"/>
      <c r="L203" s="1356">
        <v>750000</v>
      </c>
      <c r="M203" s="1350"/>
    </row>
    <row r="204" spans="1:13">
      <c r="A204" s="1350">
        <v>236</v>
      </c>
      <c r="B204" s="1357" t="s">
        <v>705</v>
      </c>
      <c r="C204" s="1358">
        <v>46045</v>
      </c>
      <c r="D204" s="1358"/>
      <c r="E204" s="1353" t="s">
        <v>1027</v>
      </c>
      <c r="F204" s="1354" t="str">
        <f>VLOOKUP(E204,'Mã xe'!$A$2:$B$79,2,0)</f>
        <v>15T</v>
      </c>
      <c r="G204" s="1351" t="s">
        <v>1432</v>
      </c>
      <c r="H204" s="1355" t="s">
        <v>2188</v>
      </c>
      <c r="I204" s="1350" t="str">
        <f>VLOOKUP(G204,'Thông tin'!$G$2:$H$197,2,0)</f>
        <v>XE01315</v>
      </c>
      <c r="J204" s="1350" t="e">
        <f>VLOOKUP(H204,'Thông tin'!$B$2:$C$384,2,0)</f>
        <v>#N/A</v>
      </c>
      <c r="K204" s="1350"/>
      <c r="L204" s="1356">
        <v>750000</v>
      </c>
      <c r="M204" s="1350"/>
    </row>
    <row r="205" spans="1:13">
      <c r="A205" s="1350">
        <v>237</v>
      </c>
      <c r="B205" s="1357" t="s">
        <v>705</v>
      </c>
      <c r="C205" s="1358">
        <v>46045</v>
      </c>
      <c r="D205" s="1358"/>
      <c r="E205" s="1353" t="s">
        <v>1250</v>
      </c>
      <c r="F205" s="1354" t="str">
        <f>VLOOKUP(E205,'Mã xe'!$A$2:$B$79,2,0)</f>
        <v>8T</v>
      </c>
      <c r="G205" s="1351" t="s">
        <v>1046</v>
      </c>
      <c r="H205" s="1355" t="s">
        <v>2188</v>
      </c>
      <c r="I205" s="1350" t="str">
        <f>VLOOKUP(G205,'Thông tin'!$G$2:$H$197,2,0)</f>
        <v>XE00958</v>
      </c>
      <c r="J205" s="1350" t="e">
        <f>VLOOKUP(H205,'Thông tin'!$B$2:$C$384,2,0)</f>
        <v>#N/A</v>
      </c>
      <c r="K205" s="1350"/>
      <c r="L205" s="1356">
        <v>750000</v>
      </c>
      <c r="M205" s="1359"/>
    </row>
    <row r="206" spans="1:13">
      <c r="A206" s="1350">
        <v>238</v>
      </c>
      <c r="B206" s="1357" t="s">
        <v>705</v>
      </c>
      <c r="C206" s="1358">
        <v>46045</v>
      </c>
      <c r="D206" s="1358"/>
      <c r="E206" s="1353" t="s">
        <v>1250</v>
      </c>
      <c r="F206" s="1354" t="str">
        <f>VLOOKUP(E206,'Mã xe'!$A$2:$B$79,2,0)</f>
        <v>8T</v>
      </c>
      <c r="G206" s="1351" t="s">
        <v>826</v>
      </c>
      <c r="H206" s="1355" t="s">
        <v>2188</v>
      </c>
      <c r="I206" s="1350" t="str">
        <f>VLOOKUP(G206,'Thông tin'!$G$2:$H$197,2,0)</f>
        <v>XE00935</v>
      </c>
      <c r="J206" s="1350" t="e">
        <f>VLOOKUP(H206,'Thông tin'!$B$2:$C$384,2,0)</f>
        <v>#N/A</v>
      </c>
      <c r="K206" s="1350"/>
      <c r="L206" s="1356">
        <v>750000</v>
      </c>
      <c r="M206" s="1359"/>
    </row>
    <row r="207" spans="1:13">
      <c r="A207" s="1350">
        <v>241</v>
      </c>
      <c r="B207" s="1357" t="s">
        <v>705</v>
      </c>
      <c r="C207" s="1358">
        <v>46043</v>
      </c>
      <c r="D207" s="1358"/>
      <c r="E207" s="1353" t="s">
        <v>2109</v>
      </c>
      <c r="F207" s="1354" t="str">
        <f>VLOOKUP(E207,'Mã xe'!$A$2:$B$79,2,0)</f>
        <v>8T</v>
      </c>
      <c r="G207" s="1351" t="s">
        <v>1354</v>
      </c>
      <c r="H207" s="1355" t="s">
        <v>2193</v>
      </c>
      <c r="I207" s="1350" t="str">
        <f>VLOOKUP(G207,'Thông tin'!$G$2:$H$197,2,0)</f>
        <v>XE01283</v>
      </c>
      <c r="J207" s="1350" t="e">
        <f>VLOOKUP(H207,'Thông tin'!$B$2:$C$384,2,0)</f>
        <v>#N/A</v>
      </c>
      <c r="K207" s="1350"/>
      <c r="L207" s="1356">
        <v>750000</v>
      </c>
      <c r="M207" s="1359"/>
    </row>
    <row r="208" spans="1:13">
      <c r="A208" s="1350">
        <v>242</v>
      </c>
      <c r="B208" s="1357" t="s">
        <v>705</v>
      </c>
      <c r="C208" s="1358">
        <v>46043</v>
      </c>
      <c r="D208" s="1358"/>
      <c r="E208" s="1353" t="s">
        <v>2109</v>
      </c>
      <c r="F208" s="1354" t="str">
        <f>VLOOKUP(E208,'Mã xe'!$A$2:$B$79,2,0)</f>
        <v>8T</v>
      </c>
      <c r="G208" s="1351" t="s">
        <v>1356</v>
      </c>
      <c r="H208" s="1355" t="s">
        <v>2193</v>
      </c>
      <c r="I208" s="1350" t="str">
        <f>VLOOKUP(G208,'Thông tin'!$G$2:$H$197,2,0)</f>
        <v>XE01317</v>
      </c>
      <c r="J208" s="1350" t="e">
        <f>VLOOKUP(H208,'Thông tin'!$B$2:$C$384,2,0)</f>
        <v>#N/A</v>
      </c>
      <c r="K208" s="1350"/>
      <c r="L208" s="1356">
        <v>750000</v>
      </c>
      <c r="M208" s="1359"/>
    </row>
    <row r="209" spans="1:13">
      <c r="A209" s="1350">
        <v>243</v>
      </c>
      <c r="B209" s="1357" t="s">
        <v>705</v>
      </c>
      <c r="C209" s="1358">
        <v>46046</v>
      </c>
      <c r="D209" s="1358"/>
      <c r="E209" s="1353" t="s">
        <v>1262</v>
      </c>
      <c r="F209" s="1354" t="str">
        <f>VLOOKUP(E209,'Mã xe'!$A$2:$B$79,2,0)</f>
        <v>8T</v>
      </c>
      <c r="G209" s="1351" t="s">
        <v>1242</v>
      </c>
      <c r="H209" s="1355" t="s">
        <v>1237</v>
      </c>
      <c r="I209" s="1350" t="str">
        <f>VLOOKUP(G209,'Thông tin'!$G$2:$H$197,2,0)</f>
        <v>XE01100</v>
      </c>
      <c r="J209" s="1350" t="e">
        <f>VLOOKUP(H209,'Thông tin'!$B$2:$C$384,2,0)</f>
        <v>#N/A</v>
      </c>
      <c r="K209" s="1350"/>
      <c r="L209" s="1356">
        <v>750000</v>
      </c>
      <c r="M209" s="1350"/>
    </row>
    <row r="210" spans="1:13">
      <c r="A210" s="1350">
        <v>244</v>
      </c>
      <c r="B210" s="1357" t="s">
        <v>705</v>
      </c>
      <c r="C210" s="1358">
        <v>46046</v>
      </c>
      <c r="D210" s="1358"/>
      <c r="E210" s="1353" t="s">
        <v>1262</v>
      </c>
      <c r="F210" s="1354" t="str">
        <f>VLOOKUP(E210,'Mã xe'!$A$2:$B$79,2,0)</f>
        <v>8T</v>
      </c>
      <c r="G210" s="1351" t="s">
        <v>862</v>
      </c>
      <c r="H210" s="1355" t="s">
        <v>1237</v>
      </c>
      <c r="I210" s="1350" t="str">
        <f>VLOOKUP(G210,'Thông tin'!$G$2:$H$197,2,0)</f>
        <v>XE00882</v>
      </c>
      <c r="J210" s="1350" t="e">
        <f>VLOOKUP(H210,'Thông tin'!$B$2:$C$384,2,0)</f>
        <v>#N/A</v>
      </c>
      <c r="K210" s="1350"/>
      <c r="L210" s="1356">
        <v>750000</v>
      </c>
      <c r="M210" s="1350"/>
    </row>
    <row r="211" spans="1:13">
      <c r="A211" s="1350">
        <v>247</v>
      </c>
      <c r="B211" s="1357" t="s">
        <v>705</v>
      </c>
      <c r="C211" s="1358">
        <v>46046</v>
      </c>
      <c r="D211" s="1358"/>
      <c r="E211" s="1353" t="s">
        <v>1045</v>
      </c>
      <c r="F211" s="1354" t="str">
        <f>VLOOKUP(E211,'Mã xe'!$A$2:$B$79,2,0)</f>
        <v>8T</v>
      </c>
      <c r="G211" s="1351" t="s">
        <v>1443</v>
      </c>
      <c r="H211" s="1357" t="s">
        <v>1237</v>
      </c>
      <c r="I211" s="1350" t="str">
        <f>VLOOKUP(G211,'Thông tin'!$G$2:$H$197,2,0)</f>
        <v>XE01335</v>
      </c>
      <c r="J211" s="1350" t="e">
        <f>VLOOKUP(H211,'Thông tin'!$B$2:$C$384,2,0)</f>
        <v>#N/A</v>
      </c>
      <c r="K211" s="1350"/>
      <c r="L211" s="1356">
        <v>750000</v>
      </c>
      <c r="M211" s="1359"/>
    </row>
    <row r="212" spans="1:13">
      <c r="A212" s="1350">
        <v>248</v>
      </c>
      <c r="B212" s="1357" t="s">
        <v>705</v>
      </c>
      <c r="C212" s="1358">
        <v>46046</v>
      </c>
      <c r="D212" s="1358"/>
      <c r="E212" s="1353" t="s">
        <v>1045</v>
      </c>
      <c r="F212" s="1354" t="str">
        <f>VLOOKUP(E212,'Mã xe'!$A$2:$B$79,2,0)</f>
        <v>8T</v>
      </c>
      <c r="G212" s="1351" t="s">
        <v>1445</v>
      </c>
      <c r="H212" s="1357" t="s">
        <v>1237</v>
      </c>
      <c r="I212" s="1350" t="str">
        <f>VLOOKUP(G212,'Thông tin'!$G$2:$H$197,2,0)</f>
        <v>XE01336</v>
      </c>
      <c r="J212" s="1350" t="e">
        <f>VLOOKUP(H212,'Thông tin'!$B$2:$C$384,2,0)</f>
        <v>#N/A</v>
      </c>
      <c r="K212" s="1350"/>
      <c r="L212" s="1356">
        <v>750000</v>
      </c>
      <c r="M212" s="1359"/>
    </row>
    <row r="213" spans="1:13">
      <c r="A213" s="1350">
        <v>249</v>
      </c>
      <c r="B213" s="1357" t="s">
        <v>705</v>
      </c>
      <c r="C213" s="1358">
        <v>46048</v>
      </c>
      <c r="D213" s="1358"/>
      <c r="E213" s="1353" t="s">
        <v>1241</v>
      </c>
      <c r="F213" s="1354" t="str">
        <f>VLOOKUP(E213,'Mã xe'!$A$2:$B$79,2,0)</f>
        <v>8T</v>
      </c>
      <c r="G213" s="1351" t="s">
        <v>1066</v>
      </c>
      <c r="H213" s="1355" t="s">
        <v>1237</v>
      </c>
      <c r="I213" s="1350" t="str">
        <f>VLOOKUP(G213,'Thông tin'!$G$2:$H$197,2,0)</f>
        <v>XE00961</v>
      </c>
      <c r="J213" s="1350" t="e">
        <f>VLOOKUP(H213,'Thông tin'!$B$2:$C$384,2,0)</f>
        <v>#N/A</v>
      </c>
      <c r="K213" s="1350"/>
      <c r="L213" s="1356">
        <v>750000</v>
      </c>
      <c r="M213" s="1350"/>
    </row>
    <row r="214" spans="1:13">
      <c r="A214" s="1350">
        <v>250</v>
      </c>
      <c r="B214" s="1357" t="s">
        <v>705</v>
      </c>
      <c r="C214" s="1358">
        <v>46048</v>
      </c>
      <c r="D214" s="1358"/>
      <c r="E214" s="1353" t="s">
        <v>1241</v>
      </c>
      <c r="F214" s="1354" t="str">
        <f>VLOOKUP(E214,'Mã xe'!$A$2:$B$79,2,0)</f>
        <v>8T</v>
      </c>
      <c r="G214" s="1351" t="s">
        <v>1347</v>
      </c>
      <c r="H214" s="1355" t="s">
        <v>1237</v>
      </c>
      <c r="I214" s="1350" t="str">
        <f>VLOOKUP(G214,'Thông tin'!$G$2:$H$197,2,0)</f>
        <v>XE01186</v>
      </c>
      <c r="J214" s="1350" t="e">
        <f>VLOOKUP(H214,'Thông tin'!$B$2:$C$384,2,0)</f>
        <v>#N/A</v>
      </c>
      <c r="K214" s="1350"/>
      <c r="L214" s="1356">
        <v>750000</v>
      </c>
      <c r="M214" s="1350"/>
    </row>
    <row r="215" spans="1:13">
      <c r="A215" s="1350">
        <v>251</v>
      </c>
      <c r="B215" s="1357" t="s">
        <v>705</v>
      </c>
      <c r="C215" s="1358">
        <v>46048</v>
      </c>
      <c r="D215" s="1358"/>
      <c r="E215" s="1353" t="s">
        <v>1072</v>
      </c>
      <c r="F215" s="1354" t="str">
        <f>VLOOKUP(E215,'Mã xe'!$A$2:$B$79,2,0)</f>
        <v>15T</v>
      </c>
      <c r="G215" s="1351" t="s">
        <v>2178</v>
      </c>
      <c r="H215" s="1355" t="s">
        <v>2187</v>
      </c>
      <c r="I215" s="1350" t="str">
        <f>VLOOKUP(G215,'Thông tin'!$G$2:$H$197,2,0)</f>
        <v>XE01492</v>
      </c>
      <c r="J215" s="1350" t="e">
        <f>VLOOKUP(H215,'Thông tin'!$B$2:$C$384,2,0)</f>
        <v>#N/A</v>
      </c>
      <c r="K215" s="1350"/>
      <c r="L215" s="1356">
        <v>750000</v>
      </c>
      <c r="M215" s="1350"/>
    </row>
    <row r="216" spans="1:13">
      <c r="A216" s="1350">
        <v>252</v>
      </c>
      <c r="B216" s="1357" t="s">
        <v>705</v>
      </c>
      <c r="C216" s="1358">
        <v>46048</v>
      </c>
      <c r="D216" s="1358"/>
      <c r="E216" s="1353" t="s">
        <v>1072</v>
      </c>
      <c r="F216" s="1354" t="str">
        <f>VLOOKUP(E216,'Mã xe'!$A$2:$B$79,2,0)</f>
        <v>15T</v>
      </c>
      <c r="G216" s="1357" t="s">
        <v>2179</v>
      </c>
      <c r="H216" s="1355" t="s">
        <v>2187</v>
      </c>
      <c r="I216" s="1350" t="str">
        <f>VLOOKUP(G216,'Thông tin'!$G$2:$H$197,2,0)</f>
        <v>XE01493</v>
      </c>
      <c r="J216" s="1350" t="e">
        <f>VLOOKUP(H216,'Thông tin'!$B$2:$C$384,2,0)</f>
        <v>#N/A</v>
      </c>
      <c r="K216" s="1350"/>
      <c r="L216" s="1356">
        <v>750000</v>
      </c>
      <c r="M216" s="1350"/>
    </row>
    <row r="217" spans="1:13">
      <c r="A217" s="1350">
        <v>253</v>
      </c>
      <c r="B217" s="1357" t="s">
        <v>705</v>
      </c>
      <c r="C217" s="1358">
        <v>46048</v>
      </c>
      <c r="D217" s="1358"/>
      <c r="E217" s="1353" t="s">
        <v>1248</v>
      </c>
      <c r="F217" s="1354" t="str">
        <f>VLOOKUP(E217,'Mã xe'!$A$2:$B$79,2,0)</f>
        <v>8T</v>
      </c>
      <c r="G217" s="1351" t="s">
        <v>1338</v>
      </c>
      <c r="H217" s="1355" t="s">
        <v>1237</v>
      </c>
      <c r="I217" s="1350" t="str">
        <f>VLOOKUP(G217,'Thông tin'!$G$2:$H$197,2,0)</f>
        <v>XE01304</v>
      </c>
      <c r="J217" s="1350" t="e">
        <f>VLOOKUP(H217,'Thông tin'!$B$2:$C$384,2,0)</f>
        <v>#N/A</v>
      </c>
      <c r="K217" s="1350"/>
      <c r="L217" s="1356">
        <v>750000</v>
      </c>
      <c r="M217" s="1350"/>
    </row>
    <row r="218" spans="1:13">
      <c r="A218" s="1350">
        <v>254</v>
      </c>
      <c r="B218" s="1357" t="s">
        <v>705</v>
      </c>
      <c r="C218" s="1358">
        <v>46048</v>
      </c>
      <c r="D218" s="1358"/>
      <c r="E218" s="1353" t="s">
        <v>1248</v>
      </c>
      <c r="F218" s="1354" t="str">
        <f>VLOOKUP(E218,'Mã xe'!$A$2:$B$79,2,0)</f>
        <v>8T</v>
      </c>
      <c r="G218" s="1351" t="s">
        <v>1339</v>
      </c>
      <c r="H218" s="1355" t="s">
        <v>1237</v>
      </c>
      <c r="I218" s="1350" t="str">
        <f>VLOOKUP(G218,'Thông tin'!$G$2:$H$197,2,0)</f>
        <v>XE01305</v>
      </c>
      <c r="J218" s="1350" t="e">
        <f>VLOOKUP(H218,'Thông tin'!$B$2:$C$384,2,0)</f>
        <v>#N/A</v>
      </c>
      <c r="K218" s="1350"/>
      <c r="L218" s="1356">
        <v>750000</v>
      </c>
      <c r="M218" s="1350"/>
    </row>
    <row r="219" spans="1:13">
      <c r="A219" s="1350">
        <v>255</v>
      </c>
      <c r="B219" s="1357" t="s">
        <v>705</v>
      </c>
      <c r="C219" s="1358">
        <v>46048</v>
      </c>
      <c r="D219" s="1358"/>
      <c r="E219" s="1353" t="s">
        <v>1033</v>
      </c>
      <c r="F219" s="1354" t="str">
        <f>VLOOKUP(E219,'Mã xe'!$A$2:$B$79,2,0)</f>
        <v>15T</v>
      </c>
      <c r="G219" s="1351" t="s">
        <v>2170</v>
      </c>
      <c r="H219" s="1355" t="s">
        <v>1237</v>
      </c>
      <c r="I219" s="1350" t="str">
        <f>VLOOKUP(G219,'Thông tin'!$G$2:$H$197,2,0)</f>
        <v>XE01470</v>
      </c>
      <c r="J219" s="1350" t="e">
        <f>VLOOKUP(H219,'Thông tin'!$B$2:$C$384,2,0)</f>
        <v>#N/A</v>
      </c>
      <c r="K219" s="1350"/>
      <c r="L219" s="1356">
        <v>750000</v>
      </c>
      <c r="M219" s="1359"/>
    </row>
    <row r="220" spans="1:13">
      <c r="A220" s="1350">
        <v>256</v>
      </c>
      <c r="B220" s="1357" t="s">
        <v>705</v>
      </c>
      <c r="C220" s="1358">
        <v>46048</v>
      </c>
      <c r="D220" s="1358"/>
      <c r="E220" s="1353" t="s">
        <v>1033</v>
      </c>
      <c r="F220" s="1354" t="str">
        <f>VLOOKUP(E220,'Mã xe'!$A$2:$B$79,2,0)</f>
        <v>15T</v>
      </c>
      <c r="G220" s="1351" t="s">
        <v>2212</v>
      </c>
      <c r="H220" s="1355" t="s">
        <v>1237</v>
      </c>
      <c r="I220" s="1350" t="e">
        <f>VLOOKUP(G220,'Thông tin'!$G$2:$H$197,2,0)</f>
        <v>#N/A</v>
      </c>
      <c r="J220" s="1350" t="e">
        <f>VLOOKUP(H220,'Thông tin'!$B$2:$C$384,2,0)</f>
        <v>#N/A</v>
      </c>
      <c r="K220" s="1350"/>
      <c r="L220" s="1356">
        <v>750000</v>
      </c>
      <c r="M220" s="1359"/>
    </row>
    <row r="221" spans="1:13">
      <c r="A221" s="1350">
        <v>257</v>
      </c>
      <c r="B221" s="1357" t="s">
        <v>705</v>
      </c>
      <c r="C221" s="1358">
        <v>46048</v>
      </c>
      <c r="D221" s="1358"/>
      <c r="E221" s="1353" t="s">
        <v>2111</v>
      </c>
      <c r="F221" s="1354" t="str">
        <f>VLOOKUP(E221,'Mã xe'!$A$2:$B$79,2,0)</f>
        <v>8T</v>
      </c>
      <c r="G221" s="1351" t="s">
        <v>2125</v>
      </c>
      <c r="H221" s="1355" t="s">
        <v>2188</v>
      </c>
      <c r="I221" s="1350" t="str">
        <f>VLOOKUP(G221,'Thông tin'!$G$2:$H$197,2,0)</f>
        <v>XE01417</v>
      </c>
      <c r="J221" s="1350" t="e">
        <f>VLOOKUP(H221,'Thông tin'!$B$2:$C$384,2,0)</f>
        <v>#N/A</v>
      </c>
      <c r="K221" s="1350"/>
      <c r="L221" s="1356">
        <v>750000</v>
      </c>
      <c r="M221" s="1359"/>
    </row>
    <row r="222" spans="1:13">
      <c r="A222" s="1350">
        <v>258</v>
      </c>
      <c r="B222" s="1357" t="s">
        <v>705</v>
      </c>
      <c r="C222" s="1358">
        <v>46048</v>
      </c>
      <c r="D222" s="1358"/>
      <c r="E222" s="1353" t="s">
        <v>2111</v>
      </c>
      <c r="F222" s="1354" t="str">
        <f>VLOOKUP(E222,'Mã xe'!$A$2:$B$79,2,0)</f>
        <v>8T</v>
      </c>
      <c r="G222" s="1351" t="s">
        <v>2126</v>
      </c>
      <c r="H222" s="1355" t="s">
        <v>2188</v>
      </c>
      <c r="I222" s="1350" t="str">
        <f>VLOOKUP(G222,'Thông tin'!$G$2:$H$197,2,0)</f>
        <v>XE01418</v>
      </c>
      <c r="J222" s="1350" t="e">
        <f>VLOOKUP(H222,'Thông tin'!$B$2:$C$384,2,0)</f>
        <v>#N/A</v>
      </c>
      <c r="K222" s="1350"/>
      <c r="L222" s="1356">
        <v>750000</v>
      </c>
      <c r="M222" s="1359"/>
    </row>
    <row r="223" spans="1:13">
      <c r="A223" s="1350">
        <v>259</v>
      </c>
      <c r="B223" s="1357" t="s">
        <v>705</v>
      </c>
      <c r="C223" s="1358">
        <v>46048</v>
      </c>
      <c r="D223" s="1358"/>
      <c r="E223" s="1353" t="s">
        <v>1251</v>
      </c>
      <c r="F223" s="1354" t="str">
        <f>VLOOKUP(E223,'Mã xe'!$A$2:$B$79,2,0)</f>
        <v>8T</v>
      </c>
      <c r="G223" s="1351" t="s">
        <v>2130</v>
      </c>
      <c r="H223" s="1355" t="s">
        <v>1237</v>
      </c>
      <c r="I223" s="1350" t="str">
        <f>VLOOKUP(G223,'Thông tin'!$G$2:$H$197,2,0)</f>
        <v>XE01434</v>
      </c>
      <c r="J223" s="1350" t="e">
        <f>VLOOKUP(H223,'Thông tin'!$B$2:$C$384,2,0)</f>
        <v>#N/A</v>
      </c>
      <c r="K223" s="1350"/>
      <c r="L223" s="1356">
        <v>750000</v>
      </c>
      <c r="M223" s="1350"/>
    </row>
    <row r="224" spans="1:13">
      <c r="A224" s="1350">
        <v>260</v>
      </c>
      <c r="B224" s="1357" t="s">
        <v>705</v>
      </c>
      <c r="C224" s="1358">
        <v>46048</v>
      </c>
      <c r="D224" s="1358"/>
      <c r="E224" s="1353" t="s">
        <v>1251</v>
      </c>
      <c r="F224" s="1354" t="str">
        <f>VLOOKUP(E224,'Mã xe'!$A$2:$B$79,2,0)</f>
        <v>8T</v>
      </c>
      <c r="G224" s="1351" t="s">
        <v>2131</v>
      </c>
      <c r="H224" s="1355" t="s">
        <v>1237</v>
      </c>
      <c r="I224" s="1350" t="str">
        <f>VLOOKUP(G224,'Thông tin'!$G$2:$H$197,2,0)</f>
        <v>XE01433</v>
      </c>
      <c r="J224" s="1350" t="e">
        <f>VLOOKUP(H224,'Thông tin'!$B$2:$C$384,2,0)</f>
        <v>#N/A</v>
      </c>
      <c r="K224" s="1350"/>
      <c r="L224" s="1356">
        <v>750000</v>
      </c>
      <c r="M224" s="1350"/>
    </row>
    <row r="225" spans="1:13">
      <c r="A225" s="1350">
        <v>261</v>
      </c>
      <c r="B225" s="1357" t="s">
        <v>705</v>
      </c>
      <c r="C225" s="1358">
        <v>46048</v>
      </c>
      <c r="D225" s="1358"/>
      <c r="E225" s="1355" t="s">
        <v>1061</v>
      </c>
      <c r="F225" s="1354" t="str">
        <f>VLOOKUP(E225,'Mã xe'!$A$2:$B$79,2,0)</f>
        <v>8T</v>
      </c>
      <c r="G225" s="1351" t="s">
        <v>1352</v>
      </c>
      <c r="H225" s="1355" t="s">
        <v>2188</v>
      </c>
      <c r="I225" s="1350" t="str">
        <f>VLOOKUP(G225,'Thông tin'!$G$2:$H$197,2,0)</f>
        <v>XE01316</v>
      </c>
      <c r="J225" s="1350" t="e">
        <f>VLOOKUP(H225,'Thông tin'!$B$2:$C$384,2,0)</f>
        <v>#N/A</v>
      </c>
      <c r="K225" s="1350"/>
      <c r="L225" s="1356">
        <v>750000</v>
      </c>
      <c r="M225" s="1350"/>
    </row>
    <row r="226" spans="1:13">
      <c r="A226" s="1350">
        <v>262</v>
      </c>
      <c r="B226" s="1357" t="s">
        <v>705</v>
      </c>
      <c r="C226" s="1358">
        <v>46048</v>
      </c>
      <c r="D226" s="1358"/>
      <c r="E226" s="1355" t="s">
        <v>1061</v>
      </c>
      <c r="F226" s="1354" t="str">
        <f>VLOOKUP(E226,'Mã xe'!$A$2:$B$79,2,0)</f>
        <v>8T</v>
      </c>
      <c r="G226" s="1351" t="s">
        <v>2120</v>
      </c>
      <c r="H226" s="1355" t="s">
        <v>2188</v>
      </c>
      <c r="I226" s="1350" t="str">
        <f>VLOOKUP(G226,'Thông tin'!$G$2:$H$197,2,0)</f>
        <v>XE01341</v>
      </c>
      <c r="J226" s="1350" t="e">
        <f>VLOOKUP(H226,'Thông tin'!$B$2:$C$384,2,0)</f>
        <v>#N/A</v>
      </c>
      <c r="K226" s="1350"/>
      <c r="L226" s="1356">
        <v>750000</v>
      </c>
      <c r="M226" s="1350"/>
    </row>
    <row r="227" spans="1:13">
      <c r="A227" s="1350">
        <v>265</v>
      </c>
      <c r="B227" s="1357" t="s">
        <v>705</v>
      </c>
      <c r="C227" s="1358">
        <v>46048</v>
      </c>
      <c r="D227" s="1358"/>
      <c r="E227" s="1355" t="s">
        <v>2110</v>
      </c>
      <c r="F227" s="1354" t="str">
        <f>VLOOKUP(E227,'Mã xe'!$A$2:$B$79,2,0)</f>
        <v>8T</v>
      </c>
      <c r="G227" s="1351" t="s">
        <v>1358</v>
      </c>
      <c r="H227" s="1355" t="s">
        <v>2192</v>
      </c>
      <c r="I227" s="1350" t="str">
        <f>VLOOKUP(G227,'Thông tin'!$G$2:$H$197,2,0)</f>
        <v>XE01326</v>
      </c>
      <c r="J227" s="1350" t="e">
        <f>VLOOKUP(H227,'Thông tin'!$B$2:$C$384,2,0)</f>
        <v>#N/A</v>
      </c>
      <c r="K227" s="1350"/>
      <c r="L227" s="1356">
        <v>750000</v>
      </c>
      <c r="M227" s="1350"/>
    </row>
    <row r="228" spans="1:13">
      <c r="A228" s="1350">
        <v>266</v>
      </c>
      <c r="B228" s="1357" t="s">
        <v>705</v>
      </c>
      <c r="C228" s="1358">
        <v>46048</v>
      </c>
      <c r="D228" s="1358"/>
      <c r="E228" s="1355" t="s">
        <v>2110</v>
      </c>
      <c r="F228" s="1354" t="str">
        <f>VLOOKUP(E228,'Mã xe'!$A$2:$B$79,2,0)</f>
        <v>8T</v>
      </c>
      <c r="G228" s="1351" t="s">
        <v>1357</v>
      </c>
      <c r="H228" s="1355" t="s">
        <v>2192</v>
      </c>
      <c r="I228" s="1350" t="str">
        <f>VLOOKUP(G228,'Thông tin'!$G$2:$H$197,2,0)</f>
        <v>XE01325</v>
      </c>
      <c r="J228" s="1350" t="e">
        <f>VLOOKUP(H228,'Thông tin'!$B$2:$C$384,2,0)</f>
        <v>#N/A</v>
      </c>
      <c r="K228" s="1350"/>
      <c r="L228" s="1356">
        <v>750000</v>
      </c>
      <c r="M228" s="1350"/>
    </row>
    <row r="229" spans="1:13">
      <c r="A229" s="1350">
        <v>269</v>
      </c>
      <c r="B229" s="1357" t="s">
        <v>705</v>
      </c>
      <c r="C229" s="1358">
        <v>46049</v>
      </c>
      <c r="D229" s="1358"/>
      <c r="E229" s="1355" t="s">
        <v>1070</v>
      </c>
      <c r="F229" s="1354" t="str">
        <f>VLOOKUP(E229,'Mã xe'!$A$2:$B$79,2,0)</f>
        <v>8T</v>
      </c>
      <c r="G229" s="1351" t="s">
        <v>241</v>
      </c>
      <c r="H229" s="1355" t="s">
        <v>1237</v>
      </c>
      <c r="I229" s="1350" t="str">
        <f>VLOOKUP(G229,'Thông tin'!$G$2:$H$197,2,0)</f>
        <v>XE00704</v>
      </c>
      <c r="J229" s="1350" t="e">
        <f>VLOOKUP(H229,'Thông tin'!$B$2:$C$384,2,0)</f>
        <v>#N/A</v>
      </c>
      <c r="K229" s="1350"/>
      <c r="L229" s="1356">
        <v>750000</v>
      </c>
      <c r="M229" s="1359"/>
    </row>
    <row r="230" spans="1:13">
      <c r="A230" s="1350">
        <v>270</v>
      </c>
      <c r="B230" s="1357" t="s">
        <v>705</v>
      </c>
      <c r="C230" s="1358">
        <v>46049</v>
      </c>
      <c r="D230" s="1358"/>
      <c r="E230" s="1355" t="s">
        <v>1070</v>
      </c>
      <c r="F230" s="1354" t="str">
        <f>VLOOKUP(E230,'Mã xe'!$A$2:$B$79,2,0)</f>
        <v>8T</v>
      </c>
      <c r="G230" s="1351" t="s">
        <v>1239</v>
      </c>
      <c r="H230" s="1355" t="s">
        <v>1237</v>
      </c>
      <c r="I230" s="1350" t="str">
        <f>VLOOKUP(G230,'Thông tin'!$G$2:$H$197,2,0)</f>
        <v>XE01098</v>
      </c>
      <c r="J230" s="1350" t="e">
        <f>VLOOKUP(H230,'Thông tin'!$B$2:$C$384,2,0)</f>
        <v>#N/A</v>
      </c>
      <c r="K230" s="1350"/>
      <c r="L230" s="1356">
        <v>750000</v>
      </c>
      <c r="M230" s="1359"/>
    </row>
    <row r="231" spans="1:13">
      <c r="A231" s="1350">
        <v>271</v>
      </c>
      <c r="B231" s="1357" t="s">
        <v>705</v>
      </c>
      <c r="C231" s="1358">
        <v>46049</v>
      </c>
      <c r="D231" s="1358"/>
      <c r="E231" s="1355" t="s">
        <v>1043</v>
      </c>
      <c r="F231" s="1354" t="str">
        <f>VLOOKUP(E231,'Mã xe'!$A$2:$B$79,2,0)</f>
        <v>15T</v>
      </c>
      <c r="G231" s="1351" t="s">
        <v>2173</v>
      </c>
      <c r="H231" s="1355" t="s">
        <v>2105</v>
      </c>
      <c r="I231" s="1350" t="str">
        <f>VLOOKUP(G231,'Thông tin'!$G$2:$H$197,2,0)</f>
        <v>XE01477</v>
      </c>
      <c r="J231" s="1350" t="e">
        <f>VLOOKUP(H231,'Thông tin'!$B$2:$C$384,2,0)</f>
        <v>#N/A</v>
      </c>
      <c r="K231" s="1350"/>
      <c r="L231" s="1356">
        <v>750000</v>
      </c>
      <c r="M231" s="1359"/>
    </row>
    <row r="232" spans="1:13">
      <c r="A232" s="1350">
        <v>272</v>
      </c>
      <c r="B232" s="1357" t="s">
        <v>705</v>
      </c>
      <c r="C232" s="1358">
        <v>46049</v>
      </c>
      <c r="D232" s="1358"/>
      <c r="E232" s="1355" t="s">
        <v>1043</v>
      </c>
      <c r="F232" s="1354" t="str">
        <f>VLOOKUP(E232,'Mã xe'!$A$2:$B$79,2,0)</f>
        <v>15T</v>
      </c>
      <c r="G232" s="1351" t="s">
        <v>2174</v>
      </c>
      <c r="H232" s="1355" t="s">
        <v>2105</v>
      </c>
      <c r="I232" s="1350" t="str">
        <f>VLOOKUP(G232,'Thông tin'!$G$2:$H$197,2,0)</f>
        <v>XE01478</v>
      </c>
      <c r="J232" s="1350" t="e">
        <f>VLOOKUP(H232,'Thông tin'!$B$2:$C$384,2,0)</f>
        <v>#N/A</v>
      </c>
      <c r="K232" s="1350"/>
      <c r="L232" s="1356">
        <v>750000</v>
      </c>
      <c r="M232" s="1359"/>
    </row>
    <row r="233" spans="1:13">
      <c r="A233" s="1350">
        <v>273</v>
      </c>
      <c r="B233" s="1357" t="s">
        <v>705</v>
      </c>
      <c r="C233" s="1358">
        <v>46049</v>
      </c>
      <c r="D233" s="1358"/>
      <c r="E233" s="1363" t="s">
        <v>2104</v>
      </c>
      <c r="F233" s="1354" t="str">
        <f>VLOOKUP(E233,'Mã xe'!$A$2:$B$79,2,0)</f>
        <v>8T</v>
      </c>
      <c r="G233" s="1351" t="s">
        <v>1253</v>
      </c>
      <c r="H233" s="1355" t="s">
        <v>1237</v>
      </c>
      <c r="I233" s="1350" t="str">
        <f>VLOOKUP(G233,'Thông tin'!$G$2:$H$197,2,0)</f>
        <v>XE01183</v>
      </c>
      <c r="J233" s="1350" t="e">
        <f>VLOOKUP(H233,'Thông tin'!$B$2:$C$384,2,0)</f>
        <v>#N/A</v>
      </c>
      <c r="K233" s="1350"/>
      <c r="L233" s="1356">
        <v>750000</v>
      </c>
      <c r="M233" s="1359"/>
    </row>
    <row r="234" spans="1:13">
      <c r="A234" s="1350">
        <v>274</v>
      </c>
      <c r="B234" s="1357" t="s">
        <v>705</v>
      </c>
      <c r="C234" s="1358">
        <v>46049</v>
      </c>
      <c r="D234" s="1358"/>
      <c r="E234" s="1363" t="s">
        <v>2104</v>
      </c>
      <c r="F234" s="1354" t="str">
        <f>VLOOKUP(E234,'Mã xe'!$A$2:$B$79,2,0)</f>
        <v>8T</v>
      </c>
      <c r="G234" s="1351" t="s">
        <v>322</v>
      </c>
      <c r="H234" s="1355" t="s">
        <v>1237</v>
      </c>
      <c r="I234" s="1350" t="str">
        <f>VLOOKUP(G234,'Thông tin'!$G$2:$H$197,2,0)</f>
        <v>XE00705</v>
      </c>
      <c r="J234" s="1350" t="e">
        <f>VLOOKUP(H234,'Thông tin'!$B$2:$C$384,2,0)</f>
        <v>#N/A</v>
      </c>
      <c r="K234" s="1350"/>
      <c r="L234" s="1356">
        <v>750000</v>
      </c>
      <c r="M234" s="1359"/>
    </row>
    <row r="235" spans="1:13">
      <c r="A235" s="1350">
        <v>275</v>
      </c>
      <c r="B235" s="1357" t="s">
        <v>705</v>
      </c>
      <c r="C235" s="1358">
        <v>46049</v>
      </c>
      <c r="D235" s="1358"/>
      <c r="E235" s="1355" t="s">
        <v>1058</v>
      </c>
      <c r="F235" s="1354" t="str">
        <f>VLOOKUP(E235,'Mã xe'!$A$2:$B$79,2,0)</f>
        <v>8T</v>
      </c>
      <c r="G235" s="1351" t="s">
        <v>1256</v>
      </c>
      <c r="H235" s="1355" t="s">
        <v>1237</v>
      </c>
      <c r="I235" s="1350" t="str">
        <f>VLOOKUP(G235,'Thông tin'!$G$2:$H$197,2,0)</f>
        <v>XE01149</v>
      </c>
      <c r="J235" s="1350" t="e">
        <f>VLOOKUP(H235,'Thông tin'!$B$2:$C$384,2,0)</f>
        <v>#N/A</v>
      </c>
      <c r="K235" s="1350"/>
      <c r="L235" s="1356">
        <v>750000</v>
      </c>
      <c r="M235" s="1359"/>
    </row>
    <row r="236" spans="1:13">
      <c r="A236" s="1350">
        <v>276</v>
      </c>
      <c r="B236" s="1357" t="s">
        <v>705</v>
      </c>
      <c r="C236" s="1358">
        <v>46049</v>
      </c>
      <c r="D236" s="1358"/>
      <c r="E236" s="1355" t="s">
        <v>1058</v>
      </c>
      <c r="F236" s="1354" t="str">
        <f>VLOOKUP(E236,'Mã xe'!$A$2:$B$79,2,0)</f>
        <v>8T</v>
      </c>
      <c r="G236" s="1351" t="s">
        <v>1257</v>
      </c>
      <c r="H236" s="1355" t="s">
        <v>1237</v>
      </c>
      <c r="I236" s="1350" t="str">
        <f>VLOOKUP(G236,'Thông tin'!$G$2:$H$197,2,0)</f>
        <v>XE01151</v>
      </c>
      <c r="J236" s="1350" t="e">
        <f>VLOOKUP(H236,'Thông tin'!$B$2:$C$384,2,0)</f>
        <v>#N/A</v>
      </c>
      <c r="K236" s="1350"/>
      <c r="L236" s="1356">
        <v>750000</v>
      </c>
      <c r="M236" s="1359"/>
    </row>
    <row r="237" spans="1:13">
      <c r="A237" s="1350">
        <v>277</v>
      </c>
      <c r="B237" s="1357" t="s">
        <v>705</v>
      </c>
      <c r="C237" s="1358">
        <v>46049</v>
      </c>
      <c r="D237" s="1358"/>
      <c r="E237" s="1355" t="s">
        <v>1049</v>
      </c>
      <c r="F237" s="1354" t="str">
        <f>VLOOKUP(E237,'Mã xe'!$A$2:$B$79,2,0)</f>
        <v>8T</v>
      </c>
      <c r="G237" s="1351" t="s">
        <v>1359</v>
      </c>
      <c r="H237" s="1355" t="s">
        <v>2187</v>
      </c>
      <c r="I237" s="1350" t="str">
        <f>VLOOKUP(G237,'Thông tin'!$G$2:$H$197,2,0)</f>
        <v>XE01263</v>
      </c>
      <c r="J237" s="1350" t="e">
        <f>VLOOKUP(H237,'Thông tin'!$B$2:$C$384,2,0)</f>
        <v>#N/A</v>
      </c>
      <c r="K237" s="1350"/>
      <c r="L237" s="1356">
        <v>750000</v>
      </c>
      <c r="M237" s="1359"/>
    </row>
    <row r="238" spans="1:13">
      <c r="A238" s="1350">
        <v>278</v>
      </c>
      <c r="B238" s="1357" t="s">
        <v>705</v>
      </c>
      <c r="C238" s="1358">
        <v>46049</v>
      </c>
      <c r="D238" s="1358"/>
      <c r="E238" s="1355" t="s">
        <v>1049</v>
      </c>
      <c r="F238" s="1354" t="str">
        <f>VLOOKUP(E238,'Mã xe'!$A$2:$B$79,2,0)</f>
        <v>8T</v>
      </c>
      <c r="G238" s="1351" t="s">
        <v>2135</v>
      </c>
      <c r="H238" s="1355" t="s">
        <v>2187</v>
      </c>
      <c r="I238" s="1350" t="str">
        <f>VLOOKUP(G238,'Thông tin'!$G$2:$H$197,2,0)</f>
        <v>XE01456</v>
      </c>
      <c r="J238" s="1350" t="e">
        <f>VLOOKUP(H238,'Thông tin'!$B$2:$C$384,2,0)</f>
        <v>#N/A</v>
      </c>
      <c r="K238" s="1350"/>
      <c r="L238" s="1356">
        <v>750000</v>
      </c>
      <c r="M238" s="1359"/>
    </row>
    <row r="239" spans="1:13">
      <c r="A239" s="1350">
        <v>279</v>
      </c>
      <c r="B239" s="1360" t="s">
        <v>705</v>
      </c>
      <c r="C239" s="1358">
        <v>46049</v>
      </c>
      <c r="D239" s="1355"/>
      <c r="E239" s="1350" t="s">
        <v>2108</v>
      </c>
      <c r="F239" s="1354" t="str">
        <f>VLOOKUP(E239,'Mã xe'!$A$2:$B$79,2,0)</f>
        <v>8T</v>
      </c>
      <c r="G239" s="1359" t="s">
        <v>1261</v>
      </c>
      <c r="H239" s="1350" t="s">
        <v>2188</v>
      </c>
      <c r="I239" s="1350" t="str">
        <f>VLOOKUP(G239,'Thông tin'!$G$2:$H$197,2,0)</f>
        <v>XE00818</v>
      </c>
      <c r="J239" s="1350" t="e">
        <f>VLOOKUP(H239,'Thông tin'!$B$2:$C$384,2,0)</f>
        <v>#N/A</v>
      </c>
      <c r="K239" s="1350"/>
      <c r="L239" s="1356">
        <v>750000</v>
      </c>
      <c r="M239" s="1350"/>
    </row>
    <row r="240" spans="1:13">
      <c r="A240" s="1350">
        <v>280</v>
      </c>
      <c r="B240" s="1360" t="s">
        <v>705</v>
      </c>
      <c r="C240" s="1358">
        <v>46049</v>
      </c>
      <c r="D240" s="1355"/>
      <c r="E240" s="1350" t="s">
        <v>2108</v>
      </c>
      <c r="F240" s="1354" t="str">
        <f>VLOOKUP(E240,'Mã xe'!$A$2:$B$79,2,0)</f>
        <v>8T</v>
      </c>
      <c r="G240" s="1359" t="s">
        <v>1068</v>
      </c>
      <c r="H240" s="1350" t="s">
        <v>2188</v>
      </c>
      <c r="I240" s="1350" t="str">
        <f>VLOOKUP(G240,'Thông tin'!$G$2:$H$197,2,0)</f>
        <v>XE00957</v>
      </c>
      <c r="J240" s="1350" t="e">
        <f>VLOOKUP(H240,'Thông tin'!$B$2:$C$384,2,0)</f>
        <v>#N/A</v>
      </c>
      <c r="K240" s="1350"/>
      <c r="L240" s="1356">
        <v>750000</v>
      </c>
      <c r="M240" s="1350"/>
    </row>
    <row r="241" spans="1:13">
      <c r="A241" s="1350">
        <v>281</v>
      </c>
      <c r="B241" s="1360" t="s">
        <v>705</v>
      </c>
      <c r="C241" s="1358">
        <v>46049</v>
      </c>
      <c r="D241" s="1355"/>
      <c r="E241" s="1361" t="s">
        <v>2109</v>
      </c>
      <c r="F241" s="1354" t="str">
        <f>VLOOKUP(E241,'Mã xe'!$A$2:$B$79,2,0)</f>
        <v>8T</v>
      </c>
      <c r="G241" s="1359" t="s">
        <v>1354</v>
      </c>
      <c r="H241" s="1350" t="s">
        <v>2191</v>
      </c>
      <c r="I241" s="1350" t="str">
        <f>VLOOKUP(G241,'Thông tin'!$G$2:$H$197,2,0)</f>
        <v>XE01283</v>
      </c>
      <c r="J241" s="1350" t="e">
        <f>VLOOKUP(H241,'Thông tin'!$B$2:$C$384,2,0)</f>
        <v>#N/A</v>
      </c>
      <c r="K241" s="1371"/>
      <c r="L241" s="1356">
        <v>750000</v>
      </c>
      <c r="M241" s="1371"/>
    </row>
    <row r="242" spans="1:13">
      <c r="A242" s="1350">
        <v>282</v>
      </c>
      <c r="B242" s="1360" t="s">
        <v>705</v>
      </c>
      <c r="C242" s="1358">
        <v>46049</v>
      </c>
      <c r="D242" s="1355"/>
      <c r="E242" s="1361" t="s">
        <v>2109</v>
      </c>
      <c r="F242" s="1354" t="str">
        <f>VLOOKUP(E242,'Mã xe'!$A$2:$B$79,2,0)</f>
        <v>8T</v>
      </c>
      <c r="G242" s="1359" t="s">
        <v>1356</v>
      </c>
      <c r="H242" s="1350" t="s">
        <v>2191</v>
      </c>
      <c r="I242" s="1350" t="str">
        <f>VLOOKUP(G242,'Thông tin'!$G$2:$H$197,2,0)</f>
        <v>XE01317</v>
      </c>
      <c r="J242" s="1350" t="e">
        <f>VLOOKUP(H242,'Thông tin'!$B$2:$C$384,2,0)</f>
        <v>#N/A</v>
      </c>
      <c r="K242" s="1355"/>
      <c r="L242" s="1356">
        <v>750000</v>
      </c>
      <c r="M242" s="1355"/>
    </row>
    <row r="243" spans="1:13">
      <c r="A243" s="1350">
        <v>283</v>
      </c>
      <c r="B243" s="1360" t="s">
        <v>705</v>
      </c>
      <c r="C243" s="1358">
        <v>46049</v>
      </c>
      <c r="D243" s="1355"/>
      <c r="E243" s="1361" t="s">
        <v>1064</v>
      </c>
      <c r="F243" s="1354" t="str">
        <f>VLOOKUP(E243,'Mã xe'!$A$2:$B$79,2,0)</f>
        <v>15T</v>
      </c>
      <c r="G243" s="1359" t="s">
        <v>2122</v>
      </c>
      <c r="H243" s="1350" t="s">
        <v>2192</v>
      </c>
      <c r="I243" s="1350" t="str">
        <f>VLOOKUP(G243,'Thông tin'!$G$2:$H$197,2,0)</f>
        <v>XE01390</v>
      </c>
      <c r="J243" s="1350" t="e">
        <f>VLOOKUP(H243,'Thông tin'!$B$2:$C$384,2,0)</f>
        <v>#N/A</v>
      </c>
      <c r="K243" s="1355"/>
      <c r="L243" s="1356">
        <v>750000</v>
      </c>
      <c r="M243" s="1355"/>
    </row>
    <row r="244" spans="1:13">
      <c r="A244" s="1350">
        <v>284</v>
      </c>
      <c r="B244" s="1360" t="s">
        <v>705</v>
      </c>
      <c r="C244" s="1358">
        <v>46049</v>
      </c>
      <c r="D244" s="1355"/>
      <c r="E244" s="1361" t="s">
        <v>1064</v>
      </c>
      <c r="F244" s="1354" t="str">
        <f>VLOOKUP(E244,'Mã xe'!$A$2:$B$79,2,0)</f>
        <v>15T</v>
      </c>
      <c r="G244" s="1359" t="s">
        <v>2182</v>
      </c>
      <c r="H244" s="1350" t="s">
        <v>2192</v>
      </c>
      <c r="I244" s="1350" t="str">
        <f>VLOOKUP(G244,'Thông tin'!$G$2:$H$197,2,0)</f>
        <v>XE01490</v>
      </c>
      <c r="J244" s="1350" t="e">
        <f>VLOOKUP(H244,'Thông tin'!$B$2:$C$384,2,0)</f>
        <v>#N/A</v>
      </c>
      <c r="K244" s="1355"/>
      <c r="L244" s="1356">
        <v>750000</v>
      </c>
      <c r="M244" s="1355"/>
    </row>
    <row r="245" spans="1:13">
      <c r="A245" s="1350">
        <v>285</v>
      </c>
      <c r="B245" s="1360" t="s">
        <v>705</v>
      </c>
      <c r="C245" s="1358">
        <v>46050</v>
      </c>
      <c r="D245" s="1355"/>
      <c r="E245" s="1350" t="s">
        <v>1065</v>
      </c>
      <c r="F245" s="1354" t="str">
        <f>VLOOKUP(E245,'Mã xe'!$A$2:$B$79,2,0)</f>
        <v>8T</v>
      </c>
      <c r="G245" s="1359" t="s">
        <v>1246</v>
      </c>
      <c r="H245" s="1355" t="s">
        <v>1237</v>
      </c>
      <c r="I245" s="1350" t="str">
        <f>VLOOKUP(G245,'Thông tin'!$G$2:$H$197,2,0)</f>
        <v>XE01102</v>
      </c>
      <c r="J245" s="1350" t="e">
        <f>VLOOKUP(H245,'Thông tin'!$B$2:$C$384,2,0)</f>
        <v>#N/A</v>
      </c>
      <c r="K245" s="1355"/>
      <c r="L245" s="1356">
        <v>750000</v>
      </c>
      <c r="M245" s="1355"/>
    </row>
    <row r="246" spans="1:13">
      <c r="A246" s="1350">
        <v>286</v>
      </c>
      <c r="B246" s="1360" t="s">
        <v>705</v>
      </c>
      <c r="C246" s="1358">
        <v>46050</v>
      </c>
      <c r="D246" s="1355"/>
      <c r="E246" s="1350" t="s">
        <v>1065</v>
      </c>
      <c r="F246" s="1354" t="str">
        <f>VLOOKUP(E246,'Mã xe'!$A$2:$B$79,2,0)</f>
        <v>8T</v>
      </c>
      <c r="G246" s="1359" t="s">
        <v>847</v>
      </c>
      <c r="H246" s="1355" t="s">
        <v>1237</v>
      </c>
      <c r="I246" s="1350" t="str">
        <f>VLOOKUP(G246,'Thông tin'!$G$2:$H$197,2,0)</f>
        <v>XE00873</v>
      </c>
      <c r="J246" s="1350" t="e">
        <f>VLOOKUP(H246,'Thông tin'!$B$2:$C$384,2,0)</f>
        <v>#N/A</v>
      </c>
      <c r="K246" s="1355"/>
      <c r="L246" s="1356">
        <v>750000</v>
      </c>
      <c r="M246" s="1355"/>
    </row>
    <row r="247" spans="1:13">
      <c r="A247" s="1350">
        <v>287</v>
      </c>
      <c r="B247" s="1360" t="s">
        <v>705</v>
      </c>
      <c r="C247" s="1358">
        <v>46050</v>
      </c>
      <c r="D247" s="1355"/>
      <c r="E247" s="1350" t="s">
        <v>1037</v>
      </c>
      <c r="F247" s="1354" t="str">
        <f>VLOOKUP(E247,'Mã xe'!$A$2:$B$79,2,0)</f>
        <v>8T</v>
      </c>
      <c r="G247" s="1359" t="s">
        <v>829</v>
      </c>
      <c r="H247" s="1350" t="s">
        <v>2187</v>
      </c>
      <c r="I247" s="1350" t="str">
        <f>VLOOKUP(G247,'Thông tin'!$G$2:$H$197,2,0)</f>
        <v>XE00934</v>
      </c>
      <c r="J247" s="1350" t="e">
        <f>VLOOKUP(H247,'Thông tin'!$B$2:$C$384,2,0)</f>
        <v>#N/A</v>
      </c>
      <c r="K247" s="1355"/>
      <c r="L247" s="1356">
        <v>750000</v>
      </c>
      <c r="M247" s="1355"/>
    </row>
    <row r="248" spans="1:13">
      <c r="A248" s="1350">
        <v>288</v>
      </c>
      <c r="B248" s="1360" t="s">
        <v>705</v>
      </c>
      <c r="C248" s="1358">
        <v>46050</v>
      </c>
      <c r="D248" s="1355"/>
      <c r="E248" s="1350" t="s">
        <v>1037</v>
      </c>
      <c r="F248" s="1354" t="str">
        <f>VLOOKUP(E248,'Mã xe'!$A$2:$B$79,2,0)</f>
        <v>8T</v>
      </c>
      <c r="G248" s="1359" t="s">
        <v>1074</v>
      </c>
      <c r="H248" s="1350" t="s">
        <v>2187</v>
      </c>
      <c r="I248" s="1350" t="str">
        <f>VLOOKUP(G248,'Thông tin'!$G$2:$H$197,2,0)</f>
        <v>XE00996</v>
      </c>
      <c r="J248" s="1350" t="e">
        <f>VLOOKUP(H248,'Thông tin'!$B$2:$C$384,2,0)</f>
        <v>#N/A</v>
      </c>
      <c r="K248" s="1355"/>
      <c r="L248" s="1356">
        <v>750000</v>
      </c>
      <c r="M248" s="1355"/>
    </row>
    <row r="249" spans="1:13">
      <c r="A249" s="1350">
        <v>289</v>
      </c>
      <c r="B249" s="1360" t="s">
        <v>705</v>
      </c>
      <c r="C249" s="1358">
        <v>46050</v>
      </c>
      <c r="D249" s="1355"/>
      <c r="E249" s="1361" t="s">
        <v>1027</v>
      </c>
      <c r="F249" s="1354" t="str">
        <f>VLOOKUP(E249,'Mã xe'!$A$2:$B$79,2,0)</f>
        <v>15T</v>
      </c>
      <c r="G249" s="1359" t="s">
        <v>20</v>
      </c>
      <c r="H249" s="1350" t="s">
        <v>2188</v>
      </c>
      <c r="I249" s="1350" t="str">
        <f>VLOOKUP(G249,'Thông tin'!$G$2:$H$197,2,0)</f>
        <v>XE00499</v>
      </c>
      <c r="J249" s="1350" t="e">
        <f>VLOOKUP(H249,'Thông tin'!$B$2:$C$384,2,0)</f>
        <v>#N/A</v>
      </c>
      <c r="K249" s="1355"/>
      <c r="L249" s="1356">
        <v>750000</v>
      </c>
      <c r="M249" s="1355"/>
    </row>
    <row r="250" spans="1:13">
      <c r="A250" s="1350">
        <v>290</v>
      </c>
      <c r="B250" s="1360" t="s">
        <v>705</v>
      </c>
      <c r="C250" s="1358">
        <v>46050</v>
      </c>
      <c r="D250" s="1355"/>
      <c r="E250" s="1361" t="s">
        <v>1027</v>
      </c>
      <c r="F250" s="1354" t="str">
        <f>VLOOKUP(E250,'Mã xe'!$A$2:$B$79,2,0)</f>
        <v>15T</v>
      </c>
      <c r="G250" s="1359" t="s">
        <v>1432</v>
      </c>
      <c r="H250" s="1350" t="s">
        <v>2188</v>
      </c>
      <c r="I250" s="1350" t="str">
        <f>VLOOKUP(G250,'Thông tin'!$G$2:$H$197,2,0)</f>
        <v>XE01315</v>
      </c>
      <c r="J250" s="1350" t="e">
        <f>VLOOKUP(H250,'Thông tin'!$B$2:$C$384,2,0)</f>
        <v>#N/A</v>
      </c>
      <c r="K250" s="1355"/>
      <c r="L250" s="1356">
        <v>750000</v>
      </c>
      <c r="M250" s="1355"/>
    </row>
    <row r="251" spans="1:13">
      <c r="A251" s="1350">
        <v>291</v>
      </c>
      <c r="B251" s="1360" t="s">
        <v>705</v>
      </c>
      <c r="C251" s="1358">
        <v>46050</v>
      </c>
      <c r="D251" s="1355"/>
      <c r="E251" s="1361" t="s">
        <v>1250</v>
      </c>
      <c r="F251" s="1354" t="str">
        <f>VLOOKUP(E251,'Mã xe'!$A$2:$B$79,2,0)</f>
        <v>8T</v>
      </c>
      <c r="G251" s="1359" t="s">
        <v>1046</v>
      </c>
      <c r="H251" s="1355" t="s">
        <v>2271</v>
      </c>
      <c r="I251" s="1350" t="str">
        <f>VLOOKUP(G251,'Thông tin'!$G$2:$H$197,2,0)</f>
        <v>XE00958</v>
      </c>
      <c r="J251" s="1350">
        <f>VLOOKUP(H251,'Thông tin'!$B$2:$C$384,2,0)</f>
        <v>1606</v>
      </c>
      <c r="K251" s="1355"/>
      <c r="L251" s="1356">
        <v>750000</v>
      </c>
      <c r="M251" s="1355"/>
    </row>
    <row r="252" spans="1:13">
      <c r="A252" s="1350">
        <v>292</v>
      </c>
      <c r="B252" s="1360" t="s">
        <v>705</v>
      </c>
      <c r="C252" s="1358">
        <v>46050</v>
      </c>
      <c r="D252" s="1355"/>
      <c r="E252" s="1361" t="s">
        <v>1250</v>
      </c>
      <c r="F252" s="1354" t="str">
        <f>VLOOKUP(E252,'Mã xe'!$A$2:$B$79,2,0)</f>
        <v>8T</v>
      </c>
      <c r="G252" s="1359" t="s">
        <v>826</v>
      </c>
      <c r="H252" s="1355" t="s">
        <v>2271</v>
      </c>
      <c r="I252" s="1350" t="str">
        <f>VLOOKUP(G252,'Thông tin'!$G$2:$H$197,2,0)</f>
        <v>XE00935</v>
      </c>
      <c r="J252" s="1350">
        <f>VLOOKUP(H252,'Thông tin'!$B$2:$C$384,2,0)</f>
        <v>1606</v>
      </c>
      <c r="K252" s="1355"/>
      <c r="L252" s="1356">
        <v>750000</v>
      </c>
      <c r="M252" s="1355"/>
    </row>
    <row r="253" spans="1:13">
      <c r="A253" s="1350">
        <v>295</v>
      </c>
      <c r="B253" s="1360" t="s">
        <v>2185</v>
      </c>
      <c r="C253" s="1358">
        <v>46050</v>
      </c>
      <c r="D253" s="1355"/>
      <c r="E253" s="1361" t="s">
        <v>1004</v>
      </c>
      <c r="F253" s="1354" t="str">
        <f>VLOOKUP(E253,'Mã xe'!$A$2:$B$79,2,0)</f>
        <v>15T</v>
      </c>
      <c r="G253" s="1359" t="s">
        <v>1343</v>
      </c>
      <c r="H253" s="1355" t="s">
        <v>2271</v>
      </c>
      <c r="I253" s="1350" t="str">
        <f>VLOOKUP(G253,'Thông tin'!$G$2:$H$197,2,0)</f>
        <v>XE01276</v>
      </c>
      <c r="J253" s="1350">
        <f>VLOOKUP(H253,'Thông tin'!$B$2:$C$384,2,0)</f>
        <v>1606</v>
      </c>
      <c r="K253" s="1355"/>
      <c r="L253" s="1356">
        <v>750000</v>
      </c>
      <c r="M253" s="1355"/>
    </row>
    <row r="254" spans="1:13">
      <c r="A254" s="1350">
        <v>296</v>
      </c>
      <c r="B254" s="1360" t="s">
        <v>2185</v>
      </c>
      <c r="C254" s="1358">
        <v>46050</v>
      </c>
      <c r="D254" s="1355"/>
      <c r="E254" s="1361" t="s">
        <v>1004</v>
      </c>
      <c r="F254" s="1354" t="str">
        <f>VLOOKUP(E254,'Mã xe'!$A$2:$B$79,2,0)</f>
        <v>15T</v>
      </c>
      <c r="G254" s="1359" t="s">
        <v>1361</v>
      </c>
      <c r="H254" s="1355" t="s">
        <v>2271</v>
      </c>
      <c r="I254" s="1350" t="str">
        <f>VLOOKUP(G254,'Thông tin'!$G$2:$H$197,2,0)</f>
        <v>XE01331</v>
      </c>
      <c r="J254" s="1350">
        <f>VLOOKUP(H254,'Thông tin'!$B$2:$C$384,2,0)</f>
        <v>1606</v>
      </c>
      <c r="K254" s="1355"/>
      <c r="L254" s="1356">
        <v>750000</v>
      </c>
      <c r="M254" s="1355"/>
    </row>
    <row r="255" spans="1:13">
      <c r="A255" s="1350">
        <v>297</v>
      </c>
      <c r="B255" s="1360" t="s">
        <v>705</v>
      </c>
      <c r="C255" s="1358">
        <v>46051</v>
      </c>
      <c r="D255" s="1355"/>
      <c r="E255" s="1361" t="s">
        <v>1030</v>
      </c>
      <c r="F255" s="1354" t="str">
        <f>VLOOKUP(E255,'Mã xe'!$A$2:$B$79,2,0)</f>
        <v>15T</v>
      </c>
      <c r="G255" s="1359" t="s">
        <v>1341</v>
      </c>
      <c r="H255" s="1355" t="s">
        <v>1237</v>
      </c>
      <c r="I255" s="1350" t="str">
        <f>VLOOKUP(G255,'Thông tin'!$G$2:$H$197,2,0)</f>
        <v>XE01281</v>
      </c>
      <c r="J255" s="1350" t="e">
        <f>VLOOKUP(H255,'Thông tin'!$B$2:$C$384,2,0)</f>
        <v>#N/A</v>
      </c>
      <c r="K255" s="1355"/>
      <c r="L255" s="1356">
        <v>750000</v>
      </c>
      <c r="M255" s="1355"/>
    </row>
    <row r="256" spans="1:13">
      <c r="A256" s="1350">
        <v>298</v>
      </c>
      <c r="B256" s="1360" t="s">
        <v>705</v>
      </c>
      <c r="C256" s="1358">
        <v>46051</v>
      </c>
      <c r="D256" s="1355"/>
      <c r="E256" s="1361" t="s">
        <v>1030</v>
      </c>
      <c r="F256" s="1354" t="str">
        <f>VLOOKUP(E256,'Mã xe'!$A$2:$B$79,2,0)</f>
        <v>15T</v>
      </c>
      <c r="G256" s="1359" t="s">
        <v>2134</v>
      </c>
      <c r="H256" s="1355" t="s">
        <v>1237</v>
      </c>
      <c r="I256" s="1350" t="str">
        <f>VLOOKUP(G256,'Thông tin'!$G$2:$H$197,2,0)</f>
        <v>XE01453</v>
      </c>
      <c r="J256" s="1350" t="e">
        <f>VLOOKUP(H256,'Thông tin'!$B$2:$C$384,2,0)</f>
        <v>#N/A</v>
      </c>
      <c r="K256" s="1355"/>
      <c r="L256" s="1356">
        <v>750000</v>
      </c>
      <c r="M256" s="1355"/>
    </row>
    <row r="257" spans="1:13">
      <c r="A257" s="1350">
        <v>299</v>
      </c>
      <c r="B257" s="1360" t="s">
        <v>705</v>
      </c>
      <c r="C257" s="1358">
        <v>46051</v>
      </c>
      <c r="D257" s="1355"/>
      <c r="E257" s="1350" t="s">
        <v>1057</v>
      </c>
      <c r="F257" s="1354" t="str">
        <f>VLOOKUP(E257,'Mã xe'!$A$2:$B$79,2,0)</f>
        <v>8T</v>
      </c>
      <c r="G257" s="1359" t="s">
        <v>1050</v>
      </c>
      <c r="H257" s="1355" t="s">
        <v>1237</v>
      </c>
      <c r="I257" s="1350" t="str">
        <f>VLOOKUP(G257,'Thông tin'!$G$2:$H$197,2,0)</f>
        <v>XE01005</v>
      </c>
      <c r="J257" s="1350" t="e">
        <f>VLOOKUP(H257,'Thông tin'!$B$2:$C$384,2,0)</f>
        <v>#N/A</v>
      </c>
      <c r="K257" s="1355"/>
      <c r="L257" s="1356">
        <v>750000</v>
      </c>
      <c r="M257" s="1355"/>
    </row>
    <row r="258" spans="1:13">
      <c r="A258" s="1350">
        <v>300</v>
      </c>
      <c r="B258" s="1360" t="s">
        <v>705</v>
      </c>
      <c r="C258" s="1358">
        <v>46051</v>
      </c>
      <c r="D258" s="1355"/>
      <c r="E258" s="1350" t="s">
        <v>1057</v>
      </c>
      <c r="F258" s="1354" t="str">
        <f>VLOOKUP(E258,'Mã xe'!$A$2:$B$79,2,0)</f>
        <v>8T</v>
      </c>
      <c r="G258" s="1359" t="s">
        <v>1258</v>
      </c>
      <c r="H258" s="1355" t="s">
        <v>1237</v>
      </c>
      <c r="I258" s="1350" t="str">
        <f>VLOOKUP(G258,'Thông tin'!$G$2:$H$197,2,0)</f>
        <v>XE01164</v>
      </c>
      <c r="J258" s="1350" t="e">
        <f>VLOOKUP(H258,'Thông tin'!$B$2:$C$384,2,0)</f>
        <v>#N/A</v>
      </c>
      <c r="K258" s="1355"/>
      <c r="L258" s="1356">
        <v>750000</v>
      </c>
      <c r="M258" s="1355"/>
    </row>
    <row r="259" spans="1:13">
      <c r="A259" s="1350">
        <v>301</v>
      </c>
      <c r="B259" s="1360" t="s">
        <v>705</v>
      </c>
      <c r="C259" s="1358">
        <v>46051</v>
      </c>
      <c r="D259" s="1355"/>
      <c r="E259" s="1361" t="s">
        <v>1045</v>
      </c>
      <c r="F259" s="1354" t="str">
        <f>VLOOKUP(E259,'Mã xe'!$A$2:$B$79,2,0)</f>
        <v>8T</v>
      </c>
      <c r="G259" s="1359" t="s">
        <v>1443</v>
      </c>
      <c r="H259" s="1350" t="s">
        <v>2187</v>
      </c>
      <c r="I259" s="1350" t="str">
        <f>VLOOKUP(G259,'Thông tin'!$G$2:$H$197,2,0)</f>
        <v>XE01335</v>
      </c>
      <c r="J259" s="1350" t="e">
        <f>VLOOKUP(H259,'Thông tin'!$B$2:$C$384,2,0)</f>
        <v>#N/A</v>
      </c>
      <c r="K259" s="1355"/>
      <c r="L259" s="1356">
        <v>750000</v>
      </c>
      <c r="M259" s="1355"/>
    </row>
    <row r="260" spans="1:13">
      <c r="A260" s="1350">
        <v>302</v>
      </c>
      <c r="B260" s="1360" t="s">
        <v>705</v>
      </c>
      <c r="C260" s="1358">
        <v>46051</v>
      </c>
      <c r="D260" s="1355"/>
      <c r="E260" s="1361" t="s">
        <v>1045</v>
      </c>
      <c r="F260" s="1354" t="str">
        <f>VLOOKUP(E260,'Mã xe'!$A$2:$B$79,2,0)</f>
        <v>8T</v>
      </c>
      <c r="G260" s="1359" t="s">
        <v>1445</v>
      </c>
      <c r="H260" s="1350" t="s">
        <v>2187</v>
      </c>
      <c r="I260" s="1350" t="str">
        <f>VLOOKUP(G260,'Thông tin'!$G$2:$H$197,2,0)</f>
        <v>XE01336</v>
      </c>
      <c r="J260" s="1350" t="e">
        <f>VLOOKUP(H260,'Thông tin'!$B$2:$C$384,2,0)</f>
        <v>#N/A</v>
      </c>
      <c r="K260" s="1355"/>
      <c r="L260" s="1356">
        <v>750000</v>
      </c>
      <c r="M260" s="1355"/>
    </row>
    <row r="261" spans="1:13">
      <c r="A261" s="1350">
        <v>305</v>
      </c>
      <c r="B261" s="1360" t="s">
        <v>705</v>
      </c>
      <c r="C261" s="1358">
        <v>46052</v>
      </c>
      <c r="D261" s="1355"/>
      <c r="E261" s="1361" t="s">
        <v>1248</v>
      </c>
      <c r="F261" s="1354" t="str">
        <f>VLOOKUP(E261,'Mã xe'!$A$2:$B$79,2,0)</f>
        <v>8T</v>
      </c>
      <c r="G261" s="1359" t="s">
        <v>1338</v>
      </c>
      <c r="H261" s="1350" t="s">
        <v>2187</v>
      </c>
      <c r="I261" s="1350" t="str">
        <f>VLOOKUP(G261,'Thông tin'!$G$2:$H$197,2,0)</f>
        <v>XE01304</v>
      </c>
      <c r="J261" s="1350" t="e">
        <f>VLOOKUP(H261,'Thông tin'!$B$2:$C$384,2,0)</f>
        <v>#N/A</v>
      </c>
      <c r="K261" s="1355"/>
      <c r="L261" s="1356">
        <v>750000</v>
      </c>
      <c r="M261" s="1355"/>
    </row>
    <row r="262" spans="1:13">
      <c r="A262" s="1350">
        <v>306</v>
      </c>
      <c r="B262" s="1360" t="s">
        <v>705</v>
      </c>
      <c r="C262" s="1358">
        <v>46052</v>
      </c>
      <c r="D262" s="1355"/>
      <c r="E262" s="1361" t="s">
        <v>1248</v>
      </c>
      <c r="F262" s="1354" t="str">
        <f>VLOOKUP(E262,'Mã xe'!$A$2:$B$79,2,0)</f>
        <v>8T</v>
      </c>
      <c r="G262" s="1359" t="s">
        <v>1339</v>
      </c>
      <c r="H262" s="1350" t="s">
        <v>2187</v>
      </c>
      <c r="I262" s="1350" t="str">
        <f>VLOOKUP(G262,'Thông tin'!$G$2:$H$197,2,0)</f>
        <v>XE01305</v>
      </c>
      <c r="J262" s="1350" t="e">
        <f>VLOOKUP(H262,'Thông tin'!$B$2:$C$384,2,0)</f>
        <v>#N/A</v>
      </c>
      <c r="K262" s="1355"/>
      <c r="L262" s="1356">
        <v>750000</v>
      </c>
      <c r="M262" s="1355"/>
    </row>
    <row r="263" spans="1:13">
      <c r="A263" s="1350">
        <v>307</v>
      </c>
      <c r="B263" s="1360" t="s">
        <v>705</v>
      </c>
      <c r="C263" s="1358">
        <v>46052</v>
      </c>
      <c r="D263" s="1355"/>
      <c r="E263" s="1361" t="s">
        <v>2184</v>
      </c>
      <c r="F263" s="1354" t="str">
        <f>VLOOKUP(E263,'Mã xe'!$A$2:$B$84,2,0)</f>
        <v>8T</v>
      </c>
      <c r="G263" s="1350" t="s">
        <v>1242</v>
      </c>
      <c r="H263" s="1350" t="s">
        <v>2188</v>
      </c>
      <c r="I263" s="1350" t="str">
        <f>VLOOKUP(G263,'Thông tin'!$G$2:$H$197,2,0)</f>
        <v>XE01100</v>
      </c>
      <c r="J263" s="1350" t="e">
        <f>VLOOKUP(H263,'Thông tin'!$B$2:$C$384,2,0)</f>
        <v>#N/A</v>
      </c>
      <c r="K263" s="1355"/>
      <c r="L263" s="1356">
        <v>750000</v>
      </c>
      <c r="M263" s="1355"/>
    </row>
    <row r="264" spans="1:13">
      <c r="A264" s="1350">
        <v>308</v>
      </c>
      <c r="B264" s="1360" t="s">
        <v>705</v>
      </c>
      <c r="C264" s="1358">
        <v>46052</v>
      </c>
      <c r="D264" s="1355"/>
      <c r="E264" s="1361" t="s">
        <v>2184</v>
      </c>
      <c r="F264" s="1354" t="str">
        <f>VLOOKUP(E264,'Mã xe'!$A$2:$B$84,2,0)</f>
        <v>8T</v>
      </c>
      <c r="G264" s="1359" t="s">
        <v>1249</v>
      </c>
      <c r="H264" s="1350" t="s">
        <v>2188</v>
      </c>
      <c r="I264" s="1350" t="str">
        <f>VLOOKUP(G264,'Thông tin'!$G$2:$H$197,2,0)</f>
        <v>XE01099</v>
      </c>
      <c r="J264" s="1350" t="e">
        <f>VLOOKUP(H264,'Thông tin'!$B$2:$C$384,2,0)</f>
        <v>#N/A</v>
      </c>
      <c r="K264" s="1355"/>
      <c r="L264" s="1356">
        <v>750000</v>
      </c>
      <c r="M264" s="1355"/>
    </row>
    <row r="265" spans="1:13">
      <c r="A265" s="1350">
        <v>311</v>
      </c>
      <c r="B265" s="1360" t="s">
        <v>705</v>
      </c>
      <c r="C265" s="1358">
        <v>46052</v>
      </c>
      <c r="D265" s="1355"/>
      <c r="E265" s="1361" t="s">
        <v>1033</v>
      </c>
      <c r="F265" s="1354" t="str">
        <f>VLOOKUP(E265,'Mã xe'!$A$2:$B$79,2,0)</f>
        <v>15T</v>
      </c>
      <c r="G265" s="1350" t="s">
        <v>2170</v>
      </c>
      <c r="H265" s="1350" t="s">
        <v>2192</v>
      </c>
      <c r="I265" s="1350" t="str">
        <f>VLOOKUP(G265,'Thông tin'!$G$2:$H$197,2,0)</f>
        <v>XE01470</v>
      </c>
      <c r="J265" s="1350" t="e">
        <f>VLOOKUP(H265,'Thông tin'!$B$2:$C$384,2,0)</f>
        <v>#N/A</v>
      </c>
      <c r="K265" s="1355"/>
      <c r="L265" s="1356">
        <v>750000</v>
      </c>
      <c r="M265" s="1355"/>
    </row>
    <row r="266" spans="1:13">
      <c r="A266" s="1350">
        <v>312</v>
      </c>
      <c r="B266" s="1360" t="s">
        <v>705</v>
      </c>
      <c r="C266" s="1358">
        <v>46052</v>
      </c>
      <c r="D266" s="1355"/>
      <c r="E266" s="1361" t="s">
        <v>1033</v>
      </c>
      <c r="F266" s="1354" t="str">
        <f>VLOOKUP(E266,'Mã xe'!$A$2:$B$79,2,0)</f>
        <v>15T</v>
      </c>
      <c r="G266" s="1351" t="s">
        <v>2212</v>
      </c>
      <c r="H266" s="1350" t="s">
        <v>2192</v>
      </c>
      <c r="I266" s="1350" t="e">
        <f>VLOOKUP(G266,'Thông tin'!$G$2:$H$197,2,0)</f>
        <v>#N/A</v>
      </c>
      <c r="J266" s="1350" t="e">
        <f>VLOOKUP(H266,'Thông tin'!$B$2:$C$384,2,0)</f>
        <v>#N/A</v>
      </c>
      <c r="K266" s="1355"/>
      <c r="L266" s="1356">
        <v>750000</v>
      </c>
      <c r="M266" s="1355"/>
    </row>
    <row r="267" spans="1:13">
      <c r="A267" s="1350">
        <v>313</v>
      </c>
      <c r="B267" s="1360" t="s">
        <v>705</v>
      </c>
      <c r="C267" s="1358">
        <v>46053</v>
      </c>
      <c r="D267" s="1355"/>
      <c r="E267" s="1350" t="s">
        <v>1049</v>
      </c>
      <c r="F267" s="1354" t="str">
        <f>VLOOKUP(E267,'Mã xe'!$A$2:$B$79,2,0)</f>
        <v>8T</v>
      </c>
      <c r="G267" s="1350" t="s">
        <v>1359</v>
      </c>
      <c r="H267" s="1355" t="s">
        <v>1237</v>
      </c>
      <c r="I267" s="1350" t="str">
        <f>VLOOKUP(G267,'Thông tin'!$G$2:$H$197,2,0)</f>
        <v>XE01263</v>
      </c>
      <c r="J267" s="1350" t="e">
        <f>VLOOKUP(H267,'Thông tin'!$B$2:$C$384,2,0)</f>
        <v>#N/A</v>
      </c>
      <c r="K267" s="1355"/>
      <c r="L267" s="1356">
        <v>750000</v>
      </c>
      <c r="M267" s="1355"/>
    </row>
    <row r="268" spans="1:13">
      <c r="A268" s="1350">
        <v>314</v>
      </c>
      <c r="B268" s="1360" t="s">
        <v>705</v>
      </c>
      <c r="C268" s="1358">
        <v>46053</v>
      </c>
      <c r="D268" s="1355"/>
      <c r="E268" s="1350" t="s">
        <v>1049</v>
      </c>
      <c r="F268" s="1354" t="str">
        <f>VLOOKUP(E268,'Mã xe'!$A$2:$B$79,2,0)</f>
        <v>8T</v>
      </c>
      <c r="G268" s="1359" t="s">
        <v>2135</v>
      </c>
      <c r="H268" s="1355" t="s">
        <v>1237</v>
      </c>
      <c r="I268" s="1350" t="str">
        <f>VLOOKUP(G268,'Thông tin'!$G$2:$H$197,2,0)</f>
        <v>XE01456</v>
      </c>
      <c r="J268" s="1350" t="e">
        <f>VLOOKUP(H268,'Thông tin'!$B$2:$C$384,2,0)</f>
        <v>#N/A</v>
      </c>
      <c r="K268" s="1355"/>
      <c r="L268" s="1356">
        <v>750000</v>
      </c>
      <c r="M268" s="1355"/>
    </row>
    <row r="269" spans="1:13">
      <c r="A269" s="1350">
        <v>315</v>
      </c>
      <c r="B269" s="1360" t="s">
        <v>705</v>
      </c>
      <c r="C269" s="1358">
        <v>46053</v>
      </c>
      <c r="D269" s="1355"/>
      <c r="E269" s="1361" t="s">
        <v>1064</v>
      </c>
      <c r="F269" s="1354" t="str">
        <f>VLOOKUP(E269,'Mã xe'!$A$2:$B$79,2,0)</f>
        <v>15T</v>
      </c>
      <c r="G269" s="1359" t="s">
        <v>2122</v>
      </c>
      <c r="H269" s="1355" t="s">
        <v>1237</v>
      </c>
      <c r="I269" s="1350" t="str">
        <f>VLOOKUP(G269,'Thông tin'!$G$2:$H$197,2,0)</f>
        <v>XE01390</v>
      </c>
      <c r="J269" s="1350" t="e">
        <f>VLOOKUP(H269,'Thông tin'!$B$2:$C$384,2,0)</f>
        <v>#N/A</v>
      </c>
      <c r="K269" s="1355"/>
      <c r="L269" s="1356">
        <v>750000</v>
      </c>
      <c r="M269" s="1355"/>
    </row>
    <row r="270" spans="1:13">
      <c r="A270" s="1350">
        <v>316</v>
      </c>
      <c r="B270" s="1360" t="s">
        <v>705</v>
      </c>
      <c r="C270" s="1358">
        <v>46053</v>
      </c>
      <c r="D270" s="1355"/>
      <c r="E270" s="1361" t="s">
        <v>1064</v>
      </c>
      <c r="F270" s="1354" t="str">
        <f>VLOOKUP(E270,'Mã xe'!$A$2:$B$79,2,0)</f>
        <v>15T</v>
      </c>
      <c r="G270" s="1359" t="s">
        <v>2182</v>
      </c>
      <c r="H270" s="1355" t="s">
        <v>1237</v>
      </c>
      <c r="I270" s="1350" t="str">
        <f>VLOOKUP(G270,'Thông tin'!$G$2:$H$197,2,0)</f>
        <v>XE01490</v>
      </c>
      <c r="J270" s="1350" t="e">
        <f>VLOOKUP(H270,'Thông tin'!$B$2:$C$384,2,0)</f>
        <v>#N/A</v>
      </c>
      <c r="K270" s="1355"/>
      <c r="L270" s="1356">
        <v>750000</v>
      </c>
      <c r="M270" s="1355"/>
    </row>
    <row r="271" spans="1:13">
      <c r="A271" s="1350">
        <v>317</v>
      </c>
      <c r="B271" s="1360" t="s">
        <v>705</v>
      </c>
      <c r="C271" s="1358">
        <v>46053</v>
      </c>
      <c r="D271" s="1355"/>
      <c r="E271" s="1350" t="s">
        <v>2110</v>
      </c>
      <c r="F271" s="1354" t="str">
        <f>VLOOKUP(E271,'Mã xe'!$A$2:$B$79,2,0)</f>
        <v>8T</v>
      </c>
      <c r="G271" s="1359" t="s">
        <v>1358</v>
      </c>
      <c r="H271" s="1350" t="s">
        <v>2187</v>
      </c>
      <c r="I271" s="1350" t="str">
        <f>VLOOKUP(G271,'Thông tin'!$G$2:$H$197,2,0)</f>
        <v>XE01326</v>
      </c>
      <c r="J271" s="1350" t="e">
        <f>VLOOKUP(H271,'Thông tin'!$B$2:$C$384,2,0)</f>
        <v>#N/A</v>
      </c>
      <c r="K271" s="1355"/>
      <c r="L271" s="1356">
        <v>750000</v>
      </c>
      <c r="M271" s="1355"/>
    </row>
    <row r="272" spans="1:13">
      <c r="A272" s="1350">
        <v>318</v>
      </c>
      <c r="B272" s="1360" t="s">
        <v>705</v>
      </c>
      <c r="C272" s="1358">
        <v>46053</v>
      </c>
      <c r="D272" s="1355"/>
      <c r="E272" s="1350" t="s">
        <v>2110</v>
      </c>
      <c r="F272" s="1354" t="str">
        <f>VLOOKUP(E272,'Mã xe'!$A$2:$B$79,2,0)</f>
        <v>8T</v>
      </c>
      <c r="G272" s="1359" t="s">
        <v>1357</v>
      </c>
      <c r="H272" s="1350" t="s">
        <v>2187</v>
      </c>
      <c r="I272" s="1350" t="str">
        <f>VLOOKUP(G272,'Thông tin'!$G$2:$H$197,2,0)</f>
        <v>XE01325</v>
      </c>
      <c r="J272" s="1350" t="e">
        <f>VLOOKUP(H272,'Thông tin'!$B$2:$C$384,2,0)</f>
        <v>#N/A</v>
      </c>
      <c r="K272" s="1355"/>
      <c r="L272" s="1356">
        <v>750000</v>
      </c>
      <c r="M272" s="1355"/>
    </row>
    <row r="273" spans="1:13">
      <c r="A273" s="1350">
        <v>319</v>
      </c>
      <c r="B273" s="1360" t="s">
        <v>705</v>
      </c>
      <c r="C273" s="1358">
        <v>46053</v>
      </c>
      <c r="D273" s="1355"/>
      <c r="E273" s="1361" t="s">
        <v>2111</v>
      </c>
      <c r="F273" s="1354" t="str">
        <f>VLOOKUP(E273,'Mã xe'!$A$2:$B$79,2,0)</f>
        <v>8T</v>
      </c>
      <c r="G273" s="1359" t="s">
        <v>2125</v>
      </c>
      <c r="H273" s="1350" t="s">
        <v>2188</v>
      </c>
      <c r="I273" s="1350" t="str">
        <f>VLOOKUP(G273,'Thông tin'!$G$2:$H$197,2,0)</f>
        <v>XE01417</v>
      </c>
      <c r="J273" s="1350" t="e">
        <f>VLOOKUP(H273,'Thông tin'!$B$2:$C$384,2,0)</f>
        <v>#N/A</v>
      </c>
      <c r="K273" s="1355"/>
      <c r="L273" s="1356">
        <v>750000</v>
      </c>
      <c r="M273" s="1355"/>
    </row>
    <row r="274" spans="1:13">
      <c r="A274" s="1350">
        <v>320</v>
      </c>
      <c r="B274" s="1360" t="s">
        <v>705</v>
      </c>
      <c r="C274" s="1358">
        <v>46053</v>
      </c>
      <c r="D274" s="1355"/>
      <c r="E274" s="1361" t="s">
        <v>2111</v>
      </c>
      <c r="F274" s="1354" t="str">
        <f>VLOOKUP(E274,'Mã xe'!$A$2:$B$79,2,0)</f>
        <v>8T</v>
      </c>
      <c r="G274" s="1359" t="s">
        <v>2126</v>
      </c>
      <c r="H274" s="1350" t="s">
        <v>2188</v>
      </c>
      <c r="I274" s="1350" t="str">
        <f>VLOOKUP(G274,'Thông tin'!$G$2:$H$197,2,0)</f>
        <v>XE01418</v>
      </c>
      <c r="J274" s="1350" t="e">
        <f>VLOOKUP(H274,'Thông tin'!$B$2:$C$384,2,0)</f>
        <v>#N/A</v>
      </c>
      <c r="K274" s="1355"/>
      <c r="L274" s="1356">
        <v>750000</v>
      </c>
      <c r="M274" s="1355"/>
    </row>
    <row r="275" spans="1:13">
      <c r="A275" s="1350">
        <v>323</v>
      </c>
      <c r="B275" s="1360" t="s">
        <v>705</v>
      </c>
      <c r="C275" s="1358">
        <v>46053</v>
      </c>
      <c r="D275" s="1355"/>
      <c r="E275" s="1361" t="s">
        <v>1262</v>
      </c>
      <c r="F275" s="1354" t="str">
        <f>VLOOKUP(E275,'Mã xe'!$A$2:$B$79,2,0)</f>
        <v>8T</v>
      </c>
      <c r="G275" s="1359" t="s">
        <v>1062</v>
      </c>
      <c r="H275" s="1355" t="s">
        <v>2271</v>
      </c>
      <c r="I275" s="1350" t="str">
        <f>VLOOKUP(G275,'Thông tin'!$G$2:$H$197,2,0)</f>
        <v>XE01003</v>
      </c>
      <c r="J275" s="1350">
        <f>VLOOKUP(H275,'Thông tin'!$B$2:$C$384,2,0)</f>
        <v>1606</v>
      </c>
      <c r="K275" s="1355"/>
      <c r="L275" s="1356">
        <v>750000</v>
      </c>
      <c r="M275" s="1355"/>
    </row>
    <row r="276" spans="1:13">
      <c r="A276" s="1350">
        <v>324</v>
      </c>
      <c r="B276" s="1360" t="s">
        <v>705</v>
      </c>
      <c r="C276" s="1358">
        <v>46053</v>
      </c>
      <c r="D276" s="1355"/>
      <c r="E276" s="1361" t="s">
        <v>1262</v>
      </c>
      <c r="F276" s="1354" t="str">
        <f>VLOOKUP(E276,'Mã xe'!$A$2:$B$79,2,0)</f>
        <v>8T</v>
      </c>
      <c r="G276" s="1359" t="s">
        <v>862</v>
      </c>
      <c r="H276" s="1355" t="s">
        <v>2271</v>
      </c>
      <c r="I276" s="1350" t="str">
        <f>VLOOKUP(G276,'Thông tin'!$G$2:$H$197,2,0)</f>
        <v>XE00882</v>
      </c>
      <c r="J276" s="1350">
        <f>VLOOKUP(H276,'Thông tin'!$B$2:$C$384,2,0)</f>
        <v>1606</v>
      </c>
      <c r="K276" s="1355"/>
      <c r="L276" s="1356">
        <v>750000</v>
      </c>
      <c r="M276" s="1355"/>
    </row>
    <row r="277" spans="1:13">
      <c r="A277" s="1350">
        <v>325</v>
      </c>
      <c r="B277" s="1360" t="s">
        <v>2186</v>
      </c>
      <c r="C277" s="1358">
        <v>46053</v>
      </c>
      <c r="D277" s="1355"/>
      <c r="E277" s="1361" t="s">
        <v>1072</v>
      </c>
      <c r="F277" s="1354" t="str">
        <f>VLOOKUP(E277,'Mã xe'!$A$2:$B$79,2,0)</f>
        <v>15T</v>
      </c>
      <c r="G277" s="1359" t="s">
        <v>2178</v>
      </c>
      <c r="H277" s="1355" t="s">
        <v>2271</v>
      </c>
      <c r="I277" s="1350" t="str">
        <f>VLOOKUP(G277,'Thông tin'!$G$2:$H$197,2,0)</f>
        <v>XE01492</v>
      </c>
      <c r="J277" s="1350">
        <f>VLOOKUP(H277,'Thông tin'!$B$2:$C$384,2,0)</f>
        <v>1606</v>
      </c>
      <c r="K277" s="1355"/>
      <c r="L277" s="1356">
        <v>750000</v>
      </c>
      <c r="M277" s="1355"/>
    </row>
    <row r="278" spans="1:13">
      <c r="A278" s="1350">
        <v>326</v>
      </c>
      <c r="B278" s="1360" t="s">
        <v>2186</v>
      </c>
      <c r="C278" s="1358">
        <v>46053</v>
      </c>
      <c r="D278" s="1355"/>
      <c r="E278" s="1361" t="s">
        <v>1072</v>
      </c>
      <c r="F278" s="1354" t="str">
        <f>VLOOKUP(E278,'Mã xe'!$A$2:$B$79,2,0)</f>
        <v>15T</v>
      </c>
      <c r="G278" s="1359" t="s">
        <v>2179</v>
      </c>
      <c r="H278" s="1355" t="s">
        <v>2271</v>
      </c>
      <c r="I278" s="1350" t="str">
        <f>VLOOKUP(G278,'Thông tin'!$G$2:$H$197,2,0)</f>
        <v>XE01493</v>
      </c>
      <c r="J278" s="1350">
        <f>VLOOKUP(H278,'Thông tin'!$B$2:$C$384,2,0)</f>
        <v>1606</v>
      </c>
      <c r="K278" s="1356"/>
      <c r="L278" s="1356">
        <v>750000</v>
      </c>
      <c r="M278" s="1355"/>
    </row>
    <row r="279" spans="1:13">
      <c r="A279" s="1350">
        <v>327</v>
      </c>
      <c r="B279" s="1374" t="s">
        <v>1295</v>
      </c>
      <c r="C279" s="1358">
        <v>46034</v>
      </c>
      <c r="D279" s="1358">
        <v>46045</v>
      </c>
      <c r="E279" s="1375" t="s">
        <v>1078</v>
      </c>
      <c r="F279" s="1354" t="str">
        <f>VLOOKUP(E279,'Mã xe'!$A$2:$B$79,2,0)</f>
        <v>Cont 50F</v>
      </c>
      <c r="G279" s="1374" t="s">
        <v>778</v>
      </c>
      <c r="H279" s="1376" t="s">
        <v>2160</v>
      </c>
      <c r="I279" s="1350" t="e">
        <f>VLOOKUP(G279,'Thông tin'!$G$2:$H$197,2,0)</f>
        <v>#N/A</v>
      </c>
      <c r="J279" s="1355"/>
      <c r="K279" s="1355">
        <v>1745</v>
      </c>
      <c r="L279" s="1375">
        <v>1000000</v>
      </c>
      <c r="M279" s="1355"/>
    </row>
    <row r="280" spans="1:13">
      <c r="A280" s="1350">
        <v>328</v>
      </c>
      <c r="B280" s="1374" t="s">
        <v>1295</v>
      </c>
      <c r="C280" s="1358">
        <v>46034</v>
      </c>
      <c r="D280" s="1358">
        <v>46045</v>
      </c>
      <c r="E280" s="1375" t="s">
        <v>1078</v>
      </c>
      <c r="F280" s="1354" t="str">
        <f>VLOOKUP(E280,'Mã xe'!$A$2:$B$79,2,0)</f>
        <v>Cont 50F</v>
      </c>
      <c r="G280" s="1355" t="s">
        <v>1363</v>
      </c>
      <c r="H280" s="1376" t="s">
        <v>2160</v>
      </c>
      <c r="I280" s="1350" t="e">
        <f>VLOOKUP(G280,'Thông tin'!$G$2:$H$197,2,0)</f>
        <v>#N/A</v>
      </c>
      <c r="J280" s="1355"/>
      <c r="K280" s="1355">
        <v>1745</v>
      </c>
      <c r="L280" s="1375">
        <v>1000000</v>
      </c>
      <c r="M280" s="1355"/>
    </row>
    <row r="281" spans="1:13">
      <c r="A281" s="1350">
        <v>329</v>
      </c>
      <c r="B281" s="1374" t="s">
        <v>1295</v>
      </c>
      <c r="C281" s="1358">
        <v>46045</v>
      </c>
      <c r="D281" s="1358">
        <v>46055</v>
      </c>
      <c r="E281" s="1375" t="s">
        <v>1078</v>
      </c>
      <c r="F281" s="1354" t="str">
        <f>VLOOKUP(E281,'Mã xe'!$A$2:$B$79,2,0)</f>
        <v>Cont 50F</v>
      </c>
      <c r="G281" s="1374" t="s">
        <v>778</v>
      </c>
      <c r="H281" s="1376" t="s">
        <v>2160</v>
      </c>
      <c r="I281" s="1350" t="e">
        <f>VLOOKUP(G281,'Thông tin'!$G$2:$H$197,2,0)</f>
        <v>#N/A</v>
      </c>
      <c r="J281" s="1355"/>
      <c r="K281" s="1355">
        <v>1745</v>
      </c>
      <c r="L281" s="1375">
        <v>1000000</v>
      </c>
      <c r="M281" s="1355"/>
    </row>
    <row r="282" spans="1:13">
      <c r="A282" s="1350">
        <v>330</v>
      </c>
      <c r="B282" s="1374" t="s">
        <v>1295</v>
      </c>
      <c r="C282" s="1358">
        <v>46045</v>
      </c>
      <c r="D282" s="1358">
        <v>46055</v>
      </c>
      <c r="E282" s="1375" t="s">
        <v>1078</v>
      </c>
      <c r="F282" s="1354" t="str">
        <f>VLOOKUP(E282,'Mã xe'!$A$2:$B$79,2,0)</f>
        <v>Cont 50F</v>
      </c>
      <c r="G282" s="1355" t="s">
        <v>1363</v>
      </c>
      <c r="H282" s="1376" t="s">
        <v>2160</v>
      </c>
      <c r="I282" s="1350" t="e">
        <f>VLOOKUP(G282,'Thông tin'!$G$2:$H$197,2,0)</f>
        <v>#N/A</v>
      </c>
      <c r="J282" s="1355"/>
      <c r="K282" s="1355">
        <v>1745</v>
      </c>
      <c r="L282" s="1375">
        <v>1000000</v>
      </c>
      <c r="M282" s="1355"/>
    </row>
    <row r="283" spans="1:13">
      <c r="A283" s="1350">
        <v>331</v>
      </c>
      <c r="B283" s="1374" t="s">
        <v>1320</v>
      </c>
      <c r="C283" s="1372">
        <v>46016</v>
      </c>
      <c r="D283" s="1372">
        <v>46037</v>
      </c>
      <c r="E283" s="1377" t="s">
        <v>1090</v>
      </c>
      <c r="F283" s="1354" t="str">
        <f>VLOOKUP(E283,'Mã xe'!$A$2:$B$79,2,0)</f>
        <v>Cont 50F</v>
      </c>
      <c r="G283" s="1359" t="s">
        <v>785</v>
      </c>
      <c r="H283" s="1376" t="s">
        <v>1319</v>
      </c>
      <c r="I283" s="1350" t="e">
        <f>VLOOKUP(G283,'Thông tin'!$G$2:$H$197,2,0)</f>
        <v>#N/A</v>
      </c>
      <c r="J283" s="1355"/>
      <c r="K283" s="1355">
        <v>1745</v>
      </c>
      <c r="L283" s="1375">
        <v>1000000</v>
      </c>
      <c r="M283" s="1355"/>
    </row>
    <row r="284" spans="1:13">
      <c r="A284" s="1350">
        <v>332</v>
      </c>
      <c r="B284" s="1374" t="s">
        <v>1320</v>
      </c>
      <c r="C284" s="1372">
        <v>46016</v>
      </c>
      <c r="D284" s="1372">
        <v>46037</v>
      </c>
      <c r="E284" s="1377" t="s">
        <v>1090</v>
      </c>
      <c r="F284" s="1354" t="str">
        <f>VLOOKUP(E284,'Mã xe'!$A$2:$B$79,2,0)</f>
        <v>Cont 50F</v>
      </c>
      <c r="G284" s="1359" t="s">
        <v>1365</v>
      </c>
      <c r="H284" s="1376" t="s">
        <v>1319</v>
      </c>
      <c r="I284" s="1350" t="e">
        <f>VLOOKUP(G284,'Thông tin'!$G$2:$H$197,2,0)</f>
        <v>#N/A</v>
      </c>
      <c r="J284" s="1355"/>
      <c r="K284" s="1355">
        <v>1745</v>
      </c>
      <c r="L284" s="1375">
        <v>1000000</v>
      </c>
      <c r="M284" s="1355"/>
    </row>
    <row r="285" spans="1:13">
      <c r="A285" s="1350">
        <v>333</v>
      </c>
      <c r="B285" s="1374" t="s">
        <v>1305</v>
      </c>
      <c r="C285" s="1372">
        <v>46038</v>
      </c>
      <c r="D285" s="1372">
        <v>46046</v>
      </c>
      <c r="E285" s="1377" t="s">
        <v>1090</v>
      </c>
      <c r="F285" s="1354" t="str">
        <f>VLOOKUP(E285,'Mã xe'!$A$2:$B$79,2,0)</f>
        <v>Cont 50F</v>
      </c>
      <c r="G285" s="1359" t="s">
        <v>785</v>
      </c>
      <c r="H285" s="1376" t="s">
        <v>2161</v>
      </c>
      <c r="I285" s="1350" t="e">
        <f>VLOOKUP(G285,'Thông tin'!$G$2:$H$197,2,0)</f>
        <v>#N/A</v>
      </c>
      <c r="J285" s="1355"/>
      <c r="K285" s="1355">
        <v>1745</v>
      </c>
      <c r="L285" s="1375">
        <v>750000</v>
      </c>
      <c r="M285" s="1355"/>
    </row>
    <row r="286" spans="1:13">
      <c r="A286" s="1350">
        <v>334</v>
      </c>
      <c r="B286" s="1374" t="s">
        <v>1305</v>
      </c>
      <c r="C286" s="1372">
        <v>46038</v>
      </c>
      <c r="D286" s="1372">
        <v>46046</v>
      </c>
      <c r="E286" s="1377" t="s">
        <v>1090</v>
      </c>
      <c r="F286" s="1354" t="str">
        <f>VLOOKUP(E286,'Mã xe'!$A$2:$B$79,2,0)</f>
        <v>Cont 50F</v>
      </c>
      <c r="G286" s="1359" t="s">
        <v>1365</v>
      </c>
      <c r="H286" s="1376" t="s">
        <v>2161</v>
      </c>
      <c r="I286" s="1350" t="e">
        <f>VLOOKUP(G286,'Thông tin'!$G$2:$H$197,2,0)</f>
        <v>#N/A</v>
      </c>
      <c r="J286" s="1355"/>
      <c r="K286" s="1355">
        <v>1745</v>
      </c>
      <c r="L286" s="1375">
        <v>750000</v>
      </c>
      <c r="M286" s="1355"/>
    </row>
    <row r="287" spans="1:13">
      <c r="A287" s="1350">
        <v>335</v>
      </c>
      <c r="B287" s="1374" t="s">
        <v>1320</v>
      </c>
      <c r="C287" s="1372">
        <v>46048</v>
      </c>
      <c r="D287" s="1372">
        <v>46058</v>
      </c>
      <c r="E287" s="1377" t="s">
        <v>1090</v>
      </c>
      <c r="F287" s="1354" t="str">
        <f>VLOOKUP(E287,'Mã xe'!$A$2:$B$79,2,0)</f>
        <v>Cont 50F</v>
      </c>
      <c r="G287" s="1359" t="s">
        <v>785</v>
      </c>
      <c r="H287" s="1376" t="s">
        <v>1319</v>
      </c>
      <c r="I287" s="1350" t="e">
        <f>VLOOKUP(G287,'Thông tin'!$G$2:$H$197,2,0)</f>
        <v>#N/A</v>
      </c>
      <c r="J287" s="1355"/>
      <c r="K287" s="1355">
        <v>1745</v>
      </c>
      <c r="L287" s="1375">
        <v>1000000</v>
      </c>
      <c r="M287" s="1355"/>
    </row>
    <row r="288" spans="1:13">
      <c r="A288" s="1350">
        <v>336</v>
      </c>
      <c r="B288" s="1374" t="s">
        <v>1320</v>
      </c>
      <c r="C288" s="1372">
        <v>46048</v>
      </c>
      <c r="D288" s="1372">
        <v>46058</v>
      </c>
      <c r="E288" s="1377" t="s">
        <v>1090</v>
      </c>
      <c r="F288" s="1354" t="str">
        <f>VLOOKUP(E288,'Mã xe'!$A$2:$B$79,2,0)</f>
        <v>Cont 50F</v>
      </c>
      <c r="G288" s="1359" t="s">
        <v>1365</v>
      </c>
      <c r="H288" s="1376" t="s">
        <v>1319</v>
      </c>
      <c r="I288" s="1350" t="e">
        <f>VLOOKUP(G288,'Thông tin'!$G$2:$H$197,2,0)</f>
        <v>#N/A</v>
      </c>
      <c r="J288" s="1355"/>
      <c r="K288" s="1355">
        <v>1745</v>
      </c>
      <c r="L288" s="1375">
        <v>1000000</v>
      </c>
      <c r="M288" s="1355"/>
    </row>
    <row r="289" spans="1:13">
      <c r="A289" s="1350">
        <v>337</v>
      </c>
      <c r="B289" s="1374" t="s">
        <v>1317</v>
      </c>
      <c r="C289" s="1372">
        <v>46031</v>
      </c>
      <c r="D289" s="1358">
        <v>46040</v>
      </c>
      <c r="E289" s="1375" t="s">
        <v>1082</v>
      </c>
      <c r="F289" s="1354" t="str">
        <f>VLOOKUP(E289,'Mã xe'!$A$2:$B$79,2,0)</f>
        <v>Cont 50F</v>
      </c>
      <c r="G289" s="1374" t="s">
        <v>783</v>
      </c>
      <c r="H289" s="1376" t="s">
        <v>1319</v>
      </c>
      <c r="I289" s="1350" t="e">
        <f>VLOOKUP(G289,'Thông tin'!$G$2:$H$197,2,0)</f>
        <v>#N/A</v>
      </c>
      <c r="J289" s="1355"/>
      <c r="K289" s="1355">
        <v>1745</v>
      </c>
      <c r="L289" s="1375">
        <v>1000000</v>
      </c>
      <c r="M289" s="1355"/>
    </row>
    <row r="290" spans="1:13">
      <c r="A290" s="1350">
        <v>338</v>
      </c>
      <c r="B290" s="1374" t="s">
        <v>1317</v>
      </c>
      <c r="C290" s="1372">
        <v>46031</v>
      </c>
      <c r="D290" s="1358">
        <v>46040</v>
      </c>
      <c r="E290" s="1375" t="s">
        <v>1082</v>
      </c>
      <c r="F290" s="1354" t="str">
        <f>VLOOKUP(E290,'Mã xe'!$A$2:$B$79,2,0)</f>
        <v>Cont 50F</v>
      </c>
      <c r="G290" s="1374" t="s">
        <v>904</v>
      </c>
      <c r="H290" s="1376" t="s">
        <v>1319</v>
      </c>
      <c r="I290" s="1350" t="e">
        <f>VLOOKUP(G290,'Thông tin'!$G$2:$H$197,2,0)</f>
        <v>#N/A</v>
      </c>
      <c r="J290" s="1355"/>
      <c r="K290" s="1355">
        <v>1745</v>
      </c>
      <c r="L290" s="1375">
        <v>1000000</v>
      </c>
      <c r="M290" s="1355"/>
    </row>
    <row r="291" spans="1:13">
      <c r="A291" s="1350">
        <v>339</v>
      </c>
      <c r="B291" s="1374" t="s">
        <v>1317</v>
      </c>
      <c r="C291" s="1358">
        <v>46042</v>
      </c>
      <c r="D291" s="1358">
        <v>46055</v>
      </c>
      <c r="E291" s="1375" t="s">
        <v>1082</v>
      </c>
      <c r="F291" s="1354" t="str">
        <f>VLOOKUP(E291,'Mã xe'!$A$2:$B$79,2,0)</f>
        <v>Cont 50F</v>
      </c>
      <c r="G291" s="1374" t="s">
        <v>783</v>
      </c>
      <c r="H291" s="1376" t="s">
        <v>1319</v>
      </c>
      <c r="I291" s="1350" t="e">
        <f>VLOOKUP(G291,'Thông tin'!$G$2:$H$197,2,0)</f>
        <v>#N/A</v>
      </c>
      <c r="J291" s="1355"/>
      <c r="K291" s="1355">
        <v>1745</v>
      </c>
      <c r="L291" s="1375">
        <v>1000000</v>
      </c>
      <c r="M291" s="1355"/>
    </row>
    <row r="292" spans="1:13">
      <c r="A292" s="1350">
        <v>340</v>
      </c>
      <c r="B292" s="1374" t="s">
        <v>1317</v>
      </c>
      <c r="C292" s="1358">
        <v>46042</v>
      </c>
      <c r="D292" s="1358">
        <v>46055</v>
      </c>
      <c r="E292" s="1375" t="s">
        <v>1082</v>
      </c>
      <c r="F292" s="1354" t="str">
        <f>VLOOKUP(E292,'Mã xe'!$A$2:$B$79,2,0)</f>
        <v>Cont 50F</v>
      </c>
      <c r="G292" s="1374" t="s">
        <v>904</v>
      </c>
      <c r="H292" s="1376" t="s">
        <v>1319</v>
      </c>
      <c r="I292" s="1350" t="e">
        <f>VLOOKUP(G292,'Thông tin'!$G$2:$H$197,2,0)</f>
        <v>#N/A</v>
      </c>
      <c r="J292" s="1355"/>
      <c r="K292" s="1355">
        <v>1745</v>
      </c>
      <c r="L292" s="1375">
        <v>1000000</v>
      </c>
      <c r="M292" s="1355"/>
    </row>
    <row r="293" spans="1:13">
      <c r="A293" s="1350">
        <v>341</v>
      </c>
      <c r="B293" s="1374" t="s">
        <v>1320</v>
      </c>
      <c r="C293" s="1358">
        <v>45994</v>
      </c>
      <c r="D293" s="1358">
        <v>46004</v>
      </c>
      <c r="E293" s="1375" t="s">
        <v>1084</v>
      </c>
      <c r="F293" s="1354" t="str">
        <f>VLOOKUP(E293,'Mã xe'!$A$2:$B$79,2,0)</f>
        <v>Cont 50F</v>
      </c>
      <c r="G293" s="1374" t="s">
        <v>1308</v>
      </c>
      <c r="H293" s="1376" t="s">
        <v>1319</v>
      </c>
      <c r="I293" s="1350" t="e">
        <f>VLOOKUP(G293,'Thông tin'!$G$2:$H$197,2,0)</f>
        <v>#N/A</v>
      </c>
      <c r="J293" s="1355"/>
      <c r="K293" s="1355">
        <v>1745</v>
      </c>
      <c r="L293" s="1375">
        <v>1000000</v>
      </c>
      <c r="M293" s="1355"/>
    </row>
    <row r="294" spans="1:13">
      <c r="A294" s="1350">
        <v>342</v>
      </c>
      <c r="B294" s="1374" t="s">
        <v>1320</v>
      </c>
      <c r="C294" s="1358">
        <v>45994</v>
      </c>
      <c r="D294" s="1358">
        <v>46004</v>
      </c>
      <c r="E294" s="1375" t="s">
        <v>1084</v>
      </c>
      <c r="F294" s="1354" t="str">
        <f>VLOOKUP(E294,'Mã xe'!$A$2:$B$79,2,0)</f>
        <v>Cont 50F</v>
      </c>
      <c r="G294" s="1374" t="s">
        <v>1088</v>
      </c>
      <c r="H294" s="1376" t="s">
        <v>1319</v>
      </c>
      <c r="I294" s="1350" t="e">
        <f>VLOOKUP(G294,'Thông tin'!$G$2:$H$197,2,0)</f>
        <v>#N/A</v>
      </c>
      <c r="J294" s="1355"/>
      <c r="K294" s="1355">
        <v>1745</v>
      </c>
      <c r="L294" s="1375">
        <v>1000000</v>
      </c>
      <c r="M294" s="1355"/>
    </row>
    <row r="295" spans="1:13">
      <c r="A295" s="1350">
        <v>343</v>
      </c>
      <c r="B295" s="1374" t="s">
        <v>1305</v>
      </c>
      <c r="C295" s="1358">
        <v>46004</v>
      </c>
      <c r="D295" s="1358">
        <v>46011</v>
      </c>
      <c r="E295" s="1375" t="s">
        <v>1084</v>
      </c>
      <c r="F295" s="1354" t="str">
        <f>VLOOKUP(E295,'Mã xe'!$A$2:$B$79,2,0)</f>
        <v>Cont 50F</v>
      </c>
      <c r="G295" s="1374" t="s">
        <v>1308</v>
      </c>
      <c r="H295" s="1376" t="s">
        <v>2162</v>
      </c>
      <c r="I295" s="1350" t="e">
        <f>VLOOKUP(G295,'Thông tin'!$G$2:$H$197,2,0)</f>
        <v>#N/A</v>
      </c>
      <c r="J295" s="1355"/>
      <c r="K295" s="1355">
        <v>1745</v>
      </c>
      <c r="L295" s="1375">
        <v>1000000</v>
      </c>
      <c r="M295" s="1355"/>
    </row>
    <row r="296" spans="1:13">
      <c r="A296" s="1350">
        <v>344</v>
      </c>
      <c r="B296" s="1374" t="s">
        <v>1305</v>
      </c>
      <c r="C296" s="1358">
        <v>46004</v>
      </c>
      <c r="D296" s="1358">
        <v>46011</v>
      </c>
      <c r="E296" s="1375" t="s">
        <v>1084</v>
      </c>
      <c r="F296" s="1354" t="str">
        <f>VLOOKUP(E296,'Mã xe'!$A$2:$B$79,2,0)</f>
        <v>Cont 50F</v>
      </c>
      <c r="G296" s="1374" t="s">
        <v>1088</v>
      </c>
      <c r="H296" s="1376" t="s">
        <v>2162</v>
      </c>
      <c r="I296" s="1350" t="e">
        <f>VLOOKUP(G296,'Thông tin'!$G$2:$H$197,2,0)</f>
        <v>#N/A</v>
      </c>
      <c r="J296" s="1355"/>
      <c r="K296" s="1355">
        <v>1745</v>
      </c>
      <c r="L296" s="1375">
        <v>1000000</v>
      </c>
      <c r="M296" s="1355"/>
    </row>
    <row r="297" spans="1:13">
      <c r="A297" s="1350">
        <v>345</v>
      </c>
      <c r="B297" s="1374" t="s">
        <v>1305</v>
      </c>
      <c r="C297" s="1372">
        <v>46011</v>
      </c>
      <c r="D297" s="1372">
        <v>46018</v>
      </c>
      <c r="E297" s="1375" t="s">
        <v>1084</v>
      </c>
      <c r="F297" s="1354" t="str">
        <f>VLOOKUP(E297,'Mã xe'!$A$2:$B$79,2,0)</f>
        <v>Cont 50F</v>
      </c>
      <c r="G297" s="1374" t="s">
        <v>1308</v>
      </c>
      <c r="H297" s="1376" t="s">
        <v>2161</v>
      </c>
      <c r="I297" s="1350" t="e">
        <f>VLOOKUP(G297,'Thông tin'!$G$2:$H$197,2,0)</f>
        <v>#N/A</v>
      </c>
      <c r="J297" s="1355"/>
      <c r="K297" s="1355">
        <v>1745</v>
      </c>
      <c r="L297" s="1375">
        <v>750000</v>
      </c>
      <c r="M297" s="1355"/>
    </row>
    <row r="298" spans="1:13">
      <c r="A298" s="1350">
        <v>346</v>
      </c>
      <c r="B298" s="1374" t="s">
        <v>1305</v>
      </c>
      <c r="C298" s="1372">
        <v>46011</v>
      </c>
      <c r="D298" s="1372">
        <v>46018</v>
      </c>
      <c r="E298" s="1375" t="s">
        <v>1084</v>
      </c>
      <c r="F298" s="1354" t="str">
        <f>VLOOKUP(E298,'Mã xe'!$A$2:$B$79,2,0)</f>
        <v>Cont 50F</v>
      </c>
      <c r="G298" s="1374" t="s">
        <v>1088</v>
      </c>
      <c r="H298" s="1376" t="s">
        <v>2161</v>
      </c>
      <c r="I298" s="1350" t="e">
        <f>VLOOKUP(G298,'Thông tin'!$G$2:$H$197,2,0)</f>
        <v>#N/A</v>
      </c>
      <c r="J298" s="1355"/>
      <c r="K298" s="1355">
        <v>1745</v>
      </c>
      <c r="L298" s="1375">
        <v>750000</v>
      </c>
      <c r="M298" s="1355"/>
    </row>
    <row r="299" spans="1:13">
      <c r="A299" s="1350">
        <v>347</v>
      </c>
      <c r="B299" s="1374" t="s">
        <v>1317</v>
      </c>
      <c r="C299" s="1372">
        <v>46018</v>
      </c>
      <c r="D299" s="1372">
        <v>46040</v>
      </c>
      <c r="E299" s="1375" t="s">
        <v>1084</v>
      </c>
      <c r="F299" s="1354" t="str">
        <f>VLOOKUP(E299,'Mã xe'!$A$2:$B$79,2,0)</f>
        <v>Cont 50F</v>
      </c>
      <c r="G299" s="1374" t="s">
        <v>1308</v>
      </c>
      <c r="H299" s="1376" t="s">
        <v>1319</v>
      </c>
      <c r="I299" s="1350" t="e">
        <f>VLOOKUP(G299,'Thông tin'!$G$2:$H$197,2,0)</f>
        <v>#N/A</v>
      </c>
      <c r="J299" s="1355"/>
      <c r="K299" s="1355">
        <v>1745</v>
      </c>
      <c r="L299" s="1375">
        <v>1000000</v>
      </c>
      <c r="M299" s="1355"/>
    </row>
    <row r="300" spans="1:13">
      <c r="A300" s="1350">
        <v>348</v>
      </c>
      <c r="B300" s="1374" t="s">
        <v>1317</v>
      </c>
      <c r="C300" s="1372">
        <v>46018</v>
      </c>
      <c r="D300" s="1372">
        <v>46040</v>
      </c>
      <c r="E300" s="1375" t="s">
        <v>1084</v>
      </c>
      <c r="F300" s="1354" t="str">
        <f>VLOOKUP(E300,'Mã xe'!$A$2:$B$79,2,0)</f>
        <v>Cont 50F</v>
      </c>
      <c r="G300" s="1374" t="s">
        <v>891</v>
      </c>
      <c r="H300" s="1376" t="s">
        <v>1319</v>
      </c>
      <c r="I300" s="1350" t="e">
        <f>VLOOKUP(G300,'Thông tin'!$G$2:$H$197,2,0)</f>
        <v>#N/A</v>
      </c>
      <c r="J300" s="1355"/>
      <c r="K300" s="1355">
        <v>1745</v>
      </c>
      <c r="L300" s="1375">
        <v>1000000</v>
      </c>
      <c r="M300" s="1355"/>
    </row>
    <row r="301" spans="1:13">
      <c r="A301" s="1350">
        <v>349</v>
      </c>
      <c r="B301" s="1374" t="s">
        <v>1306</v>
      </c>
      <c r="C301" s="1372">
        <v>46042</v>
      </c>
      <c r="D301" s="1372">
        <v>46052</v>
      </c>
      <c r="E301" s="1375" t="s">
        <v>1084</v>
      </c>
      <c r="F301" s="1354" t="str">
        <f>VLOOKUP(E301,'Mã xe'!$A$2:$B$79,2,0)</f>
        <v>Cont 50F</v>
      </c>
      <c r="G301" s="1374" t="s">
        <v>1308</v>
      </c>
      <c r="H301" s="1376" t="s">
        <v>2278</v>
      </c>
      <c r="I301" s="1350" t="e">
        <f>VLOOKUP(G301,'Thông tin'!$G$2:$H$197,2,0)</f>
        <v>#N/A</v>
      </c>
      <c r="J301" s="1355"/>
      <c r="K301" s="1355">
        <v>1745</v>
      </c>
      <c r="L301" s="1375">
        <v>750000</v>
      </c>
      <c r="M301" s="1355"/>
    </row>
    <row r="302" spans="1:13">
      <c r="A302" s="1350">
        <v>350</v>
      </c>
      <c r="B302" s="1374" t="s">
        <v>1306</v>
      </c>
      <c r="C302" s="1372">
        <v>46042</v>
      </c>
      <c r="D302" s="1372">
        <v>46052</v>
      </c>
      <c r="E302" s="1375" t="s">
        <v>1084</v>
      </c>
      <c r="F302" s="1354" t="str">
        <f>VLOOKUP(E302,'Mã xe'!$A$2:$B$79,2,0)</f>
        <v>Cont 50F</v>
      </c>
      <c r="G302" s="1374" t="s">
        <v>1345</v>
      </c>
      <c r="H302" s="1376" t="s">
        <v>2278</v>
      </c>
      <c r="I302" s="1350" t="e">
        <f>VLOOKUP(G302,'Thông tin'!$G$2:$H$197,2,0)</f>
        <v>#N/A</v>
      </c>
      <c r="J302" s="1355"/>
      <c r="K302" s="1355">
        <v>1745</v>
      </c>
      <c r="L302" s="1375">
        <v>750000</v>
      </c>
      <c r="M302" s="1355"/>
    </row>
    <row r="303" spans="1:13">
      <c r="A303" s="1350">
        <v>351</v>
      </c>
      <c r="B303" s="1374" t="s">
        <v>1312</v>
      </c>
      <c r="C303" s="1358">
        <v>46029</v>
      </c>
      <c r="D303" s="1358">
        <v>46034</v>
      </c>
      <c r="E303" s="1375" t="s">
        <v>1094</v>
      </c>
      <c r="F303" s="1354" t="str">
        <f>VLOOKUP(E303,'Mã xe'!$A$2:$B$79,2,0)</f>
        <v>Cont 50F</v>
      </c>
      <c r="G303" s="1376" t="s">
        <v>1311</v>
      </c>
      <c r="H303" s="1376" t="s">
        <v>1310</v>
      </c>
      <c r="I303" s="1350" t="e">
        <f>VLOOKUP(G303,'Thông tin'!$G$2:$H$197,2,0)</f>
        <v>#N/A</v>
      </c>
      <c r="J303" s="1355"/>
      <c r="K303" s="1355">
        <v>1745</v>
      </c>
      <c r="L303" s="1375">
        <v>750000</v>
      </c>
      <c r="M303" s="1355"/>
    </row>
    <row r="304" spans="1:13">
      <c r="A304" s="1350">
        <v>352</v>
      </c>
      <c r="B304" s="1374" t="s">
        <v>1312</v>
      </c>
      <c r="C304" s="1358">
        <v>46029</v>
      </c>
      <c r="D304" s="1358">
        <v>46034</v>
      </c>
      <c r="E304" s="1375" t="s">
        <v>1094</v>
      </c>
      <c r="F304" s="1354" t="str">
        <f>VLOOKUP(E304,'Mã xe'!$A$2:$B$79,2,0)</f>
        <v>Cont 50F</v>
      </c>
      <c r="G304" s="1374" t="s">
        <v>782</v>
      </c>
      <c r="H304" s="1376" t="s">
        <v>1310</v>
      </c>
      <c r="I304" s="1350" t="e">
        <f>VLOOKUP(G304,'Thông tin'!$G$2:$H$197,2,0)</f>
        <v>#N/A</v>
      </c>
      <c r="J304" s="1355"/>
      <c r="K304" s="1355">
        <v>1745</v>
      </c>
      <c r="L304" s="1375">
        <v>750000</v>
      </c>
      <c r="M304" s="1355"/>
    </row>
    <row r="305" spans="1:13">
      <c r="A305" s="1350">
        <v>353</v>
      </c>
      <c r="B305" s="1374" t="s">
        <v>2277</v>
      </c>
      <c r="C305" s="1358">
        <v>46035</v>
      </c>
      <c r="D305" s="1358">
        <v>46048</v>
      </c>
      <c r="E305" s="1375" t="s">
        <v>1094</v>
      </c>
      <c r="F305" s="1354" t="str">
        <f>VLOOKUP(E305,'Mã xe'!$A$2:$B$79,2,0)</f>
        <v>Cont 50F</v>
      </c>
      <c r="G305" s="1376" t="s">
        <v>1311</v>
      </c>
      <c r="H305" s="1376" t="s">
        <v>2279</v>
      </c>
      <c r="I305" s="1350" t="e">
        <f>VLOOKUP(G305,'Thông tin'!$G$2:$H$197,2,0)</f>
        <v>#N/A</v>
      </c>
      <c r="J305" s="1355"/>
      <c r="K305" s="1355">
        <v>1745</v>
      </c>
      <c r="L305" s="1375">
        <v>1000000</v>
      </c>
      <c r="M305" s="1355"/>
    </row>
    <row r="306" spans="1:13">
      <c r="A306" s="1350">
        <v>354</v>
      </c>
      <c r="B306" s="1374" t="s">
        <v>2277</v>
      </c>
      <c r="C306" s="1358">
        <v>46035</v>
      </c>
      <c r="D306" s="1358">
        <v>46048</v>
      </c>
      <c r="E306" s="1375" t="s">
        <v>1094</v>
      </c>
      <c r="F306" s="1354" t="str">
        <f>VLOOKUP(E306,'Mã xe'!$A$2:$B$79,2,0)</f>
        <v>Cont 50F</v>
      </c>
      <c r="G306" s="1374" t="s">
        <v>782</v>
      </c>
      <c r="H306" s="1376" t="s">
        <v>2279</v>
      </c>
      <c r="I306" s="1350" t="e">
        <f>VLOOKUP(G306,'Thông tin'!$G$2:$H$197,2,0)</f>
        <v>#N/A</v>
      </c>
      <c r="J306" s="1355"/>
      <c r="K306" s="1355">
        <v>1745</v>
      </c>
      <c r="L306" s="1375">
        <v>1000000</v>
      </c>
      <c r="M306" s="1355"/>
    </row>
    <row r="307" spans="1:13">
      <c r="A307" s="1350">
        <v>355</v>
      </c>
      <c r="B307" s="1374" t="s">
        <v>1325</v>
      </c>
      <c r="C307" s="1372">
        <v>46031</v>
      </c>
      <c r="D307" s="1372">
        <v>46044</v>
      </c>
      <c r="E307" s="1375" t="s">
        <v>1091</v>
      </c>
      <c r="F307" s="1354" t="str">
        <f>VLOOKUP(E307,'Mã xe'!$A$2:$B$79,2,0)</f>
        <v>Cont 50F</v>
      </c>
      <c r="G307" s="1374" t="s">
        <v>897</v>
      </c>
      <c r="H307" s="1376" t="s">
        <v>2163</v>
      </c>
      <c r="I307" s="1350" t="e">
        <f>VLOOKUP(G307,'Thông tin'!$G$2:$H$197,2,0)</f>
        <v>#N/A</v>
      </c>
      <c r="J307" s="1355"/>
      <c r="K307" s="1355">
        <v>1745</v>
      </c>
      <c r="L307" s="1375">
        <v>1000000</v>
      </c>
      <c r="M307" s="1355"/>
    </row>
    <row r="308" spans="1:13">
      <c r="A308" s="1350">
        <v>356</v>
      </c>
      <c r="B308" s="1374" t="s">
        <v>1325</v>
      </c>
      <c r="C308" s="1372">
        <v>46031</v>
      </c>
      <c r="D308" s="1372">
        <v>46044</v>
      </c>
      <c r="E308" s="1375" t="s">
        <v>1091</v>
      </c>
      <c r="F308" s="1354" t="str">
        <f>VLOOKUP(E308,'Mã xe'!$A$2:$B$79,2,0)</f>
        <v>Cont 50F</v>
      </c>
      <c r="G308" s="1374" t="s">
        <v>1092</v>
      </c>
      <c r="H308" s="1376" t="s">
        <v>2163</v>
      </c>
      <c r="I308" s="1350" t="e">
        <f>VLOOKUP(G308,'Thông tin'!$G$2:$H$197,2,0)</f>
        <v>#N/A</v>
      </c>
      <c r="J308" s="1355"/>
      <c r="K308" s="1355">
        <v>1745</v>
      </c>
      <c r="L308" s="1375">
        <v>1000000</v>
      </c>
      <c r="M308" s="1355"/>
    </row>
    <row r="309" spans="1:13">
      <c r="A309" s="1350">
        <v>357</v>
      </c>
      <c r="B309" s="1374" t="s">
        <v>1305</v>
      </c>
      <c r="C309" s="1372">
        <v>46046</v>
      </c>
      <c r="D309" s="1358">
        <v>46055</v>
      </c>
      <c r="E309" s="1375" t="s">
        <v>1091</v>
      </c>
      <c r="F309" s="1354" t="str">
        <f>VLOOKUP(E309,'Mã xe'!$A$2:$B$79,2,0)</f>
        <v>Cont 50F</v>
      </c>
      <c r="G309" s="1374" t="s">
        <v>897</v>
      </c>
      <c r="H309" s="1376" t="s">
        <v>2161</v>
      </c>
      <c r="I309" s="1350" t="e">
        <f>VLOOKUP(G309,'Thông tin'!$G$2:$H$197,2,0)</f>
        <v>#N/A</v>
      </c>
      <c r="J309" s="1355"/>
      <c r="K309" s="1355">
        <v>1745</v>
      </c>
      <c r="L309" s="1375">
        <v>750000</v>
      </c>
      <c r="M309" s="1355"/>
    </row>
    <row r="310" spans="1:13">
      <c r="A310" s="1350">
        <v>358</v>
      </c>
      <c r="B310" s="1374" t="s">
        <v>1305</v>
      </c>
      <c r="C310" s="1372">
        <v>46046</v>
      </c>
      <c r="D310" s="1358">
        <v>46055</v>
      </c>
      <c r="E310" s="1375" t="s">
        <v>1091</v>
      </c>
      <c r="F310" s="1354" t="str">
        <f>VLOOKUP(E310,'Mã xe'!$A$2:$B$79,2,0)</f>
        <v>Cont 50F</v>
      </c>
      <c r="G310" s="1374" t="s">
        <v>1092</v>
      </c>
      <c r="H310" s="1376" t="s">
        <v>2161</v>
      </c>
      <c r="I310" s="1350" t="e">
        <f>VLOOKUP(G310,'Thông tin'!$G$2:$H$197,2,0)</f>
        <v>#N/A</v>
      </c>
      <c r="J310" s="1355"/>
      <c r="K310" s="1355">
        <v>1745</v>
      </c>
      <c r="L310" s="1375">
        <v>750000</v>
      </c>
      <c r="M310" s="1355"/>
    </row>
    <row r="311" spans="1:13">
      <c r="A311" s="1350">
        <v>359</v>
      </c>
      <c r="B311" s="1374" t="s">
        <v>1305</v>
      </c>
      <c r="C311" s="1372">
        <v>45994</v>
      </c>
      <c r="D311" s="1372">
        <v>46038</v>
      </c>
      <c r="E311" s="1375" t="s">
        <v>1097</v>
      </c>
      <c r="F311" s="1354" t="str">
        <f>VLOOKUP(E311,'Mã xe'!$A$2:$B$79,2,0)</f>
        <v>Cont 50F</v>
      </c>
      <c r="G311" s="1374" t="s">
        <v>915</v>
      </c>
      <c r="H311" s="1376" t="s">
        <v>2161</v>
      </c>
      <c r="I311" s="1350" t="e">
        <f>VLOOKUP(G311,'Thông tin'!$G$2:$H$197,2,0)</f>
        <v>#N/A</v>
      </c>
      <c r="J311" s="1355"/>
      <c r="K311" s="1355">
        <v>1745</v>
      </c>
      <c r="L311" s="1375">
        <v>750000</v>
      </c>
      <c r="M311" s="1355"/>
    </row>
    <row r="312" spans="1:13">
      <c r="A312" s="1350">
        <v>360</v>
      </c>
      <c r="B312" s="1374" t="s">
        <v>1305</v>
      </c>
      <c r="C312" s="1372">
        <v>45994</v>
      </c>
      <c r="D312" s="1372">
        <v>46038</v>
      </c>
      <c r="E312" s="1375" t="s">
        <v>1097</v>
      </c>
      <c r="F312" s="1354" t="str">
        <f>VLOOKUP(E312,'Mã xe'!$A$2:$B$79,2,0)</f>
        <v>Cont 50F</v>
      </c>
      <c r="G312" s="1374" t="s">
        <v>912</v>
      </c>
      <c r="H312" s="1376" t="s">
        <v>2161</v>
      </c>
      <c r="I312" s="1350" t="e">
        <f>VLOOKUP(G312,'Thông tin'!$G$2:$H$197,2,0)</f>
        <v>#N/A</v>
      </c>
      <c r="J312" s="1355"/>
      <c r="K312" s="1355">
        <v>1745</v>
      </c>
      <c r="L312" s="1375">
        <v>750000</v>
      </c>
      <c r="M312" s="1355"/>
    </row>
    <row r="313" spans="1:13">
      <c r="A313" s="1350">
        <v>361</v>
      </c>
      <c r="B313" s="1374" t="s">
        <v>1323</v>
      </c>
      <c r="C313" s="1372">
        <v>46039</v>
      </c>
      <c r="D313" s="1372">
        <v>46055</v>
      </c>
      <c r="E313" s="1375" t="s">
        <v>1097</v>
      </c>
      <c r="F313" s="1354" t="str">
        <f>VLOOKUP(E313,'Mã xe'!$A$2:$B$79,2,0)</f>
        <v>Cont 50F</v>
      </c>
      <c r="G313" s="1374" t="s">
        <v>915</v>
      </c>
      <c r="H313" s="1376" t="s">
        <v>1303</v>
      </c>
      <c r="I313" s="1350" t="e">
        <f>VLOOKUP(G313,'Thông tin'!$G$2:$H$197,2,0)</f>
        <v>#N/A</v>
      </c>
      <c r="J313" s="1355"/>
      <c r="K313" s="1355">
        <v>1745</v>
      </c>
      <c r="L313" s="1375">
        <v>1000000</v>
      </c>
      <c r="M313" s="1355"/>
    </row>
    <row r="314" spans="1:13">
      <c r="A314" s="1350">
        <v>362</v>
      </c>
      <c r="B314" s="1374" t="s">
        <v>1323</v>
      </c>
      <c r="C314" s="1372">
        <v>46039</v>
      </c>
      <c r="D314" s="1372">
        <v>46055</v>
      </c>
      <c r="E314" s="1375" t="s">
        <v>1097</v>
      </c>
      <c r="F314" s="1354" t="str">
        <f>VLOOKUP(E314,'Mã xe'!$A$2:$B$79,2,0)</f>
        <v>Cont 50F</v>
      </c>
      <c r="G314" s="1374" t="s">
        <v>912</v>
      </c>
      <c r="H314" s="1376" t="s">
        <v>1303</v>
      </c>
      <c r="I314" s="1350" t="e">
        <f>VLOOKUP(G314,'Thông tin'!$G$2:$H$197,2,0)</f>
        <v>#N/A</v>
      </c>
      <c r="J314" s="1355"/>
      <c r="K314" s="1355">
        <v>1745</v>
      </c>
      <c r="L314" s="1375">
        <v>1000000</v>
      </c>
      <c r="M314" s="1355"/>
    </row>
    <row r="315" spans="1:13">
      <c r="A315" s="1350">
        <v>363</v>
      </c>
      <c r="B315" s="1374" t="s">
        <v>1320</v>
      </c>
      <c r="C315" s="1372">
        <v>46021</v>
      </c>
      <c r="D315" s="1372">
        <v>46034</v>
      </c>
      <c r="E315" s="1378" t="s">
        <v>1096</v>
      </c>
      <c r="F315" s="1354" t="str">
        <f>VLOOKUP(E315,'Mã xe'!$A$2:$B$79,2,0)</f>
        <v>Cont 50F</v>
      </c>
      <c r="G315" s="1374" t="s">
        <v>907</v>
      </c>
      <c r="H315" s="1376" t="s">
        <v>1303</v>
      </c>
      <c r="I315" s="1350" t="e">
        <f>VLOOKUP(G315,'Thông tin'!$G$2:$H$197,2,0)</f>
        <v>#N/A</v>
      </c>
      <c r="J315" s="1355"/>
      <c r="K315" s="1355">
        <v>1745</v>
      </c>
      <c r="L315" s="1375">
        <v>1000000</v>
      </c>
      <c r="M315" s="1355"/>
    </row>
    <row r="316" spans="1:13">
      <c r="A316" s="1350">
        <v>364</v>
      </c>
      <c r="B316" s="1374" t="s">
        <v>1320</v>
      </c>
      <c r="C316" s="1372">
        <v>46021</v>
      </c>
      <c r="D316" s="1372">
        <v>46034</v>
      </c>
      <c r="E316" s="1378" t="s">
        <v>1096</v>
      </c>
      <c r="F316" s="1354" t="str">
        <f>VLOOKUP(E316,'Mã xe'!$A$2:$B$79,2,0)</f>
        <v>Cont 50F</v>
      </c>
      <c r="G316" s="1374" t="s">
        <v>909</v>
      </c>
      <c r="H316" s="1376" t="s">
        <v>1303</v>
      </c>
      <c r="I316" s="1350" t="e">
        <f>VLOOKUP(G316,'Thông tin'!$G$2:$H$197,2,0)</f>
        <v>#N/A</v>
      </c>
      <c r="J316" s="1355"/>
      <c r="K316" s="1355">
        <v>1745</v>
      </c>
      <c r="L316" s="1375">
        <v>1000000</v>
      </c>
      <c r="M316" s="1355"/>
    </row>
    <row r="317" spans="1:13">
      <c r="A317" s="1350">
        <v>365</v>
      </c>
      <c r="B317" s="1374" t="s">
        <v>1323</v>
      </c>
      <c r="C317" s="1372">
        <v>46035</v>
      </c>
      <c r="D317" s="1372">
        <v>46049</v>
      </c>
      <c r="E317" s="1378" t="s">
        <v>1096</v>
      </c>
      <c r="F317" s="1354" t="str">
        <f>VLOOKUP(E317,'Mã xe'!$A$2:$B$79,2,0)</f>
        <v>Cont 50F</v>
      </c>
      <c r="G317" s="1374" t="s">
        <v>907</v>
      </c>
      <c r="H317" s="1376" t="s">
        <v>1303</v>
      </c>
      <c r="I317" s="1350" t="e">
        <f>VLOOKUP(G317,'Thông tin'!$G$2:$H$197,2,0)</f>
        <v>#N/A</v>
      </c>
      <c r="J317" s="1355"/>
      <c r="K317" s="1355">
        <v>1745</v>
      </c>
      <c r="L317" s="1375">
        <v>1000000</v>
      </c>
      <c r="M317" s="1355"/>
    </row>
    <row r="318" spans="1:13">
      <c r="A318" s="1350">
        <v>366</v>
      </c>
      <c r="B318" s="1374" t="s">
        <v>1323</v>
      </c>
      <c r="C318" s="1372">
        <v>46035</v>
      </c>
      <c r="D318" s="1372">
        <v>46049</v>
      </c>
      <c r="E318" s="1378" t="s">
        <v>1096</v>
      </c>
      <c r="F318" s="1354" t="str">
        <f>VLOOKUP(E318,'Mã xe'!$A$2:$B$79,2,0)</f>
        <v>Cont 50F</v>
      </c>
      <c r="G318" s="1374" t="s">
        <v>909</v>
      </c>
      <c r="H318" s="1376" t="s">
        <v>1303</v>
      </c>
      <c r="I318" s="1350" t="e">
        <f>VLOOKUP(G318,'Thông tin'!$G$2:$H$197,2,0)</f>
        <v>#N/A</v>
      </c>
      <c r="J318" s="1355"/>
      <c r="K318" s="1355">
        <v>1745</v>
      </c>
      <c r="L318" s="1375">
        <v>1000000</v>
      </c>
      <c r="M318" s="1355"/>
    </row>
    <row r="319" spans="1:13">
      <c r="A319" s="1350">
        <v>367</v>
      </c>
      <c r="B319" s="1374" t="s">
        <v>1305</v>
      </c>
      <c r="C319" s="1372">
        <v>46016</v>
      </c>
      <c r="D319" s="1372">
        <v>46037</v>
      </c>
      <c r="E319" s="1375" t="s">
        <v>1098</v>
      </c>
      <c r="F319" s="1354" t="str">
        <f>VLOOKUP(E319,'Mã xe'!$A$2:$B$79,2,0)</f>
        <v>Cont 50F</v>
      </c>
      <c r="G319" s="1376" t="s">
        <v>1321</v>
      </c>
      <c r="H319" s="1376" t="s">
        <v>2161</v>
      </c>
      <c r="I319" s="1350" t="e">
        <f>VLOOKUP(G319,'Thông tin'!$G$2:$H$197,2,0)</f>
        <v>#N/A</v>
      </c>
      <c r="J319" s="1355"/>
      <c r="K319" s="1355">
        <v>1745</v>
      </c>
      <c r="L319" s="1375">
        <v>750000</v>
      </c>
      <c r="M319" s="1355"/>
    </row>
    <row r="320" spans="1:13">
      <c r="A320" s="1350">
        <v>368</v>
      </c>
      <c r="B320" s="1374" t="s">
        <v>1305</v>
      </c>
      <c r="C320" s="1372">
        <v>46016</v>
      </c>
      <c r="D320" s="1372">
        <v>46037</v>
      </c>
      <c r="E320" s="1375" t="s">
        <v>1098</v>
      </c>
      <c r="F320" s="1354" t="str">
        <f>VLOOKUP(E320,'Mã xe'!$A$2:$B$79,2,0)</f>
        <v>Cont 50F</v>
      </c>
      <c r="G320" s="1374" t="s">
        <v>1322</v>
      </c>
      <c r="H320" s="1376" t="s">
        <v>2161</v>
      </c>
      <c r="I320" s="1350" t="e">
        <f>VLOOKUP(G320,'Thông tin'!$G$2:$H$197,2,0)</f>
        <v>#N/A</v>
      </c>
      <c r="J320" s="1355"/>
      <c r="K320" s="1355">
        <v>1745</v>
      </c>
      <c r="L320" s="1375">
        <v>750000</v>
      </c>
      <c r="M320" s="1355"/>
    </row>
    <row r="321" spans="1:13">
      <c r="A321" s="1350">
        <v>369</v>
      </c>
      <c r="B321" s="1374" t="s">
        <v>1305</v>
      </c>
      <c r="C321" s="1372">
        <v>46038</v>
      </c>
      <c r="D321" s="1372">
        <v>46045</v>
      </c>
      <c r="E321" s="1375" t="s">
        <v>1098</v>
      </c>
      <c r="F321" s="1354" t="str">
        <f>VLOOKUP(E321,'Mã xe'!$A$2:$B$79,2,0)</f>
        <v>Cont 50F</v>
      </c>
      <c r="G321" s="1376" t="s">
        <v>1321</v>
      </c>
      <c r="H321" s="1376" t="s">
        <v>2161</v>
      </c>
      <c r="I321" s="1350" t="e">
        <f>VLOOKUP(G321,'Thông tin'!$G$2:$H$197,2,0)</f>
        <v>#N/A</v>
      </c>
      <c r="J321" s="1355"/>
      <c r="K321" s="1355">
        <v>1745</v>
      </c>
      <c r="L321" s="1375">
        <v>750000</v>
      </c>
      <c r="M321" s="1355"/>
    </row>
    <row r="322" spans="1:13">
      <c r="A322" s="1350">
        <v>370</v>
      </c>
      <c r="B322" s="1374" t="s">
        <v>1305</v>
      </c>
      <c r="C322" s="1372">
        <v>46038</v>
      </c>
      <c r="D322" s="1372">
        <v>46045</v>
      </c>
      <c r="E322" s="1375" t="s">
        <v>1098</v>
      </c>
      <c r="F322" s="1354" t="str">
        <f>VLOOKUP(E322,'Mã xe'!$A$2:$B$79,2,0)</f>
        <v>Cont 50F</v>
      </c>
      <c r="G322" s="1374" t="s">
        <v>1322</v>
      </c>
      <c r="H322" s="1376" t="s">
        <v>2161</v>
      </c>
      <c r="I322" s="1350" t="e">
        <f>VLOOKUP(G322,'Thông tin'!$G$2:$H$197,2,0)</f>
        <v>#N/A</v>
      </c>
      <c r="J322" s="1355"/>
      <c r="K322" s="1355">
        <v>1745</v>
      </c>
      <c r="L322" s="1375">
        <v>750000</v>
      </c>
      <c r="M322" s="1355"/>
    </row>
    <row r="323" spans="1:13">
      <c r="A323" s="1350">
        <v>371</v>
      </c>
      <c r="B323" s="1374" t="s">
        <v>1323</v>
      </c>
      <c r="C323" s="1372">
        <v>46046</v>
      </c>
      <c r="D323" s="1372">
        <v>46055</v>
      </c>
      <c r="E323" s="1375" t="s">
        <v>1098</v>
      </c>
      <c r="F323" s="1354" t="str">
        <f>VLOOKUP(E323,'Mã xe'!$A$2:$B$79,2,0)</f>
        <v>Cont 50F</v>
      </c>
      <c r="G323" s="1376" t="s">
        <v>1321</v>
      </c>
      <c r="H323" s="1376" t="s">
        <v>1303</v>
      </c>
      <c r="I323" s="1350" t="e">
        <f>VLOOKUP(G323,'Thông tin'!$G$2:$H$197,2,0)</f>
        <v>#N/A</v>
      </c>
      <c r="J323" s="1355"/>
      <c r="K323" s="1355">
        <v>1745</v>
      </c>
      <c r="L323" s="1375">
        <v>1000000</v>
      </c>
      <c r="M323" s="1355"/>
    </row>
    <row r="324" spans="1:13">
      <c r="A324" s="1350">
        <v>372</v>
      </c>
      <c r="B324" s="1374" t="s">
        <v>1323</v>
      </c>
      <c r="C324" s="1372">
        <v>46046</v>
      </c>
      <c r="D324" s="1372">
        <v>46055</v>
      </c>
      <c r="E324" s="1375" t="s">
        <v>1098</v>
      </c>
      <c r="F324" s="1354" t="str">
        <f>VLOOKUP(E324,'Mã xe'!$A$2:$B$79,2,0)</f>
        <v>Cont 50F</v>
      </c>
      <c r="G324" s="1374" t="s">
        <v>1322</v>
      </c>
      <c r="H324" s="1376" t="s">
        <v>1303</v>
      </c>
      <c r="I324" s="1350" t="e">
        <f>VLOOKUP(G324,'Thông tin'!$G$2:$H$197,2,0)</f>
        <v>#N/A</v>
      </c>
      <c r="J324" s="1355"/>
      <c r="K324" s="1355">
        <v>1745</v>
      </c>
      <c r="L324" s="1375">
        <v>1000000</v>
      </c>
      <c r="M324" s="1355"/>
    </row>
    <row r="325" spans="1:13">
      <c r="A325" s="1350">
        <v>373</v>
      </c>
      <c r="B325" s="1374" t="s">
        <v>1305</v>
      </c>
      <c r="C325" s="1372">
        <v>46027</v>
      </c>
      <c r="D325" s="1358">
        <v>46040</v>
      </c>
      <c r="E325" s="1361" t="s">
        <v>1107</v>
      </c>
      <c r="F325" s="1354" t="str">
        <f>VLOOKUP(E325,'Mã xe'!$A$2:$B$79,2,0)</f>
        <v>Cont 50F</v>
      </c>
      <c r="G325" s="1374" t="s">
        <v>1346</v>
      </c>
      <c r="H325" s="1376" t="s">
        <v>2161</v>
      </c>
      <c r="I325" s="1350" t="e">
        <f>VLOOKUP(G325,'Thông tin'!$G$2:$H$197,2,0)</f>
        <v>#N/A</v>
      </c>
      <c r="J325" s="1355"/>
      <c r="K325" s="1355">
        <v>1745</v>
      </c>
      <c r="L325" s="1375">
        <v>750000</v>
      </c>
      <c r="M325" s="1355"/>
    </row>
    <row r="326" spans="1:13">
      <c r="A326" s="1350">
        <v>374</v>
      </c>
      <c r="B326" s="1374" t="s">
        <v>1305</v>
      </c>
      <c r="C326" s="1372">
        <v>46027</v>
      </c>
      <c r="D326" s="1358">
        <v>46040</v>
      </c>
      <c r="E326" s="1361" t="s">
        <v>1107</v>
      </c>
      <c r="F326" s="1354" t="str">
        <f>VLOOKUP(E326,'Mã xe'!$A$2:$B$79,2,0)</f>
        <v>Cont 50F</v>
      </c>
      <c r="G326" s="1374" t="s">
        <v>1345</v>
      </c>
      <c r="H326" s="1376" t="s">
        <v>2161</v>
      </c>
      <c r="I326" s="1350" t="e">
        <f>VLOOKUP(G326,'Thông tin'!$G$2:$H$197,2,0)</f>
        <v>#N/A</v>
      </c>
      <c r="J326" s="1355"/>
      <c r="K326" s="1355">
        <v>1745</v>
      </c>
      <c r="L326" s="1375">
        <v>750000</v>
      </c>
      <c r="M326" s="1355"/>
    </row>
    <row r="327" spans="1:13">
      <c r="A327" s="1350">
        <v>375</v>
      </c>
      <c r="B327" s="1374" t="s">
        <v>1305</v>
      </c>
      <c r="C327" s="1372">
        <v>46042</v>
      </c>
      <c r="D327" s="1372">
        <v>46050</v>
      </c>
      <c r="E327" s="1361" t="s">
        <v>1107</v>
      </c>
      <c r="F327" s="1354" t="str">
        <f>VLOOKUP(E327,'Mã xe'!$A$2:$B$79,2,0)</f>
        <v>Cont 50F</v>
      </c>
      <c r="G327" s="1355" t="s">
        <v>2180</v>
      </c>
      <c r="H327" s="1376" t="s">
        <v>2161</v>
      </c>
      <c r="I327" s="1350" t="e">
        <f>VLOOKUP(G327,'Thông tin'!$G$2:$H$197,2,0)</f>
        <v>#N/A</v>
      </c>
      <c r="J327" s="1355"/>
      <c r="K327" s="1355">
        <v>1745</v>
      </c>
      <c r="L327" s="1375">
        <v>750000</v>
      </c>
      <c r="M327" s="1355"/>
    </row>
    <row r="328" spans="1:13">
      <c r="A328" s="1350">
        <v>376</v>
      </c>
      <c r="B328" s="1374" t="s">
        <v>1305</v>
      </c>
      <c r="C328" s="1372">
        <v>46042</v>
      </c>
      <c r="D328" s="1372">
        <v>46050</v>
      </c>
      <c r="E328" s="1361" t="s">
        <v>1107</v>
      </c>
      <c r="F328" s="1354" t="str">
        <f>VLOOKUP(E328,'Mã xe'!$A$2:$B$79,2,0)</f>
        <v>Cont 50F</v>
      </c>
      <c r="G328" s="1374" t="s">
        <v>2181</v>
      </c>
      <c r="H328" s="1376" t="s">
        <v>2161</v>
      </c>
      <c r="I328" s="1350" t="e">
        <f>VLOOKUP(G328,'Thông tin'!$G$2:$H$197,2,0)</f>
        <v>#N/A</v>
      </c>
      <c r="J328" s="1355"/>
      <c r="K328" s="1355">
        <v>1745</v>
      </c>
      <c r="L328" s="1375">
        <v>750000</v>
      </c>
      <c r="M328" s="1355"/>
    </row>
    <row r="329" spans="1:13">
      <c r="A329" s="1350">
        <v>377</v>
      </c>
      <c r="B329" s="1374" t="s">
        <v>1323</v>
      </c>
      <c r="C329" s="1372">
        <v>46016</v>
      </c>
      <c r="D329" s="1372">
        <v>46033</v>
      </c>
      <c r="E329" s="1378" t="s">
        <v>1099</v>
      </c>
      <c r="F329" s="1354" t="str">
        <f>VLOOKUP(E329,'Mã xe'!$A$2:$B$79,2,0)</f>
        <v>Cont 50F</v>
      </c>
      <c r="G329" s="1376" t="s">
        <v>1101</v>
      </c>
      <c r="H329" s="1376" t="s">
        <v>1303</v>
      </c>
      <c r="I329" s="1350" t="e">
        <f>VLOOKUP(G329,'Thông tin'!$G$2:$H$197,2,0)</f>
        <v>#N/A</v>
      </c>
      <c r="J329" s="1355"/>
      <c r="K329" s="1355">
        <v>1745</v>
      </c>
      <c r="L329" s="1375">
        <v>1000000</v>
      </c>
      <c r="M329" s="1355"/>
    </row>
    <row r="330" spans="1:13">
      <c r="A330" s="1350">
        <v>378</v>
      </c>
      <c r="B330" s="1374" t="s">
        <v>1323</v>
      </c>
      <c r="C330" s="1372">
        <v>46016</v>
      </c>
      <c r="D330" s="1372">
        <v>46033</v>
      </c>
      <c r="E330" s="1375" t="s">
        <v>1099</v>
      </c>
      <c r="F330" s="1354" t="str">
        <f>VLOOKUP(E330,'Mã xe'!$A$2:$B$79,2,0)</f>
        <v>Cont 50F</v>
      </c>
      <c r="G330" s="1374" t="s">
        <v>899</v>
      </c>
      <c r="H330" s="1376" t="s">
        <v>1303</v>
      </c>
      <c r="I330" s="1350" t="e">
        <f>VLOOKUP(G330,'Thông tin'!$G$2:$H$197,2,0)</f>
        <v>#N/A</v>
      </c>
      <c r="J330" s="1355"/>
      <c r="K330" s="1355">
        <v>1745</v>
      </c>
      <c r="L330" s="1375">
        <v>1000000</v>
      </c>
      <c r="M330" s="1355"/>
    </row>
    <row r="331" spans="1:13">
      <c r="A331" s="1350">
        <v>379</v>
      </c>
      <c r="B331" s="1374" t="s">
        <v>1305</v>
      </c>
      <c r="C331" s="1372">
        <v>46034</v>
      </c>
      <c r="D331" s="1372">
        <v>46043</v>
      </c>
      <c r="E331" s="1378" t="s">
        <v>1099</v>
      </c>
      <c r="F331" s="1354" t="str">
        <f>VLOOKUP(E331,'Mã xe'!$A$2:$B$79,2,0)</f>
        <v>Cont 50F</v>
      </c>
      <c r="G331" s="1376" t="s">
        <v>1101</v>
      </c>
      <c r="H331" s="1376" t="s">
        <v>2161</v>
      </c>
      <c r="I331" s="1350" t="e">
        <f>VLOOKUP(G331,'Thông tin'!$G$2:$H$197,2,0)</f>
        <v>#N/A</v>
      </c>
      <c r="J331" s="1355"/>
      <c r="K331" s="1355">
        <v>1745</v>
      </c>
      <c r="L331" s="1375">
        <v>750000</v>
      </c>
      <c r="M331" s="1355"/>
    </row>
    <row r="332" spans="1:13">
      <c r="A332" s="1350">
        <v>380</v>
      </c>
      <c r="B332" s="1374" t="s">
        <v>1305</v>
      </c>
      <c r="C332" s="1372">
        <v>46034</v>
      </c>
      <c r="D332" s="1372">
        <v>46043</v>
      </c>
      <c r="E332" s="1375" t="s">
        <v>1099</v>
      </c>
      <c r="F332" s="1354" t="str">
        <f>VLOOKUP(E332,'Mã xe'!$A$2:$B$79,2,0)</f>
        <v>Cont 50F</v>
      </c>
      <c r="G332" s="1374" t="s">
        <v>899</v>
      </c>
      <c r="H332" s="1376" t="s">
        <v>2161</v>
      </c>
      <c r="I332" s="1350" t="e">
        <f>VLOOKUP(G332,'Thông tin'!$G$2:$H$197,2,0)</f>
        <v>#N/A</v>
      </c>
      <c r="J332" s="1355"/>
      <c r="K332" s="1355">
        <v>1745</v>
      </c>
      <c r="L332" s="1375">
        <v>750000</v>
      </c>
      <c r="M332" s="1355"/>
    </row>
    <row r="333" spans="1:13">
      <c r="A333" s="1350">
        <v>381</v>
      </c>
      <c r="B333" s="1374" t="s">
        <v>1323</v>
      </c>
      <c r="C333" s="1372">
        <v>46045</v>
      </c>
      <c r="D333" s="1372">
        <v>46058</v>
      </c>
      <c r="E333" s="1378" t="s">
        <v>1099</v>
      </c>
      <c r="F333" s="1354" t="str">
        <f>VLOOKUP(E333,'Mã xe'!$A$2:$B$79,2,0)</f>
        <v>Cont 50F</v>
      </c>
      <c r="G333" s="1376" t="s">
        <v>1101</v>
      </c>
      <c r="H333" s="1376" t="s">
        <v>1303</v>
      </c>
      <c r="I333" s="1350" t="e">
        <f>VLOOKUP(G333,'Thông tin'!$G$2:$H$197,2,0)</f>
        <v>#N/A</v>
      </c>
      <c r="J333" s="1355"/>
      <c r="K333" s="1355">
        <v>1745</v>
      </c>
      <c r="L333" s="1375">
        <v>1000000</v>
      </c>
      <c r="M333" s="1355"/>
    </row>
    <row r="334" spans="1:13">
      <c r="A334" s="1350">
        <v>382</v>
      </c>
      <c r="B334" s="1374" t="s">
        <v>1323</v>
      </c>
      <c r="C334" s="1372">
        <v>46045</v>
      </c>
      <c r="D334" s="1372">
        <v>46058</v>
      </c>
      <c r="E334" s="1375" t="s">
        <v>1099</v>
      </c>
      <c r="F334" s="1354" t="str">
        <f>VLOOKUP(E334,'Mã xe'!$A$2:$B$79,2,0)</f>
        <v>Cont 50F</v>
      </c>
      <c r="G334" s="1374" t="s">
        <v>899</v>
      </c>
      <c r="H334" s="1376" t="s">
        <v>1303</v>
      </c>
      <c r="I334" s="1350" t="e">
        <f>VLOOKUP(G334,'Thông tin'!$G$2:$H$197,2,0)</f>
        <v>#N/A</v>
      </c>
      <c r="J334" s="1355"/>
      <c r="K334" s="1355">
        <v>1745</v>
      </c>
      <c r="L334" s="1375">
        <v>1000000</v>
      </c>
      <c r="M334" s="1355"/>
    </row>
    <row r="335" spans="1:13">
      <c r="A335" s="1350">
        <v>383</v>
      </c>
      <c r="B335" s="1374" t="s">
        <v>1323</v>
      </c>
      <c r="C335" s="1372">
        <v>46018</v>
      </c>
      <c r="D335" s="1372">
        <v>46037</v>
      </c>
      <c r="E335" s="1361" t="s">
        <v>1364</v>
      </c>
      <c r="F335" s="1354" t="str">
        <f>VLOOKUP(E335,'Mã xe'!$A$2:$B$79,2,0)</f>
        <v>Cont 50F</v>
      </c>
      <c r="G335" s="1350" t="s">
        <v>786</v>
      </c>
      <c r="H335" s="1376" t="s">
        <v>1303</v>
      </c>
      <c r="I335" s="1350" t="e">
        <f>VLOOKUP(G335,'Thông tin'!$G$2:$H$197,2,0)</f>
        <v>#N/A</v>
      </c>
      <c r="J335" s="1355"/>
      <c r="K335" s="1355">
        <v>1745</v>
      </c>
      <c r="L335" s="1375">
        <v>1000000</v>
      </c>
      <c r="M335" s="1355"/>
    </row>
    <row r="336" spans="1:13">
      <c r="A336" s="1350">
        <v>384</v>
      </c>
      <c r="B336" s="1374" t="s">
        <v>1323</v>
      </c>
      <c r="C336" s="1372">
        <v>46018</v>
      </c>
      <c r="D336" s="1372">
        <v>46037</v>
      </c>
      <c r="E336" s="1361" t="s">
        <v>1364</v>
      </c>
      <c r="F336" s="1354" t="str">
        <f>VLOOKUP(E336,'Mã xe'!$A$2:$B$79,2,0)</f>
        <v>Cont 50F</v>
      </c>
      <c r="G336" s="1350" t="s">
        <v>1088</v>
      </c>
      <c r="H336" s="1376" t="s">
        <v>1303</v>
      </c>
      <c r="I336" s="1350" t="e">
        <f>VLOOKUP(G336,'Thông tin'!$G$2:$H$197,2,0)</f>
        <v>#N/A</v>
      </c>
      <c r="J336" s="1355"/>
      <c r="K336" s="1355">
        <v>1745</v>
      </c>
      <c r="L336" s="1375">
        <v>1000000</v>
      </c>
      <c r="M336" s="1355"/>
    </row>
    <row r="337" spans="1:13">
      <c r="A337" s="1350">
        <v>385</v>
      </c>
      <c r="B337" s="1374" t="s">
        <v>1323</v>
      </c>
      <c r="C337" s="1372">
        <v>46037</v>
      </c>
      <c r="D337" s="1372">
        <v>46053</v>
      </c>
      <c r="E337" s="1361" t="s">
        <v>1364</v>
      </c>
      <c r="F337" s="1354" t="str">
        <f>VLOOKUP(E337,'Mã xe'!$A$2:$B$79,2,0)</f>
        <v>Cont 50F</v>
      </c>
      <c r="G337" s="1350" t="s">
        <v>786</v>
      </c>
      <c r="H337" s="1376" t="s">
        <v>1303</v>
      </c>
      <c r="I337" s="1350" t="e">
        <f>VLOOKUP(G337,'Thông tin'!$G$2:$H$197,2,0)</f>
        <v>#N/A</v>
      </c>
      <c r="J337" s="1355"/>
      <c r="K337" s="1355">
        <v>1745</v>
      </c>
      <c r="L337" s="1375">
        <v>1000000</v>
      </c>
      <c r="M337" s="1355"/>
    </row>
    <row r="338" spans="1:13">
      <c r="A338" s="1350">
        <v>386</v>
      </c>
      <c r="B338" s="1374" t="s">
        <v>1323</v>
      </c>
      <c r="C338" s="1372">
        <v>46037</v>
      </c>
      <c r="D338" s="1372">
        <v>46053</v>
      </c>
      <c r="E338" s="1361" t="s">
        <v>1364</v>
      </c>
      <c r="F338" s="1354" t="str">
        <f>VLOOKUP(E338,'Mã xe'!$A$2:$B$79,2,0)</f>
        <v>Cont 50F</v>
      </c>
      <c r="G338" s="1350" t="s">
        <v>1088</v>
      </c>
      <c r="H338" s="1376" t="s">
        <v>1303</v>
      </c>
      <c r="I338" s="1350" t="e">
        <f>VLOOKUP(G338,'Thông tin'!$G$2:$H$197,2,0)</f>
        <v>#N/A</v>
      </c>
      <c r="J338" s="1355"/>
      <c r="K338" s="1355">
        <v>1745</v>
      </c>
      <c r="L338" s="1375">
        <v>1000000</v>
      </c>
      <c r="M338" s="1355"/>
    </row>
    <row r="339" spans="1:13" ht="32.4" customHeight="1">
      <c r="A339" s="1688" t="s">
        <v>2280</v>
      </c>
      <c r="B339" s="1689"/>
      <c r="C339" s="1689"/>
      <c r="D339" s="1689"/>
      <c r="E339" s="1689"/>
      <c r="F339" s="1689"/>
      <c r="G339" s="1689"/>
      <c r="H339" s="1689"/>
      <c r="I339" s="1689"/>
      <c r="J339" s="1689"/>
      <c r="K339" s="1690"/>
      <c r="L339" s="1379">
        <f>SUM(L9:L338)</f>
        <v>257000000</v>
      </c>
      <c r="M339" s="1355"/>
    </row>
    <row r="342" spans="1:13" s="1380" customFormat="1">
      <c r="B342" s="1380" t="s">
        <v>1332</v>
      </c>
      <c r="E342" s="1380" t="s">
        <v>1333</v>
      </c>
      <c r="H342" s="1380" t="s">
        <v>1334</v>
      </c>
      <c r="L342" s="1380" t="s">
        <v>1336</v>
      </c>
    </row>
    <row r="348" spans="1:13" s="1380" customFormat="1">
      <c r="B348" s="1380" t="s">
        <v>2281</v>
      </c>
      <c r="E348" s="1380" t="s">
        <v>2282</v>
      </c>
    </row>
  </sheetData>
  <autoFilter ref="A8:M278"/>
  <mergeCells count="7">
    <mergeCell ref="A1:M1"/>
    <mergeCell ref="A339:K339"/>
    <mergeCell ref="A3:C3"/>
    <mergeCell ref="A4:C4"/>
    <mergeCell ref="A5:C5"/>
    <mergeCell ref="A2:E2"/>
    <mergeCell ref="A6:C6"/>
  </mergeCells>
  <pageMargins left="0.25" right="0.25" top="0.75" bottom="0.75" header="0.3" footer="0.3"/>
  <pageSetup paperSize="9" scale="90" fitToHeight="0" orientation="landscape" verticalDpi="0"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14"/>
  <sheetViews>
    <sheetView topLeftCell="A73" workbookViewId="0">
      <selection activeCell="C83" sqref="C83"/>
    </sheetView>
  </sheetViews>
  <sheetFormatPr defaultColWidth="11.1640625" defaultRowHeight="15" customHeight="1"/>
  <cols>
    <col min="1" max="1" width="11.1640625" customWidth="1"/>
    <col min="2" max="2" width="33.5" customWidth="1"/>
    <col min="3" max="5" width="11.1640625" customWidth="1"/>
    <col min="6" max="6" width="8" style="1332" customWidth="1"/>
    <col min="7" max="7" width="19.4140625" style="1342" customWidth="1"/>
    <col min="8" max="8" width="8.6640625" style="1342" customWidth="1"/>
  </cols>
  <sheetData>
    <row r="1" spans="1:23" ht="15" customHeight="1">
      <c r="A1" s="958"/>
      <c r="B1" s="1000" t="s">
        <v>1229</v>
      </c>
      <c r="C1" s="1000" t="s">
        <v>1366</v>
      </c>
      <c r="D1" s="958"/>
      <c r="E1" s="958"/>
      <c r="F1" s="1335" t="s">
        <v>252</v>
      </c>
      <c r="G1" s="1337" t="s">
        <v>1367</v>
      </c>
      <c r="H1" s="1337" t="s">
        <v>1368</v>
      </c>
      <c r="I1" s="958"/>
      <c r="J1" s="958"/>
      <c r="K1" s="958"/>
      <c r="L1" s="958"/>
      <c r="M1" s="958"/>
      <c r="N1" s="958"/>
      <c r="O1" s="958"/>
      <c r="P1" s="958"/>
      <c r="Q1" s="958"/>
      <c r="R1" s="958"/>
      <c r="S1" s="958"/>
      <c r="T1" s="958"/>
      <c r="U1" s="958"/>
      <c r="V1" s="958"/>
      <c r="W1" s="958"/>
    </row>
    <row r="2" spans="1:23" ht="15" customHeight="1">
      <c r="A2" s="958"/>
      <c r="B2" s="1001" t="s">
        <v>2403</v>
      </c>
      <c r="C2" s="977">
        <v>1683</v>
      </c>
      <c r="D2" s="958"/>
      <c r="E2" s="958"/>
      <c r="F2" s="1336">
        <f t="shared" ref="F2:F143" si="0">ROW()-1</f>
        <v>1</v>
      </c>
      <c r="G2" s="1338" t="s">
        <v>941</v>
      </c>
      <c r="H2" s="1339" t="s">
        <v>942</v>
      </c>
      <c r="I2" s="958"/>
      <c r="J2" s="958"/>
      <c r="K2" s="958"/>
      <c r="L2" s="958"/>
      <c r="M2" s="958"/>
      <c r="N2" s="958"/>
      <c r="O2" s="958"/>
      <c r="P2" s="958"/>
      <c r="Q2" s="958"/>
      <c r="R2" s="958"/>
      <c r="S2" s="958"/>
      <c r="T2" s="958"/>
      <c r="U2" s="958"/>
      <c r="V2" s="958"/>
      <c r="W2" s="958"/>
    </row>
    <row r="3" spans="1:23" ht="15" customHeight="1">
      <c r="A3" s="958"/>
      <c r="B3" s="1001" t="s">
        <v>2404</v>
      </c>
      <c r="C3" s="977">
        <v>1161</v>
      </c>
      <c r="D3" s="958"/>
      <c r="E3" s="958"/>
      <c r="F3" s="1336">
        <f t="shared" si="0"/>
        <v>2</v>
      </c>
      <c r="G3" s="1338" t="s">
        <v>945</v>
      </c>
      <c r="H3" s="1339" t="s">
        <v>946</v>
      </c>
      <c r="I3" s="958"/>
      <c r="J3" s="958"/>
      <c r="K3" s="958"/>
      <c r="L3" s="958"/>
      <c r="M3" s="958"/>
      <c r="N3" s="958"/>
      <c r="O3" s="958"/>
      <c r="P3" s="958"/>
      <c r="Q3" s="958"/>
      <c r="R3" s="958"/>
      <c r="S3" s="958"/>
      <c r="T3" s="958"/>
      <c r="U3" s="958"/>
      <c r="V3" s="958"/>
      <c r="W3" s="958"/>
    </row>
    <row r="4" spans="1:23" ht="15" customHeight="1">
      <c r="A4" s="958"/>
      <c r="B4" s="1001" t="s">
        <v>2405</v>
      </c>
      <c r="C4" s="977">
        <v>1332</v>
      </c>
      <c r="D4" s="958"/>
      <c r="E4" s="958"/>
      <c r="F4" s="1336">
        <f t="shared" si="0"/>
        <v>3</v>
      </c>
      <c r="G4" s="1338" t="s">
        <v>948</v>
      </c>
      <c r="H4" s="1339" t="s">
        <v>949</v>
      </c>
      <c r="I4" s="958"/>
      <c r="J4" s="958"/>
      <c r="K4" s="958"/>
      <c r="L4" s="958"/>
      <c r="M4" s="958"/>
      <c r="N4" s="958"/>
      <c r="O4" s="958"/>
      <c r="P4" s="958"/>
      <c r="Q4" s="958"/>
      <c r="R4" s="958"/>
      <c r="S4" s="958"/>
      <c r="T4" s="958"/>
      <c r="U4" s="958"/>
      <c r="V4" s="958"/>
      <c r="W4" s="958"/>
    </row>
    <row r="5" spans="1:23" ht="15" customHeight="1">
      <c r="A5" s="958"/>
      <c r="B5" s="1001" t="s">
        <v>2402</v>
      </c>
      <c r="C5" s="977">
        <v>1749</v>
      </c>
      <c r="D5" s="958"/>
      <c r="E5" s="958"/>
      <c r="F5" s="1336">
        <f t="shared" si="0"/>
        <v>4</v>
      </c>
      <c r="G5" s="1338" t="s">
        <v>713</v>
      </c>
      <c r="H5" s="1339" t="s">
        <v>799</v>
      </c>
      <c r="I5" s="958"/>
      <c r="J5" s="958"/>
      <c r="K5" s="958"/>
      <c r="L5" s="958"/>
      <c r="M5" s="958"/>
      <c r="N5" s="958"/>
      <c r="O5" s="958"/>
      <c r="P5" s="958"/>
      <c r="Q5" s="958"/>
      <c r="R5" s="958"/>
      <c r="S5" s="958"/>
      <c r="T5" s="958"/>
      <c r="U5" s="958"/>
      <c r="V5" s="958"/>
      <c r="W5" s="958"/>
    </row>
    <row r="6" spans="1:23" ht="15" customHeight="1">
      <c r="A6" s="958"/>
      <c r="B6" s="1001" t="s">
        <v>2406</v>
      </c>
      <c r="C6" s="977">
        <v>2015</v>
      </c>
      <c r="D6" s="958"/>
      <c r="E6" s="958"/>
      <c r="F6" s="1336">
        <f t="shared" si="0"/>
        <v>5</v>
      </c>
      <c r="G6" s="1338" t="s">
        <v>715</v>
      </c>
      <c r="H6" s="1339" t="s">
        <v>800</v>
      </c>
      <c r="I6" s="958"/>
      <c r="J6" s="958"/>
      <c r="K6" s="958"/>
      <c r="L6" s="958"/>
      <c r="M6" s="958"/>
      <c r="N6" s="958"/>
      <c r="O6" s="958"/>
      <c r="P6" s="958"/>
      <c r="Q6" s="958"/>
      <c r="R6" s="958"/>
      <c r="S6" s="958"/>
      <c r="T6" s="958"/>
      <c r="U6" s="958"/>
      <c r="V6" s="958"/>
      <c r="W6" s="958"/>
    </row>
    <row r="7" spans="1:23" ht="15" customHeight="1">
      <c r="A7" s="958"/>
      <c r="B7" s="1001" t="s">
        <v>2407</v>
      </c>
      <c r="C7" s="977">
        <v>1694</v>
      </c>
      <c r="D7" s="958"/>
      <c r="E7" s="958"/>
      <c r="F7" s="1336">
        <f t="shared" si="0"/>
        <v>6</v>
      </c>
      <c r="G7" s="1338" t="s">
        <v>284</v>
      </c>
      <c r="H7" s="1339" t="s">
        <v>795</v>
      </c>
      <c r="I7" s="958"/>
      <c r="J7" s="958"/>
      <c r="K7" s="958"/>
      <c r="L7" s="958"/>
      <c r="M7" s="958"/>
      <c r="N7" s="958"/>
      <c r="O7" s="958"/>
      <c r="P7" s="958"/>
      <c r="Q7" s="958"/>
      <c r="R7" s="958"/>
      <c r="S7" s="958"/>
      <c r="T7" s="958"/>
      <c r="U7" s="958"/>
      <c r="V7" s="958"/>
      <c r="W7" s="958"/>
    </row>
    <row r="8" spans="1:23" ht="15" customHeight="1">
      <c r="A8" s="958"/>
      <c r="B8" s="1001" t="s">
        <v>1255</v>
      </c>
      <c r="C8" s="977">
        <v>350</v>
      </c>
      <c r="D8" s="958"/>
      <c r="E8" s="958"/>
      <c r="F8" s="1336">
        <f t="shared" si="0"/>
        <v>7</v>
      </c>
      <c r="G8" s="1338" t="s">
        <v>986</v>
      </c>
      <c r="H8" s="1339" t="s">
        <v>987</v>
      </c>
      <c r="I8" s="958"/>
      <c r="J8" s="958"/>
      <c r="K8" s="958"/>
      <c r="L8" s="958"/>
      <c r="M8" s="958"/>
      <c r="N8" s="958"/>
      <c r="O8" s="958"/>
      <c r="P8" s="958"/>
      <c r="Q8" s="958"/>
      <c r="R8" s="958"/>
      <c r="S8" s="958"/>
      <c r="T8" s="958"/>
      <c r="U8" s="958"/>
      <c r="V8" s="958"/>
      <c r="W8" s="958"/>
    </row>
    <row r="9" spans="1:23" ht="15" customHeight="1">
      <c r="A9" s="958"/>
      <c r="B9" s="1001" t="s">
        <v>1370</v>
      </c>
      <c r="C9" s="977">
        <v>1161</v>
      </c>
      <c r="D9" s="958"/>
      <c r="E9" s="958"/>
      <c r="F9" s="1336">
        <f t="shared" si="0"/>
        <v>8</v>
      </c>
      <c r="G9" s="1338" t="s">
        <v>759</v>
      </c>
      <c r="H9" s="1339" t="s">
        <v>815</v>
      </c>
      <c r="I9" s="958"/>
      <c r="J9" s="958"/>
      <c r="K9" s="958"/>
      <c r="L9" s="958"/>
      <c r="M9" s="958"/>
      <c r="N9" s="958"/>
      <c r="O9" s="958"/>
      <c r="P9" s="958"/>
      <c r="Q9" s="958"/>
      <c r="R9" s="958"/>
      <c r="S9" s="958"/>
      <c r="T9" s="958"/>
      <c r="U9" s="958"/>
      <c r="V9" s="958"/>
      <c r="W9" s="958"/>
    </row>
    <row r="10" spans="1:23" ht="15" customHeight="1">
      <c r="A10" s="958"/>
      <c r="B10" s="1001" t="s">
        <v>1266</v>
      </c>
      <c r="C10" s="977">
        <v>1113</v>
      </c>
      <c r="D10" s="958"/>
      <c r="E10" s="958"/>
      <c r="F10" s="1336">
        <f t="shared" si="0"/>
        <v>9</v>
      </c>
      <c r="G10" s="1338" t="s">
        <v>816</v>
      </c>
      <c r="H10" s="1339" t="s">
        <v>817</v>
      </c>
      <c r="I10" s="958"/>
      <c r="J10" s="958"/>
      <c r="K10" s="958"/>
      <c r="L10" s="958"/>
      <c r="M10" s="958"/>
      <c r="N10" s="958"/>
      <c r="O10" s="958"/>
      <c r="P10" s="958"/>
      <c r="Q10" s="958"/>
      <c r="R10" s="958"/>
      <c r="S10" s="958"/>
      <c r="T10" s="958"/>
      <c r="U10" s="958"/>
      <c r="V10" s="958"/>
      <c r="W10" s="958"/>
    </row>
    <row r="11" spans="1:23" ht="15" customHeight="1">
      <c r="A11" s="958"/>
      <c r="B11" s="1001" t="s">
        <v>1344</v>
      </c>
      <c r="C11" s="977">
        <v>1309</v>
      </c>
      <c r="D11" s="958"/>
      <c r="E11" s="958"/>
      <c r="F11" s="1336">
        <f t="shared" si="0"/>
        <v>10</v>
      </c>
      <c r="G11" s="1338" t="s">
        <v>1022</v>
      </c>
      <c r="H11" s="1339" t="s">
        <v>1371</v>
      </c>
      <c r="I11" s="958"/>
      <c r="J11" s="958"/>
      <c r="K11" s="958"/>
      <c r="L11" s="958"/>
      <c r="M11" s="958"/>
      <c r="N11" s="958"/>
      <c r="O11" s="958"/>
      <c r="P11" s="958"/>
      <c r="Q11" s="958"/>
      <c r="R11" s="958"/>
      <c r="S11" s="958"/>
      <c r="T11" s="958"/>
      <c r="U11" s="958"/>
      <c r="V11" s="958"/>
      <c r="W11" s="958"/>
    </row>
    <row r="12" spans="1:23" ht="15" customHeight="1">
      <c r="A12" s="958"/>
      <c r="B12" s="1001" t="s">
        <v>1372</v>
      </c>
      <c r="C12" s="977">
        <v>1757</v>
      </c>
      <c r="D12" s="958"/>
      <c r="E12" s="958"/>
      <c r="F12" s="1336">
        <f t="shared" si="0"/>
        <v>11</v>
      </c>
      <c r="G12" s="1338" t="s">
        <v>15</v>
      </c>
      <c r="H12" s="1339" t="s">
        <v>802</v>
      </c>
      <c r="I12" s="958"/>
      <c r="J12" s="958"/>
      <c r="K12" s="958"/>
      <c r="L12" s="958"/>
      <c r="M12" s="958"/>
      <c r="N12" s="958"/>
      <c r="O12" s="958"/>
      <c r="P12" s="958"/>
      <c r="Q12" s="958"/>
      <c r="R12" s="958"/>
      <c r="S12" s="958"/>
      <c r="T12" s="958"/>
      <c r="U12" s="958"/>
      <c r="V12" s="958"/>
      <c r="W12" s="958"/>
    </row>
    <row r="13" spans="1:23" ht="15" customHeight="1">
      <c r="A13" s="958"/>
      <c r="B13" s="1001" t="s">
        <v>1373</v>
      </c>
      <c r="C13" s="977">
        <v>1716</v>
      </c>
      <c r="D13" s="958"/>
      <c r="E13" s="958"/>
      <c r="F13" s="1336">
        <f t="shared" si="0"/>
        <v>12</v>
      </c>
      <c r="G13" s="1338" t="s">
        <v>37</v>
      </c>
      <c r="H13" s="1339" t="s">
        <v>832</v>
      </c>
      <c r="I13" s="958"/>
      <c r="J13" s="958"/>
      <c r="K13" s="958"/>
      <c r="L13" s="958"/>
      <c r="M13" s="958"/>
      <c r="N13" s="958"/>
      <c r="O13" s="958"/>
      <c r="P13" s="958"/>
      <c r="Q13" s="958"/>
      <c r="R13" s="958"/>
      <c r="S13" s="958"/>
      <c r="T13" s="958"/>
      <c r="U13" s="958"/>
      <c r="V13" s="958"/>
      <c r="W13" s="958"/>
    </row>
    <row r="14" spans="1:23" ht="15" customHeight="1">
      <c r="A14" s="958"/>
      <c r="B14" s="1001" t="s">
        <v>1374</v>
      </c>
      <c r="C14" s="977">
        <v>1749</v>
      </c>
      <c r="D14" s="958"/>
      <c r="E14" s="958"/>
      <c r="F14" s="1336">
        <f t="shared" si="0"/>
        <v>13</v>
      </c>
      <c r="G14" s="1338" t="s">
        <v>299</v>
      </c>
      <c r="H14" s="1339" t="s">
        <v>809</v>
      </c>
      <c r="I14" s="958"/>
      <c r="J14" s="958"/>
      <c r="K14" s="958"/>
      <c r="L14" s="958"/>
      <c r="M14" s="958"/>
      <c r="N14" s="958"/>
      <c r="O14" s="958"/>
      <c r="P14" s="958"/>
      <c r="Q14" s="958"/>
      <c r="R14" s="958"/>
      <c r="S14" s="958"/>
      <c r="T14" s="958"/>
      <c r="U14" s="958"/>
      <c r="V14" s="958"/>
      <c r="W14" s="958"/>
    </row>
    <row r="15" spans="1:23" ht="15" customHeight="1">
      <c r="A15" s="958"/>
      <c r="B15" s="1002" t="s">
        <v>1375</v>
      </c>
      <c r="C15" s="977">
        <v>1188</v>
      </c>
      <c r="D15" s="958"/>
      <c r="E15" s="958"/>
      <c r="F15" s="1336">
        <f t="shared" si="0"/>
        <v>14</v>
      </c>
      <c r="G15" s="1338" t="s">
        <v>818</v>
      </c>
      <c r="H15" s="1339" t="s">
        <v>819</v>
      </c>
      <c r="I15" s="958"/>
      <c r="J15" s="958"/>
      <c r="K15" s="958"/>
      <c r="L15" s="958"/>
      <c r="M15" s="958"/>
      <c r="N15" s="958"/>
      <c r="O15" s="958"/>
      <c r="P15" s="958"/>
      <c r="Q15" s="958"/>
      <c r="R15" s="958"/>
      <c r="S15" s="958"/>
      <c r="T15" s="958"/>
      <c r="U15" s="958"/>
      <c r="V15" s="958"/>
      <c r="W15" s="958"/>
    </row>
    <row r="16" spans="1:23" ht="15" customHeight="1">
      <c r="A16" s="958"/>
      <c r="B16" s="1002" t="s">
        <v>2565</v>
      </c>
      <c r="C16" s="977">
        <v>1624</v>
      </c>
      <c r="D16" s="958"/>
      <c r="E16" s="958"/>
      <c r="F16" s="1336">
        <f t="shared" si="0"/>
        <v>15</v>
      </c>
      <c r="G16" s="1338" t="s">
        <v>813</v>
      </c>
      <c r="H16" s="1339" t="s">
        <v>814</v>
      </c>
      <c r="I16" s="958"/>
      <c r="J16" s="958"/>
      <c r="K16" s="958"/>
      <c r="L16" s="958"/>
      <c r="M16" s="958"/>
      <c r="N16" s="958"/>
      <c r="O16" s="958"/>
      <c r="P16" s="958"/>
      <c r="Q16" s="958"/>
      <c r="R16" s="958"/>
      <c r="S16" s="958"/>
      <c r="T16" s="958"/>
      <c r="U16" s="958"/>
      <c r="V16" s="958"/>
      <c r="W16" s="958"/>
    </row>
    <row r="17" spans="1:23" ht="15" customHeight="1">
      <c r="A17" s="958"/>
      <c r="B17" s="1001" t="s">
        <v>1376</v>
      </c>
      <c r="C17" s="977">
        <v>1294</v>
      </c>
      <c r="D17" s="958"/>
      <c r="E17" s="958"/>
      <c r="F17" s="1336">
        <f t="shared" si="0"/>
        <v>16</v>
      </c>
      <c r="G17" s="1338" t="s">
        <v>823</v>
      </c>
      <c r="H17" s="1339" t="s">
        <v>824</v>
      </c>
      <c r="I17" s="958"/>
      <c r="J17" s="958"/>
      <c r="K17" s="958"/>
      <c r="L17" s="958"/>
      <c r="M17" s="958"/>
      <c r="N17" s="958"/>
      <c r="O17" s="958"/>
      <c r="P17" s="958"/>
      <c r="Q17" s="958"/>
      <c r="R17" s="958"/>
      <c r="S17" s="958"/>
      <c r="T17" s="958"/>
      <c r="U17" s="958"/>
      <c r="V17" s="958"/>
      <c r="W17" s="958"/>
    </row>
    <row r="18" spans="1:23" ht="15" customHeight="1">
      <c r="A18" s="958"/>
      <c r="B18" s="1001" t="s">
        <v>1377</v>
      </c>
      <c r="C18" s="977">
        <v>1488</v>
      </c>
      <c r="D18" s="958"/>
      <c r="E18" s="958"/>
      <c r="F18" s="1336">
        <f t="shared" si="0"/>
        <v>17</v>
      </c>
      <c r="G18" s="1338" t="s">
        <v>216</v>
      </c>
      <c r="H18" s="1339" t="s">
        <v>807</v>
      </c>
      <c r="I18" s="958"/>
      <c r="J18" s="958"/>
      <c r="K18" s="958"/>
      <c r="L18" s="958"/>
      <c r="M18" s="958"/>
      <c r="N18" s="958"/>
      <c r="O18" s="958"/>
      <c r="P18" s="958"/>
      <c r="Q18" s="958"/>
      <c r="R18" s="958"/>
      <c r="S18" s="958"/>
      <c r="T18" s="958"/>
      <c r="U18" s="958"/>
      <c r="V18" s="958"/>
      <c r="W18" s="958"/>
    </row>
    <row r="19" spans="1:23" ht="15" customHeight="1">
      <c r="A19" s="958"/>
      <c r="B19" s="1001" t="s">
        <v>1378</v>
      </c>
      <c r="C19" s="977">
        <v>1640</v>
      </c>
      <c r="D19" s="958"/>
      <c r="E19" s="958"/>
      <c r="F19" s="1336">
        <f t="shared" si="0"/>
        <v>18</v>
      </c>
      <c r="G19" s="1338" t="s">
        <v>731</v>
      </c>
      <c r="H19" s="1339" t="s">
        <v>805</v>
      </c>
      <c r="I19" s="958"/>
      <c r="J19" s="958"/>
      <c r="K19" s="958"/>
      <c r="L19" s="958"/>
      <c r="M19" s="958"/>
      <c r="N19" s="958"/>
      <c r="O19" s="958"/>
      <c r="P19" s="958"/>
      <c r="Q19" s="958"/>
      <c r="R19" s="958"/>
      <c r="S19" s="958"/>
      <c r="T19" s="958"/>
      <c r="U19" s="958"/>
      <c r="V19" s="958"/>
      <c r="W19" s="958"/>
    </row>
    <row r="20" spans="1:23" ht="15" customHeight="1">
      <c r="A20" s="958"/>
      <c r="B20" s="1001" t="s">
        <v>1379</v>
      </c>
      <c r="C20" s="977">
        <v>1203</v>
      </c>
      <c r="D20" s="958"/>
      <c r="E20" s="958"/>
      <c r="F20" s="1336">
        <f t="shared" si="0"/>
        <v>19</v>
      </c>
      <c r="G20" s="1338" t="s">
        <v>31</v>
      </c>
      <c r="H20" s="1339" t="s">
        <v>875</v>
      </c>
      <c r="I20" s="958"/>
      <c r="J20" s="958"/>
      <c r="K20" s="958"/>
      <c r="L20" s="958"/>
      <c r="M20" s="958"/>
      <c r="N20" s="958"/>
      <c r="O20" s="958"/>
      <c r="P20" s="958"/>
      <c r="Q20" s="958"/>
      <c r="R20" s="958"/>
      <c r="S20" s="958"/>
      <c r="T20" s="958"/>
      <c r="U20" s="958"/>
      <c r="V20" s="958"/>
      <c r="W20" s="958"/>
    </row>
    <row r="21" spans="1:23" ht="15" customHeight="1">
      <c r="A21" s="958"/>
      <c r="B21" s="1001" t="s">
        <v>1380</v>
      </c>
      <c r="C21" s="977">
        <v>1033</v>
      </c>
      <c r="D21" s="958"/>
      <c r="E21" s="958"/>
      <c r="F21" s="1336">
        <f t="shared" si="0"/>
        <v>20</v>
      </c>
      <c r="G21" s="1338" t="s">
        <v>2195</v>
      </c>
      <c r="H21" s="1339" t="s">
        <v>2194</v>
      </c>
      <c r="I21" s="958"/>
      <c r="J21" s="958"/>
      <c r="K21" s="958"/>
      <c r="L21" s="958"/>
      <c r="M21" s="958"/>
      <c r="N21" s="958"/>
      <c r="O21" s="958"/>
      <c r="P21" s="958"/>
      <c r="Q21" s="958"/>
      <c r="R21" s="958"/>
      <c r="S21" s="958"/>
      <c r="T21" s="958"/>
      <c r="U21" s="958"/>
      <c r="V21" s="958"/>
      <c r="W21" s="958"/>
    </row>
    <row r="22" spans="1:23" ht="15" customHeight="1">
      <c r="A22" s="958"/>
      <c r="B22" s="1001" t="s">
        <v>1381</v>
      </c>
      <c r="C22" s="977">
        <v>1741</v>
      </c>
      <c r="D22" s="958"/>
      <c r="E22" s="958"/>
      <c r="F22" s="1336">
        <f t="shared" si="0"/>
        <v>21</v>
      </c>
      <c r="G22" s="1338" t="s">
        <v>2197</v>
      </c>
      <c r="H22" s="1339" t="s">
        <v>2196</v>
      </c>
      <c r="I22" s="958"/>
      <c r="J22" s="958"/>
      <c r="K22" s="958"/>
      <c r="L22" s="958"/>
      <c r="M22" s="958"/>
      <c r="N22" s="958"/>
      <c r="O22" s="958"/>
      <c r="P22" s="958"/>
      <c r="Q22" s="958"/>
      <c r="R22" s="958"/>
      <c r="S22" s="958"/>
      <c r="T22" s="958"/>
      <c r="U22" s="958"/>
      <c r="V22" s="958"/>
      <c r="W22" s="958"/>
    </row>
    <row r="23" spans="1:23" ht="15" customHeight="1">
      <c r="A23" s="958"/>
      <c r="B23" s="977" t="s">
        <v>1382</v>
      </c>
      <c r="C23" s="977">
        <v>1769</v>
      </c>
      <c r="D23" s="958"/>
      <c r="E23" s="958"/>
      <c r="F23" s="1336">
        <f t="shared" si="0"/>
        <v>22</v>
      </c>
      <c r="G23" s="1338" t="s">
        <v>2199</v>
      </c>
      <c r="H23" s="1339" t="s">
        <v>2198</v>
      </c>
      <c r="I23" s="958"/>
      <c r="J23" s="958"/>
      <c r="K23" s="958"/>
      <c r="L23" s="958"/>
      <c r="M23" s="958"/>
      <c r="N23" s="958"/>
      <c r="O23" s="958"/>
      <c r="P23" s="958"/>
      <c r="Q23" s="958"/>
      <c r="R23" s="958"/>
      <c r="S23" s="958"/>
      <c r="T23" s="958"/>
      <c r="U23" s="958"/>
      <c r="V23" s="958"/>
      <c r="W23" s="958"/>
    </row>
    <row r="24" spans="1:23" ht="15" customHeight="1">
      <c r="A24" s="958"/>
      <c r="B24" s="977" t="s">
        <v>1383</v>
      </c>
      <c r="C24" s="977">
        <v>1935</v>
      </c>
      <c r="D24" s="958"/>
      <c r="E24" s="958"/>
      <c r="F24" s="1336">
        <f t="shared" si="0"/>
        <v>23</v>
      </c>
      <c r="G24" s="1338" t="s">
        <v>2201</v>
      </c>
      <c r="H24" s="1339" t="s">
        <v>2200</v>
      </c>
      <c r="I24" s="958"/>
      <c r="J24" s="958"/>
      <c r="K24" s="958"/>
      <c r="L24" s="958"/>
      <c r="M24" s="958"/>
      <c r="N24" s="958"/>
      <c r="O24" s="958"/>
      <c r="P24" s="958"/>
      <c r="Q24" s="958"/>
      <c r="R24" s="958"/>
      <c r="S24" s="958"/>
      <c r="T24" s="958"/>
      <c r="U24" s="958"/>
      <c r="V24" s="958"/>
      <c r="W24" s="958"/>
    </row>
    <row r="25" spans="1:23" ht="15" customHeight="1">
      <c r="A25" s="958"/>
      <c r="B25" s="977" t="s">
        <v>1384</v>
      </c>
      <c r="C25" s="977">
        <v>1729</v>
      </c>
      <c r="D25" s="958"/>
      <c r="E25" s="958"/>
      <c r="F25" s="1336">
        <f t="shared" si="0"/>
        <v>24</v>
      </c>
      <c r="G25" s="1338" t="s">
        <v>2205</v>
      </c>
      <c r="H25" s="1339" t="s">
        <v>2204</v>
      </c>
      <c r="I25" s="958"/>
      <c r="J25" s="958"/>
      <c r="K25" s="958"/>
      <c r="L25" s="958"/>
      <c r="M25" s="958"/>
      <c r="N25" s="958"/>
      <c r="O25" s="958"/>
      <c r="P25" s="958"/>
      <c r="Q25" s="958"/>
      <c r="R25" s="958"/>
      <c r="S25" s="958"/>
      <c r="T25" s="958"/>
      <c r="U25" s="958"/>
      <c r="V25" s="958"/>
      <c r="W25" s="958"/>
    </row>
    <row r="26" spans="1:23" ht="15" customHeight="1">
      <c r="A26" s="958"/>
      <c r="B26" s="977" t="s">
        <v>1385</v>
      </c>
      <c r="C26" s="977">
        <v>1697</v>
      </c>
      <c r="D26" s="958"/>
      <c r="E26" s="958"/>
      <c r="F26" s="1336">
        <f t="shared" si="0"/>
        <v>25</v>
      </c>
      <c r="G26" s="1338" t="s">
        <v>2203</v>
      </c>
      <c r="H26" s="1339" t="s">
        <v>2202</v>
      </c>
      <c r="I26" s="958"/>
      <c r="J26" s="958"/>
      <c r="K26" s="958"/>
      <c r="L26" s="958"/>
      <c r="M26" s="958"/>
      <c r="N26" s="958"/>
      <c r="O26" s="958"/>
      <c r="P26" s="958"/>
      <c r="Q26" s="958"/>
      <c r="R26" s="958"/>
      <c r="S26" s="958"/>
      <c r="T26" s="958"/>
      <c r="U26" s="958"/>
      <c r="V26" s="958"/>
      <c r="W26" s="958"/>
    </row>
    <row r="27" spans="1:23" ht="15" customHeight="1">
      <c r="A27" s="958"/>
      <c r="B27" s="977" t="s">
        <v>1386</v>
      </c>
      <c r="C27" s="977">
        <v>1805</v>
      </c>
      <c r="D27" s="958"/>
      <c r="E27" s="958"/>
      <c r="F27" s="1336">
        <f t="shared" si="0"/>
        <v>26</v>
      </c>
      <c r="G27" s="1338" t="s">
        <v>2329</v>
      </c>
      <c r="H27" s="1339" t="s">
        <v>2351</v>
      </c>
      <c r="I27" s="958"/>
      <c r="J27" s="958"/>
      <c r="K27" s="958"/>
      <c r="L27" s="958"/>
      <c r="M27" s="958"/>
      <c r="N27" s="958"/>
      <c r="O27" s="958"/>
      <c r="P27" s="958"/>
      <c r="Q27" s="958"/>
      <c r="R27" s="958"/>
      <c r="S27" s="958"/>
      <c r="T27" s="958"/>
      <c r="U27" s="958"/>
      <c r="V27" s="958"/>
      <c r="W27" s="958"/>
    </row>
    <row r="28" spans="1:23" ht="15" customHeight="1">
      <c r="A28" s="958"/>
      <c r="B28" s="977" t="s">
        <v>1387</v>
      </c>
      <c r="C28" s="977">
        <v>1350</v>
      </c>
      <c r="D28" s="958"/>
      <c r="E28" s="958"/>
      <c r="F28" s="1336">
        <f t="shared" si="0"/>
        <v>27</v>
      </c>
      <c r="G28" s="1338" t="s">
        <v>2330</v>
      </c>
      <c r="H28" s="1339" t="s">
        <v>2352</v>
      </c>
      <c r="I28" s="958"/>
      <c r="J28" s="958"/>
      <c r="K28" s="958"/>
      <c r="L28" s="958"/>
      <c r="M28" s="958"/>
      <c r="N28" s="958"/>
      <c r="O28" s="958"/>
      <c r="P28" s="958"/>
      <c r="Q28" s="958"/>
      <c r="R28" s="958"/>
      <c r="S28" s="958"/>
      <c r="T28" s="958"/>
      <c r="U28" s="958"/>
      <c r="V28" s="958"/>
      <c r="W28" s="958"/>
    </row>
    <row r="29" spans="1:23" ht="15" customHeight="1">
      <c r="A29" s="958"/>
      <c r="B29" s="977" t="s">
        <v>1389</v>
      </c>
      <c r="C29" s="977">
        <v>1632</v>
      </c>
      <c r="D29" s="958"/>
      <c r="E29" s="958"/>
      <c r="F29" s="1336">
        <f t="shared" si="0"/>
        <v>28</v>
      </c>
      <c r="G29" s="1338" t="s">
        <v>2331</v>
      </c>
      <c r="H29" s="1339" t="s">
        <v>2353</v>
      </c>
      <c r="I29" s="958"/>
      <c r="J29" s="958"/>
      <c r="K29" s="958"/>
      <c r="L29" s="958"/>
      <c r="M29" s="958"/>
      <c r="N29" s="958"/>
      <c r="O29" s="958"/>
      <c r="P29" s="958"/>
      <c r="Q29" s="958"/>
      <c r="R29" s="958"/>
      <c r="S29" s="958"/>
      <c r="T29" s="958"/>
      <c r="U29" s="958"/>
      <c r="V29" s="958"/>
      <c r="W29" s="958"/>
    </row>
    <row r="30" spans="1:23" ht="15" customHeight="1">
      <c r="A30" s="958"/>
      <c r="B30" s="977" t="s">
        <v>2412</v>
      </c>
      <c r="C30" s="977">
        <v>1900</v>
      </c>
      <c r="D30" s="958"/>
      <c r="E30" s="958"/>
      <c r="F30" s="1336">
        <f t="shared" si="0"/>
        <v>29</v>
      </c>
      <c r="G30" s="1338" t="s">
        <v>2332</v>
      </c>
      <c r="H30" s="1339" t="s">
        <v>2354</v>
      </c>
      <c r="I30" s="958"/>
      <c r="J30" s="958"/>
      <c r="K30" s="958"/>
      <c r="L30" s="958"/>
      <c r="M30" s="958"/>
      <c r="N30" s="958"/>
      <c r="O30" s="958"/>
      <c r="P30" s="958"/>
      <c r="Q30" s="958"/>
      <c r="R30" s="958"/>
      <c r="S30" s="958"/>
      <c r="T30" s="958"/>
      <c r="U30" s="958"/>
      <c r="V30" s="958"/>
      <c r="W30" s="958"/>
    </row>
    <row r="31" spans="1:23" ht="15" customHeight="1">
      <c r="A31" s="958"/>
      <c r="B31" s="977" t="s">
        <v>1390</v>
      </c>
      <c r="C31" s="977">
        <v>1340</v>
      </c>
      <c r="D31" s="958"/>
      <c r="E31" s="958"/>
      <c r="F31" s="1336">
        <f t="shared" si="0"/>
        <v>30</v>
      </c>
      <c r="G31" s="1338" t="s">
        <v>2333</v>
      </c>
      <c r="H31" s="1339" t="s">
        <v>2355</v>
      </c>
      <c r="I31" s="958"/>
      <c r="J31" s="958"/>
      <c r="K31" s="958"/>
      <c r="L31" s="958"/>
      <c r="M31" s="958"/>
      <c r="N31" s="958"/>
      <c r="O31" s="958"/>
      <c r="P31" s="958"/>
      <c r="Q31" s="958"/>
      <c r="R31" s="958"/>
      <c r="S31" s="958"/>
      <c r="T31" s="958"/>
      <c r="U31" s="958"/>
      <c r="V31" s="958"/>
      <c r="W31" s="958"/>
    </row>
    <row r="32" spans="1:23" ht="15" customHeight="1">
      <c r="A32" s="958"/>
      <c r="B32" s="977" t="s">
        <v>1391</v>
      </c>
      <c r="C32" s="977">
        <v>1476</v>
      </c>
      <c r="D32" s="958"/>
      <c r="E32" s="958"/>
      <c r="F32" s="1336">
        <f t="shared" si="0"/>
        <v>31</v>
      </c>
      <c r="G32" s="1338" t="s">
        <v>2334</v>
      </c>
      <c r="H32" s="1339" t="s">
        <v>2356</v>
      </c>
      <c r="I32" s="958"/>
      <c r="J32" s="958"/>
      <c r="K32" s="958"/>
      <c r="L32" s="958"/>
      <c r="M32" s="958"/>
      <c r="N32" s="958"/>
      <c r="O32" s="958"/>
      <c r="P32" s="958"/>
      <c r="Q32" s="958"/>
      <c r="R32" s="958"/>
      <c r="S32" s="958"/>
      <c r="T32" s="958"/>
      <c r="U32" s="958"/>
      <c r="V32" s="958"/>
      <c r="W32" s="958"/>
    </row>
    <row r="33" spans="1:23" ht="15" customHeight="1">
      <c r="A33" s="958"/>
      <c r="B33" s="977" t="s">
        <v>1392</v>
      </c>
      <c r="C33" s="977">
        <v>1529</v>
      </c>
      <c r="D33" s="958"/>
      <c r="E33" s="958"/>
      <c r="F33" s="1336">
        <f t="shared" si="0"/>
        <v>32</v>
      </c>
      <c r="G33" s="1338" t="s">
        <v>2335</v>
      </c>
      <c r="H33" s="1339" t="s">
        <v>2357</v>
      </c>
      <c r="I33" s="958"/>
      <c r="J33" s="958"/>
      <c r="K33" s="958"/>
      <c r="L33" s="958"/>
      <c r="M33" s="958"/>
      <c r="N33" s="958"/>
      <c r="O33" s="958"/>
      <c r="P33" s="958"/>
      <c r="Q33" s="958"/>
      <c r="R33" s="958"/>
      <c r="S33" s="958"/>
      <c r="T33" s="958"/>
      <c r="U33" s="958"/>
      <c r="V33" s="958"/>
      <c r="W33" s="958"/>
    </row>
    <row r="34" spans="1:23" ht="15" customHeight="1">
      <c r="A34" s="958"/>
      <c r="B34" s="977" t="s">
        <v>1393</v>
      </c>
      <c r="C34" s="977">
        <v>1811</v>
      </c>
      <c r="D34" s="958"/>
      <c r="E34" s="958"/>
      <c r="F34" s="1336">
        <f t="shared" si="0"/>
        <v>33</v>
      </c>
      <c r="G34" s="1338" t="s">
        <v>2336</v>
      </c>
      <c r="H34" s="1339" t="s">
        <v>2358</v>
      </c>
      <c r="I34" s="958"/>
      <c r="J34" s="958"/>
      <c r="K34" s="958"/>
      <c r="L34" s="958"/>
      <c r="M34" s="958"/>
      <c r="N34" s="958"/>
      <c r="O34" s="958"/>
      <c r="P34" s="958"/>
      <c r="Q34" s="958"/>
      <c r="R34" s="958"/>
      <c r="S34" s="958"/>
      <c r="T34" s="958"/>
      <c r="U34" s="958"/>
      <c r="V34" s="958"/>
      <c r="W34" s="958"/>
    </row>
    <row r="35" spans="1:23" ht="15" customHeight="1">
      <c r="A35" s="958"/>
      <c r="B35" s="977" t="s">
        <v>1394</v>
      </c>
      <c r="C35" s="977">
        <v>1440</v>
      </c>
      <c r="D35" s="958"/>
      <c r="E35" s="958"/>
      <c r="F35" s="1336">
        <f t="shared" si="0"/>
        <v>34</v>
      </c>
      <c r="G35" s="1338" t="s">
        <v>829</v>
      </c>
      <c r="H35" s="1339" t="s">
        <v>831</v>
      </c>
      <c r="I35" s="958"/>
      <c r="J35" s="958"/>
      <c r="K35" s="958"/>
      <c r="L35" s="958"/>
      <c r="M35" s="958"/>
      <c r="N35" s="958"/>
      <c r="O35" s="958"/>
      <c r="P35" s="958"/>
      <c r="Q35" s="958"/>
      <c r="R35" s="958"/>
      <c r="S35" s="958"/>
      <c r="T35" s="958"/>
      <c r="U35" s="958"/>
      <c r="V35" s="958"/>
      <c r="W35" s="958"/>
    </row>
    <row r="36" spans="1:23" ht="15" customHeight="1">
      <c r="A36" s="958"/>
      <c r="B36" s="1327" t="s">
        <v>1396</v>
      </c>
      <c r="C36" s="1327">
        <v>1174</v>
      </c>
      <c r="D36" s="958"/>
      <c r="E36" s="958"/>
      <c r="F36" s="1336">
        <f t="shared" si="0"/>
        <v>35</v>
      </c>
      <c r="G36" s="1338" t="s">
        <v>762</v>
      </c>
      <c r="H36" s="1339" t="s">
        <v>843</v>
      </c>
      <c r="I36" s="958"/>
      <c r="J36" s="958"/>
      <c r="K36" s="958"/>
      <c r="L36" s="958"/>
      <c r="M36" s="958"/>
      <c r="N36" s="958"/>
      <c r="O36" s="958"/>
      <c r="P36" s="958"/>
      <c r="Q36" s="958"/>
      <c r="R36" s="958"/>
      <c r="S36" s="958"/>
      <c r="T36" s="958"/>
      <c r="U36" s="958"/>
      <c r="V36" s="958"/>
      <c r="W36" s="958"/>
    </row>
    <row r="37" spans="1:23" ht="15" customHeight="1">
      <c r="A37" s="958"/>
      <c r="B37" s="1328" t="s">
        <v>1398</v>
      </c>
      <c r="C37" s="1329">
        <v>1863</v>
      </c>
      <c r="D37" s="958"/>
      <c r="E37" s="958"/>
      <c r="F37" s="1336">
        <f t="shared" si="0"/>
        <v>36</v>
      </c>
      <c r="G37" s="1338" t="s">
        <v>1046</v>
      </c>
      <c r="H37" s="1339" t="s">
        <v>1048</v>
      </c>
      <c r="I37" s="958"/>
      <c r="J37" s="958"/>
      <c r="K37" s="958"/>
      <c r="L37" s="958"/>
      <c r="M37" s="958"/>
      <c r="N37" s="958"/>
      <c r="O37" s="958"/>
      <c r="P37" s="958"/>
      <c r="Q37" s="958"/>
      <c r="R37" s="958"/>
      <c r="S37" s="958"/>
      <c r="T37" s="958"/>
      <c r="U37" s="958"/>
      <c r="V37" s="958"/>
      <c r="W37" s="958"/>
    </row>
    <row r="38" spans="1:23" ht="15" customHeight="1">
      <c r="A38" s="958"/>
      <c r="B38" s="1330" t="s">
        <v>2413</v>
      </c>
      <c r="C38" s="1329">
        <f>180+1161</f>
        <v>1341</v>
      </c>
      <c r="D38" s="958"/>
      <c r="E38" s="958"/>
      <c r="F38" s="1336">
        <f t="shared" si="0"/>
        <v>37</v>
      </c>
      <c r="G38" s="1338" t="s">
        <v>826</v>
      </c>
      <c r="H38" s="1339" t="s">
        <v>828</v>
      </c>
      <c r="I38" s="958"/>
      <c r="J38" s="958"/>
      <c r="K38" s="958"/>
      <c r="L38" s="958"/>
      <c r="M38" s="958"/>
      <c r="N38" s="958"/>
      <c r="O38" s="958"/>
      <c r="P38" s="958"/>
      <c r="Q38" s="958"/>
      <c r="R38" s="958"/>
      <c r="S38" s="958"/>
      <c r="T38" s="958"/>
      <c r="U38" s="958"/>
      <c r="V38" s="958"/>
      <c r="W38" s="958"/>
    </row>
    <row r="39" spans="1:23" ht="15" customHeight="1">
      <c r="A39" s="958"/>
      <c r="B39" s="1329" t="s">
        <v>2106</v>
      </c>
      <c r="C39" s="1329">
        <v>1350</v>
      </c>
      <c r="D39" s="958"/>
      <c r="E39" s="958"/>
      <c r="F39" s="1336">
        <f t="shared" si="0"/>
        <v>38</v>
      </c>
      <c r="G39" s="1338" t="s">
        <v>1050</v>
      </c>
      <c r="H39" s="1339" t="s">
        <v>1051</v>
      </c>
      <c r="I39" s="958"/>
      <c r="J39" s="958"/>
      <c r="K39" s="958"/>
      <c r="L39" s="958"/>
      <c r="M39" s="958"/>
      <c r="N39" s="958"/>
      <c r="O39" s="958"/>
      <c r="P39" s="958"/>
      <c r="Q39" s="958"/>
      <c r="R39" s="958"/>
      <c r="S39" s="958"/>
      <c r="T39" s="958"/>
      <c r="U39" s="958"/>
      <c r="V39" s="958"/>
      <c r="W39" s="958"/>
    </row>
    <row r="40" spans="1:23" ht="15" customHeight="1">
      <c r="A40" s="958"/>
      <c r="B40" s="1329" t="s">
        <v>2422</v>
      </c>
      <c r="C40" s="1329">
        <v>1850</v>
      </c>
      <c r="D40" s="958"/>
      <c r="E40" s="958"/>
      <c r="F40" s="1336">
        <f t="shared" si="0"/>
        <v>39</v>
      </c>
      <c r="G40" s="1338" t="s">
        <v>1052</v>
      </c>
      <c r="H40" s="1339" t="s">
        <v>1053</v>
      </c>
      <c r="I40" s="958"/>
      <c r="J40" s="958"/>
      <c r="K40" s="958"/>
      <c r="L40" s="958"/>
      <c r="M40" s="958"/>
      <c r="N40" s="958"/>
      <c r="O40" s="958"/>
      <c r="P40" s="958"/>
      <c r="Q40" s="958"/>
      <c r="R40" s="958"/>
      <c r="S40" s="958"/>
      <c r="T40" s="958"/>
      <c r="U40" s="958"/>
      <c r="V40" s="958"/>
      <c r="W40" s="958"/>
    </row>
    <row r="41" spans="1:23" ht="15" customHeight="1">
      <c r="A41" s="958"/>
      <c r="B41" s="1330" t="s">
        <v>2560</v>
      </c>
      <c r="C41" s="1329">
        <v>1741</v>
      </c>
      <c r="D41" s="958"/>
      <c r="E41" s="958"/>
      <c r="F41" s="1336">
        <f t="shared" si="0"/>
        <v>40</v>
      </c>
      <c r="G41" s="1338" t="s">
        <v>880</v>
      </c>
      <c r="H41" s="1339" t="s">
        <v>881</v>
      </c>
      <c r="I41" s="958"/>
      <c r="J41" s="958"/>
      <c r="K41" s="958"/>
      <c r="L41" s="958"/>
      <c r="M41" s="958"/>
      <c r="N41" s="958"/>
      <c r="O41" s="958"/>
      <c r="P41" s="958"/>
      <c r="Q41" s="958"/>
      <c r="R41" s="958"/>
      <c r="S41" s="958"/>
      <c r="T41" s="958"/>
      <c r="U41" s="958"/>
      <c r="V41" s="958"/>
      <c r="W41" s="958"/>
    </row>
    <row r="42" spans="1:23" ht="15" customHeight="1">
      <c r="A42" s="958"/>
      <c r="B42" s="1330" t="s">
        <v>2153</v>
      </c>
      <c r="C42" s="1329">
        <v>2050</v>
      </c>
      <c r="D42" s="958"/>
      <c r="E42" s="958"/>
      <c r="F42" s="1336">
        <f t="shared" si="0"/>
        <v>41</v>
      </c>
      <c r="G42" s="1338" t="s">
        <v>1062</v>
      </c>
      <c r="H42" s="1339" t="s">
        <v>1388</v>
      </c>
      <c r="I42" s="958"/>
      <c r="J42" s="958"/>
      <c r="K42" s="958"/>
      <c r="L42" s="958"/>
      <c r="M42" s="958"/>
      <c r="N42" s="958"/>
      <c r="O42" s="958"/>
      <c r="P42" s="958"/>
      <c r="Q42" s="958"/>
      <c r="R42" s="958"/>
      <c r="S42" s="958"/>
      <c r="T42" s="958"/>
      <c r="U42" s="958"/>
      <c r="V42" s="958"/>
      <c r="W42" s="958"/>
    </row>
    <row r="43" spans="1:23" ht="15" customHeight="1">
      <c r="A43" s="958"/>
      <c r="B43" s="1330" t="s">
        <v>2563</v>
      </c>
      <c r="C43" s="1329">
        <v>2150</v>
      </c>
      <c r="D43" s="958"/>
      <c r="E43" s="958"/>
      <c r="F43" s="1336">
        <f t="shared" si="0"/>
        <v>42</v>
      </c>
      <c r="G43" s="1338" t="s">
        <v>1066</v>
      </c>
      <c r="H43" s="1339" t="s">
        <v>1067</v>
      </c>
      <c r="I43" s="958"/>
      <c r="J43" s="958"/>
      <c r="K43" s="958"/>
      <c r="L43" s="958"/>
      <c r="M43" s="958"/>
      <c r="N43" s="958"/>
      <c r="O43" s="958"/>
      <c r="P43" s="958"/>
      <c r="Q43" s="958"/>
      <c r="R43" s="958"/>
      <c r="S43" s="958"/>
      <c r="T43" s="958"/>
      <c r="U43" s="958"/>
      <c r="V43" s="958"/>
      <c r="W43" s="958"/>
    </row>
    <row r="44" spans="1:23" ht="15" customHeight="1">
      <c r="A44" s="958"/>
      <c r="B44" s="1330" t="s">
        <v>2155</v>
      </c>
      <c r="C44" s="1329">
        <v>1300</v>
      </c>
      <c r="D44" s="958"/>
      <c r="E44" s="958"/>
      <c r="F44" s="1336">
        <f t="shared" si="0"/>
        <v>43</v>
      </c>
      <c r="G44" s="1338" t="s">
        <v>1068</v>
      </c>
      <c r="H44" s="1339" t="s">
        <v>1069</v>
      </c>
      <c r="I44" s="958"/>
      <c r="J44" s="958"/>
      <c r="K44" s="958"/>
      <c r="L44" s="958"/>
      <c r="M44" s="958"/>
      <c r="N44" s="958"/>
      <c r="O44" s="958"/>
      <c r="P44" s="958"/>
      <c r="Q44" s="958"/>
      <c r="R44" s="958"/>
      <c r="S44" s="958"/>
      <c r="T44" s="958"/>
      <c r="U44" s="958"/>
      <c r="V44" s="958"/>
      <c r="W44" s="958"/>
    </row>
    <row r="45" spans="1:23" ht="15" customHeight="1">
      <c r="A45" s="958"/>
      <c r="B45" s="1330" t="s">
        <v>2156</v>
      </c>
      <c r="C45" s="1329">
        <v>1200</v>
      </c>
      <c r="D45" s="958"/>
      <c r="E45" s="958"/>
      <c r="F45" s="1336">
        <f t="shared" si="0"/>
        <v>44</v>
      </c>
      <c r="G45" s="1338" t="s">
        <v>241</v>
      </c>
      <c r="H45" s="1339" t="s">
        <v>834</v>
      </c>
      <c r="I45" s="958"/>
      <c r="J45" s="958"/>
      <c r="K45" s="958"/>
      <c r="L45" s="958"/>
      <c r="M45" s="958"/>
      <c r="N45" s="958"/>
      <c r="O45" s="958"/>
      <c r="P45" s="958"/>
      <c r="Q45" s="958"/>
      <c r="R45" s="958"/>
      <c r="S45" s="958"/>
      <c r="T45" s="958"/>
      <c r="U45" s="958"/>
      <c r="V45" s="958"/>
      <c r="W45" s="958"/>
    </row>
    <row r="46" spans="1:23" ht="15" customHeight="1">
      <c r="A46" s="958"/>
      <c r="B46" s="1330" t="s">
        <v>2157</v>
      </c>
      <c r="C46" s="1329">
        <v>1650</v>
      </c>
      <c r="D46" s="958"/>
      <c r="E46" s="958"/>
      <c r="F46" s="1336">
        <f t="shared" si="0"/>
        <v>45</v>
      </c>
      <c r="G46" s="1338" t="s">
        <v>1074</v>
      </c>
      <c r="H46" s="1339" t="s">
        <v>1075</v>
      </c>
      <c r="I46" s="958"/>
      <c r="J46" s="958"/>
      <c r="K46" s="958"/>
      <c r="L46" s="958"/>
      <c r="M46" s="958"/>
      <c r="N46" s="958"/>
      <c r="O46" s="958"/>
      <c r="P46" s="958"/>
      <c r="Q46" s="958"/>
      <c r="R46" s="958"/>
      <c r="S46" s="958"/>
      <c r="T46" s="958"/>
      <c r="U46" s="958"/>
      <c r="V46" s="958"/>
      <c r="W46" s="958"/>
    </row>
    <row r="47" spans="1:23" ht="15" customHeight="1">
      <c r="A47" s="958"/>
      <c r="B47" s="1330" t="s">
        <v>2411</v>
      </c>
      <c r="C47" s="1329">
        <v>1700</v>
      </c>
      <c r="D47" s="958"/>
      <c r="E47" s="958"/>
      <c r="F47" s="1336">
        <f t="shared" si="0"/>
        <v>46</v>
      </c>
      <c r="G47" s="1338" t="s">
        <v>859</v>
      </c>
      <c r="H47" s="1339" t="s">
        <v>860</v>
      </c>
      <c r="I47" s="958"/>
      <c r="J47" s="958"/>
      <c r="K47" s="958"/>
      <c r="L47" s="958"/>
      <c r="M47" s="958"/>
      <c r="N47" s="958"/>
      <c r="O47" s="958"/>
      <c r="P47" s="958"/>
      <c r="Q47" s="958"/>
      <c r="R47" s="958"/>
      <c r="S47" s="958"/>
      <c r="T47" s="958"/>
      <c r="U47" s="958"/>
      <c r="V47" s="958"/>
      <c r="W47" s="958"/>
    </row>
    <row r="48" spans="1:23" ht="15" customHeight="1">
      <c r="A48" s="958"/>
      <c r="B48" s="1329" t="s">
        <v>2137</v>
      </c>
      <c r="C48" s="1329">
        <v>1600</v>
      </c>
      <c r="D48" s="958"/>
      <c r="E48" s="958"/>
      <c r="F48" s="1336">
        <f t="shared" si="0"/>
        <v>47</v>
      </c>
      <c r="G48" s="1338" t="s">
        <v>862</v>
      </c>
      <c r="H48" s="1339" t="s">
        <v>863</v>
      </c>
      <c r="I48" s="958"/>
      <c r="J48" s="958"/>
      <c r="K48" s="958"/>
      <c r="L48" s="958"/>
      <c r="M48" s="958"/>
      <c r="N48" s="958"/>
      <c r="O48" s="958"/>
      <c r="P48" s="958"/>
      <c r="Q48" s="958"/>
      <c r="R48" s="958"/>
      <c r="S48" s="958"/>
      <c r="T48" s="958"/>
      <c r="U48" s="958"/>
      <c r="V48" s="958"/>
      <c r="W48" s="958"/>
    </row>
    <row r="49" spans="1:23" ht="15" customHeight="1">
      <c r="A49" s="958"/>
      <c r="B49" s="1329" t="s">
        <v>2159</v>
      </c>
      <c r="C49" s="1329">
        <v>1300</v>
      </c>
      <c r="D49" s="958"/>
      <c r="E49" s="958"/>
      <c r="F49" s="1336">
        <f t="shared" si="0"/>
        <v>48</v>
      </c>
      <c r="G49" s="1338" t="s">
        <v>1242</v>
      </c>
      <c r="H49" s="1339" t="s">
        <v>1395</v>
      </c>
      <c r="I49" s="958"/>
      <c r="J49" s="958"/>
      <c r="K49" s="958"/>
      <c r="L49" s="958"/>
      <c r="M49" s="958"/>
      <c r="N49" s="958"/>
      <c r="O49" s="958"/>
      <c r="P49" s="958"/>
      <c r="Q49" s="958"/>
      <c r="R49" s="958"/>
      <c r="S49" s="958"/>
      <c r="T49" s="958"/>
      <c r="U49" s="958"/>
      <c r="V49" s="958"/>
      <c r="W49" s="958"/>
    </row>
    <row r="50" spans="1:23" ht="15" customHeight="1">
      <c r="A50" s="958"/>
      <c r="B50" s="1329" t="s">
        <v>2189</v>
      </c>
      <c r="C50" s="1329">
        <v>1700</v>
      </c>
      <c r="D50" s="958"/>
      <c r="E50" s="958"/>
      <c r="F50" s="1336">
        <f t="shared" si="0"/>
        <v>49</v>
      </c>
      <c r="G50" s="1338" t="s">
        <v>1254</v>
      </c>
      <c r="H50" s="1339" t="s">
        <v>1397</v>
      </c>
      <c r="I50" s="958"/>
      <c r="J50" s="958"/>
      <c r="K50" s="958"/>
      <c r="L50" s="958"/>
      <c r="M50" s="958"/>
      <c r="N50" s="958"/>
      <c r="O50" s="958"/>
      <c r="P50" s="958"/>
      <c r="Q50" s="958"/>
      <c r="R50" s="958"/>
      <c r="S50" s="958"/>
      <c r="T50" s="958"/>
      <c r="U50" s="958"/>
      <c r="V50" s="958"/>
      <c r="W50" s="958"/>
    </row>
    <row r="51" spans="1:23" ht="15" customHeight="1">
      <c r="A51" s="958"/>
      <c r="B51" s="958" t="s">
        <v>2190</v>
      </c>
      <c r="C51" s="958">
        <v>1575</v>
      </c>
      <c r="D51" s="958"/>
      <c r="E51" s="958"/>
      <c r="F51" s="1336">
        <f t="shared" si="0"/>
        <v>50</v>
      </c>
      <c r="G51" s="1338" t="s">
        <v>1239</v>
      </c>
      <c r="H51" s="1339" t="s">
        <v>1399</v>
      </c>
      <c r="I51" s="958"/>
      <c r="J51" s="958"/>
      <c r="K51" s="958"/>
      <c r="L51" s="958"/>
      <c r="M51" s="958"/>
      <c r="N51" s="958"/>
      <c r="O51" s="958"/>
      <c r="P51" s="958"/>
      <c r="Q51" s="958"/>
      <c r="R51" s="958"/>
      <c r="S51" s="958"/>
      <c r="T51" s="958"/>
      <c r="U51" s="958"/>
      <c r="V51" s="958"/>
      <c r="W51" s="958"/>
    </row>
    <row r="52" spans="1:23" ht="15" customHeight="1">
      <c r="A52" s="958"/>
      <c r="B52" s="958" t="s">
        <v>2271</v>
      </c>
      <c r="C52" s="958">
        <v>1606</v>
      </c>
      <c r="D52" s="958"/>
      <c r="E52" s="958"/>
      <c r="F52" s="1336">
        <f t="shared" si="0"/>
        <v>51</v>
      </c>
      <c r="G52" s="1338" t="s">
        <v>1249</v>
      </c>
      <c r="H52" s="1339" t="s">
        <v>1400</v>
      </c>
      <c r="I52" s="958"/>
      <c r="J52" s="958"/>
      <c r="K52" s="958"/>
      <c r="L52" s="958"/>
      <c r="M52" s="958"/>
      <c r="N52" s="958"/>
      <c r="O52" s="958"/>
      <c r="P52" s="958"/>
      <c r="Q52" s="958"/>
      <c r="R52" s="958"/>
      <c r="S52" s="958"/>
      <c r="T52" s="958"/>
      <c r="U52" s="958"/>
      <c r="V52" s="958"/>
      <c r="W52" s="958"/>
    </row>
    <row r="53" spans="1:23" ht="15" customHeight="1">
      <c r="A53" s="958"/>
      <c r="B53" s="958" t="s">
        <v>2276</v>
      </c>
      <c r="C53" s="958">
        <v>2000</v>
      </c>
      <c r="D53" s="958"/>
      <c r="E53" s="958"/>
      <c r="F53" s="1336">
        <f t="shared" si="0"/>
        <v>52</v>
      </c>
      <c r="G53" s="1338" t="s">
        <v>717</v>
      </c>
      <c r="H53" s="1339" t="s">
        <v>883</v>
      </c>
      <c r="I53" s="958"/>
      <c r="J53" s="958"/>
      <c r="K53" s="958"/>
      <c r="L53" s="958"/>
      <c r="M53" s="958"/>
      <c r="N53" s="958"/>
      <c r="O53" s="958"/>
      <c r="P53" s="958"/>
      <c r="Q53" s="958"/>
      <c r="R53" s="958"/>
      <c r="S53" s="958"/>
      <c r="T53" s="958"/>
      <c r="U53" s="958"/>
      <c r="V53" s="958"/>
      <c r="W53" s="958"/>
    </row>
    <row r="54" spans="1:23" ht="15" customHeight="1">
      <c r="A54" s="958"/>
      <c r="B54" s="958" t="s">
        <v>2421</v>
      </c>
      <c r="C54" s="958">
        <v>1700</v>
      </c>
      <c r="D54" s="958"/>
      <c r="E54" s="958"/>
      <c r="F54" s="1336">
        <f t="shared" si="0"/>
        <v>53</v>
      </c>
      <c r="G54" s="1338" t="s">
        <v>760</v>
      </c>
      <c r="H54" s="1339" t="s">
        <v>866</v>
      </c>
      <c r="I54" s="958"/>
      <c r="J54" s="958"/>
      <c r="K54" s="958"/>
      <c r="L54" s="958"/>
      <c r="M54" s="958"/>
      <c r="N54" s="958"/>
      <c r="O54" s="958"/>
      <c r="P54" s="958"/>
      <c r="Q54" s="958"/>
      <c r="R54" s="958"/>
      <c r="S54" s="958"/>
      <c r="T54" s="958"/>
      <c r="U54" s="958"/>
      <c r="V54" s="958"/>
      <c r="W54" s="958"/>
    </row>
    <row r="55" spans="1:23" ht="15" customHeight="1">
      <c r="A55" s="958"/>
      <c r="B55" s="958" t="s">
        <v>2326</v>
      </c>
      <c r="C55" s="958">
        <v>1290</v>
      </c>
      <c r="D55" s="958"/>
      <c r="E55" s="958"/>
      <c r="F55" s="1336">
        <f t="shared" si="0"/>
        <v>54</v>
      </c>
      <c r="G55" s="1338" t="s">
        <v>770</v>
      </c>
      <c r="H55" s="1339" t="s">
        <v>867</v>
      </c>
      <c r="I55" s="958"/>
      <c r="J55" s="958"/>
      <c r="K55" s="958"/>
      <c r="L55" s="958"/>
      <c r="M55" s="958"/>
      <c r="N55" s="958"/>
      <c r="O55" s="958"/>
      <c r="P55" s="958"/>
      <c r="Q55" s="958"/>
      <c r="R55" s="958"/>
      <c r="S55" s="958"/>
      <c r="T55" s="958"/>
      <c r="U55" s="958"/>
      <c r="V55" s="958"/>
      <c r="W55" s="958"/>
    </row>
    <row r="56" spans="1:23" ht="15" customHeight="1">
      <c r="A56" s="958"/>
      <c r="B56" s="958" t="s">
        <v>2327</v>
      </c>
      <c r="C56" s="958">
        <v>1300</v>
      </c>
      <c r="D56" s="958"/>
      <c r="E56" s="958"/>
      <c r="F56" s="1336">
        <f t="shared" si="0"/>
        <v>55</v>
      </c>
      <c r="G56" s="1338" t="s">
        <v>1028</v>
      </c>
      <c r="H56" s="1339" t="s">
        <v>1029</v>
      </c>
      <c r="I56" s="958"/>
      <c r="J56" s="958"/>
      <c r="K56" s="958"/>
      <c r="L56" s="958"/>
      <c r="M56" s="958"/>
      <c r="N56" s="958"/>
      <c r="O56" s="958"/>
      <c r="P56" s="958"/>
      <c r="Q56" s="958"/>
      <c r="R56" s="958"/>
      <c r="S56" s="958"/>
      <c r="T56" s="958"/>
      <c r="U56" s="958"/>
      <c r="V56" s="958"/>
      <c r="W56" s="958"/>
    </row>
    <row r="57" spans="1:23" ht="15" customHeight="1">
      <c r="A57" s="958"/>
      <c r="B57" s="958" t="s">
        <v>2328</v>
      </c>
      <c r="C57" s="958">
        <v>1700</v>
      </c>
      <c r="D57" s="958"/>
      <c r="E57" s="958"/>
      <c r="F57" s="1336">
        <f t="shared" si="0"/>
        <v>56</v>
      </c>
      <c r="G57" s="1338" t="s">
        <v>773</v>
      </c>
      <c r="H57" s="1339" t="s">
        <v>870</v>
      </c>
      <c r="I57" s="958"/>
      <c r="J57" s="958"/>
      <c r="K57" s="958"/>
      <c r="L57" s="958"/>
      <c r="M57" s="958"/>
      <c r="N57" s="958"/>
      <c r="O57" s="958"/>
      <c r="P57" s="958"/>
      <c r="Q57" s="958"/>
      <c r="R57" s="958"/>
      <c r="S57" s="958"/>
      <c r="T57" s="958"/>
      <c r="U57" s="958"/>
      <c r="V57" s="958"/>
      <c r="W57" s="958"/>
    </row>
    <row r="58" spans="1:23" ht="15" customHeight="1">
      <c r="A58" s="958"/>
      <c r="B58" s="958" t="s">
        <v>2379</v>
      </c>
      <c r="C58" s="958">
        <v>1600</v>
      </c>
      <c r="D58" s="958"/>
      <c r="E58" s="958"/>
      <c r="F58" s="1336">
        <f t="shared" si="0"/>
        <v>57</v>
      </c>
      <c r="G58" s="1338" t="s">
        <v>1340</v>
      </c>
      <c r="H58" s="1339" t="s">
        <v>871</v>
      </c>
      <c r="I58" s="958"/>
      <c r="J58" s="958"/>
      <c r="K58" s="958"/>
      <c r="L58" s="958"/>
      <c r="M58" s="958"/>
      <c r="N58" s="958"/>
      <c r="O58" s="958"/>
      <c r="P58" s="958"/>
      <c r="Q58" s="958"/>
      <c r="R58" s="958"/>
      <c r="S58" s="958"/>
      <c r="T58" s="958"/>
      <c r="U58" s="958"/>
      <c r="V58" s="958"/>
      <c r="W58" s="958"/>
    </row>
    <row r="59" spans="1:23" ht="15" customHeight="1">
      <c r="A59" s="958"/>
      <c r="B59" s="958" t="s">
        <v>2408</v>
      </c>
      <c r="C59" s="958">
        <v>1650</v>
      </c>
      <c r="D59" s="958"/>
      <c r="E59" s="958"/>
      <c r="F59" s="1336">
        <f t="shared" si="0"/>
        <v>58</v>
      </c>
      <c r="G59" s="1338" t="s">
        <v>847</v>
      </c>
      <c r="H59" s="1339" t="s">
        <v>848</v>
      </c>
      <c r="I59" s="958"/>
      <c r="J59" s="958"/>
      <c r="K59" s="958"/>
      <c r="L59" s="958"/>
      <c r="M59" s="958"/>
      <c r="N59" s="958"/>
      <c r="O59" s="958"/>
      <c r="P59" s="958"/>
      <c r="Q59" s="958"/>
      <c r="R59" s="958"/>
      <c r="S59" s="958"/>
      <c r="T59" s="958"/>
      <c r="U59" s="958"/>
      <c r="V59" s="958"/>
      <c r="W59" s="958"/>
    </row>
    <row r="60" spans="1:23" ht="15" customHeight="1">
      <c r="A60" s="958"/>
      <c r="B60" s="958" t="s">
        <v>2409</v>
      </c>
      <c r="C60" s="958">
        <v>1300</v>
      </c>
      <c r="D60" s="1437"/>
      <c r="E60" s="958"/>
      <c r="F60" s="1336">
        <f t="shared" si="0"/>
        <v>59</v>
      </c>
      <c r="G60" s="1338" t="s">
        <v>1035</v>
      </c>
      <c r="H60" s="1339" t="s">
        <v>1036</v>
      </c>
      <c r="I60" s="958"/>
      <c r="J60" s="958"/>
      <c r="K60" s="958"/>
      <c r="L60" s="958"/>
      <c r="M60" s="958"/>
      <c r="N60" s="958"/>
      <c r="O60" s="958"/>
      <c r="P60" s="958"/>
      <c r="Q60" s="958"/>
      <c r="R60" s="958"/>
      <c r="S60" s="958"/>
      <c r="T60" s="958"/>
      <c r="U60" s="958"/>
      <c r="V60" s="958"/>
      <c r="W60" s="958"/>
    </row>
    <row r="61" spans="1:23" ht="15" customHeight="1">
      <c r="A61" s="958"/>
      <c r="B61" s="958" t="s">
        <v>2410</v>
      </c>
      <c r="C61" s="958">
        <v>1850</v>
      </c>
      <c r="D61" s="958"/>
      <c r="E61" s="958"/>
      <c r="F61" s="1336">
        <f t="shared" si="0"/>
        <v>60</v>
      </c>
      <c r="G61" s="1338" t="s">
        <v>20</v>
      </c>
      <c r="H61" s="1339" t="s">
        <v>874</v>
      </c>
      <c r="I61" s="958"/>
      <c r="J61" s="958"/>
      <c r="K61" s="958"/>
      <c r="L61" s="958"/>
      <c r="M61" s="958"/>
      <c r="N61" s="958"/>
      <c r="O61" s="958"/>
      <c r="P61" s="958"/>
      <c r="Q61" s="958"/>
      <c r="R61" s="958"/>
      <c r="S61" s="958"/>
      <c r="T61" s="958"/>
      <c r="U61" s="958"/>
      <c r="V61" s="958"/>
      <c r="W61" s="958"/>
    </row>
    <row r="62" spans="1:23" ht="15" customHeight="1">
      <c r="A62" s="958"/>
      <c r="B62" s="1438" t="s">
        <v>2414</v>
      </c>
      <c r="C62" s="1438">
        <v>1850</v>
      </c>
      <c r="D62" s="958"/>
      <c r="E62" s="958"/>
      <c r="F62" s="1336">
        <f t="shared" si="0"/>
        <v>61</v>
      </c>
      <c r="G62" s="1338" t="s">
        <v>854</v>
      </c>
      <c r="H62" s="1339" t="s">
        <v>855</v>
      </c>
      <c r="I62" s="958"/>
      <c r="J62" s="958"/>
      <c r="K62" s="958"/>
      <c r="L62" s="958"/>
      <c r="M62" s="958"/>
      <c r="N62" s="958"/>
      <c r="O62" s="958"/>
      <c r="P62" s="958"/>
      <c r="Q62" s="958"/>
      <c r="R62" s="958"/>
      <c r="S62" s="958"/>
      <c r="T62" s="958"/>
      <c r="U62" s="958"/>
      <c r="V62" s="958"/>
      <c r="W62" s="958"/>
    </row>
    <row r="63" spans="1:23" ht="15" customHeight="1">
      <c r="A63" s="958"/>
      <c r="B63" s="958" t="s">
        <v>2415</v>
      </c>
      <c r="C63" s="958">
        <v>1750</v>
      </c>
      <c r="D63" s="958"/>
      <c r="E63" s="958"/>
      <c r="F63" s="1336">
        <f t="shared" si="0"/>
        <v>62</v>
      </c>
      <c r="G63" s="1338" t="s">
        <v>1246</v>
      </c>
      <c r="H63" s="1339" t="s">
        <v>1401</v>
      </c>
      <c r="I63" s="958"/>
      <c r="J63" s="958"/>
      <c r="K63" s="958"/>
      <c r="L63" s="958"/>
      <c r="M63" s="958"/>
      <c r="N63" s="958"/>
      <c r="O63" s="958"/>
      <c r="P63" s="958"/>
      <c r="Q63" s="958"/>
      <c r="R63" s="958"/>
      <c r="S63" s="958"/>
      <c r="T63" s="958"/>
      <c r="U63" s="958"/>
      <c r="V63" s="958"/>
      <c r="W63" s="958"/>
    </row>
    <row r="64" spans="1:23" ht="15" customHeight="1">
      <c r="A64" s="958"/>
      <c r="B64" s="958" t="s">
        <v>2416</v>
      </c>
      <c r="C64" s="958">
        <v>1750</v>
      </c>
      <c r="D64" s="958"/>
      <c r="E64" s="958"/>
      <c r="F64" s="1336">
        <f t="shared" si="0"/>
        <v>63</v>
      </c>
      <c r="G64" s="1338" t="s">
        <v>322</v>
      </c>
      <c r="H64" s="1339" t="s">
        <v>872</v>
      </c>
      <c r="I64" s="958"/>
      <c r="J64" s="958"/>
      <c r="K64" s="958"/>
      <c r="L64" s="958"/>
      <c r="M64" s="958"/>
      <c r="N64" s="958"/>
      <c r="O64" s="958"/>
      <c r="P64" s="958"/>
      <c r="Q64" s="958"/>
      <c r="R64" s="958"/>
      <c r="S64" s="958"/>
      <c r="T64" s="958"/>
      <c r="U64" s="958"/>
      <c r="V64" s="958"/>
      <c r="W64" s="958"/>
    </row>
    <row r="65" spans="1:23" ht="15" customHeight="1">
      <c r="A65" s="958"/>
      <c r="B65" s="958" t="s">
        <v>2417</v>
      </c>
      <c r="C65" s="958">
        <v>1600</v>
      </c>
      <c r="D65" s="958"/>
      <c r="E65" s="958"/>
      <c r="F65" s="1336">
        <f t="shared" si="0"/>
        <v>64</v>
      </c>
      <c r="G65" s="1338" t="s">
        <v>74</v>
      </c>
      <c r="H65" s="1339" t="s">
        <v>873</v>
      </c>
      <c r="I65" s="958"/>
      <c r="J65" s="958"/>
      <c r="K65" s="958"/>
      <c r="L65" s="958"/>
      <c r="M65" s="958"/>
      <c r="N65" s="958"/>
      <c r="O65" s="958"/>
      <c r="P65" s="958"/>
      <c r="Q65" s="958"/>
      <c r="R65" s="958"/>
      <c r="S65" s="958"/>
      <c r="T65" s="958"/>
      <c r="U65" s="958"/>
      <c r="V65" s="958"/>
      <c r="W65" s="958"/>
    </row>
    <row r="66" spans="1:23" ht="15" customHeight="1">
      <c r="A66" s="958"/>
      <c r="B66" s="958" t="s">
        <v>2418</v>
      </c>
      <c r="C66" s="958">
        <v>1420</v>
      </c>
      <c r="D66" s="958"/>
      <c r="E66" s="958"/>
      <c r="F66" s="1336">
        <f t="shared" si="0"/>
        <v>65</v>
      </c>
      <c r="G66" s="1338" t="s">
        <v>776</v>
      </c>
      <c r="H66" s="1339" t="s">
        <v>850</v>
      </c>
      <c r="I66" s="958"/>
      <c r="J66" s="958"/>
      <c r="K66" s="958"/>
      <c r="L66" s="958"/>
      <c r="M66" s="958"/>
      <c r="N66" s="958"/>
      <c r="O66" s="958"/>
      <c r="P66" s="958"/>
      <c r="Q66" s="958"/>
      <c r="R66" s="958"/>
      <c r="S66" s="958"/>
      <c r="T66" s="958"/>
      <c r="U66" s="958"/>
      <c r="V66" s="958"/>
      <c r="W66" s="958"/>
    </row>
    <row r="67" spans="1:23" ht="15" customHeight="1">
      <c r="A67" s="958"/>
      <c r="B67" s="958" t="s">
        <v>2419</v>
      </c>
      <c r="C67" s="958">
        <v>1780</v>
      </c>
      <c r="D67" s="958"/>
      <c r="E67" s="958"/>
      <c r="F67" s="1336">
        <f t="shared" si="0"/>
        <v>66</v>
      </c>
      <c r="G67" s="1338" t="s">
        <v>852</v>
      </c>
      <c r="H67" s="1339" t="s">
        <v>853</v>
      </c>
      <c r="I67" s="958"/>
      <c r="J67" s="958"/>
      <c r="K67" s="958"/>
      <c r="L67" s="958"/>
      <c r="M67" s="958"/>
      <c r="N67" s="958"/>
      <c r="O67" s="958"/>
      <c r="P67" s="958"/>
      <c r="Q67" s="958"/>
      <c r="R67" s="958"/>
      <c r="S67" s="958"/>
      <c r="T67" s="958"/>
      <c r="U67" s="958"/>
      <c r="V67" s="958"/>
      <c r="W67" s="958"/>
    </row>
    <row r="68" spans="1:23" ht="15" customHeight="1">
      <c r="A68" s="958"/>
      <c r="B68" s="958" t="s">
        <v>2420</v>
      </c>
      <c r="C68" s="958">
        <v>1450</v>
      </c>
      <c r="D68" s="958"/>
      <c r="E68" s="958"/>
      <c r="F68" s="1336">
        <f t="shared" si="0"/>
        <v>67</v>
      </c>
      <c r="G68" s="1338" t="s">
        <v>158</v>
      </c>
      <c r="H68" s="1339" t="s">
        <v>820</v>
      </c>
      <c r="I68" s="958"/>
      <c r="J68" s="958"/>
      <c r="K68" s="958"/>
      <c r="L68" s="958"/>
      <c r="M68" s="958"/>
      <c r="N68" s="958"/>
      <c r="O68" s="958"/>
      <c r="P68" s="958"/>
      <c r="Q68" s="958"/>
      <c r="R68" s="958"/>
      <c r="S68" s="958"/>
      <c r="T68" s="958"/>
      <c r="U68" s="958"/>
      <c r="V68" s="958"/>
      <c r="W68" s="958"/>
    </row>
    <row r="69" spans="1:23" ht="15" customHeight="1">
      <c r="A69" s="958"/>
      <c r="B69" s="958" t="s">
        <v>2423</v>
      </c>
      <c r="C69" s="958">
        <v>1500</v>
      </c>
      <c r="D69" s="958"/>
      <c r="E69" s="958"/>
      <c r="F69" s="1336">
        <f t="shared" si="0"/>
        <v>68</v>
      </c>
      <c r="G69" s="1338" t="s">
        <v>1261</v>
      </c>
      <c r="H69" s="1339" t="s">
        <v>876</v>
      </c>
      <c r="I69" s="958"/>
      <c r="J69" s="958"/>
      <c r="K69" s="958"/>
      <c r="L69" s="958"/>
      <c r="M69" s="958"/>
      <c r="N69" s="958"/>
      <c r="O69" s="958"/>
      <c r="P69" s="958"/>
      <c r="Q69" s="958"/>
      <c r="R69" s="958"/>
      <c r="S69" s="958"/>
      <c r="T69" s="958"/>
      <c r="U69" s="958"/>
      <c r="V69" s="958"/>
      <c r="W69" s="958"/>
    </row>
    <row r="70" spans="1:23" ht="15" customHeight="1">
      <c r="A70" s="958"/>
      <c r="B70" s="958" t="s">
        <v>2424</v>
      </c>
      <c r="C70" s="958">
        <v>1650</v>
      </c>
      <c r="D70" s="958"/>
      <c r="E70" s="958"/>
      <c r="F70" s="1336">
        <f t="shared" si="0"/>
        <v>69</v>
      </c>
      <c r="G70" s="1338" t="s">
        <v>1270</v>
      </c>
      <c r="H70" s="1339" t="s">
        <v>1402</v>
      </c>
      <c r="I70" s="958"/>
      <c r="J70" s="958"/>
      <c r="K70" s="958"/>
      <c r="L70" s="958"/>
      <c r="M70" s="958"/>
      <c r="N70" s="958"/>
      <c r="O70" s="958"/>
      <c r="P70" s="958"/>
      <c r="Q70" s="958"/>
      <c r="R70" s="958"/>
      <c r="S70" s="958"/>
      <c r="T70" s="958"/>
      <c r="U70" s="958"/>
      <c r="V70" s="958"/>
      <c r="W70" s="958"/>
    </row>
    <row r="71" spans="1:23" ht="15" customHeight="1">
      <c r="A71" s="958"/>
      <c r="B71" s="958" t="s">
        <v>2425</v>
      </c>
      <c r="C71" s="958">
        <v>1680</v>
      </c>
      <c r="D71" s="958"/>
      <c r="E71" s="958"/>
      <c r="F71" s="1336">
        <f t="shared" si="0"/>
        <v>70</v>
      </c>
      <c r="G71" s="1338" t="s">
        <v>1256</v>
      </c>
      <c r="H71" s="1339" t="s">
        <v>1403</v>
      </c>
      <c r="I71" s="958"/>
      <c r="J71" s="958"/>
      <c r="K71" s="958"/>
      <c r="L71" s="958"/>
      <c r="M71" s="958"/>
      <c r="N71" s="958"/>
      <c r="O71" s="958"/>
      <c r="P71" s="958"/>
      <c r="Q71" s="958"/>
      <c r="R71" s="958"/>
      <c r="S71" s="958"/>
      <c r="T71" s="958"/>
      <c r="U71" s="958"/>
      <c r="V71" s="958"/>
      <c r="W71" s="958"/>
    </row>
    <row r="72" spans="1:23" ht="15" customHeight="1">
      <c r="A72" s="958"/>
      <c r="B72" s="958" t="s">
        <v>2555</v>
      </c>
      <c r="C72" s="958">
        <v>1150</v>
      </c>
      <c r="D72" s="958"/>
      <c r="E72" s="958"/>
      <c r="F72" s="1336">
        <f t="shared" si="0"/>
        <v>71</v>
      </c>
      <c r="G72" s="1338" t="s">
        <v>1257</v>
      </c>
      <c r="H72" s="1339" t="s">
        <v>1404</v>
      </c>
      <c r="I72" s="958"/>
      <c r="J72" s="958"/>
      <c r="K72" s="958"/>
      <c r="L72" s="958"/>
      <c r="M72" s="958"/>
      <c r="N72" s="958"/>
      <c r="O72" s="958"/>
      <c r="P72" s="958"/>
      <c r="Q72" s="958"/>
      <c r="R72" s="958"/>
      <c r="S72" s="958"/>
      <c r="T72" s="958"/>
      <c r="U72" s="958"/>
      <c r="V72" s="958"/>
      <c r="W72" s="958"/>
    </row>
    <row r="73" spans="1:23" ht="15" customHeight="1">
      <c r="A73" s="958"/>
      <c r="B73" s="958" t="s">
        <v>2556</v>
      </c>
      <c r="C73" s="958">
        <v>800</v>
      </c>
      <c r="D73" s="958"/>
      <c r="E73" s="958"/>
      <c r="F73" s="1336">
        <f t="shared" si="0"/>
        <v>72</v>
      </c>
      <c r="G73" s="1338" t="s">
        <v>1258</v>
      </c>
      <c r="H73" s="1339" t="s">
        <v>1405</v>
      </c>
      <c r="I73" s="958"/>
      <c r="J73" s="958"/>
      <c r="K73" s="958"/>
      <c r="L73" s="958"/>
      <c r="M73" s="958"/>
      <c r="N73" s="958"/>
      <c r="O73" s="958"/>
      <c r="P73" s="958"/>
      <c r="Q73" s="958"/>
      <c r="R73" s="958"/>
      <c r="S73" s="958"/>
      <c r="T73" s="958"/>
      <c r="U73" s="958"/>
      <c r="V73" s="958"/>
      <c r="W73" s="958"/>
    </row>
    <row r="74" spans="1:23" ht="15" customHeight="1">
      <c r="A74" s="958"/>
      <c r="B74" s="958" t="s">
        <v>2557</v>
      </c>
      <c r="C74" s="958">
        <v>1750</v>
      </c>
      <c r="D74" s="958"/>
      <c r="E74" s="958"/>
      <c r="F74" s="1336">
        <f t="shared" si="0"/>
        <v>73</v>
      </c>
      <c r="G74" s="1338" t="s">
        <v>1406</v>
      </c>
      <c r="H74" s="1339" t="s">
        <v>1267</v>
      </c>
      <c r="I74" s="958"/>
      <c r="J74" s="958"/>
      <c r="K74" s="958"/>
      <c r="L74" s="958"/>
      <c r="M74" s="958"/>
      <c r="N74" s="958"/>
      <c r="O74" s="958"/>
      <c r="P74" s="958"/>
      <c r="Q74" s="958"/>
      <c r="R74" s="958"/>
      <c r="S74" s="958"/>
      <c r="T74" s="958"/>
      <c r="U74" s="958"/>
      <c r="V74" s="958"/>
      <c r="W74" s="958"/>
    </row>
    <row r="75" spans="1:23" ht="15" customHeight="1">
      <c r="A75" s="958"/>
      <c r="B75" s="958" t="s">
        <v>2558</v>
      </c>
      <c r="C75" s="958">
        <v>650</v>
      </c>
      <c r="D75" s="958"/>
      <c r="E75" s="958"/>
      <c r="F75" s="1336">
        <f t="shared" si="0"/>
        <v>74</v>
      </c>
      <c r="G75" s="1338" t="s">
        <v>1253</v>
      </c>
      <c r="H75" s="1339" t="s">
        <v>1407</v>
      </c>
      <c r="I75" s="958"/>
      <c r="J75" s="958"/>
      <c r="K75" s="958"/>
      <c r="L75" s="958"/>
      <c r="M75" s="958"/>
      <c r="N75" s="958"/>
      <c r="O75" s="958"/>
      <c r="P75" s="958"/>
      <c r="Q75" s="958"/>
      <c r="R75" s="958"/>
      <c r="S75" s="958"/>
      <c r="T75" s="958"/>
      <c r="U75" s="958"/>
      <c r="V75" s="958"/>
      <c r="W75" s="958"/>
    </row>
    <row r="76" spans="1:23" ht="15" customHeight="1">
      <c r="A76" s="958"/>
      <c r="B76" s="958" t="s">
        <v>2559</v>
      </c>
      <c r="C76" s="958">
        <v>1750</v>
      </c>
      <c r="D76" s="958"/>
      <c r="E76" s="958"/>
      <c r="F76" s="1336">
        <f t="shared" si="0"/>
        <v>75</v>
      </c>
      <c r="G76" s="1338" t="s">
        <v>1347</v>
      </c>
      <c r="H76" s="1339" t="s">
        <v>1408</v>
      </c>
      <c r="I76" s="958"/>
      <c r="J76" s="958"/>
      <c r="K76" s="958"/>
      <c r="L76" s="958"/>
      <c r="M76" s="958"/>
      <c r="N76" s="958"/>
      <c r="O76" s="958"/>
      <c r="P76" s="958"/>
      <c r="Q76" s="958"/>
      <c r="R76" s="958"/>
      <c r="S76" s="958"/>
      <c r="T76" s="958"/>
      <c r="U76" s="958"/>
      <c r="V76" s="958"/>
      <c r="W76" s="958"/>
    </row>
    <row r="77" spans="1:23" ht="15" customHeight="1">
      <c r="A77" s="958"/>
      <c r="B77" s="958" t="s">
        <v>2562</v>
      </c>
      <c r="C77" s="958">
        <v>1400</v>
      </c>
      <c r="D77" s="958"/>
      <c r="E77" s="958"/>
      <c r="F77" s="1336">
        <f t="shared" si="0"/>
        <v>76</v>
      </c>
      <c r="G77" s="1338" t="s">
        <v>1259</v>
      </c>
      <c r="H77" s="1339" t="s">
        <v>1409</v>
      </c>
      <c r="I77" s="958"/>
      <c r="J77" s="958"/>
      <c r="K77" s="958"/>
      <c r="L77" s="958"/>
      <c r="M77" s="958"/>
      <c r="N77" s="958"/>
      <c r="O77" s="958"/>
      <c r="P77" s="958"/>
      <c r="Q77" s="958"/>
      <c r="R77" s="958"/>
      <c r="S77" s="958"/>
      <c r="T77" s="958"/>
      <c r="U77" s="958"/>
      <c r="V77" s="958"/>
      <c r="W77" s="958"/>
    </row>
    <row r="78" spans="1:23" ht="15" customHeight="1">
      <c r="A78" s="958"/>
      <c r="B78" s="958" t="s">
        <v>2564</v>
      </c>
      <c r="C78" s="958">
        <v>1800</v>
      </c>
      <c r="D78" s="958"/>
      <c r="E78" s="958"/>
      <c r="F78" s="1336">
        <f t="shared" si="0"/>
        <v>77</v>
      </c>
      <c r="G78" s="1338" t="s">
        <v>1236</v>
      </c>
      <c r="H78" s="1339" t="s">
        <v>1410</v>
      </c>
      <c r="I78" s="958"/>
      <c r="J78" s="958"/>
      <c r="K78" s="958"/>
      <c r="L78" s="958"/>
      <c r="M78" s="958"/>
      <c r="N78" s="958"/>
      <c r="O78" s="958"/>
      <c r="P78" s="958"/>
      <c r="Q78" s="958"/>
      <c r="R78" s="958"/>
      <c r="S78" s="958"/>
      <c r="T78" s="958"/>
      <c r="U78" s="958"/>
      <c r="V78" s="958"/>
      <c r="W78" s="958"/>
    </row>
    <row r="79" spans="1:23" ht="15" customHeight="1">
      <c r="A79" s="958"/>
      <c r="B79" s="958" t="s">
        <v>2567</v>
      </c>
      <c r="C79" s="958">
        <v>1800</v>
      </c>
      <c r="D79" s="958"/>
      <c r="E79" s="958"/>
      <c r="F79" s="1336">
        <f t="shared" si="0"/>
        <v>78</v>
      </c>
      <c r="G79" s="1338" t="s">
        <v>1263</v>
      </c>
      <c r="H79" s="1339" t="s">
        <v>1411</v>
      </c>
      <c r="I79" s="958"/>
      <c r="J79" s="958"/>
      <c r="K79" s="958"/>
      <c r="L79" s="958"/>
      <c r="M79" s="958"/>
      <c r="N79" s="958"/>
      <c r="O79" s="958"/>
      <c r="P79" s="958"/>
      <c r="Q79" s="958"/>
      <c r="R79" s="958"/>
      <c r="S79" s="958"/>
      <c r="T79" s="958"/>
      <c r="U79" s="958"/>
      <c r="V79" s="958"/>
      <c r="W79" s="958"/>
    </row>
    <row r="80" spans="1:23" ht="15" customHeight="1">
      <c r="A80" s="958"/>
      <c r="B80" s="958" t="s">
        <v>2569</v>
      </c>
      <c r="C80" s="958">
        <v>1800</v>
      </c>
      <c r="D80" s="958"/>
      <c r="E80" s="958"/>
      <c r="F80" s="1336">
        <f t="shared" si="0"/>
        <v>79</v>
      </c>
      <c r="G80" s="1338" t="s">
        <v>1264</v>
      </c>
      <c r="H80" s="1339" t="s">
        <v>1412</v>
      </c>
      <c r="I80" s="958"/>
      <c r="J80" s="958"/>
      <c r="K80" s="958"/>
      <c r="L80" s="958"/>
      <c r="M80" s="958"/>
      <c r="N80" s="958"/>
      <c r="O80" s="958"/>
      <c r="P80" s="958"/>
      <c r="Q80" s="958"/>
      <c r="R80" s="958"/>
      <c r="S80" s="958"/>
      <c r="T80" s="958"/>
      <c r="U80" s="958"/>
      <c r="V80" s="958"/>
      <c r="W80" s="958"/>
    </row>
    <row r="81" spans="1:23" ht="15" customHeight="1">
      <c r="A81" s="958"/>
      <c r="B81" s="958"/>
      <c r="C81" s="958"/>
      <c r="D81" s="958"/>
      <c r="E81" s="958"/>
      <c r="F81" s="1336">
        <f t="shared" si="0"/>
        <v>80</v>
      </c>
      <c r="G81" s="1338" t="s">
        <v>1265</v>
      </c>
      <c r="H81" s="1339" t="s">
        <v>1413</v>
      </c>
      <c r="I81" s="958"/>
      <c r="J81" s="958"/>
      <c r="K81" s="958"/>
      <c r="L81" s="958"/>
      <c r="M81" s="958"/>
      <c r="N81" s="958"/>
      <c r="O81" s="958"/>
      <c r="P81" s="958"/>
      <c r="Q81" s="958"/>
      <c r="R81" s="958"/>
      <c r="S81" s="958"/>
      <c r="T81" s="958"/>
      <c r="U81" s="958"/>
      <c r="V81" s="958"/>
      <c r="W81" s="958"/>
    </row>
    <row r="82" spans="1:23" ht="15" customHeight="1">
      <c r="A82" s="958"/>
      <c r="B82" s="958"/>
      <c r="C82" s="958"/>
      <c r="D82" s="958"/>
      <c r="E82" s="958"/>
      <c r="F82" s="1336">
        <f t="shared" si="0"/>
        <v>81</v>
      </c>
      <c r="G82" s="1338" t="s">
        <v>1287</v>
      </c>
      <c r="H82" s="1339" t="s">
        <v>1414</v>
      </c>
      <c r="I82" s="958"/>
      <c r="J82" s="958"/>
      <c r="K82" s="958"/>
      <c r="L82" s="958"/>
      <c r="M82" s="958"/>
      <c r="N82" s="958"/>
      <c r="O82" s="958"/>
      <c r="P82" s="958"/>
      <c r="Q82" s="958"/>
      <c r="R82" s="958"/>
      <c r="S82" s="958"/>
      <c r="T82" s="958"/>
      <c r="U82" s="958"/>
      <c r="V82" s="958"/>
      <c r="W82" s="958"/>
    </row>
    <row r="83" spans="1:23" ht="15" customHeight="1">
      <c r="A83" s="958"/>
      <c r="B83" s="958"/>
      <c r="C83" s="958"/>
      <c r="D83" s="958"/>
      <c r="E83" s="958"/>
      <c r="F83" s="1336">
        <f t="shared" si="0"/>
        <v>82</v>
      </c>
      <c r="G83" s="1338" t="s">
        <v>1290</v>
      </c>
      <c r="H83" s="1339" t="s">
        <v>1415</v>
      </c>
      <c r="I83" s="958"/>
      <c r="J83" s="958"/>
      <c r="K83" s="958"/>
      <c r="L83" s="958"/>
      <c r="M83" s="958"/>
      <c r="N83" s="958"/>
      <c r="O83" s="958"/>
      <c r="P83" s="958"/>
      <c r="Q83" s="958"/>
      <c r="R83" s="958"/>
      <c r="S83" s="958"/>
      <c r="T83" s="958"/>
      <c r="U83" s="958"/>
      <c r="V83" s="958"/>
      <c r="W83" s="958"/>
    </row>
    <row r="84" spans="1:23" ht="15" customHeight="1">
      <c r="A84" s="958"/>
      <c r="B84" s="958"/>
      <c r="C84" s="958"/>
      <c r="D84" s="958"/>
      <c r="E84" s="958"/>
      <c r="F84" s="1336">
        <f t="shared" si="0"/>
        <v>83</v>
      </c>
      <c r="G84" s="1338" t="s">
        <v>1285</v>
      </c>
      <c r="H84" s="1339" t="s">
        <v>1416</v>
      </c>
      <c r="I84" s="958"/>
      <c r="J84" s="958"/>
      <c r="K84" s="958"/>
      <c r="L84" s="958"/>
      <c r="M84" s="958"/>
      <c r="N84" s="958"/>
      <c r="O84" s="958"/>
      <c r="P84" s="958"/>
      <c r="Q84" s="958"/>
      <c r="R84" s="958"/>
      <c r="S84" s="958"/>
      <c r="T84" s="958"/>
      <c r="U84" s="958"/>
      <c r="V84" s="958"/>
      <c r="W84" s="958"/>
    </row>
    <row r="85" spans="1:23" ht="15" customHeight="1">
      <c r="A85" s="958"/>
      <c r="B85" s="958"/>
      <c r="C85" s="958"/>
      <c r="D85" s="958"/>
      <c r="E85" s="958"/>
      <c r="F85" s="1336">
        <f t="shared" si="0"/>
        <v>84</v>
      </c>
      <c r="G85" s="1338" t="s">
        <v>1289</v>
      </c>
      <c r="H85" s="1339" t="s">
        <v>1417</v>
      </c>
      <c r="I85" s="958"/>
      <c r="J85" s="958"/>
      <c r="K85" s="958"/>
      <c r="L85" s="958"/>
      <c r="M85" s="958"/>
      <c r="N85" s="958"/>
      <c r="O85" s="958"/>
      <c r="P85" s="958"/>
      <c r="Q85" s="958"/>
      <c r="R85" s="958"/>
      <c r="S85" s="958"/>
      <c r="T85" s="958"/>
      <c r="U85" s="958"/>
      <c r="V85" s="958"/>
      <c r="W85" s="958"/>
    </row>
    <row r="86" spans="1:23" ht="15" customHeight="1">
      <c r="A86" s="958"/>
      <c r="B86" s="958"/>
      <c r="C86" s="958"/>
      <c r="D86" s="958"/>
      <c r="E86" s="958"/>
      <c r="F86" s="1336">
        <f t="shared" si="0"/>
        <v>85</v>
      </c>
      <c r="G86" s="1338" t="s">
        <v>1350</v>
      </c>
      <c r="H86" s="1339" t="s">
        <v>1418</v>
      </c>
      <c r="I86" s="958"/>
      <c r="J86" s="958"/>
      <c r="K86" s="958"/>
      <c r="L86" s="958"/>
      <c r="M86" s="958"/>
      <c r="N86" s="958"/>
      <c r="O86" s="958"/>
      <c r="P86" s="958"/>
      <c r="Q86" s="958"/>
      <c r="R86" s="958"/>
      <c r="S86" s="958"/>
      <c r="T86" s="958"/>
      <c r="U86" s="958"/>
      <c r="V86" s="958"/>
      <c r="W86" s="958"/>
    </row>
    <row r="87" spans="1:23" ht="15" customHeight="1">
      <c r="A87" s="958"/>
      <c r="B87" s="958"/>
      <c r="C87" s="958"/>
      <c r="D87" s="958"/>
      <c r="E87" s="958"/>
      <c r="F87" s="1336">
        <f t="shared" si="0"/>
        <v>86</v>
      </c>
      <c r="G87" s="1338" t="s">
        <v>1353</v>
      </c>
      <c r="H87" s="1339" t="s">
        <v>1419</v>
      </c>
      <c r="I87" s="958"/>
      <c r="J87" s="958"/>
      <c r="K87" s="958"/>
      <c r="L87" s="958"/>
      <c r="M87" s="958"/>
      <c r="N87" s="958"/>
      <c r="O87" s="958"/>
      <c r="P87" s="958"/>
      <c r="Q87" s="958"/>
      <c r="R87" s="958"/>
      <c r="S87" s="958"/>
      <c r="T87" s="958"/>
      <c r="U87" s="958"/>
      <c r="V87" s="958"/>
      <c r="W87" s="958"/>
    </row>
    <row r="88" spans="1:23" ht="15" customHeight="1">
      <c r="A88" s="958"/>
      <c r="B88" s="958"/>
      <c r="C88" s="958"/>
      <c r="D88" s="958"/>
      <c r="E88" s="958"/>
      <c r="F88" s="1336">
        <f t="shared" si="0"/>
        <v>87</v>
      </c>
      <c r="G88" s="1338" t="s">
        <v>1359</v>
      </c>
      <c r="H88" s="1339" t="s">
        <v>1420</v>
      </c>
      <c r="I88" s="958"/>
      <c r="J88" s="958"/>
      <c r="K88" s="958"/>
      <c r="L88" s="958"/>
      <c r="M88" s="958"/>
      <c r="N88" s="958"/>
      <c r="O88" s="958"/>
      <c r="P88" s="958"/>
      <c r="Q88" s="958"/>
      <c r="R88" s="958"/>
      <c r="S88" s="958"/>
      <c r="T88" s="958"/>
      <c r="U88" s="958"/>
      <c r="V88" s="958"/>
      <c r="W88" s="958"/>
    </row>
    <row r="89" spans="1:23" ht="15" customHeight="1">
      <c r="A89" s="958"/>
      <c r="B89" s="958"/>
      <c r="C89" s="958"/>
      <c r="D89" s="958"/>
      <c r="E89" s="958"/>
      <c r="F89" s="1336">
        <f t="shared" si="0"/>
        <v>88</v>
      </c>
      <c r="G89" s="1338" t="s">
        <v>1343</v>
      </c>
      <c r="H89" s="1339" t="s">
        <v>1421</v>
      </c>
      <c r="I89" s="958"/>
      <c r="J89" s="958"/>
      <c r="K89" s="958"/>
      <c r="L89" s="958"/>
      <c r="M89" s="958"/>
      <c r="N89" s="958"/>
      <c r="O89" s="958"/>
      <c r="P89" s="958"/>
      <c r="Q89" s="958"/>
      <c r="R89" s="958"/>
      <c r="S89" s="958"/>
      <c r="T89" s="958"/>
      <c r="U89" s="958"/>
      <c r="V89" s="958"/>
      <c r="W89" s="958"/>
    </row>
    <row r="90" spans="1:23" ht="15" customHeight="1">
      <c r="A90" s="958"/>
      <c r="B90" s="958"/>
      <c r="C90" s="958"/>
      <c r="D90" s="958"/>
      <c r="E90" s="958"/>
      <c r="F90" s="1336">
        <f t="shared" si="0"/>
        <v>89</v>
      </c>
      <c r="G90" s="1338" t="s">
        <v>1342</v>
      </c>
      <c r="H90" s="1339" t="s">
        <v>1422</v>
      </c>
      <c r="I90" s="958"/>
      <c r="J90" s="958"/>
      <c r="K90" s="958"/>
      <c r="L90" s="958"/>
      <c r="M90" s="958"/>
      <c r="N90" s="958"/>
      <c r="O90" s="958"/>
      <c r="P90" s="958"/>
      <c r="Q90" s="958"/>
      <c r="R90" s="958"/>
      <c r="S90" s="958"/>
      <c r="T90" s="958"/>
      <c r="U90" s="958"/>
      <c r="V90" s="958"/>
      <c r="W90" s="958"/>
    </row>
    <row r="91" spans="1:23" ht="15" customHeight="1">
      <c r="A91" s="958"/>
      <c r="B91" s="958"/>
      <c r="C91" s="958"/>
      <c r="D91" s="958"/>
      <c r="E91" s="958"/>
      <c r="F91" s="1336">
        <f t="shared" si="0"/>
        <v>90</v>
      </c>
      <c r="G91" s="1338" t="s">
        <v>1341</v>
      </c>
      <c r="H91" s="1339" t="s">
        <v>1423</v>
      </c>
      <c r="I91" s="958"/>
      <c r="J91" s="958"/>
      <c r="K91" s="958"/>
      <c r="L91" s="958"/>
      <c r="M91" s="958"/>
      <c r="N91" s="958"/>
      <c r="O91" s="958"/>
      <c r="P91" s="958"/>
      <c r="Q91" s="958"/>
      <c r="R91" s="958"/>
      <c r="S91" s="958"/>
      <c r="T91" s="958"/>
      <c r="U91" s="958"/>
      <c r="V91" s="958"/>
      <c r="W91" s="958"/>
    </row>
    <row r="92" spans="1:23" ht="15" customHeight="1">
      <c r="A92" s="958"/>
      <c r="B92" s="958"/>
      <c r="C92" s="958"/>
      <c r="D92" s="958"/>
      <c r="E92" s="958"/>
      <c r="F92" s="1336">
        <f t="shared" si="0"/>
        <v>91</v>
      </c>
      <c r="G92" s="1338" t="s">
        <v>1354</v>
      </c>
      <c r="H92" s="1339" t="s">
        <v>1424</v>
      </c>
      <c r="I92" s="958"/>
      <c r="J92" s="958"/>
      <c r="K92" s="958"/>
      <c r="L92" s="958"/>
      <c r="M92" s="958"/>
      <c r="N92" s="958"/>
      <c r="O92" s="958"/>
      <c r="P92" s="958"/>
      <c r="Q92" s="958"/>
      <c r="R92" s="958"/>
      <c r="S92" s="958"/>
      <c r="T92" s="958"/>
      <c r="U92" s="958"/>
      <c r="V92" s="958"/>
      <c r="W92" s="958"/>
    </row>
    <row r="93" spans="1:23" ht="15" customHeight="1">
      <c r="A93" s="958"/>
      <c r="B93" s="958"/>
      <c r="C93" s="958"/>
      <c r="D93" s="958"/>
      <c r="E93" s="958"/>
      <c r="F93" s="1336">
        <f t="shared" si="0"/>
        <v>92</v>
      </c>
      <c r="G93" s="1338" t="s">
        <v>1355</v>
      </c>
      <c r="H93" s="1339" t="s">
        <v>1425</v>
      </c>
      <c r="I93" s="958"/>
      <c r="J93" s="958"/>
      <c r="K93" s="958"/>
      <c r="L93" s="958"/>
      <c r="M93" s="958"/>
      <c r="N93" s="958"/>
      <c r="O93" s="958"/>
      <c r="P93" s="958"/>
      <c r="Q93" s="958"/>
      <c r="R93" s="958"/>
      <c r="S93" s="958"/>
      <c r="T93" s="958"/>
      <c r="U93" s="958"/>
      <c r="V93" s="958"/>
      <c r="W93" s="958"/>
    </row>
    <row r="94" spans="1:23" ht="15" customHeight="1">
      <c r="A94" s="958"/>
      <c r="B94" s="958"/>
      <c r="C94" s="958"/>
      <c r="D94" s="958"/>
      <c r="E94" s="958"/>
      <c r="F94" s="1336">
        <f t="shared" si="0"/>
        <v>93</v>
      </c>
      <c r="G94" s="1338" t="s">
        <v>1360</v>
      </c>
      <c r="H94" s="1339" t="s">
        <v>1426</v>
      </c>
      <c r="I94" s="958"/>
      <c r="J94" s="958"/>
      <c r="K94" s="958"/>
      <c r="L94" s="958"/>
      <c r="M94" s="958"/>
      <c r="N94" s="958"/>
      <c r="O94" s="958"/>
      <c r="P94" s="958"/>
      <c r="Q94" s="958"/>
      <c r="R94" s="958"/>
      <c r="S94" s="958"/>
      <c r="T94" s="958"/>
      <c r="U94" s="958"/>
      <c r="V94" s="958"/>
      <c r="W94" s="958"/>
    </row>
    <row r="95" spans="1:23" ht="15" customHeight="1">
      <c r="A95" s="958"/>
      <c r="B95" s="958"/>
      <c r="C95" s="958"/>
      <c r="D95" s="958"/>
      <c r="E95" s="958"/>
      <c r="F95" s="1336">
        <f t="shared" si="0"/>
        <v>94</v>
      </c>
      <c r="G95" s="1338" t="s">
        <v>1348</v>
      </c>
      <c r="H95" s="1339" t="s">
        <v>1427</v>
      </c>
      <c r="I95" s="958"/>
      <c r="J95" s="958"/>
      <c r="K95" s="958"/>
      <c r="L95" s="958"/>
      <c r="M95" s="958"/>
      <c r="N95" s="958"/>
      <c r="O95" s="958"/>
      <c r="P95" s="958"/>
      <c r="Q95" s="958"/>
      <c r="R95" s="958"/>
      <c r="S95" s="958"/>
      <c r="T95" s="958"/>
      <c r="U95" s="958"/>
      <c r="V95" s="958"/>
      <c r="W95" s="958"/>
    </row>
    <row r="96" spans="1:23" ht="15" customHeight="1">
      <c r="A96" s="958"/>
      <c r="B96" s="958"/>
      <c r="C96" s="958"/>
      <c r="D96" s="958"/>
      <c r="E96" s="958"/>
      <c r="F96" s="1336">
        <f t="shared" si="0"/>
        <v>95</v>
      </c>
      <c r="G96" s="1338" t="s">
        <v>1349</v>
      </c>
      <c r="H96" s="1339" t="s">
        <v>1428</v>
      </c>
      <c r="I96" s="958"/>
      <c r="J96" s="958"/>
      <c r="K96" s="958"/>
      <c r="L96" s="958"/>
      <c r="M96" s="958"/>
      <c r="N96" s="958"/>
      <c r="O96" s="958"/>
      <c r="P96" s="958"/>
      <c r="Q96" s="958"/>
      <c r="R96" s="958"/>
      <c r="S96" s="958"/>
      <c r="T96" s="958"/>
      <c r="U96" s="958"/>
      <c r="V96" s="958"/>
      <c r="W96" s="958"/>
    </row>
    <row r="97" spans="1:23" ht="15" customHeight="1">
      <c r="A97" s="958"/>
      <c r="B97" s="958"/>
      <c r="C97" s="958"/>
      <c r="D97" s="958"/>
      <c r="E97" s="958"/>
      <c r="F97" s="1336">
        <f t="shared" si="0"/>
        <v>96</v>
      </c>
      <c r="G97" s="1338" t="s">
        <v>1338</v>
      </c>
      <c r="H97" s="1339" t="s">
        <v>1429</v>
      </c>
      <c r="I97" s="958"/>
      <c r="J97" s="958"/>
      <c r="K97" s="958"/>
      <c r="L97" s="958"/>
      <c r="M97" s="958"/>
      <c r="N97" s="958"/>
      <c r="O97" s="958"/>
      <c r="P97" s="958"/>
      <c r="Q97" s="958"/>
      <c r="R97" s="958"/>
      <c r="S97" s="958"/>
      <c r="T97" s="958"/>
      <c r="U97" s="958"/>
      <c r="V97" s="958"/>
      <c r="W97" s="958"/>
    </row>
    <row r="98" spans="1:23" ht="15" customHeight="1">
      <c r="A98" s="958"/>
      <c r="B98" s="958"/>
      <c r="C98" s="958"/>
      <c r="D98" s="958"/>
      <c r="E98" s="958"/>
      <c r="F98" s="1336">
        <f t="shared" si="0"/>
        <v>97</v>
      </c>
      <c r="G98" s="1338" t="s">
        <v>1339</v>
      </c>
      <c r="H98" s="1339" t="s">
        <v>1430</v>
      </c>
      <c r="I98" s="958"/>
      <c r="J98" s="958"/>
      <c r="K98" s="958"/>
      <c r="L98" s="958"/>
      <c r="M98" s="958"/>
      <c r="N98" s="958"/>
      <c r="O98" s="958"/>
      <c r="P98" s="958"/>
      <c r="Q98" s="958"/>
      <c r="R98" s="958"/>
      <c r="S98" s="958"/>
      <c r="T98" s="958"/>
      <c r="U98" s="958"/>
      <c r="V98" s="958"/>
      <c r="W98" s="958"/>
    </row>
    <row r="99" spans="1:23" ht="15" customHeight="1">
      <c r="A99" s="958"/>
      <c r="B99" s="958"/>
      <c r="C99" s="958"/>
      <c r="D99" s="958"/>
      <c r="E99" s="958"/>
      <c r="F99" s="1336">
        <f t="shared" si="0"/>
        <v>98</v>
      </c>
      <c r="G99" s="1338" t="s">
        <v>1362</v>
      </c>
      <c r="H99" s="1339" t="s">
        <v>1431</v>
      </c>
      <c r="I99" s="958"/>
      <c r="J99" s="958"/>
      <c r="K99" s="958"/>
      <c r="L99" s="958"/>
      <c r="M99" s="958"/>
      <c r="N99" s="958"/>
      <c r="O99" s="958"/>
      <c r="P99" s="958"/>
      <c r="Q99" s="958"/>
      <c r="R99" s="958"/>
      <c r="S99" s="958"/>
      <c r="T99" s="958"/>
      <c r="U99" s="958"/>
      <c r="V99" s="958"/>
      <c r="W99" s="958"/>
    </row>
    <row r="100" spans="1:23" ht="15" customHeight="1">
      <c r="A100" s="958"/>
      <c r="B100" s="958"/>
      <c r="C100" s="958"/>
      <c r="D100" s="958"/>
      <c r="E100" s="958"/>
      <c r="F100" s="1336">
        <f t="shared" si="0"/>
        <v>99</v>
      </c>
      <c r="G100" s="1338" t="s">
        <v>1432</v>
      </c>
      <c r="H100" s="1339" t="s">
        <v>1433</v>
      </c>
      <c r="I100" s="958"/>
      <c r="J100" s="958"/>
      <c r="K100" s="958"/>
      <c r="L100" s="958"/>
      <c r="M100" s="958"/>
      <c r="N100" s="958"/>
      <c r="O100" s="958"/>
      <c r="P100" s="958"/>
      <c r="Q100" s="958"/>
      <c r="R100" s="958"/>
      <c r="S100" s="958"/>
      <c r="T100" s="958"/>
      <c r="U100" s="958"/>
      <c r="V100" s="958"/>
      <c r="W100" s="958"/>
    </row>
    <row r="101" spans="1:23" ht="15" customHeight="1">
      <c r="A101" s="958"/>
      <c r="B101" s="958"/>
      <c r="C101" s="958"/>
      <c r="D101" s="958"/>
      <c r="E101" s="958"/>
      <c r="F101" s="1336">
        <f t="shared" si="0"/>
        <v>100</v>
      </c>
      <c r="G101" s="1338" t="s">
        <v>1352</v>
      </c>
      <c r="H101" s="1339" t="s">
        <v>1434</v>
      </c>
      <c r="I101" s="958"/>
      <c r="J101" s="958"/>
      <c r="K101" s="958"/>
      <c r="L101" s="958"/>
      <c r="M101" s="958"/>
      <c r="N101" s="958"/>
      <c r="O101" s="958"/>
      <c r="P101" s="958"/>
      <c r="Q101" s="958"/>
      <c r="R101" s="958"/>
      <c r="S101" s="958"/>
      <c r="T101" s="958"/>
      <c r="U101" s="958"/>
      <c r="V101" s="958"/>
      <c r="W101" s="958"/>
    </row>
    <row r="102" spans="1:23" ht="15" customHeight="1">
      <c r="A102" s="958"/>
      <c r="B102" s="958"/>
      <c r="C102" s="958"/>
      <c r="D102" s="958"/>
      <c r="E102" s="958"/>
      <c r="F102" s="1336">
        <f t="shared" si="0"/>
        <v>101</v>
      </c>
      <c r="G102" s="1338" t="s">
        <v>1351</v>
      </c>
      <c r="H102" s="1339" t="s">
        <v>1435</v>
      </c>
      <c r="I102" s="958"/>
      <c r="J102" s="958"/>
      <c r="K102" s="958"/>
      <c r="L102" s="958"/>
      <c r="M102" s="958"/>
      <c r="N102" s="958"/>
      <c r="O102" s="958"/>
      <c r="P102" s="958"/>
      <c r="Q102" s="958"/>
      <c r="R102" s="958"/>
      <c r="S102" s="958"/>
      <c r="T102" s="958"/>
      <c r="U102" s="958"/>
      <c r="V102" s="958"/>
      <c r="W102" s="958"/>
    </row>
    <row r="103" spans="1:23" ht="15" customHeight="1">
      <c r="A103" s="958"/>
      <c r="B103" s="958"/>
      <c r="C103" s="958"/>
      <c r="D103" s="958"/>
      <c r="E103" s="958"/>
      <c r="F103" s="1336">
        <f t="shared" si="0"/>
        <v>102</v>
      </c>
      <c r="G103" s="1338" t="s">
        <v>2123</v>
      </c>
      <c r="H103" s="1339" t="s">
        <v>2138</v>
      </c>
      <c r="I103" s="958"/>
      <c r="J103" s="958"/>
      <c r="K103" s="958"/>
      <c r="L103" s="958"/>
      <c r="M103" s="958"/>
      <c r="N103" s="958"/>
      <c r="O103" s="958"/>
      <c r="P103" s="958"/>
      <c r="Q103" s="958"/>
      <c r="R103" s="958"/>
      <c r="S103" s="958"/>
      <c r="T103" s="958"/>
      <c r="U103" s="958"/>
      <c r="V103" s="958"/>
      <c r="W103" s="958"/>
    </row>
    <row r="104" spans="1:23" ht="15" customHeight="1">
      <c r="A104" s="958"/>
      <c r="B104" s="958"/>
      <c r="C104" s="958"/>
      <c r="D104" s="958"/>
      <c r="E104" s="958"/>
      <c r="F104" s="1336">
        <f t="shared" si="0"/>
        <v>103</v>
      </c>
      <c r="G104" s="1338" t="s">
        <v>2122</v>
      </c>
      <c r="H104" s="1339" t="s">
        <v>2139</v>
      </c>
      <c r="I104" s="958"/>
      <c r="J104" s="958"/>
      <c r="K104" s="958"/>
      <c r="L104" s="958"/>
      <c r="M104" s="958"/>
      <c r="N104" s="958"/>
      <c r="O104" s="958"/>
      <c r="P104" s="958"/>
      <c r="Q104" s="958"/>
      <c r="R104" s="958"/>
      <c r="S104" s="958"/>
      <c r="T104" s="958"/>
      <c r="U104" s="958"/>
      <c r="V104" s="958"/>
      <c r="W104" s="958"/>
    </row>
    <row r="105" spans="1:23" ht="15" customHeight="1">
      <c r="A105" s="958"/>
      <c r="B105" s="958"/>
      <c r="C105" s="958"/>
      <c r="D105" s="958"/>
      <c r="E105" s="958"/>
      <c r="F105" s="1336">
        <f t="shared" si="0"/>
        <v>104</v>
      </c>
      <c r="G105" s="1338" t="s">
        <v>2124</v>
      </c>
      <c r="H105" s="1339" t="s">
        <v>2152</v>
      </c>
      <c r="I105" s="958"/>
      <c r="J105" s="958"/>
      <c r="K105" s="958"/>
      <c r="L105" s="958"/>
      <c r="M105" s="958"/>
      <c r="N105" s="958"/>
      <c r="O105" s="958"/>
      <c r="P105" s="958"/>
      <c r="Q105" s="958"/>
      <c r="R105" s="958"/>
      <c r="S105" s="958"/>
      <c r="T105" s="958"/>
      <c r="U105" s="958"/>
      <c r="V105" s="958"/>
      <c r="W105" s="958"/>
    </row>
    <row r="106" spans="1:23" ht="15" customHeight="1">
      <c r="A106" s="958"/>
      <c r="B106" s="958"/>
      <c r="C106" s="958"/>
      <c r="D106" s="958"/>
      <c r="E106" s="958"/>
      <c r="F106" s="1336">
        <f t="shared" si="0"/>
        <v>105</v>
      </c>
      <c r="G106" s="1338" t="s">
        <v>2337</v>
      </c>
      <c r="H106" s="1339" t="s">
        <v>2206</v>
      </c>
      <c r="I106" s="958"/>
      <c r="J106" s="958"/>
      <c r="K106" s="958"/>
      <c r="L106" s="958"/>
      <c r="M106" s="958"/>
      <c r="N106" s="958"/>
      <c r="O106" s="958"/>
      <c r="P106" s="958"/>
      <c r="Q106" s="958"/>
      <c r="R106" s="958"/>
      <c r="S106" s="958"/>
      <c r="T106" s="958"/>
      <c r="U106" s="958"/>
      <c r="V106" s="958"/>
      <c r="W106" s="958"/>
    </row>
    <row r="107" spans="1:23" ht="15" customHeight="1">
      <c r="A107" s="958"/>
      <c r="B107" s="958"/>
      <c r="C107" s="958"/>
      <c r="D107" s="958"/>
      <c r="E107" s="958"/>
      <c r="F107" s="1336">
        <f t="shared" si="0"/>
        <v>106</v>
      </c>
      <c r="G107" s="1338" t="s">
        <v>2338</v>
      </c>
      <c r="H107" s="1339" t="s">
        <v>2207</v>
      </c>
      <c r="I107" s="958"/>
      <c r="J107" s="958"/>
      <c r="K107" s="958"/>
      <c r="L107" s="958"/>
      <c r="M107" s="958"/>
      <c r="N107" s="958"/>
      <c r="O107" s="958"/>
      <c r="P107" s="958"/>
      <c r="Q107" s="958"/>
      <c r="R107" s="958"/>
      <c r="S107" s="958"/>
      <c r="T107" s="958"/>
      <c r="U107" s="958"/>
      <c r="V107" s="958"/>
      <c r="W107" s="958"/>
    </row>
    <row r="108" spans="1:23" ht="15" customHeight="1">
      <c r="A108" s="958"/>
      <c r="B108" s="958"/>
      <c r="C108" s="958"/>
      <c r="D108" s="958"/>
      <c r="E108" s="958"/>
      <c r="F108" s="1336">
        <f t="shared" si="0"/>
        <v>107</v>
      </c>
      <c r="G108" s="1338" t="s">
        <v>2125</v>
      </c>
      <c r="H108" s="1339" t="s">
        <v>2149</v>
      </c>
      <c r="I108" s="958"/>
      <c r="J108" s="958"/>
      <c r="K108" s="958"/>
      <c r="L108" s="958"/>
      <c r="M108" s="958"/>
      <c r="N108" s="958"/>
      <c r="O108" s="958"/>
      <c r="P108" s="958"/>
      <c r="Q108" s="958"/>
      <c r="R108" s="958"/>
      <c r="S108" s="958"/>
      <c r="T108" s="958"/>
      <c r="U108" s="958"/>
      <c r="V108" s="958"/>
      <c r="W108" s="958"/>
    </row>
    <row r="109" spans="1:23" ht="15" customHeight="1">
      <c r="A109" s="958"/>
      <c r="B109" s="958"/>
      <c r="C109" s="958"/>
      <c r="D109" s="958"/>
      <c r="E109" s="958"/>
      <c r="F109" s="1336">
        <f t="shared" si="0"/>
        <v>108</v>
      </c>
      <c r="G109" s="1338" t="s">
        <v>2126</v>
      </c>
      <c r="H109" s="1339" t="s">
        <v>2146</v>
      </c>
      <c r="I109" s="958"/>
      <c r="J109" s="958"/>
      <c r="K109" s="958"/>
      <c r="L109" s="958"/>
      <c r="M109" s="958"/>
      <c r="N109" s="958"/>
      <c r="O109" s="958"/>
      <c r="P109" s="958"/>
      <c r="Q109" s="958"/>
      <c r="R109" s="958"/>
      <c r="S109" s="958"/>
      <c r="T109" s="958"/>
      <c r="U109" s="958"/>
      <c r="V109" s="958"/>
      <c r="W109" s="958"/>
    </row>
    <row r="110" spans="1:23" ht="15" customHeight="1">
      <c r="A110" s="958"/>
      <c r="B110" s="958"/>
      <c r="C110" s="958"/>
      <c r="D110" s="958"/>
      <c r="E110" s="958"/>
      <c r="F110" s="1336">
        <f t="shared" si="0"/>
        <v>109</v>
      </c>
      <c r="G110" s="1338" t="s">
        <v>2128</v>
      </c>
      <c r="H110" s="1339" t="s">
        <v>2148</v>
      </c>
      <c r="I110" s="958"/>
      <c r="J110" s="958"/>
      <c r="K110" s="958"/>
      <c r="L110" s="958"/>
      <c r="M110" s="958"/>
      <c r="N110" s="958"/>
      <c r="O110" s="958"/>
      <c r="P110" s="958"/>
      <c r="Q110" s="958"/>
      <c r="R110" s="958"/>
      <c r="S110" s="958"/>
      <c r="T110" s="958"/>
      <c r="U110" s="958"/>
      <c r="V110" s="958"/>
      <c r="W110" s="958"/>
    </row>
    <row r="111" spans="1:23" ht="15" customHeight="1">
      <c r="A111" s="958"/>
      <c r="B111" s="958"/>
      <c r="C111" s="958"/>
      <c r="D111" s="958"/>
      <c r="E111" s="958"/>
      <c r="F111" s="1336">
        <f t="shared" si="0"/>
        <v>110</v>
      </c>
      <c r="G111" s="1338" t="s">
        <v>2127</v>
      </c>
      <c r="H111" s="1339" t="s">
        <v>2147</v>
      </c>
      <c r="I111" s="958"/>
      <c r="J111" s="958"/>
      <c r="K111" s="958"/>
      <c r="L111" s="958"/>
      <c r="M111" s="958"/>
      <c r="N111" s="958"/>
      <c r="O111" s="958"/>
      <c r="P111" s="958"/>
      <c r="Q111" s="958"/>
      <c r="R111" s="958"/>
      <c r="S111" s="958"/>
      <c r="T111" s="958"/>
      <c r="U111" s="958"/>
      <c r="V111" s="958"/>
      <c r="W111" s="958"/>
    </row>
    <row r="112" spans="1:23" ht="15" customHeight="1">
      <c r="A112" s="958"/>
      <c r="B112" s="958"/>
      <c r="C112" s="958"/>
      <c r="D112" s="958"/>
      <c r="E112" s="958"/>
      <c r="F112" s="1336">
        <f t="shared" si="0"/>
        <v>111</v>
      </c>
      <c r="G112" s="1338" t="s">
        <v>2319</v>
      </c>
      <c r="H112" s="1339" t="s">
        <v>2359</v>
      </c>
      <c r="I112" s="958"/>
      <c r="J112" s="958"/>
      <c r="K112" s="958"/>
      <c r="L112" s="958"/>
      <c r="M112" s="958"/>
      <c r="N112" s="958"/>
      <c r="O112" s="958"/>
      <c r="P112" s="958"/>
      <c r="Q112" s="958"/>
      <c r="R112" s="958"/>
      <c r="S112" s="958"/>
      <c r="T112" s="958"/>
      <c r="U112" s="958"/>
      <c r="V112" s="958"/>
      <c r="W112" s="958"/>
    </row>
    <row r="113" spans="1:23" ht="15" customHeight="1">
      <c r="A113" s="958"/>
      <c r="B113" s="958"/>
      <c r="C113" s="958"/>
      <c r="D113" s="958"/>
      <c r="E113" s="958"/>
      <c r="F113" s="1336">
        <f t="shared" si="0"/>
        <v>112</v>
      </c>
      <c r="G113" s="1338" t="s">
        <v>2131</v>
      </c>
      <c r="H113" s="1339" t="s">
        <v>2141</v>
      </c>
      <c r="I113" s="958"/>
      <c r="J113" s="958"/>
      <c r="K113" s="958"/>
      <c r="L113" s="958"/>
      <c r="M113" s="958"/>
      <c r="N113" s="958"/>
      <c r="O113" s="958"/>
      <c r="P113" s="958"/>
      <c r="Q113" s="958"/>
      <c r="R113" s="958"/>
      <c r="S113" s="958"/>
      <c r="T113" s="958"/>
      <c r="U113" s="958"/>
      <c r="V113" s="958"/>
      <c r="W113" s="958"/>
    </row>
    <row r="114" spans="1:23" ht="15" customHeight="1">
      <c r="A114" s="958"/>
      <c r="B114" s="958"/>
      <c r="C114" s="958"/>
      <c r="D114" s="958"/>
      <c r="E114" s="958"/>
      <c r="F114" s="1336">
        <f t="shared" si="0"/>
        <v>113</v>
      </c>
      <c r="G114" s="1338" t="s">
        <v>2130</v>
      </c>
      <c r="H114" s="1339" t="s">
        <v>2142</v>
      </c>
      <c r="I114" s="958"/>
      <c r="J114" s="958"/>
      <c r="K114" s="958"/>
      <c r="L114" s="958"/>
      <c r="M114" s="958"/>
      <c r="N114" s="958"/>
      <c r="O114" s="958"/>
      <c r="P114" s="958"/>
      <c r="Q114" s="958"/>
      <c r="R114" s="958"/>
      <c r="S114" s="958"/>
      <c r="T114" s="958"/>
      <c r="U114" s="958"/>
      <c r="V114" s="958"/>
      <c r="W114" s="958"/>
    </row>
    <row r="115" spans="1:23" ht="15" customHeight="1">
      <c r="A115" s="958"/>
      <c r="B115" s="958"/>
      <c r="C115" s="958"/>
      <c r="D115" s="958"/>
      <c r="E115" s="958"/>
      <c r="F115" s="1336">
        <f t="shared" si="0"/>
        <v>114</v>
      </c>
      <c r="G115" s="1338" t="s">
        <v>2132</v>
      </c>
      <c r="H115" s="1339" t="s">
        <v>2143</v>
      </c>
      <c r="I115" s="958"/>
      <c r="J115" s="958"/>
      <c r="K115" s="958"/>
      <c r="L115" s="958"/>
      <c r="M115" s="958"/>
      <c r="N115" s="958"/>
      <c r="O115" s="958"/>
      <c r="P115" s="958"/>
      <c r="Q115" s="958"/>
      <c r="R115" s="958"/>
      <c r="S115" s="958"/>
      <c r="T115" s="958"/>
      <c r="U115" s="958"/>
      <c r="V115" s="958"/>
      <c r="W115" s="958"/>
    </row>
    <row r="116" spans="1:23" ht="15" customHeight="1">
      <c r="A116" s="958"/>
      <c r="B116" s="958"/>
      <c r="C116" s="958"/>
      <c r="D116" s="958"/>
      <c r="E116" s="958"/>
      <c r="F116" s="1336">
        <f t="shared" si="0"/>
        <v>115</v>
      </c>
      <c r="G116" s="1338" t="s">
        <v>2133</v>
      </c>
      <c r="H116" s="1339" t="s">
        <v>2144</v>
      </c>
      <c r="I116" s="958"/>
      <c r="J116" s="958"/>
      <c r="K116" s="958"/>
      <c r="L116" s="958"/>
      <c r="M116" s="958"/>
      <c r="N116" s="958"/>
      <c r="O116" s="958"/>
      <c r="P116" s="958"/>
      <c r="Q116" s="958"/>
      <c r="R116" s="958"/>
      <c r="S116" s="958"/>
      <c r="T116" s="958"/>
      <c r="U116" s="958"/>
      <c r="V116" s="958"/>
      <c r="W116" s="958"/>
    </row>
    <row r="117" spans="1:23" ht="15" customHeight="1">
      <c r="A117" s="958"/>
      <c r="B117" s="958"/>
      <c r="C117" s="958"/>
      <c r="D117" s="958"/>
      <c r="E117" s="958"/>
      <c r="F117" s="1336">
        <f t="shared" si="0"/>
        <v>116</v>
      </c>
      <c r="G117" s="1338" t="s">
        <v>2134</v>
      </c>
      <c r="H117" s="1339" t="s">
        <v>2145</v>
      </c>
      <c r="I117" s="958"/>
      <c r="J117" s="958"/>
      <c r="K117" s="958"/>
      <c r="L117" s="958"/>
      <c r="M117" s="958"/>
      <c r="N117" s="958"/>
      <c r="O117" s="958"/>
      <c r="P117" s="958"/>
      <c r="Q117" s="958"/>
      <c r="R117" s="958"/>
      <c r="S117" s="958"/>
      <c r="T117" s="958"/>
      <c r="U117" s="958"/>
      <c r="V117" s="958"/>
      <c r="W117" s="958"/>
    </row>
    <row r="118" spans="1:23" ht="15" customHeight="1">
      <c r="A118" s="958"/>
      <c r="B118" s="958"/>
      <c r="C118" s="958"/>
      <c r="D118" s="958"/>
      <c r="E118" s="958"/>
      <c r="F118" s="1336">
        <f t="shared" si="0"/>
        <v>117</v>
      </c>
      <c r="G118" s="1338" t="s">
        <v>2135</v>
      </c>
      <c r="H118" s="1339" t="s">
        <v>2151</v>
      </c>
      <c r="I118" s="958"/>
      <c r="J118" s="958"/>
      <c r="K118" s="958"/>
      <c r="L118" s="958"/>
      <c r="M118" s="958"/>
      <c r="N118" s="958"/>
      <c r="O118" s="958"/>
      <c r="P118" s="958"/>
      <c r="Q118" s="958"/>
      <c r="R118" s="958"/>
      <c r="S118" s="958"/>
      <c r="T118" s="958"/>
      <c r="U118" s="958"/>
      <c r="V118" s="958"/>
      <c r="W118" s="958"/>
    </row>
    <row r="119" spans="1:23" ht="15" customHeight="1">
      <c r="A119" s="958"/>
      <c r="B119" s="958"/>
      <c r="C119" s="958"/>
      <c r="D119" s="958"/>
      <c r="E119" s="958"/>
      <c r="F119" s="1336">
        <f t="shared" si="0"/>
        <v>118</v>
      </c>
      <c r="G119" s="1338" t="s">
        <v>2169</v>
      </c>
      <c r="H119" s="1339" t="s">
        <v>2208</v>
      </c>
      <c r="I119" s="958"/>
      <c r="J119" s="958"/>
      <c r="K119" s="958"/>
      <c r="L119" s="958"/>
      <c r="M119" s="958"/>
      <c r="N119" s="958"/>
      <c r="O119" s="958"/>
      <c r="P119" s="958"/>
      <c r="Q119" s="958"/>
      <c r="R119" s="958"/>
      <c r="S119" s="958"/>
      <c r="T119" s="958"/>
      <c r="U119" s="958"/>
      <c r="V119" s="958"/>
      <c r="W119" s="958"/>
    </row>
    <row r="120" spans="1:23" ht="15" customHeight="1">
      <c r="A120" s="958"/>
      <c r="B120" s="958"/>
      <c r="C120" s="958"/>
      <c r="D120" s="958"/>
      <c r="E120" s="958"/>
      <c r="F120" s="1336">
        <f t="shared" si="0"/>
        <v>119</v>
      </c>
      <c r="G120" s="1338" t="s">
        <v>2322</v>
      </c>
      <c r="H120" s="1339" t="s">
        <v>2360</v>
      </c>
      <c r="I120" s="958"/>
      <c r="J120" s="958"/>
      <c r="K120" s="958"/>
      <c r="L120" s="958"/>
      <c r="M120" s="958"/>
      <c r="N120" s="958"/>
      <c r="O120" s="958"/>
      <c r="P120" s="958"/>
      <c r="Q120" s="958"/>
      <c r="R120" s="958"/>
      <c r="S120" s="958"/>
      <c r="T120" s="958"/>
      <c r="U120" s="958"/>
      <c r="V120" s="958"/>
      <c r="W120" s="958"/>
    </row>
    <row r="121" spans="1:23" ht="15" customHeight="1">
      <c r="A121" s="958"/>
      <c r="B121" s="958"/>
      <c r="C121" s="958"/>
      <c r="D121" s="958"/>
      <c r="E121" s="958"/>
      <c r="F121" s="1336">
        <f t="shared" si="0"/>
        <v>120</v>
      </c>
      <c r="G121" s="1338" t="s">
        <v>2171</v>
      </c>
      <c r="H121" s="1339" t="s">
        <v>2209</v>
      </c>
      <c r="I121" s="958"/>
      <c r="J121" s="958"/>
      <c r="K121" s="958"/>
      <c r="L121" s="958"/>
      <c r="M121" s="958"/>
      <c r="N121" s="958"/>
      <c r="O121" s="958"/>
      <c r="P121" s="958"/>
      <c r="Q121" s="958"/>
      <c r="R121" s="958"/>
      <c r="S121" s="958"/>
      <c r="T121" s="958"/>
      <c r="U121" s="958"/>
      <c r="V121" s="958"/>
      <c r="W121" s="958"/>
    </row>
    <row r="122" spans="1:23" ht="15" customHeight="1">
      <c r="A122" s="958"/>
      <c r="B122" s="958"/>
      <c r="C122" s="958"/>
      <c r="D122" s="958"/>
      <c r="E122" s="958"/>
      <c r="F122" s="1336">
        <f t="shared" si="0"/>
        <v>121</v>
      </c>
      <c r="G122" s="1338" t="s">
        <v>2172</v>
      </c>
      <c r="H122" s="1339" t="s">
        <v>2210</v>
      </c>
      <c r="I122" s="958"/>
      <c r="J122" s="958"/>
      <c r="K122" s="958"/>
      <c r="L122" s="958"/>
      <c r="M122" s="958"/>
      <c r="N122" s="958"/>
      <c r="O122" s="958"/>
      <c r="P122" s="958"/>
      <c r="Q122" s="958"/>
      <c r="R122" s="958"/>
      <c r="S122" s="958"/>
      <c r="T122" s="958"/>
      <c r="U122" s="958"/>
      <c r="V122" s="958"/>
      <c r="W122" s="958"/>
    </row>
    <row r="123" spans="1:23" ht="15" customHeight="1">
      <c r="A123" s="958"/>
      <c r="B123" s="958"/>
      <c r="C123" s="958"/>
      <c r="D123" s="958"/>
      <c r="E123" s="958"/>
      <c r="F123" s="1336">
        <f t="shared" si="0"/>
        <v>122</v>
      </c>
      <c r="G123" s="1338" t="s">
        <v>1356</v>
      </c>
      <c r="H123" s="1339" t="s">
        <v>1436</v>
      </c>
      <c r="I123" s="958"/>
      <c r="J123" s="958"/>
      <c r="K123" s="958"/>
      <c r="L123" s="958"/>
      <c r="M123" s="958"/>
      <c r="N123" s="958"/>
      <c r="O123" s="958"/>
      <c r="P123" s="958"/>
      <c r="Q123" s="958"/>
      <c r="R123" s="958"/>
      <c r="S123" s="958"/>
      <c r="T123" s="958"/>
      <c r="U123" s="958"/>
      <c r="V123" s="958"/>
      <c r="W123" s="958"/>
    </row>
    <row r="124" spans="1:23" ht="15" customHeight="1">
      <c r="A124" s="958"/>
      <c r="B124" s="958"/>
      <c r="C124" s="958"/>
      <c r="D124" s="958"/>
      <c r="E124" s="958"/>
      <c r="F124" s="1336">
        <f t="shared" si="0"/>
        <v>123</v>
      </c>
      <c r="G124" s="1338" t="s">
        <v>1358</v>
      </c>
      <c r="H124" s="1339" t="s">
        <v>1437</v>
      </c>
      <c r="I124" s="958"/>
      <c r="J124" s="958"/>
      <c r="K124" s="958"/>
      <c r="L124" s="958"/>
      <c r="M124" s="958"/>
      <c r="N124" s="958"/>
      <c r="O124" s="958"/>
      <c r="P124" s="958"/>
      <c r="Q124" s="958"/>
      <c r="R124" s="958"/>
      <c r="S124" s="958"/>
      <c r="T124" s="958"/>
      <c r="U124" s="958"/>
      <c r="V124" s="958"/>
      <c r="W124" s="958"/>
    </row>
    <row r="125" spans="1:23" ht="15" customHeight="1">
      <c r="A125" s="958"/>
      <c r="B125" s="958"/>
      <c r="C125" s="958"/>
      <c r="D125" s="958"/>
      <c r="E125" s="958"/>
      <c r="F125" s="1336">
        <f t="shared" si="0"/>
        <v>124</v>
      </c>
      <c r="G125" s="1338" t="s">
        <v>1357</v>
      </c>
      <c r="H125" s="1339" t="s">
        <v>1438</v>
      </c>
      <c r="I125" s="958"/>
      <c r="J125" s="958"/>
      <c r="K125" s="958"/>
      <c r="L125" s="958"/>
      <c r="M125" s="958"/>
      <c r="N125" s="958"/>
      <c r="O125" s="958"/>
      <c r="P125" s="958"/>
      <c r="Q125" s="958"/>
      <c r="R125" s="958"/>
      <c r="S125" s="958"/>
      <c r="T125" s="958"/>
      <c r="U125" s="958"/>
      <c r="V125" s="958"/>
      <c r="W125" s="958"/>
    </row>
    <row r="126" spans="1:23" ht="15" customHeight="1">
      <c r="A126" s="958"/>
      <c r="B126" s="958"/>
      <c r="C126" s="958"/>
      <c r="D126" s="958"/>
      <c r="E126" s="958"/>
      <c r="F126" s="1336">
        <f t="shared" si="0"/>
        <v>125</v>
      </c>
      <c r="G126" s="1338" t="s">
        <v>1337</v>
      </c>
      <c r="H126" s="1339" t="s">
        <v>1439</v>
      </c>
      <c r="I126" s="958"/>
      <c r="J126" s="958"/>
      <c r="K126" s="958"/>
      <c r="L126" s="958"/>
      <c r="M126" s="958"/>
      <c r="N126" s="958"/>
      <c r="O126" s="958"/>
      <c r="P126" s="958"/>
      <c r="Q126" s="958"/>
      <c r="R126" s="958"/>
      <c r="S126" s="958"/>
      <c r="T126" s="958"/>
      <c r="U126" s="958"/>
      <c r="V126" s="958"/>
      <c r="W126" s="958"/>
    </row>
    <row r="127" spans="1:23" ht="15" customHeight="1">
      <c r="A127" s="958"/>
      <c r="B127" s="958"/>
      <c r="C127" s="958"/>
      <c r="D127" s="958"/>
      <c r="E127" s="958"/>
      <c r="F127" s="1336">
        <f t="shared" si="0"/>
        <v>126</v>
      </c>
      <c r="G127" s="1338" t="s">
        <v>1361</v>
      </c>
      <c r="H127" s="1340" t="s">
        <v>1440</v>
      </c>
      <c r="I127" s="958"/>
      <c r="J127" s="958"/>
      <c r="K127" s="958"/>
      <c r="L127" s="958"/>
      <c r="M127" s="958"/>
      <c r="N127" s="958"/>
      <c r="O127" s="958"/>
      <c r="P127" s="958"/>
      <c r="Q127" s="958"/>
      <c r="R127" s="958"/>
      <c r="S127" s="958"/>
      <c r="T127" s="958"/>
      <c r="U127" s="958"/>
      <c r="V127" s="958"/>
      <c r="W127" s="958"/>
    </row>
    <row r="128" spans="1:23" ht="15" customHeight="1">
      <c r="A128" s="958"/>
      <c r="B128" s="958"/>
      <c r="C128" s="958"/>
      <c r="D128" s="958"/>
      <c r="E128" s="958"/>
      <c r="F128" s="1336">
        <f t="shared" si="0"/>
        <v>127</v>
      </c>
      <c r="G128" s="1338" t="s">
        <v>1441</v>
      </c>
      <c r="H128" s="1340" t="s">
        <v>1442</v>
      </c>
      <c r="I128" s="958"/>
      <c r="J128" s="958"/>
      <c r="K128" s="958"/>
      <c r="L128" s="958"/>
      <c r="M128" s="958"/>
      <c r="N128" s="958"/>
      <c r="O128" s="958"/>
      <c r="P128" s="958"/>
      <c r="Q128" s="958"/>
      <c r="R128" s="958"/>
      <c r="S128" s="958"/>
      <c r="T128" s="958"/>
      <c r="U128" s="958"/>
      <c r="V128" s="958"/>
      <c r="W128" s="958"/>
    </row>
    <row r="129" spans="1:23" ht="15" customHeight="1">
      <c r="A129" s="958"/>
      <c r="B129" s="958"/>
      <c r="C129" s="958"/>
      <c r="D129" s="958"/>
      <c r="E129" s="958"/>
      <c r="F129" s="1336">
        <f t="shared" si="0"/>
        <v>128</v>
      </c>
      <c r="G129" s="1338" t="s">
        <v>1443</v>
      </c>
      <c r="H129" s="1340" t="s">
        <v>1444</v>
      </c>
      <c r="I129" s="958"/>
      <c r="J129" s="958"/>
      <c r="K129" s="958"/>
      <c r="L129" s="958"/>
      <c r="M129" s="958"/>
      <c r="N129" s="958"/>
      <c r="O129" s="958"/>
      <c r="P129" s="958"/>
      <c r="Q129" s="958"/>
      <c r="R129" s="958"/>
      <c r="S129" s="958"/>
      <c r="T129" s="958"/>
      <c r="U129" s="958"/>
      <c r="V129" s="958"/>
      <c r="W129" s="958"/>
    </row>
    <row r="130" spans="1:23" ht="15" customHeight="1">
      <c r="A130" s="958"/>
      <c r="B130" s="958"/>
      <c r="C130" s="958"/>
      <c r="D130" s="958"/>
      <c r="E130" s="958"/>
      <c r="F130" s="1336">
        <f t="shared" si="0"/>
        <v>129</v>
      </c>
      <c r="G130" s="1338" t="s">
        <v>1445</v>
      </c>
      <c r="H130" s="1340" t="s">
        <v>1446</v>
      </c>
      <c r="I130" s="958"/>
      <c r="J130" s="958"/>
      <c r="K130" s="958"/>
      <c r="L130" s="958"/>
      <c r="M130" s="958"/>
      <c r="N130" s="958"/>
      <c r="O130" s="958"/>
      <c r="P130" s="958"/>
      <c r="Q130" s="958"/>
      <c r="R130" s="958"/>
      <c r="S130" s="958"/>
      <c r="T130" s="958"/>
      <c r="U130" s="958"/>
      <c r="V130" s="958"/>
      <c r="W130" s="958"/>
    </row>
    <row r="131" spans="1:23" ht="15" customHeight="1">
      <c r="A131" s="958"/>
      <c r="B131" s="958"/>
      <c r="C131" s="958"/>
      <c r="D131" s="958"/>
      <c r="E131" s="958"/>
      <c r="F131" s="1336">
        <f t="shared" si="0"/>
        <v>130</v>
      </c>
      <c r="G131" s="1338" t="s">
        <v>1447</v>
      </c>
      <c r="H131" s="1340" t="s">
        <v>1448</v>
      </c>
      <c r="I131" s="958"/>
      <c r="J131" s="958"/>
      <c r="K131" s="958"/>
      <c r="L131" s="958"/>
      <c r="M131" s="958"/>
      <c r="N131" s="958"/>
      <c r="O131" s="958"/>
      <c r="P131" s="958"/>
      <c r="Q131" s="958"/>
      <c r="R131" s="958"/>
      <c r="S131" s="958"/>
      <c r="T131" s="958"/>
      <c r="U131" s="958"/>
      <c r="V131" s="958"/>
      <c r="W131" s="958"/>
    </row>
    <row r="132" spans="1:23" ht="15" customHeight="1">
      <c r="A132" s="958"/>
      <c r="B132" s="958"/>
      <c r="C132" s="958"/>
      <c r="D132" s="958"/>
      <c r="E132" s="958"/>
      <c r="F132" s="1336">
        <f t="shared" si="0"/>
        <v>131</v>
      </c>
      <c r="G132" s="1338" t="s">
        <v>1449</v>
      </c>
      <c r="H132" s="1339" t="s">
        <v>1450</v>
      </c>
      <c r="I132" s="958"/>
      <c r="J132" s="958"/>
      <c r="K132" s="958"/>
      <c r="L132" s="958"/>
      <c r="M132" s="958"/>
      <c r="N132" s="958"/>
      <c r="O132" s="958"/>
      <c r="P132" s="958"/>
      <c r="Q132" s="958"/>
      <c r="R132" s="958"/>
      <c r="S132" s="958"/>
      <c r="T132" s="958"/>
      <c r="U132" s="958"/>
      <c r="V132" s="958"/>
      <c r="W132" s="958"/>
    </row>
    <row r="133" spans="1:23" ht="15" customHeight="1">
      <c r="A133" s="958"/>
      <c r="B133" s="958"/>
      <c r="C133" s="958"/>
      <c r="D133" s="958"/>
      <c r="E133" s="958"/>
      <c r="F133" s="1336">
        <f t="shared" si="0"/>
        <v>132</v>
      </c>
      <c r="G133" s="1338" t="s">
        <v>2120</v>
      </c>
      <c r="H133" s="1339" t="s">
        <v>1451</v>
      </c>
      <c r="I133" s="958"/>
      <c r="J133" s="958"/>
      <c r="K133" s="958"/>
      <c r="L133" s="958"/>
      <c r="M133" s="958"/>
      <c r="N133" s="958"/>
      <c r="O133" s="958"/>
      <c r="P133" s="958"/>
      <c r="Q133" s="958"/>
      <c r="R133" s="958"/>
      <c r="S133" s="958"/>
      <c r="T133" s="958"/>
      <c r="U133" s="958"/>
      <c r="V133" s="958"/>
      <c r="W133" s="958"/>
    </row>
    <row r="134" spans="1:23" ht="15" customHeight="1">
      <c r="A134" s="958"/>
      <c r="B134" s="958"/>
      <c r="C134" s="958"/>
      <c r="D134" s="958"/>
      <c r="E134" s="958"/>
      <c r="F134" s="1336">
        <f t="shared" si="0"/>
        <v>133</v>
      </c>
      <c r="G134" s="1338" t="s">
        <v>1452</v>
      </c>
      <c r="H134" s="1339" t="s">
        <v>1453</v>
      </c>
      <c r="I134" s="958"/>
      <c r="J134" s="958"/>
      <c r="K134" s="958"/>
      <c r="L134" s="958"/>
      <c r="M134" s="958"/>
      <c r="N134" s="958"/>
      <c r="O134" s="958"/>
      <c r="P134" s="958"/>
      <c r="Q134" s="958"/>
      <c r="R134" s="958"/>
      <c r="S134" s="958"/>
      <c r="T134" s="958"/>
      <c r="U134" s="958"/>
      <c r="V134" s="958"/>
      <c r="W134" s="958"/>
    </row>
    <row r="135" spans="1:23" ht="15.75" customHeight="1">
      <c r="A135" s="958"/>
      <c r="B135" s="958"/>
      <c r="C135" s="958"/>
      <c r="D135" s="958"/>
      <c r="E135" s="958"/>
      <c r="F135" s="1336">
        <f t="shared" si="0"/>
        <v>134</v>
      </c>
      <c r="G135" s="1338" t="s">
        <v>1454</v>
      </c>
      <c r="H135" s="1341" t="s">
        <v>1455</v>
      </c>
      <c r="I135" s="958"/>
      <c r="J135" s="958"/>
      <c r="K135" s="958"/>
      <c r="L135" s="958"/>
      <c r="M135" s="958"/>
      <c r="N135" s="958"/>
      <c r="O135" s="958"/>
      <c r="P135" s="958"/>
      <c r="Q135" s="958"/>
      <c r="R135" s="958"/>
      <c r="S135" s="958"/>
      <c r="T135" s="958"/>
      <c r="U135" s="958"/>
      <c r="V135" s="958"/>
      <c r="W135" s="958"/>
    </row>
    <row r="136" spans="1:23" ht="15.75" customHeight="1">
      <c r="A136" s="958"/>
      <c r="B136" s="958"/>
      <c r="C136" s="958"/>
      <c r="D136" s="958"/>
      <c r="E136" s="958"/>
      <c r="F136" s="1336">
        <f t="shared" si="0"/>
        <v>135</v>
      </c>
      <c r="G136" s="1338" t="s">
        <v>2311</v>
      </c>
      <c r="H136" s="1341" t="s">
        <v>2211</v>
      </c>
      <c r="I136" s="958"/>
      <c r="J136" s="958"/>
      <c r="K136" s="958"/>
      <c r="L136" s="958"/>
      <c r="M136" s="958"/>
      <c r="N136" s="958"/>
      <c r="O136" s="958"/>
      <c r="P136" s="958"/>
      <c r="Q136" s="958"/>
      <c r="R136" s="958"/>
      <c r="S136" s="958"/>
      <c r="T136" s="958"/>
      <c r="U136" s="958"/>
      <c r="V136" s="958"/>
      <c r="W136" s="958"/>
    </row>
    <row r="137" spans="1:23" ht="15.75" customHeight="1">
      <c r="A137" s="958"/>
      <c r="B137" s="958"/>
      <c r="C137" s="958"/>
      <c r="D137" s="958"/>
      <c r="E137" s="958"/>
      <c r="F137" s="1336">
        <f t="shared" si="0"/>
        <v>136</v>
      </c>
      <c r="G137" s="1338" t="s">
        <v>2170</v>
      </c>
      <c r="H137" s="1341" t="s">
        <v>2213</v>
      </c>
      <c r="I137" s="958"/>
      <c r="J137" s="958"/>
      <c r="K137" s="958"/>
      <c r="L137" s="958"/>
      <c r="M137" s="958"/>
      <c r="N137" s="958"/>
      <c r="O137" s="958"/>
      <c r="P137" s="958"/>
      <c r="Q137" s="958"/>
      <c r="R137" s="958"/>
      <c r="S137" s="958"/>
      <c r="T137" s="958"/>
      <c r="U137" s="958"/>
      <c r="V137" s="958"/>
      <c r="W137" s="958"/>
    </row>
    <row r="138" spans="1:23" ht="15.75" customHeight="1">
      <c r="A138" s="958"/>
      <c r="B138" s="958"/>
      <c r="C138" s="958"/>
      <c r="D138" s="958"/>
      <c r="E138" s="958"/>
      <c r="F138" s="1336">
        <f t="shared" si="0"/>
        <v>137</v>
      </c>
      <c r="G138" s="1338" t="s">
        <v>2173</v>
      </c>
      <c r="H138" s="1341" t="s">
        <v>2214</v>
      </c>
      <c r="I138" s="958"/>
      <c r="J138" s="958"/>
      <c r="K138" s="958"/>
      <c r="L138" s="958"/>
      <c r="M138" s="958"/>
      <c r="N138" s="958"/>
      <c r="O138" s="958"/>
      <c r="P138" s="958"/>
      <c r="Q138" s="958"/>
      <c r="R138" s="958"/>
      <c r="S138" s="958"/>
      <c r="T138" s="958"/>
      <c r="U138" s="958"/>
      <c r="V138" s="958"/>
      <c r="W138" s="958"/>
    </row>
    <row r="139" spans="1:23" ht="15.75" customHeight="1">
      <c r="A139" s="958"/>
      <c r="B139" s="958"/>
      <c r="C139" s="958"/>
      <c r="D139" s="958"/>
      <c r="E139" s="958"/>
      <c r="F139" s="1336">
        <f t="shared" si="0"/>
        <v>138</v>
      </c>
      <c r="G139" s="1338" t="s">
        <v>2174</v>
      </c>
      <c r="H139" s="1341" t="s">
        <v>2215</v>
      </c>
      <c r="I139" s="958"/>
      <c r="J139" s="958"/>
      <c r="K139" s="958"/>
      <c r="L139" s="958"/>
      <c r="M139" s="958"/>
      <c r="N139" s="958"/>
      <c r="O139" s="958"/>
      <c r="P139" s="958"/>
      <c r="Q139" s="958"/>
      <c r="R139" s="958"/>
      <c r="S139" s="958"/>
      <c r="T139" s="958"/>
      <c r="U139" s="958"/>
      <c r="V139" s="958"/>
      <c r="W139" s="958"/>
    </row>
    <row r="140" spans="1:23" ht="15.75" customHeight="1">
      <c r="A140" s="958"/>
      <c r="B140" s="958"/>
      <c r="C140" s="958"/>
      <c r="D140" s="958"/>
      <c r="E140" s="958"/>
      <c r="F140" s="1336">
        <f t="shared" si="0"/>
        <v>139</v>
      </c>
      <c r="G140" s="1338" t="s">
        <v>2175</v>
      </c>
      <c r="H140" s="1341" t="s">
        <v>2216</v>
      </c>
      <c r="I140" s="958"/>
      <c r="J140" s="958"/>
      <c r="K140" s="958"/>
      <c r="L140" s="958"/>
      <c r="M140" s="958"/>
      <c r="N140" s="958"/>
      <c r="O140" s="958"/>
      <c r="P140" s="958"/>
      <c r="Q140" s="958"/>
      <c r="R140" s="958"/>
      <c r="S140" s="958"/>
      <c r="T140" s="958"/>
      <c r="U140" s="958"/>
      <c r="V140" s="958"/>
      <c r="W140" s="958"/>
    </row>
    <row r="141" spans="1:23" ht="15.75" customHeight="1">
      <c r="A141" s="958"/>
      <c r="B141" s="958"/>
      <c r="C141" s="958"/>
      <c r="D141" s="958"/>
      <c r="E141" s="958"/>
      <c r="F141" s="1336">
        <f t="shared" si="0"/>
        <v>140</v>
      </c>
      <c r="G141" s="1338" t="s">
        <v>2182</v>
      </c>
      <c r="H141" s="1341" t="s">
        <v>2217</v>
      </c>
      <c r="I141" s="958"/>
      <c r="J141" s="958"/>
      <c r="K141" s="958"/>
      <c r="L141" s="958"/>
      <c r="M141" s="958"/>
      <c r="N141" s="958"/>
      <c r="O141" s="958"/>
      <c r="P141" s="958"/>
      <c r="Q141" s="958"/>
      <c r="R141" s="958"/>
      <c r="S141" s="958"/>
      <c r="T141" s="958"/>
      <c r="U141" s="958"/>
      <c r="V141" s="958"/>
      <c r="W141" s="958"/>
    </row>
    <row r="142" spans="1:23" ht="15.75" customHeight="1">
      <c r="A142" s="958"/>
      <c r="B142" s="958"/>
      <c r="C142" s="958"/>
      <c r="D142" s="958"/>
      <c r="E142" s="958"/>
      <c r="F142" s="1336">
        <f t="shared" si="0"/>
        <v>141</v>
      </c>
      <c r="G142" s="1338" t="s">
        <v>2178</v>
      </c>
      <c r="H142" s="1341" t="s">
        <v>2218</v>
      </c>
      <c r="I142" s="958"/>
      <c r="J142" s="958"/>
      <c r="K142" s="958"/>
      <c r="L142" s="958"/>
      <c r="M142" s="958"/>
      <c r="N142" s="958"/>
      <c r="O142" s="958"/>
      <c r="P142" s="958"/>
      <c r="Q142" s="958"/>
      <c r="R142" s="958"/>
      <c r="S142" s="958"/>
      <c r="T142" s="958"/>
      <c r="U142" s="958"/>
      <c r="V142" s="958"/>
      <c r="W142" s="958"/>
    </row>
    <row r="143" spans="1:23" ht="15.75" customHeight="1">
      <c r="A143" s="958"/>
      <c r="B143" s="958"/>
      <c r="C143" s="958"/>
      <c r="D143" s="958"/>
      <c r="E143" s="958"/>
      <c r="F143" s="1336">
        <f t="shared" si="0"/>
        <v>142</v>
      </c>
      <c r="G143" s="1338" t="s">
        <v>2179</v>
      </c>
      <c r="H143" s="1341" t="s">
        <v>2219</v>
      </c>
      <c r="I143" s="958"/>
      <c r="J143" s="958"/>
      <c r="K143" s="958"/>
      <c r="L143" s="958"/>
      <c r="M143" s="958"/>
      <c r="N143" s="958"/>
      <c r="O143" s="958"/>
      <c r="P143" s="958"/>
      <c r="Q143" s="958"/>
      <c r="R143" s="958"/>
      <c r="S143" s="958"/>
      <c r="T143" s="958"/>
      <c r="U143" s="958"/>
      <c r="V143" s="958"/>
      <c r="W143" s="958"/>
    </row>
    <row r="144" spans="1:23" ht="15.75" customHeight="1">
      <c r="A144" s="958"/>
      <c r="B144" s="958"/>
      <c r="C144" s="958"/>
      <c r="D144" s="958"/>
      <c r="E144" s="958"/>
      <c r="F144" s="1003"/>
      <c r="G144" s="1338" t="s">
        <v>2225</v>
      </c>
      <c r="H144" s="1341" t="s">
        <v>2224</v>
      </c>
      <c r="I144" s="958"/>
      <c r="J144" s="958"/>
      <c r="K144" s="958"/>
      <c r="L144" s="958"/>
      <c r="M144" s="958"/>
      <c r="N144" s="958"/>
      <c r="O144" s="958"/>
      <c r="P144" s="958"/>
      <c r="Q144" s="958"/>
      <c r="R144" s="958"/>
      <c r="S144" s="958"/>
      <c r="T144" s="958"/>
      <c r="U144" s="958"/>
      <c r="V144" s="958"/>
      <c r="W144" s="958"/>
    </row>
    <row r="145" spans="1:23" ht="15.75" customHeight="1">
      <c r="A145" s="958"/>
      <c r="B145" s="958"/>
      <c r="C145" s="958"/>
      <c r="D145" s="958"/>
      <c r="E145" s="958"/>
      <c r="F145" s="1003"/>
      <c r="G145" s="1338" t="s">
        <v>2221</v>
      </c>
      <c r="H145" s="1341" t="s">
        <v>2220</v>
      </c>
      <c r="I145" s="958"/>
      <c r="J145" s="958"/>
      <c r="K145" s="958"/>
      <c r="L145" s="958"/>
      <c r="M145" s="958"/>
      <c r="N145" s="958"/>
      <c r="O145" s="958"/>
      <c r="P145" s="958"/>
      <c r="Q145" s="958"/>
      <c r="R145" s="958"/>
      <c r="S145" s="958"/>
      <c r="T145" s="958"/>
      <c r="U145" s="958"/>
      <c r="V145" s="958"/>
      <c r="W145" s="958"/>
    </row>
    <row r="146" spans="1:23" ht="15.75" customHeight="1">
      <c r="A146" s="958"/>
      <c r="B146" s="958"/>
      <c r="C146" s="958"/>
      <c r="D146" s="958"/>
      <c r="E146" s="958"/>
      <c r="F146" s="1003"/>
      <c r="G146" s="1338" t="s">
        <v>2223</v>
      </c>
      <c r="H146" s="1341" t="s">
        <v>2222</v>
      </c>
      <c r="I146" s="958"/>
      <c r="J146" s="958"/>
      <c r="K146" s="958"/>
      <c r="L146" s="958"/>
      <c r="M146" s="958"/>
      <c r="N146" s="958"/>
      <c r="O146" s="958"/>
      <c r="P146" s="958"/>
      <c r="Q146" s="958"/>
      <c r="R146" s="958"/>
      <c r="S146" s="958"/>
      <c r="T146" s="958"/>
      <c r="U146" s="958"/>
      <c r="V146" s="958"/>
      <c r="W146" s="958"/>
    </row>
    <row r="147" spans="1:23" ht="15.75" customHeight="1">
      <c r="A147" s="958"/>
      <c r="B147" s="958"/>
      <c r="C147" s="958"/>
      <c r="D147" s="958"/>
      <c r="E147" s="958"/>
      <c r="F147" s="1003"/>
      <c r="G147" s="1338" t="s">
        <v>2237</v>
      </c>
      <c r="H147" s="1341" t="s">
        <v>2236</v>
      </c>
      <c r="I147" s="958"/>
      <c r="J147" s="958"/>
      <c r="K147" s="958"/>
      <c r="L147" s="958"/>
      <c r="M147" s="958"/>
      <c r="N147" s="958"/>
      <c r="O147" s="958"/>
      <c r="P147" s="958"/>
      <c r="Q147" s="958"/>
      <c r="R147" s="958"/>
      <c r="S147" s="958"/>
      <c r="T147" s="958"/>
      <c r="U147" s="958"/>
      <c r="V147" s="958"/>
      <c r="W147" s="958"/>
    </row>
    <row r="148" spans="1:23" ht="15.75" customHeight="1">
      <c r="A148" s="958"/>
      <c r="B148" s="958"/>
      <c r="C148" s="958"/>
      <c r="D148" s="958"/>
      <c r="E148" s="958"/>
      <c r="F148" s="1003"/>
      <c r="G148" s="1338" t="s">
        <v>2239</v>
      </c>
      <c r="H148" s="1341" t="s">
        <v>2238</v>
      </c>
      <c r="I148" s="958"/>
      <c r="J148" s="958"/>
      <c r="K148" s="958"/>
      <c r="L148" s="958"/>
      <c r="M148" s="958"/>
      <c r="N148" s="958"/>
      <c r="O148" s="958"/>
      <c r="P148" s="958"/>
      <c r="Q148" s="958"/>
      <c r="R148" s="958"/>
      <c r="S148" s="958"/>
      <c r="T148" s="958"/>
      <c r="U148" s="958"/>
      <c r="V148" s="958"/>
      <c r="W148" s="958"/>
    </row>
    <row r="149" spans="1:23" ht="15.75" customHeight="1">
      <c r="A149" s="958"/>
      <c r="B149" s="958"/>
      <c r="C149" s="958"/>
      <c r="D149" s="958"/>
      <c r="E149" s="958"/>
      <c r="F149" s="1003"/>
      <c r="G149" s="1338" t="s">
        <v>2241</v>
      </c>
      <c r="H149" s="1341" t="s">
        <v>2240</v>
      </c>
      <c r="I149" s="958"/>
      <c r="J149" s="958"/>
      <c r="K149" s="958"/>
      <c r="L149" s="958"/>
      <c r="M149" s="958"/>
      <c r="N149" s="958"/>
      <c r="O149" s="958"/>
      <c r="P149" s="958"/>
      <c r="Q149" s="958"/>
      <c r="R149" s="958"/>
      <c r="S149" s="958"/>
      <c r="T149" s="958"/>
      <c r="U149" s="958"/>
      <c r="V149" s="958"/>
      <c r="W149" s="958"/>
    </row>
    <row r="150" spans="1:23" ht="15.75" customHeight="1">
      <c r="A150" s="958"/>
      <c r="B150" s="958"/>
      <c r="C150" s="958"/>
      <c r="D150" s="958"/>
      <c r="E150" s="958"/>
      <c r="F150" s="1003"/>
      <c r="G150" s="1338" t="s">
        <v>2243</v>
      </c>
      <c r="H150" s="1341" t="s">
        <v>2242</v>
      </c>
      <c r="I150" s="958"/>
      <c r="J150" s="958"/>
      <c r="K150" s="958"/>
      <c r="L150" s="958"/>
      <c r="M150" s="958"/>
      <c r="N150" s="958"/>
      <c r="O150" s="958"/>
      <c r="P150" s="958"/>
      <c r="Q150" s="958"/>
      <c r="R150" s="958"/>
      <c r="S150" s="958"/>
      <c r="T150" s="958"/>
      <c r="U150" s="958"/>
      <c r="V150" s="958"/>
      <c r="W150" s="958"/>
    </row>
    <row r="151" spans="1:23" ht="15.75" customHeight="1">
      <c r="A151" s="958"/>
      <c r="B151" s="958"/>
      <c r="C151" s="958"/>
      <c r="D151" s="958"/>
      <c r="E151" s="958"/>
      <c r="F151" s="1003"/>
      <c r="G151" s="1338" t="s">
        <v>2245</v>
      </c>
      <c r="H151" s="1341" t="s">
        <v>2244</v>
      </c>
      <c r="I151" s="958"/>
      <c r="J151" s="958"/>
      <c r="K151" s="958"/>
      <c r="L151" s="958"/>
      <c r="M151" s="958"/>
      <c r="N151" s="958"/>
      <c r="O151" s="958"/>
      <c r="P151" s="958"/>
      <c r="Q151" s="958"/>
      <c r="R151" s="958"/>
      <c r="S151" s="958"/>
      <c r="T151" s="958"/>
      <c r="U151" s="958"/>
      <c r="V151" s="958"/>
      <c r="W151" s="958"/>
    </row>
    <row r="152" spans="1:23" ht="15.75" customHeight="1">
      <c r="A152" s="958"/>
      <c r="B152" s="958"/>
      <c r="C152" s="958"/>
      <c r="D152" s="958"/>
      <c r="E152" s="958"/>
      <c r="F152" s="1003"/>
      <c r="G152" s="1338" t="s">
        <v>2247</v>
      </c>
      <c r="H152" s="1341" t="s">
        <v>2246</v>
      </c>
      <c r="I152" s="958"/>
      <c r="J152" s="958"/>
      <c r="K152" s="958"/>
      <c r="L152" s="958"/>
      <c r="M152" s="958"/>
      <c r="N152" s="958"/>
      <c r="O152" s="958"/>
      <c r="P152" s="958"/>
      <c r="Q152" s="958"/>
      <c r="R152" s="958"/>
      <c r="S152" s="958"/>
      <c r="T152" s="958"/>
      <c r="U152" s="958"/>
      <c r="V152" s="958"/>
      <c r="W152" s="958"/>
    </row>
    <row r="153" spans="1:23" ht="15.75" customHeight="1">
      <c r="A153" s="958"/>
      <c r="B153" s="958"/>
      <c r="C153" s="958"/>
      <c r="D153" s="958"/>
      <c r="E153" s="958"/>
      <c r="F153" s="1003"/>
      <c r="G153" s="1338" t="s">
        <v>2249</v>
      </c>
      <c r="H153" s="1341" t="s">
        <v>2248</v>
      </c>
      <c r="I153" s="958"/>
      <c r="J153" s="958"/>
      <c r="K153" s="958"/>
      <c r="L153" s="958"/>
      <c r="M153" s="958"/>
      <c r="N153" s="958"/>
      <c r="O153" s="958"/>
      <c r="P153" s="958"/>
      <c r="Q153" s="958"/>
      <c r="R153" s="958"/>
      <c r="S153" s="958"/>
      <c r="T153" s="958"/>
      <c r="U153" s="958"/>
      <c r="V153" s="958"/>
      <c r="W153" s="958"/>
    </row>
    <row r="154" spans="1:23" ht="15.75" customHeight="1">
      <c r="A154" s="958"/>
      <c r="B154" s="958"/>
      <c r="C154" s="958"/>
      <c r="D154" s="958"/>
      <c r="E154" s="958"/>
      <c r="F154" s="1003"/>
      <c r="G154" s="1338" t="s">
        <v>2232</v>
      </c>
      <c r="H154" s="1341" t="s">
        <v>2284</v>
      </c>
      <c r="I154" s="958"/>
      <c r="J154" s="958"/>
      <c r="K154" s="958"/>
      <c r="L154" s="958"/>
      <c r="M154" s="958"/>
      <c r="N154" s="958"/>
      <c r="O154" s="958"/>
      <c r="P154" s="958"/>
      <c r="Q154" s="958"/>
      <c r="R154" s="958"/>
      <c r="S154" s="958"/>
      <c r="T154" s="958"/>
      <c r="U154" s="958"/>
      <c r="V154" s="958"/>
      <c r="W154" s="958"/>
    </row>
    <row r="155" spans="1:23" ht="15.75" customHeight="1">
      <c r="A155" s="958"/>
      <c r="B155" s="958"/>
      <c r="C155" s="958"/>
      <c r="D155" s="958"/>
      <c r="E155" s="958"/>
      <c r="F155" s="1003"/>
      <c r="G155" s="1338" t="s">
        <v>2231</v>
      </c>
      <c r="H155" s="1341" t="s">
        <v>2283</v>
      </c>
      <c r="I155" s="958"/>
      <c r="J155" s="958"/>
      <c r="K155" s="958"/>
      <c r="L155" s="958"/>
      <c r="M155" s="958"/>
      <c r="N155" s="958"/>
      <c r="O155" s="958"/>
      <c r="P155" s="958"/>
      <c r="Q155" s="958"/>
      <c r="R155" s="958"/>
      <c r="S155" s="958"/>
      <c r="T155" s="958"/>
      <c r="U155" s="958"/>
      <c r="V155" s="958"/>
      <c r="W155" s="958"/>
    </row>
    <row r="156" spans="1:23" ht="15.75" customHeight="1">
      <c r="A156" s="958"/>
      <c r="B156" s="958"/>
      <c r="C156" s="958"/>
      <c r="D156" s="958"/>
      <c r="E156" s="958"/>
      <c r="F156" s="1003"/>
      <c r="G156" s="1338" t="s">
        <v>2227</v>
      </c>
      <c r="H156" s="1341" t="s">
        <v>2226</v>
      </c>
      <c r="I156" s="958"/>
      <c r="J156" s="958"/>
      <c r="K156" s="958"/>
      <c r="L156" s="958"/>
      <c r="M156" s="958"/>
      <c r="N156" s="958"/>
      <c r="O156" s="958"/>
      <c r="P156" s="958"/>
      <c r="Q156" s="958"/>
      <c r="R156" s="958"/>
      <c r="S156" s="958"/>
      <c r="T156" s="958"/>
      <c r="U156" s="958"/>
      <c r="V156" s="958"/>
      <c r="W156" s="958"/>
    </row>
    <row r="157" spans="1:23" ht="15.75" customHeight="1">
      <c r="A157" s="958"/>
      <c r="B157" s="958"/>
      <c r="C157" s="958"/>
      <c r="D157" s="958"/>
      <c r="E157" s="958"/>
      <c r="F157" s="1003"/>
      <c r="G157" s="1338" t="s">
        <v>2229</v>
      </c>
      <c r="H157" s="1341" t="s">
        <v>2228</v>
      </c>
      <c r="I157" s="958"/>
      <c r="J157" s="958"/>
      <c r="K157" s="958"/>
      <c r="L157" s="958"/>
      <c r="M157" s="958"/>
      <c r="N157" s="958"/>
      <c r="O157" s="958"/>
      <c r="P157" s="958"/>
      <c r="Q157" s="958"/>
      <c r="R157" s="958"/>
      <c r="S157" s="958"/>
      <c r="T157" s="958"/>
      <c r="U157" s="958"/>
      <c r="V157" s="958"/>
      <c r="W157" s="958"/>
    </row>
    <row r="158" spans="1:23" ht="15.75" customHeight="1">
      <c r="A158" s="958"/>
      <c r="B158" s="958"/>
      <c r="C158" s="958"/>
      <c r="D158" s="958"/>
      <c r="E158" s="958"/>
      <c r="F158" s="1003"/>
      <c r="G158" s="1338" t="s">
        <v>2234</v>
      </c>
      <c r="H158" s="1341" t="s">
        <v>2286</v>
      </c>
      <c r="I158" s="958"/>
      <c r="J158" s="958"/>
      <c r="K158" s="958"/>
      <c r="L158" s="958"/>
      <c r="M158" s="958"/>
      <c r="N158" s="958"/>
      <c r="O158" s="958"/>
      <c r="P158" s="958"/>
      <c r="Q158" s="958"/>
      <c r="R158" s="958"/>
      <c r="S158" s="958"/>
      <c r="T158" s="958"/>
      <c r="U158" s="958"/>
      <c r="V158" s="958"/>
      <c r="W158" s="958"/>
    </row>
    <row r="159" spans="1:23" ht="15.75" customHeight="1">
      <c r="A159" s="958"/>
      <c r="B159" s="958"/>
      <c r="C159" s="958"/>
      <c r="D159" s="958"/>
      <c r="E159" s="958"/>
      <c r="F159" s="1003"/>
      <c r="G159" s="1338" t="s">
        <v>2233</v>
      </c>
      <c r="H159" s="1341" t="s">
        <v>2285</v>
      </c>
      <c r="I159" s="958"/>
      <c r="J159" s="958"/>
      <c r="K159" s="958"/>
      <c r="L159" s="958"/>
      <c r="M159" s="958"/>
      <c r="N159" s="958"/>
      <c r="O159" s="958"/>
      <c r="P159" s="958"/>
      <c r="Q159" s="958"/>
      <c r="R159" s="958"/>
      <c r="S159" s="958"/>
      <c r="T159" s="958"/>
      <c r="U159" s="958"/>
      <c r="V159" s="958"/>
      <c r="W159" s="958"/>
    </row>
    <row r="160" spans="1:23" ht="15.75" customHeight="1">
      <c r="A160" s="958"/>
      <c r="B160" s="958"/>
      <c r="C160" s="958"/>
      <c r="D160" s="958"/>
      <c r="E160" s="958"/>
      <c r="F160" s="1003"/>
      <c r="G160" s="1338" t="s">
        <v>2235</v>
      </c>
      <c r="H160" s="1341" t="s">
        <v>2287</v>
      </c>
      <c r="I160" s="958"/>
      <c r="J160" s="958"/>
      <c r="K160" s="958"/>
      <c r="L160" s="958"/>
      <c r="M160" s="958"/>
      <c r="N160" s="958"/>
      <c r="O160" s="958"/>
      <c r="P160" s="958"/>
      <c r="Q160" s="958"/>
      <c r="R160" s="958"/>
      <c r="S160" s="958"/>
      <c r="T160" s="958"/>
      <c r="U160" s="958"/>
      <c r="V160" s="958"/>
      <c r="W160" s="958"/>
    </row>
    <row r="161" spans="1:23" ht="15.75" customHeight="1">
      <c r="A161" s="958"/>
      <c r="B161" s="958"/>
      <c r="C161" s="958"/>
      <c r="D161" s="958"/>
      <c r="E161" s="958"/>
      <c r="F161" s="1003"/>
      <c r="G161" s="1338" t="s">
        <v>2291</v>
      </c>
      <c r="H161" s="1341" t="s">
        <v>2301</v>
      </c>
      <c r="I161" s="958"/>
      <c r="J161" s="958"/>
      <c r="K161" s="958"/>
      <c r="L161" s="958"/>
      <c r="M161" s="958"/>
      <c r="N161" s="958"/>
      <c r="O161" s="958"/>
      <c r="P161" s="958"/>
      <c r="Q161" s="958"/>
      <c r="R161" s="958"/>
      <c r="S161" s="958"/>
      <c r="T161" s="958"/>
      <c r="U161" s="958"/>
      <c r="V161" s="958"/>
      <c r="W161" s="958"/>
    </row>
    <row r="162" spans="1:23" ht="15.75" customHeight="1">
      <c r="A162" s="958"/>
      <c r="B162" s="958"/>
      <c r="C162" s="958"/>
      <c r="D162" s="958"/>
      <c r="E162" s="958"/>
      <c r="F162" s="1003"/>
      <c r="G162" s="1338" t="s">
        <v>2292</v>
      </c>
      <c r="H162" s="1341" t="s">
        <v>2302</v>
      </c>
      <c r="I162" s="958"/>
      <c r="J162" s="958"/>
      <c r="K162" s="958"/>
      <c r="L162" s="958"/>
      <c r="M162" s="958"/>
      <c r="N162" s="958"/>
      <c r="O162" s="958"/>
      <c r="P162" s="958"/>
      <c r="Q162" s="958"/>
      <c r="R162" s="958"/>
      <c r="S162" s="958"/>
      <c r="T162" s="958"/>
      <c r="U162" s="958"/>
      <c r="V162" s="958"/>
      <c r="W162" s="958"/>
    </row>
    <row r="163" spans="1:23" ht="15.75" customHeight="1">
      <c r="A163" s="958"/>
      <c r="B163" s="958"/>
      <c r="C163" s="958"/>
      <c r="D163" s="958"/>
      <c r="E163" s="958"/>
      <c r="F163" s="1003"/>
      <c r="G163" s="1338" t="s">
        <v>2250</v>
      </c>
      <c r="H163" s="1341" t="s">
        <v>2288</v>
      </c>
      <c r="I163" s="958"/>
      <c r="J163" s="958"/>
      <c r="K163" s="958"/>
      <c r="L163" s="958"/>
      <c r="M163" s="958"/>
      <c r="N163" s="958"/>
      <c r="O163" s="958"/>
      <c r="P163" s="958"/>
      <c r="Q163" s="958"/>
      <c r="R163" s="958"/>
      <c r="S163" s="958"/>
      <c r="T163" s="958"/>
      <c r="U163" s="958"/>
      <c r="V163" s="958"/>
      <c r="W163" s="958"/>
    </row>
    <row r="164" spans="1:23" ht="15.75" customHeight="1">
      <c r="A164" s="958"/>
      <c r="B164" s="958"/>
      <c r="C164" s="958"/>
      <c r="D164" s="958"/>
      <c r="E164" s="958"/>
      <c r="F164" s="1003"/>
      <c r="G164" s="1338" t="s">
        <v>2251</v>
      </c>
      <c r="H164" s="1341" t="s">
        <v>2289</v>
      </c>
      <c r="I164" s="958"/>
      <c r="J164" s="958"/>
      <c r="K164" s="958"/>
      <c r="L164" s="958"/>
      <c r="M164" s="958"/>
      <c r="N164" s="958"/>
      <c r="O164" s="958"/>
      <c r="P164" s="958"/>
      <c r="Q164" s="958"/>
      <c r="R164" s="958"/>
      <c r="S164" s="958"/>
      <c r="T164" s="958"/>
      <c r="U164" s="958"/>
      <c r="V164" s="958"/>
      <c r="W164" s="958"/>
    </row>
    <row r="165" spans="1:23" ht="15.75" customHeight="1">
      <c r="A165" s="958"/>
      <c r="B165" s="958"/>
      <c r="C165" s="958"/>
      <c r="D165" s="958"/>
      <c r="E165" s="958"/>
      <c r="F165" s="1003"/>
      <c r="G165" s="1338" t="s">
        <v>2293</v>
      </c>
      <c r="H165" s="1341" t="s">
        <v>2303</v>
      </c>
      <c r="I165" s="958"/>
      <c r="J165" s="958"/>
      <c r="K165" s="958"/>
      <c r="L165" s="958"/>
      <c r="M165" s="958"/>
      <c r="N165" s="958"/>
      <c r="O165" s="958"/>
      <c r="P165" s="958"/>
      <c r="Q165" s="958"/>
      <c r="R165" s="958"/>
      <c r="S165" s="958"/>
      <c r="T165" s="958"/>
      <c r="U165" s="958"/>
      <c r="V165" s="958"/>
      <c r="W165" s="958"/>
    </row>
    <row r="166" spans="1:23" ht="15.75" customHeight="1">
      <c r="A166" s="958"/>
      <c r="B166" s="958"/>
      <c r="C166" s="958"/>
      <c r="D166" s="958"/>
      <c r="E166" s="958"/>
      <c r="F166" s="1003"/>
      <c r="G166" s="1338" t="s">
        <v>2294</v>
      </c>
      <c r="H166" s="1341" t="s">
        <v>2304</v>
      </c>
      <c r="I166" s="958"/>
      <c r="J166" s="958"/>
      <c r="K166" s="958"/>
      <c r="L166" s="958"/>
      <c r="M166" s="958"/>
      <c r="N166" s="958"/>
      <c r="O166" s="958"/>
      <c r="P166" s="958"/>
      <c r="Q166" s="958"/>
      <c r="R166" s="958"/>
      <c r="S166" s="958"/>
      <c r="T166" s="958"/>
      <c r="U166" s="958"/>
      <c r="V166" s="958"/>
      <c r="W166" s="958"/>
    </row>
    <row r="167" spans="1:23" ht="15.75" customHeight="1">
      <c r="A167" s="958"/>
      <c r="B167" s="958"/>
      <c r="C167" s="958"/>
      <c r="D167" s="958"/>
      <c r="E167" s="958"/>
      <c r="F167" s="1003"/>
      <c r="G167" s="1338" t="s">
        <v>2295</v>
      </c>
      <c r="H167" s="1341" t="s">
        <v>2305</v>
      </c>
      <c r="I167" s="958"/>
      <c r="J167" s="958"/>
      <c r="K167" s="958"/>
      <c r="L167" s="958"/>
      <c r="M167" s="958"/>
      <c r="N167" s="958"/>
      <c r="O167" s="958"/>
      <c r="P167" s="958"/>
      <c r="Q167" s="958"/>
      <c r="R167" s="958"/>
      <c r="S167" s="958"/>
      <c r="T167" s="958"/>
      <c r="U167" s="958"/>
      <c r="V167" s="958"/>
      <c r="W167" s="958"/>
    </row>
    <row r="168" spans="1:23" ht="15.75" customHeight="1">
      <c r="A168" s="958"/>
      <c r="B168" s="958"/>
      <c r="C168" s="958"/>
      <c r="D168" s="958"/>
      <c r="E168" s="958"/>
      <c r="F168" s="1003"/>
      <c r="G168" s="1338" t="s">
        <v>2296</v>
      </c>
      <c r="H168" s="1341" t="s">
        <v>2306</v>
      </c>
      <c r="I168" s="958"/>
      <c r="J168" s="958"/>
      <c r="K168" s="958"/>
      <c r="L168" s="958"/>
      <c r="M168" s="958"/>
      <c r="N168" s="958"/>
      <c r="O168" s="958"/>
      <c r="P168" s="958"/>
      <c r="Q168" s="958"/>
      <c r="R168" s="958"/>
      <c r="S168" s="958"/>
      <c r="T168" s="958"/>
      <c r="U168" s="958"/>
      <c r="V168" s="958"/>
      <c r="W168" s="958"/>
    </row>
    <row r="169" spans="1:23" ht="15.75" customHeight="1">
      <c r="A169" s="958"/>
      <c r="B169" s="958"/>
      <c r="C169" s="958"/>
      <c r="D169" s="958"/>
      <c r="E169" s="958"/>
      <c r="F169" s="1003"/>
      <c r="G169" s="1338" t="s">
        <v>2297</v>
      </c>
      <c r="H169" s="1341" t="s">
        <v>2307</v>
      </c>
      <c r="I169" s="958"/>
      <c r="J169" s="958"/>
      <c r="K169" s="958"/>
      <c r="L169" s="958"/>
      <c r="M169" s="958"/>
      <c r="N169" s="958"/>
      <c r="O169" s="958"/>
      <c r="P169" s="958"/>
      <c r="Q169" s="958"/>
      <c r="R169" s="958"/>
      <c r="S169" s="958"/>
      <c r="T169" s="958"/>
      <c r="U169" s="958"/>
      <c r="V169" s="958"/>
      <c r="W169" s="958"/>
    </row>
    <row r="170" spans="1:23" ht="15.75" customHeight="1">
      <c r="A170" s="958"/>
      <c r="B170" s="958"/>
      <c r="C170" s="958"/>
      <c r="D170" s="958"/>
      <c r="E170" s="958"/>
      <c r="F170" s="1003"/>
      <c r="G170" s="1338" t="s">
        <v>2298</v>
      </c>
      <c r="H170" s="1341" t="s">
        <v>2308</v>
      </c>
      <c r="I170" s="958"/>
      <c r="J170" s="958"/>
      <c r="K170" s="958"/>
      <c r="L170" s="958"/>
      <c r="M170" s="958"/>
      <c r="N170" s="958"/>
      <c r="O170" s="958"/>
      <c r="P170" s="958"/>
      <c r="Q170" s="958"/>
      <c r="R170" s="958"/>
      <c r="S170" s="958"/>
      <c r="T170" s="958"/>
      <c r="U170" s="958"/>
      <c r="V170" s="958"/>
      <c r="W170" s="958"/>
    </row>
    <row r="171" spans="1:23" ht="15.75" customHeight="1">
      <c r="A171" s="958"/>
      <c r="B171" s="958"/>
      <c r="C171" s="958"/>
      <c r="D171" s="958"/>
      <c r="E171" s="958"/>
      <c r="F171" s="1003"/>
      <c r="G171" s="1338" t="s">
        <v>2299</v>
      </c>
      <c r="H171" s="1341" t="s">
        <v>2309</v>
      </c>
      <c r="I171" s="958"/>
      <c r="J171" s="958"/>
      <c r="K171" s="958"/>
      <c r="L171" s="958"/>
      <c r="M171" s="958"/>
      <c r="N171" s="958"/>
      <c r="O171" s="958"/>
      <c r="P171" s="958"/>
      <c r="Q171" s="958"/>
      <c r="R171" s="958"/>
      <c r="S171" s="958"/>
      <c r="T171" s="958"/>
      <c r="U171" s="958"/>
      <c r="V171" s="958"/>
      <c r="W171" s="958"/>
    </row>
    <row r="172" spans="1:23" ht="15.75" customHeight="1">
      <c r="A172" s="958"/>
      <c r="B172" s="958"/>
      <c r="C172" s="958"/>
      <c r="D172" s="958"/>
      <c r="E172" s="958"/>
      <c r="F172" s="1003"/>
      <c r="G172" s="1338" t="s">
        <v>2317</v>
      </c>
      <c r="H172" s="1341" t="s">
        <v>2361</v>
      </c>
      <c r="I172" s="958"/>
      <c r="J172" s="958"/>
      <c r="K172" s="958"/>
      <c r="L172" s="958"/>
      <c r="M172" s="958"/>
      <c r="N172" s="958"/>
      <c r="O172" s="958"/>
      <c r="P172" s="958"/>
      <c r="Q172" s="958"/>
      <c r="R172" s="958"/>
      <c r="S172" s="958"/>
      <c r="T172" s="958"/>
      <c r="U172" s="958"/>
      <c r="V172" s="958"/>
      <c r="W172" s="958"/>
    </row>
    <row r="173" spans="1:23" ht="15.75" customHeight="1">
      <c r="A173" s="958"/>
      <c r="B173" s="958"/>
      <c r="C173" s="958"/>
      <c r="D173" s="958"/>
      <c r="E173" s="958"/>
      <c r="F173" s="1003"/>
      <c r="G173" s="1338" t="s">
        <v>2318</v>
      </c>
      <c r="H173" s="1341" t="s">
        <v>2362</v>
      </c>
      <c r="I173" s="958"/>
      <c r="J173" s="958"/>
      <c r="K173" s="958"/>
      <c r="L173" s="958"/>
      <c r="M173" s="958"/>
      <c r="N173" s="958"/>
      <c r="O173" s="958"/>
      <c r="P173" s="958"/>
      <c r="Q173" s="958"/>
      <c r="R173" s="958"/>
      <c r="S173" s="958"/>
      <c r="T173" s="958"/>
      <c r="U173" s="958"/>
      <c r="V173" s="958"/>
      <c r="W173" s="958"/>
    </row>
    <row r="174" spans="1:23" ht="15.75" customHeight="1">
      <c r="A174" s="958"/>
      <c r="B174" s="958"/>
      <c r="C174" s="958"/>
      <c r="D174" s="958"/>
      <c r="E174" s="958"/>
      <c r="F174" s="1003"/>
      <c r="G174" s="1338" t="s">
        <v>2315</v>
      </c>
      <c r="H174" s="1341" t="s">
        <v>2363</v>
      </c>
      <c r="I174" s="958"/>
      <c r="J174" s="958"/>
      <c r="K174" s="958"/>
      <c r="L174" s="958"/>
      <c r="M174" s="958"/>
      <c r="N174" s="958"/>
      <c r="O174" s="958"/>
      <c r="P174" s="958"/>
      <c r="Q174" s="958"/>
      <c r="R174" s="958"/>
      <c r="S174" s="958"/>
      <c r="T174" s="958"/>
      <c r="U174" s="958"/>
      <c r="V174" s="958"/>
      <c r="W174" s="958"/>
    </row>
    <row r="175" spans="1:23" ht="15.75" customHeight="1">
      <c r="A175" s="958"/>
      <c r="B175" s="958"/>
      <c r="C175" s="958"/>
      <c r="D175" s="958"/>
      <c r="E175" s="958"/>
      <c r="F175" s="1003"/>
      <c r="G175" s="1338" t="s">
        <v>2316</v>
      </c>
      <c r="H175" s="1341" t="s">
        <v>2364</v>
      </c>
      <c r="I175" s="958"/>
      <c r="J175" s="958"/>
      <c r="K175" s="958"/>
      <c r="L175" s="958"/>
      <c r="M175" s="958"/>
      <c r="N175" s="958"/>
      <c r="O175" s="958"/>
      <c r="P175" s="958"/>
      <c r="Q175" s="958"/>
      <c r="R175" s="958"/>
      <c r="S175" s="958"/>
      <c r="T175" s="958"/>
      <c r="U175" s="958"/>
      <c r="V175" s="958"/>
      <c r="W175" s="958"/>
    </row>
    <row r="176" spans="1:23" ht="15.75" customHeight="1">
      <c r="A176" s="958"/>
      <c r="B176" s="958"/>
      <c r="C176" s="958"/>
      <c r="D176" s="958"/>
      <c r="E176" s="958"/>
      <c r="F176" s="1003"/>
      <c r="G176" s="1338" t="s">
        <v>2320</v>
      </c>
      <c r="H176" s="1341" t="s">
        <v>2365</v>
      </c>
      <c r="I176" s="958"/>
      <c r="J176" s="958"/>
      <c r="K176" s="958"/>
      <c r="L176" s="958"/>
      <c r="M176" s="958"/>
      <c r="N176" s="958"/>
      <c r="O176" s="958"/>
      <c r="P176" s="958"/>
      <c r="Q176" s="958"/>
      <c r="R176" s="958"/>
      <c r="S176" s="958"/>
      <c r="T176" s="958"/>
      <c r="U176" s="958"/>
      <c r="V176" s="958"/>
      <c r="W176" s="958"/>
    </row>
    <row r="177" spans="1:23" ht="15.75" customHeight="1">
      <c r="A177" s="958"/>
      <c r="B177" s="958"/>
      <c r="C177" s="958"/>
      <c r="D177" s="958"/>
      <c r="E177" s="958"/>
      <c r="F177" s="1003"/>
      <c r="G177" s="1338" t="s">
        <v>2321</v>
      </c>
      <c r="H177" s="1341" t="s">
        <v>2366</v>
      </c>
      <c r="I177" s="958"/>
      <c r="J177" s="958"/>
      <c r="K177" s="958"/>
      <c r="L177" s="958"/>
      <c r="M177" s="958"/>
      <c r="N177" s="958"/>
      <c r="O177" s="958"/>
      <c r="P177" s="958"/>
      <c r="Q177" s="958"/>
      <c r="R177" s="958"/>
      <c r="S177" s="958"/>
      <c r="T177" s="958"/>
      <c r="U177" s="958"/>
      <c r="V177" s="958"/>
      <c r="W177" s="958"/>
    </row>
    <row r="178" spans="1:23" ht="15.75" customHeight="1">
      <c r="A178" s="958"/>
      <c r="B178" s="958"/>
      <c r="C178" s="958"/>
      <c r="D178" s="958"/>
      <c r="E178" s="958"/>
      <c r="F178" s="1003"/>
      <c r="G178" s="1338" t="s">
        <v>2325</v>
      </c>
      <c r="H178" s="1341" t="s">
        <v>2367</v>
      </c>
      <c r="I178" s="958"/>
      <c r="J178" s="958"/>
      <c r="K178" s="958"/>
      <c r="L178" s="958"/>
      <c r="M178" s="958"/>
      <c r="N178" s="958"/>
      <c r="O178" s="958"/>
      <c r="P178" s="958"/>
      <c r="Q178" s="958"/>
      <c r="R178" s="958"/>
      <c r="S178" s="958"/>
      <c r="T178" s="958"/>
      <c r="U178" s="958"/>
      <c r="V178" s="958"/>
      <c r="W178" s="958"/>
    </row>
    <row r="179" spans="1:23" ht="15.75" customHeight="1">
      <c r="A179" s="958"/>
      <c r="B179" s="958"/>
      <c r="C179" s="958"/>
      <c r="D179" s="958"/>
      <c r="E179" s="958"/>
      <c r="F179" s="1003"/>
      <c r="G179" s="1338" t="s">
        <v>2324</v>
      </c>
      <c r="H179" s="1341" t="s">
        <v>2368</v>
      </c>
      <c r="I179" s="958"/>
      <c r="J179" s="958"/>
      <c r="K179" s="958"/>
      <c r="L179" s="958"/>
      <c r="M179" s="958"/>
      <c r="N179" s="958"/>
      <c r="O179" s="958"/>
      <c r="P179" s="958"/>
      <c r="Q179" s="958"/>
      <c r="R179" s="958"/>
      <c r="S179" s="958"/>
      <c r="T179" s="958"/>
      <c r="U179" s="958"/>
      <c r="V179" s="958"/>
      <c r="W179" s="958"/>
    </row>
    <row r="180" spans="1:23" ht="15.75" customHeight="1">
      <c r="A180" s="958"/>
      <c r="B180" s="958"/>
      <c r="C180" s="958"/>
      <c r="D180" s="958"/>
      <c r="E180" s="958"/>
      <c r="F180" s="1003"/>
      <c r="G180" s="1338" t="s">
        <v>2339</v>
      </c>
      <c r="H180" s="1341" t="s">
        <v>2369</v>
      </c>
      <c r="I180" s="958"/>
      <c r="J180" s="958"/>
      <c r="K180" s="958"/>
      <c r="L180" s="958"/>
      <c r="M180" s="958"/>
      <c r="N180" s="958"/>
      <c r="O180" s="958"/>
      <c r="P180" s="958"/>
      <c r="Q180" s="958"/>
      <c r="R180" s="958"/>
      <c r="S180" s="958"/>
      <c r="T180" s="958"/>
      <c r="U180" s="958"/>
      <c r="V180" s="958"/>
      <c r="W180" s="958"/>
    </row>
    <row r="181" spans="1:23" ht="15.75" customHeight="1">
      <c r="A181" s="958"/>
      <c r="B181" s="958"/>
      <c r="C181" s="958"/>
      <c r="D181" s="958"/>
      <c r="E181" s="958"/>
      <c r="F181" s="1003"/>
      <c r="G181" s="1338" t="s">
        <v>2323</v>
      </c>
      <c r="H181" s="1341" t="s">
        <v>2370</v>
      </c>
      <c r="I181" s="958"/>
      <c r="J181" s="958"/>
      <c r="K181" s="958"/>
      <c r="L181" s="958"/>
      <c r="M181" s="958"/>
      <c r="N181" s="958"/>
      <c r="O181" s="958"/>
      <c r="P181" s="958"/>
      <c r="Q181" s="958"/>
      <c r="R181" s="958"/>
      <c r="S181" s="958"/>
      <c r="T181" s="958"/>
      <c r="U181" s="958"/>
      <c r="V181" s="958"/>
      <c r="W181" s="958"/>
    </row>
    <row r="182" spans="1:23" ht="15.75" customHeight="1">
      <c r="A182" s="958"/>
      <c r="B182" s="958"/>
      <c r="C182" s="958"/>
      <c r="D182" s="958"/>
      <c r="E182" s="958"/>
      <c r="F182" s="1003"/>
      <c r="G182" s="1338" t="s">
        <v>2340</v>
      </c>
      <c r="H182" s="1341" t="s">
        <v>2371</v>
      </c>
      <c r="I182" s="958"/>
      <c r="J182" s="958"/>
      <c r="K182" s="958"/>
      <c r="L182" s="958"/>
      <c r="M182" s="958"/>
      <c r="N182" s="958"/>
      <c r="O182" s="958"/>
      <c r="P182" s="958"/>
      <c r="Q182" s="958"/>
      <c r="R182" s="958"/>
      <c r="S182" s="958"/>
      <c r="T182" s="958"/>
      <c r="U182" s="958"/>
      <c r="V182" s="958"/>
      <c r="W182" s="958"/>
    </row>
    <row r="183" spans="1:23" ht="15.75" customHeight="1">
      <c r="A183" s="958"/>
      <c r="B183" s="958"/>
      <c r="C183" s="958"/>
      <c r="D183" s="958"/>
      <c r="E183" s="958"/>
      <c r="F183" s="1003"/>
      <c r="G183" s="1338" t="s">
        <v>2341</v>
      </c>
      <c r="H183" s="1341" t="s">
        <v>2372</v>
      </c>
      <c r="I183" s="958"/>
      <c r="J183" s="958"/>
      <c r="K183" s="958"/>
      <c r="L183" s="958"/>
      <c r="M183" s="958"/>
      <c r="N183" s="958"/>
      <c r="O183" s="958"/>
      <c r="P183" s="958"/>
      <c r="Q183" s="958"/>
      <c r="R183" s="958"/>
      <c r="S183" s="958"/>
      <c r="T183" s="958"/>
      <c r="U183" s="958"/>
      <c r="V183" s="958"/>
      <c r="W183" s="958"/>
    </row>
    <row r="184" spans="1:23" ht="15.75" customHeight="1">
      <c r="A184" s="958"/>
      <c r="B184" s="958"/>
      <c r="C184" s="958"/>
      <c r="D184" s="958"/>
      <c r="E184" s="958"/>
      <c r="F184" s="1003"/>
      <c r="G184" s="1338" t="s">
        <v>2342</v>
      </c>
      <c r="H184" s="1341" t="s">
        <v>2373</v>
      </c>
      <c r="I184" s="958"/>
      <c r="J184" s="958"/>
      <c r="K184" s="958"/>
      <c r="L184" s="958"/>
      <c r="M184" s="958"/>
      <c r="N184" s="958"/>
      <c r="O184" s="958"/>
      <c r="P184" s="958"/>
      <c r="Q184" s="958"/>
      <c r="R184" s="958"/>
      <c r="S184" s="958"/>
      <c r="T184" s="958"/>
      <c r="U184" s="958"/>
      <c r="V184" s="958"/>
      <c r="W184" s="958"/>
    </row>
    <row r="185" spans="1:23" ht="15.75" customHeight="1">
      <c r="A185" s="958"/>
      <c r="B185" s="958"/>
      <c r="C185" s="958"/>
      <c r="D185" s="958"/>
      <c r="E185" s="958"/>
      <c r="F185" s="1003"/>
      <c r="G185" s="1338" t="s">
        <v>1456</v>
      </c>
      <c r="H185" s="1341" t="s">
        <v>1457</v>
      </c>
      <c r="I185" s="958"/>
      <c r="J185" s="958"/>
      <c r="K185" s="958"/>
      <c r="L185" s="958"/>
      <c r="M185" s="958"/>
      <c r="N185" s="958"/>
      <c r="O185" s="958"/>
      <c r="P185" s="958"/>
      <c r="Q185" s="958"/>
      <c r="R185" s="958"/>
      <c r="S185" s="958"/>
      <c r="T185" s="958"/>
      <c r="U185" s="958"/>
      <c r="V185" s="958"/>
      <c r="W185" s="958"/>
    </row>
    <row r="186" spans="1:23" ht="15.75" customHeight="1">
      <c r="A186" s="958"/>
      <c r="B186" s="958"/>
      <c r="C186" s="958"/>
      <c r="D186" s="958"/>
      <c r="E186" s="958"/>
      <c r="F186" s="1003"/>
      <c r="G186" s="1338" t="s">
        <v>1458</v>
      </c>
      <c r="H186" s="1341" t="s">
        <v>1459</v>
      </c>
      <c r="I186" s="958"/>
      <c r="J186" s="958"/>
      <c r="K186" s="958"/>
      <c r="L186" s="958"/>
      <c r="M186" s="958"/>
      <c r="N186" s="958"/>
      <c r="O186" s="958"/>
      <c r="P186" s="958"/>
      <c r="Q186" s="958"/>
      <c r="R186" s="958"/>
      <c r="S186" s="958"/>
      <c r="T186" s="958"/>
      <c r="U186" s="958"/>
      <c r="V186" s="958"/>
      <c r="W186" s="958"/>
    </row>
    <row r="187" spans="1:23" ht="15.75" customHeight="1">
      <c r="A187" s="958"/>
      <c r="B187" s="958"/>
      <c r="C187" s="958"/>
      <c r="D187" s="958"/>
      <c r="E187" s="958"/>
      <c r="F187" s="1003"/>
      <c r="G187" s="1338" t="s">
        <v>1460</v>
      </c>
      <c r="H187" s="1341" t="s">
        <v>1461</v>
      </c>
      <c r="I187" s="958"/>
      <c r="J187" s="958"/>
      <c r="K187" s="958"/>
      <c r="L187" s="958"/>
      <c r="M187" s="958"/>
      <c r="N187" s="958"/>
      <c r="O187" s="958"/>
      <c r="P187" s="958"/>
      <c r="Q187" s="958"/>
      <c r="R187" s="958"/>
      <c r="S187" s="958"/>
      <c r="T187" s="958"/>
      <c r="U187" s="958"/>
      <c r="V187" s="958"/>
      <c r="W187" s="958"/>
    </row>
    <row r="188" spans="1:23" ht="15.75" customHeight="1">
      <c r="A188" s="958"/>
      <c r="B188" s="958"/>
      <c r="C188" s="958"/>
      <c r="D188" s="958"/>
      <c r="E188" s="958"/>
      <c r="F188" s="1003"/>
      <c r="G188" s="1338" t="s">
        <v>2253</v>
      </c>
      <c r="H188" s="1341" t="s">
        <v>2252</v>
      </c>
      <c r="I188" s="958"/>
      <c r="J188" s="958"/>
      <c r="K188" s="958"/>
      <c r="L188" s="958"/>
      <c r="M188" s="958"/>
      <c r="N188" s="958"/>
      <c r="O188" s="958"/>
      <c r="P188" s="958"/>
      <c r="Q188" s="958"/>
      <c r="R188" s="958"/>
      <c r="S188" s="958"/>
      <c r="T188" s="958"/>
      <c r="U188" s="958"/>
      <c r="V188" s="958"/>
      <c r="W188" s="958"/>
    </row>
    <row r="189" spans="1:23" ht="15.75" customHeight="1">
      <c r="A189" s="958"/>
      <c r="B189" s="958"/>
      <c r="C189" s="958"/>
      <c r="D189" s="958"/>
      <c r="E189" s="958"/>
      <c r="F189" s="1003"/>
      <c r="G189" s="1338" t="s">
        <v>2255</v>
      </c>
      <c r="H189" s="1341" t="s">
        <v>2254</v>
      </c>
      <c r="I189" s="958"/>
      <c r="J189" s="958"/>
      <c r="K189" s="958"/>
      <c r="L189" s="958"/>
      <c r="M189" s="958"/>
      <c r="N189" s="958"/>
      <c r="O189" s="958"/>
      <c r="P189" s="958"/>
      <c r="Q189" s="958"/>
      <c r="R189" s="958"/>
      <c r="S189" s="958"/>
      <c r="T189" s="958"/>
      <c r="U189" s="958"/>
      <c r="V189" s="958"/>
      <c r="W189" s="958"/>
    </row>
    <row r="190" spans="1:23" ht="15.75" customHeight="1">
      <c r="A190" s="958"/>
      <c r="B190" s="958"/>
      <c r="C190" s="958"/>
      <c r="D190" s="958"/>
      <c r="E190" s="958"/>
      <c r="F190" s="1003"/>
      <c r="G190" s="1338" t="s">
        <v>2257</v>
      </c>
      <c r="H190" s="1341" t="s">
        <v>2256</v>
      </c>
      <c r="I190" s="958"/>
      <c r="J190" s="958"/>
      <c r="K190" s="958"/>
      <c r="L190" s="958"/>
      <c r="M190" s="958"/>
      <c r="N190" s="958"/>
      <c r="O190" s="958"/>
      <c r="P190" s="958"/>
      <c r="Q190" s="958"/>
      <c r="R190" s="958"/>
      <c r="S190" s="958"/>
      <c r="T190" s="958"/>
      <c r="U190" s="958"/>
      <c r="V190" s="958"/>
      <c r="W190" s="958"/>
    </row>
    <row r="191" spans="1:23" ht="15.75" customHeight="1">
      <c r="A191" s="958"/>
      <c r="B191" s="958"/>
      <c r="C191" s="958"/>
      <c r="D191" s="958"/>
      <c r="E191" s="958"/>
      <c r="F191" s="1003"/>
      <c r="G191" s="1338" t="s">
        <v>2259</v>
      </c>
      <c r="H191" s="1341" t="s">
        <v>2258</v>
      </c>
      <c r="I191" s="958"/>
      <c r="J191" s="958"/>
      <c r="K191" s="958"/>
      <c r="L191" s="958"/>
      <c r="M191" s="958"/>
      <c r="N191" s="958"/>
      <c r="O191" s="958"/>
      <c r="P191" s="958"/>
      <c r="Q191" s="958"/>
      <c r="R191" s="958"/>
      <c r="S191" s="958"/>
      <c r="T191" s="958"/>
      <c r="U191" s="958"/>
      <c r="V191" s="958"/>
      <c r="W191" s="958"/>
    </row>
    <row r="192" spans="1:23" ht="15.75" customHeight="1">
      <c r="A192" s="958"/>
      <c r="B192" s="958"/>
      <c r="C192" s="958"/>
      <c r="D192" s="958"/>
      <c r="E192" s="958"/>
      <c r="F192" s="1003"/>
      <c r="G192" s="1338" t="s">
        <v>2136</v>
      </c>
      <c r="H192" s="1341" t="s">
        <v>2150</v>
      </c>
      <c r="I192" s="958"/>
      <c r="J192" s="958"/>
      <c r="K192" s="958"/>
      <c r="L192" s="958"/>
      <c r="M192" s="958"/>
      <c r="N192" s="958"/>
      <c r="O192" s="958"/>
      <c r="P192" s="958"/>
      <c r="Q192" s="958"/>
      <c r="R192" s="958"/>
      <c r="S192" s="958"/>
      <c r="T192" s="958"/>
      <c r="U192" s="958"/>
      <c r="V192" s="958"/>
      <c r="W192" s="958"/>
    </row>
    <row r="193" spans="1:23" ht="15.75" customHeight="1">
      <c r="A193" s="958"/>
      <c r="B193" s="958"/>
      <c r="C193" s="958"/>
      <c r="D193" s="958"/>
      <c r="E193" s="958"/>
      <c r="F193" s="1003"/>
      <c r="G193" s="1338" t="s">
        <v>2300</v>
      </c>
      <c r="H193" s="1341" t="s">
        <v>2310</v>
      </c>
      <c r="I193" s="958"/>
      <c r="J193" s="958"/>
      <c r="K193" s="958"/>
      <c r="L193" s="958"/>
      <c r="M193" s="958"/>
      <c r="N193" s="958"/>
      <c r="O193" s="958"/>
      <c r="P193" s="958"/>
      <c r="Q193" s="958"/>
      <c r="R193" s="958"/>
      <c r="S193" s="958"/>
      <c r="T193" s="958"/>
      <c r="U193" s="958"/>
      <c r="V193" s="958"/>
      <c r="W193" s="958"/>
    </row>
    <row r="194" spans="1:23" ht="15.75" customHeight="1">
      <c r="A194" s="958"/>
      <c r="B194" s="958"/>
      <c r="C194" s="958"/>
      <c r="D194" s="958"/>
      <c r="E194" s="958"/>
      <c r="F194" s="1003"/>
      <c r="G194" s="1338" t="s">
        <v>2343</v>
      </c>
      <c r="H194" s="1341" t="s">
        <v>2374</v>
      </c>
      <c r="I194" s="958"/>
      <c r="J194" s="958"/>
      <c r="K194" s="958"/>
      <c r="L194" s="958"/>
      <c r="M194" s="958"/>
      <c r="N194" s="958"/>
      <c r="O194" s="958"/>
      <c r="P194" s="958"/>
      <c r="Q194" s="958"/>
      <c r="R194" s="958"/>
      <c r="S194" s="958"/>
      <c r="T194" s="958"/>
      <c r="U194" s="958"/>
      <c r="V194" s="958"/>
      <c r="W194" s="958"/>
    </row>
    <row r="195" spans="1:23" ht="15.75" customHeight="1">
      <c r="A195" s="958"/>
      <c r="B195" s="958"/>
      <c r="C195" s="958"/>
      <c r="D195" s="958"/>
      <c r="E195" s="958"/>
      <c r="F195" s="1003"/>
      <c r="G195" s="1338" t="s">
        <v>2344</v>
      </c>
      <c r="H195" s="1341" t="s">
        <v>2375</v>
      </c>
      <c r="I195" s="958"/>
      <c r="J195" s="958"/>
      <c r="K195" s="958"/>
      <c r="L195" s="958"/>
      <c r="M195" s="958"/>
      <c r="N195" s="958"/>
      <c r="O195" s="958"/>
      <c r="P195" s="958"/>
      <c r="Q195" s="958"/>
      <c r="R195" s="958"/>
      <c r="S195" s="958"/>
      <c r="T195" s="958"/>
      <c r="U195" s="958"/>
      <c r="V195" s="958"/>
      <c r="W195" s="958"/>
    </row>
    <row r="196" spans="1:23" ht="15.75" customHeight="1">
      <c r="A196" s="958"/>
      <c r="B196" s="958"/>
      <c r="C196" s="958"/>
      <c r="D196" s="958"/>
      <c r="E196" s="958"/>
      <c r="F196" s="1003"/>
      <c r="G196" s="1338" t="s">
        <v>2345</v>
      </c>
      <c r="H196" s="1341" t="s">
        <v>2376</v>
      </c>
      <c r="I196" s="958"/>
      <c r="J196" s="958"/>
      <c r="K196" s="958"/>
      <c r="L196" s="958"/>
      <c r="M196" s="958"/>
      <c r="N196" s="958"/>
      <c r="O196" s="958"/>
      <c r="P196" s="958"/>
      <c r="Q196" s="958"/>
      <c r="R196" s="958"/>
      <c r="S196" s="958"/>
      <c r="T196" s="958"/>
      <c r="U196" s="958"/>
      <c r="V196" s="958"/>
      <c r="W196" s="958"/>
    </row>
    <row r="197" spans="1:23" ht="15.75" customHeight="1">
      <c r="A197" s="958"/>
      <c r="B197" s="958"/>
      <c r="C197" s="958"/>
      <c r="D197" s="958"/>
      <c r="E197" s="958"/>
      <c r="F197" s="1003"/>
      <c r="G197" s="1338" t="s">
        <v>2346</v>
      </c>
      <c r="H197" s="1341" t="s">
        <v>2377</v>
      </c>
      <c r="I197" s="958"/>
      <c r="J197" s="958"/>
      <c r="K197" s="958"/>
      <c r="L197" s="958"/>
      <c r="M197" s="958"/>
      <c r="N197" s="958"/>
      <c r="O197" s="958"/>
      <c r="P197" s="958"/>
      <c r="Q197" s="958"/>
      <c r="R197" s="958"/>
      <c r="S197" s="958"/>
      <c r="T197" s="958"/>
      <c r="U197" s="958"/>
      <c r="V197" s="958"/>
      <c r="W197" s="958"/>
    </row>
    <row r="198" spans="1:23" ht="15.75" customHeight="1">
      <c r="A198" s="958"/>
      <c r="B198" s="958"/>
      <c r="C198" s="958"/>
      <c r="D198" s="958"/>
      <c r="E198" s="958"/>
      <c r="F198" s="1003"/>
      <c r="G198" s="1341" t="s">
        <v>2347</v>
      </c>
      <c r="H198" s="1341" t="s">
        <v>2378</v>
      </c>
      <c r="I198" s="958"/>
      <c r="J198" s="958"/>
      <c r="K198" s="958"/>
      <c r="L198" s="958"/>
      <c r="M198" s="958"/>
      <c r="N198" s="958"/>
      <c r="O198" s="958"/>
      <c r="P198" s="958"/>
      <c r="Q198" s="958"/>
      <c r="R198" s="958"/>
      <c r="S198" s="958"/>
      <c r="T198" s="958"/>
      <c r="U198" s="958"/>
      <c r="V198" s="958"/>
      <c r="W198" s="958"/>
    </row>
    <row r="199" spans="1:23" ht="15.75" customHeight="1">
      <c r="A199" s="958"/>
      <c r="B199" s="958"/>
      <c r="C199" s="958"/>
      <c r="D199" s="958"/>
      <c r="E199" s="958"/>
      <c r="F199" s="1003"/>
      <c r="G199" s="1341" t="s">
        <v>778</v>
      </c>
      <c r="H199" s="1341" t="s">
        <v>884</v>
      </c>
      <c r="I199" s="958"/>
      <c r="J199" s="958"/>
      <c r="K199" s="958"/>
      <c r="L199" s="958"/>
      <c r="M199" s="958"/>
      <c r="N199" s="958"/>
      <c r="O199" s="958"/>
      <c r="P199" s="958"/>
      <c r="Q199" s="958"/>
      <c r="R199" s="958"/>
      <c r="S199" s="958"/>
      <c r="T199" s="958"/>
      <c r="U199" s="958"/>
      <c r="V199" s="958"/>
      <c r="W199" s="958"/>
    </row>
    <row r="200" spans="1:23" ht="15.75" customHeight="1">
      <c r="A200" s="958"/>
      <c r="B200" s="958"/>
      <c r="C200" s="958"/>
      <c r="D200" s="958"/>
      <c r="E200" s="958"/>
      <c r="F200" s="1003"/>
      <c r="G200" s="1341" t="s">
        <v>1363</v>
      </c>
      <c r="H200" s="1341" t="s">
        <v>886</v>
      </c>
      <c r="I200" s="958"/>
      <c r="J200" s="958"/>
      <c r="K200" s="958"/>
      <c r="L200" s="958"/>
      <c r="M200" s="958"/>
      <c r="N200" s="958"/>
      <c r="O200" s="958"/>
      <c r="P200" s="958"/>
      <c r="Q200" s="958"/>
      <c r="R200" s="958"/>
      <c r="S200" s="958"/>
      <c r="T200" s="958"/>
      <c r="U200" s="958"/>
      <c r="V200" s="958"/>
      <c r="W200" s="958"/>
    </row>
    <row r="201" spans="1:23" ht="15.75" customHeight="1">
      <c r="A201" s="958"/>
      <c r="B201" s="958"/>
      <c r="C201" s="958"/>
      <c r="D201" s="958"/>
      <c r="E201" s="958"/>
      <c r="F201" s="1003"/>
      <c r="G201" s="1341" t="s">
        <v>904</v>
      </c>
      <c r="H201" s="1341" t="s">
        <v>905</v>
      </c>
      <c r="I201" s="958"/>
      <c r="J201" s="958"/>
      <c r="K201" s="958"/>
      <c r="L201" s="958"/>
      <c r="M201" s="958"/>
      <c r="N201" s="958"/>
      <c r="O201" s="958"/>
      <c r="P201" s="958"/>
      <c r="Q201" s="958"/>
      <c r="R201" s="958"/>
      <c r="S201" s="958"/>
      <c r="T201" s="958"/>
      <c r="U201" s="958"/>
      <c r="V201" s="958"/>
      <c r="W201" s="958"/>
    </row>
    <row r="202" spans="1:23" ht="15.75" customHeight="1">
      <c r="A202" s="958"/>
      <c r="B202" s="958"/>
      <c r="C202" s="958"/>
      <c r="D202" s="958"/>
      <c r="E202" s="958"/>
      <c r="F202" s="1003"/>
      <c r="G202" s="1341" t="s">
        <v>783</v>
      </c>
      <c r="H202" s="1341" t="s">
        <v>889</v>
      </c>
      <c r="I202" s="958"/>
      <c r="J202" s="958"/>
      <c r="K202" s="958"/>
      <c r="L202" s="958"/>
      <c r="M202" s="958"/>
      <c r="N202" s="958"/>
      <c r="O202" s="958"/>
      <c r="P202" s="958"/>
      <c r="Q202" s="958"/>
      <c r="R202" s="958"/>
      <c r="S202" s="958"/>
      <c r="T202" s="958"/>
      <c r="U202" s="958"/>
      <c r="V202" s="958"/>
      <c r="W202" s="958"/>
    </row>
    <row r="203" spans="1:23" ht="15.75" customHeight="1">
      <c r="A203" s="958"/>
      <c r="B203" s="958"/>
      <c r="C203" s="958"/>
      <c r="D203" s="958"/>
      <c r="E203" s="958"/>
      <c r="F203" s="1003"/>
      <c r="G203" s="1341" t="s">
        <v>1085</v>
      </c>
      <c r="H203" s="1341" t="s">
        <v>1462</v>
      </c>
      <c r="I203" s="958"/>
      <c r="J203" s="958"/>
      <c r="K203" s="958"/>
      <c r="L203" s="958"/>
      <c r="M203" s="958"/>
      <c r="N203" s="958"/>
      <c r="O203" s="958"/>
      <c r="P203" s="958"/>
      <c r="Q203" s="958"/>
      <c r="R203" s="958"/>
      <c r="S203" s="958"/>
      <c r="T203" s="958"/>
      <c r="U203" s="958"/>
      <c r="V203" s="958"/>
      <c r="W203" s="958"/>
    </row>
    <row r="204" spans="1:23" ht="15.75" customHeight="1">
      <c r="A204" s="958"/>
      <c r="B204" s="958"/>
      <c r="C204" s="958"/>
      <c r="D204" s="958"/>
      <c r="E204" s="958"/>
      <c r="F204" s="1003"/>
      <c r="G204" s="1341" t="s">
        <v>1088</v>
      </c>
      <c r="H204" s="1341" t="s">
        <v>1089</v>
      </c>
      <c r="I204" s="958"/>
      <c r="J204" s="958"/>
      <c r="K204" s="958"/>
      <c r="L204" s="958"/>
      <c r="M204" s="958"/>
      <c r="N204" s="958"/>
      <c r="O204" s="958"/>
      <c r="P204" s="958"/>
      <c r="Q204" s="958"/>
      <c r="R204" s="958"/>
      <c r="S204" s="958"/>
      <c r="T204" s="958"/>
      <c r="U204" s="958"/>
      <c r="V204" s="958"/>
      <c r="W204" s="958"/>
    </row>
    <row r="205" spans="1:23" ht="15.75" customHeight="1">
      <c r="A205" s="958"/>
      <c r="B205" s="958"/>
      <c r="C205" s="958"/>
      <c r="D205" s="958"/>
      <c r="E205" s="958"/>
      <c r="F205" s="1003"/>
      <c r="G205" s="1341" t="s">
        <v>785</v>
      </c>
      <c r="H205" s="1341" t="s">
        <v>894</v>
      </c>
      <c r="I205" s="958"/>
      <c r="J205" s="958"/>
      <c r="K205" s="958"/>
      <c r="L205" s="958"/>
      <c r="M205" s="958"/>
      <c r="N205" s="958"/>
      <c r="O205" s="958"/>
      <c r="P205" s="958"/>
      <c r="Q205" s="958"/>
      <c r="R205" s="958"/>
      <c r="S205" s="958"/>
      <c r="T205" s="958"/>
      <c r="U205" s="958"/>
      <c r="V205" s="958"/>
      <c r="W205" s="958"/>
    </row>
    <row r="206" spans="1:23" ht="15.75" customHeight="1">
      <c r="A206" s="958"/>
      <c r="B206" s="958"/>
      <c r="C206" s="958"/>
      <c r="D206" s="958"/>
      <c r="E206" s="958"/>
      <c r="F206" s="1003"/>
      <c r="G206" s="1341" t="s">
        <v>786</v>
      </c>
      <c r="H206" s="1341" t="s">
        <v>895</v>
      </c>
      <c r="I206" s="958"/>
      <c r="J206" s="958"/>
      <c r="K206" s="958"/>
      <c r="L206" s="958"/>
      <c r="M206" s="958"/>
      <c r="N206" s="958"/>
      <c r="O206" s="958"/>
      <c r="P206" s="958"/>
      <c r="Q206" s="958"/>
      <c r="R206" s="958"/>
      <c r="S206" s="958"/>
      <c r="T206" s="958"/>
      <c r="U206" s="958"/>
      <c r="V206" s="958"/>
      <c r="W206" s="958"/>
    </row>
    <row r="207" spans="1:23" ht="15.75" customHeight="1">
      <c r="A207" s="958"/>
      <c r="B207" s="958"/>
      <c r="C207" s="958"/>
      <c r="D207" s="958"/>
      <c r="E207" s="958"/>
      <c r="F207" s="1003"/>
      <c r="G207" s="1341" t="s">
        <v>897</v>
      </c>
      <c r="H207" s="1341" t="s">
        <v>898</v>
      </c>
      <c r="I207" s="958"/>
      <c r="J207" s="958"/>
      <c r="K207" s="958"/>
      <c r="L207" s="958"/>
      <c r="M207" s="958"/>
      <c r="N207" s="958"/>
      <c r="O207" s="958"/>
      <c r="P207" s="958"/>
      <c r="Q207" s="958"/>
      <c r="R207" s="958"/>
      <c r="S207" s="958"/>
      <c r="T207" s="958"/>
      <c r="U207" s="958"/>
      <c r="V207" s="958"/>
      <c r="W207" s="958"/>
    </row>
    <row r="208" spans="1:23" ht="15.75" customHeight="1">
      <c r="A208" s="958"/>
      <c r="B208" s="958"/>
      <c r="C208" s="958"/>
      <c r="D208" s="958"/>
      <c r="E208" s="958"/>
      <c r="F208" s="1003"/>
      <c r="G208" s="1341" t="s">
        <v>1092</v>
      </c>
      <c r="H208" s="1341" t="s">
        <v>1093</v>
      </c>
      <c r="I208" s="958"/>
      <c r="J208" s="958"/>
      <c r="K208" s="958"/>
      <c r="L208" s="958"/>
      <c r="M208" s="958"/>
      <c r="N208" s="958"/>
      <c r="O208" s="958"/>
      <c r="P208" s="958"/>
      <c r="Q208" s="958"/>
      <c r="R208" s="958"/>
      <c r="S208" s="958"/>
      <c r="T208" s="958"/>
      <c r="U208" s="958"/>
      <c r="V208" s="958"/>
      <c r="W208" s="958"/>
    </row>
    <row r="209" spans="1:23" ht="15.75" customHeight="1">
      <c r="A209" s="958"/>
      <c r="B209" s="958"/>
      <c r="C209" s="958"/>
      <c r="D209" s="958"/>
      <c r="E209" s="958"/>
      <c r="F209" s="1003"/>
      <c r="G209" s="1341" t="s">
        <v>1322</v>
      </c>
      <c r="H209" s="1341" t="s">
        <v>1463</v>
      </c>
      <c r="I209" s="958"/>
      <c r="J209" s="958"/>
      <c r="K209" s="958"/>
      <c r="L209" s="958"/>
      <c r="M209" s="958"/>
      <c r="N209" s="958"/>
      <c r="O209" s="958"/>
      <c r="P209" s="958"/>
      <c r="Q209" s="958"/>
      <c r="R209" s="958"/>
      <c r="S209" s="958"/>
      <c r="T209" s="958"/>
      <c r="U209" s="958"/>
      <c r="V209" s="958"/>
      <c r="W209" s="958"/>
    </row>
    <row r="210" spans="1:23" ht="15.75" customHeight="1">
      <c r="A210" s="958"/>
      <c r="B210" s="958"/>
      <c r="C210" s="958"/>
      <c r="D210" s="958"/>
      <c r="E210" s="958"/>
      <c r="F210" s="1003"/>
      <c r="G210" s="1341" t="s">
        <v>1321</v>
      </c>
      <c r="H210" s="1341" t="s">
        <v>1464</v>
      </c>
      <c r="I210" s="958"/>
      <c r="J210" s="958"/>
      <c r="K210" s="958"/>
      <c r="L210" s="958"/>
      <c r="M210" s="958"/>
      <c r="N210" s="958"/>
      <c r="O210" s="958"/>
      <c r="P210" s="958"/>
      <c r="Q210" s="958"/>
      <c r="R210" s="958"/>
      <c r="S210" s="958"/>
      <c r="T210" s="958"/>
      <c r="U210" s="958"/>
      <c r="V210" s="958"/>
      <c r="W210" s="958"/>
    </row>
    <row r="211" spans="1:23" ht="15.75" customHeight="1">
      <c r="A211" s="958"/>
      <c r="B211" s="958"/>
      <c r="C211" s="958"/>
      <c r="D211" s="958"/>
      <c r="E211" s="958"/>
      <c r="F211" s="1003"/>
      <c r="G211" s="1341" t="s">
        <v>782</v>
      </c>
      <c r="H211" s="1341" t="s">
        <v>887</v>
      </c>
      <c r="I211" s="958"/>
      <c r="J211" s="958"/>
      <c r="K211" s="958"/>
      <c r="L211" s="958"/>
      <c r="M211" s="958"/>
      <c r="N211" s="958"/>
      <c r="O211" s="958"/>
      <c r="P211" s="958"/>
      <c r="Q211" s="958"/>
      <c r="R211" s="958"/>
      <c r="S211" s="958"/>
      <c r="T211" s="958"/>
      <c r="U211" s="958"/>
      <c r="V211" s="958"/>
      <c r="W211" s="958"/>
    </row>
    <row r="212" spans="1:23" ht="15.75" customHeight="1">
      <c r="A212" s="958"/>
      <c r="B212" s="958"/>
      <c r="C212" s="958"/>
      <c r="D212" s="958"/>
      <c r="E212" s="958"/>
      <c r="F212" s="1003"/>
      <c r="G212" s="1341" t="s">
        <v>1311</v>
      </c>
      <c r="H212" s="1341" t="s">
        <v>1465</v>
      </c>
      <c r="I212" s="958"/>
      <c r="J212" s="958"/>
      <c r="K212" s="958"/>
      <c r="L212" s="958"/>
      <c r="M212" s="958"/>
      <c r="N212" s="958"/>
      <c r="O212" s="958"/>
      <c r="P212" s="958"/>
      <c r="Q212" s="958"/>
      <c r="R212" s="958"/>
      <c r="S212" s="958"/>
      <c r="T212" s="958"/>
      <c r="U212" s="958"/>
      <c r="V212" s="958"/>
      <c r="W212" s="958"/>
    </row>
    <row r="213" spans="1:23" ht="15.75" customHeight="1">
      <c r="A213" s="958"/>
      <c r="B213" s="958"/>
      <c r="C213" s="958"/>
      <c r="D213" s="958"/>
      <c r="E213" s="958"/>
      <c r="F213" s="1003"/>
      <c r="G213" s="1341" t="s">
        <v>907</v>
      </c>
      <c r="H213" s="1341" t="s">
        <v>908</v>
      </c>
      <c r="I213" s="958"/>
      <c r="J213" s="958"/>
      <c r="K213" s="958"/>
      <c r="L213" s="958"/>
      <c r="M213" s="958"/>
      <c r="N213" s="958"/>
      <c r="O213" s="958"/>
      <c r="P213" s="958"/>
      <c r="Q213" s="958"/>
      <c r="R213" s="958"/>
      <c r="S213" s="958"/>
      <c r="T213" s="958"/>
      <c r="U213" s="958"/>
      <c r="V213" s="958"/>
      <c r="W213" s="958"/>
    </row>
    <row r="214" spans="1:23" ht="15.75" customHeight="1">
      <c r="A214" s="958"/>
      <c r="B214" s="958"/>
      <c r="C214" s="958"/>
      <c r="D214" s="958"/>
      <c r="E214" s="958"/>
      <c r="F214" s="1003"/>
      <c r="G214" s="1341" t="s">
        <v>909</v>
      </c>
      <c r="H214" s="1341" t="s">
        <v>910</v>
      </c>
      <c r="I214" s="958"/>
      <c r="J214" s="958"/>
      <c r="K214" s="958"/>
      <c r="L214" s="958"/>
      <c r="M214" s="958"/>
      <c r="N214" s="958"/>
      <c r="O214" s="958"/>
      <c r="P214" s="958"/>
      <c r="Q214" s="958"/>
      <c r="R214" s="958"/>
      <c r="S214" s="958"/>
      <c r="T214" s="958"/>
      <c r="U214" s="958"/>
      <c r="V214" s="958"/>
      <c r="W214" s="958"/>
    </row>
    <row r="215" spans="1:23" ht="15.75" customHeight="1">
      <c r="A215" s="958"/>
      <c r="B215" s="958"/>
      <c r="C215" s="958"/>
      <c r="D215" s="958"/>
      <c r="E215" s="958"/>
      <c r="F215" s="1003"/>
      <c r="G215" s="1341" t="s">
        <v>912</v>
      </c>
      <c r="H215" s="1341" t="s">
        <v>913</v>
      </c>
      <c r="I215" s="958"/>
      <c r="J215" s="958"/>
      <c r="K215" s="958"/>
      <c r="L215" s="958"/>
      <c r="M215" s="958"/>
      <c r="N215" s="958"/>
      <c r="O215" s="958"/>
      <c r="P215" s="958"/>
      <c r="Q215" s="958"/>
      <c r="R215" s="958"/>
      <c r="S215" s="958"/>
      <c r="T215" s="958"/>
      <c r="U215" s="958"/>
      <c r="V215" s="958"/>
      <c r="W215" s="958"/>
    </row>
    <row r="216" spans="1:23" ht="15.75" customHeight="1">
      <c r="A216" s="958"/>
      <c r="B216" s="958"/>
      <c r="C216" s="958"/>
      <c r="D216" s="958"/>
      <c r="E216" s="958"/>
      <c r="F216" s="1003"/>
      <c r="G216" s="1341" t="s">
        <v>915</v>
      </c>
      <c r="H216" s="1341" t="s">
        <v>916</v>
      </c>
      <c r="I216" s="958"/>
      <c r="J216" s="958"/>
      <c r="K216" s="958"/>
      <c r="L216" s="958"/>
      <c r="M216" s="958"/>
      <c r="N216" s="958"/>
      <c r="O216" s="958"/>
      <c r="P216" s="958"/>
      <c r="Q216" s="958"/>
      <c r="R216" s="958"/>
      <c r="S216" s="958"/>
      <c r="T216" s="958"/>
      <c r="U216" s="958"/>
      <c r="V216" s="958"/>
      <c r="W216" s="958"/>
    </row>
    <row r="217" spans="1:23" ht="15.75" customHeight="1">
      <c r="A217" s="958"/>
      <c r="B217" s="958"/>
      <c r="C217" s="958"/>
      <c r="D217" s="958"/>
      <c r="E217" s="958"/>
      <c r="F217" s="1003"/>
      <c r="G217" s="1341" t="s">
        <v>899</v>
      </c>
      <c r="H217" s="1341" t="s">
        <v>900</v>
      </c>
      <c r="I217" s="958"/>
      <c r="J217" s="958"/>
      <c r="K217" s="958"/>
      <c r="L217" s="958"/>
      <c r="M217" s="958"/>
      <c r="N217" s="958"/>
      <c r="O217" s="958"/>
      <c r="P217" s="958"/>
      <c r="Q217" s="958"/>
      <c r="R217" s="958"/>
      <c r="S217" s="958"/>
      <c r="T217" s="958"/>
      <c r="U217" s="958"/>
      <c r="V217" s="958"/>
      <c r="W217" s="958"/>
    </row>
    <row r="218" spans="1:23" ht="15.75" customHeight="1">
      <c r="A218" s="958"/>
      <c r="B218" s="958"/>
      <c r="C218" s="958"/>
      <c r="D218" s="958"/>
      <c r="E218" s="958"/>
      <c r="F218" s="1003"/>
      <c r="G218" s="1341" t="s">
        <v>1101</v>
      </c>
      <c r="H218" s="1341" t="s">
        <v>1466</v>
      </c>
      <c r="I218" s="958"/>
      <c r="J218" s="958"/>
      <c r="K218" s="958"/>
      <c r="L218" s="958"/>
      <c r="M218" s="958"/>
      <c r="N218" s="958"/>
      <c r="O218" s="958"/>
      <c r="P218" s="958"/>
      <c r="Q218" s="958"/>
      <c r="R218" s="958"/>
      <c r="S218" s="958"/>
      <c r="T218" s="958"/>
      <c r="U218" s="958"/>
      <c r="V218" s="958"/>
      <c r="W218" s="958"/>
    </row>
    <row r="219" spans="1:23" ht="15.75" customHeight="1">
      <c r="A219" s="958"/>
      <c r="B219" s="958"/>
      <c r="C219" s="958"/>
      <c r="D219" s="958"/>
      <c r="E219" s="958"/>
      <c r="F219" s="1003"/>
      <c r="G219" s="1341" t="s">
        <v>1346</v>
      </c>
      <c r="H219" s="1341" t="s">
        <v>1467</v>
      </c>
      <c r="I219" s="958"/>
      <c r="J219" s="958"/>
      <c r="K219" s="958"/>
      <c r="L219" s="958"/>
      <c r="M219" s="958"/>
      <c r="N219" s="958"/>
      <c r="O219" s="958"/>
      <c r="P219" s="958"/>
      <c r="Q219" s="958"/>
      <c r="R219" s="958"/>
      <c r="S219" s="958"/>
      <c r="T219" s="958"/>
      <c r="U219" s="958"/>
      <c r="V219" s="958"/>
      <c r="W219" s="958"/>
    </row>
    <row r="220" spans="1:23" ht="15.75" customHeight="1">
      <c r="A220" s="958"/>
      <c r="B220" s="958"/>
      <c r="C220" s="958"/>
      <c r="D220" s="958"/>
      <c r="E220" s="958"/>
      <c r="F220" s="1003"/>
      <c r="G220" s="1341" t="s">
        <v>1351</v>
      </c>
      <c r="H220" s="1341" t="s">
        <v>1435</v>
      </c>
      <c r="I220" s="958"/>
      <c r="J220" s="958"/>
      <c r="K220" s="958"/>
      <c r="L220" s="958"/>
      <c r="M220" s="958"/>
      <c r="N220" s="958"/>
      <c r="O220" s="958"/>
      <c r="P220" s="958"/>
      <c r="Q220" s="958"/>
      <c r="R220" s="958"/>
      <c r="S220" s="958"/>
      <c r="T220" s="958"/>
      <c r="U220" s="958"/>
      <c r="V220" s="958"/>
      <c r="W220" s="958"/>
    </row>
    <row r="221" spans="1:23" ht="15.75" customHeight="1">
      <c r="A221" s="958"/>
      <c r="B221" s="958"/>
      <c r="C221" s="958"/>
      <c r="D221" s="958"/>
      <c r="E221" s="958"/>
      <c r="F221" s="1003"/>
      <c r="G221" s="1341" t="s">
        <v>891</v>
      </c>
      <c r="H221" s="1341" t="s">
        <v>892</v>
      </c>
      <c r="I221" s="958"/>
      <c r="J221" s="958"/>
      <c r="K221" s="958"/>
      <c r="L221" s="958"/>
      <c r="M221" s="958"/>
      <c r="N221" s="958"/>
      <c r="O221" s="958"/>
      <c r="P221" s="958"/>
      <c r="Q221" s="958"/>
      <c r="R221" s="958"/>
      <c r="S221" s="958"/>
      <c r="T221" s="958"/>
      <c r="U221" s="958"/>
      <c r="V221" s="958"/>
      <c r="W221" s="958"/>
    </row>
    <row r="222" spans="1:23" ht="15.75" customHeight="1">
      <c r="A222" s="958"/>
      <c r="B222" s="958"/>
      <c r="C222" s="958"/>
      <c r="D222" s="958"/>
      <c r="E222" s="958"/>
      <c r="F222" s="1003"/>
      <c r="G222" s="1341" t="s">
        <v>1365</v>
      </c>
      <c r="H222" s="1341" t="s">
        <v>1468</v>
      </c>
      <c r="I222" s="958"/>
      <c r="J222" s="958"/>
      <c r="K222" s="958"/>
      <c r="L222" s="958"/>
      <c r="M222" s="958"/>
      <c r="N222" s="958"/>
      <c r="O222" s="958"/>
      <c r="P222" s="958"/>
      <c r="Q222" s="958"/>
      <c r="R222" s="958"/>
      <c r="S222" s="958"/>
      <c r="T222" s="958"/>
      <c r="U222" s="958"/>
      <c r="V222" s="958"/>
      <c r="W222" s="958"/>
    </row>
    <row r="223" spans="1:23" ht="15.75" customHeight="1">
      <c r="A223" s="958"/>
      <c r="B223" s="958"/>
      <c r="C223" s="958"/>
      <c r="D223" s="958"/>
      <c r="E223" s="958"/>
      <c r="F223" s="1003"/>
      <c r="G223" s="1341" t="s">
        <v>1345</v>
      </c>
      <c r="H223" s="1341" t="s">
        <v>1469</v>
      </c>
      <c r="I223" s="958"/>
      <c r="J223" s="958"/>
      <c r="K223" s="958"/>
      <c r="L223" s="958"/>
      <c r="M223" s="958"/>
      <c r="N223" s="958"/>
      <c r="O223" s="958"/>
      <c r="P223" s="958"/>
      <c r="Q223" s="958"/>
      <c r="R223" s="958"/>
      <c r="S223" s="958"/>
      <c r="T223" s="958"/>
      <c r="U223" s="958"/>
      <c r="V223" s="958"/>
      <c r="W223" s="958"/>
    </row>
    <row r="224" spans="1:23" ht="15.75" customHeight="1">
      <c r="A224" s="958"/>
      <c r="B224" s="958"/>
      <c r="C224" s="958"/>
      <c r="D224" s="958"/>
      <c r="E224" s="958"/>
      <c r="F224" s="1003"/>
      <c r="G224" s="1341" t="s">
        <v>2180</v>
      </c>
      <c r="H224" s="1341" t="s">
        <v>2260</v>
      </c>
      <c r="I224" s="958"/>
      <c r="J224" s="958"/>
      <c r="K224" s="958"/>
      <c r="L224" s="958"/>
      <c r="M224" s="958"/>
      <c r="N224" s="958"/>
      <c r="O224" s="958"/>
      <c r="P224" s="958"/>
      <c r="Q224" s="958"/>
      <c r="R224" s="958"/>
      <c r="S224" s="958"/>
      <c r="T224" s="958"/>
      <c r="U224" s="958"/>
      <c r="V224" s="958"/>
      <c r="W224" s="958"/>
    </row>
    <row r="225" spans="1:23" ht="15.75" customHeight="1">
      <c r="A225" s="958"/>
      <c r="B225" s="958"/>
      <c r="C225" s="958"/>
      <c r="D225" s="958"/>
      <c r="E225" s="958"/>
      <c r="F225" s="1003"/>
      <c r="G225" s="1341" t="s">
        <v>2181</v>
      </c>
      <c r="H225" s="1341" t="s">
        <v>2261</v>
      </c>
      <c r="I225" s="958"/>
      <c r="J225" s="958"/>
      <c r="K225" s="958"/>
      <c r="L225" s="958"/>
      <c r="M225" s="958"/>
      <c r="N225" s="958"/>
      <c r="O225" s="958"/>
      <c r="P225" s="958"/>
      <c r="Q225" s="958"/>
      <c r="R225" s="958"/>
      <c r="S225" s="958"/>
      <c r="T225" s="958"/>
      <c r="U225" s="958"/>
      <c r="V225" s="958"/>
      <c r="W225" s="958"/>
    </row>
    <row r="226" spans="1:23" ht="15.75" customHeight="1">
      <c r="A226" s="958"/>
      <c r="B226" s="958"/>
      <c r="C226" s="958"/>
      <c r="D226" s="958"/>
      <c r="E226" s="958"/>
      <c r="F226" s="1003"/>
      <c r="G226" s="1341" t="s">
        <v>2230</v>
      </c>
      <c r="H226" s="1341" t="s">
        <v>2290</v>
      </c>
      <c r="I226" s="958"/>
      <c r="J226" s="958"/>
      <c r="K226" s="958"/>
      <c r="L226" s="958"/>
      <c r="M226" s="958"/>
      <c r="N226" s="958"/>
      <c r="O226" s="958"/>
      <c r="P226" s="958"/>
      <c r="Q226" s="958"/>
      <c r="R226" s="958"/>
      <c r="S226" s="958"/>
      <c r="T226" s="958"/>
      <c r="U226" s="958"/>
      <c r="V226" s="958"/>
      <c r="W226" s="958"/>
    </row>
    <row r="227" spans="1:23" ht="15.75" customHeight="1">
      <c r="A227" s="958"/>
      <c r="B227" s="958"/>
      <c r="C227" s="958"/>
      <c r="D227" s="958"/>
      <c r="E227" s="958"/>
      <c r="F227" s="1003"/>
      <c r="G227" s="1341" t="s">
        <v>2263</v>
      </c>
      <c r="H227" s="1341" t="s">
        <v>2262</v>
      </c>
      <c r="I227" s="958"/>
      <c r="J227" s="958"/>
      <c r="K227" s="958"/>
      <c r="L227" s="958"/>
      <c r="M227" s="958"/>
      <c r="N227" s="958"/>
      <c r="O227" s="958"/>
      <c r="P227" s="958"/>
      <c r="Q227" s="958"/>
      <c r="R227" s="958"/>
      <c r="S227" s="958"/>
      <c r="T227" s="958"/>
      <c r="U227" s="958"/>
      <c r="V227" s="958"/>
      <c r="W227" s="958"/>
    </row>
    <row r="228" spans="1:23" ht="15.75" customHeight="1">
      <c r="A228" s="958"/>
      <c r="B228" s="958"/>
      <c r="C228" s="958"/>
      <c r="D228" s="958"/>
      <c r="E228" s="958"/>
      <c r="F228" s="1003"/>
      <c r="G228" s="1341" t="s">
        <v>275</v>
      </c>
      <c r="H228" s="1341" t="s">
        <v>2264</v>
      </c>
      <c r="I228" s="958"/>
      <c r="J228" s="958"/>
      <c r="K228" s="958"/>
      <c r="L228" s="958"/>
      <c r="M228" s="958"/>
      <c r="N228" s="958"/>
      <c r="O228" s="958"/>
      <c r="P228" s="958"/>
      <c r="Q228" s="958"/>
      <c r="R228" s="958"/>
      <c r="S228" s="958"/>
      <c r="T228" s="958"/>
      <c r="U228" s="958"/>
      <c r="V228" s="958"/>
      <c r="W228" s="958"/>
    </row>
    <row r="229" spans="1:23" ht="15.75" customHeight="1">
      <c r="A229" s="958"/>
      <c r="B229" s="958"/>
      <c r="C229" s="958"/>
      <c r="D229" s="958"/>
      <c r="E229" s="958"/>
      <c r="F229" s="1003"/>
      <c r="G229" s="1341" t="s">
        <v>2266</v>
      </c>
      <c r="H229" s="1341" t="s">
        <v>2265</v>
      </c>
      <c r="I229" s="958"/>
      <c r="J229" s="958"/>
      <c r="K229" s="958"/>
      <c r="L229" s="958"/>
      <c r="M229" s="958"/>
      <c r="N229" s="958"/>
      <c r="O229" s="958"/>
      <c r="P229" s="958"/>
      <c r="Q229" s="958"/>
      <c r="R229" s="958"/>
      <c r="S229" s="958"/>
      <c r="T229" s="958"/>
      <c r="U229" s="958"/>
      <c r="V229" s="958"/>
      <c r="W229" s="958"/>
    </row>
    <row r="230" spans="1:23" ht="15.75" customHeight="1">
      <c r="A230" s="958"/>
      <c r="B230" s="958"/>
      <c r="C230" s="958"/>
      <c r="D230" s="958"/>
      <c r="E230" s="958"/>
      <c r="F230" s="1003"/>
      <c r="G230" s="1341" t="s">
        <v>2268</v>
      </c>
      <c r="H230" s="1341" t="s">
        <v>2267</v>
      </c>
      <c r="I230" s="958"/>
      <c r="J230" s="958"/>
      <c r="K230" s="958"/>
      <c r="L230" s="958"/>
      <c r="M230" s="958"/>
      <c r="N230" s="958"/>
      <c r="O230" s="958"/>
      <c r="P230" s="958"/>
      <c r="Q230" s="958"/>
      <c r="R230" s="958"/>
      <c r="S230" s="958"/>
      <c r="T230" s="958"/>
      <c r="U230" s="958"/>
      <c r="V230" s="958"/>
      <c r="W230" s="958"/>
    </row>
    <row r="231" spans="1:23" ht="15.75" customHeight="1">
      <c r="A231" s="958"/>
      <c r="B231" s="958"/>
      <c r="C231" s="958"/>
      <c r="D231" s="958"/>
      <c r="E231" s="958"/>
      <c r="F231" s="1003"/>
      <c r="G231" s="1341" t="s">
        <v>2270</v>
      </c>
      <c r="H231" s="1341" t="s">
        <v>2269</v>
      </c>
      <c r="I231" s="958"/>
      <c r="J231" s="958"/>
      <c r="K231" s="958"/>
      <c r="L231" s="958"/>
      <c r="M231" s="958"/>
      <c r="N231" s="958"/>
      <c r="O231" s="958"/>
      <c r="P231" s="958"/>
      <c r="Q231" s="958"/>
      <c r="R231" s="958"/>
      <c r="S231" s="958"/>
      <c r="T231" s="958"/>
      <c r="U231" s="958"/>
      <c r="V231" s="958"/>
      <c r="W231" s="958"/>
    </row>
    <row r="232" spans="1:23" ht="15.75" customHeight="1">
      <c r="A232" s="958"/>
      <c r="B232" s="958"/>
      <c r="C232" s="958"/>
      <c r="D232" s="958"/>
      <c r="E232" s="958"/>
      <c r="F232" s="1003"/>
      <c r="G232" s="1341" t="s">
        <v>2348</v>
      </c>
      <c r="H232" s="1341"/>
      <c r="I232" s="958"/>
      <c r="J232" s="958"/>
      <c r="K232" s="958"/>
      <c r="L232" s="958"/>
      <c r="M232" s="958"/>
      <c r="N232" s="958"/>
      <c r="O232" s="958"/>
      <c r="P232" s="958"/>
      <c r="Q232" s="958"/>
      <c r="R232" s="958"/>
      <c r="S232" s="958"/>
      <c r="T232" s="958"/>
      <c r="U232" s="958"/>
      <c r="V232" s="958"/>
      <c r="W232" s="958"/>
    </row>
    <row r="233" spans="1:23" ht="15.75" customHeight="1">
      <c r="A233" s="958"/>
      <c r="B233" s="958"/>
      <c r="C233" s="958"/>
      <c r="D233" s="958"/>
      <c r="E233" s="958"/>
      <c r="F233" s="1003"/>
      <c r="G233" s="1341" t="s">
        <v>2349</v>
      </c>
      <c r="H233" s="1341"/>
      <c r="I233" s="958"/>
      <c r="J233" s="958"/>
      <c r="K233" s="958"/>
      <c r="L233" s="958"/>
      <c r="M233" s="958"/>
      <c r="N233" s="958"/>
      <c r="O233" s="958"/>
      <c r="P233" s="958"/>
      <c r="Q233" s="958"/>
      <c r="R233" s="958"/>
      <c r="S233" s="958"/>
      <c r="T233" s="958"/>
      <c r="U233" s="958"/>
      <c r="V233" s="958"/>
      <c r="W233" s="958"/>
    </row>
    <row r="234" spans="1:23" ht="15.75" customHeight="1">
      <c r="A234" s="958"/>
      <c r="B234" s="958"/>
      <c r="C234" s="958"/>
      <c r="D234" s="958"/>
      <c r="E234" s="958"/>
      <c r="F234" s="1003"/>
      <c r="G234" s="1341" t="s">
        <v>2350</v>
      </c>
      <c r="H234" s="1341"/>
      <c r="I234" s="958"/>
      <c r="J234" s="958"/>
      <c r="K234" s="958"/>
      <c r="L234" s="958"/>
      <c r="M234" s="958"/>
      <c r="N234" s="958"/>
      <c r="O234" s="958"/>
      <c r="P234" s="958"/>
      <c r="Q234" s="958"/>
      <c r="R234" s="958"/>
      <c r="S234" s="958"/>
      <c r="T234" s="958"/>
      <c r="U234" s="958"/>
      <c r="V234" s="958"/>
      <c r="W234" s="958"/>
    </row>
    <row r="235" spans="1:23" ht="15.75" customHeight="1">
      <c r="A235" s="958"/>
      <c r="B235" s="958"/>
      <c r="C235" s="958"/>
      <c r="D235" s="958"/>
      <c r="E235" s="958"/>
      <c r="F235" s="1003"/>
      <c r="G235" s="1450" t="s">
        <v>2386</v>
      </c>
      <c r="H235" s="1450" t="s">
        <v>2393</v>
      </c>
      <c r="I235" s="958"/>
      <c r="J235" s="958"/>
      <c r="K235" s="958"/>
      <c r="L235" s="958"/>
      <c r="M235" s="958"/>
      <c r="N235" s="958"/>
      <c r="O235" s="958"/>
      <c r="P235" s="958"/>
      <c r="Q235" s="958"/>
      <c r="R235" s="958"/>
      <c r="S235" s="958"/>
      <c r="T235" s="958"/>
      <c r="U235" s="958"/>
      <c r="V235" s="958"/>
      <c r="W235" s="958"/>
    </row>
    <row r="236" spans="1:23" ht="15.75" customHeight="1">
      <c r="A236" s="958"/>
      <c r="B236" s="958"/>
      <c r="C236" s="958"/>
      <c r="D236" s="958"/>
      <c r="E236" s="958"/>
      <c r="F236" s="1003"/>
      <c r="G236" s="1450" t="s">
        <v>2392</v>
      </c>
      <c r="H236" s="1450" t="s">
        <v>2391</v>
      </c>
      <c r="I236" s="958"/>
      <c r="J236" s="958"/>
      <c r="K236" s="958"/>
      <c r="L236" s="958"/>
      <c r="M236" s="958"/>
      <c r="N236" s="958"/>
      <c r="O236" s="958"/>
      <c r="P236" s="958"/>
      <c r="Q236" s="958"/>
      <c r="R236" s="958"/>
      <c r="S236" s="958"/>
      <c r="T236" s="958"/>
      <c r="U236" s="958"/>
      <c r="V236" s="958"/>
      <c r="W236" s="958"/>
    </row>
    <row r="237" spans="1:23" ht="15.75" customHeight="1">
      <c r="A237" s="958"/>
      <c r="B237" s="958"/>
      <c r="C237" s="958"/>
      <c r="D237" s="958"/>
      <c r="E237" s="958"/>
      <c r="F237" s="1003"/>
      <c r="G237" s="1450" t="s">
        <v>2384</v>
      </c>
      <c r="H237" s="1450" t="s">
        <v>2394</v>
      </c>
      <c r="I237" s="958"/>
      <c r="J237" s="958"/>
      <c r="K237" s="958"/>
      <c r="L237" s="958"/>
      <c r="M237" s="958"/>
      <c r="N237" s="958"/>
      <c r="O237" s="958"/>
      <c r="P237" s="958"/>
      <c r="Q237" s="958"/>
      <c r="R237" s="958"/>
      <c r="S237" s="958"/>
      <c r="T237" s="958"/>
      <c r="U237" s="958"/>
      <c r="V237" s="958"/>
      <c r="W237" s="958"/>
    </row>
    <row r="238" spans="1:23" ht="15.75" customHeight="1">
      <c r="A238" s="958"/>
      <c r="B238" s="958"/>
      <c r="C238" s="958"/>
      <c r="D238" s="958"/>
      <c r="E238" s="958"/>
      <c r="F238" s="1003"/>
      <c r="G238" s="1527" t="s">
        <v>2459</v>
      </c>
      <c r="H238" s="1527" t="s">
        <v>2549</v>
      </c>
      <c r="I238" s="958"/>
      <c r="J238" s="958"/>
      <c r="K238" s="958"/>
      <c r="L238" s="958"/>
      <c r="M238" s="958"/>
      <c r="N238" s="958"/>
      <c r="O238" s="958"/>
      <c r="P238" s="958"/>
      <c r="Q238" s="958"/>
      <c r="R238" s="958"/>
      <c r="S238" s="958"/>
      <c r="T238" s="958"/>
      <c r="U238" s="958"/>
      <c r="V238" s="958"/>
      <c r="W238" s="958"/>
    </row>
    <row r="239" spans="1:23" ht="15.75" customHeight="1">
      <c r="A239" s="958"/>
      <c r="B239" s="958"/>
      <c r="C239" s="958"/>
      <c r="D239" s="958"/>
      <c r="E239" s="958"/>
      <c r="F239" s="1003"/>
      <c r="G239" s="1527" t="s">
        <v>2436</v>
      </c>
      <c r="H239" s="1527" t="s">
        <v>2550</v>
      </c>
      <c r="I239" s="958"/>
      <c r="J239" s="958"/>
      <c r="K239" s="958"/>
      <c r="L239" s="958"/>
      <c r="M239" s="958"/>
      <c r="N239" s="958"/>
      <c r="O239" s="958"/>
      <c r="P239" s="958"/>
      <c r="Q239" s="958"/>
      <c r="R239" s="958"/>
      <c r="S239" s="958"/>
      <c r="T239" s="958"/>
      <c r="U239" s="958"/>
      <c r="V239" s="958"/>
      <c r="W239" s="958"/>
    </row>
    <row r="240" spans="1:23" ht="30" customHeight="1">
      <c r="A240" s="958"/>
      <c r="B240" s="958"/>
      <c r="C240" s="958"/>
      <c r="D240" s="958"/>
      <c r="E240" s="958"/>
      <c r="F240" s="1003"/>
      <c r="G240" s="1528" t="s">
        <v>2460</v>
      </c>
      <c r="H240" s="1527" t="s">
        <v>2551</v>
      </c>
      <c r="I240" s="958"/>
      <c r="J240" s="958"/>
      <c r="K240" s="958"/>
      <c r="L240" s="958"/>
      <c r="M240" s="958"/>
      <c r="N240" s="958"/>
      <c r="O240" s="958"/>
      <c r="P240" s="958"/>
      <c r="Q240" s="958"/>
      <c r="R240" s="958"/>
      <c r="S240" s="958"/>
      <c r="T240" s="958"/>
      <c r="U240" s="958"/>
      <c r="V240" s="958"/>
      <c r="W240" s="958"/>
    </row>
    <row r="241" spans="1:23" ht="15.75" customHeight="1">
      <c r="A241" s="958"/>
      <c r="B241" s="958"/>
      <c r="C241" s="958"/>
      <c r="D241" s="958"/>
      <c r="E241" s="958"/>
      <c r="F241" s="1003"/>
      <c r="G241" s="1527" t="s">
        <v>2444</v>
      </c>
      <c r="H241" s="1527" t="s">
        <v>2552</v>
      </c>
      <c r="I241" s="958"/>
      <c r="J241" s="958"/>
      <c r="K241" s="958"/>
      <c r="L241" s="958"/>
      <c r="M241" s="958"/>
      <c r="N241" s="958"/>
      <c r="O241" s="958"/>
      <c r="P241" s="958"/>
      <c r="Q241" s="958"/>
      <c r="R241" s="958"/>
      <c r="S241" s="958"/>
      <c r="T241" s="958"/>
      <c r="U241" s="958"/>
      <c r="V241" s="958"/>
      <c r="W241" s="958"/>
    </row>
    <row r="242" spans="1:23" ht="15.75" customHeight="1">
      <c r="A242" s="958"/>
      <c r="B242" s="958"/>
      <c r="C242" s="958"/>
      <c r="D242" s="958"/>
      <c r="E242" s="958"/>
      <c r="F242" s="1003"/>
      <c r="G242" s="1527" t="s">
        <v>2443</v>
      </c>
      <c r="H242" s="1527" t="s">
        <v>2553</v>
      </c>
      <c r="I242" s="958"/>
      <c r="J242" s="958"/>
      <c r="K242" s="958"/>
      <c r="L242" s="958"/>
      <c r="M242" s="958"/>
      <c r="N242" s="958"/>
      <c r="O242" s="958"/>
      <c r="P242" s="958"/>
      <c r="Q242" s="958"/>
      <c r="R242" s="958"/>
      <c r="S242" s="958"/>
      <c r="T242" s="958"/>
      <c r="U242" s="958"/>
      <c r="V242" s="958"/>
      <c r="W242" s="958"/>
    </row>
    <row r="243" spans="1:23" ht="15.75" customHeight="1">
      <c r="A243" s="958"/>
      <c r="B243" s="958"/>
      <c r="C243" s="958"/>
      <c r="D243" s="958"/>
      <c r="E243" s="958"/>
      <c r="F243" s="1003"/>
      <c r="G243" s="1527" t="s">
        <v>2451</v>
      </c>
      <c r="H243" s="1527" t="s">
        <v>2554</v>
      </c>
      <c r="I243" s="958"/>
      <c r="J243" s="958"/>
      <c r="K243" s="958"/>
      <c r="L243" s="958"/>
      <c r="M243" s="958"/>
      <c r="N243" s="958"/>
      <c r="O243" s="958"/>
      <c r="P243" s="958"/>
      <c r="Q243" s="958"/>
      <c r="R243" s="958"/>
      <c r="S243" s="958"/>
      <c r="T243" s="958"/>
      <c r="U243" s="958"/>
      <c r="V243" s="958"/>
      <c r="W243" s="958"/>
    </row>
    <row r="244" spans="1:23" ht="15.75" customHeight="1">
      <c r="A244" s="958"/>
      <c r="B244" s="958"/>
      <c r="C244" s="958"/>
      <c r="D244" s="958"/>
      <c r="E244" s="958"/>
      <c r="F244" s="1003"/>
      <c r="G244" s="1526"/>
      <c r="H244" s="1526"/>
      <c r="I244" s="958"/>
      <c r="J244" s="958"/>
      <c r="K244" s="958"/>
      <c r="L244" s="958"/>
      <c r="M244" s="958"/>
      <c r="N244" s="958"/>
      <c r="O244" s="958"/>
      <c r="P244" s="958"/>
      <c r="Q244" s="958"/>
      <c r="R244" s="958"/>
      <c r="S244" s="958"/>
      <c r="T244" s="958"/>
      <c r="U244" s="958"/>
      <c r="V244" s="958"/>
      <c r="W244" s="958"/>
    </row>
    <row r="245" spans="1:23" ht="15.75" customHeight="1">
      <c r="A245" s="958"/>
      <c r="B245" s="958"/>
      <c r="C245" s="958"/>
      <c r="D245" s="958"/>
      <c r="E245" s="958"/>
      <c r="F245" s="1003"/>
      <c r="G245" s="1341"/>
      <c r="H245" s="1341"/>
      <c r="I245" s="958"/>
      <c r="J245" s="958"/>
      <c r="K245" s="958"/>
      <c r="L245" s="958"/>
      <c r="M245" s="958"/>
      <c r="N245" s="958"/>
      <c r="O245" s="958"/>
      <c r="P245" s="958"/>
      <c r="Q245" s="958"/>
      <c r="R245" s="958"/>
      <c r="S245" s="958"/>
      <c r="T245" s="958"/>
      <c r="U245" s="958"/>
      <c r="V245" s="958"/>
      <c r="W245" s="958"/>
    </row>
    <row r="246" spans="1:23" ht="15.75" customHeight="1">
      <c r="A246" s="958"/>
      <c r="B246" s="958"/>
      <c r="C246" s="958"/>
      <c r="D246" s="958"/>
      <c r="E246" s="958"/>
      <c r="F246" s="1003"/>
      <c r="G246" s="1341"/>
      <c r="H246" s="1341"/>
      <c r="I246" s="958"/>
      <c r="J246" s="958"/>
      <c r="K246" s="958"/>
      <c r="L246" s="958"/>
      <c r="M246" s="958"/>
      <c r="N246" s="958"/>
      <c r="O246" s="958"/>
      <c r="P246" s="958"/>
      <c r="Q246" s="958"/>
      <c r="R246" s="958"/>
      <c r="S246" s="958"/>
      <c r="T246" s="958"/>
      <c r="U246" s="958"/>
      <c r="V246" s="958"/>
      <c r="W246" s="958"/>
    </row>
    <row r="247" spans="1:23" ht="15.75" customHeight="1">
      <c r="A247" s="958"/>
      <c r="B247" s="958"/>
      <c r="C247" s="958"/>
      <c r="D247" s="958"/>
      <c r="E247" s="958"/>
      <c r="F247" s="1003"/>
      <c r="G247" s="1341"/>
      <c r="H247" s="1341"/>
      <c r="I247" s="958"/>
      <c r="J247" s="958"/>
      <c r="K247" s="958"/>
      <c r="L247" s="958"/>
      <c r="M247" s="958"/>
      <c r="N247" s="958"/>
      <c r="O247" s="958"/>
      <c r="P247" s="958"/>
      <c r="Q247" s="958"/>
      <c r="R247" s="958"/>
      <c r="S247" s="958"/>
      <c r="T247" s="958"/>
      <c r="U247" s="958"/>
      <c r="V247" s="958"/>
      <c r="W247" s="958"/>
    </row>
    <row r="248" spans="1:23" ht="15.75" customHeight="1">
      <c r="A248" s="958"/>
      <c r="B248" s="958"/>
      <c r="C248" s="958"/>
      <c r="D248" s="958"/>
      <c r="E248" s="958"/>
      <c r="F248" s="1003"/>
      <c r="G248" s="1341"/>
      <c r="H248" s="1341"/>
      <c r="I248" s="958"/>
      <c r="J248" s="958"/>
      <c r="K248" s="958"/>
      <c r="L248" s="958"/>
      <c r="M248" s="958"/>
      <c r="N248" s="958"/>
      <c r="O248" s="958"/>
      <c r="P248" s="958"/>
      <c r="Q248" s="958"/>
      <c r="R248" s="958"/>
      <c r="S248" s="958"/>
      <c r="T248" s="958"/>
      <c r="U248" s="958"/>
      <c r="V248" s="958"/>
      <c r="W248" s="958"/>
    </row>
    <row r="249" spans="1:23" ht="15.75" customHeight="1">
      <c r="A249" s="958"/>
      <c r="B249" s="958"/>
      <c r="C249" s="958"/>
      <c r="D249" s="958"/>
      <c r="E249" s="958"/>
      <c r="F249" s="1003"/>
      <c r="G249" s="1341"/>
      <c r="H249" s="1341"/>
      <c r="I249" s="958"/>
      <c r="J249" s="958"/>
      <c r="K249" s="958"/>
      <c r="L249" s="958"/>
      <c r="M249" s="958"/>
      <c r="N249" s="958"/>
      <c r="O249" s="958"/>
      <c r="P249" s="958"/>
      <c r="Q249" s="958"/>
      <c r="R249" s="958"/>
      <c r="S249" s="958"/>
      <c r="T249" s="958"/>
      <c r="U249" s="958"/>
      <c r="V249" s="958"/>
      <c r="W249" s="958"/>
    </row>
    <row r="250" spans="1:23" ht="15.75" customHeight="1">
      <c r="A250" s="958"/>
      <c r="B250" s="958"/>
      <c r="C250" s="958"/>
      <c r="D250" s="958"/>
      <c r="E250" s="958"/>
      <c r="F250" s="1003"/>
      <c r="G250" s="1341"/>
      <c r="H250" s="1341"/>
      <c r="I250" s="958"/>
      <c r="J250" s="958"/>
      <c r="K250" s="958"/>
      <c r="L250" s="958"/>
      <c r="M250" s="958"/>
      <c r="N250" s="958"/>
      <c r="O250" s="958"/>
      <c r="P250" s="958"/>
      <c r="Q250" s="958"/>
      <c r="R250" s="958"/>
      <c r="S250" s="958"/>
      <c r="T250" s="958"/>
      <c r="U250" s="958"/>
      <c r="V250" s="958"/>
      <c r="W250" s="958"/>
    </row>
    <row r="251" spans="1:23" ht="15.75" customHeight="1">
      <c r="A251" s="958"/>
      <c r="B251" s="958"/>
      <c r="C251" s="958"/>
      <c r="D251" s="958"/>
      <c r="E251" s="958"/>
      <c r="F251" s="1003"/>
      <c r="G251" s="1341"/>
      <c r="H251" s="1341"/>
      <c r="I251" s="958"/>
      <c r="J251" s="958"/>
      <c r="K251" s="958"/>
      <c r="L251" s="958"/>
      <c r="M251" s="958"/>
      <c r="N251" s="958"/>
      <c r="O251" s="958"/>
      <c r="P251" s="958"/>
      <c r="Q251" s="958"/>
      <c r="R251" s="958"/>
      <c r="S251" s="958"/>
      <c r="T251" s="958"/>
      <c r="U251" s="958"/>
      <c r="V251" s="958"/>
      <c r="W251" s="958"/>
    </row>
    <row r="252" spans="1:23" ht="15.75" customHeight="1">
      <c r="A252" s="958"/>
      <c r="B252" s="958"/>
      <c r="C252" s="958"/>
      <c r="D252" s="958"/>
      <c r="E252" s="958"/>
      <c r="F252" s="1003"/>
      <c r="G252" s="1341"/>
      <c r="H252" s="1341"/>
      <c r="I252" s="958"/>
      <c r="J252" s="958"/>
      <c r="K252" s="958"/>
      <c r="L252" s="958"/>
      <c r="M252" s="958"/>
      <c r="N252" s="958"/>
      <c r="O252" s="958"/>
      <c r="P252" s="958"/>
      <c r="Q252" s="958"/>
      <c r="R252" s="958"/>
      <c r="S252" s="958"/>
      <c r="T252" s="958"/>
      <c r="U252" s="958"/>
      <c r="V252" s="958"/>
      <c r="W252" s="958"/>
    </row>
    <row r="253" spans="1:23" ht="15.75" customHeight="1">
      <c r="A253" s="958"/>
      <c r="B253" s="958"/>
      <c r="C253" s="958"/>
      <c r="D253" s="958"/>
      <c r="E253" s="958"/>
      <c r="F253" s="1003"/>
      <c r="G253" s="1341"/>
      <c r="H253" s="1341"/>
      <c r="I253" s="958"/>
      <c r="J253" s="958"/>
      <c r="K253" s="958"/>
      <c r="L253" s="958"/>
      <c r="M253" s="958"/>
      <c r="N253" s="958"/>
      <c r="O253" s="958"/>
      <c r="P253" s="958"/>
      <c r="Q253" s="958"/>
      <c r="R253" s="958"/>
      <c r="S253" s="958"/>
      <c r="T253" s="958"/>
      <c r="U253" s="958"/>
      <c r="V253" s="958"/>
      <c r="W253" s="958"/>
    </row>
    <row r="254" spans="1:23" ht="15.75" customHeight="1">
      <c r="A254" s="958"/>
      <c r="B254" s="958"/>
      <c r="C254" s="958"/>
      <c r="D254" s="958"/>
      <c r="E254" s="958"/>
      <c r="F254" s="1003"/>
      <c r="G254" s="1341"/>
      <c r="H254" s="1341"/>
      <c r="I254" s="958"/>
      <c r="J254" s="958"/>
      <c r="K254" s="958"/>
      <c r="L254" s="958"/>
      <c r="M254" s="958"/>
      <c r="N254" s="958"/>
      <c r="O254" s="958"/>
      <c r="P254" s="958"/>
      <c r="Q254" s="958"/>
      <c r="R254" s="958"/>
      <c r="S254" s="958"/>
      <c r="T254" s="958"/>
      <c r="U254" s="958"/>
      <c r="V254" s="958"/>
      <c r="W254" s="958"/>
    </row>
    <row r="255" spans="1:23" ht="15.75" customHeight="1">
      <c r="A255" s="958"/>
      <c r="B255" s="958"/>
      <c r="C255" s="958"/>
      <c r="D255" s="958"/>
      <c r="E255" s="958"/>
      <c r="F255" s="1003"/>
      <c r="G255" s="1341"/>
      <c r="H255" s="1341"/>
      <c r="I255" s="958"/>
      <c r="J255" s="958"/>
      <c r="K255" s="958"/>
      <c r="L255" s="958"/>
      <c r="M255" s="958"/>
      <c r="N255" s="958"/>
      <c r="O255" s="958"/>
      <c r="P255" s="958"/>
      <c r="Q255" s="958"/>
      <c r="R255" s="958"/>
      <c r="S255" s="958"/>
      <c r="T255" s="958"/>
      <c r="U255" s="958"/>
      <c r="V255" s="958"/>
      <c r="W255" s="958"/>
    </row>
    <row r="256" spans="1:23" ht="15.75" customHeight="1">
      <c r="A256" s="958"/>
      <c r="B256" s="958"/>
      <c r="C256" s="958"/>
      <c r="D256" s="958"/>
      <c r="E256" s="958"/>
      <c r="F256" s="1003"/>
      <c r="G256" s="1341"/>
      <c r="H256" s="1341"/>
      <c r="I256" s="958"/>
      <c r="J256" s="958"/>
      <c r="K256" s="958"/>
      <c r="L256" s="958"/>
      <c r="M256" s="958"/>
      <c r="N256" s="958"/>
      <c r="O256" s="958"/>
      <c r="P256" s="958"/>
      <c r="Q256" s="958"/>
      <c r="R256" s="958"/>
      <c r="S256" s="958"/>
      <c r="T256" s="958"/>
      <c r="U256" s="958"/>
      <c r="V256" s="958"/>
      <c r="W256" s="958"/>
    </row>
    <row r="257" spans="1:23" ht="15.75" customHeight="1">
      <c r="A257" s="958"/>
      <c r="B257" s="958"/>
      <c r="C257" s="958"/>
      <c r="D257" s="958"/>
      <c r="E257" s="958"/>
      <c r="F257" s="1003"/>
      <c r="G257" s="1341"/>
      <c r="H257" s="1341"/>
      <c r="I257" s="958"/>
      <c r="J257" s="958"/>
      <c r="K257" s="958"/>
      <c r="L257" s="958"/>
      <c r="M257" s="958"/>
      <c r="N257" s="958"/>
      <c r="O257" s="958"/>
      <c r="P257" s="958"/>
      <c r="Q257" s="958"/>
      <c r="R257" s="958"/>
      <c r="S257" s="958"/>
      <c r="T257" s="958"/>
      <c r="U257" s="958"/>
      <c r="V257" s="958"/>
      <c r="W257" s="958"/>
    </row>
    <row r="258" spans="1:23" ht="15.75" customHeight="1">
      <c r="A258" s="958"/>
      <c r="B258" s="958"/>
      <c r="C258" s="958"/>
      <c r="D258" s="958"/>
      <c r="E258" s="958"/>
      <c r="F258" s="1003"/>
      <c r="G258" s="1341"/>
      <c r="H258" s="1341"/>
      <c r="I258" s="958"/>
      <c r="J258" s="958"/>
      <c r="K258" s="958"/>
      <c r="L258" s="958"/>
      <c r="M258" s="958"/>
      <c r="N258" s="958"/>
      <c r="O258" s="958"/>
      <c r="P258" s="958"/>
      <c r="Q258" s="958"/>
      <c r="R258" s="958"/>
      <c r="S258" s="958"/>
      <c r="T258" s="958"/>
      <c r="U258" s="958"/>
      <c r="V258" s="958"/>
      <c r="W258" s="958"/>
    </row>
    <row r="259" spans="1:23" ht="15.75" customHeight="1">
      <c r="A259" s="958"/>
      <c r="B259" s="958"/>
      <c r="C259" s="958"/>
      <c r="D259" s="958"/>
      <c r="E259" s="958"/>
      <c r="F259" s="1003"/>
      <c r="G259" s="1341"/>
      <c r="H259" s="1341"/>
      <c r="I259" s="958"/>
      <c r="J259" s="958"/>
      <c r="K259" s="958"/>
      <c r="L259" s="958"/>
      <c r="M259" s="958"/>
      <c r="N259" s="958"/>
      <c r="O259" s="958"/>
      <c r="P259" s="958"/>
      <c r="Q259" s="958"/>
      <c r="R259" s="958"/>
      <c r="S259" s="958"/>
      <c r="T259" s="958"/>
      <c r="U259" s="958"/>
      <c r="V259" s="958"/>
      <c r="W259" s="958"/>
    </row>
    <row r="260" spans="1:23" ht="15.75" customHeight="1">
      <c r="A260" s="958"/>
      <c r="B260" s="958"/>
      <c r="C260" s="958"/>
      <c r="D260" s="958"/>
      <c r="E260" s="958"/>
      <c r="F260" s="1003"/>
      <c r="G260" s="1341"/>
      <c r="H260" s="1341"/>
      <c r="I260" s="958"/>
      <c r="J260" s="958"/>
      <c r="K260" s="958"/>
      <c r="L260" s="958"/>
      <c r="M260" s="958"/>
      <c r="N260" s="958"/>
      <c r="O260" s="958"/>
      <c r="P260" s="958"/>
      <c r="Q260" s="958"/>
      <c r="R260" s="958"/>
      <c r="S260" s="958"/>
      <c r="T260" s="958"/>
      <c r="U260" s="958"/>
      <c r="V260" s="958"/>
      <c r="W260" s="958"/>
    </row>
    <row r="261" spans="1:23" ht="15.75" customHeight="1">
      <c r="A261" s="958"/>
      <c r="B261" s="958"/>
      <c r="C261" s="958"/>
      <c r="D261" s="958"/>
      <c r="E261" s="958"/>
      <c r="F261" s="1003"/>
      <c r="G261" s="1341"/>
      <c r="H261" s="1341"/>
      <c r="I261" s="958"/>
      <c r="J261" s="958"/>
      <c r="K261" s="958"/>
      <c r="L261" s="958"/>
      <c r="M261" s="958"/>
      <c r="N261" s="958"/>
      <c r="O261" s="958"/>
      <c r="P261" s="958"/>
      <c r="Q261" s="958"/>
      <c r="R261" s="958"/>
      <c r="S261" s="958"/>
      <c r="T261" s="958"/>
      <c r="U261" s="958"/>
      <c r="V261" s="958"/>
      <c r="W261" s="958"/>
    </row>
    <row r="262" spans="1:23" ht="15.75" customHeight="1">
      <c r="A262" s="958"/>
      <c r="B262" s="958"/>
      <c r="C262" s="958"/>
      <c r="D262" s="958"/>
      <c r="E262" s="958"/>
      <c r="F262" s="1003"/>
      <c r="G262" s="1341"/>
      <c r="H262" s="1341"/>
      <c r="I262" s="958"/>
      <c r="J262" s="958"/>
      <c r="K262" s="958"/>
      <c r="L262" s="958"/>
      <c r="M262" s="958"/>
      <c r="N262" s="958"/>
      <c r="O262" s="958"/>
      <c r="P262" s="958"/>
      <c r="Q262" s="958"/>
      <c r="R262" s="958"/>
      <c r="S262" s="958"/>
      <c r="T262" s="958"/>
      <c r="U262" s="958"/>
      <c r="V262" s="958"/>
      <c r="W262" s="958"/>
    </row>
    <row r="263" spans="1:23" ht="15.75" customHeight="1">
      <c r="A263" s="958"/>
      <c r="B263" s="958"/>
      <c r="C263" s="958"/>
      <c r="D263" s="958"/>
      <c r="E263" s="958"/>
      <c r="F263" s="1003"/>
      <c r="G263" s="1341"/>
      <c r="H263" s="1341"/>
      <c r="I263" s="958"/>
      <c r="J263" s="958"/>
      <c r="K263" s="958"/>
      <c r="L263" s="958"/>
      <c r="M263" s="958"/>
      <c r="N263" s="958"/>
      <c r="O263" s="958"/>
      <c r="P263" s="958"/>
      <c r="Q263" s="958"/>
      <c r="R263" s="958"/>
      <c r="S263" s="958"/>
      <c r="T263" s="958"/>
      <c r="U263" s="958"/>
      <c r="V263" s="958"/>
      <c r="W263" s="958"/>
    </row>
    <row r="264" spans="1:23" ht="15.75" customHeight="1">
      <c r="A264" s="958"/>
      <c r="B264" s="958"/>
      <c r="C264" s="958"/>
      <c r="D264" s="958"/>
      <c r="E264" s="958"/>
      <c r="F264" s="1003"/>
      <c r="G264" s="1341"/>
      <c r="H264" s="1341"/>
      <c r="I264" s="958"/>
      <c r="J264" s="958"/>
      <c r="K264" s="958"/>
      <c r="L264" s="958"/>
      <c r="M264" s="958"/>
      <c r="N264" s="958"/>
      <c r="O264" s="958"/>
      <c r="P264" s="958"/>
      <c r="Q264" s="958"/>
      <c r="R264" s="958"/>
      <c r="S264" s="958"/>
      <c r="T264" s="958"/>
      <c r="U264" s="958"/>
      <c r="V264" s="958"/>
      <c r="W264" s="958"/>
    </row>
    <row r="265" spans="1:23" ht="15.75" customHeight="1">
      <c r="A265" s="958"/>
      <c r="B265" s="958"/>
      <c r="C265" s="958"/>
      <c r="D265" s="958"/>
      <c r="E265" s="958"/>
      <c r="F265" s="1003"/>
      <c r="G265" s="1341"/>
      <c r="H265" s="1341"/>
      <c r="I265" s="958"/>
      <c r="J265" s="958"/>
      <c r="K265" s="958"/>
      <c r="L265" s="958"/>
      <c r="M265" s="958"/>
      <c r="N265" s="958"/>
      <c r="O265" s="958"/>
      <c r="P265" s="958"/>
      <c r="Q265" s="958"/>
      <c r="R265" s="958"/>
      <c r="S265" s="958"/>
      <c r="T265" s="958"/>
      <c r="U265" s="958"/>
      <c r="V265" s="958"/>
      <c r="W265" s="958"/>
    </row>
    <row r="266" spans="1:23" ht="15.75" customHeight="1">
      <c r="A266" s="958"/>
      <c r="B266" s="958"/>
      <c r="C266" s="958"/>
      <c r="D266" s="958"/>
      <c r="E266" s="958"/>
      <c r="F266" s="1003"/>
      <c r="G266" s="1341"/>
      <c r="H266" s="1341"/>
      <c r="I266" s="958"/>
      <c r="J266" s="958"/>
      <c r="K266" s="958"/>
      <c r="L266" s="958"/>
      <c r="M266" s="958"/>
      <c r="N266" s="958"/>
      <c r="O266" s="958"/>
      <c r="P266" s="958"/>
      <c r="Q266" s="958"/>
      <c r="R266" s="958"/>
      <c r="S266" s="958"/>
      <c r="T266" s="958"/>
      <c r="U266" s="958"/>
      <c r="V266" s="958"/>
      <c r="W266" s="958"/>
    </row>
    <row r="267" spans="1:23" ht="15.75" customHeight="1">
      <c r="A267" s="958"/>
      <c r="B267" s="958"/>
      <c r="C267" s="958"/>
      <c r="D267" s="958"/>
      <c r="E267" s="958"/>
      <c r="F267" s="1003"/>
      <c r="G267" s="1341"/>
      <c r="H267" s="1341"/>
      <c r="I267" s="958"/>
      <c r="J267" s="958"/>
      <c r="K267" s="958"/>
      <c r="L267" s="958"/>
      <c r="M267" s="958"/>
      <c r="N267" s="958"/>
      <c r="O267" s="958"/>
      <c r="P267" s="958"/>
      <c r="Q267" s="958"/>
      <c r="R267" s="958"/>
      <c r="S267" s="958"/>
      <c r="T267" s="958"/>
      <c r="U267" s="958"/>
      <c r="V267" s="958"/>
      <c r="W267" s="958"/>
    </row>
    <row r="268" spans="1:23" ht="15.75" customHeight="1">
      <c r="A268" s="958"/>
      <c r="B268" s="958"/>
      <c r="C268" s="958"/>
      <c r="D268" s="958"/>
      <c r="E268" s="958"/>
      <c r="F268" s="1003"/>
      <c r="G268" s="1341"/>
      <c r="H268" s="1341"/>
      <c r="I268" s="958"/>
      <c r="J268" s="958"/>
      <c r="K268" s="958"/>
      <c r="L268" s="958"/>
      <c r="M268" s="958"/>
      <c r="N268" s="958"/>
      <c r="O268" s="958"/>
      <c r="P268" s="958"/>
      <c r="Q268" s="958"/>
      <c r="R268" s="958"/>
      <c r="S268" s="958"/>
      <c r="T268" s="958"/>
      <c r="U268" s="958"/>
      <c r="V268" s="958"/>
      <c r="W268" s="958"/>
    </row>
    <row r="269" spans="1:23" ht="15.75" customHeight="1">
      <c r="A269" s="958"/>
      <c r="B269" s="958"/>
      <c r="C269" s="958"/>
      <c r="D269" s="958"/>
      <c r="E269" s="958"/>
      <c r="F269" s="1003"/>
      <c r="G269" s="1341"/>
      <c r="H269" s="1341"/>
      <c r="I269" s="958"/>
      <c r="J269" s="958"/>
      <c r="K269" s="958"/>
      <c r="L269" s="958"/>
      <c r="M269" s="958"/>
      <c r="N269" s="958"/>
      <c r="O269" s="958"/>
      <c r="P269" s="958"/>
      <c r="Q269" s="958"/>
      <c r="R269" s="958"/>
      <c r="S269" s="958"/>
      <c r="T269" s="958"/>
      <c r="U269" s="958"/>
      <c r="V269" s="958"/>
      <c r="W269" s="958"/>
    </row>
    <row r="270" spans="1:23" ht="15.75" customHeight="1">
      <c r="A270" s="958"/>
      <c r="B270" s="958"/>
      <c r="C270" s="958"/>
      <c r="D270" s="958"/>
      <c r="E270" s="958"/>
      <c r="F270" s="1003"/>
      <c r="G270" s="1341"/>
      <c r="H270" s="1341"/>
      <c r="I270" s="958"/>
      <c r="J270" s="958"/>
      <c r="K270" s="958"/>
      <c r="L270" s="958"/>
      <c r="M270" s="958"/>
      <c r="N270" s="958"/>
      <c r="O270" s="958"/>
      <c r="P270" s="958"/>
      <c r="Q270" s="958"/>
      <c r="R270" s="958"/>
      <c r="S270" s="958"/>
      <c r="T270" s="958"/>
      <c r="U270" s="958"/>
      <c r="V270" s="958"/>
      <c r="W270" s="958"/>
    </row>
    <row r="271" spans="1:23" ht="15.75" customHeight="1">
      <c r="A271" s="958"/>
      <c r="B271" s="958"/>
      <c r="C271" s="958"/>
      <c r="D271" s="958"/>
      <c r="E271" s="958"/>
      <c r="F271" s="1003"/>
      <c r="G271" s="1341"/>
      <c r="H271" s="1341"/>
      <c r="I271" s="958"/>
      <c r="J271" s="958"/>
      <c r="K271" s="958"/>
      <c r="L271" s="958"/>
      <c r="M271" s="958"/>
      <c r="N271" s="958"/>
      <c r="O271" s="958"/>
      <c r="P271" s="958"/>
      <c r="Q271" s="958"/>
      <c r="R271" s="958"/>
      <c r="S271" s="958"/>
      <c r="T271" s="958"/>
      <c r="U271" s="958"/>
      <c r="V271" s="958"/>
      <c r="W271" s="958"/>
    </row>
    <row r="272" spans="1:23" ht="15.75" customHeight="1">
      <c r="A272" s="958"/>
      <c r="B272" s="958"/>
      <c r="C272" s="958"/>
      <c r="D272" s="958"/>
      <c r="E272" s="958"/>
      <c r="F272" s="1003"/>
      <c r="G272" s="1341"/>
      <c r="H272" s="1341"/>
      <c r="I272" s="958"/>
      <c r="J272" s="958"/>
      <c r="K272" s="958"/>
      <c r="L272" s="958"/>
      <c r="M272" s="958"/>
      <c r="N272" s="958"/>
      <c r="O272" s="958"/>
      <c r="P272" s="958"/>
      <c r="Q272" s="958"/>
      <c r="R272" s="958"/>
      <c r="S272" s="958"/>
      <c r="T272" s="958"/>
      <c r="U272" s="958"/>
      <c r="V272" s="958"/>
      <c r="W272" s="958"/>
    </row>
    <row r="273" spans="1:23" ht="15.75" customHeight="1">
      <c r="A273" s="958"/>
      <c r="B273" s="958"/>
      <c r="C273" s="958"/>
      <c r="D273" s="958"/>
      <c r="E273" s="958"/>
      <c r="F273" s="1003"/>
      <c r="G273" s="1341"/>
      <c r="H273" s="1341"/>
      <c r="I273" s="958"/>
      <c r="J273" s="958"/>
      <c r="K273" s="958"/>
      <c r="L273" s="958"/>
      <c r="M273" s="958"/>
      <c r="N273" s="958"/>
      <c r="O273" s="958"/>
      <c r="P273" s="958"/>
      <c r="Q273" s="958"/>
      <c r="R273" s="958"/>
      <c r="S273" s="958"/>
      <c r="T273" s="958"/>
      <c r="U273" s="958"/>
      <c r="V273" s="958"/>
      <c r="W273" s="958"/>
    </row>
    <row r="274" spans="1:23" ht="15.75" customHeight="1">
      <c r="A274" s="958"/>
      <c r="B274" s="958"/>
      <c r="C274" s="958"/>
      <c r="D274" s="958"/>
      <c r="E274" s="958"/>
      <c r="F274" s="1003"/>
      <c r="G274" s="1341"/>
      <c r="H274" s="1341"/>
      <c r="I274" s="958"/>
      <c r="J274" s="958"/>
      <c r="K274" s="958"/>
      <c r="L274" s="958"/>
      <c r="M274" s="958"/>
      <c r="N274" s="958"/>
      <c r="O274" s="958"/>
      <c r="P274" s="958"/>
      <c r="Q274" s="958"/>
      <c r="R274" s="958"/>
      <c r="S274" s="958"/>
      <c r="T274" s="958"/>
      <c r="U274" s="958"/>
      <c r="V274" s="958"/>
      <c r="W274" s="958"/>
    </row>
    <row r="275" spans="1:23" ht="15.75" customHeight="1">
      <c r="A275" s="958"/>
      <c r="B275" s="958"/>
      <c r="C275" s="958"/>
      <c r="D275" s="958"/>
      <c r="E275" s="958"/>
      <c r="F275" s="1003"/>
      <c r="G275" s="1341"/>
      <c r="H275" s="1341"/>
      <c r="I275" s="958"/>
      <c r="J275" s="958"/>
      <c r="K275" s="958"/>
      <c r="L275" s="958"/>
      <c r="M275" s="958"/>
      <c r="N275" s="958"/>
      <c r="O275" s="958"/>
      <c r="P275" s="958"/>
      <c r="Q275" s="958"/>
      <c r="R275" s="958"/>
      <c r="S275" s="958"/>
      <c r="T275" s="958"/>
      <c r="U275" s="958"/>
      <c r="V275" s="958"/>
      <c r="W275" s="958"/>
    </row>
    <row r="276" spans="1:23" ht="15.75" customHeight="1">
      <c r="A276" s="958"/>
      <c r="B276" s="958"/>
      <c r="C276" s="958"/>
      <c r="D276" s="958"/>
      <c r="E276" s="958"/>
      <c r="F276" s="1003"/>
      <c r="G276" s="1341"/>
      <c r="H276" s="1341"/>
      <c r="I276" s="958"/>
      <c r="J276" s="958"/>
      <c r="K276" s="958"/>
      <c r="L276" s="958"/>
      <c r="M276" s="958"/>
      <c r="N276" s="958"/>
      <c r="O276" s="958"/>
      <c r="P276" s="958"/>
      <c r="Q276" s="958"/>
      <c r="R276" s="958"/>
      <c r="S276" s="958"/>
      <c r="T276" s="958"/>
      <c r="U276" s="958"/>
      <c r="V276" s="958"/>
      <c r="W276" s="958"/>
    </row>
    <row r="277" spans="1:23" ht="15.75" customHeight="1">
      <c r="A277" s="958"/>
      <c r="B277" s="958"/>
      <c r="C277" s="958"/>
      <c r="D277" s="958"/>
      <c r="E277" s="958"/>
      <c r="F277" s="1003"/>
      <c r="G277" s="1341"/>
      <c r="H277" s="1341"/>
      <c r="I277" s="958"/>
      <c r="J277" s="958"/>
      <c r="K277" s="958"/>
      <c r="L277" s="958"/>
      <c r="M277" s="958"/>
      <c r="N277" s="958"/>
      <c r="O277" s="958"/>
      <c r="P277" s="958"/>
      <c r="Q277" s="958"/>
      <c r="R277" s="958"/>
      <c r="S277" s="958"/>
      <c r="T277" s="958"/>
      <c r="U277" s="958"/>
      <c r="V277" s="958"/>
      <c r="W277" s="958"/>
    </row>
    <row r="278" spans="1:23" ht="15.75" customHeight="1">
      <c r="A278" s="958"/>
      <c r="B278" s="958"/>
      <c r="C278" s="958"/>
      <c r="D278" s="958"/>
      <c r="E278" s="958"/>
      <c r="F278" s="1003"/>
      <c r="G278" s="1341"/>
      <c r="H278" s="1341"/>
      <c r="I278" s="958"/>
      <c r="J278" s="958"/>
      <c r="K278" s="958"/>
      <c r="L278" s="958"/>
      <c r="M278" s="958"/>
      <c r="N278" s="958"/>
      <c r="O278" s="958"/>
      <c r="P278" s="958"/>
      <c r="Q278" s="958"/>
      <c r="R278" s="958"/>
      <c r="S278" s="958"/>
      <c r="T278" s="958"/>
      <c r="U278" s="958"/>
      <c r="V278" s="958"/>
      <c r="W278" s="958"/>
    </row>
    <row r="279" spans="1:23" ht="15.75" customHeight="1">
      <c r="A279" s="958"/>
      <c r="B279" s="958"/>
      <c r="C279" s="958"/>
      <c r="D279" s="958"/>
      <c r="E279" s="958"/>
      <c r="F279" s="1003"/>
      <c r="G279" s="1341"/>
      <c r="H279" s="1341"/>
      <c r="I279" s="958"/>
      <c r="J279" s="958"/>
      <c r="K279" s="958"/>
      <c r="L279" s="958"/>
      <c r="M279" s="958"/>
      <c r="N279" s="958"/>
      <c r="O279" s="958"/>
      <c r="P279" s="958"/>
      <c r="Q279" s="958"/>
      <c r="R279" s="958"/>
      <c r="S279" s="958"/>
      <c r="T279" s="958"/>
      <c r="U279" s="958"/>
      <c r="V279" s="958"/>
      <c r="W279" s="958"/>
    </row>
    <row r="280" spans="1:23" ht="15.75" customHeight="1">
      <c r="A280" s="958"/>
      <c r="B280" s="958"/>
      <c r="C280" s="958"/>
      <c r="D280" s="958"/>
      <c r="E280" s="958"/>
      <c r="F280" s="1003"/>
      <c r="G280" s="1341"/>
      <c r="H280" s="1341"/>
      <c r="I280" s="958"/>
      <c r="J280" s="958"/>
      <c r="K280" s="958"/>
      <c r="L280" s="958"/>
      <c r="M280" s="958"/>
      <c r="N280" s="958"/>
      <c r="O280" s="958"/>
      <c r="P280" s="958"/>
      <c r="Q280" s="958"/>
      <c r="R280" s="958"/>
      <c r="S280" s="958"/>
      <c r="T280" s="958"/>
      <c r="U280" s="958"/>
      <c r="V280" s="958"/>
      <c r="W280" s="958"/>
    </row>
    <row r="281" spans="1:23" ht="15.75" customHeight="1">
      <c r="A281" s="958"/>
      <c r="B281" s="958"/>
      <c r="C281" s="958"/>
      <c r="D281" s="958"/>
      <c r="E281" s="958"/>
      <c r="F281" s="1003"/>
      <c r="G281" s="1341"/>
      <c r="H281" s="1341"/>
      <c r="I281" s="958"/>
      <c r="J281" s="958"/>
      <c r="K281" s="958"/>
      <c r="L281" s="958"/>
      <c r="M281" s="958"/>
      <c r="N281" s="958"/>
      <c r="O281" s="958"/>
      <c r="P281" s="958"/>
      <c r="Q281" s="958"/>
      <c r="R281" s="958"/>
      <c r="S281" s="958"/>
      <c r="T281" s="958"/>
      <c r="U281" s="958"/>
      <c r="V281" s="958"/>
      <c r="W281" s="958"/>
    </row>
    <row r="282" spans="1:23" ht="15.75" customHeight="1">
      <c r="A282" s="958"/>
      <c r="B282" s="958"/>
      <c r="C282" s="958"/>
      <c r="D282" s="958"/>
      <c r="E282" s="958"/>
      <c r="F282" s="1003"/>
      <c r="G282" s="1341"/>
      <c r="H282" s="1341"/>
      <c r="I282" s="958"/>
      <c r="J282" s="958"/>
      <c r="K282" s="958"/>
      <c r="L282" s="958"/>
      <c r="M282" s="958"/>
      <c r="N282" s="958"/>
      <c r="O282" s="958"/>
      <c r="P282" s="958"/>
      <c r="Q282" s="958"/>
      <c r="R282" s="958"/>
      <c r="S282" s="958"/>
      <c r="T282" s="958"/>
      <c r="U282" s="958"/>
      <c r="V282" s="958"/>
      <c r="W282" s="958"/>
    </row>
    <row r="283" spans="1:23" ht="15.75" customHeight="1">
      <c r="A283" s="958"/>
      <c r="B283" s="958"/>
      <c r="C283" s="958"/>
      <c r="D283" s="958"/>
      <c r="E283" s="958"/>
      <c r="F283" s="1003"/>
      <c r="G283" s="1341"/>
      <c r="H283" s="1341"/>
      <c r="I283" s="958"/>
      <c r="J283" s="958"/>
      <c r="K283" s="958"/>
      <c r="L283" s="958"/>
      <c r="M283" s="958"/>
      <c r="N283" s="958"/>
      <c r="O283" s="958"/>
      <c r="P283" s="958"/>
      <c r="Q283" s="958"/>
      <c r="R283" s="958"/>
      <c r="S283" s="958"/>
      <c r="T283" s="958"/>
      <c r="U283" s="958"/>
      <c r="V283" s="958"/>
      <c r="W283" s="958"/>
    </row>
    <row r="284" spans="1:23" ht="15.75" customHeight="1">
      <c r="A284" s="958"/>
      <c r="B284" s="958"/>
      <c r="C284" s="958"/>
      <c r="D284" s="958"/>
      <c r="E284" s="958"/>
      <c r="F284" s="1003"/>
      <c r="G284" s="1341"/>
      <c r="H284" s="1341"/>
      <c r="I284" s="958"/>
      <c r="J284" s="958"/>
      <c r="K284" s="958"/>
      <c r="L284" s="958"/>
      <c r="M284" s="958"/>
      <c r="N284" s="958"/>
      <c r="O284" s="958"/>
      <c r="P284" s="958"/>
      <c r="Q284" s="958"/>
      <c r="R284" s="958"/>
      <c r="S284" s="958"/>
      <c r="T284" s="958"/>
      <c r="U284" s="958"/>
      <c r="V284" s="958"/>
      <c r="W284" s="958"/>
    </row>
    <row r="285" spans="1:23" ht="15.75" customHeight="1">
      <c r="A285" s="958"/>
      <c r="B285" s="958"/>
      <c r="C285" s="958"/>
      <c r="D285" s="958"/>
      <c r="E285" s="958"/>
      <c r="F285" s="1003"/>
      <c r="G285" s="1341"/>
      <c r="H285" s="1341"/>
      <c r="I285" s="958"/>
      <c r="J285" s="958"/>
      <c r="K285" s="958"/>
      <c r="L285" s="958"/>
      <c r="M285" s="958"/>
      <c r="N285" s="958"/>
      <c r="O285" s="958"/>
      <c r="P285" s="958"/>
      <c r="Q285" s="958"/>
      <c r="R285" s="958"/>
      <c r="S285" s="958"/>
      <c r="T285" s="958"/>
      <c r="U285" s="958"/>
      <c r="V285" s="958"/>
      <c r="W285" s="958"/>
    </row>
    <row r="286" spans="1:23" ht="15.75" customHeight="1">
      <c r="A286" s="958"/>
      <c r="B286" s="958"/>
      <c r="C286" s="958"/>
      <c r="D286" s="958"/>
      <c r="E286" s="958"/>
      <c r="F286" s="1003"/>
      <c r="G286" s="1341"/>
      <c r="H286" s="1341"/>
      <c r="I286" s="958"/>
      <c r="J286" s="958"/>
      <c r="K286" s="958"/>
      <c r="L286" s="958"/>
      <c r="M286" s="958"/>
      <c r="N286" s="958"/>
      <c r="O286" s="958"/>
      <c r="P286" s="958"/>
      <c r="Q286" s="958"/>
      <c r="R286" s="958"/>
      <c r="S286" s="958"/>
      <c r="T286" s="958"/>
      <c r="U286" s="958"/>
      <c r="V286" s="958"/>
      <c r="W286" s="958"/>
    </row>
    <row r="287" spans="1:23" ht="15.75" customHeight="1">
      <c r="A287" s="958"/>
      <c r="B287" s="958"/>
      <c r="C287" s="958"/>
      <c r="D287" s="958"/>
      <c r="E287" s="958"/>
      <c r="F287" s="1003"/>
      <c r="G287" s="1341"/>
      <c r="H287" s="1341"/>
      <c r="I287" s="958"/>
      <c r="J287" s="958"/>
      <c r="K287" s="958"/>
      <c r="L287" s="958"/>
      <c r="M287" s="958"/>
      <c r="N287" s="958"/>
      <c r="O287" s="958"/>
      <c r="P287" s="958"/>
      <c r="Q287" s="958"/>
      <c r="R287" s="958"/>
      <c r="S287" s="958"/>
      <c r="T287" s="958"/>
      <c r="U287" s="958"/>
      <c r="V287" s="958"/>
      <c r="W287" s="958"/>
    </row>
    <row r="288" spans="1:23" ht="15.75" customHeight="1">
      <c r="A288" s="958"/>
      <c r="B288" s="958"/>
      <c r="C288" s="958"/>
      <c r="D288" s="958"/>
      <c r="E288" s="958"/>
      <c r="F288" s="1003"/>
      <c r="G288" s="1341"/>
      <c r="H288" s="1341"/>
      <c r="I288" s="958"/>
      <c r="J288" s="958"/>
      <c r="K288" s="958"/>
      <c r="L288" s="958"/>
      <c r="M288" s="958"/>
      <c r="N288" s="958"/>
      <c r="O288" s="958"/>
      <c r="P288" s="958"/>
      <c r="Q288" s="958"/>
      <c r="R288" s="958"/>
      <c r="S288" s="958"/>
      <c r="T288" s="958"/>
      <c r="U288" s="958"/>
      <c r="V288" s="958"/>
      <c r="W288" s="958"/>
    </row>
    <row r="289" spans="1:23" ht="15.75" customHeight="1">
      <c r="A289" s="958"/>
      <c r="B289" s="958"/>
      <c r="C289" s="958"/>
      <c r="D289" s="958"/>
      <c r="E289" s="958"/>
      <c r="F289" s="1003"/>
      <c r="G289" s="1341"/>
      <c r="H289" s="1341"/>
      <c r="I289" s="958"/>
      <c r="J289" s="958"/>
      <c r="K289" s="958"/>
      <c r="L289" s="958"/>
      <c r="M289" s="958"/>
      <c r="N289" s="958"/>
      <c r="O289" s="958"/>
      <c r="P289" s="958"/>
      <c r="Q289" s="958"/>
      <c r="R289" s="958"/>
      <c r="S289" s="958"/>
      <c r="T289" s="958"/>
      <c r="U289" s="958"/>
      <c r="V289" s="958"/>
      <c r="W289" s="958"/>
    </row>
    <row r="290" spans="1:23" ht="15.75" customHeight="1">
      <c r="A290" s="958"/>
      <c r="B290" s="958"/>
      <c r="C290" s="958"/>
      <c r="D290" s="958"/>
      <c r="E290" s="958"/>
      <c r="F290" s="1003"/>
      <c r="G290" s="1341"/>
      <c r="H290" s="1341"/>
      <c r="I290" s="958"/>
      <c r="J290" s="958"/>
      <c r="K290" s="958"/>
      <c r="L290" s="958"/>
      <c r="M290" s="958"/>
      <c r="N290" s="958"/>
      <c r="O290" s="958"/>
      <c r="P290" s="958"/>
      <c r="Q290" s="958"/>
      <c r="R290" s="958"/>
      <c r="S290" s="958"/>
      <c r="T290" s="958"/>
      <c r="U290" s="958"/>
      <c r="V290" s="958"/>
      <c r="W290" s="958"/>
    </row>
    <row r="291" spans="1:23" ht="15.75" customHeight="1">
      <c r="A291" s="958"/>
      <c r="B291" s="958"/>
      <c r="C291" s="958"/>
      <c r="D291" s="958"/>
      <c r="E291" s="958"/>
      <c r="F291" s="1003"/>
      <c r="G291" s="1341"/>
      <c r="H291" s="1341"/>
      <c r="I291" s="958"/>
      <c r="J291" s="958"/>
      <c r="K291" s="958"/>
      <c r="L291" s="958"/>
      <c r="M291" s="958"/>
      <c r="N291" s="958"/>
      <c r="O291" s="958"/>
      <c r="P291" s="958"/>
      <c r="Q291" s="958"/>
      <c r="R291" s="958"/>
      <c r="S291" s="958"/>
      <c r="T291" s="958"/>
      <c r="U291" s="958"/>
      <c r="V291" s="958"/>
      <c r="W291" s="958"/>
    </row>
    <row r="292" spans="1:23" ht="15.75" customHeight="1">
      <c r="A292" s="958"/>
      <c r="B292" s="958"/>
      <c r="C292" s="958"/>
      <c r="D292" s="958"/>
      <c r="E292" s="958"/>
      <c r="F292" s="1003"/>
      <c r="G292" s="1341"/>
      <c r="H292" s="1341"/>
      <c r="I292" s="958"/>
      <c r="J292" s="958"/>
      <c r="K292" s="958"/>
      <c r="L292" s="958"/>
      <c r="M292" s="958"/>
      <c r="N292" s="958"/>
      <c r="O292" s="958"/>
      <c r="P292" s="958"/>
      <c r="Q292" s="958"/>
      <c r="R292" s="958"/>
      <c r="S292" s="958"/>
      <c r="T292" s="958"/>
      <c r="U292" s="958"/>
      <c r="V292" s="958"/>
      <c r="W292" s="958"/>
    </row>
    <row r="293" spans="1:23" ht="15.75" customHeight="1">
      <c r="A293" s="958"/>
      <c r="B293" s="958"/>
      <c r="C293" s="958"/>
      <c r="D293" s="958"/>
      <c r="E293" s="958"/>
      <c r="F293" s="1003"/>
      <c r="G293" s="1341"/>
      <c r="H293" s="1341"/>
      <c r="I293" s="958"/>
      <c r="J293" s="958"/>
      <c r="K293" s="958"/>
      <c r="L293" s="958"/>
      <c r="M293" s="958"/>
      <c r="N293" s="958"/>
      <c r="O293" s="958"/>
      <c r="P293" s="958"/>
      <c r="Q293" s="958"/>
      <c r="R293" s="958"/>
      <c r="S293" s="958"/>
      <c r="T293" s="958"/>
      <c r="U293" s="958"/>
      <c r="V293" s="958"/>
      <c r="W293" s="958"/>
    </row>
    <row r="294" spans="1:23" ht="15.75" customHeight="1">
      <c r="A294" s="958"/>
      <c r="B294" s="958"/>
      <c r="C294" s="958"/>
      <c r="D294" s="958"/>
      <c r="E294" s="958"/>
      <c r="F294" s="1003"/>
      <c r="G294" s="1341"/>
      <c r="H294" s="1341"/>
      <c r="I294" s="958"/>
      <c r="J294" s="958"/>
      <c r="K294" s="958"/>
      <c r="L294" s="958"/>
      <c r="M294" s="958"/>
      <c r="N294" s="958"/>
      <c r="O294" s="958"/>
      <c r="P294" s="958"/>
      <c r="Q294" s="958"/>
      <c r="R294" s="958"/>
      <c r="S294" s="958"/>
      <c r="T294" s="958"/>
      <c r="U294" s="958"/>
      <c r="V294" s="958"/>
      <c r="W294" s="958"/>
    </row>
    <row r="295" spans="1:23" ht="15.75" customHeight="1">
      <c r="A295" s="958"/>
      <c r="B295" s="958"/>
      <c r="C295" s="958"/>
      <c r="D295" s="958"/>
      <c r="E295" s="958"/>
      <c r="F295" s="1003"/>
      <c r="G295" s="1341"/>
      <c r="H295" s="1341"/>
      <c r="I295" s="958"/>
      <c r="J295" s="958"/>
      <c r="K295" s="958"/>
      <c r="L295" s="958"/>
      <c r="M295" s="958"/>
      <c r="N295" s="958"/>
      <c r="O295" s="958"/>
      <c r="P295" s="958"/>
      <c r="Q295" s="958"/>
      <c r="R295" s="958"/>
      <c r="S295" s="958"/>
      <c r="T295" s="958"/>
      <c r="U295" s="958"/>
      <c r="V295" s="958"/>
      <c r="W295" s="958"/>
    </row>
    <row r="296" spans="1:23" ht="15.75" customHeight="1">
      <c r="A296" s="958"/>
      <c r="B296" s="958"/>
      <c r="C296" s="958"/>
      <c r="D296" s="958"/>
      <c r="E296" s="958"/>
      <c r="F296" s="1003"/>
      <c r="G296" s="1341"/>
      <c r="H296" s="1341"/>
      <c r="I296" s="958"/>
      <c r="J296" s="958"/>
      <c r="K296" s="958"/>
      <c r="L296" s="958"/>
      <c r="M296" s="958"/>
      <c r="N296" s="958"/>
      <c r="O296" s="958"/>
      <c r="P296" s="958"/>
      <c r="Q296" s="958"/>
      <c r="R296" s="958"/>
      <c r="S296" s="958"/>
      <c r="T296" s="958"/>
      <c r="U296" s="958"/>
      <c r="V296" s="958"/>
      <c r="W296" s="958"/>
    </row>
    <row r="297" spans="1:23" ht="15.75" customHeight="1">
      <c r="A297" s="958"/>
      <c r="B297" s="958"/>
      <c r="C297" s="958"/>
      <c r="D297" s="958"/>
      <c r="E297" s="958"/>
      <c r="F297" s="1003"/>
      <c r="G297" s="1341"/>
      <c r="H297" s="1341"/>
      <c r="I297" s="958"/>
      <c r="J297" s="958"/>
      <c r="K297" s="958"/>
      <c r="L297" s="958"/>
      <c r="M297" s="958"/>
      <c r="N297" s="958"/>
      <c r="O297" s="958"/>
      <c r="P297" s="958"/>
      <c r="Q297" s="958"/>
      <c r="R297" s="958"/>
      <c r="S297" s="958"/>
      <c r="T297" s="958"/>
      <c r="U297" s="958"/>
      <c r="V297" s="958"/>
      <c r="W297" s="958"/>
    </row>
    <row r="298" spans="1:23" ht="15.75" customHeight="1">
      <c r="A298" s="958"/>
      <c r="B298" s="958"/>
      <c r="C298" s="958"/>
      <c r="D298" s="958"/>
      <c r="E298" s="958"/>
      <c r="F298" s="1003"/>
      <c r="G298" s="1341"/>
      <c r="H298" s="1341"/>
      <c r="I298" s="958"/>
      <c r="J298" s="958"/>
      <c r="K298" s="958"/>
      <c r="L298" s="958"/>
      <c r="M298" s="958"/>
      <c r="N298" s="958"/>
      <c r="O298" s="958"/>
      <c r="P298" s="958"/>
      <c r="Q298" s="958"/>
      <c r="R298" s="958"/>
      <c r="S298" s="958"/>
      <c r="T298" s="958"/>
      <c r="U298" s="958"/>
      <c r="V298" s="958"/>
      <c r="W298" s="958"/>
    </row>
    <row r="299" spans="1:23" ht="15.75" customHeight="1">
      <c r="A299" s="958"/>
      <c r="B299" s="958"/>
      <c r="C299" s="958"/>
      <c r="D299" s="958"/>
      <c r="E299" s="958"/>
      <c r="F299" s="1003"/>
      <c r="G299" s="1341"/>
      <c r="H299" s="1341"/>
      <c r="I299" s="958"/>
      <c r="J299" s="958"/>
      <c r="K299" s="958"/>
      <c r="L299" s="958"/>
      <c r="M299" s="958"/>
      <c r="N299" s="958"/>
      <c r="O299" s="958"/>
      <c r="P299" s="958"/>
      <c r="Q299" s="958"/>
      <c r="R299" s="958"/>
      <c r="S299" s="958"/>
      <c r="T299" s="958"/>
      <c r="U299" s="958"/>
      <c r="V299" s="958"/>
      <c r="W299" s="958"/>
    </row>
    <row r="300" spans="1:23" ht="15.75" customHeight="1">
      <c r="A300" s="958"/>
      <c r="B300" s="958"/>
      <c r="C300" s="958"/>
      <c r="D300" s="958"/>
      <c r="E300" s="958"/>
      <c r="F300" s="1003"/>
      <c r="G300" s="1341"/>
      <c r="H300" s="1341"/>
      <c r="I300" s="958"/>
      <c r="J300" s="958"/>
      <c r="K300" s="958"/>
      <c r="L300" s="958"/>
      <c r="M300" s="958"/>
      <c r="N300" s="958"/>
      <c r="O300" s="958"/>
      <c r="P300" s="958"/>
      <c r="Q300" s="958"/>
      <c r="R300" s="958"/>
      <c r="S300" s="958"/>
      <c r="T300" s="958"/>
      <c r="U300" s="958"/>
      <c r="V300" s="958"/>
      <c r="W300" s="958"/>
    </row>
    <row r="301" spans="1:23" ht="15.75" customHeight="1">
      <c r="A301" s="958"/>
      <c r="B301" s="958"/>
      <c r="C301" s="958"/>
      <c r="D301" s="958"/>
      <c r="E301" s="958"/>
      <c r="F301" s="1003"/>
      <c r="G301" s="1341"/>
      <c r="H301" s="1341"/>
      <c r="I301" s="958"/>
      <c r="J301" s="958"/>
      <c r="K301" s="958"/>
      <c r="L301" s="958"/>
      <c r="M301" s="958"/>
      <c r="N301" s="958"/>
      <c r="O301" s="958"/>
      <c r="P301" s="958"/>
      <c r="Q301" s="958"/>
      <c r="R301" s="958"/>
      <c r="S301" s="958"/>
      <c r="T301" s="958"/>
      <c r="U301" s="958"/>
      <c r="V301" s="958"/>
      <c r="W301" s="958"/>
    </row>
    <row r="302" spans="1:23" ht="15.75" customHeight="1">
      <c r="A302" s="958"/>
      <c r="B302" s="958"/>
      <c r="C302" s="958"/>
      <c r="D302" s="958"/>
      <c r="E302" s="958"/>
      <c r="F302" s="1003"/>
      <c r="G302" s="1341"/>
      <c r="H302" s="1341"/>
      <c r="I302" s="958"/>
      <c r="J302" s="958"/>
      <c r="K302" s="958"/>
      <c r="L302" s="958"/>
      <c r="M302" s="958"/>
      <c r="N302" s="958"/>
      <c r="O302" s="958"/>
      <c r="P302" s="958"/>
      <c r="Q302" s="958"/>
      <c r="R302" s="958"/>
      <c r="S302" s="958"/>
      <c r="T302" s="958"/>
      <c r="U302" s="958"/>
      <c r="V302" s="958"/>
      <c r="W302" s="958"/>
    </row>
    <row r="303" spans="1:23" ht="15.75" customHeight="1">
      <c r="A303" s="958"/>
      <c r="B303" s="958"/>
      <c r="C303" s="958"/>
      <c r="D303" s="958"/>
      <c r="E303" s="958"/>
      <c r="F303" s="1003"/>
      <c r="G303" s="1341"/>
      <c r="H303" s="1341"/>
      <c r="I303" s="958"/>
      <c r="J303" s="958"/>
      <c r="K303" s="958"/>
      <c r="L303" s="958"/>
      <c r="M303" s="958"/>
      <c r="N303" s="958"/>
      <c r="O303" s="958"/>
      <c r="P303" s="958"/>
      <c r="Q303" s="958"/>
      <c r="R303" s="958"/>
      <c r="S303" s="958"/>
      <c r="T303" s="958"/>
      <c r="U303" s="958"/>
      <c r="V303" s="958"/>
      <c r="W303" s="958"/>
    </row>
    <row r="304" spans="1:23" ht="15.75" customHeight="1">
      <c r="A304" s="958"/>
      <c r="B304" s="958"/>
      <c r="C304" s="958"/>
      <c r="D304" s="958"/>
      <c r="E304" s="958"/>
      <c r="F304" s="1003"/>
      <c r="G304" s="1341"/>
      <c r="H304" s="1341"/>
      <c r="I304" s="958"/>
      <c r="J304" s="958"/>
      <c r="K304" s="958"/>
      <c r="L304" s="958"/>
      <c r="M304" s="958"/>
      <c r="N304" s="958"/>
      <c r="O304" s="958"/>
      <c r="P304" s="958"/>
      <c r="Q304" s="958"/>
      <c r="R304" s="958"/>
      <c r="S304" s="958"/>
      <c r="T304" s="958"/>
      <c r="U304" s="958"/>
      <c r="V304" s="958"/>
      <c r="W304" s="958"/>
    </row>
    <row r="305" spans="1:23" ht="15.75" customHeight="1">
      <c r="A305" s="958"/>
      <c r="B305" s="958"/>
      <c r="C305" s="958"/>
      <c r="D305" s="958"/>
      <c r="E305" s="958"/>
      <c r="F305" s="1003"/>
      <c r="G305" s="1341"/>
      <c r="H305" s="1341"/>
      <c r="I305" s="958"/>
      <c r="J305" s="958"/>
      <c r="K305" s="958"/>
      <c r="L305" s="958"/>
      <c r="M305" s="958"/>
      <c r="N305" s="958"/>
      <c r="O305" s="958"/>
      <c r="P305" s="958"/>
      <c r="Q305" s="958"/>
      <c r="R305" s="958"/>
      <c r="S305" s="958"/>
      <c r="T305" s="958"/>
      <c r="U305" s="958"/>
      <c r="V305" s="958"/>
      <c r="W305" s="958"/>
    </row>
    <row r="306" spans="1:23" ht="15.75" customHeight="1">
      <c r="A306" s="958"/>
      <c r="B306" s="958"/>
      <c r="C306" s="958"/>
      <c r="D306" s="958"/>
      <c r="E306" s="958"/>
      <c r="F306" s="1003"/>
      <c r="G306" s="1341"/>
      <c r="H306" s="1341"/>
      <c r="I306" s="958"/>
      <c r="J306" s="958"/>
      <c r="K306" s="958"/>
      <c r="L306" s="958"/>
      <c r="M306" s="958"/>
      <c r="N306" s="958"/>
      <c r="O306" s="958"/>
      <c r="P306" s="958"/>
      <c r="Q306" s="958"/>
      <c r="R306" s="958"/>
      <c r="S306" s="958"/>
      <c r="T306" s="958"/>
      <c r="U306" s="958"/>
      <c r="V306" s="958"/>
      <c r="W306" s="958"/>
    </row>
    <row r="307" spans="1:23" ht="15.75" customHeight="1">
      <c r="A307" s="958"/>
      <c r="B307" s="958"/>
      <c r="C307" s="958"/>
      <c r="D307" s="958"/>
      <c r="E307" s="958"/>
      <c r="F307" s="1003"/>
      <c r="G307" s="1341"/>
      <c r="H307" s="1341"/>
      <c r="I307" s="958"/>
      <c r="J307" s="958"/>
      <c r="K307" s="958"/>
      <c r="L307" s="958"/>
      <c r="M307" s="958"/>
      <c r="N307" s="958"/>
      <c r="O307" s="958"/>
      <c r="P307" s="958"/>
      <c r="Q307" s="958"/>
      <c r="R307" s="958"/>
      <c r="S307" s="958"/>
      <c r="T307" s="958"/>
      <c r="U307" s="958"/>
      <c r="V307" s="958"/>
      <c r="W307" s="958"/>
    </row>
    <row r="308" spans="1:23" ht="15.75" customHeight="1">
      <c r="A308" s="958"/>
      <c r="B308" s="958"/>
      <c r="C308" s="958"/>
      <c r="D308" s="958"/>
      <c r="E308" s="958"/>
      <c r="F308" s="1003"/>
      <c r="G308" s="1341"/>
      <c r="H308" s="1341"/>
      <c r="I308" s="958"/>
      <c r="J308" s="958"/>
      <c r="K308" s="958"/>
      <c r="L308" s="958"/>
      <c r="M308" s="958"/>
      <c r="N308" s="958"/>
      <c r="O308" s="958"/>
      <c r="P308" s="958"/>
      <c r="Q308" s="958"/>
      <c r="R308" s="958"/>
      <c r="S308" s="958"/>
      <c r="T308" s="958"/>
      <c r="U308" s="958"/>
      <c r="V308" s="958"/>
      <c r="W308" s="958"/>
    </row>
    <row r="309" spans="1:23" ht="15.75" customHeight="1">
      <c r="A309" s="958"/>
      <c r="B309" s="958"/>
      <c r="C309" s="958"/>
      <c r="D309" s="958"/>
      <c r="E309" s="958"/>
      <c r="F309" s="1003"/>
      <c r="G309" s="1341"/>
      <c r="H309" s="1341"/>
      <c r="I309" s="958"/>
      <c r="J309" s="958"/>
      <c r="K309" s="958"/>
      <c r="L309" s="958"/>
      <c r="M309" s="958"/>
      <c r="N309" s="958"/>
      <c r="O309" s="958"/>
      <c r="P309" s="958"/>
      <c r="Q309" s="958"/>
      <c r="R309" s="958"/>
      <c r="S309" s="958"/>
      <c r="T309" s="958"/>
      <c r="U309" s="958"/>
      <c r="V309" s="958"/>
      <c r="W309" s="958"/>
    </row>
    <row r="310" spans="1:23" ht="15.75" customHeight="1">
      <c r="A310" s="958"/>
      <c r="B310" s="958"/>
      <c r="C310" s="958"/>
      <c r="D310" s="958"/>
      <c r="E310" s="958"/>
      <c r="F310" s="1003"/>
      <c r="G310" s="1341"/>
      <c r="H310" s="1341"/>
      <c r="I310" s="958"/>
      <c r="J310" s="958"/>
      <c r="K310" s="958"/>
      <c r="L310" s="958"/>
      <c r="M310" s="958"/>
      <c r="N310" s="958"/>
      <c r="O310" s="958"/>
      <c r="P310" s="958"/>
      <c r="Q310" s="958"/>
      <c r="R310" s="958"/>
      <c r="S310" s="958"/>
      <c r="T310" s="958"/>
      <c r="U310" s="958"/>
      <c r="V310" s="958"/>
      <c r="W310" s="958"/>
    </row>
    <row r="311" spans="1:23" ht="15.75" customHeight="1">
      <c r="A311" s="958"/>
      <c r="B311" s="958"/>
      <c r="C311" s="958"/>
      <c r="D311" s="958"/>
      <c r="E311" s="958"/>
      <c r="F311" s="1003"/>
      <c r="G311" s="1341"/>
      <c r="H311" s="1341"/>
      <c r="I311" s="958"/>
      <c r="J311" s="958"/>
      <c r="K311" s="958"/>
      <c r="L311" s="958"/>
      <c r="M311" s="958"/>
      <c r="N311" s="958"/>
      <c r="O311" s="958"/>
      <c r="P311" s="958"/>
      <c r="Q311" s="958"/>
      <c r="R311" s="958"/>
      <c r="S311" s="958"/>
      <c r="T311" s="958"/>
      <c r="U311" s="958"/>
      <c r="V311" s="958"/>
      <c r="W311" s="958"/>
    </row>
    <row r="312" spans="1:23" ht="15.75" customHeight="1">
      <c r="A312" s="958"/>
      <c r="B312" s="958"/>
      <c r="C312" s="958"/>
      <c r="D312" s="958"/>
      <c r="E312" s="958"/>
      <c r="F312" s="1003"/>
      <c r="G312" s="1341"/>
      <c r="H312" s="1341"/>
      <c r="I312" s="958"/>
      <c r="J312" s="958"/>
      <c r="K312" s="958"/>
      <c r="L312" s="958"/>
      <c r="M312" s="958"/>
      <c r="N312" s="958"/>
      <c r="O312" s="958"/>
      <c r="P312" s="958"/>
      <c r="Q312" s="958"/>
      <c r="R312" s="958"/>
      <c r="S312" s="958"/>
      <c r="T312" s="958"/>
      <c r="U312" s="958"/>
      <c r="V312" s="958"/>
      <c r="W312" s="958"/>
    </row>
    <row r="313" spans="1:23" ht="15.75" customHeight="1">
      <c r="A313" s="958"/>
      <c r="B313" s="958"/>
      <c r="C313" s="958"/>
      <c r="D313" s="958"/>
      <c r="E313" s="958"/>
      <c r="F313" s="1003"/>
      <c r="G313" s="1341"/>
      <c r="H313" s="1341"/>
      <c r="I313" s="958"/>
      <c r="J313" s="958"/>
      <c r="K313" s="958"/>
      <c r="L313" s="958"/>
      <c r="M313" s="958"/>
      <c r="N313" s="958"/>
      <c r="O313" s="958"/>
      <c r="P313" s="958"/>
      <c r="Q313" s="958"/>
      <c r="R313" s="958"/>
      <c r="S313" s="958"/>
      <c r="T313" s="958"/>
      <c r="U313" s="958"/>
      <c r="V313" s="958"/>
      <c r="W313" s="958"/>
    </row>
    <row r="314" spans="1:23" ht="15.75" customHeight="1">
      <c r="A314" s="958"/>
      <c r="B314" s="958"/>
      <c r="C314" s="958"/>
      <c r="D314" s="958"/>
      <c r="E314" s="958"/>
      <c r="F314" s="1003"/>
      <c r="G314" s="1341"/>
      <c r="H314" s="1341"/>
      <c r="I314" s="958"/>
      <c r="J314" s="958"/>
      <c r="K314" s="958"/>
      <c r="L314" s="958"/>
      <c r="M314" s="958"/>
      <c r="N314" s="958"/>
      <c r="O314" s="958"/>
      <c r="P314" s="958"/>
      <c r="Q314" s="958"/>
      <c r="R314" s="958"/>
      <c r="S314" s="958"/>
      <c r="T314" s="958"/>
      <c r="U314" s="958"/>
      <c r="V314" s="958"/>
      <c r="W314" s="958"/>
    </row>
    <row r="315" spans="1:23" ht="15.75" customHeight="1">
      <c r="A315" s="958"/>
      <c r="B315" s="958"/>
      <c r="C315" s="958"/>
      <c r="D315" s="958"/>
      <c r="E315" s="958"/>
      <c r="F315" s="1003"/>
      <c r="G315" s="1341"/>
      <c r="H315" s="1341"/>
      <c r="I315" s="958"/>
      <c r="J315" s="958"/>
      <c r="K315" s="958"/>
      <c r="L315" s="958"/>
      <c r="M315" s="958"/>
      <c r="N315" s="958"/>
      <c r="O315" s="958"/>
      <c r="P315" s="958"/>
      <c r="Q315" s="958"/>
      <c r="R315" s="958"/>
      <c r="S315" s="958"/>
      <c r="T315" s="958"/>
      <c r="U315" s="958"/>
      <c r="V315" s="958"/>
      <c r="W315" s="958"/>
    </row>
    <row r="316" spans="1:23" ht="15.75" customHeight="1">
      <c r="A316" s="958"/>
      <c r="B316" s="958"/>
      <c r="C316" s="958"/>
      <c r="D316" s="958"/>
      <c r="E316" s="958"/>
      <c r="F316" s="1003"/>
      <c r="G316" s="1341"/>
      <c r="H316" s="1341"/>
      <c r="I316" s="958"/>
      <c r="J316" s="958"/>
      <c r="K316" s="958"/>
      <c r="L316" s="958"/>
      <c r="M316" s="958"/>
      <c r="N316" s="958"/>
      <c r="O316" s="958"/>
      <c r="P316" s="958"/>
      <c r="Q316" s="958"/>
      <c r="R316" s="958"/>
      <c r="S316" s="958"/>
      <c r="T316" s="958"/>
      <c r="U316" s="958"/>
      <c r="V316" s="958"/>
      <c r="W316" s="958"/>
    </row>
    <row r="317" spans="1:23" ht="15.75" customHeight="1">
      <c r="A317" s="958"/>
      <c r="B317" s="958"/>
      <c r="C317" s="958"/>
      <c r="D317" s="958"/>
      <c r="E317" s="958"/>
      <c r="F317" s="1003"/>
      <c r="G317" s="1341"/>
      <c r="H317" s="1341"/>
      <c r="I317" s="958"/>
      <c r="J317" s="958"/>
      <c r="K317" s="958"/>
      <c r="L317" s="958"/>
      <c r="M317" s="958"/>
      <c r="N317" s="958"/>
      <c r="O317" s="958"/>
      <c r="P317" s="958"/>
      <c r="Q317" s="958"/>
      <c r="R317" s="958"/>
      <c r="S317" s="958"/>
      <c r="T317" s="958"/>
      <c r="U317" s="958"/>
      <c r="V317" s="958"/>
      <c r="W317" s="958"/>
    </row>
    <row r="318" spans="1:23" ht="15.75" customHeight="1">
      <c r="A318" s="958"/>
      <c r="B318" s="958"/>
      <c r="C318" s="958"/>
      <c r="D318" s="958"/>
      <c r="E318" s="958"/>
      <c r="F318" s="1003"/>
      <c r="G318" s="1341"/>
      <c r="H318" s="1341"/>
      <c r="I318" s="958"/>
      <c r="J318" s="958"/>
      <c r="K318" s="958"/>
      <c r="L318" s="958"/>
      <c r="M318" s="958"/>
      <c r="N318" s="958"/>
      <c r="O318" s="958"/>
      <c r="P318" s="958"/>
      <c r="Q318" s="958"/>
      <c r="R318" s="958"/>
      <c r="S318" s="958"/>
      <c r="T318" s="958"/>
      <c r="U318" s="958"/>
      <c r="V318" s="958"/>
      <c r="W318" s="958"/>
    </row>
    <row r="319" spans="1:23" ht="15.75" customHeight="1">
      <c r="A319" s="958"/>
      <c r="B319" s="958"/>
      <c r="C319" s="958"/>
      <c r="D319" s="958"/>
      <c r="E319" s="958"/>
      <c r="F319" s="1003"/>
      <c r="G319" s="1341"/>
      <c r="H319" s="1341"/>
      <c r="I319" s="958"/>
      <c r="J319" s="958"/>
      <c r="K319" s="958"/>
      <c r="L319" s="958"/>
      <c r="M319" s="958"/>
      <c r="N319" s="958"/>
      <c r="O319" s="958"/>
      <c r="P319" s="958"/>
      <c r="Q319" s="958"/>
      <c r="R319" s="958"/>
      <c r="S319" s="958"/>
      <c r="T319" s="958"/>
      <c r="U319" s="958"/>
      <c r="V319" s="958"/>
      <c r="W319" s="958"/>
    </row>
    <row r="320" spans="1:23" ht="15.75" customHeight="1">
      <c r="A320" s="958"/>
      <c r="B320" s="958"/>
      <c r="C320" s="958"/>
      <c r="D320" s="958"/>
      <c r="E320" s="958"/>
      <c r="F320" s="1003"/>
      <c r="G320" s="1341"/>
      <c r="H320" s="1341"/>
      <c r="I320" s="958"/>
      <c r="J320" s="958"/>
      <c r="K320" s="958"/>
      <c r="L320" s="958"/>
      <c r="M320" s="958"/>
      <c r="N320" s="958"/>
      <c r="O320" s="958"/>
      <c r="P320" s="958"/>
      <c r="Q320" s="958"/>
      <c r="R320" s="958"/>
      <c r="S320" s="958"/>
      <c r="T320" s="958"/>
      <c r="U320" s="958"/>
      <c r="V320" s="958"/>
      <c r="W320" s="958"/>
    </row>
    <row r="321" spans="1:23" ht="15.75" customHeight="1">
      <c r="A321" s="958"/>
      <c r="B321" s="958"/>
      <c r="C321" s="958"/>
      <c r="D321" s="958"/>
      <c r="E321" s="958"/>
      <c r="F321" s="1003"/>
      <c r="G321" s="1341"/>
      <c r="H321" s="1341"/>
      <c r="I321" s="958"/>
      <c r="J321" s="958"/>
      <c r="K321" s="958"/>
      <c r="L321" s="958"/>
      <c r="M321" s="958"/>
      <c r="N321" s="958"/>
      <c r="O321" s="958"/>
      <c r="P321" s="958"/>
      <c r="Q321" s="958"/>
      <c r="R321" s="958"/>
      <c r="S321" s="958"/>
      <c r="T321" s="958"/>
      <c r="U321" s="958"/>
      <c r="V321" s="958"/>
      <c r="W321" s="958"/>
    </row>
    <row r="322" spans="1:23" ht="15.75" customHeight="1">
      <c r="A322" s="958"/>
      <c r="B322" s="958"/>
      <c r="C322" s="958"/>
      <c r="D322" s="958"/>
      <c r="E322" s="958"/>
      <c r="F322" s="1003"/>
      <c r="G322" s="1341"/>
      <c r="H322" s="1341"/>
      <c r="I322" s="958"/>
      <c r="J322" s="958"/>
      <c r="K322" s="958"/>
      <c r="L322" s="958"/>
      <c r="M322" s="958"/>
      <c r="N322" s="958"/>
      <c r="O322" s="958"/>
      <c r="P322" s="958"/>
      <c r="Q322" s="958"/>
      <c r="R322" s="958"/>
      <c r="S322" s="958"/>
      <c r="T322" s="958"/>
      <c r="U322" s="958"/>
      <c r="V322" s="958"/>
      <c r="W322" s="958"/>
    </row>
    <row r="323" spans="1:23" ht="15.75" customHeight="1">
      <c r="A323" s="958"/>
      <c r="B323" s="958"/>
      <c r="C323" s="958"/>
      <c r="D323" s="958"/>
      <c r="E323" s="958"/>
      <c r="F323" s="1003"/>
      <c r="G323" s="1341"/>
      <c r="H323" s="1341"/>
      <c r="I323" s="958"/>
      <c r="J323" s="958"/>
      <c r="K323" s="958"/>
      <c r="L323" s="958"/>
      <c r="M323" s="958"/>
      <c r="N323" s="958"/>
      <c r="O323" s="958"/>
      <c r="P323" s="958"/>
      <c r="Q323" s="958"/>
      <c r="R323" s="958"/>
      <c r="S323" s="958"/>
      <c r="T323" s="958"/>
      <c r="U323" s="958"/>
      <c r="V323" s="958"/>
      <c r="W323" s="958"/>
    </row>
    <row r="324" spans="1:23" ht="15.75" customHeight="1">
      <c r="A324" s="958"/>
      <c r="B324" s="958"/>
      <c r="C324" s="958"/>
      <c r="D324" s="958"/>
      <c r="E324" s="958"/>
      <c r="F324" s="1003"/>
      <c r="G324" s="1341"/>
      <c r="H324" s="1341"/>
      <c r="I324" s="958"/>
      <c r="J324" s="958"/>
      <c r="K324" s="958"/>
      <c r="L324" s="958"/>
      <c r="M324" s="958"/>
      <c r="N324" s="958"/>
      <c r="O324" s="958"/>
      <c r="P324" s="958"/>
      <c r="Q324" s="958"/>
      <c r="R324" s="958"/>
      <c r="S324" s="958"/>
      <c r="T324" s="958"/>
      <c r="U324" s="958"/>
      <c r="V324" s="958"/>
      <c r="W324" s="958"/>
    </row>
    <row r="325" spans="1:23" ht="15.75" customHeight="1">
      <c r="A325" s="958"/>
      <c r="B325" s="958"/>
      <c r="C325" s="958"/>
      <c r="D325" s="958"/>
      <c r="E325" s="958"/>
      <c r="F325" s="1003"/>
      <c r="G325" s="1341"/>
      <c r="H325" s="1341"/>
      <c r="I325" s="958"/>
      <c r="J325" s="958"/>
      <c r="K325" s="958"/>
      <c r="L325" s="958"/>
      <c r="M325" s="958"/>
      <c r="N325" s="958"/>
      <c r="O325" s="958"/>
      <c r="P325" s="958"/>
      <c r="Q325" s="958"/>
      <c r="R325" s="958"/>
      <c r="S325" s="958"/>
      <c r="T325" s="958"/>
      <c r="U325" s="958"/>
      <c r="V325" s="958"/>
      <c r="W325" s="958"/>
    </row>
    <row r="326" spans="1:23" ht="15.75" customHeight="1">
      <c r="A326" s="958"/>
      <c r="B326" s="958"/>
      <c r="C326" s="958"/>
      <c r="D326" s="958"/>
      <c r="E326" s="958"/>
      <c r="F326" s="1003"/>
      <c r="G326" s="1341"/>
      <c r="H326" s="1341"/>
      <c r="I326" s="958"/>
      <c r="J326" s="958"/>
      <c r="K326" s="958"/>
      <c r="L326" s="958"/>
      <c r="M326" s="958"/>
      <c r="N326" s="958"/>
      <c r="O326" s="958"/>
      <c r="P326" s="958"/>
      <c r="Q326" s="958"/>
      <c r="R326" s="958"/>
      <c r="S326" s="958"/>
      <c r="T326" s="958"/>
      <c r="U326" s="958"/>
      <c r="V326" s="958"/>
      <c r="W326" s="958"/>
    </row>
    <row r="327" spans="1:23" ht="15.75" customHeight="1">
      <c r="A327" s="958"/>
      <c r="B327" s="958"/>
      <c r="C327" s="958"/>
      <c r="D327" s="958"/>
      <c r="E327" s="958"/>
      <c r="F327" s="1003"/>
      <c r="G327" s="1341"/>
      <c r="H327" s="1341"/>
      <c r="I327" s="958"/>
      <c r="J327" s="958"/>
      <c r="K327" s="958"/>
      <c r="L327" s="958"/>
      <c r="M327" s="958"/>
      <c r="N327" s="958"/>
      <c r="O327" s="958"/>
      <c r="P327" s="958"/>
      <c r="Q327" s="958"/>
      <c r="R327" s="958"/>
      <c r="S327" s="958"/>
      <c r="T327" s="958"/>
      <c r="U327" s="958"/>
      <c r="V327" s="958"/>
      <c r="W327" s="958"/>
    </row>
    <row r="328" spans="1:23" ht="15.75" customHeight="1">
      <c r="A328" s="958"/>
      <c r="B328" s="958"/>
      <c r="C328" s="958"/>
      <c r="D328" s="958"/>
      <c r="E328" s="958"/>
      <c r="F328" s="1003"/>
      <c r="G328" s="1341"/>
      <c r="H328" s="1341"/>
      <c r="I328" s="958"/>
      <c r="J328" s="958"/>
      <c r="K328" s="958"/>
      <c r="L328" s="958"/>
      <c r="M328" s="958"/>
      <c r="N328" s="958"/>
      <c r="O328" s="958"/>
      <c r="P328" s="958"/>
      <c r="Q328" s="958"/>
      <c r="R328" s="958"/>
      <c r="S328" s="958"/>
      <c r="T328" s="958"/>
      <c r="U328" s="958"/>
      <c r="V328" s="958"/>
      <c r="W328" s="958"/>
    </row>
    <row r="329" spans="1:23" ht="15.75" customHeight="1">
      <c r="A329" s="958"/>
      <c r="B329" s="958"/>
      <c r="C329" s="958"/>
      <c r="D329" s="958"/>
      <c r="E329" s="958"/>
      <c r="F329" s="1003"/>
      <c r="G329" s="1341"/>
      <c r="H329" s="1341"/>
      <c r="I329" s="958"/>
      <c r="J329" s="958"/>
      <c r="K329" s="958"/>
      <c r="L329" s="958"/>
      <c r="M329" s="958"/>
      <c r="N329" s="958"/>
      <c r="O329" s="958"/>
      <c r="P329" s="958"/>
      <c r="Q329" s="958"/>
      <c r="R329" s="958"/>
      <c r="S329" s="958"/>
      <c r="T329" s="958"/>
      <c r="U329" s="958"/>
      <c r="V329" s="958"/>
      <c r="W329" s="958"/>
    </row>
    <row r="330" spans="1:23" ht="15.75" customHeight="1">
      <c r="A330" s="958"/>
      <c r="B330" s="958"/>
      <c r="C330" s="958"/>
      <c r="D330" s="958"/>
      <c r="E330" s="958"/>
      <c r="F330" s="1003"/>
      <c r="G330" s="1341"/>
      <c r="H330" s="1341"/>
      <c r="I330" s="958"/>
      <c r="J330" s="958"/>
      <c r="K330" s="958"/>
      <c r="L330" s="958"/>
      <c r="M330" s="958"/>
      <c r="N330" s="958"/>
      <c r="O330" s="958"/>
      <c r="P330" s="958"/>
      <c r="Q330" s="958"/>
      <c r="R330" s="958"/>
      <c r="S330" s="958"/>
      <c r="T330" s="958"/>
      <c r="U330" s="958"/>
      <c r="V330" s="958"/>
      <c r="W330" s="958"/>
    </row>
    <row r="331" spans="1:23" ht="15.75" customHeight="1">
      <c r="A331" s="958"/>
      <c r="B331" s="958"/>
      <c r="C331" s="958"/>
      <c r="D331" s="958"/>
      <c r="E331" s="958"/>
      <c r="F331" s="1003"/>
      <c r="G331" s="1341"/>
      <c r="H331" s="1341"/>
      <c r="I331" s="958"/>
      <c r="J331" s="958"/>
      <c r="K331" s="958"/>
      <c r="L331" s="958"/>
      <c r="M331" s="958"/>
      <c r="N331" s="958"/>
      <c r="O331" s="958"/>
      <c r="P331" s="958"/>
      <c r="Q331" s="958"/>
      <c r="R331" s="958"/>
      <c r="S331" s="958"/>
      <c r="T331" s="958"/>
      <c r="U331" s="958"/>
      <c r="V331" s="958"/>
      <c r="W331" s="958"/>
    </row>
    <row r="332" spans="1:23" ht="15.75" customHeight="1">
      <c r="A332" s="958"/>
      <c r="B332" s="958"/>
      <c r="C332" s="958"/>
      <c r="D332" s="958"/>
      <c r="E332" s="958"/>
      <c r="F332" s="1003"/>
      <c r="G332" s="1341"/>
      <c r="H332" s="1341"/>
      <c r="I332" s="958"/>
      <c r="J332" s="958"/>
      <c r="K332" s="958"/>
      <c r="L332" s="958"/>
      <c r="M332" s="958"/>
      <c r="N332" s="958"/>
      <c r="O332" s="958"/>
      <c r="P332" s="958"/>
      <c r="Q332" s="958"/>
      <c r="R332" s="958"/>
      <c r="S332" s="958"/>
      <c r="T332" s="958"/>
      <c r="U332" s="958"/>
      <c r="V332" s="958"/>
      <c r="W332" s="958"/>
    </row>
    <row r="333" spans="1:23" ht="15.75" customHeight="1">
      <c r="A333" s="958"/>
      <c r="B333" s="958"/>
      <c r="C333" s="958"/>
      <c r="D333" s="958"/>
      <c r="E333" s="958"/>
      <c r="F333" s="1003"/>
      <c r="G333" s="1341"/>
      <c r="H333" s="1341"/>
      <c r="I333" s="958"/>
      <c r="J333" s="958"/>
      <c r="K333" s="958"/>
      <c r="L333" s="958"/>
      <c r="M333" s="958"/>
      <c r="N333" s="958"/>
      <c r="O333" s="958"/>
      <c r="P333" s="958"/>
      <c r="Q333" s="958"/>
      <c r="R333" s="958"/>
      <c r="S333" s="958"/>
      <c r="T333" s="958"/>
      <c r="U333" s="958"/>
      <c r="V333" s="958"/>
      <c r="W333" s="958"/>
    </row>
    <row r="334" spans="1:23" ht="15.75" customHeight="1">
      <c r="A334" s="958"/>
      <c r="B334" s="958"/>
      <c r="C334" s="958"/>
      <c r="D334" s="958"/>
      <c r="E334" s="958"/>
      <c r="F334" s="1003"/>
      <c r="G334" s="1341"/>
      <c r="H334" s="1341"/>
      <c r="I334" s="958"/>
      <c r="J334" s="958"/>
      <c r="K334" s="958"/>
      <c r="L334" s="958"/>
      <c r="M334" s="958"/>
      <c r="N334" s="958"/>
      <c r="O334" s="958"/>
      <c r="P334" s="958"/>
      <c r="Q334" s="958"/>
      <c r="R334" s="958"/>
      <c r="S334" s="958"/>
      <c r="T334" s="958"/>
      <c r="U334" s="958"/>
      <c r="V334" s="958"/>
      <c r="W334" s="958"/>
    </row>
    <row r="335" spans="1:23" ht="15.75" customHeight="1">
      <c r="A335" s="958"/>
      <c r="B335" s="958"/>
      <c r="C335" s="958"/>
      <c r="D335" s="958"/>
      <c r="E335" s="958"/>
      <c r="F335" s="1003"/>
      <c r="G335" s="1341"/>
      <c r="H335" s="1341"/>
      <c r="I335" s="958"/>
      <c r="J335" s="958"/>
      <c r="K335" s="958"/>
      <c r="L335" s="958"/>
      <c r="M335" s="958"/>
      <c r="N335" s="958"/>
      <c r="O335" s="958"/>
      <c r="P335" s="958"/>
      <c r="Q335" s="958"/>
      <c r="R335" s="958"/>
      <c r="S335" s="958"/>
      <c r="T335" s="958"/>
      <c r="U335" s="958"/>
      <c r="V335" s="958"/>
      <c r="W335" s="958"/>
    </row>
    <row r="336" spans="1:23" ht="15.75" customHeight="1">
      <c r="A336" s="958"/>
      <c r="B336" s="958"/>
      <c r="C336" s="958"/>
      <c r="D336" s="958"/>
      <c r="E336" s="958"/>
      <c r="F336" s="1003"/>
      <c r="G336" s="1341"/>
      <c r="H336" s="1341"/>
      <c r="I336" s="958"/>
      <c r="J336" s="958"/>
      <c r="K336" s="958"/>
      <c r="L336" s="958"/>
      <c r="M336" s="958"/>
      <c r="N336" s="958"/>
      <c r="O336" s="958"/>
      <c r="P336" s="958"/>
      <c r="Q336" s="958"/>
      <c r="R336" s="958"/>
      <c r="S336" s="958"/>
      <c r="T336" s="958"/>
      <c r="U336" s="958"/>
      <c r="V336" s="958"/>
      <c r="W336" s="958"/>
    </row>
    <row r="337" spans="1:23" ht="15.75" customHeight="1">
      <c r="A337" s="958"/>
      <c r="B337" s="958"/>
      <c r="C337" s="958"/>
      <c r="D337" s="958"/>
      <c r="E337" s="958"/>
      <c r="F337" s="1003"/>
      <c r="G337" s="1341"/>
      <c r="H337" s="1341"/>
      <c r="I337" s="958"/>
      <c r="J337" s="958"/>
      <c r="K337" s="958"/>
      <c r="L337" s="958"/>
      <c r="M337" s="958"/>
      <c r="N337" s="958"/>
      <c r="O337" s="958"/>
      <c r="P337" s="958"/>
      <c r="Q337" s="958"/>
      <c r="R337" s="958"/>
      <c r="S337" s="958"/>
      <c r="T337" s="958"/>
      <c r="U337" s="958"/>
      <c r="V337" s="958"/>
      <c r="W337" s="958"/>
    </row>
    <row r="338" spans="1:23" ht="15.75" customHeight="1">
      <c r="A338" s="958"/>
      <c r="B338" s="958"/>
      <c r="C338" s="958"/>
      <c r="D338" s="958"/>
      <c r="E338" s="958"/>
      <c r="F338" s="1003"/>
      <c r="G338" s="1341"/>
      <c r="H338" s="1341"/>
      <c r="I338" s="958"/>
      <c r="J338" s="958"/>
      <c r="K338" s="958"/>
      <c r="L338" s="958"/>
      <c r="M338" s="958"/>
      <c r="N338" s="958"/>
      <c r="O338" s="958"/>
      <c r="P338" s="958"/>
      <c r="Q338" s="958"/>
      <c r="R338" s="958"/>
      <c r="S338" s="958"/>
      <c r="T338" s="958"/>
      <c r="U338" s="958"/>
      <c r="V338" s="958"/>
      <c r="W338" s="958"/>
    </row>
    <row r="339" spans="1:23" ht="15.75" customHeight="1">
      <c r="A339" s="958"/>
      <c r="B339" s="958"/>
      <c r="C339" s="958"/>
      <c r="D339" s="958"/>
      <c r="E339" s="958"/>
      <c r="F339" s="1003"/>
      <c r="G339" s="1341"/>
      <c r="H339" s="1341"/>
      <c r="I339" s="958"/>
      <c r="J339" s="958"/>
      <c r="K339" s="958"/>
      <c r="L339" s="958"/>
      <c r="M339" s="958"/>
      <c r="N339" s="958"/>
      <c r="O339" s="958"/>
      <c r="P339" s="958"/>
      <c r="Q339" s="958"/>
      <c r="R339" s="958"/>
      <c r="S339" s="958"/>
      <c r="T339" s="958"/>
      <c r="U339" s="958"/>
      <c r="V339" s="958"/>
      <c r="W339" s="958"/>
    </row>
    <row r="340" spans="1:23" ht="15.75" customHeight="1">
      <c r="A340" s="958"/>
      <c r="B340" s="958"/>
      <c r="C340" s="958"/>
      <c r="D340" s="958"/>
      <c r="E340" s="958"/>
      <c r="F340" s="1003"/>
      <c r="G340" s="1341"/>
      <c r="H340" s="1341"/>
      <c r="I340" s="958"/>
      <c r="J340" s="958"/>
      <c r="K340" s="958"/>
      <c r="L340" s="958"/>
      <c r="M340" s="958"/>
      <c r="N340" s="958"/>
      <c r="O340" s="958"/>
      <c r="P340" s="958"/>
      <c r="Q340" s="958"/>
      <c r="R340" s="958"/>
      <c r="S340" s="958"/>
      <c r="T340" s="958"/>
      <c r="U340" s="958"/>
      <c r="V340" s="958"/>
      <c r="W340" s="958"/>
    </row>
    <row r="341" spans="1:23" ht="15.75" customHeight="1">
      <c r="A341" s="958"/>
      <c r="B341" s="958"/>
      <c r="C341" s="958"/>
      <c r="D341" s="958"/>
      <c r="E341" s="958"/>
      <c r="F341" s="1003"/>
      <c r="G341" s="1341"/>
      <c r="H341" s="1341"/>
      <c r="I341" s="958"/>
      <c r="J341" s="958"/>
      <c r="K341" s="958"/>
      <c r="L341" s="958"/>
      <c r="M341" s="958"/>
      <c r="N341" s="958"/>
      <c r="O341" s="958"/>
      <c r="P341" s="958"/>
      <c r="Q341" s="958"/>
      <c r="R341" s="958"/>
      <c r="S341" s="958"/>
      <c r="T341" s="958"/>
      <c r="U341" s="958"/>
      <c r="V341" s="958"/>
      <c r="W341" s="958"/>
    </row>
    <row r="342" spans="1:23" ht="15.75" customHeight="1">
      <c r="A342" s="958"/>
      <c r="B342" s="958"/>
      <c r="C342" s="958"/>
      <c r="D342" s="958"/>
      <c r="E342" s="958"/>
      <c r="F342" s="1003"/>
      <c r="G342" s="1341"/>
      <c r="H342" s="1341"/>
      <c r="I342" s="958"/>
      <c r="J342" s="958"/>
      <c r="K342" s="958"/>
      <c r="L342" s="958"/>
      <c r="M342" s="958"/>
      <c r="N342" s="958"/>
      <c r="O342" s="958"/>
      <c r="P342" s="958"/>
      <c r="Q342" s="958"/>
      <c r="R342" s="958"/>
      <c r="S342" s="958"/>
      <c r="T342" s="958"/>
      <c r="U342" s="958"/>
      <c r="V342" s="958"/>
      <c r="W342" s="958"/>
    </row>
    <row r="343" spans="1:23" ht="15.75" customHeight="1">
      <c r="A343" s="958"/>
      <c r="B343" s="958"/>
      <c r="C343" s="958"/>
      <c r="D343" s="958"/>
      <c r="E343" s="958"/>
      <c r="F343" s="1003"/>
      <c r="G343" s="1341"/>
      <c r="H343" s="1341"/>
      <c r="I343" s="958"/>
      <c r="J343" s="958"/>
      <c r="K343" s="958"/>
      <c r="L343" s="958"/>
      <c r="M343" s="958"/>
      <c r="N343" s="958"/>
      <c r="O343" s="958"/>
      <c r="P343" s="958"/>
      <c r="Q343" s="958"/>
      <c r="R343" s="958"/>
      <c r="S343" s="958"/>
      <c r="T343" s="958"/>
      <c r="U343" s="958"/>
      <c r="V343" s="958"/>
      <c r="W343" s="958"/>
    </row>
    <row r="344" spans="1:23" ht="15.75" customHeight="1">
      <c r="A344" s="958"/>
      <c r="B344" s="958"/>
      <c r="C344" s="958"/>
      <c r="D344" s="958"/>
      <c r="E344" s="958"/>
      <c r="F344" s="1003"/>
      <c r="G344" s="1341"/>
      <c r="H344" s="1341"/>
      <c r="I344" s="958"/>
      <c r="J344" s="958"/>
      <c r="K344" s="958"/>
      <c r="L344" s="958"/>
      <c r="M344" s="958"/>
      <c r="N344" s="958"/>
      <c r="O344" s="958"/>
      <c r="P344" s="958"/>
      <c r="Q344" s="958"/>
      <c r="R344" s="958"/>
      <c r="S344" s="958"/>
      <c r="T344" s="958"/>
      <c r="U344" s="958"/>
      <c r="V344" s="958"/>
      <c r="W344" s="958"/>
    </row>
    <row r="345" spans="1:23" ht="15.75" customHeight="1">
      <c r="A345" s="958"/>
      <c r="B345" s="958"/>
      <c r="C345" s="958"/>
      <c r="D345" s="958"/>
      <c r="E345" s="958"/>
      <c r="F345" s="1003"/>
      <c r="G345" s="1341"/>
      <c r="H345" s="1341"/>
      <c r="I345" s="958"/>
      <c r="J345" s="958"/>
      <c r="K345" s="958"/>
      <c r="L345" s="958"/>
      <c r="M345" s="958"/>
      <c r="N345" s="958"/>
      <c r="O345" s="958"/>
      <c r="P345" s="958"/>
      <c r="Q345" s="958"/>
      <c r="R345" s="958"/>
      <c r="S345" s="958"/>
      <c r="T345" s="958"/>
      <c r="U345" s="958"/>
      <c r="V345" s="958"/>
      <c r="W345" s="958"/>
    </row>
    <row r="346" spans="1:23" ht="15.75" customHeight="1">
      <c r="A346" s="958"/>
      <c r="B346" s="958"/>
      <c r="C346" s="958"/>
      <c r="D346" s="958"/>
      <c r="E346" s="958"/>
      <c r="F346" s="1003"/>
      <c r="G346" s="1341"/>
      <c r="H346" s="1341"/>
      <c r="I346" s="958"/>
      <c r="J346" s="958"/>
      <c r="K346" s="958"/>
      <c r="L346" s="958"/>
      <c r="M346" s="958"/>
      <c r="N346" s="958"/>
      <c r="O346" s="958"/>
      <c r="P346" s="958"/>
      <c r="Q346" s="958"/>
      <c r="R346" s="958"/>
      <c r="S346" s="958"/>
      <c r="T346" s="958"/>
      <c r="U346" s="958"/>
      <c r="V346" s="958"/>
      <c r="W346" s="958"/>
    </row>
    <row r="347" spans="1:23" ht="15.75" customHeight="1">
      <c r="A347" s="958"/>
      <c r="B347" s="958"/>
      <c r="C347" s="958"/>
      <c r="D347" s="958"/>
      <c r="E347" s="958"/>
      <c r="F347" s="1003"/>
      <c r="G347" s="1341"/>
      <c r="H347" s="1341"/>
      <c r="I347" s="958"/>
      <c r="J347" s="958"/>
      <c r="K347" s="958"/>
      <c r="L347" s="958"/>
      <c r="M347" s="958"/>
      <c r="N347" s="958"/>
      <c r="O347" s="958"/>
      <c r="P347" s="958"/>
      <c r="Q347" s="958"/>
      <c r="R347" s="958"/>
      <c r="S347" s="958"/>
      <c r="T347" s="958"/>
      <c r="U347" s="958"/>
      <c r="V347" s="958"/>
      <c r="W347" s="958"/>
    </row>
    <row r="348" spans="1:23" ht="15.75" customHeight="1">
      <c r="A348" s="958"/>
      <c r="B348" s="958"/>
      <c r="C348" s="958"/>
      <c r="D348" s="958"/>
      <c r="E348" s="958"/>
      <c r="F348" s="1003"/>
      <c r="G348" s="1341"/>
      <c r="H348" s="1341"/>
      <c r="I348" s="958"/>
      <c r="J348" s="958"/>
      <c r="K348" s="958"/>
      <c r="L348" s="958"/>
      <c r="M348" s="958"/>
      <c r="N348" s="958"/>
      <c r="O348" s="958"/>
      <c r="P348" s="958"/>
      <c r="Q348" s="958"/>
      <c r="R348" s="958"/>
      <c r="S348" s="958"/>
      <c r="T348" s="958"/>
      <c r="U348" s="958"/>
      <c r="V348" s="958"/>
      <c r="W348" s="958"/>
    </row>
    <row r="349" spans="1:23" ht="15.75" customHeight="1">
      <c r="A349" s="958"/>
      <c r="B349" s="958"/>
      <c r="C349" s="958"/>
      <c r="D349" s="958"/>
      <c r="E349" s="958"/>
      <c r="F349" s="1003"/>
      <c r="G349" s="1341"/>
      <c r="H349" s="1341"/>
      <c r="I349" s="958"/>
      <c r="J349" s="958"/>
      <c r="K349" s="958"/>
      <c r="L349" s="958"/>
      <c r="M349" s="958"/>
      <c r="N349" s="958"/>
      <c r="O349" s="958"/>
      <c r="P349" s="958"/>
      <c r="Q349" s="958"/>
      <c r="R349" s="958"/>
      <c r="S349" s="958"/>
      <c r="T349" s="958"/>
      <c r="U349" s="958"/>
      <c r="V349" s="958"/>
      <c r="W349" s="958"/>
    </row>
    <row r="350" spans="1:23" ht="15.75" customHeight="1">
      <c r="A350" s="958"/>
      <c r="B350" s="958"/>
      <c r="C350" s="958"/>
      <c r="D350" s="958"/>
      <c r="E350" s="958"/>
      <c r="F350" s="1003"/>
      <c r="G350" s="1341"/>
      <c r="H350" s="1341"/>
      <c r="I350" s="958"/>
      <c r="J350" s="958"/>
      <c r="K350" s="958"/>
      <c r="L350" s="958"/>
      <c r="M350" s="958"/>
      <c r="N350" s="958"/>
      <c r="O350" s="958"/>
      <c r="P350" s="958"/>
      <c r="Q350" s="958"/>
      <c r="R350" s="958"/>
      <c r="S350" s="958"/>
      <c r="T350" s="958"/>
      <c r="U350" s="958"/>
      <c r="V350" s="958"/>
      <c r="W350" s="958"/>
    </row>
    <row r="351" spans="1:23" ht="15.75" customHeight="1">
      <c r="A351" s="958"/>
      <c r="B351" s="958"/>
      <c r="C351" s="958"/>
      <c r="D351" s="958"/>
      <c r="E351" s="958"/>
      <c r="F351" s="1003"/>
      <c r="G351" s="1341"/>
      <c r="H351" s="1341"/>
      <c r="I351" s="958"/>
      <c r="J351" s="958"/>
      <c r="K351" s="958"/>
      <c r="L351" s="958"/>
      <c r="M351" s="958"/>
      <c r="N351" s="958"/>
      <c r="O351" s="958"/>
      <c r="P351" s="958"/>
      <c r="Q351" s="958"/>
      <c r="R351" s="958"/>
      <c r="S351" s="958"/>
      <c r="T351" s="958"/>
      <c r="U351" s="958"/>
      <c r="V351" s="958"/>
      <c r="W351" s="958"/>
    </row>
    <row r="352" spans="1:23" ht="15.75" customHeight="1">
      <c r="A352" s="958"/>
      <c r="B352" s="958"/>
      <c r="C352" s="958"/>
      <c r="D352" s="958"/>
      <c r="E352" s="958"/>
      <c r="F352" s="1003"/>
      <c r="G352" s="1341"/>
      <c r="H352" s="1341"/>
      <c r="I352" s="958"/>
      <c r="J352" s="958"/>
      <c r="K352" s="958"/>
      <c r="L352" s="958"/>
      <c r="M352" s="958"/>
      <c r="N352" s="958"/>
      <c r="O352" s="958"/>
      <c r="P352" s="958"/>
      <c r="Q352" s="958"/>
      <c r="R352" s="958"/>
      <c r="S352" s="958"/>
      <c r="T352" s="958"/>
      <c r="U352" s="958"/>
      <c r="V352" s="958"/>
      <c r="W352" s="958"/>
    </row>
    <row r="353" spans="1:23" ht="15.75" customHeight="1">
      <c r="A353" s="958"/>
      <c r="B353" s="958"/>
      <c r="C353" s="958"/>
      <c r="D353" s="958"/>
      <c r="E353" s="958"/>
      <c r="F353" s="1003"/>
      <c r="G353" s="1341"/>
      <c r="H353" s="1341"/>
      <c r="I353" s="958"/>
      <c r="J353" s="958"/>
      <c r="K353" s="958"/>
      <c r="L353" s="958"/>
      <c r="M353" s="958"/>
      <c r="N353" s="958"/>
      <c r="O353" s="958"/>
      <c r="P353" s="958"/>
      <c r="Q353" s="958"/>
      <c r="R353" s="958"/>
      <c r="S353" s="958"/>
      <c r="T353" s="958"/>
      <c r="U353" s="958"/>
      <c r="V353" s="958"/>
      <c r="W353" s="958"/>
    </row>
    <row r="354" spans="1:23" ht="15.75" customHeight="1">
      <c r="A354" s="958"/>
      <c r="B354" s="958"/>
      <c r="C354" s="958"/>
      <c r="D354" s="958"/>
      <c r="E354" s="958"/>
      <c r="F354" s="1003"/>
      <c r="G354" s="1341"/>
      <c r="H354" s="1341"/>
      <c r="I354" s="958"/>
      <c r="J354" s="958"/>
      <c r="K354" s="958"/>
      <c r="L354" s="958"/>
      <c r="M354" s="958"/>
      <c r="N354" s="958"/>
      <c r="O354" s="958"/>
      <c r="P354" s="958"/>
      <c r="Q354" s="958"/>
      <c r="R354" s="958"/>
      <c r="S354" s="958"/>
      <c r="T354" s="958"/>
      <c r="U354" s="958"/>
      <c r="V354" s="958"/>
      <c r="W354" s="958"/>
    </row>
    <row r="355" spans="1:23" ht="15.75" customHeight="1">
      <c r="A355" s="958"/>
      <c r="B355" s="958"/>
      <c r="C355" s="958"/>
      <c r="D355" s="958"/>
      <c r="E355" s="958"/>
      <c r="F355" s="1003"/>
      <c r="G355" s="1341"/>
      <c r="H355" s="1341"/>
      <c r="I355" s="958"/>
      <c r="J355" s="958"/>
      <c r="K355" s="958"/>
      <c r="L355" s="958"/>
      <c r="M355" s="958"/>
      <c r="N355" s="958"/>
      <c r="O355" s="958"/>
      <c r="P355" s="958"/>
      <c r="Q355" s="958"/>
      <c r="R355" s="958"/>
      <c r="S355" s="958"/>
      <c r="T355" s="958"/>
      <c r="U355" s="958"/>
      <c r="V355" s="958"/>
      <c r="W355" s="958"/>
    </row>
    <row r="356" spans="1:23" ht="15.75" customHeight="1">
      <c r="A356" s="958"/>
      <c r="B356" s="958"/>
      <c r="C356" s="958"/>
      <c r="D356" s="958"/>
      <c r="E356" s="958"/>
      <c r="F356" s="1003"/>
      <c r="G356" s="1341"/>
      <c r="H356" s="1341"/>
      <c r="I356" s="958"/>
      <c r="J356" s="958"/>
      <c r="K356" s="958"/>
      <c r="L356" s="958"/>
      <c r="M356" s="958"/>
      <c r="N356" s="958"/>
      <c r="O356" s="958"/>
      <c r="P356" s="958"/>
      <c r="Q356" s="958"/>
      <c r="R356" s="958"/>
      <c r="S356" s="958"/>
      <c r="T356" s="958"/>
      <c r="U356" s="958"/>
      <c r="V356" s="958"/>
      <c r="W356" s="958"/>
    </row>
    <row r="357" spans="1:23" ht="15.75" customHeight="1">
      <c r="A357" s="958"/>
      <c r="B357" s="958"/>
      <c r="C357" s="958"/>
      <c r="D357" s="958"/>
      <c r="E357" s="958"/>
      <c r="F357" s="1003"/>
      <c r="G357" s="1341"/>
      <c r="H357" s="1341"/>
      <c r="I357" s="958"/>
      <c r="J357" s="958"/>
      <c r="K357" s="958"/>
      <c r="L357" s="958"/>
      <c r="M357" s="958"/>
      <c r="N357" s="958"/>
      <c r="O357" s="958"/>
      <c r="P357" s="958"/>
      <c r="Q357" s="958"/>
      <c r="R357" s="958"/>
      <c r="S357" s="958"/>
      <c r="T357" s="958"/>
      <c r="U357" s="958"/>
      <c r="V357" s="958"/>
      <c r="W357" s="958"/>
    </row>
    <row r="358" spans="1:23" ht="15.75" customHeight="1">
      <c r="A358" s="958"/>
      <c r="B358" s="958"/>
      <c r="C358" s="958"/>
      <c r="D358" s="958"/>
      <c r="E358" s="958"/>
      <c r="F358" s="1003"/>
      <c r="G358" s="1341"/>
      <c r="H358" s="1341"/>
      <c r="I358" s="958"/>
      <c r="J358" s="958"/>
      <c r="K358" s="958"/>
      <c r="L358" s="958"/>
      <c r="M358" s="958"/>
      <c r="N358" s="958"/>
      <c r="O358" s="958"/>
      <c r="P358" s="958"/>
      <c r="Q358" s="958"/>
      <c r="R358" s="958"/>
      <c r="S358" s="958"/>
      <c r="T358" s="958"/>
      <c r="U358" s="958"/>
      <c r="V358" s="958"/>
      <c r="W358" s="958"/>
    </row>
    <row r="359" spans="1:23" ht="15.75" customHeight="1">
      <c r="A359" s="958"/>
      <c r="B359" s="958"/>
      <c r="C359" s="958"/>
      <c r="D359" s="958"/>
      <c r="E359" s="958"/>
      <c r="F359" s="1003"/>
      <c r="G359" s="1341"/>
      <c r="H359" s="1341"/>
      <c r="I359" s="958"/>
      <c r="J359" s="958"/>
      <c r="K359" s="958"/>
      <c r="L359" s="958"/>
      <c r="M359" s="958"/>
      <c r="N359" s="958"/>
      <c r="O359" s="958"/>
      <c r="P359" s="958"/>
      <c r="Q359" s="958"/>
      <c r="R359" s="958"/>
      <c r="S359" s="958"/>
      <c r="T359" s="958"/>
      <c r="U359" s="958"/>
      <c r="V359" s="958"/>
      <c r="W359" s="958"/>
    </row>
    <row r="360" spans="1:23" ht="15.75" customHeight="1">
      <c r="A360" s="958"/>
      <c r="B360" s="958"/>
      <c r="C360" s="958"/>
      <c r="D360" s="958"/>
      <c r="E360" s="958"/>
      <c r="F360" s="1003"/>
      <c r="G360" s="1341"/>
      <c r="H360" s="1341"/>
      <c r="I360" s="958"/>
      <c r="J360" s="958"/>
      <c r="K360" s="958"/>
      <c r="L360" s="958"/>
      <c r="M360" s="958"/>
      <c r="N360" s="958"/>
      <c r="O360" s="958"/>
      <c r="P360" s="958"/>
      <c r="Q360" s="958"/>
      <c r="R360" s="958"/>
      <c r="S360" s="958"/>
      <c r="T360" s="958"/>
      <c r="U360" s="958"/>
      <c r="V360" s="958"/>
      <c r="W360" s="958"/>
    </row>
    <row r="361" spans="1:23" ht="15.75" customHeight="1">
      <c r="A361" s="958"/>
      <c r="B361" s="958"/>
      <c r="C361" s="958"/>
      <c r="D361" s="958"/>
      <c r="E361" s="958"/>
      <c r="F361" s="1003"/>
      <c r="G361" s="1341"/>
      <c r="H361" s="1341"/>
      <c r="I361" s="958"/>
      <c r="J361" s="958"/>
      <c r="K361" s="958"/>
      <c r="L361" s="958"/>
      <c r="M361" s="958"/>
      <c r="N361" s="958"/>
      <c r="O361" s="958"/>
      <c r="P361" s="958"/>
      <c r="Q361" s="958"/>
      <c r="R361" s="958"/>
      <c r="S361" s="958"/>
      <c r="T361" s="958"/>
      <c r="U361" s="958"/>
      <c r="V361" s="958"/>
      <c r="W361" s="958"/>
    </row>
    <row r="362" spans="1:23" ht="15.75" customHeight="1">
      <c r="A362" s="958"/>
      <c r="B362" s="958"/>
      <c r="C362" s="958"/>
      <c r="D362" s="958"/>
      <c r="E362" s="958"/>
      <c r="F362" s="1003"/>
      <c r="G362" s="1341"/>
      <c r="H362" s="1341"/>
      <c r="I362" s="958"/>
      <c r="J362" s="958"/>
      <c r="K362" s="958"/>
      <c r="L362" s="958"/>
      <c r="M362" s="958"/>
      <c r="N362" s="958"/>
      <c r="O362" s="958"/>
      <c r="P362" s="958"/>
      <c r="Q362" s="958"/>
      <c r="R362" s="958"/>
      <c r="S362" s="958"/>
      <c r="T362" s="958"/>
      <c r="U362" s="958"/>
      <c r="V362" s="958"/>
      <c r="W362" s="958"/>
    </row>
    <row r="363" spans="1:23" ht="15.75" customHeight="1">
      <c r="A363" s="958"/>
      <c r="B363" s="958"/>
      <c r="C363" s="958"/>
      <c r="D363" s="958"/>
      <c r="E363" s="958"/>
      <c r="F363" s="1003"/>
      <c r="G363" s="1341"/>
      <c r="H363" s="1341"/>
      <c r="I363" s="958"/>
      <c r="J363" s="958"/>
      <c r="K363" s="958"/>
      <c r="L363" s="958"/>
      <c r="M363" s="958"/>
      <c r="N363" s="958"/>
      <c r="O363" s="958"/>
      <c r="P363" s="958"/>
      <c r="Q363" s="958"/>
      <c r="R363" s="958"/>
      <c r="S363" s="958"/>
      <c r="T363" s="958"/>
      <c r="U363" s="958"/>
      <c r="V363" s="958"/>
      <c r="W363" s="958"/>
    </row>
    <row r="364" spans="1:23" ht="15.75" customHeight="1">
      <c r="A364" s="958"/>
      <c r="B364" s="958"/>
      <c r="C364" s="958"/>
      <c r="D364" s="958"/>
      <c r="E364" s="958"/>
      <c r="F364" s="1003"/>
      <c r="G364" s="1341"/>
      <c r="H364" s="1341"/>
      <c r="I364" s="958"/>
      <c r="J364" s="958"/>
      <c r="K364" s="958"/>
      <c r="L364" s="958"/>
      <c r="M364" s="958"/>
      <c r="N364" s="958"/>
      <c r="O364" s="958"/>
      <c r="P364" s="958"/>
      <c r="Q364" s="958"/>
      <c r="R364" s="958"/>
      <c r="S364" s="958"/>
      <c r="T364" s="958"/>
      <c r="U364" s="958"/>
      <c r="V364" s="958"/>
      <c r="W364" s="958"/>
    </row>
    <row r="365" spans="1:23" ht="15.75" customHeight="1">
      <c r="A365" s="958"/>
      <c r="B365" s="958"/>
      <c r="C365" s="958"/>
      <c r="D365" s="958"/>
      <c r="E365" s="958"/>
      <c r="F365" s="1003"/>
      <c r="G365" s="1341"/>
      <c r="H365" s="1341"/>
      <c r="I365" s="958"/>
      <c r="J365" s="958"/>
      <c r="K365" s="958"/>
      <c r="L365" s="958"/>
      <c r="M365" s="958"/>
      <c r="N365" s="958"/>
      <c r="O365" s="958"/>
      <c r="P365" s="958"/>
      <c r="Q365" s="958"/>
      <c r="R365" s="958"/>
      <c r="S365" s="958"/>
      <c r="T365" s="958"/>
      <c r="U365" s="958"/>
      <c r="V365" s="958"/>
      <c r="W365" s="958"/>
    </row>
    <row r="366" spans="1:23" ht="15.75" customHeight="1">
      <c r="A366" s="958"/>
      <c r="B366" s="958"/>
      <c r="C366" s="958"/>
      <c r="D366" s="958"/>
      <c r="E366" s="958"/>
      <c r="F366" s="1003"/>
      <c r="G366" s="1341"/>
      <c r="H366" s="1341"/>
      <c r="I366" s="958"/>
      <c r="J366" s="958"/>
      <c r="K366" s="958"/>
      <c r="L366" s="958"/>
      <c r="M366" s="958"/>
      <c r="N366" s="958"/>
      <c r="O366" s="958"/>
      <c r="P366" s="958"/>
      <c r="Q366" s="958"/>
      <c r="R366" s="958"/>
      <c r="S366" s="958"/>
      <c r="T366" s="958"/>
      <c r="U366" s="958"/>
      <c r="V366" s="958"/>
      <c r="W366" s="958"/>
    </row>
    <row r="367" spans="1:23" ht="15.75" customHeight="1">
      <c r="A367" s="958"/>
      <c r="B367" s="958"/>
      <c r="C367" s="958"/>
      <c r="D367" s="958"/>
      <c r="E367" s="958"/>
      <c r="F367" s="1003"/>
      <c r="G367" s="1341"/>
      <c r="H367" s="1341"/>
      <c r="I367" s="958"/>
      <c r="J367" s="958"/>
      <c r="K367" s="958"/>
      <c r="L367" s="958"/>
      <c r="M367" s="958"/>
      <c r="N367" s="958"/>
      <c r="O367" s="958"/>
      <c r="P367" s="958"/>
      <c r="Q367" s="958"/>
      <c r="R367" s="958"/>
      <c r="S367" s="958"/>
      <c r="T367" s="958"/>
      <c r="U367" s="958"/>
      <c r="V367" s="958"/>
      <c r="W367" s="958"/>
    </row>
    <row r="368" spans="1:23" ht="15.75" customHeight="1">
      <c r="A368" s="958"/>
      <c r="B368" s="958"/>
      <c r="C368" s="958"/>
      <c r="D368" s="958"/>
      <c r="E368" s="958"/>
      <c r="F368" s="1003"/>
      <c r="G368" s="1341"/>
      <c r="H368" s="1341"/>
      <c r="I368" s="958"/>
      <c r="J368" s="958"/>
      <c r="K368" s="958"/>
      <c r="L368" s="958"/>
      <c r="M368" s="958"/>
      <c r="N368" s="958"/>
      <c r="O368" s="958"/>
      <c r="P368" s="958"/>
      <c r="Q368" s="958"/>
      <c r="R368" s="958"/>
      <c r="S368" s="958"/>
      <c r="T368" s="958"/>
      <c r="U368" s="958"/>
      <c r="V368" s="958"/>
      <c r="W368" s="958"/>
    </row>
    <row r="369" spans="1:23" ht="15.75" customHeight="1">
      <c r="A369" s="958"/>
      <c r="B369" s="958"/>
      <c r="C369" s="958"/>
      <c r="D369" s="958"/>
      <c r="E369" s="958"/>
      <c r="F369" s="1003"/>
      <c r="G369" s="1341"/>
      <c r="H369" s="1341"/>
      <c r="I369" s="958"/>
      <c r="J369" s="958"/>
      <c r="K369" s="958"/>
      <c r="L369" s="958"/>
      <c r="M369" s="958"/>
      <c r="N369" s="958"/>
      <c r="O369" s="958"/>
      <c r="P369" s="958"/>
      <c r="Q369" s="958"/>
      <c r="R369" s="958"/>
      <c r="S369" s="958"/>
      <c r="T369" s="958"/>
      <c r="U369" s="958"/>
      <c r="V369" s="958"/>
      <c r="W369" s="958"/>
    </row>
    <row r="370" spans="1:23" ht="15.75" customHeight="1">
      <c r="A370" s="958"/>
      <c r="B370" s="958"/>
      <c r="C370" s="958"/>
      <c r="D370" s="958"/>
      <c r="E370" s="958"/>
      <c r="F370" s="1003"/>
      <c r="G370" s="1341"/>
      <c r="H370" s="1341"/>
      <c r="I370" s="958"/>
      <c r="J370" s="958"/>
      <c r="K370" s="958"/>
      <c r="L370" s="958"/>
      <c r="M370" s="958"/>
      <c r="N370" s="958"/>
      <c r="O370" s="958"/>
      <c r="P370" s="958"/>
      <c r="Q370" s="958"/>
      <c r="R370" s="958"/>
      <c r="S370" s="958"/>
      <c r="T370" s="958"/>
      <c r="U370" s="958"/>
      <c r="V370" s="958"/>
      <c r="W370" s="958"/>
    </row>
    <row r="371" spans="1:23" ht="15.75" customHeight="1">
      <c r="A371" s="958"/>
      <c r="B371" s="958"/>
      <c r="C371" s="958"/>
      <c r="D371" s="958"/>
      <c r="E371" s="958"/>
      <c r="F371" s="1003"/>
      <c r="G371" s="1341"/>
      <c r="H371" s="1341"/>
      <c r="I371" s="958"/>
      <c r="J371" s="958"/>
      <c r="K371" s="958"/>
      <c r="L371" s="958"/>
      <c r="M371" s="958"/>
      <c r="N371" s="958"/>
      <c r="O371" s="958"/>
      <c r="P371" s="958"/>
      <c r="Q371" s="958"/>
      <c r="R371" s="958"/>
      <c r="S371" s="958"/>
      <c r="T371" s="958"/>
      <c r="U371" s="958"/>
      <c r="V371" s="958"/>
      <c r="W371" s="958"/>
    </row>
    <row r="372" spans="1:23" ht="15.75" customHeight="1">
      <c r="A372" s="958"/>
      <c r="B372" s="958"/>
      <c r="C372" s="958"/>
      <c r="D372" s="958"/>
      <c r="E372" s="958"/>
      <c r="F372" s="1003"/>
      <c r="G372" s="1341"/>
      <c r="H372" s="1341"/>
      <c r="I372" s="958"/>
      <c r="J372" s="958"/>
      <c r="K372" s="958"/>
      <c r="L372" s="958"/>
      <c r="M372" s="958"/>
      <c r="N372" s="958"/>
      <c r="O372" s="958"/>
      <c r="P372" s="958"/>
      <c r="Q372" s="958"/>
      <c r="R372" s="958"/>
      <c r="S372" s="958"/>
      <c r="T372" s="958"/>
      <c r="U372" s="958"/>
      <c r="V372" s="958"/>
      <c r="W372" s="958"/>
    </row>
    <row r="373" spans="1:23" ht="15.75" customHeight="1">
      <c r="A373" s="958"/>
      <c r="B373" s="958"/>
      <c r="C373" s="958"/>
      <c r="D373" s="958"/>
      <c r="E373" s="958"/>
      <c r="F373" s="1003"/>
      <c r="G373" s="1341"/>
      <c r="H373" s="1341"/>
      <c r="I373" s="958"/>
      <c r="J373" s="958"/>
      <c r="K373" s="958"/>
      <c r="L373" s="958"/>
      <c r="M373" s="958"/>
      <c r="N373" s="958"/>
      <c r="O373" s="958"/>
      <c r="P373" s="958"/>
      <c r="Q373" s="958"/>
      <c r="R373" s="958"/>
      <c r="S373" s="958"/>
      <c r="T373" s="958"/>
      <c r="U373" s="958"/>
      <c r="V373" s="958"/>
      <c r="W373" s="958"/>
    </row>
    <row r="374" spans="1:23" ht="15.75" customHeight="1">
      <c r="A374" s="958"/>
      <c r="B374" s="958"/>
      <c r="C374" s="958"/>
      <c r="D374" s="958"/>
      <c r="E374" s="958"/>
      <c r="F374" s="1003"/>
      <c r="G374" s="1341"/>
      <c r="H374" s="1341"/>
      <c r="I374" s="958"/>
      <c r="J374" s="958"/>
      <c r="K374" s="958"/>
      <c r="L374" s="958"/>
      <c r="M374" s="958"/>
      <c r="N374" s="958"/>
      <c r="O374" s="958"/>
      <c r="P374" s="958"/>
      <c r="Q374" s="958"/>
      <c r="R374" s="958"/>
      <c r="S374" s="958"/>
      <c r="T374" s="958"/>
      <c r="U374" s="958"/>
      <c r="V374" s="958"/>
      <c r="W374" s="958"/>
    </row>
    <row r="375" spans="1:23" ht="15.75" customHeight="1">
      <c r="A375" s="958"/>
      <c r="B375" s="958"/>
      <c r="C375" s="958"/>
      <c r="D375" s="958"/>
      <c r="E375" s="958"/>
      <c r="F375" s="1003"/>
      <c r="G375" s="1341"/>
      <c r="H375" s="1341"/>
      <c r="I375" s="958"/>
      <c r="J375" s="958"/>
      <c r="K375" s="958"/>
      <c r="L375" s="958"/>
      <c r="M375" s="958"/>
      <c r="N375" s="958"/>
      <c r="O375" s="958"/>
      <c r="P375" s="958"/>
      <c r="Q375" s="958"/>
      <c r="R375" s="958"/>
      <c r="S375" s="958"/>
      <c r="T375" s="958"/>
      <c r="U375" s="958"/>
      <c r="V375" s="958"/>
      <c r="W375" s="958"/>
    </row>
    <row r="376" spans="1:23" ht="15.75" customHeight="1">
      <c r="A376" s="958"/>
      <c r="B376" s="958"/>
      <c r="C376" s="958"/>
      <c r="D376" s="958"/>
      <c r="E376" s="958"/>
      <c r="F376" s="1003"/>
      <c r="G376" s="1341"/>
      <c r="H376" s="1341"/>
      <c r="I376" s="958"/>
      <c r="J376" s="958"/>
      <c r="K376" s="958"/>
      <c r="L376" s="958"/>
      <c r="M376" s="958"/>
      <c r="N376" s="958"/>
      <c r="O376" s="958"/>
      <c r="P376" s="958"/>
      <c r="Q376" s="958"/>
      <c r="R376" s="958"/>
      <c r="S376" s="958"/>
      <c r="T376" s="958"/>
      <c r="U376" s="958"/>
      <c r="V376" s="958"/>
      <c r="W376" s="958"/>
    </row>
    <row r="377" spans="1:23" ht="15.75" customHeight="1">
      <c r="A377" s="958"/>
      <c r="B377" s="958"/>
      <c r="C377" s="958"/>
      <c r="D377" s="958"/>
      <c r="E377" s="958"/>
      <c r="F377" s="1003"/>
      <c r="G377" s="1341"/>
      <c r="H377" s="1341"/>
      <c r="I377" s="958"/>
      <c r="J377" s="958"/>
      <c r="K377" s="958"/>
      <c r="L377" s="958"/>
      <c r="M377" s="958"/>
      <c r="N377" s="958"/>
      <c r="O377" s="958"/>
      <c r="P377" s="958"/>
      <c r="Q377" s="958"/>
      <c r="R377" s="958"/>
      <c r="S377" s="958"/>
      <c r="T377" s="958"/>
      <c r="U377" s="958"/>
      <c r="V377" s="958"/>
      <c r="W377" s="958"/>
    </row>
    <row r="378" spans="1:23" ht="15.75" customHeight="1">
      <c r="A378" s="958"/>
      <c r="B378" s="958"/>
      <c r="C378" s="958"/>
      <c r="D378" s="958"/>
      <c r="E378" s="958"/>
      <c r="F378" s="1003"/>
      <c r="G378" s="1341"/>
      <c r="H378" s="1341"/>
      <c r="I378" s="958"/>
      <c r="J378" s="958"/>
      <c r="K378" s="958"/>
      <c r="L378" s="958"/>
      <c r="M378" s="958"/>
      <c r="N378" s="958"/>
      <c r="O378" s="958"/>
      <c r="P378" s="958"/>
      <c r="Q378" s="958"/>
      <c r="R378" s="958"/>
      <c r="S378" s="958"/>
      <c r="T378" s="958"/>
      <c r="U378" s="958"/>
      <c r="V378" s="958"/>
      <c r="W378" s="958"/>
    </row>
    <row r="379" spans="1:23" ht="15.75" customHeight="1">
      <c r="A379" s="958"/>
      <c r="B379" s="958"/>
      <c r="C379" s="958"/>
      <c r="D379" s="958"/>
      <c r="E379" s="958"/>
      <c r="F379" s="1003"/>
      <c r="G379" s="1341"/>
      <c r="H379" s="1341"/>
      <c r="I379" s="958"/>
      <c r="J379" s="958"/>
      <c r="K379" s="958"/>
      <c r="L379" s="958"/>
      <c r="M379" s="958"/>
      <c r="N379" s="958"/>
      <c r="O379" s="958"/>
      <c r="P379" s="958"/>
      <c r="Q379" s="958"/>
      <c r="R379" s="958"/>
      <c r="S379" s="958"/>
      <c r="T379" s="958"/>
      <c r="U379" s="958"/>
      <c r="V379" s="958"/>
      <c r="W379" s="958"/>
    </row>
    <row r="380" spans="1:23" ht="15.75" customHeight="1">
      <c r="A380" s="958"/>
      <c r="B380" s="958"/>
      <c r="C380" s="958"/>
      <c r="D380" s="958"/>
      <c r="E380" s="958"/>
      <c r="F380" s="1003"/>
      <c r="G380" s="1341"/>
      <c r="H380" s="1341"/>
      <c r="I380" s="958"/>
      <c r="J380" s="958"/>
      <c r="K380" s="958"/>
      <c r="L380" s="958"/>
      <c r="M380" s="958"/>
      <c r="N380" s="958"/>
      <c r="O380" s="958"/>
      <c r="P380" s="958"/>
      <c r="Q380" s="958"/>
      <c r="R380" s="958"/>
      <c r="S380" s="958"/>
      <c r="T380" s="958"/>
      <c r="U380" s="958"/>
      <c r="V380" s="958"/>
      <c r="W380" s="958"/>
    </row>
    <row r="381" spans="1:23" ht="15.75" customHeight="1">
      <c r="A381" s="958"/>
      <c r="B381" s="958"/>
      <c r="C381" s="958"/>
      <c r="D381" s="958"/>
      <c r="E381" s="958"/>
      <c r="F381" s="1003"/>
      <c r="G381" s="1341"/>
      <c r="H381" s="1341"/>
      <c r="I381" s="958"/>
      <c r="J381" s="958"/>
      <c r="K381" s="958"/>
      <c r="L381" s="958"/>
      <c r="M381" s="958"/>
      <c r="N381" s="958"/>
      <c r="O381" s="958"/>
      <c r="P381" s="958"/>
      <c r="Q381" s="958"/>
      <c r="R381" s="958"/>
      <c r="S381" s="958"/>
      <c r="T381" s="958"/>
      <c r="U381" s="958"/>
      <c r="V381" s="958"/>
      <c r="W381" s="958"/>
    </row>
    <row r="382" spans="1:23" ht="15.75" customHeight="1">
      <c r="A382" s="958"/>
      <c r="B382" s="958"/>
      <c r="C382" s="958"/>
      <c r="D382" s="958"/>
      <c r="E382" s="958"/>
      <c r="F382" s="1003"/>
      <c r="G382" s="1341"/>
      <c r="H382" s="1341"/>
      <c r="I382" s="958"/>
      <c r="J382" s="958"/>
      <c r="K382" s="958"/>
      <c r="L382" s="958"/>
      <c r="M382" s="958"/>
      <c r="N382" s="958"/>
      <c r="O382" s="958"/>
      <c r="P382" s="958"/>
      <c r="Q382" s="958"/>
      <c r="R382" s="958"/>
      <c r="S382" s="958"/>
      <c r="T382" s="958"/>
      <c r="U382" s="958"/>
      <c r="V382" s="958"/>
      <c r="W382" s="958"/>
    </row>
    <row r="383" spans="1:23" ht="15.75" customHeight="1">
      <c r="A383" s="958"/>
      <c r="B383" s="958"/>
      <c r="C383" s="958"/>
      <c r="D383" s="958"/>
      <c r="E383" s="958"/>
      <c r="F383" s="1003"/>
      <c r="G383" s="1341"/>
      <c r="H383" s="1341"/>
      <c r="I383" s="958"/>
      <c r="J383" s="958"/>
      <c r="K383" s="958"/>
      <c r="L383" s="958"/>
      <c r="M383" s="958"/>
      <c r="N383" s="958"/>
      <c r="O383" s="958"/>
      <c r="P383" s="958"/>
      <c r="Q383" s="958"/>
      <c r="R383" s="958"/>
      <c r="S383" s="958"/>
      <c r="T383" s="958"/>
      <c r="U383" s="958"/>
      <c r="V383" s="958"/>
      <c r="W383" s="958"/>
    </row>
    <row r="384" spans="1:23" ht="15.75" customHeight="1">
      <c r="A384" s="958"/>
      <c r="B384" s="958"/>
      <c r="C384" s="958"/>
      <c r="D384" s="958"/>
      <c r="E384" s="958"/>
      <c r="F384" s="1003"/>
      <c r="G384" s="1341"/>
      <c r="H384" s="1341"/>
      <c r="I384" s="958"/>
      <c r="J384" s="958"/>
      <c r="K384" s="958"/>
      <c r="L384" s="958"/>
      <c r="M384" s="958"/>
      <c r="N384" s="958"/>
      <c r="O384" s="958"/>
      <c r="P384" s="958"/>
      <c r="Q384" s="958"/>
      <c r="R384" s="958"/>
      <c r="S384" s="958"/>
      <c r="T384" s="958"/>
      <c r="U384" s="958"/>
      <c r="V384" s="958"/>
      <c r="W384" s="958"/>
    </row>
    <row r="385" spans="1:23" ht="15.75" customHeight="1">
      <c r="A385" s="958"/>
      <c r="B385" s="958"/>
      <c r="C385" s="958"/>
      <c r="D385" s="958"/>
      <c r="E385" s="958"/>
      <c r="F385" s="1003"/>
      <c r="G385" s="1341"/>
      <c r="H385" s="1341"/>
      <c r="I385" s="958"/>
      <c r="J385" s="958"/>
      <c r="K385" s="958"/>
      <c r="L385" s="958"/>
      <c r="M385" s="958"/>
      <c r="N385" s="958"/>
      <c r="O385" s="958"/>
      <c r="P385" s="958"/>
      <c r="Q385" s="958"/>
      <c r="R385" s="958"/>
      <c r="S385" s="958"/>
      <c r="T385" s="958"/>
      <c r="U385" s="958"/>
      <c r="V385" s="958"/>
      <c r="W385" s="958"/>
    </row>
    <row r="386" spans="1:23" ht="15.75" customHeight="1">
      <c r="A386" s="958"/>
      <c r="B386" s="958"/>
      <c r="C386" s="958"/>
      <c r="D386" s="958"/>
      <c r="E386" s="958"/>
      <c r="F386" s="1003"/>
      <c r="G386" s="1341"/>
      <c r="H386" s="1341"/>
      <c r="I386" s="958"/>
      <c r="J386" s="958"/>
      <c r="K386" s="958"/>
      <c r="L386" s="958"/>
      <c r="M386" s="958"/>
      <c r="N386" s="958"/>
      <c r="O386" s="958"/>
      <c r="P386" s="958"/>
      <c r="Q386" s="958"/>
      <c r="R386" s="958"/>
      <c r="S386" s="958"/>
      <c r="T386" s="958"/>
      <c r="U386" s="958"/>
      <c r="V386" s="958"/>
      <c r="W386" s="958"/>
    </row>
    <row r="387" spans="1:23" ht="15.75" customHeight="1">
      <c r="A387" s="958"/>
      <c r="B387" s="958"/>
      <c r="C387" s="958"/>
      <c r="D387" s="958"/>
      <c r="E387" s="958"/>
      <c r="F387" s="1003"/>
      <c r="G387" s="1341"/>
      <c r="H387" s="1341"/>
      <c r="I387" s="958"/>
      <c r="J387" s="958"/>
      <c r="K387" s="958"/>
      <c r="L387" s="958"/>
      <c r="M387" s="958"/>
      <c r="N387" s="958"/>
      <c r="O387" s="958"/>
      <c r="P387" s="958"/>
      <c r="Q387" s="958"/>
      <c r="R387" s="958"/>
      <c r="S387" s="958"/>
      <c r="T387" s="958"/>
      <c r="U387" s="958"/>
      <c r="V387" s="958"/>
      <c r="W387" s="958"/>
    </row>
    <row r="388" spans="1:23" ht="15.75" customHeight="1">
      <c r="A388" s="958"/>
      <c r="B388" s="958"/>
      <c r="C388" s="958"/>
      <c r="D388" s="958"/>
      <c r="E388" s="958"/>
      <c r="F388" s="1003"/>
      <c r="G388" s="1341"/>
      <c r="H388" s="1341"/>
      <c r="I388" s="958"/>
      <c r="J388" s="958"/>
      <c r="K388" s="958"/>
      <c r="L388" s="958"/>
      <c r="M388" s="958"/>
      <c r="N388" s="958"/>
      <c r="O388" s="958"/>
      <c r="P388" s="958"/>
      <c r="Q388" s="958"/>
      <c r="R388" s="958"/>
      <c r="S388" s="958"/>
      <c r="T388" s="958"/>
      <c r="U388" s="958"/>
      <c r="V388" s="958"/>
      <c r="W388" s="958"/>
    </row>
    <row r="389" spans="1:23" ht="15.75" customHeight="1">
      <c r="A389" s="958"/>
      <c r="B389" s="958"/>
      <c r="C389" s="958"/>
      <c r="D389" s="958"/>
      <c r="E389" s="958"/>
      <c r="F389" s="1003"/>
      <c r="G389" s="1341"/>
      <c r="H389" s="1341"/>
      <c r="I389" s="958"/>
      <c r="J389" s="958"/>
      <c r="K389" s="958"/>
      <c r="L389" s="958"/>
      <c r="M389" s="958"/>
      <c r="N389" s="958"/>
      <c r="O389" s="958"/>
      <c r="P389" s="958"/>
      <c r="Q389" s="958"/>
      <c r="R389" s="958"/>
      <c r="S389" s="958"/>
      <c r="T389" s="958"/>
      <c r="U389" s="958"/>
      <c r="V389" s="958"/>
      <c r="W389" s="958"/>
    </row>
    <row r="390" spans="1:23" ht="15.75" customHeight="1">
      <c r="A390" s="958"/>
      <c r="B390" s="958"/>
      <c r="C390" s="958"/>
      <c r="D390" s="958"/>
      <c r="E390" s="958"/>
      <c r="F390" s="1003"/>
      <c r="G390" s="1341"/>
      <c r="H390" s="1341"/>
      <c r="I390" s="958"/>
      <c r="J390" s="958"/>
      <c r="K390" s="958"/>
      <c r="L390" s="958"/>
      <c r="M390" s="958"/>
      <c r="N390" s="958"/>
      <c r="O390" s="958"/>
      <c r="P390" s="958"/>
      <c r="Q390" s="958"/>
      <c r="R390" s="958"/>
      <c r="S390" s="958"/>
      <c r="T390" s="958"/>
      <c r="U390" s="958"/>
      <c r="V390" s="958"/>
      <c r="W390" s="958"/>
    </row>
    <row r="391" spans="1:23" ht="15.75" customHeight="1">
      <c r="A391" s="958"/>
      <c r="B391" s="958"/>
      <c r="C391" s="958"/>
      <c r="D391" s="958"/>
      <c r="E391" s="958"/>
      <c r="F391" s="1003"/>
      <c r="G391" s="1341"/>
      <c r="H391" s="1341"/>
      <c r="I391" s="958"/>
      <c r="J391" s="958"/>
      <c r="K391" s="958"/>
      <c r="L391" s="958"/>
      <c r="M391" s="958"/>
      <c r="N391" s="958"/>
      <c r="O391" s="958"/>
      <c r="P391" s="958"/>
      <c r="Q391" s="958"/>
      <c r="R391" s="958"/>
      <c r="S391" s="958"/>
      <c r="T391" s="958"/>
      <c r="U391" s="958"/>
      <c r="V391" s="958"/>
      <c r="W391" s="958"/>
    </row>
    <row r="392" spans="1:23" ht="15.75" customHeight="1">
      <c r="A392" s="958"/>
      <c r="B392" s="958"/>
      <c r="C392" s="958"/>
      <c r="D392" s="958"/>
      <c r="E392" s="958"/>
      <c r="F392" s="1003"/>
      <c r="G392" s="1341"/>
      <c r="H392" s="1341"/>
      <c r="I392" s="958"/>
      <c r="J392" s="958"/>
      <c r="K392" s="958"/>
      <c r="L392" s="958"/>
      <c r="M392" s="958"/>
      <c r="N392" s="958"/>
      <c r="O392" s="958"/>
      <c r="P392" s="958"/>
      <c r="Q392" s="958"/>
      <c r="R392" s="958"/>
      <c r="S392" s="958"/>
      <c r="T392" s="958"/>
      <c r="U392" s="958"/>
      <c r="V392" s="958"/>
      <c r="W392" s="958"/>
    </row>
    <row r="393" spans="1:23" ht="15.75" customHeight="1">
      <c r="A393" s="958"/>
      <c r="B393" s="958"/>
      <c r="C393" s="958"/>
      <c r="D393" s="958"/>
      <c r="E393" s="958"/>
      <c r="F393" s="1003"/>
      <c r="G393" s="1341"/>
      <c r="H393" s="1341"/>
      <c r="I393" s="958"/>
      <c r="J393" s="958"/>
      <c r="K393" s="958"/>
      <c r="L393" s="958"/>
      <c r="M393" s="958"/>
      <c r="N393" s="958"/>
      <c r="O393" s="958"/>
      <c r="P393" s="958"/>
      <c r="Q393" s="958"/>
      <c r="R393" s="958"/>
      <c r="S393" s="958"/>
      <c r="T393" s="958"/>
      <c r="U393" s="958"/>
      <c r="V393" s="958"/>
      <c r="W393" s="958"/>
    </row>
    <row r="394" spans="1:23" ht="15.75" customHeight="1">
      <c r="A394" s="958"/>
      <c r="B394" s="958"/>
      <c r="C394" s="958"/>
      <c r="D394" s="958"/>
      <c r="E394" s="958"/>
      <c r="F394" s="1003"/>
      <c r="G394" s="1341"/>
      <c r="H394" s="1341"/>
      <c r="I394" s="958"/>
      <c r="J394" s="958"/>
      <c r="K394" s="958"/>
      <c r="L394" s="958"/>
      <c r="M394" s="958"/>
      <c r="N394" s="958"/>
      <c r="O394" s="958"/>
      <c r="P394" s="958"/>
      <c r="Q394" s="958"/>
      <c r="R394" s="958"/>
      <c r="S394" s="958"/>
      <c r="T394" s="958"/>
      <c r="U394" s="958"/>
      <c r="V394" s="958"/>
      <c r="W394" s="958"/>
    </row>
    <row r="395" spans="1:23" ht="15.75" customHeight="1">
      <c r="A395" s="958"/>
      <c r="B395" s="958"/>
      <c r="C395" s="958"/>
      <c r="D395" s="958"/>
      <c r="E395" s="958"/>
      <c r="F395" s="1003"/>
      <c r="G395" s="1341"/>
      <c r="H395" s="1341"/>
      <c r="I395" s="958"/>
      <c r="J395" s="958"/>
      <c r="K395" s="958"/>
      <c r="L395" s="958"/>
      <c r="M395" s="958"/>
      <c r="N395" s="958"/>
      <c r="O395" s="958"/>
      <c r="P395" s="958"/>
      <c r="Q395" s="958"/>
      <c r="R395" s="958"/>
      <c r="S395" s="958"/>
      <c r="T395" s="958"/>
      <c r="U395" s="958"/>
      <c r="V395" s="958"/>
      <c r="W395" s="958"/>
    </row>
    <row r="396" spans="1:23" ht="15.75" customHeight="1">
      <c r="A396" s="958"/>
      <c r="B396" s="958"/>
      <c r="C396" s="958"/>
      <c r="D396" s="958"/>
      <c r="E396" s="958"/>
      <c r="F396" s="1003"/>
      <c r="G396" s="1341"/>
      <c r="H396" s="1341"/>
      <c r="I396" s="958"/>
      <c r="J396" s="958"/>
      <c r="K396" s="958"/>
      <c r="L396" s="958"/>
      <c r="M396" s="958"/>
      <c r="N396" s="958"/>
      <c r="O396" s="958"/>
      <c r="P396" s="958"/>
      <c r="Q396" s="958"/>
      <c r="R396" s="958"/>
      <c r="S396" s="958"/>
      <c r="T396" s="958"/>
      <c r="U396" s="958"/>
      <c r="V396" s="958"/>
      <c r="W396" s="958"/>
    </row>
    <row r="397" spans="1:23" ht="15.75" customHeight="1">
      <c r="A397" s="958"/>
      <c r="B397" s="958"/>
      <c r="C397" s="958"/>
      <c r="D397" s="958"/>
      <c r="E397" s="958"/>
      <c r="F397" s="1003"/>
      <c r="G397" s="1341"/>
      <c r="H397" s="1341"/>
      <c r="I397" s="958"/>
      <c r="J397" s="958"/>
      <c r="K397" s="958"/>
      <c r="L397" s="958"/>
      <c r="M397" s="958"/>
      <c r="N397" s="958"/>
      <c r="O397" s="958"/>
      <c r="P397" s="958"/>
      <c r="Q397" s="958"/>
      <c r="R397" s="958"/>
      <c r="S397" s="958"/>
      <c r="T397" s="958"/>
      <c r="U397" s="958"/>
      <c r="V397" s="958"/>
      <c r="W397" s="958"/>
    </row>
    <row r="398" spans="1:23" ht="15.75" customHeight="1">
      <c r="A398" s="958"/>
      <c r="B398" s="958"/>
      <c r="C398" s="958"/>
      <c r="D398" s="958"/>
      <c r="E398" s="958"/>
      <c r="F398" s="1003"/>
      <c r="G398" s="1341"/>
      <c r="H398" s="1341"/>
      <c r="I398" s="958"/>
      <c r="J398" s="958"/>
      <c r="K398" s="958"/>
      <c r="L398" s="958"/>
      <c r="M398" s="958"/>
      <c r="N398" s="958"/>
      <c r="O398" s="958"/>
      <c r="P398" s="958"/>
      <c r="Q398" s="958"/>
      <c r="R398" s="958"/>
      <c r="S398" s="958"/>
      <c r="T398" s="958"/>
      <c r="U398" s="958"/>
      <c r="V398" s="958"/>
      <c r="W398" s="958"/>
    </row>
    <row r="399" spans="1:23" ht="15.75" customHeight="1">
      <c r="A399" s="958"/>
      <c r="B399" s="958"/>
      <c r="C399" s="958"/>
      <c r="D399" s="958"/>
      <c r="E399" s="958"/>
      <c r="F399" s="1003"/>
      <c r="G399" s="1341"/>
      <c r="H399" s="1341"/>
      <c r="I399" s="958"/>
      <c r="J399" s="958"/>
      <c r="K399" s="958"/>
      <c r="L399" s="958"/>
      <c r="M399" s="958"/>
      <c r="N399" s="958"/>
      <c r="O399" s="958"/>
      <c r="P399" s="958"/>
      <c r="Q399" s="958"/>
      <c r="R399" s="958"/>
      <c r="S399" s="958"/>
      <c r="T399" s="958"/>
      <c r="U399" s="958"/>
      <c r="V399" s="958"/>
      <c r="W399" s="958"/>
    </row>
    <row r="400" spans="1:23" ht="15.75" customHeight="1">
      <c r="A400" s="958"/>
      <c r="B400" s="958"/>
      <c r="C400" s="958"/>
      <c r="D400" s="958"/>
      <c r="E400" s="958"/>
      <c r="F400" s="1003"/>
      <c r="G400" s="1341"/>
      <c r="H400" s="1341"/>
      <c r="I400" s="958"/>
      <c r="J400" s="958"/>
      <c r="K400" s="958"/>
      <c r="L400" s="958"/>
      <c r="M400" s="958"/>
      <c r="N400" s="958"/>
      <c r="O400" s="958"/>
      <c r="P400" s="958"/>
      <c r="Q400" s="958"/>
      <c r="R400" s="958"/>
      <c r="S400" s="958"/>
      <c r="T400" s="958"/>
      <c r="U400" s="958"/>
      <c r="V400" s="958"/>
      <c r="W400" s="958"/>
    </row>
    <row r="401" spans="1:23" ht="15.75" customHeight="1">
      <c r="A401" s="958"/>
      <c r="B401" s="958"/>
      <c r="C401" s="958"/>
      <c r="D401" s="958"/>
      <c r="E401" s="958"/>
      <c r="F401" s="1003"/>
      <c r="G401" s="1341"/>
      <c r="H401" s="1341"/>
      <c r="I401" s="958"/>
      <c r="J401" s="958"/>
      <c r="K401" s="958"/>
      <c r="L401" s="958"/>
      <c r="M401" s="958"/>
      <c r="N401" s="958"/>
      <c r="O401" s="958"/>
      <c r="P401" s="958"/>
      <c r="Q401" s="958"/>
      <c r="R401" s="958"/>
      <c r="S401" s="958"/>
      <c r="T401" s="958"/>
      <c r="U401" s="958"/>
      <c r="V401" s="958"/>
      <c r="W401" s="958"/>
    </row>
    <row r="402" spans="1:23" ht="15.75" customHeight="1">
      <c r="A402" s="958"/>
      <c r="B402" s="958"/>
      <c r="C402" s="958"/>
      <c r="D402" s="958"/>
      <c r="E402" s="958"/>
      <c r="F402" s="1003"/>
      <c r="G402" s="1341"/>
      <c r="H402" s="1341"/>
      <c r="I402" s="958"/>
      <c r="J402" s="958"/>
      <c r="K402" s="958"/>
      <c r="L402" s="958"/>
      <c r="M402" s="958"/>
      <c r="N402" s="958"/>
      <c r="O402" s="958"/>
      <c r="P402" s="958"/>
      <c r="Q402" s="958"/>
      <c r="R402" s="958"/>
      <c r="S402" s="958"/>
      <c r="T402" s="958"/>
      <c r="U402" s="958"/>
      <c r="V402" s="958"/>
      <c r="W402" s="958"/>
    </row>
    <row r="403" spans="1:23" ht="15.75" customHeight="1">
      <c r="A403" s="958"/>
      <c r="B403" s="958"/>
      <c r="C403" s="958"/>
      <c r="D403" s="958"/>
      <c r="E403" s="958"/>
      <c r="F403" s="1003"/>
      <c r="G403" s="1341"/>
      <c r="H403" s="1341"/>
      <c r="I403" s="958"/>
      <c r="J403" s="958"/>
      <c r="K403" s="958"/>
      <c r="L403" s="958"/>
      <c r="M403" s="958"/>
      <c r="N403" s="958"/>
      <c r="O403" s="958"/>
      <c r="P403" s="958"/>
      <c r="Q403" s="958"/>
      <c r="R403" s="958"/>
      <c r="S403" s="958"/>
      <c r="T403" s="958"/>
      <c r="U403" s="958"/>
      <c r="V403" s="958"/>
      <c r="W403" s="958"/>
    </row>
    <row r="404" spans="1:23" ht="15.75" customHeight="1">
      <c r="A404" s="958"/>
      <c r="B404" s="958"/>
      <c r="C404" s="958"/>
      <c r="D404" s="958"/>
      <c r="E404" s="958"/>
      <c r="F404" s="1003"/>
      <c r="G404" s="1341"/>
      <c r="H404" s="1341"/>
      <c r="I404" s="958"/>
      <c r="J404" s="958"/>
      <c r="K404" s="958"/>
      <c r="L404" s="958"/>
      <c r="M404" s="958"/>
      <c r="N404" s="958"/>
      <c r="O404" s="958"/>
      <c r="P404" s="958"/>
      <c r="Q404" s="958"/>
      <c r="R404" s="958"/>
      <c r="S404" s="958"/>
      <c r="T404" s="958"/>
      <c r="U404" s="958"/>
      <c r="V404" s="958"/>
      <c r="W404" s="958"/>
    </row>
    <row r="405" spans="1:23" ht="15.75" customHeight="1">
      <c r="A405" s="958"/>
      <c r="B405" s="958"/>
      <c r="C405" s="958"/>
      <c r="D405" s="958"/>
      <c r="E405" s="958"/>
      <c r="F405" s="1003"/>
      <c r="G405" s="1341"/>
      <c r="H405" s="1341"/>
      <c r="I405" s="958"/>
      <c r="J405" s="958"/>
      <c r="K405" s="958"/>
      <c r="L405" s="958"/>
      <c r="M405" s="958"/>
      <c r="N405" s="958"/>
      <c r="O405" s="958"/>
      <c r="P405" s="958"/>
      <c r="Q405" s="958"/>
      <c r="R405" s="958"/>
      <c r="S405" s="958"/>
      <c r="T405" s="958"/>
      <c r="U405" s="958"/>
      <c r="V405" s="958"/>
      <c r="W405" s="958"/>
    </row>
    <row r="406" spans="1:23" ht="15.75" customHeight="1">
      <c r="A406" s="958"/>
      <c r="B406" s="958"/>
      <c r="C406" s="958"/>
      <c r="D406" s="958"/>
      <c r="E406" s="958"/>
      <c r="F406" s="1003"/>
      <c r="G406" s="1341"/>
      <c r="H406" s="1341"/>
      <c r="I406" s="958"/>
      <c r="J406" s="958"/>
      <c r="K406" s="958"/>
      <c r="L406" s="958"/>
      <c r="M406" s="958"/>
      <c r="N406" s="958"/>
      <c r="O406" s="958"/>
      <c r="P406" s="958"/>
      <c r="Q406" s="958"/>
      <c r="R406" s="958"/>
      <c r="S406" s="958"/>
      <c r="T406" s="958"/>
      <c r="U406" s="958"/>
      <c r="V406" s="958"/>
      <c r="W406" s="958"/>
    </row>
    <row r="407" spans="1:23" ht="15.75" customHeight="1">
      <c r="A407" s="958"/>
      <c r="B407" s="958"/>
      <c r="C407" s="958"/>
      <c r="D407" s="958"/>
      <c r="E407" s="958"/>
      <c r="F407" s="1003"/>
      <c r="G407" s="1341"/>
      <c r="H407" s="1341"/>
      <c r="I407" s="958"/>
      <c r="J407" s="958"/>
      <c r="K407" s="958"/>
      <c r="L407" s="958"/>
      <c r="M407" s="958"/>
      <c r="N407" s="958"/>
      <c r="O407" s="958"/>
      <c r="P407" s="958"/>
      <c r="Q407" s="958"/>
      <c r="R407" s="958"/>
      <c r="S407" s="958"/>
      <c r="T407" s="958"/>
      <c r="U407" s="958"/>
      <c r="V407" s="958"/>
      <c r="W407" s="958"/>
    </row>
    <row r="408" spans="1:23" ht="15.75" customHeight="1">
      <c r="A408" s="958"/>
      <c r="B408" s="958"/>
      <c r="C408" s="958"/>
      <c r="D408" s="958"/>
      <c r="E408" s="958"/>
      <c r="F408" s="1003"/>
      <c r="G408" s="1341"/>
      <c r="H408" s="1341"/>
      <c r="I408" s="958"/>
      <c r="J408" s="958"/>
      <c r="K408" s="958"/>
      <c r="L408" s="958"/>
      <c r="M408" s="958"/>
      <c r="N408" s="958"/>
      <c r="O408" s="958"/>
      <c r="P408" s="958"/>
      <c r="Q408" s="958"/>
      <c r="R408" s="958"/>
      <c r="S408" s="958"/>
      <c r="T408" s="958"/>
      <c r="U408" s="958"/>
      <c r="V408" s="958"/>
      <c r="W408" s="958"/>
    </row>
    <row r="409" spans="1:23" ht="15.75" customHeight="1">
      <c r="A409" s="958"/>
      <c r="B409" s="958"/>
      <c r="C409" s="958"/>
      <c r="D409" s="958"/>
      <c r="E409" s="958"/>
      <c r="F409" s="1003"/>
      <c r="G409" s="1341"/>
      <c r="H409" s="1341"/>
      <c r="I409" s="958"/>
      <c r="J409" s="958"/>
      <c r="K409" s="958"/>
      <c r="L409" s="958"/>
      <c r="M409" s="958"/>
      <c r="N409" s="958"/>
      <c r="O409" s="958"/>
      <c r="P409" s="958"/>
      <c r="Q409" s="958"/>
      <c r="R409" s="958"/>
      <c r="S409" s="958"/>
      <c r="T409" s="958"/>
      <c r="U409" s="958"/>
      <c r="V409" s="958"/>
      <c r="W409" s="958"/>
    </row>
    <row r="410" spans="1:23" ht="15.75" customHeight="1">
      <c r="A410" s="958"/>
      <c r="B410" s="958"/>
      <c r="C410" s="958"/>
      <c r="D410" s="958"/>
      <c r="E410" s="958"/>
      <c r="F410" s="1003"/>
      <c r="G410" s="1341"/>
      <c r="H410" s="1341"/>
      <c r="I410" s="958"/>
      <c r="J410" s="958"/>
      <c r="K410" s="958"/>
      <c r="L410" s="958"/>
      <c r="M410" s="958"/>
      <c r="N410" s="958"/>
      <c r="O410" s="958"/>
      <c r="P410" s="958"/>
      <c r="Q410" s="958"/>
      <c r="R410" s="958"/>
      <c r="S410" s="958"/>
      <c r="T410" s="958"/>
      <c r="U410" s="958"/>
      <c r="V410" s="958"/>
      <c r="W410" s="958"/>
    </row>
    <row r="411" spans="1:23" ht="15.75" customHeight="1">
      <c r="A411" s="958"/>
      <c r="B411" s="958"/>
      <c r="C411" s="958"/>
      <c r="D411" s="958"/>
      <c r="E411" s="958"/>
      <c r="F411" s="1003"/>
      <c r="G411" s="1341"/>
      <c r="H411" s="1341"/>
      <c r="I411" s="958"/>
      <c r="J411" s="958"/>
      <c r="K411" s="958"/>
      <c r="L411" s="958"/>
      <c r="M411" s="958"/>
      <c r="N411" s="958"/>
      <c r="O411" s="958"/>
      <c r="P411" s="958"/>
      <c r="Q411" s="958"/>
      <c r="R411" s="958"/>
      <c r="S411" s="958"/>
      <c r="T411" s="958"/>
      <c r="U411" s="958"/>
      <c r="V411" s="958"/>
      <c r="W411" s="958"/>
    </row>
    <row r="412" spans="1:23" ht="15.75" customHeight="1">
      <c r="A412" s="958"/>
      <c r="B412" s="958"/>
      <c r="C412" s="958"/>
      <c r="D412" s="958"/>
      <c r="E412" s="958"/>
      <c r="F412" s="1003"/>
      <c r="G412" s="1341"/>
      <c r="H412" s="1341"/>
      <c r="I412" s="958"/>
      <c r="J412" s="958"/>
      <c r="K412" s="958"/>
      <c r="L412" s="958"/>
      <c r="M412" s="958"/>
      <c r="N412" s="958"/>
      <c r="O412" s="958"/>
      <c r="P412" s="958"/>
      <c r="Q412" s="958"/>
      <c r="R412" s="958"/>
      <c r="S412" s="958"/>
      <c r="T412" s="958"/>
      <c r="U412" s="958"/>
      <c r="V412" s="958"/>
      <c r="W412" s="958"/>
    </row>
    <row r="413" spans="1:23" ht="15.75" customHeight="1">
      <c r="A413" s="958"/>
      <c r="B413" s="958"/>
      <c r="C413" s="958"/>
      <c r="D413" s="958"/>
      <c r="E413" s="958"/>
      <c r="F413" s="1003"/>
      <c r="G413" s="1341"/>
      <c r="H413" s="1341"/>
      <c r="I413" s="958"/>
      <c r="J413" s="958"/>
      <c r="K413" s="958"/>
      <c r="L413" s="958"/>
      <c r="M413" s="958"/>
      <c r="N413" s="958"/>
      <c r="O413" s="958"/>
      <c r="P413" s="958"/>
      <c r="Q413" s="958"/>
      <c r="R413" s="958"/>
      <c r="S413" s="958"/>
      <c r="T413" s="958"/>
      <c r="U413" s="958"/>
      <c r="V413" s="958"/>
      <c r="W413" s="958"/>
    </row>
    <row r="414" spans="1:23" ht="15.75" customHeight="1">
      <c r="A414" s="958"/>
      <c r="B414" s="958"/>
      <c r="C414" s="958"/>
      <c r="D414" s="958"/>
      <c r="E414" s="958"/>
      <c r="F414" s="1003"/>
      <c r="G414" s="1341"/>
      <c r="H414" s="1341"/>
      <c r="I414" s="958"/>
      <c r="J414" s="958"/>
      <c r="K414" s="958"/>
      <c r="L414" s="958"/>
      <c r="M414" s="958"/>
      <c r="N414" s="958"/>
      <c r="O414" s="958"/>
      <c r="P414" s="958"/>
      <c r="Q414" s="958"/>
      <c r="R414" s="958"/>
      <c r="S414" s="958"/>
      <c r="T414" s="958"/>
      <c r="U414" s="958"/>
      <c r="V414" s="958"/>
      <c r="W414" s="958"/>
    </row>
    <row r="415" spans="1:23" ht="15.75" customHeight="1">
      <c r="A415" s="958"/>
      <c r="B415" s="958"/>
      <c r="C415" s="958"/>
      <c r="D415" s="958"/>
      <c r="E415" s="958"/>
      <c r="F415" s="1003"/>
      <c r="G415" s="1341"/>
      <c r="H415" s="1341"/>
      <c r="I415" s="958"/>
      <c r="J415" s="958"/>
      <c r="K415" s="958"/>
      <c r="L415" s="958"/>
      <c r="M415" s="958"/>
      <c r="N415" s="958"/>
      <c r="O415" s="958"/>
      <c r="P415" s="958"/>
      <c r="Q415" s="958"/>
      <c r="R415" s="958"/>
      <c r="S415" s="958"/>
      <c r="T415" s="958"/>
      <c r="U415" s="958"/>
      <c r="V415" s="958"/>
      <c r="W415" s="958"/>
    </row>
    <row r="416" spans="1:23" ht="15.75" customHeight="1">
      <c r="A416" s="958"/>
      <c r="B416" s="958"/>
      <c r="C416" s="958"/>
      <c r="D416" s="958"/>
      <c r="E416" s="958"/>
      <c r="F416" s="1003"/>
      <c r="G416" s="1341"/>
      <c r="H416" s="1341"/>
      <c r="I416" s="958"/>
      <c r="J416" s="958"/>
      <c r="K416" s="958"/>
      <c r="L416" s="958"/>
      <c r="M416" s="958"/>
      <c r="N416" s="958"/>
      <c r="O416" s="958"/>
      <c r="P416" s="958"/>
      <c r="Q416" s="958"/>
      <c r="R416" s="958"/>
      <c r="S416" s="958"/>
      <c r="T416" s="958"/>
      <c r="U416" s="958"/>
      <c r="V416" s="958"/>
      <c r="W416" s="958"/>
    </row>
    <row r="417" spans="1:23" ht="15.75" customHeight="1">
      <c r="A417" s="958"/>
      <c r="B417" s="958"/>
      <c r="C417" s="958"/>
      <c r="D417" s="958"/>
      <c r="E417" s="958"/>
      <c r="F417" s="1003"/>
      <c r="G417" s="1341"/>
      <c r="H417" s="1341"/>
      <c r="I417" s="958"/>
      <c r="J417" s="958"/>
      <c r="K417" s="958"/>
      <c r="L417" s="958"/>
      <c r="M417" s="958"/>
      <c r="N417" s="958"/>
      <c r="O417" s="958"/>
      <c r="P417" s="958"/>
      <c r="Q417" s="958"/>
      <c r="R417" s="958"/>
      <c r="S417" s="958"/>
      <c r="T417" s="958"/>
      <c r="U417" s="958"/>
      <c r="V417" s="958"/>
      <c r="W417" s="958"/>
    </row>
    <row r="418" spans="1:23" ht="15.75" customHeight="1">
      <c r="A418" s="958"/>
      <c r="B418" s="958"/>
      <c r="C418" s="958"/>
      <c r="D418" s="958"/>
      <c r="E418" s="958"/>
      <c r="F418" s="1003"/>
      <c r="G418" s="1341"/>
      <c r="H418" s="1341"/>
      <c r="I418" s="958"/>
      <c r="J418" s="958"/>
      <c r="K418" s="958"/>
      <c r="L418" s="958"/>
      <c r="M418" s="958"/>
      <c r="N418" s="958"/>
      <c r="O418" s="958"/>
      <c r="P418" s="958"/>
      <c r="Q418" s="958"/>
      <c r="R418" s="958"/>
      <c r="S418" s="958"/>
      <c r="T418" s="958"/>
      <c r="U418" s="958"/>
      <c r="V418" s="958"/>
      <c r="W418" s="958"/>
    </row>
    <row r="419" spans="1:23" ht="15.75" customHeight="1">
      <c r="A419" s="958"/>
      <c r="B419" s="958"/>
      <c r="C419" s="958"/>
      <c r="D419" s="958"/>
      <c r="E419" s="958"/>
      <c r="F419" s="1003"/>
      <c r="G419" s="1341"/>
      <c r="H419" s="1341"/>
      <c r="I419" s="958"/>
      <c r="J419" s="958"/>
      <c r="K419" s="958"/>
      <c r="L419" s="958"/>
      <c r="M419" s="958"/>
      <c r="N419" s="958"/>
      <c r="O419" s="958"/>
      <c r="P419" s="958"/>
      <c r="Q419" s="958"/>
      <c r="R419" s="958"/>
      <c r="S419" s="958"/>
      <c r="T419" s="958"/>
      <c r="U419" s="958"/>
      <c r="V419" s="958"/>
      <c r="W419" s="958"/>
    </row>
    <row r="420" spans="1:23" ht="15.75" customHeight="1">
      <c r="A420" s="958"/>
      <c r="B420" s="958"/>
      <c r="C420" s="958"/>
      <c r="D420" s="958"/>
      <c r="E420" s="958"/>
      <c r="F420" s="1003"/>
      <c r="G420" s="1341"/>
      <c r="H420" s="1341"/>
      <c r="I420" s="958"/>
      <c r="J420" s="958"/>
      <c r="K420" s="958"/>
      <c r="L420" s="958"/>
      <c r="M420" s="958"/>
      <c r="N420" s="958"/>
      <c r="O420" s="958"/>
      <c r="P420" s="958"/>
      <c r="Q420" s="958"/>
      <c r="R420" s="958"/>
      <c r="S420" s="958"/>
      <c r="T420" s="958"/>
      <c r="U420" s="958"/>
      <c r="V420" s="958"/>
      <c r="W420" s="958"/>
    </row>
    <row r="421" spans="1:23" ht="15.75" customHeight="1">
      <c r="A421" s="958"/>
      <c r="B421" s="958"/>
      <c r="C421" s="958"/>
      <c r="D421" s="958"/>
      <c r="E421" s="958"/>
      <c r="F421" s="1003"/>
      <c r="G421" s="1341"/>
      <c r="H421" s="1341"/>
      <c r="I421" s="958"/>
      <c r="J421" s="958"/>
      <c r="K421" s="958"/>
      <c r="L421" s="958"/>
      <c r="M421" s="958"/>
      <c r="N421" s="958"/>
      <c r="O421" s="958"/>
      <c r="P421" s="958"/>
      <c r="Q421" s="958"/>
      <c r="R421" s="958"/>
      <c r="S421" s="958"/>
      <c r="T421" s="958"/>
      <c r="U421" s="958"/>
      <c r="V421" s="958"/>
      <c r="W421" s="958"/>
    </row>
    <row r="422" spans="1:23" ht="15.75" customHeight="1">
      <c r="A422" s="958"/>
      <c r="B422" s="958"/>
      <c r="C422" s="958"/>
      <c r="D422" s="958"/>
      <c r="E422" s="958"/>
      <c r="F422" s="1003"/>
      <c r="G422" s="1341"/>
      <c r="H422" s="1341"/>
      <c r="I422" s="958"/>
      <c r="J422" s="958"/>
      <c r="K422" s="958"/>
      <c r="L422" s="958"/>
      <c r="M422" s="958"/>
      <c r="N422" s="958"/>
      <c r="O422" s="958"/>
      <c r="P422" s="958"/>
      <c r="Q422" s="958"/>
      <c r="R422" s="958"/>
      <c r="S422" s="958"/>
      <c r="T422" s="958"/>
      <c r="U422" s="958"/>
      <c r="V422" s="958"/>
      <c r="W422" s="958"/>
    </row>
    <row r="423" spans="1:23" ht="15.75" customHeight="1">
      <c r="A423" s="958"/>
      <c r="B423" s="958"/>
      <c r="C423" s="958"/>
      <c r="D423" s="958"/>
      <c r="E423" s="958"/>
      <c r="F423" s="1003"/>
      <c r="G423" s="1341"/>
      <c r="H423" s="1341"/>
      <c r="I423" s="958"/>
      <c r="J423" s="958"/>
      <c r="K423" s="958"/>
      <c r="L423" s="958"/>
      <c r="M423" s="958"/>
      <c r="N423" s="958"/>
      <c r="O423" s="958"/>
      <c r="P423" s="958"/>
      <c r="Q423" s="958"/>
      <c r="R423" s="958"/>
      <c r="S423" s="958"/>
      <c r="T423" s="958"/>
      <c r="U423" s="958"/>
      <c r="V423" s="958"/>
      <c r="W423" s="958"/>
    </row>
    <row r="424" spans="1:23" ht="15.75" customHeight="1">
      <c r="A424" s="958"/>
      <c r="B424" s="958"/>
      <c r="C424" s="958"/>
      <c r="D424" s="958"/>
      <c r="E424" s="958"/>
      <c r="F424" s="1003"/>
      <c r="G424" s="1341"/>
      <c r="H424" s="1341"/>
      <c r="I424" s="958"/>
      <c r="J424" s="958"/>
      <c r="K424" s="958"/>
      <c r="L424" s="958"/>
      <c r="M424" s="958"/>
      <c r="N424" s="958"/>
      <c r="O424" s="958"/>
      <c r="P424" s="958"/>
      <c r="Q424" s="958"/>
      <c r="R424" s="958"/>
      <c r="S424" s="958"/>
      <c r="T424" s="958"/>
      <c r="U424" s="958"/>
      <c r="V424" s="958"/>
      <c r="W424" s="958"/>
    </row>
    <row r="425" spans="1:23" ht="15.75" customHeight="1">
      <c r="A425" s="958"/>
      <c r="B425" s="958"/>
      <c r="C425" s="958"/>
      <c r="D425" s="958"/>
      <c r="E425" s="958"/>
      <c r="F425" s="1003"/>
      <c r="G425" s="1341"/>
      <c r="H425" s="1341"/>
      <c r="I425" s="958"/>
      <c r="J425" s="958"/>
      <c r="K425" s="958"/>
      <c r="L425" s="958"/>
      <c r="M425" s="958"/>
      <c r="N425" s="958"/>
      <c r="O425" s="958"/>
      <c r="P425" s="958"/>
      <c r="Q425" s="958"/>
      <c r="R425" s="958"/>
      <c r="S425" s="958"/>
      <c r="T425" s="958"/>
      <c r="U425" s="958"/>
      <c r="V425" s="958"/>
      <c r="W425" s="958"/>
    </row>
    <row r="426" spans="1:23" ht="15.75" customHeight="1">
      <c r="A426" s="958"/>
      <c r="B426" s="958"/>
      <c r="C426" s="958"/>
      <c r="D426" s="958"/>
      <c r="E426" s="958"/>
      <c r="F426" s="1003"/>
      <c r="G426" s="1341"/>
      <c r="H426" s="1341"/>
      <c r="I426" s="958"/>
      <c r="J426" s="958"/>
      <c r="K426" s="958"/>
      <c r="L426" s="958"/>
      <c r="M426" s="958"/>
      <c r="N426" s="958"/>
      <c r="O426" s="958"/>
      <c r="P426" s="958"/>
      <c r="Q426" s="958"/>
      <c r="R426" s="958"/>
      <c r="S426" s="958"/>
      <c r="T426" s="958"/>
      <c r="U426" s="958"/>
      <c r="V426" s="958"/>
      <c r="W426" s="958"/>
    </row>
    <row r="427" spans="1:23" ht="15.75" customHeight="1">
      <c r="A427" s="958"/>
      <c r="B427" s="958"/>
      <c r="C427" s="958"/>
      <c r="D427" s="958"/>
      <c r="E427" s="958"/>
      <c r="F427" s="1003"/>
      <c r="G427" s="1341"/>
      <c r="H427" s="1341"/>
      <c r="I427" s="958"/>
      <c r="J427" s="958"/>
      <c r="K427" s="958"/>
      <c r="L427" s="958"/>
      <c r="M427" s="958"/>
      <c r="N427" s="958"/>
      <c r="O427" s="958"/>
      <c r="P427" s="958"/>
      <c r="Q427" s="958"/>
      <c r="R427" s="958"/>
      <c r="S427" s="958"/>
      <c r="T427" s="958"/>
      <c r="U427" s="958"/>
      <c r="V427" s="958"/>
      <c r="W427" s="958"/>
    </row>
    <row r="428" spans="1:23" ht="15.75" customHeight="1">
      <c r="A428" s="958"/>
      <c r="B428" s="958"/>
      <c r="C428" s="958"/>
      <c r="D428" s="958"/>
      <c r="E428" s="958"/>
      <c r="F428" s="1003"/>
      <c r="G428" s="1341"/>
      <c r="H428" s="1341"/>
      <c r="I428" s="958"/>
      <c r="J428" s="958"/>
      <c r="K428" s="958"/>
      <c r="L428" s="958"/>
      <c r="M428" s="958"/>
      <c r="N428" s="958"/>
      <c r="O428" s="958"/>
      <c r="P428" s="958"/>
      <c r="Q428" s="958"/>
      <c r="R428" s="958"/>
      <c r="S428" s="958"/>
      <c r="T428" s="958"/>
      <c r="U428" s="958"/>
      <c r="V428" s="958"/>
      <c r="W428" s="958"/>
    </row>
    <row r="429" spans="1:23" ht="15.75" customHeight="1">
      <c r="A429" s="958"/>
      <c r="B429" s="958"/>
      <c r="C429" s="958"/>
      <c r="D429" s="958"/>
      <c r="E429" s="958"/>
      <c r="F429" s="1003"/>
      <c r="G429" s="1341"/>
      <c r="H429" s="1341"/>
      <c r="I429" s="958"/>
      <c r="J429" s="958"/>
      <c r="K429" s="958"/>
      <c r="L429" s="958"/>
      <c r="M429" s="958"/>
      <c r="N429" s="958"/>
      <c r="O429" s="958"/>
      <c r="P429" s="958"/>
      <c r="Q429" s="958"/>
      <c r="R429" s="958"/>
      <c r="S429" s="958"/>
      <c r="T429" s="958"/>
      <c r="U429" s="958"/>
      <c r="V429" s="958"/>
      <c r="W429" s="958"/>
    </row>
    <row r="430" spans="1:23" ht="15.75" customHeight="1">
      <c r="A430" s="958"/>
      <c r="B430" s="958"/>
      <c r="C430" s="958"/>
      <c r="D430" s="958"/>
      <c r="E430" s="958"/>
      <c r="F430" s="1003"/>
      <c r="G430" s="1341"/>
      <c r="H430" s="1341"/>
      <c r="I430" s="958"/>
      <c r="J430" s="958"/>
      <c r="K430" s="958"/>
      <c r="L430" s="958"/>
      <c r="M430" s="958"/>
      <c r="N430" s="958"/>
      <c r="O430" s="958"/>
      <c r="P430" s="958"/>
      <c r="Q430" s="958"/>
      <c r="R430" s="958"/>
      <c r="S430" s="958"/>
      <c r="T430" s="958"/>
      <c r="U430" s="958"/>
      <c r="V430" s="958"/>
      <c r="W430" s="958"/>
    </row>
    <row r="431" spans="1:23" ht="15.75" customHeight="1">
      <c r="A431" s="958"/>
      <c r="B431" s="958"/>
      <c r="C431" s="958"/>
      <c r="D431" s="958"/>
      <c r="E431" s="958"/>
      <c r="F431" s="1003"/>
      <c r="G431" s="1341"/>
      <c r="H431" s="1341"/>
      <c r="I431" s="958"/>
      <c r="J431" s="958"/>
      <c r="K431" s="958"/>
      <c r="L431" s="958"/>
      <c r="M431" s="958"/>
      <c r="N431" s="958"/>
      <c r="O431" s="958"/>
      <c r="P431" s="958"/>
      <c r="Q431" s="958"/>
      <c r="R431" s="958"/>
      <c r="S431" s="958"/>
      <c r="T431" s="958"/>
      <c r="U431" s="958"/>
      <c r="V431" s="958"/>
      <c r="W431" s="958"/>
    </row>
    <row r="432" spans="1:23" ht="15.75" customHeight="1">
      <c r="A432" s="958"/>
      <c r="B432" s="958"/>
      <c r="C432" s="958"/>
      <c r="D432" s="958"/>
      <c r="E432" s="958"/>
      <c r="F432" s="1003"/>
      <c r="G432" s="1341"/>
      <c r="H432" s="1341"/>
      <c r="I432" s="958"/>
      <c r="J432" s="958"/>
      <c r="K432" s="958"/>
      <c r="L432" s="958"/>
      <c r="M432" s="958"/>
      <c r="N432" s="958"/>
      <c r="O432" s="958"/>
      <c r="P432" s="958"/>
      <c r="Q432" s="958"/>
      <c r="R432" s="958"/>
      <c r="S432" s="958"/>
      <c r="T432" s="958"/>
      <c r="U432" s="958"/>
      <c r="V432" s="958"/>
      <c r="W432" s="958"/>
    </row>
    <row r="433" spans="1:23" ht="15.75" customHeight="1">
      <c r="A433" s="958"/>
      <c r="B433" s="958"/>
      <c r="C433" s="958"/>
      <c r="D433" s="958"/>
      <c r="E433" s="958"/>
      <c r="F433" s="1003"/>
      <c r="G433" s="1341"/>
      <c r="H433" s="1341"/>
      <c r="I433" s="958"/>
      <c r="J433" s="958"/>
      <c r="K433" s="958"/>
      <c r="L433" s="958"/>
      <c r="M433" s="958"/>
      <c r="N433" s="958"/>
      <c r="O433" s="958"/>
      <c r="P433" s="958"/>
      <c r="Q433" s="958"/>
      <c r="R433" s="958"/>
      <c r="S433" s="958"/>
      <c r="T433" s="958"/>
      <c r="U433" s="958"/>
      <c r="V433" s="958"/>
      <c r="W433" s="958"/>
    </row>
    <row r="434" spans="1:23" ht="15.75" customHeight="1">
      <c r="A434" s="958"/>
      <c r="B434" s="958"/>
      <c r="C434" s="958"/>
      <c r="D434" s="958"/>
      <c r="E434" s="958"/>
      <c r="F434" s="1003"/>
      <c r="G434" s="1341"/>
      <c r="H434" s="1341"/>
      <c r="I434" s="958"/>
      <c r="J434" s="958"/>
      <c r="K434" s="958"/>
      <c r="L434" s="958"/>
      <c r="M434" s="958"/>
      <c r="N434" s="958"/>
      <c r="O434" s="958"/>
      <c r="P434" s="958"/>
      <c r="Q434" s="958"/>
      <c r="R434" s="958"/>
      <c r="S434" s="958"/>
      <c r="T434" s="958"/>
      <c r="U434" s="958"/>
      <c r="V434" s="958"/>
      <c r="W434" s="958"/>
    </row>
    <row r="435" spans="1:23" ht="15.75" customHeight="1">
      <c r="A435" s="958"/>
      <c r="B435" s="958"/>
      <c r="C435" s="958"/>
      <c r="D435" s="958"/>
      <c r="E435" s="958"/>
      <c r="F435" s="1003"/>
      <c r="G435" s="1341"/>
      <c r="H435" s="1341"/>
      <c r="I435" s="958"/>
      <c r="J435" s="958"/>
      <c r="K435" s="958"/>
      <c r="L435" s="958"/>
      <c r="M435" s="958"/>
      <c r="N435" s="958"/>
      <c r="O435" s="958"/>
      <c r="P435" s="958"/>
      <c r="Q435" s="958"/>
      <c r="R435" s="958"/>
      <c r="S435" s="958"/>
      <c r="T435" s="958"/>
      <c r="U435" s="958"/>
      <c r="V435" s="958"/>
      <c r="W435" s="958"/>
    </row>
    <row r="436" spans="1:23" ht="15.75" customHeight="1">
      <c r="A436" s="958"/>
      <c r="B436" s="958"/>
      <c r="C436" s="958"/>
      <c r="D436" s="958"/>
      <c r="E436" s="958"/>
      <c r="F436" s="1003"/>
      <c r="G436" s="1341"/>
      <c r="H436" s="1341"/>
      <c r="I436" s="958"/>
      <c r="J436" s="958"/>
      <c r="K436" s="958"/>
      <c r="L436" s="958"/>
      <c r="M436" s="958"/>
      <c r="N436" s="958"/>
      <c r="O436" s="958"/>
      <c r="P436" s="958"/>
      <c r="Q436" s="958"/>
      <c r="R436" s="958"/>
      <c r="S436" s="958"/>
      <c r="T436" s="958"/>
      <c r="U436" s="958"/>
      <c r="V436" s="958"/>
      <c r="W436" s="958"/>
    </row>
    <row r="437" spans="1:23" ht="15.75" customHeight="1">
      <c r="A437" s="958"/>
      <c r="B437" s="958"/>
      <c r="C437" s="958"/>
      <c r="D437" s="958"/>
      <c r="E437" s="958"/>
      <c r="F437" s="1003"/>
      <c r="G437" s="1341"/>
      <c r="H437" s="1341"/>
      <c r="I437" s="958"/>
      <c r="J437" s="958"/>
      <c r="K437" s="958"/>
      <c r="L437" s="958"/>
      <c r="M437" s="958"/>
      <c r="N437" s="958"/>
      <c r="O437" s="958"/>
      <c r="P437" s="958"/>
      <c r="Q437" s="958"/>
      <c r="R437" s="958"/>
      <c r="S437" s="958"/>
      <c r="T437" s="958"/>
      <c r="U437" s="958"/>
      <c r="V437" s="958"/>
      <c r="W437" s="958"/>
    </row>
    <row r="438" spans="1:23" ht="15.75" customHeight="1">
      <c r="A438" s="958"/>
      <c r="B438" s="958"/>
      <c r="C438" s="958"/>
      <c r="D438" s="958"/>
      <c r="E438" s="958"/>
      <c r="F438" s="1003"/>
      <c r="G438" s="1341"/>
      <c r="H438" s="1341"/>
      <c r="I438" s="958"/>
      <c r="J438" s="958"/>
      <c r="K438" s="958"/>
      <c r="L438" s="958"/>
      <c r="M438" s="958"/>
      <c r="N438" s="958"/>
      <c r="O438" s="958"/>
      <c r="P438" s="958"/>
      <c r="Q438" s="958"/>
      <c r="R438" s="958"/>
      <c r="S438" s="958"/>
      <c r="T438" s="958"/>
      <c r="U438" s="958"/>
      <c r="V438" s="958"/>
      <c r="W438" s="958"/>
    </row>
    <row r="439" spans="1:23" ht="15.75" customHeight="1">
      <c r="A439" s="958"/>
      <c r="B439" s="958"/>
      <c r="C439" s="958"/>
      <c r="D439" s="958"/>
      <c r="E439" s="958"/>
      <c r="F439" s="1003"/>
      <c r="G439" s="1341"/>
      <c r="H439" s="1341"/>
      <c r="I439" s="958"/>
      <c r="J439" s="958"/>
      <c r="K439" s="958"/>
      <c r="L439" s="958"/>
      <c r="M439" s="958"/>
      <c r="N439" s="958"/>
      <c r="O439" s="958"/>
      <c r="P439" s="958"/>
      <c r="Q439" s="958"/>
      <c r="R439" s="958"/>
      <c r="S439" s="958"/>
      <c r="T439" s="958"/>
      <c r="U439" s="958"/>
      <c r="V439" s="958"/>
      <c r="W439" s="958"/>
    </row>
    <row r="440" spans="1:23" ht="15.75" customHeight="1">
      <c r="A440" s="958"/>
      <c r="B440" s="958"/>
      <c r="C440" s="958"/>
      <c r="D440" s="958"/>
      <c r="E440" s="958"/>
      <c r="F440" s="1003"/>
      <c r="G440" s="1341"/>
      <c r="H440" s="1341"/>
      <c r="I440" s="958"/>
      <c r="J440" s="958"/>
      <c r="K440" s="958"/>
      <c r="L440" s="958"/>
      <c r="M440" s="958"/>
      <c r="N440" s="958"/>
      <c r="O440" s="958"/>
      <c r="P440" s="958"/>
      <c r="Q440" s="958"/>
      <c r="R440" s="958"/>
      <c r="S440" s="958"/>
      <c r="T440" s="958"/>
      <c r="U440" s="958"/>
      <c r="V440" s="958"/>
      <c r="W440" s="958"/>
    </row>
    <row r="441" spans="1:23" ht="15.75" customHeight="1">
      <c r="A441" s="958"/>
      <c r="B441" s="958"/>
      <c r="C441" s="958"/>
      <c r="D441" s="958"/>
      <c r="E441" s="958"/>
      <c r="F441" s="1003"/>
      <c r="G441" s="1341"/>
      <c r="H441" s="1341"/>
      <c r="I441" s="958"/>
      <c r="J441" s="958"/>
      <c r="K441" s="958"/>
      <c r="L441" s="958"/>
      <c r="M441" s="958"/>
      <c r="N441" s="958"/>
      <c r="O441" s="958"/>
      <c r="P441" s="958"/>
      <c r="Q441" s="958"/>
      <c r="R441" s="958"/>
      <c r="S441" s="958"/>
      <c r="T441" s="958"/>
      <c r="U441" s="958"/>
      <c r="V441" s="958"/>
      <c r="W441" s="958"/>
    </row>
    <row r="442" spans="1:23" ht="15.75" customHeight="1">
      <c r="A442" s="958"/>
      <c r="B442" s="958"/>
      <c r="C442" s="958"/>
      <c r="D442" s="958"/>
      <c r="E442" s="958"/>
      <c r="F442" s="1003"/>
      <c r="G442" s="1341"/>
      <c r="H442" s="1341"/>
      <c r="I442" s="958"/>
      <c r="J442" s="958"/>
      <c r="K442" s="958"/>
      <c r="L442" s="958"/>
      <c r="M442" s="958"/>
      <c r="N442" s="958"/>
      <c r="O442" s="958"/>
      <c r="P442" s="958"/>
      <c r="Q442" s="958"/>
      <c r="R442" s="958"/>
      <c r="S442" s="958"/>
      <c r="T442" s="958"/>
      <c r="U442" s="958"/>
      <c r="V442" s="958"/>
      <c r="W442" s="958"/>
    </row>
    <row r="443" spans="1:23" ht="15.75" customHeight="1">
      <c r="A443" s="958"/>
      <c r="B443" s="958"/>
      <c r="C443" s="958"/>
      <c r="D443" s="958"/>
      <c r="E443" s="958"/>
      <c r="F443" s="1003"/>
      <c r="G443" s="1341"/>
      <c r="H443" s="1341"/>
      <c r="I443" s="958"/>
      <c r="J443" s="958"/>
      <c r="K443" s="958"/>
      <c r="L443" s="958"/>
      <c r="M443" s="958"/>
      <c r="N443" s="958"/>
      <c r="O443" s="958"/>
      <c r="P443" s="958"/>
      <c r="Q443" s="958"/>
      <c r="R443" s="958"/>
      <c r="S443" s="958"/>
      <c r="T443" s="958"/>
      <c r="U443" s="958"/>
      <c r="V443" s="958"/>
      <c r="W443" s="958"/>
    </row>
    <row r="444" spans="1:23" ht="15.75" customHeight="1">
      <c r="A444" s="958"/>
      <c r="B444" s="958"/>
      <c r="C444" s="958"/>
      <c r="D444" s="958"/>
      <c r="E444" s="958"/>
      <c r="F444" s="1003"/>
      <c r="G444" s="1341"/>
      <c r="H444" s="1341"/>
      <c r="I444" s="958"/>
      <c r="J444" s="958"/>
      <c r="K444" s="958"/>
      <c r="L444" s="958"/>
      <c r="M444" s="958"/>
      <c r="N444" s="958"/>
      <c r="O444" s="958"/>
      <c r="P444" s="958"/>
      <c r="Q444" s="958"/>
      <c r="R444" s="958"/>
      <c r="S444" s="958"/>
      <c r="T444" s="958"/>
      <c r="U444" s="958"/>
      <c r="V444" s="958"/>
      <c r="W444" s="958"/>
    </row>
    <row r="445" spans="1:23" ht="15.75" customHeight="1">
      <c r="A445" s="958"/>
      <c r="B445" s="958"/>
      <c r="C445" s="958"/>
      <c r="D445" s="958"/>
      <c r="E445" s="958"/>
      <c r="F445" s="1003"/>
      <c r="G445" s="1341"/>
      <c r="H445" s="1341"/>
      <c r="I445" s="958"/>
      <c r="J445" s="958"/>
      <c r="K445" s="958"/>
      <c r="L445" s="958"/>
      <c r="M445" s="958"/>
      <c r="N445" s="958"/>
      <c r="O445" s="958"/>
      <c r="P445" s="958"/>
      <c r="Q445" s="958"/>
      <c r="R445" s="958"/>
      <c r="S445" s="958"/>
      <c r="T445" s="958"/>
      <c r="U445" s="958"/>
      <c r="V445" s="958"/>
      <c r="W445" s="958"/>
    </row>
    <row r="446" spans="1:23" ht="15.75" customHeight="1">
      <c r="A446" s="958"/>
      <c r="B446" s="958"/>
      <c r="C446" s="958"/>
      <c r="D446" s="958"/>
      <c r="E446" s="958"/>
      <c r="F446" s="1003"/>
      <c r="G446" s="1341"/>
      <c r="H446" s="1341"/>
      <c r="I446" s="958"/>
      <c r="J446" s="958"/>
      <c r="K446" s="958"/>
      <c r="L446" s="958"/>
      <c r="M446" s="958"/>
      <c r="N446" s="958"/>
      <c r="O446" s="958"/>
      <c r="P446" s="958"/>
      <c r="Q446" s="958"/>
      <c r="R446" s="958"/>
      <c r="S446" s="958"/>
      <c r="T446" s="958"/>
      <c r="U446" s="958"/>
      <c r="V446" s="958"/>
      <c r="W446" s="958"/>
    </row>
    <row r="447" spans="1:23" ht="15.75" customHeight="1">
      <c r="A447" s="958"/>
      <c r="B447" s="958"/>
      <c r="C447" s="958"/>
      <c r="D447" s="958"/>
      <c r="E447" s="958"/>
      <c r="F447" s="1003"/>
      <c r="G447" s="1341"/>
      <c r="H447" s="1341"/>
      <c r="I447" s="958"/>
      <c r="J447" s="958"/>
      <c r="K447" s="958"/>
      <c r="L447" s="958"/>
      <c r="M447" s="958"/>
      <c r="N447" s="958"/>
      <c r="O447" s="958"/>
      <c r="P447" s="958"/>
      <c r="Q447" s="958"/>
      <c r="R447" s="958"/>
      <c r="S447" s="958"/>
      <c r="T447" s="958"/>
      <c r="U447" s="958"/>
      <c r="V447" s="958"/>
      <c r="W447" s="958"/>
    </row>
    <row r="448" spans="1:23" ht="15.75" customHeight="1">
      <c r="A448" s="958"/>
      <c r="B448" s="958"/>
      <c r="C448" s="958"/>
      <c r="D448" s="958"/>
      <c r="E448" s="958"/>
      <c r="F448" s="1003"/>
      <c r="G448" s="1341"/>
      <c r="H448" s="1341"/>
      <c r="I448" s="958"/>
      <c r="J448" s="958"/>
      <c r="K448" s="958"/>
      <c r="L448" s="958"/>
      <c r="M448" s="958"/>
      <c r="N448" s="958"/>
      <c r="O448" s="958"/>
      <c r="P448" s="958"/>
      <c r="Q448" s="958"/>
      <c r="R448" s="958"/>
      <c r="S448" s="958"/>
      <c r="T448" s="958"/>
      <c r="U448" s="958"/>
      <c r="V448" s="958"/>
      <c r="W448" s="958"/>
    </row>
    <row r="449" spans="1:23" ht="15.75" customHeight="1">
      <c r="A449" s="958"/>
      <c r="B449" s="958"/>
      <c r="C449" s="958"/>
      <c r="D449" s="958"/>
      <c r="E449" s="958"/>
      <c r="F449" s="1003"/>
      <c r="G449" s="1341"/>
      <c r="H449" s="1341"/>
      <c r="I449" s="958"/>
      <c r="J449" s="958"/>
      <c r="K449" s="958"/>
      <c r="L449" s="958"/>
      <c r="M449" s="958"/>
      <c r="N449" s="958"/>
      <c r="O449" s="958"/>
      <c r="P449" s="958"/>
      <c r="Q449" s="958"/>
      <c r="R449" s="958"/>
      <c r="S449" s="958"/>
      <c r="T449" s="958"/>
      <c r="U449" s="958"/>
      <c r="V449" s="958"/>
      <c r="W449" s="958"/>
    </row>
    <row r="450" spans="1:23" ht="15.75" customHeight="1">
      <c r="A450" s="958"/>
      <c r="B450" s="958"/>
      <c r="C450" s="958"/>
      <c r="D450" s="958"/>
      <c r="E450" s="958"/>
      <c r="F450" s="1003"/>
      <c r="G450" s="1341"/>
      <c r="H450" s="1341"/>
      <c r="I450" s="958"/>
      <c r="J450" s="958"/>
      <c r="K450" s="958"/>
      <c r="L450" s="958"/>
      <c r="M450" s="958"/>
      <c r="N450" s="958"/>
      <c r="O450" s="958"/>
      <c r="P450" s="958"/>
      <c r="Q450" s="958"/>
      <c r="R450" s="958"/>
      <c r="S450" s="958"/>
      <c r="T450" s="958"/>
      <c r="U450" s="958"/>
      <c r="V450" s="958"/>
      <c r="W450" s="958"/>
    </row>
    <row r="451" spans="1:23" ht="15.75" customHeight="1">
      <c r="A451" s="958"/>
      <c r="B451" s="958"/>
      <c r="C451" s="958"/>
      <c r="D451" s="958"/>
      <c r="E451" s="958"/>
      <c r="F451" s="1003"/>
      <c r="G451" s="1341"/>
      <c r="H451" s="1341"/>
      <c r="I451" s="958"/>
      <c r="J451" s="958"/>
      <c r="K451" s="958"/>
      <c r="L451" s="958"/>
      <c r="M451" s="958"/>
      <c r="N451" s="958"/>
      <c r="O451" s="958"/>
      <c r="P451" s="958"/>
      <c r="Q451" s="958"/>
      <c r="R451" s="958"/>
      <c r="S451" s="958"/>
      <c r="T451" s="958"/>
      <c r="U451" s="958"/>
      <c r="V451" s="958"/>
      <c r="W451" s="958"/>
    </row>
    <row r="452" spans="1:23" ht="15.75" customHeight="1">
      <c r="A452" s="958"/>
      <c r="B452" s="958"/>
      <c r="C452" s="958"/>
      <c r="D452" s="958"/>
      <c r="E452" s="958"/>
      <c r="F452" s="1003"/>
      <c r="G452" s="1341"/>
      <c r="H452" s="1341"/>
      <c r="I452" s="958"/>
      <c r="J452" s="958"/>
      <c r="K452" s="958"/>
      <c r="L452" s="958"/>
      <c r="M452" s="958"/>
      <c r="N452" s="958"/>
      <c r="O452" s="958"/>
      <c r="P452" s="958"/>
      <c r="Q452" s="958"/>
      <c r="R452" s="958"/>
      <c r="S452" s="958"/>
      <c r="T452" s="958"/>
      <c r="U452" s="958"/>
      <c r="V452" s="958"/>
      <c r="W452" s="958"/>
    </row>
    <row r="453" spans="1:23" ht="15.75" customHeight="1">
      <c r="A453" s="958"/>
      <c r="B453" s="958"/>
      <c r="C453" s="958"/>
      <c r="D453" s="958"/>
      <c r="E453" s="958"/>
      <c r="F453" s="1003"/>
      <c r="G453" s="1341"/>
      <c r="H453" s="1341"/>
      <c r="I453" s="958"/>
      <c r="J453" s="958"/>
      <c r="K453" s="958"/>
      <c r="L453" s="958"/>
      <c r="M453" s="958"/>
      <c r="N453" s="958"/>
      <c r="O453" s="958"/>
      <c r="P453" s="958"/>
      <c r="Q453" s="958"/>
      <c r="R453" s="958"/>
      <c r="S453" s="958"/>
      <c r="T453" s="958"/>
      <c r="U453" s="958"/>
      <c r="V453" s="958"/>
      <c r="W453" s="958"/>
    </row>
    <row r="454" spans="1:23" ht="15.75" customHeight="1">
      <c r="A454" s="958"/>
      <c r="B454" s="958"/>
      <c r="C454" s="958"/>
      <c r="D454" s="958"/>
      <c r="E454" s="958"/>
      <c r="F454" s="1003"/>
      <c r="G454" s="1341"/>
      <c r="H454" s="1341"/>
      <c r="I454" s="958"/>
      <c r="J454" s="958"/>
      <c r="K454" s="958"/>
      <c r="L454" s="958"/>
      <c r="M454" s="958"/>
      <c r="N454" s="958"/>
      <c r="O454" s="958"/>
      <c r="P454" s="958"/>
      <c r="Q454" s="958"/>
      <c r="R454" s="958"/>
      <c r="S454" s="958"/>
      <c r="T454" s="958"/>
      <c r="U454" s="958"/>
      <c r="V454" s="958"/>
      <c r="W454" s="958"/>
    </row>
    <row r="455" spans="1:23" ht="15.75" customHeight="1">
      <c r="A455" s="958"/>
      <c r="B455" s="958"/>
      <c r="C455" s="958"/>
      <c r="D455" s="958"/>
      <c r="E455" s="958"/>
      <c r="F455" s="1003"/>
      <c r="G455" s="1341"/>
      <c r="H455" s="1341"/>
      <c r="I455" s="958"/>
      <c r="J455" s="958"/>
      <c r="K455" s="958"/>
      <c r="L455" s="958"/>
      <c r="M455" s="958"/>
      <c r="N455" s="958"/>
      <c r="O455" s="958"/>
      <c r="P455" s="958"/>
      <c r="Q455" s="958"/>
      <c r="R455" s="958"/>
      <c r="S455" s="958"/>
      <c r="T455" s="958"/>
      <c r="U455" s="958"/>
      <c r="V455" s="958"/>
      <c r="W455" s="958"/>
    </row>
    <row r="456" spans="1:23" ht="15.75" customHeight="1">
      <c r="A456" s="958"/>
      <c r="B456" s="958"/>
      <c r="C456" s="958"/>
      <c r="D456" s="958"/>
      <c r="E456" s="958"/>
      <c r="F456" s="1003"/>
      <c r="G456" s="1341"/>
      <c r="H456" s="1341"/>
      <c r="I456" s="958"/>
      <c r="J456" s="958"/>
      <c r="K456" s="958"/>
      <c r="L456" s="958"/>
      <c r="M456" s="958"/>
      <c r="N456" s="958"/>
      <c r="O456" s="958"/>
      <c r="P456" s="958"/>
      <c r="Q456" s="958"/>
      <c r="R456" s="958"/>
      <c r="S456" s="958"/>
      <c r="T456" s="958"/>
      <c r="U456" s="958"/>
      <c r="V456" s="958"/>
      <c r="W456" s="958"/>
    </row>
    <row r="457" spans="1:23" ht="15.75" customHeight="1">
      <c r="A457" s="958"/>
      <c r="B457" s="958"/>
      <c r="C457" s="958"/>
      <c r="D457" s="958"/>
      <c r="E457" s="958"/>
      <c r="F457" s="1003"/>
      <c r="G457" s="1341"/>
      <c r="H457" s="1341"/>
      <c r="I457" s="958"/>
      <c r="J457" s="958"/>
      <c r="K457" s="958"/>
      <c r="L457" s="958"/>
      <c r="M457" s="958"/>
      <c r="N457" s="958"/>
      <c r="O457" s="958"/>
      <c r="P457" s="958"/>
      <c r="Q457" s="958"/>
      <c r="R457" s="958"/>
      <c r="S457" s="958"/>
      <c r="T457" s="958"/>
      <c r="U457" s="958"/>
      <c r="V457" s="958"/>
      <c r="W457" s="958"/>
    </row>
    <row r="458" spans="1:23" ht="15.75" customHeight="1">
      <c r="A458" s="958"/>
      <c r="B458" s="958"/>
      <c r="C458" s="958"/>
      <c r="D458" s="958"/>
      <c r="E458" s="958"/>
      <c r="F458" s="1003"/>
      <c r="G458" s="1341"/>
      <c r="H458" s="1341"/>
      <c r="I458" s="958"/>
      <c r="J458" s="958"/>
      <c r="K458" s="958"/>
      <c r="L458" s="958"/>
      <c r="M458" s="958"/>
      <c r="N458" s="958"/>
      <c r="O458" s="958"/>
      <c r="P458" s="958"/>
      <c r="Q458" s="958"/>
      <c r="R458" s="958"/>
      <c r="S458" s="958"/>
      <c r="T458" s="958"/>
      <c r="U458" s="958"/>
      <c r="V458" s="958"/>
      <c r="W458" s="958"/>
    </row>
    <row r="459" spans="1:23" ht="15.75" customHeight="1">
      <c r="A459" s="958"/>
      <c r="B459" s="958"/>
      <c r="C459" s="958"/>
      <c r="D459" s="958"/>
      <c r="E459" s="958"/>
      <c r="F459" s="1003"/>
      <c r="G459" s="1341"/>
      <c r="H459" s="1341"/>
      <c r="I459" s="958"/>
      <c r="J459" s="958"/>
      <c r="K459" s="958"/>
      <c r="L459" s="958"/>
      <c r="M459" s="958"/>
      <c r="N459" s="958"/>
      <c r="O459" s="958"/>
      <c r="P459" s="958"/>
      <c r="Q459" s="958"/>
      <c r="R459" s="958"/>
      <c r="S459" s="958"/>
      <c r="T459" s="958"/>
      <c r="U459" s="958"/>
      <c r="V459" s="958"/>
      <c r="W459" s="958"/>
    </row>
    <row r="460" spans="1:23" ht="15.75" customHeight="1">
      <c r="A460" s="958"/>
      <c r="B460" s="958"/>
      <c r="C460" s="958"/>
      <c r="D460" s="958"/>
      <c r="E460" s="958"/>
      <c r="F460" s="1003"/>
      <c r="G460" s="1341"/>
      <c r="H460" s="1341"/>
      <c r="I460" s="958"/>
      <c r="J460" s="958"/>
      <c r="K460" s="958"/>
      <c r="L460" s="958"/>
      <c r="M460" s="958"/>
      <c r="N460" s="958"/>
      <c r="O460" s="958"/>
      <c r="P460" s="958"/>
      <c r="Q460" s="958"/>
      <c r="R460" s="958"/>
      <c r="S460" s="958"/>
      <c r="T460" s="958"/>
      <c r="U460" s="958"/>
      <c r="V460" s="958"/>
      <c r="W460" s="958"/>
    </row>
    <row r="461" spans="1:23" ht="15.75" customHeight="1">
      <c r="A461" s="958"/>
      <c r="B461" s="958"/>
      <c r="C461" s="958"/>
      <c r="D461" s="958"/>
      <c r="E461" s="958"/>
      <c r="F461" s="1003"/>
      <c r="G461" s="1341"/>
      <c r="H461" s="1341"/>
      <c r="I461" s="958"/>
      <c r="J461" s="958"/>
      <c r="K461" s="958"/>
      <c r="L461" s="958"/>
      <c r="M461" s="958"/>
      <c r="N461" s="958"/>
      <c r="O461" s="958"/>
      <c r="P461" s="958"/>
      <c r="Q461" s="958"/>
      <c r="R461" s="958"/>
      <c r="S461" s="958"/>
      <c r="T461" s="958"/>
      <c r="U461" s="958"/>
      <c r="V461" s="958"/>
      <c r="W461" s="958"/>
    </row>
    <row r="462" spans="1:23" ht="15.75" customHeight="1">
      <c r="A462" s="958"/>
      <c r="B462" s="958"/>
      <c r="C462" s="958"/>
      <c r="D462" s="958"/>
      <c r="E462" s="958"/>
      <c r="F462" s="1003"/>
      <c r="G462" s="1341"/>
      <c r="H462" s="1341"/>
      <c r="I462" s="958"/>
      <c r="J462" s="958"/>
      <c r="K462" s="958"/>
      <c r="L462" s="958"/>
      <c r="M462" s="958"/>
      <c r="N462" s="958"/>
      <c r="O462" s="958"/>
      <c r="P462" s="958"/>
      <c r="Q462" s="958"/>
      <c r="R462" s="958"/>
      <c r="S462" s="958"/>
      <c r="T462" s="958"/>
      <c r="U462" s="958"/>
      <c r="V462" s="958"/>
      <c r="W462" s="958"/>
    </row>
    <row r="463" spans="1:23" ht="15.75" customHeight="1">
      <c r="A463" s="958"/>
      <c r="B463" s="958"/>
      <c r="C463" s="958"/>
      <c r="D463" s="958"/>
      <c r="E463" s="958"/>
      <c r="F463" s="1003"/>
      <c r="G463" s="1341"/>
      <c r="H463" s="1341"/>
      <c r="I463" s="958"/>
      <c r="J463" s="958"/>
      <c r="K463" s="958"/>
      <c r="L463" s="958"/>
      <c r="M463" s="958"/>
      <c r="N463" s="958"/>
      <c r="O463" s="958"/>
      <c r="P463" s="958"/>
      <c r="Q463" s="958"/>
      <c r="R463" s="958"/>
      <c r="S463" s="958"/>
      <c r="T463" s="958"/>
      <c r="U463" s="958"/>
      <c r="V463" s="958"/>
      <c r="W463" s="958"/>
    </row>
    <row r="464" spans="1:23" ht="15.75" customHeight="1">
      <c r="A464" s="958"/>
      <c r="B464" s="958"/>
      <c r="C464" s="958"/>
      <c r="D464" s="958"/>
      <c r="E464" s="958"/>
      <c r="F464" s="1003"/>
      <c r="G464" s="1341"/>
      <c r="H464" s="1341"/>
      <c r="I464" s="958"/>
      <c r="J464" s="958"/>
      <c r="K464" s="958"/>
      <c r="L464" s="958"/>
      <c r="M464" s="958"/>
      <c r="N464" s="958"/>
      <c r="O464" s="958"/>
      <c r="P464" s="958"/>
      <c r="Q464" s="958"/>
      <c r="R464" s="958"/>
      <c r="S464" s="958"/>
      <c r="T464" s="958"/>
      <c r="U464" s="958"/>
      <c r="V464" s="958"/>
      <c r="W464" s="958"/>
    </row>
    <row r="465" spans="1:23" ht="15.75" customHeight="1">
      <c r="A465" s="958"/>
      <c r="B465" s="958"/>
      <c r="C465" s="958"/>
      <c r="D465" s="958"/>
      <c r="E465" s="958"/>
      <c r="F465" s="1003"/>
      <c r="G465" s="1341"/>
      <c r="H465" s="1341"/>
      <c r="I465" s="958"/>
      <c r="J465" s="958"/>
      <c r="K465" s="958"/>
      <c r="L465" s="958"/>
      <c r="M465" s="958"/>
      <c r="N465" s="958"/>
      <c r="O465" s="958"/>
      <c r="P465" s="958"/>
      <c r="Q465" s="958"/>
      <c r="R465" s="958"/>
      <c r="S465" s="958"/>
      <c r="T465" s="958"/>
      <c r="U465" s="958"/>
      <c r="V465" s="958"/>
      <c r="W465" s="958"/>
    </row>
    <row r="466" spans="1:23" ht="15.75" customHeight="1">
      <c r="A466" s="958"/>
      <c r="B466" s="958"/>
      <c r="C466" s="958"/>
      <c r="D466" s="958"/>
      <c r="E466" s="958"/>
      <c r="F466" s="1003"/>
      <c r="G466" s="1341"/>
      <c r="H466" s="1341"/>
      <c r="I466" s="958"/>
      <c r="J466" s="958"/>
      <c r="K466" s="958"/>
      <c r="L466" s="958"/>
      <c r="M466" s="958"/>
      <c r="N466" s="958"/>
      <c r="O466" s="958"/>
      <c r="P466" s="958"/>
      <c r="Q466" s="958"/>
      <c r="R466" s="958"/>
      <c r="S466" s="958"/>
      <c r="T466" s="958"/>
      <c r="U466" s="958"/>
      <c r="V466" s="958"/>
      <c r="W466" s="958"/>
    </row>
    <row r="467" spans="1:23" ht="15.75" customHeight="1">
      <c r="A467" s="958"/>
      <c r="B467" s="958"/>
      <c r="C467" s="958"/>
      <c r="D467" s="958"/>
      <c r="E467" s="958"/>
      <c r="F467" s="1003"/>
      <c r="G467" s="1341"/>
      <c r="H467" s="1341"/>
      <c r="I467" s="958"/>
      <c r="J467" s="958"/>
      <c r="K467" s="958"/>
      <c r="L467" s="958"/>
      <c r="M467" s="958"/>
      <c r="N467" s="958"/>
      <c r="O467" s="958"/>
      <c r="P467" s="958"/>
      <c r="Q467" s="958"/>
      <c r="R467" s="958"/>
      <c r="S467" s="958"/>
      <c r="T467" s="958"/>
      <c r="U467" s="958"/>
      <c r="V467" s="958"/>
      <c r="W467" s="958"/>
    </row>
    <row r="468" spans="1:23" ht="15.75" customHeight="1">
      <c r="A468" s="958"/>
      <c r="B468" s="958"/>
      <c r="C468" s="958"/>
      <c r="D468" s="958"/>
      <c r="E468" s="958"/>
      <c r="F468" s="1003"/>
      <c r="G468" s="1341"/>
      <c r="H468" s="1341"/>
      <c r="I468" s="958"/>
      <c r="J468" s="958"/>
      <c r="K468" s="958"/>
      <c r="L468" s="958"/>
      <c r="M468" s="958"/>
      <c r="N468" s="958"/>
      <c r="O468" s="958"/>
      <c r="P468" s="958"/>
      <c r="Q468" s="958"/>
      <c r="R468" s="958"/>
      <c r="S468" s="958"/>
      <c r="T468" s="958"/>
      <c r="U468" s="958"/>
      <c r="V468" s="958"/>
      <c r="W468" s="958"/>
    </row>
    <row r="469" spans="1:23" ht="15.75" customHeight="1">
      <c r="A469" s="958"/>
      <c r="B469" s="958"/>
      <c r="C469" s="958"/>
      <c r="D469" s="958"/>
      <c r="E469" s="958"/>
      <c r="F469" s="1003"/>
      <c r="G469" s="1341"/>
      <c r="H469" s="1341"/>
      <c r="I469" s="958"/>
      <c r="J469" s="958"/>
      <c r="K469" s="958"/>
      <c r="L469" s="958"/>
      <c r="M469" s="958"/>
      <c r="N469" s="958"/>
      <c r="O469" s="958"/>
      <c r="P469" s="958"/>
      <c r="Q469" s="958"/>
      <c r="R469" s="958"/>
      <c r="S469" s="958"/>
      <c r="T469" s="958"/>
      <c r="U469" s="958"/>
      <c r="V469" s="958"/>
      <c r="W469" s="958"/>
    </row>
    <row r="470" spans="1:23" ht="15.75" customHeight="1">
      <c r="A470" s="958"/>
      <c r="B470" s="958"/>
      <c r="C470" s="958"/>
      <c r="D470" s="958"/>
      <c r="E470" s="958"/>
      <c r="F470" s="1003"/>
      <c r="G470" s="1341"/>
      <c r="H470" s="1341"/>
      <c r="I470" s="958"/>
      <c r="J470" s="958"/>
      <c r="K470" s="958"/>
      <c r="L470" s="958"/>
      <c r="M470" s="958"/>
      <c r="N470" s="958"/>
      <c r="O470" s="958"/>
      <c r="P470" s="958"/>
      <c r="Q470" s="958"/>
      <c r="R470" s="958"/>
      <c r="S470" s="958"/>
      <c r="T470" s="958"/>
      <c r="U470" s="958"/>
      <c r="V470" s="958"/>
      <c r="W470" s="958"/>
    </row>
    <row r="471" spans="1:23" ht="15.75" customHeight="1">
      <c r="A471" s="958"/>
      <c r="B471" s="958"/>
      <c r="C471" s="958"/>
      <c r="D471" s="958"/>
      <c r="E471" s="958"/>
      <c r="F471" s="1003"/>
      <c r="G471" s="1341"/>
      <c r="H471" s="1341"/>
      <c r="I471" s="958"/>
      <c r="J471" s="958"/>
      <c r="K471" s="958"/>
      <c r="L471" s="958"/>
      <c r="M471" s="958"/>
      <c r="N471" s="958"/>
      <c r="O471" s="958"/>
      <c r="P471" s="958"/>
      <c r="Q471" s="958"/>
      <c r="R471" s="958"/>
      <c r="S471" s="958"/>
      <c r="T471" s="958"/>
      <c r="U471" s="958"/>
      <c r="V471" s="958"/>
      <c r="W471" s="958"/>
    </row>
    <row r="472" spans="1:23" ht="15.75" customHeight="1">
      <c r="A472" s="958"/>
      <c r="B472" s="958"/>
      <c r="C472" s="958"/>
      <c r="D472" s="958"/>
      <c r="E472" s="958"/>
      <c r="F472" s="1003"/>
      <c r="G472" s="1341"/>
      <c r="H472" s="1341"/>
      <c r="I472" s="958"/>
      <c r="J472" s="958"/>
      <c r="K472" s="958"/>
      <c r="L472" s="958"/>
      <c r="M472" s="958"/>
      <c r="N472" s="958"/>
      <c r="O472" s="958"/>
      <c r="P472" s="958"/>
      <c r="Q472" s="958"/>
      <c r="R472" s="958"/>
      <c r="S472" s="958"/>
      <c r="T472" s="958"/>
      <c r="U472" s="958"/>
      <c r="V472" s="958"/>
      <c r="W472" s="958"/>
    </row>
    <row r="473" spans="1:23" ht="15.75" customHeight="1">
      <c r="A473" s="958"/>
      <c r="B473" s="958"/>
      <c r="C473" s="958"/>
      <c r="D473" s="958"/>
      <c r="E473" s="958"/>
      <c r="F473" s="1003"/>
      <c r="G473" s="1341"/>
      <c r="H473" s="1341"/>
      <c r="I473" s="958"/>
      <c r="J473" s="958"/>
      <c r="K473" s="958"/>
      <c r="L473" s="958"/>
      <c r="M473" s="958"/>
      <c r="N473" s="958"/>
      <c r="O473" s="958"/>
      <c r="P473" s="958"/>
      <c r="Q473" s="958"/>
      <c r="R473" s="958"/>
      <c r="S473" s="958"/>
      <c r="T473" s="958"/>
      <c r="U473" s="958"/>
      <c r="V473" s="958"/>
      <c r="W473" s="958"/>
    </row>
    <row r="474" spans="1:23" ht="15.75" customHeight="1">
      <c r="A474" s="958"/>
      <c r="B474" s="958"/>
      <c r="C474" s="958"/>
      <c r="D474" s="958"/>
      <c r="E474" s="958"/>
      <c r="F474" s="1003"/>
      <c r="G474" s="1341"/>
      <c r="H474" s="1341"/>
      <c r="I474" s="958"/>
      <c r="J474" s="958"/>
      <c r="K474" s="958"/>
      <c r="L474" s="958"/>
      <c r="M474" s="958"/>
      <c r="N474" s="958"/>
      <c r="O474" s="958"/>
      <c r="P474" s="958"/>
      <c r="Q474" s="958"/>
      <c r="R474" s="958"/>
      <c r="S474" s="958"/>
      <c r="T474" s="958"/>
      <c r="U474" s="958"/>
      <c r="V474" s="958"/>
      <c r="W474" s="958"/>
    </row>
    <row r="475" spans="1:23" ht="15.75" customHeight="1">
      <c r="A475" s="958"/>
      <c r="B475" s="958"/>
      <c r="C475" s="958"/>
      <c r="D475" s="958"/>
      <c r="E475" s="958"/>
      <c r="F475" s="1003"/>
      <c r="G475" s="1341"/>
      <c r="H475" s="1341"/>
      <c r="I475" s="958"/>
      <c r="J475" s="958"/>
      <c r="K475" s="958"/>
      <c r="L475" s="958"/>
      <c r="M475" s="958"/>
      <c r="N475" s="958"/>
      <c r="O475" s="958"/>
      <c r="P475" s="958"/>
      <c r="Q475" s="958"/>
      <c r="R475" s="958"/>
      <c r="S475" s="958"/>
      <c r="T475" s="958"/>
      <c r="U475" s="958"/>
      <c r="V475" s="958"/>
      <c r="W475" s="958"/>
    </row>
    <row r="476" spans="1:23" ht="15.75" customHeight="1">
      <c r="A476" s="958"/>
      <c r="B476" s="958"/>
      <c r="C476" s="958"/>
      <c r="D476" s="958"/>
      <c r="E476" s="958"/>
      <c r="F476" s="1003"/>
      <c r="G476" s="1341"/>
      <c r="H476" s="1341"/>
      <c r="I476" s="958"/>
      <c r="J476" s="958"/>
      <c r="K476" s="958"/>
      <c r="L476" s="958"/>
      <c r="M476" s="958"/>
      <c r="N476" s="958"/>
      <c r="O476" s="958"/>
      <c r="P476" s="958"/>
      <c r="Q476" s="958"/>
      <c r="R476" s="958"/>
      <c r="S476" s="958"/>
      <c r="T476" s="958"/>
      <c r="U476" s="958"/>
      <c r="V476" s="958"/>
      <c r="W476" s="958"/>
    </row>
    <row r="477" spans="1:23" ht="15.75" customHeight="1">
      <c r="A477" s="958"/>
      <c r="B477" s="958"/>
      <c r="C477" s="958"/>
      <c r="D477" s="958"/>
      <c r="E477" s="958"/>
      <c r="F477" s="1003"/>
      <c r="G477" s="1341"/>
      <c r="H477" s="1341"/>
      <c r="I477" s="958"/>
      <c r="J477" s="958"/>
      <c r="K477" s="958"/>
      <c r="L477" s="958"/>
      <c r="M477" s="958"/>
      <c r="N477" s="958"/>
      <c r="O477" s="958"/>
      <c r="P477" s="958"/>
      <c r="Q477" s="958"/>
      <c r="R477" s="958"/>
      <c r="S477" s="958"/>
      <c r="T477" s="958"/>
      <c r="U477" s="958"/>
      <c r="V477" s="958"/>
      <c r="W477" s="958"/>
    </row>
    <row r="478" spans="1:23" ht="15.75" customHeight="1">
      <c r="A478" s="958"/>
      <c r="B478" s="958"/>
      <c r="C478" s="958"/>
      <c r="D478" s="958"/>
      <c r="E478" s="958"/>
      <c r="F478" s="1003"/>
      <c r="G478" s="1341"/>
      <c r="H478" s="1341"/>
      <c r="I478" s="958"/>
      <c r="J478" s="958"/>
      <c r="K478" s="958"/>
      <c r="L478" s="958"/>
      <c r="M478" s="958"/>
      <c r="N478" s="958"/>
      <c r="O478" s="958"/>
      <c r="P478" s="958"/>
      <c r="Q478" s="958"/>
      <c r="R478" s="958"/>
      <c r="S478" s="958"/>
      <c r="T478" s="958"/>
      <c r="U478" s="958"/>
      <c r="V478" s="958"/>
      <c r="W478" s="958"/>
    </row>
    <row r="479" spans="1:23" ht="15.75" customHeight="1">
      <c r="A479" s="958"/>
      <c r="B479" s="958"/>
      <c r="C479" s="958"/>
      <c r="D479" s="958"/>
      <c r="E479" s="958"/>
      <c r="F479" s="1003"/>
      <c r="G479" s="1341"/>
      <c r="H479" s="1341"/>
      <c r="I479" s="958"/>
      <c r="J479" s="958"/>
      <c r="K479" s="958"/>
      <c r="L479" s="958"/>
      <c r="M479" s="958"/>
      <c r="N479" s="958"/>
      <c r="O479" s="958"/>
      <c r="P479" s="958"/>
      <c r="Q479" s="958"/>
      <c r="R479" s="958"/>
      <c r="S479" s="958"/>
      <c r="T479" s="958"/>
      <c r="U479" s="958"/>
      <c r="V479" s="958"/>
      <c r="W479" s="958"/>
    </row>
    <row r="480" spans="1:23" ht="15.75" customHeight="1">
      <c r="A480" s="958"/>
      <c r="B480" s="958"/>
      <c r="C480" s="958"/>
      <c r="D480" s="958"/>
      <c r="E480" s="958"/>
      <c r="F480" s="1003"/>
      <c r="G480" s="1341"/>
      <c r="H480" s="1341"/>
      <c r="I480" s="958"/>
      <c r="J480" s="958"/>
      <c r="K480" s="958"/>
      <c r="L480" s="958"/>
      <c r="M480" s="958"/>
      <c r="N480" s="958"/>
      <c r="O480" s="958"/>
      <c r="P480" s="958"/>
      <c r="Q480" s="958"/>
      <c r="R480" s="958"/>
      <c r="S480" s="958"/>
      <c r="T480" s="958"/>
      <c r="U480" s="958"/>
      <c r="V480" s="958"/>
      <c r="W480" s="958"/>
    </row>
    <row r="481" spans="1:23" ht="15.75" customHeight="1">
      <c r="A481" s="958"/>
      <c r="B481" s="958"/>
      <c r="C481" s="958"/>
      <c r="D481" s="958"/>
      <c r="E481" s="958"/>
      <c r="F481" s="1003"/>
      <c r="G481" s="1341"/>
      <c r="H481" s="1341"/>
      <c r="I481" s="958"/>
      <c r="J481" s="958"/>
      <c r="K481" s="958"/>
      <c r="L481" s="958"/>
      <c r="M481" s="958"/>
      <c r="N481" s="958"/>
      <c r="O481" s="958"/>
      <c r="P481" s="958"/>
      <c r="Q481" s="958"/>
      <c r="R481" s="958"/>
      <c r="S481" s="958"/>
      <c r="T481" s="958"/>
      <c r="U481" s="958"/>
      <c r="V481" s="958"/>
      <c r="W481" s="958"/>
    </row>
    <row r="482" spans="1:23" ht="15.75" customHeight="1">
      <c r="A482" s="958"/>
      <c r="B482" s="958"/>
      <c r="C482" s="958"/>
      <c r="D482" s="958"/>
      <c r="E482" s="958"/>
      <c r="F482" s="1003"/>
      <c r="G482" s="1341"/>
      <c r="H482" s="1341"/>
      <c r="I482" s="958"/>
      <c r="J482" s="958"/>
      <c r="K482" s="958"/>
      <c r="L482" s="958"/>
      <c r="M482" s="958"/>
      <c r="N482" s="958"/>
      <c r="O482" s="958"/>
      <c r="P482" s="958"/>
      <c r="Q482" s="958"/>
      <c r="R482" s="958"/>
      <c r="S482" s="958"/>
      <c r="T482" s="958"/>
      <c r="U482" s="958"/>
      <c r="V482" s="958"/>
      <c r="W482" s="958"/>
    </row>
    <row r="483" spans="1:23" ht="15.75" customHeight="1">
      <c r="A483" s="958"/>
      <c r="B483" s="958"/>
      <c r="C483" s="958"/>
      <c r="D483" s="958"/>
      <c r="E483" s="958"/>
      <c r="F483" s="1003"/>
      <c r="G483" s="1341"/>
      <c r="H483" s="1341"/>
      <c r="I483" s="958"/>
      <c r="J483" s="958"/>
      <c r="K483" s="958"/>
      <c r="L483" s="958"/>
      <c r="M483" s="958"/>
      <c r="N483" s="958"/>
      <c r="O483" s="958"/>
      <c r="P483" s="958"/>
      <c r="Q483" s="958"/>
      <c r="R483" s="958"/>
      <c r="S483" s="958"/>
      <c r="T483" s="958"/>
      <c r="U483" s="958"/>
      <c r="V483" s="958"/>
      <c r="W483" s="958"/>
    </row>
    <row r="484" spans="1:23" ht="15.75" customHeight="1">
      <c r="A484" s="958"/>
      <c r="B484" s="958"/>
      <c r="C484" s="958"/>
      <c r="D484" s="958"/>
      <c r="E484" s="958"/>
      <c r="F484" s="1003"/>
      <c r="G484" s="1341"/>
      <c r="H484" s="1341"/>
      <c r="I484" s="958"/>
      <c r="J484" s="958"/>
      <c r="K484" s="958"/>
      <c r="L484" s="958"/>
      <c r="M484" s="958"/>
      <c r="N484" s="958"/>
      <c r="O484" s="958"/>
      <c r="P484" s="958"/>
      <c r="Q484" s="958"/>
      <c r="R484" s="958"/>
      <c r="S484" s="958"/>
      <c r="T484" s="958"/>
      <c r="U484" s="958"/>
      <c r="V484" s="958"/>
      <c r="W484" s="958"/>
    </row>
    <row r="485" spans="1:23" ht="15.75" customHeight="1">
      <c r="A485" s="958"/>
      <c r="B485" s="958"/>
      <c r="C485" s="958"/>
      <c r="D485" s="958"/>
      <c r="E485" s="958"/>
      <c r="F485" s="1003"/>
      <c r="G485" s="1341"/>
      <c r="H485" s="1341"/>
      <c r="I485" s="958"/>
      <c r="J485" s="958"/>
      <c r="K485" s="958"/>
      <c r="L485" s="958"/>
      <c r="M485" s="958"/>
      <c r="N485" s="958"/>
      <c r="O485" s="958"/>
      <c r="P485" s="958"/>
      <c r="Q485" s="958"/>
      <c r="R485" s="958"/>
      <c r="S485" s="958"/>
      <c r="T485" s="958"/>
      <c r="U485" s="958"/>
      <c r="V485" s="958"/>
      <c r="W485" s="958"/>
    </row>
    <row r="486" spans="1:23" ht="15.75" customHeight="1">
      <c r="A486" s="958"/>
      <c r="B486" s="958"/>
      <c r="C486" s="958"/>
      <c r="D486" s="958"/>
      <c r="E486" s="958"/>
      <c r="F486" s="1003"/>
      <c r="G486" s="1341"/>
      <c r="H486" s="1341"/>
      <c r="I486" s="958"/>
      <c r="J486" s="958"/>
      <c r="K486" s="958"/>
      <c r="L486" s="958"/>
      <c r="M486" s="958"/>
      <c r="N486" s="958"/>
      <c r="O486" s="958"/>
      <c r="P486" s="958"/>
      <c r="Q486" s="958"/>
      <c r="R486" s="958"/>
      <c r="S486" s="958"/>
      <c r="T486" s="958"/>
      <c r="U486" s="958"/>
      <c r="V486" s="958"/>
      <c r="W486" s="958"/>
    </row>
    <row r="487" spans="1:23" ht="15.75" customHeight="1">
      <c r="A487" s="958"/>
      <c r="B487" s="958"/>
      <c r="C487" s="958"/>
      <c r="D487" s="958"/>
      <c r="E487" s="958"/>
      <c r="F487" s="1003"/>
      <c r="G487" s="1341"/>
      <c r="H487" s="1341"/>
      <c r="I487" s="958"/>
      <c r="J487" s="958"/>
      <c r="K487" s="958"/>
      <c r="L487" s="958"/>
      <c r="M487" s="958"/>
      <c r="N487" s="958"/>
      <c r="O487" s="958"/>
      <c r="P487" s="958"/>
      <c r="Q487" s="958"/>
      <c r="R487" s="958"/>
      <c r="S487" s="958"/>
      <c r="T487" s="958"/>
      <c r="U487" s="958"/>
      <c r="V487" s="958"/>
      <c r="W487" s="958"/>
    </row>
    <row r="488" spans="1:23" ht="15.75" customHeight="1">
      <c r="A488" s="958"/>
      <c r="B488" s="958"/>
      <c r="C488" s="958"/>
      <c r="D488" s="958"/>
      <c r="E488" s="958"/>
      <c r="F488" s="1003"/>
      <c r="G488" s="1341"/>
      <c r="H488" s="1341"/>
      <c r="I488" s="958"/>
      <c r="J488" s="958"/>
      <c r="K488" s="958"/>
      <c r="L488" s="958"/>
      <c r="M488" s="958"/>
      <c r="N488" s="958"/>
      <c r="O488" s="958"/>
      <c r="P488" s="958"/>
      <c r="Q488" s="958"/>
      <c r="R488" s="958"/>
      <c r="S488" s="958"/>
      <c r="T488" s="958"/>
      <c r="U488" s="958"/>
      <c r="V488" s="958"/>
      <c r="W488" s="958"/>
    </row>
    <row r="489" spans="1:23" ht="15.75" customHeight="1">
      <c r="A489" s="958"/>
      <c r="B489" s="958"/>
      <c r="C489" s="958"/>
      <c r="D489" s="958"/>
      <c r="E489" s="958"/>
      <c r="F489" s="1003"/>
      <c r="G489" s="1341"/>
      <c r="H489" s="1341"/>
      <c r="I489" s="958"/>
      <c r="J489" s="958"/>
      <c r="K489" s="958"/>
      <c r="L489" s="958"/>
      <c r="M489" s="958"/>
      <c r="N489" s="958"/>
      <c r="O489" s="958"/>
      <c r="P489" s="958"/>
      <c r="Q489" s="958"/>
      <c r="R489" s="958"/>
      <c r="S489" s="958"/>
      <c r="T489" s="958"/>
      <c r="U489" s="958"/>
      <c r="V489" s="958"/>
      <c r="W489" s="958"/>
    </row>
    <row r="490" spans="1:23" ht="15.75" customHeight="1">
      <c r="A490" s="958"/>
      <c r="B490" s="958"/>
      <c r="C490" s="958"/>
      <c r="D490" s="958"/>
      <c r="E490" s="958"/>
      <c r="F490" s="1003"/>
      <c r="G490" s="1341"/>
      <c r="H490" s="1341"/>
      <c r="I490" s="958"/>
      <c r="J490" s="958"/>
      <c r="K490" s="958"/>
      <c r="L490" s="958"/>
      <c r="M490" s="958"/>
      <c r="N490" s="958"/>
      <c r="O490" s="958"/>
      <c r="P490" s="958"/>
      <c r="Q490" s="958"/>
      <c r="R490" s="958"/>
      <c r="S490" s="958"/>
      <c r="T490" s="958"/>
      <c r="U490" s="958"/>
      <c r="V490" s="958"/>
      <c r="W490" s="958"/>
    </row>
    <row r="491" spans="1:23" ht="15.75" customHeight="1">
      <c r="A491" s="958"/>
      <c r="B491" s="958"/>
      <c r="C491" s="958"/>
      <c r="D491" s="958"/>
      <c r="E491" s="958"/>
      <c r="F491" s="1003"/>
      <c r="G491" s="1341"/>
      <c r="H491" s="1341"/>
      <c r="I491" s="958"/>
      <c r="J491" s="958"/>
      <c r="K491" s="958"/>
      <c r="L491" s="958"/>
      <c r="M491" s="958"/>
      <c r="N491" s="958"/>
      <c r="O491" s="958"/>
      <c r="P491" s="958"/>
      <c r="Q491" s="958"/>
      <c r="R491" s="958"/>
      <c r="S491" s="958"/>
      <c r="T491" s="958"/>
      <c r="U491" s="958"/>
      <c r="V491" s="958"/>
      <c r="W491" s="958"/>
    </row>
    <row r="492" spans="1:23" ht="15.75" customHeight="1">
      <c r="A492" s="958"/>
      <c r="B492" s="958"/>
      <c r="C492" s="958"/>
      <c r="D492" s="958"/>
      <c r="E492" s="958"/>
      <c r="F492" s="1003"/>
      <c r="G492" s="1341"/>
      <c r="H492" s="1341"/>
      <c r="I492" s="958"/>
      <c r="J492" s="958"/>
      <c r="K492" s="958"/>
      <c r="L492" s="958"/>
      <c r="M492" s="958"/>
      <c r="N492" s="958"/>
      <c r="O492" s="958"/>
      <c r="P492" s="958"/>
      <c r="Q492" s="958"/>
      <c r="R492" s="958"/>
      <c r="S492" s="958"/>
      <c r="T492" s="958"/>
      <c r="U492" s="958"/>
      <c r="V492" s="958"/>
      <c r="W492" s="958"/>
    </row>
    <row r="493" spans="1:23" ht="15.75" customHeight="1">
      <c r="A493" s="958"/>
      <c r="B493" s="958"/>
      <c r="C493" s="958"/>
      <c r="D493" s="958"/>
      <c r="E493" s="958"/>
      <c r="F493" s="1003"/>
      <c r="G493" s="1341"/>
      <c r="H493" s="1341"/>
      <c r="I493" s="958"/>
      <c r="J493" s="958"/>
      <c r="K493" s="958"/>
      <c r="L493" s="958"/>
      <c r="M493" s="958"/>
      <c r="N493" s="958"/>
      <c r="O493" s="958"/>
      <c r="P493" s="958"/>
      <c r="Q493" s="958"/>
      <c r="R493" s="958"/>
      <c r="S493" s="958"/>
      <c r="T493" s="958"/>
      <c r="U493" s="958"/>
      <c r="V493" s="958"/>
      <c r="W493" s="958"/>
    </row>
    <row r="494" spans="1:23" ht="15.75" customHeight="1">
      <c r="A494" s="958"/>
      <c r="B494" s="958"/>
      <c r="C494" s="958"/>
      <c r="D494" s="958"/>
      <c r="E494" s="958"/>
      <c r="F494" s="1003"/>
      <c r="G494" s="1341"/>
      <c r="H494" s="1341"/>
      <c r="I494" s="958"/>
      <c r="J494" s="958"/>
      <c r="K494" s="958"/>
      <c r="L494" s="958"/>
      <c r="M494" s="958"/>
      <c r="N494" s="958"/>
      <c r="O494" s="958"/>
      <c r="P494" s="958"/>
      <c r="Q494" s="958"/>
      <c r="R494" s="958"/>
      <c r="S494" s="958"/>
      <c r="T494" s="958"/>
      <c r="U494" s="958"/>
      <c r="V494" s="958"/>
      <c r="W494" s="958"/>
    </row>
    <row r="495" spans="1:23" ht="15.75" customHeight="1">
      <c r="A495" s="958"/>
      <c r="B495" s="958"/>
      <c r="C495" s="958"/>
      <c r="D495" s="958"/>
      <c r="E495" s="958"/>
      <c r="F495" s="1003"/>
      <c r="G495" s="1341"/>
      <c r="H495" s="1341"/>
      <c r="I495" s="958"/>
      <c r="J495" s="958"/>
      <c r="K495" s="958"/>
      <c r="L495" s="958"/>
      <c r="M495" s="958"/>
      <c r="N495" s="958"/>
      <c r="O495" s="958"/>
      <c r="P495" s="958"/>
      <c r="Q495" s="958"/>
      <c r="R495" s="958"/>
      <c r="S495" s="958"/>
      <c r="T495" s="958"/>
      <c r="U495" s="958"/>
      <c r="V495" s="958"/>
      <c r="W495" s="958"/>
    </row>
    <row r="496" spans="1:23" ht="15.75" customHeight="1">
      <c r="A496" s="958"/>
      <c r="B496" s="958"/>
      <c r="C496" s="958"/>
      <c r="D496" s="958"/>
      <c r="E496" s="958"/>
      <c r="F496" s="1003"/>
      <c r="G496" s="1341"/>
      <c r="H496" s="1341"/>
      <c r="I496" s="958"/>
      <c r="J496" s="958"/>
      <c r="K496" s="958"/>
      <c r="L496" s="958"/>
      <c r="M496" s="958"/>
      <c r="N496" s="958"/>
      <c r="O496" s="958"/>
      <c r="P496" s="958"/>
      <c r="Q496" s="958"/>
      <c r="R496" s="958"/>
      <c r="S496" s="958"/>
      <c r="T496" s="958"/>
      <c r="U496" s="958"/>
      <c r="V496" s="958"/>
      <c r="W496" s="958"/>
    </row>
    <row r="497" spans="1:23" ht="15.75" customHeight="1">
      <c r="A497" s="958"/>
      <c r="B497" s="958"/>
      <c r="C497" s="958"/>
      <c r="D497" s="958"/>
      <c r="E497" s="958"/>
      <c r="F497" s="1003"/>
      <c r="G497" s="1341"/>
      <c r="H497" s="1341"/>
      <c r="I497" s="958"/>
      <c r="J497" s="958"/>
      <c r="K497" s="958"/>
      <c r="L497" s="958"/>
      <c r="M497" s="958"/>
      <c r="N497" s="958"/>
      <c r="O497" s="958"/>
      <c r="P497" s="958"/>
      <c r="Q497" s="958"/>
      <c r="R497" s="958"/>
      <c r="S497" s="958"/>
      <c r="T497" s="958"/>
      <c r="U497" s="958"/>
      <c r="V497" s="958"/>
      <c r="W497" s="958"/>
    </row>
    <row r="498" spans="1:23" ht="15.75" customHeight="1">
      <c r="A498" s="958"/>
      <c r="B498" s="958"/>
      <c r="C498" s="958"/>
      <c r="D498" s="958"/>
      <c r="E498" s="958"/>
      <c r="F498" s="1003"/>
      <c r="G498" s="1341"/>
      <c r="H498" s="1341"/>
      <c r="I498" s="958"/>
      <c r="J498" s="958"/>
      <c r="K498" s="958"/>
      <c r="L498" s="958"/>
      <c r="M498" s="958"/>
      <c r="N498" s="958"/>
      <c r="O498" s="958"/>
      <c r="P498" s="958"/>
      <c r="Q498" s="958"/>
      <c r="R498" s="958"/>
      <c r="S498" s="958"/>
      <c r="T498" s="958"/>
      <c r="U498" s="958"/>
      <c r="V498" s="958"/>
      <c r="W498" s="958"/>
    </row>
    <row r="499" spans="1:23" ht="15.75" customHeight="1">
      <c r="A499" s="958"/>
      <c r="B499" s="958"/>
      <c r="C499" s="958"/>
      <c r="D499" s="958"/>
      <c r="E499" s="958"/>
      <c r="F499" s="1003"/>
      <c r="G499" s="1341"/>
      <c r="H499" s="1341"/>
      <c r="I499" s="958"/>
      <c r="J499" s="958"/>
      <c r="K499" s="958"/>
      <c r="L499" s="958"/>
      <c r="M499" s="958"/>
      <c r="N499" s="958"/>
      <c r="O499" s="958"/>
      <c r="P499" s="958"/>
      <c r="Q499" s="958"/>
      <c r="R499" s="958"/>
      <c r="S499" s="958"/>
      <c r="T499" s="958"/>
      <c r="U499" s="958"/>
      <c r="V499" s="958"/>
      <c r="W499" s="958"/>
    </row>
    <row r="500" spans="1:23" ht="15.75" customHeight="1">
      <c r="A500" s="958"/>
      <c r="B500" s="958"/>
      <c r="C500" s="958"/>
      <c r="D500" s="958"/>
      <c r="E500" s="958"/>
      <c r="F500" s="1003"/>
      <c r="G500" s="1341"/>
      <c r="H500" s="1341"/>
      <c r="I500" s="958"/>
      <c r="J500" s="958"/>
      <c r="K500" s="958"/>
      <c r="L500" s="958"/>
      <c r="M500" s="958"/>
      <c r="N500" s="958"/>
      <c r="O500" s="958"/>
      <c r="P500" s="958"/>
      <c r="Q500" s="958"/>
      <c r="R500" s="958"/>
      <c r="S500" s="958"/>
      <c r="T500" s="958"/>
      <c r="U500" s="958"/>
      <c r="V500" s="958"/>
      <c r="W500" s="958"/>
    </row>
    <row r="501" spans="1:23" ht="15.75" customHeight="1">
      <c r="A501" s="958"/>
      <c r="B501" s="958"/>
      <c r="C501" s="958"/>
      <c r="D501" s="958"/>
      <c r="E501" s="958"/>
      <c r="F501" s="1003"/>
      <c r="G501" s="1341"/>
      <c r="H501" s="1341"/>
      <c r="I501" s="958"/>
      <c r="J501" s="958"/>
      <c r="K501" s="958"/>
      <c r="L501" s="958"/>
      <c r="M501" s="958"/>
      <c r="N501" s="958"/>
      <c r="O501" s="958"/>
      <c r="P501" s="958"/>
      <c r="Q501" s="958"/>
      <c r="R501" s="958"/>
      <c r="S501" s="958"/>
      <c r="T501" s="958"/>
      <c r="U501" s="958"/>
      <c r="V501" s="958"/>
      <c r="W501" s="958"/>
    </row>
    <row r="502" spans="1:23" ht="15.75" customHeight="1">
      <c r="A502" s="958"/>
      <c r="B502" s="958"/>
      <c r="C502" s="958"/>
      <c r="D502" s="958"/>
      <c r="E502" s="958"/>
      <c r="F502" s="1003"/>
      <c r="G502" s="1341"/>
      <c r="H502" s="1341"/>
      <c r="I502" s="958"/>
      <c r="J502" s="958"/>
      <c r="K502" s="958"/>
      <c r="L502" s="958"/>
      <c r="M502" s="958"/>
      <c r="N502" s="958"/>
      <c r="O502" s="958"/>
      <c r="P502" s="958"/>
      <c r="Q502" s="958"/>
      <c r="R502" s="958"/>
      <c r="S502" s="958"/>
      <c r="T502" s="958"/>
      <c r="U502" s="958"/>
      <c r="V502" s="958"/>
      <c r="W502" s="958"/>
    </row>
    <row r="503" spans="1:23" ht="15.75" customHeight="1">
      <c r="A503" s="958"/>
      <c r="B503" s="958"/>
      <c r="C503" s="958"/>
      <c r="D503" s="958"/>
      <c r="E503" s="958"/>
      <c r="F503" s="1003"/>
      <c r="G503" s="1341"/>
      <c r="H503" s="1341"/>
      <c r="I503" s="958"/>
      <c r="J503" s="958"/>
      <c r="K503" s="958"/>
      <c r="L503" s="958"/>
      <c r="M503" s="958"/>
      <c r="N503" s="958"/>
      <c r="O503" s="958"/>
      <c r="P503" s="958"/>
      <c r="Q503" s="958"/>
      <c r="R503" s="958"/>
      <c r="S503" s="958"/>
      <c r="T503" s="958"/>
      <c r="U503" s="958"/>
      <c r="V503" s="958"/>
      <c r="W503" s="958"/>
    </row>
    <row r="504" spans="1:23" ht="15.75" customHeight="1">
      <c r="A504" s="958"/>
      <c r="B504" s="958"/>
      <c r="C504" s="958"/>
      <c r="D504" s="958"/>
      <c r="E504" s="958"/>
      <c r="F504" s="1003"/>
      <c r="G504" s="1341"/>
      <c r="H504" s="1341"/>
      <c r="I504" s="958"/>
      <c r="J504" s="958"/>
      <c r="K504" s="958"/>
      <c r="L504" s="958"/>
      <c r="M504" s="958"/>
      <c r="N504" s="958"/>
      <c r="O504" s="958"/>
      <c r="P504" s="958"/>
      <c r="Q504" s="958"/>
      <c r="R504" s="958"/>
      <c r="S504" s="958"/>
      <c r="T504" s="958"/>
      <c r="U504" s="958"/>
      <c r="V504" s="958"/>
      <c r="W504" s="958"/>
    </row>
    <row r="505" spans="1:23" ht="15.75" customHeight="1">
      <c r="A505" s="958"/>
      <c r="B505" s="958"/>
      <c r="C505" s="958"/>
      <c r="D505" s="958"/>
      <c r="E505" s="958"/>
      <c r="F505" s="1003"/>
      <c r="G505" s="1341"/>
      <c r="H505" s="1341"/>
      <c r="I505" s="958"/>
      <c r="J505" s="958"/>
      <c r="K505" s="958"/>
      <c r="L505" s="958"/>
      <c r="M505" s="958"/>
      <c r="N505" s="958"/>
      <c r="O505" s="958"/>
      <c r="P505" s="958"/>
      <c r="Q505" s="958"/>
      <c r="R505" s="958"/>
      <c r="S505" s="958"/>
      <c r="T505" s="958"/>
      <c r="U505" s="958"/>
      <c r="V505" s="958"/>
      <c r="W505" s="958"/>
    </row>
    <row r="506" spans="1:23" ht="15.75" customHeight="1">
      <c r="A506" s="958"/>
      <c r="B506" s="958"/>
      <c r="C506" s="958"/>
      <c r="D506" s="958"/>
      <c r="E506" s="958"/>
      <c r="F506" s="1003"/>
      <c r="G506" s="1341"/>
      <c r="H506" s="1341"/>
      <c r="I506" s="958"/>
      <c r="J506" s="958"/>
      <c r="K506" s="958"/>
      <c r="L506" s="958"/>
      <c r="M506" s="958"/>
      <c r="N506" s="958"/>
      <c r="O506" s="958"/>
      <c r="P506" s="958"/>
      <c r="Q506" s="958"/>
      <c r="R506" s="958"/>
      <c r="S506" s="958"/>
      <c r="T506" s="958"/>
      <c r="U506" s="958"/>
      <c r="V506" s="958"/>
      <c r="W506" s="958"/>
    </row>
    <row r="507" spans="1:23" ht="15.75" customHeight="1">
      <c r="A507" s="958"/>
      <c r="B507" s="958"/>
      <c r="C507" s="958"/>
      <c r="D507" s="958"/>
      <c r="E507" s="958"/>
      <c r="F507" s="1003"/>
      <c r="G507" s="1341"/>
      <c r="H507" s="1341"/>
      <c r="I507" s="958"/>
      <c r="J507" s="958"/>
      <c r="K507" s="958"/>
      <c r="L507" s="958"/>
      <c r="M507" s="958"/>
      <c r="N507" s="958"/>
      <c r="O507" s="958"/>
      <c r="P507" s="958"/>
      <c r="Q507" s="958"/>
      <c r="R507" s="958"/>
      <c r="S507" s="958"/>
      <c r="T507" s="958"/>
      <c r="U507" s="958"/>
      <c r="V507" s="958"/>
      <c r="W507" s="958"/>
    </row>
    <row r="508" spans="1:23" ht="15.75" customHeight="1">
      <c r="A508" s="958"/>
      <c r="B508" s="958"/>
      <c r="C508" s="958"/>
      <c r="D508" s="958"/>
      <c r="E508" s="958"/>
      <c r="F508" s="1003"/>
      <c r="G508" s="1341"/>
      <c r="H508" s="1341"/>
      <c r="I508" s="958"/>
      <c r="J508" s="958"/>
      <c r="K508" s="958"/>
      <c r="L508" s="958"/>
      <c r="M508" s="958"/>
      <c r="N508" s="958"/>
      <c r="O508" s="958"/>
      <c r="P508" s="958"/>
      <c r="Q508" s="958"/>
      <c r="R508" s="958"/>
      <c r="S508" s="958"/>
      <c r="T508" s="958"/>
      <c r="U508" s="958"/>
      <c r="V508" s="958"/>
      <c r="W508" s="958"/>
    </row>
    <row r="509" spans="1:23" ht="15.75" customHeight="1">
      <c r="A509" s="958"/>
      <c r="B509" s="958"/>
      <c r="C509" s="958"/>
      <c r="D509" s="958"/>
      <c r="E509" s="958"/>
      <c r="F509" s="1003"/>
      <c r="G509" s="1341"/>
      <c r="H509" s="1341"/>
      <c r="I509" s="958"/>
      <c r="J509" s="958"/>
      <c r="K509" s="958"/>
      <c r="L509" s="958"/>
      <c r="M509" s="958"/>
      <c r="N509" s="958"/>
      <c r="O509" s="958"/>
      <c r="P509" s="958"/>
      <c r="Q509" s="958"/>
      <c r="R509" s="958"/>
      <c r="S509" s="958"/>
      <c r="T509" s="958"/>
      <c r="U509" s="958"/>
      <c r="V509" s="958"/>
      <c r="W509" s="958"/>
    </row>
    <row r="510" spans="1:23" ht="15.75" customHeight="1">
      <c r="A510" s="958"/>
      <c r="B510" s="958"/>
      <c r="C510" s="958"/>
      <c r="D510" s="958"/>
      <c r="E510" s="958"/>
      <c r="F510" s="1003"/>
      <c r="G510" s="1341"/>
      <c r="H510" s="1341"/>
      <c r="I510" s="958"/>
      <c r="J510" s="958"/>
      <c r="K510" s="958"/>
      <c r="L510" s="958"/>
      <c r="M510" s="958"/>
      <c r="N510" s="958"/>
      <c r="O510" s="958"/>
      <c r="P510" s="958"/>
      <c r="Q510" s="958"/>
      <c r="R510" s="958"/>
      <c r="S510" s="958"/>
      <c r="T510" s="958"/>
      <c r="U510" s="958"/>
      <c r="V510" s="958"/>
      <c r="W510" s="958"/>
    </row>
    <row r="511" spans="1:23" ht="15.75" customHeight="1">
      <c r="A511" s="958"/>
      <c r="B511" s="958"/>
      <c r="C511" s="958"/>
      <c r="D511" s="958"/>
      <c r="E511" s="958"/>
      <c r="F511" s="1003"/>
      <c r="G511" s="1341"/>
      <c r="H511" s="1341"/>
      <c r="I511" s="958"/>
      <c r="J511" s="958"/>
      <c r="K511" s="958"/>
      <c r="L511" s="958"/>
      <c r="M511" s="958"/>
      <c r="N511" s="958"/>
      <c r="O511" s="958"/>
      <c r="P511" s="958"/>
      <c r="Q511" s="958"/>
      <c r="R511" s="958"/>
      <c r="S511" s="958"/>
      <c r="T511" s="958"/>
      <c r="U511" s="958"/>
      <c r="V511" s="958"/>
      <c r="W511" s="958"/>
    </row>
    <row r="512" spans="1:23" ht="15.75" customHeight="1">
      <c r="A512" s="958"/>
      <c r="B512" s="958"/>
      <c r="C512" s="958"/>
      <c r="D512" s="958"/>
      <c r="E512" s="958"/>
      <c r="F512" s="1003"/>
      <c r="G512" s="1341"/>
      <c r="H512" s="1341"/>
      <c r="I512" s="958"/>
      <c r="J512" s="958"/>
      <c r="K512" s="958"/>
      <c r="L512" s="958"/>
      <c r="M512" s="958"/>
      <c r="N512" s="958"/>
      <c r="O512" s="958"/>
      <c r="P512" s="958"/>
      <c r="Q512" s="958"/>
      <c r="R512" s="958"/>
      <c r="S512" s="958"/>
      <c r="T512" s="958"/>
      <c r="U512" s="958"/>
      <c r="V512" s="958"/>
      <c r="W512" s="958"/>
    </row>
    <row r="513" spans="1:23" ht="15.75" customHeight="1">
      <c r="A513" s="958"/>
      <c r="B513" s="958"/>
      <c r="C513" s="958"/>
      <c r="D513" s="958"/>
      <c r="E513" s="958"/>
      <c r="F513" s="1003"/>
      <c r="G513" s="1341"/>
      <c r="H513" s="1341"/>
      <c r="I513" s="958"/>
      <c r="J513" s="958"/>
      <c r="K513" s="958"/>
      <c r="L513" s="958"/>
      <c r="M513" s="958"/>
      <c r="N513" s="958"/>
      <c r="O513" s="958"/>
      <c r="P513" s="958"/>
      <c r="Q513" s="958"/>
      <c r="R513" s="958"/>
      <c r="S513" s="958"/>
      <c r="T513" s="958"/>
      <c r="U513" s="958"/>
      <c r="V513" s="958"/>
      <c r="W513" s="958"/>
    </row>
    <row r="514" spans="1:23" ht="15.75" customHeight="1">
      <c r="A514" s="958"/>
      <c r="B514" s="958"/>
      <c r="C514" s="958"/>
      <c r="D514" s="958"/>
      <c r="E514" s="958"/>
      <c r="F514" s="1003"/>
      <c r="G514" s="1341"/>
      <c r="H514" s="1341"/>
      <c r="I514" s="958"/>
      <c r="J514" s="958"/>
      <c r="K514" s="958"/>
      <c r="L514" s="958"/>
      <c r="M514" s="958"/>
      <c r="N514" s="958"/>
      <c r="O514" s="958"/>
      <c r="P514" s="958"/>
      <c r="Q514" s="958"/>
      <c r="R514" s="958"/>
      <c r="S514" s="958"/>
      <c r="T514" s="958"/>
      <c r="U514" s="958"/>
      <c r="V514" s="958"/>
      <c r="W514" s="958"/>
    </row>
    <row r="515" spans="1:23" ht="15.75" customHeight="1">
      <c r="A515" s="958"/>
      <c r="B515" s="958"/>
      <c r="C515" s="958"/>
      <c r="D515" s="958"/>
      <c r="E515" s="958"/>
      <c r="F515" s="1003"/>
      <c r="G515" s="1341"/>
      <c r="H515" s="1341"/>
      <c r="I515" s="958"/>
      <c r="J515" s="958"/>
      <c r="K515" s="958"/>
      <c r="L515" s="958"/>
      <c r="M515" s="958"/>
      <c r="N515" s="958"/>
      <c r="O515" s="958"/>
      <c r="P515" s="958"/>
      <c r="Q515" s="958"/>
      <c r="R515" s="958"/>
      <c r="S515" s="958"/>
      <c r="T515" s="958"/>
      <c r="U515" s="958"/>
      <c r="V515" s="958"/>
      <c r="W515" s="958"/>
    </row>
    <row r="516" spans="1:23" ht="15.75" customHeight="1">
      <c r="A516" s="958"/>
      <c r="B516" s="958"/>
      <c r="C516" s="958"/>
      <c r="D516" s="958"/>
      <c r="E516" s="958"/>
      <c r="F516" s="1003"/>
      <c r="G516" s="1341"/>
      <c r="H516" s="1341"/>
      <c r="I516" s="958"/>
      <c r="J516" s="958"/>
      <c r="K516" s="958"/>
      <c r="L516" s="958"/>
      <c r="M516" s="958"/>
      <c r="N516" s="958"/>
      <c r="O516" s="958"/>
      <c r="P516" s="958"/>
      <c r="Q516" s="958"/>
      <c r="R516" s="958"/>
      <c r="S516" s="958"/>
      <c r="T516" s="958"/>
      <c r="U516" s="958"/>
      <c r="V516" s="958"/>
      <c r="W516" s="958"/>
    </row>
    <row r="517" spans="1:23" ht="15.75" customHeight="1">
      <c r="A517" s="958"/>
      <c r="B517" s="958"/>
      <c r="C517" s="958"/>
      <c r="D517" s="958"/>
      <c r="E517" s="958"/>
      <c r="F517" s="1003"/>
      <c r="G517" s="1341"/>
      <c r="H517" s="1341"/>
      <c r="I517" s="958"/>
      <c r="J517" s="958"/>
      <c r="K517" s="958"/>
      <c r="L517" s="958"/>
      <c r="M517" s="958"/>
      <c r="N517" s="958"/>
      <c r="O517" s="958"/>
      <c r="P517" s="958"/>
      <c r="Q517" s="958"/>
      <c r="R517" s="958"/>
      <c r="S517" s="958"/>
      <c r="T517" s="958"/>
      <c r="U517" s="958"/>
      <c r="V517" s="958"/>
      <c r="W517" s="958"/>
    </row>
    <row r="518" spans="1:23" ht="15.75" customHeight="1">
      <c r="A518" s="958"/>
      <c r="B518" s="958"/>
      <c r="C518" s="958"/>
      <c r="D518" s="958"/>
      <c r="E518" s="958"/>
      <c r="F518" s="1003"/>
      <c r="G518" s="1341"/>
      <c r="H518" s="1341"/>
      <c r="I518" s="958"/>
      <c r="J518" s="958"/>
      <c r="K518" s="958"/>
      <c r="L518" s="958"/>
      <c r="M518" s="958"/>
      <c r="N518" s="958"/>
      <c r="O518" s="958"/>
      <c r="P518" s="958"/>
      <c r="Q518" s="958"/>
      <c r="R518" s="958"/>
      <c r="S518" s="958"/>
      <c r="T518" s="958"/>
      <c r="U518" s="958"/>
      <c r="V518" s="958"/>
      <c r="W518" s="958"/>
    </row>
    <row r="519" spans="1:23" ht="15.75" customHeight="1">
      <c r="A519" s="958"/>
      <c r="B519" s="958"/>
      <c r="C519" s="958"/>
      <c r="D519" s="958"/>
      <c r="E519" s="958"/>
      <c r="F519" s="1003"/>
      <c r="G519" s="1341"/>
      <c r="H519" s="1341"/>
      <c r="I519" s="958"/>
      <c r="J519" s="958"/>
      <c r="K519" s="958"/>
      <c r="L519" s="958"/>
      <c r="M519" s="958"/>
      <c r="N519" s="958"/>
      <c r="O519" s="958"/>
      <c r="P519" s="958"/>
      <c r="Q519" s="958"/>
      <c r="R519" s="958"/>
      <c r="S519" s="958"/>
      <c r="T519" s="958"/>
      <c r="U519" s="958"/>
      <c r="V519" s="958"/>
      <c r="W519" s="958"/>
    </row>
    <row r="520" spans="1:23" ht="15.75" customHeight="1">
      <c r="A520" s="958"/>
      <c r="B520" s="958"/>
      <c r="C520" s="958"/>
      <c r="D520" s="958"/>
      <c r="E520" s="958"/>
      <c r="F520" s="1003"/>
      <c r="G520" s="1341"/>
      <c r="H520" s="1341"/>
      <c r="I520" s="958"/>
      <c r="J520" s="958"/>
      <c r="K520" s="958"/>
      <c r="L520" s="958"/>
      <c r="M520" s="958"/>
      <c r="N520" s="958"/>
      <c r="O520" s="958"/>
      <c r="P520" s="958"/>
      <c r="Q520" s="958"/>
      <c r="R520" s="958"/>
      <c r="S520" s="958"/>
      <c r="T520" s="958"/>
      <c r="U520" s="958"/>
      <c r="V520" s="958"/>
      <c r="W520" s="958"/>
    </row>
    <row r="521" spans="1:23" ht="15.75" customHeight="1">
      <c r="A521" s="958"/>
      <c r="B521" s="958"/>
      <c r="C521" s="958"/>
      <c r="D521" s="958"/>
      <c r="E521" s="958"/>
      <c r="F521" s="1003"/>
      <c r="G521" s="1341"/>
      <c r="H521" s="1341"/>
      <c r="I521" s="958"/>
      <c r="J521" s="958"/>
      <c r="K521" s="958"/>
      <c r="L521" s="958"/>
      <c r="M521" s="958"/>
      <c r="N521" s="958"/>
      <c r="O521" s="958"/>
      <c r="P521" s="958"/>
      <c r="Q521" s="958"/>
      <c r="R521" s="958"/>
      <c r="S521" s="958"/>
      <c r="T521" s="958"/>
      <c r="U521" s="958"/>
      <c r="V521" s="958"/>
      <c r="W521" s="958"/>
    </row>
    <row r="522" spans="1:23" ht="15.75" customHeight="1">
      <c r="A522" s="958"/>
      <c r="B522" s="958"/>
      <c r="C522" s="958"/>
      <c r="D522" s="958"/>
      <c r="E522" s="958"/>
      <c r="F522" s="1003"/>
      <c r="G522" s="1341"/>
      <c r="H522" s="1341"/>
      <c r="I522" s="958"/>
      <c r="J522" s="958"/>
      <c r="K522" s="958"/>
      <c r="L522" s="958"/>
      <c r="M522" s="958"/>
      <c r="N522" s="958"/>
      <c r="O522" s="958"/>
      <c r="P522" s="958"/>
      <c r="Q522" s="958"/>
      <c r="R522" s="958"/>
      <c r="S522" s="958"/>
      <c r="T522" s="958"/>
      <c r="U522" s="958"/>
      <c r="V522" s="958"/>
      <c r="W522" s="958"/>
    </row>
    <row r="523" spans="1:23" ht="15.75" customHeight="1">
      <c r="A523" s="958"/>
      <c r="B523" s="958"/>
      <c r="C523" s="958"/>
      <c r="D523" s="958"/>
      <c r="E523" s="958"/>
      <c r="F523" s="1003"/>
      <c r="G523" s="1341"/>
      <c r="H523" s="1341"/>
      <c r="I523" s="958"/>
      <c r="J523" s="958"/>
      <c r="K523" s="958"/>
      <c r="L523" s="958"/>
      <c r="M523" s="958"/>
      <c r="N523" s="958"/>
      <c r="O523" s="958"/>
      <c r="P523" s="958"/>
      <c r="Q523" s="958"/>
      <c r="R523" s="958"/>
      <c r="S523" s="958"/>
      <c r="T523" s="958"/>
      <c r="U523" s="958"/>
      <c r="V523" s="958"/>
      <c r="W523" s="958"/>
    </row>
    <row r="524" spans="1:23" ht="15.75" customHeight="1">
      <c r="A524" s="958"/>
      <c r="B524" s="958"/>
      <c r="C524" s="958"/>
      <c r="D524" s="958"/>
      <c r="E524" s="958"/>
      <c r="F524" s="1003"/>
      <c r="G524" s="1341"/>
      <c r="H524" s="1341"/>
      <c r="I524" s="958"/>
      <c r="J524" s="958"/>
      <c r="K524" s="958"/>
      <c r="L524" s="958"/>
      <c r="M524" s="958"/>
      <c r="N524" s="958"/>
      <c r="O524" s="958"/>
      <c r="P524" s="958"/>
      <c r="Q524" s="958"/>
      <c r="R524" s="958"/>
      <c r="S524" s="958"/>
      <c r="T524" s="958"/>
      <c r="U524" s="958"/>
      <c r="V524" s="958"/>
      <c r="W524" s="958"/>
    </row>
    <row r="525" spans="1:23" ht="15.75" customHeight="1">
      <c r="A525" s="958"/>
      <c r="B525" s="958"/>
      <c r="C525" s="958"/>
      <c r="D525" s="958"/>
      <c r="E525" s="958"/>
      <c r="F525" s="1003"/>
      <c r="G525" s="1341"/>
      <c r="H525" s="1341"/>
      <c r="I525" s="958"/>
      <c r="J525" s="958"/>
      <c r="K525" s="958"/>
      <c r="L525" s="958"/>
      <c r="M525" s="958"/>
      <c r="N525" s="958"/>
      <c r="O525" s="958"/>
      <c r="P525" s="958"/>
      <c r="Q525" s="958"/>
      <c r="R525" s="958"/>
      <c r="S525" s="958"/>
      <c r="T525" s="958"/>
      <c r="U525" s="958"/>
      <c r="V525" s="958"/>
      <c r="W525" s="958"/>
    </row>
    <row r="526" spans="1:23" ht="15.75" customHeight="1">
      <c r="A526" s="958"/>
      <c r="B526" s="958"/>
      <c r="C526" s="958"/>
      <c r="D526" s="958"/>
      <c r="E526" s="958"/>
      <c r="F526" s="1003"/>
      <c r="G526" s="1341"/>
      <c r="H526" s="1341"/>
      <c r="I526" s="958"/>
      <c r="J526" s="958"/>
      <c r="K526" s="958"/>
      <c r="L526" s="958"/>
      <c r="M526" s="958"/>
      <c r="N526" s="958"/>
      <c r="O526" s="958"/>
      <c r="P526" s="958"/>
      <c r="Q526" s="958"/>
      <c r="R526" s="958"/>
      <c r="S526" s="958"/>
      <c r="T526" s="958"/>
      <c r="U526" s="958"/>
      <c r="V526" s="958"/>
      <c r="W526" s="958"/>
    </row>
    <row r="527" spans="1:23" ht="15.75" customHeight="1">
      <c r="A527" s="958"/>
      <c r="B527" s="958"/>
      <c r="C527" s="958"/>
      <c r="D527" s="958"/>
      <c r="E527" s="958"/>
      <c r="F527" s="1003"/>
      <c r="G527" s="1341"/>
      <c r="H527" s="1341"/>
      <c r="I527" s="958"/>
      <c r="J527" s="958"/>
      <c r="K527" s="958"/>
      <c r="L527" s="958"/>
      <c r="M527" s="958"/>
      <c r="N527" s="958"/>
      <c r="O527" s="958"/>
      <c r="P527" s="958"/>
      <c r="Q527" s="958"/>
      <c r="R527" s="958"/>
      <c r="S527" s="958"/>
      <c r="T527" s="958"/>
      <c r="U527" s="958"/>
      <c r="V527" s="958"/>
      <c r="W527" s="958"/>
    </row>
    <row r="528" spans="1:23" ht="15.75" customHeight="1">
      <c r="A528" s="958"/>
      <c r="B528" s="958"/>
      <c r="C528" s="958"/>
      <c r="D528" s="958"/>
      <c r="E528" s="958"/>
      <c r="F528" s="1003"/>
      <c r="G528" s="1341"/>
      <c r="H528" s="1341"/>
      <c r="I528" s="958"/>
      <c r="J528" s="958"/>
      <c r="K528" s="958"/>
      <c r="L528" s="958"/>
      <c r="M528" s="958"/>
      <c r="N528" s="958"/>
      <c r="O528" s="958"/>
      <c r="P528" s="958"/>
      <c r="Q528" s="958"/>
      <c r="R528" s="958"/>
      <c r="S528" s="958"/>
      <c r="T528" s="958"/>
      <c r="U528" s="958"/>
      <c r="V528" s="958"/>
      <c r="W528" s="958"/>
    </row>
    <row r="529" spans="1:23" ht="15.75" customHeight="1">
      <c r="A529" s="958"/>
      <c r="B529" s="958"/>
      <c r="C529" s="958"/>
      <c r="D529" s="958"/>
      <c r="E529" s="958"/>
      <c r="F529" s="1003"/>
      <c r="G529" s="1341"/>
      <c r="H529" s="1341"/>
      <c r="I529" s="958"/>
      <c r="J529" s="958"/>
      <c r="K529" s="958"/>
      <c r="L529" s="958"/>
      <c r="M529" s="958"/>
      <c r="N529" s="958"/>
      <c r="O529" s="958"/>
      <c r="P529" s="958"/>
      <c r="Q529" s="958"/>
      <c r="R529" s="958"/>
      <c r="S529" s="958"/>
      <c r="T529" s="958"/>
      <c r="U529" s="958"/>
      <c r="V529" s="958"/>
      <c r="W529" s="958"/>
    </row>
    <row r="530" spans="1:23" ht="15.75" customHeight="1">
      <c r="A530" s="958"/>
      <c r="B530" s="958"/>
      <c r="C530" s="958"/>
      <c r="D530" s="958"/>
      <c r="E530" s="958"/>
      <c r="F530" s="1003"/>
      <c r="G530" s="1341"/>
      <c r="H530" s="1341"/>
      <c r="I530" s="958"/>
      <c r="J530" s="958"/>
      <c r="K530" s="958"/>
      <c r="L530" s="958"/>
      <c r="M530" s="958"/>
      <c r="N530" s="958"/>
      <c r="O530" s="958"/>
      <c r="P530" s="958"/>
      <c r="Q530" s="958"/>
      <c r="R530" s="958"/>
      <c r="S530" s="958"/>
      <c r="T530" s="958"/>
      <c r="U530" s="958"/>
      <c r="V530" s="958"/>
      <c r="W530" s="958"/>
    </row>
    <row r="531" spans="1:23" ht="15.75" customHeight="1">
      <c r="A531" s="958"/>
      <c r="B531" s="958"/>
      <c r="C531" s="958"/>
      <c r="D531" s="958"/>
      <c r="E531" s="958"/>
      <c r="F531" s="1003"/>
      <c r="G531" s="1341"/>
      <c r="H531" s="1341"/>
      <c r="I531" s="958"/>
      <c r="J531" s="958"/>
      <c r="K531" s="958"/>
      <c r="L531" s="958"/>
      <c r="M531" s="958"/>
      <c r="N531" s="958"/>
      <c r="O531" s="958"/>
      <c r="P531" s="958"/>
      <c r="Q531" s="958"/>
      <c r="R531" s="958"/>
      <c r="S531" s="958"/>
      <c r="T531" s="958"/>
      <c r="U531" s="958"/>
      <c r="V531" s="958"/>
      <c r="W531" s="958"/>
    </row>
    <row r="532" spans="1:23" ht="15.75" customHeight="1">
      <c r="A532" s="958"/>
      <c r="B532" s="958"/>
      <c r="C532" s="958"/>
      <c r="D532" s="958"/>
      <c r="E532" s="958"/>
      <c r="F532" s="1003"/>
      <c r="G532" s="1341"/>
      <c r="H532" s="1341"/>
      <c r="I532" s="958"/>
      <c r="J532" s="958"/>
      <c r="K532" s="958"/>
      <c r="L532" s="958"/>
      <c r="M532" s="958"/>
      <c r="N532" s="958"/>
      <c r="O532" s="958"/>
      <c r="P532" s="958"/>
      <c r="Q532" s="958"/>
      <c r="R532" s="958"/>
      <c r="S532" s="958"/>
      <c r="T532" s="958"/>
      <c r="U532" s="958"/>
      <c r="V532" s="958"/>
      <c r="W532" s="958"/>
    </row>
    <row r="533" spans="1:23" ht="15.75" customHeight="1">
      <c r="A533" s="958"/>
      <c r="B533" s="958"/>
      <c r="C533" s="958"/>
      <c r="D533" s="958"/>
      <c r="E533" s="958"/>
      <c r="F533" s="1003"/>
      <c r="G533" s="1341"/>
      <c r="H533" s="1341"/>
      <c r="I533" s="958"/>
      <c r="J533" s="958"/>
      <c r="K533" s="958"/>
      <c r="L533" s="958"/>
      <c r="M533" s="958"/>
      <c r="N533" s="958"/>
      <c r="O533" s="958"/>
      <c r="P533" s="958"/>
      <c r="Q533" s="958"/>
      <c r="R533" s="958"/>
      <c r="S533" s="958"/>
      <c r="T533" s="958"/>
      <c r="U533" s="958"/>
      <c r="V533" s="958"/>
      <c r="W533" s="958"/>
    </row>
    <row r="534" spans="1:23" ht="15.75" customHeight="1">
      <c r="A534" s="958"/>
      <c r="B534" s="958"/>
      <c r="C534" s="958"/>
      <c r="D534" s="958"/>
      <c r="E534" s="958"/>
      <c r="F534" s="1003"/>
      <c r="G534" s="1341"/>
      <c r="H534" s="1341"/>
      <c r="I534" s="958"/>
      <c r="J534" s="958"/>
      <c r="K534" s="958"/>
      <c r="L534" s="958"/>
      <c r="M534" s="958"/>
      <c r="N534" s="958"/>
      <c r="O534" s="958"/>
      <c r="P534" s="958"/>
      <c r="Q534" s="958"/>
      <c r="R534" s="958"/>
      <c r="S534" s="958"/>
      <c r="T534" s="958"/>
      <c r="U534" s="958"/>
      <c r="V534" s="958"/>
      <c r="W534" s="958"/>
    </row>
    <row r="535" spans="1:23" ht="15.75" customHeight="1">
      <c r="A535" s="958"/>
      <c r="B535" s="958"/>
      <c r="C535" s="958"/>
      <c r="D535" s="958"/>
      <c r="E535" s="958"/>
      <c r="F535" s="1003"/>
      <c r="G535" s="1341"/>
      <c r="H535" s="1341"/>
      <c r="I535" s="958"/>
      <c r="J535" s="958"/>
      <c r="K535" s="958"/>
      <c r="L535" s="958"/>
      <c r="M535" s="958"/>
      <c r="N535" s="958"/>
      <c r="O535" s="958"/>
      <c r="P535" s="958"/>
      <c r="Q535" s="958"/>
      <c r="R535" s="958"/>
      <c r="S535" s="958"/>
      <c r="T535" s="958"/>
      <c r="U535" s="958"/>
      <c r="V535" s="958"/>
      <c r="W535" s="958"/>
    </row>
    <row r="536" spans="1:23" ht="15.75" customHeight="1">
      <c r="A536" s="958"/>
      <c r="B536" s="958"/>
      <c r="C536" s="958"/>
      <c r="D536" s="958"/>
      <c r="E536" s="958"/>
      <c r="F536" s="1003"/>
      <c r="G536" s="1341"/>
      <c r="H536" s="1341"/>
      <c r="I536" s="958"/>
      <c r="J536" s="958"/>
      <c r="K536" s="958"/>
      <c r="L536" s="958"/>
      <c r="M536" s="958"/>
      <c r="N536" s="958"/>
      <c r="O536" s="958"/>
      <c r="P536" s="958"/>
      <c r="Q536" s="958"/>
      <c r="R536" s="958"/>
      <c r="S536" s="958"/>
      <c r="T536" s="958"/>
      <c r="U536" s="958"/>
      <c r="V536" s="958"/>
      <c r="W536" s="958"/>
    </row>
    <row r="537" spans="1:23" ht="15.75" customHeight="1">
      <c r="A537" s="958"/>
      <c r="B537" s="958"/>
      <c r="C537" s="958"/>
      <c r="D537" s="958"/>
      <c r="E537" s="958"/>
      <c r="F537" s="1003"/>
      <c r="G537" s="1341"/>
      <c r="H537" s="1341"/>
      <c r="I537" s="958"/>
      <c r="J537" s="958"/>
      <c r="K537" s="958"/>
      <c r="L537" s="958"/>
      <c r="M537" s="958"/>
      <c r="N537" s="958"/>
      <c r="O537" s="958"/>
      <c r="P537" s="958"/>
      <c r="Q537" s="958"/>
      <c r="R537" s="958"/>
      <c r="S537" s="958"/>
      <c r="T537" s="958"/>
      <c r="U537" s="958"/>
      <c r="V537" s="958"/>
      <c r="W537" s="958"/>
    </row>
    <row r="538" spans="1:23" ht="15.75" customHeight="1">
      <c r="A538" s="958"/>
      <c r="B538" s="958"/>
      <c r="C538" s="958"/>
      <c r="D538" s="958"/>
      <c r="E538" s="958"/>
      <c r="F538" s="1003"/>
      <c r="G538" s="1341"/>
      <c r="H538" s="1341"/>
      <c r="I538" s="958"/>
      <c r="J538" s="958"/>
      <c r="K538" s="958"/>
      <c r="L538" s="958"/>
      <c r="M538" s="958"/>
      <c r="N538" s="958"/>
      <c r="O538" s="958"/>
      <c r="P538" s="958"/>
      <c r="Q538" s="958"/>
      <c r="R538" s="958"/>
      <c r="S538" s="958"/>
      <c r="T538" s="958"/>
      <c r="U538" s="958"/>
      <c r="V538" s="958"/>
      <c r="W538" s="958"/>
    </row>
    <row r="539" spans="1:23" ht="15.75" customHeight="1">
      <c r="A539" s="958"/>
      <c r="B539" s="958"/>
      <c r="C539" s="958"/>
      <c r="D539" s="958"/>
      <c r="E539" s="958"/>
      <c r="F539" s="1003"/>
      <c r="G539" s="1341"/>
      <c r="H539" s="1341"/>
      <c r="I539" s="958"/>
      <c r="J539" s="958"/>
      <c r="K539" s="958"/>
      <c r="L539" s="958"/>
      <c r="M539" s="958"/>
      <c r="N539" s="958"/>
      <c r="O539" s="958"/>
      <c r="P539" s="958"/>
      <c r="Q539" s="958"/>
      <c r="R539" s="958"/>
      <c r="S539" s="958"/>
      <c r="T539" s="958"/>
      <c r="U539" s="958"/>
      <c r="V539" s="958"/>
      <c r="W539" s="958"/>
    </row>
    <row r="540" spans="1:23" ht="15.75" customHeight="1">
      <c r="A540" s="958"/>
      <c r="B540" s="958"/>
      <c r="C540" s="958"/>
      <c r="D540" s="958"/>
      <c r="E540" s="958"/>
      <c r="F540" s="1003"/>
      <c r="G540" s="1341"/>
      <c r="H540" s="1341"/>
      <c r="I540" s="958"/>
      <c r="J540" s="958"/>
      <c r="K540" s="958"/>
      <c r="L540" s="958"/>
      <c r="M540" s="958"/>
      <c r="N540" s="958"/>
      <c r="O540" s="958"/>
      <c r="P540" s="958"/>
      <c r="Q540" s="958"/>
      <c r="R540" s="958"/>
      <c r="S540" s="958"/>
      <c r="T540" s="958"/>
      <c r="U540" s="958"/>
      <c r="V540" s="958"/>
      <c r="W540" s="958"/>
    </row>
    <row r="541" spans="1:23" ht="15.75" customHeight="1">
      <c r="A541" s="958"/>
      <c r="B541" s="958"/>
      <c r="C541" s="958"/>
      <c r="D541" s="958"/>
      <c r="E541" s="958"/>
      <c r="F541" s="1003"/>
      <c r="G541" s="1341"/>
      <c r="H541" s="1341"/>
      <c r="I541" s="958"/>
      <c r="J541" s="958"/>
      <c r="K541" s="958"/>
      <c r="L541" s="958"/>
      <c r="M541" s="958"/>
      <c r="N541" s="958"/>
      <c r="O541" s="958"/>
      <c r="P541" s="958"/>
      <c r="Q541" s="958"/>
      <c r="R541" s="958"/>
      <c r="S541" s="958"/>
      <c r="T541" s="958"/>
      <c r="U541" s="958"/>
      <c r="V541" s="958"/>
      <c r="W541" s="958"/>
    </row>
    <row r="542" spans="1:23" ht="15.75" customHeight="1">
      <c r="A542" s="958"/>
      <c r="B542" s="958"/>
      <c r="C542" s="958"/>
      <c r="D542" s="958"/>
      <c r="E542" s="958"/>
      <c r="F542" s="1003"/>
      <c r="G542" s="1341"/>
      <c r="H542" s="1341"/>
      <c r="I542" s="958"/>
      <c r="J542" s="958"/>
      <c r="K542" s="958"/>
      <c r="L542" s="958"/>
      <c r="M542" s="958"/>
      <c r="N542" s="958"/>
      <c r="O542" s="958"/>
      <c r="P542" s="958"/>
      <c r="Q542" s="958"/>
      <c r="R542" s="958"/>
      <c r="S542" s="958"/>
      <c r="T542" s="958"/>
      <c r="U542" s="958"/>
      <c r="V542" s="958"/>
      <c r="W542" s="958"/>
    </row>
    <row r="543" spans="1:23" ht="15.75" customHeight="1">
      <c r="A543" s="958"/>
      <c r="B543" s="958"/>
      <c r="C543" s="958"/>
      <c r="D543" s="958"/>
      <c r="E543" s="958"/>
      <c r="F543" s="1003"/>
      <c r="G543" s="1341"/>
      <c r="H543" s="1341"/>
      <c r="I543" s="958"/>
      <c r="J543" s="958"/>
      <c r="K543" s="958"/>
      <c r="L543" s="958"/>
      <c r="M543" s="958"/>
      <c r="N543" s="958"/>
      <c r="O543" s="958"/>
      <c r="P543" s="958"/>
      <c r="Q543" s="958"/>
      <c r="R543" s="958"/>
      <c r="S543" s="958"/>
      <c r="T543" s="958"/>
      <c r="U543" s="958"/>
      <c r="V543" s="958"/>
      <c r="W543" s="958"/>
    </row>
    <row r="544" spans="1:23" ht="15.75" customHeight="1">
      <c r="A544" s="958"/>
      <c r="B544" s="958"/>
      <c r="C544" s="958"/>
      <c r="D544" s="958"/>
      <c r="E544" s="958"/>
      <c r="F544" s="1003"/>
      <c r="G544" s="1341"/>
      <c r="H544" s="1341"/>
      <c r="I544" s="958"/>
      <c r="J544" s="958"/>
      <c r="K544" s="958"/>
      <c r="L544" s="958"/>
      <c r="M544" s="958"/>
      <c r="N544" s="958"/>
      <c r="O544" s="958"/>
      <c r="P544" s="958"/>
      <c r="Q544" s="958"/>
      <c r="R544" s="958"/>
      <c r="S544" s="958"/>
      <c r="T544" s="958"/>
      <c r="U544" s="958"/>
      <c r="V544" s="958"/>
      <c r="W544" s="958"/>
    </row>
    <row r="545" spans="1:23" ht="15.75" customHeight="1">
      <c r="A545" s="958"/>
      <c r="B545" s="958"/>
      <c r="C545" s="958"/>
      <c r="D545" s="958"/>
      <c r="E545" s="958"/>
      <c r="F545" s="1003"/>
      <c r="G545" s="1341"/>
      <c r="H545" s="1341"/>
      <c r="I545" s="958"/>
      <c r="J545" s="958"/>
      <c r="K545" s="958"/>
      <c r="L545" s="958"/>
      <c r="M545" s="958"/>
      <c r="N545" s="958"/>
      <c r="O545" s="958"/>
      <c r="P545" s="958"/>
      <c r="Q545" s="958"/>
      <c r="R545" s="958"/>
      <c r="S545" s="958"/>
      <c r="T545" s="958"/>
      <c r="U545" s="958"/>
      <c r="V545" s="958"/>
      <c r="W545" s="958"/>
    </row>
    <row r="546" spans="1:23" ht="15.75" customHeight="1">
      <c r="A546" s="958"/>
      <c r="B546" s="958"/>
      <c r="C546" s="958"/>
      <c r="D546" s="958"/>
      <c r="E546" s="958"/>
      <c r="F546" s="1003"/>
      <c r="G546" s="1341"/>
      <c r="H546" s="1341"/>
      <c r="I546" s="958"/>
      <c r="J546" s="958"/>
      <c r="K546" s="958"/>
      <c r="L546" s="958"/>
      <c r="M546" s="958"/>
      <c r="N546" s="958"/>
      <c r="O546" s="958"/>
      <c r="P546" s="958"/>
      <c r="Q546" s="958"/>
      <c r="R546" s="958"/>
      <c r="S546" s="958"/>
      <c r="T546" s="958"/>
      <c r="U546" s="958"/>
      <c r="V546" s="958"/>
      <c r="W546" s="958"/>
    </row>
    <row r="547" spans="1:23" ht="15.75" customHeight="1">
      <c r="A547" s="958"/>
      <c r="B547" s="958"/>
      <c r="C547" s="958"/>
      <c r="D547" s="958"/>
      <c r="E547" s="958"/>
      <c r="F547" s="1003"/>
      <c r="G547" s="1341"/>
      <c r="H547" s="1341"/>
      <c r="I547" s="958"/>
      <c r="J547" s="958"/>
      <c r="K547" s="958"/>
      <c r="L547" s="958"/>
      <c r="M547" s="958"/>
      <c r="N547" s="958"/>
      <c r="O547" s="958"/>
      <c r="P547" s="958"/>
      <c r="Q547" s="958"/>
      <c r="R547" s="958"/>
      <c r="S547" s="958"/>
      <c r="T547" s="958"/>
      <c r="U547" s="958"/>
      <c r="V547" s="958"/>
      <c r="W547" s="958"/>
    </row>
    <row r="548" spans="1:23" ht="15.75" customHeight="1">
      <c r="A548" s="958"/>
      <c r="B548" s="958"/>
      <c r="C548" s="958"/>
      <c r="D548" s="958"/>
      <c r="E548" s="958"/>
      <c r="F548" s="1003"/>
      <c r="G548" s="1341"/>
      <c r="H548" s="1341"/>
      <c r="I548" s="958"/>
      <c r="J548" s="958"/>
      <c r="K548" s="958"/>
      <c r="L548" s="958"/>
      <c r="M548" s="958"/>
      <c r="N548" s="958"/>
      <c r="O548" s="958"/>
      <c r="P548" s="958"/>
      <c r="Q548" s="958"/>
      <c r="R548" s="958"/>
      <c r="S548" s="958"/>
      <c r="T548" s="958"/>
      <c r="U548" s="958"/>
      <c r="V548" s="958"/>
      <c r="W548" s="958"/>
    </row>
    <row r="549" spans="1:23" ht="15.75" customHeight="1">
      <c r="A549" s="958"/>
      <c r="B549" s="958"/>
      <c r="C549" s="958"/>
      <c r="D549" s="958"/>
      <c r="E549" s="958"/>
      <c r="F549" s="1003"/>
      <c r="G549" s="1341"/>
      <c r="H549" s="1341"/>
      <c r="I549" s="958"/>
      <c r="J549" s="958"/>
      <c r="K549" s="958"/>
      <c r="L549" s="958"/>
      <c r="M549" s="958"/>
      <c r="N549" s="958"/>
      <c r="O549" s="958"/>
      <c r="P549" s="958"/>
      <c r="Q549" s="958"/>
      <c r="R549" s="958"/>
      <c r="S549" s="958"/>
      <c r="T549" s="958"/>
      <c r="U549" s="958"/>
      <c r="V549" s="958"/>
      <c r="W549" s="958"/>
    </row>
    <row r="550" spans="1:23" ht="15.75" customHeight="1">
      <c r="A550" s="958"/>
      <c r="B550" s="958"/>
      <c r="C550" s="958"/>
      <c r="D550" s="958"/>
      <c r="E550" s="958"/>
      <c r="F550" s="1003"/>
      <c r="G550" s="1341"/>
      <c r="H550" s="1341"/>
      <c r="I550" s="958"/>
      <c r="J550" s="958"/>
      <c r="K550" s="958"/>
      <c r="L550" s="958"/>
      <c r="M550" s="958"/>
      <c r="N550" s="958"/>
      <c r="O550" s="958"/>
      <c r="P550" s="958"/>
      <c r="Q550" s="958"/>
      <c r="R550" s="958"/>
      <c r="S550" s="958"/>
      <c r="T550" s="958"/>
      <c r="U550" s="958"/>
      <c r="V550" s="958"/>
      <c r="W550" s="958"/>
    </row>
    <row r="551" spans="1:23" ht="15.75" customHeight="1">
      <c r="A551" s="958"/>
      <c r="B551" s="958"/>
      <c r="C551" s="958"/>
      <c r="D551" s="958"/>
      <c r="E551" s="958"/>
      <c r="F551" s="1003"/>
      <c r="G551" s="1341"/>
      <c r="H551" s="1341"/>
      <c r="I551" s="958"/>
      <c r="J551" s="958"/>
      <c r="K551" s="958"/>
      <c r="L551" s="958"/>
      <c r="M551" s="958"/>
      <c r="N551" s="958"/>
      <c r="O551" s="958"/>
      <c r="P551" s="958"/>
      <c r="Q551" s="958"/>
      <c r="R551" s="958"/>
      <c r="S551" s="958"/>
      <c r="T551" s="958"/>
      <c r="U551" s="958"/>
      <c r="V551" s="958"/>
      <c r="W551" s="958"/>
    </row>
    <row r="552" spans="1:23" ht="15.75" customHeight="1">
      <c r="A552" s="958"/>
      <c r="B552" s="958"/>
      <c r="C552" s="958"/>
      <c r="D552" s="958"/>
      <c r="E552" s="958"/>
      <c r="F552" s="1003"/>
      <c r="G552" s="1341"/>
      <c r="H552" s="1341"/>
      <c r="I552" s="958"/>
      <c r="J552" s="958"/>
      <c r="K552" s="958"/>
      <c r="L552" s="958"/>
      <c r="M552" s="958"/>
      <c r="N552" s="958"/>
      <c r="O552" s="958"/>
      <c r="P552" s="958"/>
      <c r="Q552" s="958"/>
      <c r="R552" s="958"/>
      <c r="S552" s="958"/>
      <c r="T552" s="958"/>
      <c r="U552" s="958"/>
      <c r="V552" s="958"/>
      <c r="W552" s="958"/>
    </row>
    <row r="553" spans="1:23" ht="15.75" customHeight="1">
      <c r="A553" s="958"/>
      <c r="B553" s="958"/>
      <c r="C553" s="958"/>
      <c r="D553" s="958"/>
      <c r="E553" s="958"/>
      <c r="F553" s="1003"/>
      <c r="G553" s="1341"/>
      <c r="H553" s="1341"/>
      <c r="I553" s="958"/>
      <c r="J553" s="958"/>
      <c r="K553" s="958"/>
      <c r="L553" s="958"/>
      <c r="M553" s="958"/>
      <c r="N553" s="958"/>
      <c r="O553" s="958"/>
      <c r="P553" s="958"/>
      <c r="Q553" s="958"/>
      <c r="R553" s="958"/>
      <c r="S553" s="958"/>
      <c r="T553" s="958"/>
      <c r="U553" s="958"/>
      <c r="V553" s="958"/>
      <c r="W553" s="958"/>
    </row>
    <row r="554" spans="1:23" ht="15.75" customHeight="1">
      <c r="A554" s="958"/>
      <c r="B554" s="958"/>
      <c r="C554" s="958"/>
      <c r="D554" s="958"/>
      <c r="E554" s="958"/>
      <c r="F554" s="1003"/>
      <c r="G554" s="1341"/>
      <c r="H554" s="1341"/>
      <c r="I554" s="958"/>
      <c r="J554" s="958"/>
      <c r="K554" s="958"/>
      <c r="L554" s="958"/>
      <c r="M554" s="958"/>
      <c r="N554" s="958"/>
      <c r="O554" s="958"/>
      <c r="P554" s="958"/>
      <c r="Q554" s="958"/>
      <c r="R554" s="958"/>
      <c r="S554" s="958"/>
      <c r="T554" s="958"/>
      <c r="U554" s="958"/>
      <c r="V554" s="958"/>
      <c r="W554" s="958"/>
    </row>
    <row r="555" spans="1:23" ht="15.75" customHeight="1">
      <c r="A555" s="958"/>
      <c r="B555" s="958"/>
      <c r="C555" s="958"/>
      <c r="D555" s="958"/>
      <c r="E555" s="958"/>
      <c r="F555" s="1003"/>
      <c r="G555" s="1341"/>
      <c r="H555" s="1341"/>
      <c r="I555" s="958"/>
      <c r="J555" s="958"/>
      <c r="K555" s="958"/>
      <c r="L555" s="958"/>
      <c r="M555" s="958"/>
      <c r="N555" s="958"/>
      <c r="O555" s="958"/>
      <c r="P555" s="958"/>
      <c r="Q555" s="958"/>
      <c r="R555" s="958"/>
      <c r="S555" s="958"/>
      <c r="T555" s="958"/>
      <c r="U555" s="958"/>
      <c r="V555" s="958"/>
      <c r="W555" s="958"/>
    </row>
    <row r="556" spans="1:23" ht="15.75" customHeight="1">
      <c r="A556" s="958"/>
      <c r="B556" s="958"/>
      <c r="C556" s="958"/>
      <c r="D556" s="958"/>
      <c r="E556" s="958"/>
      <c r="F556" s="1003"/>
      <c r="G556" s="1341"/>
      <c r="H556" s="1341"/>
      <c r="I556" s="958"/>
      <c r="J556" s="958"/>
      <c r="K556" s="958"/>
      <c r="L556" s="958"/>
      <c r="M556" s="958"/>
      <c r="N556" s="958"/>
      <c r="O556" s="958"/>
      <c r="P556" s="958"/>
      <c r="Q556" s="958"/>
      <c r="R556" s="958"/>
      <c r="S556" s="958"/>
      <c r="T556" s="958"/>
      <c r="U556" s="958"/>
      <c r="V556" s="958"/>
      <c r="W556" s="958"/>
    </row>
    <row r="557" spans="1:23" ht="15.75" customHeight="1">
      <c r="A557" s="958"/>
      <c r="B557" s="958"/>
      <c r="C557" s="958"/>
      <c r="D557" s="958"/>
      <c r="E557" s="958"/>
      <c r="F557" s="1003"/>
      <c r="G557" s="1341"/>
      <c r="H557" s="1341"/>
      <c r="I557" s="958"/>
      <c r="J557" s="958"/>
      <c r="K557" s="958"/>
      <c r="L557" s="958"/>
      <c r="M557" s="958"/>
      <c r="N557" s="958"/>
      <c r="O557" s="958"/>
      <c r="P557" s="958"/>
      <c r="Q557" s="958"/>
      <c r="R557" s="958"/>
      <c r="S557" s="958"/>
      <c r="T557" s="958"/>
      <c r="U557" s="958"/>
      <c r="V557" s="958"/>
      <c r="W557" s="958"/>
    </row>
    <row r="558" spans="1:23" ht="15.75" customHeight="1">
      <c r="A558" s="958"/>
      <c r="B558" s="958"/>
      <c r="C558" s="958"/>
      <c r="D558" s="958"/>
      <c r="E558" s="958"/>
      <c r="F558" s="1003"/>
      <c r="G558" s="1341"/>
      <c r="H558" s="1341"/>
      <c r="I558" s="958"/>
      <c r="J558" s="958"/>
      <c r="K558" s="958"/>
      <c r="L558" s="958"/>
      <c r="M558" s="958"/>
      <c r="N558" s="958"/>
      <c r="O558" s="958"/>
      <c r="P558" s="958"/>
      <c r="Q558" s="958"/>
      <c r="R558" s="958"/>
      <c r="S558" s="958"/>
      <c r="T558" s="958"/>
      <c r="U558" s="958"/>
      <c r="V558" s="958"/>
      <c r="W558" s="958"/>
    </row>
    <row r="559" spans="1:23" ht="15.75" customHeight="1">
      <c r="A559" s="958"/>
      <c r="B559" s="958"/>
      <c r="C559" s="958"/>
      <c r="D559" s="958"/>
      <c r="E559" s="958"/>
      <c r="F559" s="1003"/>
      <c r="G559" s="1341"/>
      <c r="H559" s="1341"/>
      <c r="I559" s="958"/>
      <c r="J559" s="958"/>
      <c r="K559" s="958"/>
      <c r="L559" s="958"/>
      <c r="M559" s="958"/>
      <c r="N559" s="958"/>
      <c r="O559" s="958"/>
      <c r="P559" s="958"/>
      <c r="Q559" s="958"/>
      <c r="R559" s="958"/>
      <c r="S559" s="958"/>
      <c r="T559" s="958"/>
      <c r="U559" s="958"/>
      <c r="V559" s="958"/>
      <c r="W559" s="958"/>
    </row>
    <row r="560" spans="1:23" ht="15.75" customHeight="1">
      <c r="A560" s="958"/>
      <c r="B560" s="958"/>
      <c r="C560" s="958"/>
      <c r="D560" s="958"/>
      <c r="E560" s="958"/>
      <c r="F560" s="1003"/>
      <c r="G560" s="1341"/>
      <c r="H560" s="1341"/>
      <c r="I560" s="958"/>
      <c r="J560" s="958"/>
      <c r="K560" s="958"/>
      <c r="L560" s="958"/>
      <c r="M560" s="958"/>
      <c r="N560" s="958"/>
      <c r="O560" s="958"/>
      <c r="P560" s="958"/>
      <c r="Q560" s="958"/>
      <c r="R560" s="958"/>
      <c r="S560" s="958"/>
      <c r="T560" s="958"/>
      <c r="U560" s="958"/>
      <c r="V560" s="958"/>
      <c r="W560" s="958"/>
    </row>
    <row r="561" spans="1:23" ht="15.75" customHeight="1">
      <c r="A561" s="958"/>
      <c r="B561" s="958"/>
      <c r="C561" s="958"/>
      <c r="D561" s="958"/>
      <c r="E561" s="958"/>
      <c r="F561" s="1003"/>
      <c r="G561" s="1341"/>
      <c r="H561" s="1341"/>
      <c r="I561" s="958"/>
      <c r="J561" s="958"/>
      <c r="K561" s="958"/>
      <c r="L561" s="958"/>
      <c r="M561" s="958"/>
      <c r="N561" s="958"/>
      <c r="O561" s="958"/>
      <c r="P561" s="958"/>
      <c r="Q561" s="958"/>
      <c r="R561" s="958"/>
      <c r="S561" s="958"/>
      <c r="T561" s="958"/>
      <c r="U561" s="958"/>
      <c r="V561" s="958"/>
      <c r="W561" s="958"/>
    </row>
    <row r="562" spans="1:23" ht="15.75" customHeight="1">
      <c r="A562" s="958"/>
      <c r="B562" s="958"/>
      <c r="C562" s="958"/>
      <c r="D562" s="958"/>
      <c r="E562" s="958"/>
      <c r="F562" s="1003"/>
      <c r="G562" s="1341"/>
      <c r="H562" s="1341"/>
      <c r="I562" s="958"/>
      <c r="J562" s="958"/>
      <c r="K562" s="958"/>
      <c r="L562" s="958"/>
      <c r="M562" s="958"/>
      <c r="N562" s="958"/>
      <c r="O562" s="958"/>
      <c r="P562" s="958"/>
      <c r="Q562" s="958"/>
      <c r="R562" s="958"/>
      <c r="S562" s="958"/>
      <c r="T562" s="958"/>
      <c r="U562" s="958"/>
      <c r="V562" s="958"/>
      <c r="W562" s="958"/>
    </row>
    <row r="563" spans="1:23" ht="15.75" customHeight="1">
      <c r="A563" s="958"/>
      <c r="B563" s="958"/>
      <c r="C563" s="958"/>
      <c r="D563" s="958"/>
      <c r="E563" s="958"/>
      <c r="F563" s="1003"/>
      <c r="G563" s="1341"/>
      <c r="H563" s="1341"/>
      <c r="I563" s="958"/>
      <c r="J563" s="958"/>
      <c r="K563" s="958"/>
      <c r="L563" s="958"/>
      <c r="M563" s="958"/>
      <c r="N563" s="958"/>
      <c r="O563" s="958"/>
      <c r="P563" s="958"/>
      <c r="Q563" s="958"/>
      <c r="R563" s="958"/>
      <c r="S563" s="958"/>
      <c r="T563" s="958"/>
      <c r="U563" s="958"/>
      <c r="V563" s="958"/>
      <c r="W563" s="958"/>
    </row>
    <row r="564" spans="1:23" ht="15.75" customHeight="1">
      <c r="A564" s="958"/>
      <c r="B564" s="958"/>
      <c r="C564" s="958"/>
      <c r="D564" s="958"/>
      <c r="E564" s="958"/>
      <c r="F564" s="1003"/>
      <c r="G564" s="1341"/>
      <c r="H564" s="1341"/>
      <c r="I564" s="958"/>
      <c r="J564" s="958"/>
      <c r="K564" s="958"/>
      <c r="L564" s="958"/>
      <c r="M564" s="958"/>
      <c r="N564" s="958"/>
      <c r="O564" s="958"/>
      <c r="P564" s="958"/>
      <c r="Q564" s="958"/>
      <c r="R564" s="958"/>
      <c r="S564" s="958"/>
      <c r="T564" s="958"/>
      <c r="U564" s="958"/>
      <c r="V564" s="958"/>
      <c r="W564" s="958"/>
    </row>
    <row r="565" spans="1:23" ht="15.75" customHeight="1">
      <c r="A565" s="958"/>
      <c r="B565" s="958"/>
      <c r="C565" s="958"/>
      <c r="D565" s="958"/>
      <c r="E565" s="958"/>
      <c r="F565" s="1003"/>
      <c r="G565" s="1341"/>
      <c r="H565" s="1341"/>
      <c r="I565" s="958"/>
      <c r="J565" s="958"/>
      <c r="K565" s="958"/>
      <c r="L565" s="958"/>
      <c r="M565" s="958"/>
      <c r="N565" s="958"/>
      <c r="O565" s="958"/>
      <c r="P565" s="958"/>
      <c r="Q565" s="958"/>
      <c r="R565" s="958"/>
      <c r="S565" s="958"/>
      <c r="T565" s="958"/>
      <c r="U565" s="958"/>
      <c r="V565" s="958"/>
      <c r="W565" s="958"/>
    </row>
    <row r="566" spans="1:23" ht="15.75" customHeight="1">
      <c r="A566" s="958"/>
      <c r="B566" s="958"/>
      <c r="C566" s="958"/>
      <c r="D566" s="958"/>
      <c r="E566" s="958"/>
      <c r="F566" s="1003"/>
      <c r="G566" s="1341"/>
      <c r="H566" s="1341"/>
      <c r="I566" s="958"/>
      <c r="J566" s="958"/>
      <c r="K566" s="958"/>
      <c r="L566" s="958"/>
      <c r="M566" s="958"/>
      <c r="N566" s="958"/>
      <c r="O566" s="958"/>
      <c r="P566" s="958"/>
      <c r="Q566" s="958"/>
      <c r="R566" s="958"/>
      <c r="S566" s="958"/>
      <c r="T566" s="958"/>
      <c r="U566" s="958"/>
      <c r="V566" s="958"/>
      <c r="W566" s="958"/>
    </row>
    <row r="567" spans="1:23" ht="15.75" customHeight="1">
      <c r="A567" s="958"/>
      <c r="B567" s="958"/>
      <c r="C567" s="958"/>
      <c r="D567" s="958"/>
      <c r="E567" s="958"/>
      <c r="F567" s="1003"/>
      <c r="G567" s="1341"/>
      <c r="H567" s="1341"/>
      <c r="I567" s="958"/>
      <c r="J567" s="958"/>
      <c r="K567" s="958"/>
      <c r="L567" s="958"/>
      <c r="M567" s="958"/>
      <c r="N567" s="958"/>
      <c r="O567" s="958"/>
      <c r="P567" s="958"/>
      <c r="Q567" s="958"/>
      <c r="R567" s="958"/>
      <c r="S567" s="958"/>
      <c r="T567" s="958"/>
      <c r="U567" s="958"/>
      <c r="V567" s="958"/>
      <c r="W567" s="958"/>
    </row>
    <row r="568" spans="1:23" ht="15.75" customHeight="1">
      <c r="A568" s="958"/>
      <c r="B568" s="958"/>
      <c r="C568" s="958"/>
      <c r="D568" s="958"/>
      <c r="E568" s="958"/>
      <c r="F568" s="1003"/>
      <c r="G568" s="1341"/>
      <c r="H568" s="1341"/>
      <c r="I568" s="958"/>
      <c r="J568" s="958"/>
      <c r="K568" s="958"/>
      <c r="L568" s="958"/>
      <c r="M568" s="958"/>
      <c r="N568" s="958"/>
      <c r="O568" s="958"/>
      <c r="P568" s="958"/>
      <c r="Q568" s="958"/>
      <c r="R568" s="958"/>
      <c r="S568" s="958"/>
      <c r="T568" s="958"/>
      <c r="U568" s="958"/>
      <c r="V568" s="958"/>
      <c r="W568" s="958"/>
    </row>
    <row r="569" spans="1:23" ht="15.75" customHeight="1">
      <c r="A569" s="958"/>
      <c r="B569" s="958"/>
      <c r="C569" s="958"/>
      <c r="D569" s="958"/>
      <c r="E569" s="958"/>
      <c r="F569" s="1003"/>
      <c r="G569" s="1341"/>
      <c r="H569" s="1341"/>
      <c r="I569" s="958"/>
      <c r="J569" s="958"/>
      <c r="K569" s="958"/>
      <c r="L569" s="958"/>
      <c r="M569" s="958"/>
      <c r="N569" s="958"/>
      <c r="O569" s="958"/>
      <c r="P569" s="958"/>
      <c r="Q569" s="958"/>
      <c r="R569" s="958"/>
      <c r="S569" s="958"/>
      <c r="T569" s="958"/>
      <c r="U569" s="958"/>
      <c r="V569" s="958"/>
      <c r="W569" s="958"/>
    </row>
    <row r="570" spans="1:23" ht="15.75" customHeight="1">
      <c r="A570" s="958"/>
      <c r="B570" s="958"/>
      <c r="C570" s="958"/>
      <c r="D570" s="958"/>
      <c r="E570" s="958"/>
      <c r="F570" s="1003"/>
      <c r="G570" s="1341"/>
      <c r="H570" s="1341"/>
      <c r="I570" s="958"/>
      <c r="J570" s="958"/>
      <c r="K570" s="958"/>
      <c r="L570" s="958"/>
      <c r="M570" s="958"/>
      <c r="N570" s="958"/>
      <c r="O570" s="958"/>
      <c r="P570" s="958"/>
      <c r="Q570" s="958"/>
      <c r="R570" s="958"/>
      <c r="S570" s="958"/>
      <c r="T570" s="958"/>
      <c r="U570" s="958"/>
      <c r="V570" s="958"/>
      <c r="W570" s="958"/>
    </row>
    <row r="571" spans="1:23" ht="15.75" customHeight="1">
      <c r="A571" s="958"/>
      <c r="B571" s="958"/>
      <c r="C571" s="958"/>
      <c r="D571" s="958"/>
      <c r="E571" s="958"/>
      <c r="F571" s="1003"/>
      <c r="G571" s="1341"/>
      <c r="H571" s="1341"/>
      <c r="I571" s="958"/>
      <c r="J571" s="958"/>
      <c r="K571" s="958"/>
      <c r="L571" s="958"/>
      <c r="M571" s="958"/>
      <c r="N571" s="958"/>
      <c r="O571" s="958"/>
      <c r="P571" s="958"/>
      <c r="Q571" s="958"/>
      <c r="R571" s="958"/>
      <c r="S571" s="958"/>
      <c r="T571" s="958"/>
      <c r="U571" s="958"/>
      <c r="V571" s="958"/>
      <c r="W571" s="958"/>
    </row>
    <row r="572" spans="1:23" ht="15.75" customHeight="1">
      <c r="A572" s="958"/>
      <c r="B572" s="958"/>
      <c r="C572" s="958"/>
      <c r="D572" s="958"/>
      <c r="E572" s="958"/>
      <c r="F572" s="1003"/>
      <c r="G572" s="1341"/>
      <c r="H572" s="1341"/>
      <c r="I572" s="958"/>
      <c r="J572" s="958"/>
      <c r="K572" s="958"/>
      <c r="L572" s="958"/>
      <c r="M572" s="958"/>
      <c r="N572" s="958"/>
      <c r="O572" s="958"/>
      <c r="P572" s="958"/>
      <c r="Q572" s="958"/>
      <c r="R572" s="958"/>
      <c r="S572" s="958"/>
      <c r="T572" s="958"/>
      <c r="U572" s="958"/>
      <c r="V572" s="958"/>
      <c r="W572" s="958"/>
    </row>
    <row r="573" spans="1:23" ht="15.75" customHeight="1">
      <c r="A573" s="958"/>
      <c r="B573" s="958"/>
      <c r="C573" s="958"/>
      <c r="D573" s="958"/>
      <c r="E573" s="958"/>
      <c r="F573" s="1003"/>
      <c r="G573" s="1341"/>
      <c r="H573" s="1341"/>
      <c r="I573" s="958"/>
      <c r="J573" s="958"/>
      <c r="K573" s="958"/>
      <c r="L573" s="958"/>
      <c r="M573" s="958"/>
      <c r="N573" s="958"/>
      <c r="O573" s="958"/>
      <c r="P573" s="958"/>
      <c r="Q573" s="958"/>
      <c r="R573" s="958"/>
      <c r="S573" s="958"/>
      <c r="T573" s="958"/>
      <c r="U573" s="958"/>
      <c r="V573" s="958"/>
      <c r="W573" s="958"/>
    </row>
    <row r="574" spans="1:23" ht="15.75" customHeight="1">
      <c r="A574" s="958"/>
      <c r="B574" s="958"/>
      <c r="C574" s="958"/>
      <c r="D574" s="958"/>
      <c r="E574" s="958"/>
      <c r="F574" s="1003"/>
      <c r="G574" s="1341"/>
      <c r="H574" s="1341"/>
      <c r="I574" s="958"/>
      <c r="J574" s="958"/>
      <c r="K574" s="958"/>
      <c r="L574" s="958"/>
      <c r="M574" s="958"/>
      <c r="N574" s="958"/>
      <c r="O574" s="958"/>
      <c r="P574" s="958"/>
      <c r="Q574" s="958"/>
      <c r="R574" s="958"/>
      <c r="S574" s="958"/>
      <c r="T574" s="958"/>
      <c r="U574" s="958"/>
      <c r="V574" s="958"/>
      <c r="W574" s="958"/>
    </row>
    <row r="575" spans="1:23" ht="15.75" customHeight="1">
      <c r="A575" s="958"/>
      <c r="B575" s="958"/>
      <c r="C575" s="958"/>
      <c r="D575" s="958"/>
      <c r="E575" s="958"/>
      <c r="F575" s="1003"/>
      <c r="G575" s="1341"/>
      <c r="H575" s="1341"/>
      <c r="I575" s="958"/>
      <c r="J575" s="958"/>
      <c r="K575" s="958"/>
      <c r="L575" s="958"/>
      <c r="M575" s="958"/>
      <c r="N575" s="958"/>
      <c r="O575" s="958"/>
      <c r="P575" s="958"/>
      <c r="Q575" s="958"/>
      <c r="R575" s="958"/>
      <c r="S575" s="958"/>
      <c r="T575" s="958"/>
      <c r="U575" s="958"/>
      <c r="V575" s="958"/>
      <c r="W575" s="958"/>
    </row>
    <row r="576" spans="1:23" ht="15.75" customHeight="1">
      <c r="A576" s="958"/>
      <c r="B576" s="958"/>
      <c r="C576" s="958"/>
      <c r="D576" s="958"/>
      <c r="E576" s="958"/>
      <c r="F576" s="1003"/>
      <c r="G576" s="1341"/>
      <c r="H576" s="1341"/>
      <c r="I576" s="958"/>
      <c r="J576" s="958"/>
      <c r="K576" s="958"/>
      <c r="L576" s="958"/>
      <c r="M576" s="958"/>
      <c r="N576" s="958"/>
      <c r="O576" s="958"/>
      <c r="P576" s="958"/>
      <c r="Q576" s="958"/>
      <c r="R576" s="958"/>
      <c r="S576" s="958"/>
      <c r="T576" s="958"/>
      <c r="U576" s="958"/>
      <c r="V576" s="958"/>
      <c r="W576" s="958"/>
    </row>
    <row r="577" spans="1:23" ht="15.75" customHeight="1">
      <c r="A577" s="958"/>
      <c r="B577" s="958"/>
      <c r="C577" s="958"/>
      <c r="D577" s="958"/>
      <c r="E577" s="958"/>
      <c r="F577" s="1003"/>
      <c r="G577" s="1341"/>
      <c r="H577" s="1341"/>
      <c r="I577" s="958"/>
      <c r="J577" s="958"/>
      <c r="K577" s="958"/>
      <c r="L577" s="958"/>
      <c r="M577" s="958"/>
      <c r="N577" s="958"/>
      <c r="O577" s="958"/>
      <c r="P577" s="958"/>
      <c r="Q577" s="958"/>
      <c r="R577" s="958"/>
      <c r="S577" s="958"/>
      <c r="T577" s="958"/>
      <c r="U577" s="958"/>
      <c r="V577" s="958"/>
      <c r="W577" s="958"/>
    </row>
    <row r="578" spans="1:23" ht="15.75" customHeight="1">
      <c r="A578" s="958"/>
      <c r="B578" s="958"/>
      <c r="C578" s="958"/>
      <c r="D578" s="958"/>
      <c r="E578" s="958"/>
      <c r="F578" s="1003"/>
      <c r="G578" s="1341"/>
      <c r="H578" s="1341"/>
      <c r="I578" s="958"/>
      <c r="J578" s="958"/>
      <c r="K578" s="958"/>
      <c r="L578" s="958"/>
      <c r="M578" s="958"/>
      <c r="N578" s="958"/>
      <c r="O578" s="958"/>
      <c r="P578" s="958"/>
      <c r="Q578" s="958"/>
      <c r="R578" s="958"/>
      <c r="S578" s="958"/>
      <c r="T578" s="958"/>
      <c r="U578" s="958"/>
      <c r="V578" s="958"/>
      <c r="W578" s="958"/>
    </row>
    <row r="579" spans="1:23" ht="15.75" customHeight="1">
      <c r="A579" s="958"/>
      <c r="B579" s="958"/>
      <c r="C579" s="958"/>
      <c r="D579" s="958"/>
      <c r="E579" s="958"/>
      <c r="F579" s="1003"/>
      <c r="G579" s="1341"/>
      <c r="H579" s="1341"/>
      <c r="I579" s="958"/>
      <c r="J579" s="958"/>
      <c r="K579" s="958"/>
      <c r="L579" s="958"/>
      <c r="M579" s="958"/>
      <c r="N579" s="958"/>
      <c r="O579" s="958"/>
      <c r="P579" s="958"/>
      <c r="Q579" s="958"/>
      <c r="R579" s="958"/>
      <c r="S579" s="958"/>
      <c r="T579" s="958"/>
      <c r="U579" s="958"/>
      <c r="V579" s="958"/>
      <c r="W579" s="958"/>
    </row>
    <row r="580" spans="1:23" ht="15.75" customHeight="1">
      <c r="A580" s="958"/>
      <c r="B580" s="958"/>
      <c r="C580" s="958"/>
      <c r="D580" s="958"/>
      <c r="E580" s="958"/>
      <c r="F580" s="1003"/>
      <c r="G580" s="1341"/>
      <c r="H580" s="1341"/>
      <c r="I580" s="958"/>
      <c r="J580" s="958"/>
      <c r="K580" s="958"/>
      <c r="L580" s="958"/>
      <c r="M580" s="958"/>
      <c r="N580" s="958"/>
      <c r="O580" s="958"/>
      <c r="P580" s="958"/>
      <c r="Q580" s="958"/>
      <c r="R580" s="958"/>
      <c r="S580" s="958"/>
      <c r="T580" s="958"/>
      <c r="U580" s="958"/>
      <c r="V580" s="958"/>
      <c r="W580" s="958"/>
    </row>
    <row r="581" spans="1:23" ht="15.75" customHeight="1">
      <c r="A581" s="958"/>
      <c r="B581" s="958"/>
      <c r="C581" s="958"/>
      <c r="D581" s="958"/>
      <c r="E581" s="958"/>
      <c r="F581" s="1003"/>
      <c r="G581" s="1341"/>
      <c r="H581" s="1341"/>
      <c r="I581" s="958"/>
      <c r="J581" s="958"/>
      <c r="K581" s="958"/>
      <c r="L581" s="958"/>
      <c r="M581" s="958"/>
      <c r="N581" s="958"/>
      <c r="O581" s="958"/>
      <c r="P581" s="958"/>
      <c r="Q581" s="958"/>
      <c r="R581" s="958"/>
      <c r="S581" s="958"/>
      <c r="T581" s="958"/>
      <c r="U581" s="958"/>
      <c r="V581" s="958"/>
      <c r="W581" s="958"/>
    </row>
    <row r="582" spans="1:23" ht="15.75" customHeight="1">
      <c r="A582" s="958"/>
      <c r="B582" s="958"/>
      <c r="C582" s="958"/>
      <c r="D582" s="958"/>
      <c r="E582" s="958"/>
      <c r="F582" s="1003"/>
      <c r="G582" s="1341"/>
      <c r="H582" s="1341"/>
      <c r="I582" s="958"/>
      <c r="J582" s="958"/>
      <c r="K582" s="958"/>
      <c r="L582" s="958"/>
      <c r="M582" s="958"/>
      <c r="N582" s="958"/>
      <c r="O582" s="958"/>
      <c r="P582" s="958"/>
      <c r="Q582" s="958"/>
      <c r="R582" s="958"/>
      <c r="S582" s="958"/>
      <c r="T582" s="958"/>
      <c r="U582" s="958"/>
      <c r="V582" s="958"/>
      <c r="W582" s="958"/>
    </row>
    <row r="583" spans="1:23" ht="15.75" customHeight="1">
      <c r="A583" s="958"/>
      <c r="B583" s="958"/>
      <c r="C583" s="958"/>
      <c r="D583" s="958"/>
      <c r="E583" s="958"/>
      <c r="F583" s="1003"/>
      <c r="G583" s="1341"/>
      <c r="H583" s="1341"/>
      <c r="I583" s="958"/>
      <c r="J583" s="958"/>
      <c r="K583" s="958"/>
      <c r="L583" s="958"/>
      <c r="M583" s="958"/>
      <c r="N583" s="958"/>
      <c r="O583" s="958"/>
      <c r="P583" s="958"/>
      <c r="Q583" s="958"/>
      <c r="R583" s="958"/>
      <c r="S583" s="958"/>
      <c r="T583" s="958"/>
      <c r="U583" s="958"/>
      <c r="V583" s="958"/>
      <c r="W583" s="958"/>
    </row>
    <row r="584" spans="1:23" ht="15.75" customHeight="1">
      <c r="A584" s="958"/>
      <c r="B584" s="958"/>
      <c r="C584" s="958"/>
      <c r="D584" s="958"/>
      <c r="E584" s="958"/>
      <c r="F584" s="1003"/>
      <c r="G584" s="1341"/>
      <c r="H584" s="1341"/>
      <c r="I584" s="958"/>
      <c r="J584" s="958"/>
      <c r="K584" s="958"/>
      <c r="L584" s="958"/>
      <c r="M584" s="958"/>
      <c r="N584" s="958"/>
      <c r="O584" s="958"/>
      <c r="P584" s="958"/>
      <c r="Q584" s="958"/>
      <c r="R584" s="958"/>
      <c r="S584" s="958"/>
      <c r="T584" s="958"/>
      <c r="U584" s="958"/>
      <c r="V584" s="958"/>
      <c r="W584" s="958"/>
    </row>
    <row r="585" spans="1:23" ht="15.75" customHeight="1">
      <c r="A585" s="958"/>
      <c r="B585" s="958"/>
      <c r="C585" s="958"/>
      <c r="D585" s="958"/>
      <c r="E585" s="958"/>
      <c r="F585" s="1003"/>
      <c r="G585" s="1341"/>
      <c r="H585" s="1341"/>
      <c r="I585" s="958"/>
      <c r="J585" s="958"/>
      <c r="K585" s="958"/>
      <c r="L585" s="958"/>
      <c r="M585" s="958"/>
      <c r="N585" s="958"/>
      <c r="O585" s="958"/>
      <c r="P585" s="958"/>
      <c r="Q585" s="958"/>
      <c r="R585" s="958"/>
      <c r="S585" s="958"/>
      <c r="T585" s="958"/>
      <c r="U585" s="958"/>
      <c r="V585" s="958"/>
      <c r="W585" s="958"/>
    </row>
    <row r="586" spans="1:23" ht="15.75" customHeight="1">
      <c r="A586" s="958"/>
      <c r="B586" s="958"/>
      <c r="C586" s="958"/>
      <c r="D586" s="958"/>
      <c r="E586" s="958"/>
      <c r="F586" s="1003"/>
      <c r="G586" s="1341"/>
      <c r="H586" s="1341"/>
      <c r="I586" s="958"/>
      <c r="J586" s="958"/>
      <c r="K586" s="958"/>
      <c r="L586" s="958"/>
      <c r="M586" s="958"/>
      <c r="N586" s="958"/>
      <c r="O586" s="958"/>
      <c r="P586" s="958"/>
      <c r="Q586" s="958"/>
      <c r="R586" s="958"/>
      <c r="S586" s="958"/>
      <c r="T586" s="958"/>
      <c r="U586" s="958"/>
      <c r="V586" s="958"/>
      <c r="W586" s="958"/>
    </row>
    <row r="587" spans="1:23" ht="15.75" customHeight="1">
      <c r="A587" s="958"/>
      <c r="B587" s="958"/>
      <c r="C587" s="958"/>
      <c r="D587" s="958"/>
      <c r="E587" s="958"/>
      <c r="F587" s="1003"/>
      <c r="G587" s="1341"/>
      <c r="H587" s="1341"/>
      <c r="I587" s="958"/>
      <c r="J587" s="958"/>
      <c r="K587" s="958"/>
      <c r="L587" s="958"/>
      <c r="M587" s="958"/>
      <c r="N587" s="958"/>
      <c r="O587" s="958"/>
      <c r="P587" s="958"/>
      <c r="Q587" s="958"/>
      <c r="R587" s="958"/>
      <c r="S587" s="958"/>
      <c r="T587" s="958"/>
      <c r="U587" s="958"/>
      <c r="V587" s="958"/>
      <c r="W587" s="958"/>
    </row>
    <row r="588" spans="1:23" ht="15.75" customHeight="1">
      <c r="A588" s="958"/>
      <c r="B588" s="958"/>
      <c r="C588" s="958"/>
      <c r="D588" s="958"/>
      <c r="E588" s="958"/>
      <c r="F588" s="1003"/>
      <c r="G588" s="1341"/>
      <c r="H588" s="1341"/>
      <c r="I588" s="958"/>
      <c r="J588" s="958"/>
      <c r="K588" s="958"/>
      <c r="L588" s="958"/>
      <c r="M588" s="958"/>
      <c r="N588" s="958"/>
      <c r="O588" s="958"/>
      <c r="P588" s="958"/>
      <c r="Q588" s="958"/>
      <c r="R588" s="958"/>
      <c r="S588" s="958"/>
      <c r="T588" s="958"/>
      <c r="U588" s="958"/>
      <c r="V588" s="958"/>
      <c r="W588" s="958"/>
    </row>
    <row r="589" spans="1:23" ht="15.75" customHeight="1">
      <c r="A589" s="958"/>
      <c r="B589" s="958"/>
      <c r="C589" s="958"/>
      <c r="D589" s="958"/>
      <c r="E589" s="958"/>
      <c r="F589" s="1003"/>
      <c r="G589" s="1341"/>
      <c r="H589" s="1341"/>
      <c r="I589" s="958"/>
      <c r="J589" s="958"/>
      <c r="K589" s="958"/>
      <c r="L589" s="958"/>
      <c r="M589" s="958"/>
      <c r="N589" s="958"/>
      <c r="O589" s="958"/>
      <c r="P589" s="958"/>
      <c r="Q589" s="958"/>
      <c r="R589" s="958"/>
      <c r="S589" s="958"/>
      <c r="T589" s="958"/>
      <c r="U589" s="958"/>
      <c r="V589" s="958"/>
      <c r="W589" s="958"/>
    </row>
    <row r="590" spans="1:23" ht="15.75" customHeight="1">
      <c r="A590" s="958"/>
      <c r="B590" s="958"/>
      <c r="C590" s="958"/>
      <c r="D590" s="958"/>
      <c r="E590" s="958"/>
      <c r="F590" s="1003"/>
      <c r="G590" s="1341"/>
      <c r="H590" s="1341"/>
      <c r="I590" s="958"/>
      <c r="J590" s="958"/>
      <c r="K590" s="958"/>
      <c r="L590" s="958"/>
      <c r="M590" s="958"/>
      <c r="N590" s="958"/>
      <c r="O590" s="958"/>
      <c r="P590" s="958"/>
      <c r="Q590" s="958"/>
      <c r="R590" s="958"/>
      <c r="S590" s="958"/>
      <c r="T590" s="958"/>
      <c r="U590" s="958"/>
      <c r="V590" s="958"/>
      <c r="W590" s="958"/>
    </row>
    <row r="591" spans="1:23" ht="15.75" customHeight="1">
      <c r="A591" s="958"/>
      <c r="B591" s="958"/>
      <c r="C591" s="958"/>
      <c r="D591" s="958"/>
      <c r="E591" s="958"/>
      <c r="F591" s="1003"/>
      <c r="G591" s="1341"/>
      <c r="H591" s="1341"/>
      <c r="I591" s="958"/>
      <c r="J591" s="958"/>
      <c r="K591" s="958"/>
      <c r="L591" s="958"/>
      <c r="M591" s="958"/>
      <c r="N591" s="958"/>
      <c r="O591" s="958"/>
      <c r="P591" s="958"/>
      <c r="Q591" s="958"/>
      <c r="R591" s="958"/>
      <c r="S591" s="958"/>
      <c r="T591" s="958"/>
      <c r="U591" s="958"/>
      <c r="V591" s="958"/>
      <c r="W591" s="958"/>
    </row>
    <row r="592" spans="1:23" ht="15.75" customHeight="1">
      <c r="A592" s="958"/>
      <c r="B592" s="958"/>
      <c r="C592" s="958"/>
      <c r="D592" s="958"/>
      <c r="E592" s="958"/>
      <c r="F592" s="1003"/>
      <c r="G592" s="1341"/>
      <c r="H592" s="1341"/>
      <c r="I592" s="958"/>
      <c r="J592" s="958"/>
      <c r="K592" s="958"/>
      <c r="L592" s="958"/>
      <c r="M592" s="958"/>
      <c r="N592" s="958"/>
      <c r="O592" s="958"/>
      <c r="P592" s="958"/>
      <c r="Q592" s="958"/>
      <c r="R592" s="958"/>
      <c r="S592" s="958"/>
      <c r="T592" s="958"/>
      <c r="U592" s="958"/>
      <c r="V592" s="958"/>
      <c r="W592" s="958"/>
    </row>
    <row r="593" spans="1:23" ht="15.75" customHeight="1">
      <c r="A593" s="958"/>
      <c r="B593" s="958"/>
      <c r="C593" s="958"/>
      <c r="D593" s="958"/>
      <c r="E593" s="958"/>
      <c r="F593" s="1003"/>
      <c r="G593" s="1341"/>
      <c r="H593" s="1341"/>
      <c r="I593" s="958"/>
      <c r="J593" s="958"/>
      <c r="K593" s="958"/>
      <c r="L593" s="958"/>
      <c r="M593" s="958"/>
      <c r="N593" s="958"/>
      <c r="O593" s="958"/>
      <c r="P593" s="958"/>
      <c r="Q593" s="958"/>
      <c r="R593" s="958"/>
      <c r="S593" s="958"/>
      <c r="T593" s="958"/>
      <c r="U593" s="958"/>
      <c r="V593" s="958"/>
      <c r="W593" s="958"/>
    </row>
    <row r="594" spans="1:23" ht="15.75" customHeight="1">
      <c r="A594" s="958"/>
      <c r="B594" s="958"/>
      <c r="C594" s="958"/>
      <c r="D594" s="958"/>
      <c r="E594" s="958"/>
      <c r="F594" s="1003"/>
      <c r="G594" s="1341"/>
      <c r="H594" s="1341"/>
      <c r="I594" s="958"/>
      <c r="J594" s="958"/>
      <c r="K594" s="958"/>
      <c r="L594" s="958"/>
      <c r="M594" s="958"/>
      <c r="N594" s="958"/>
      <c r="O594" s="958"/>
      <c r="P594" s="958"/>
      <c r="Q594" s="958"/>
      <c r="R594" s="958"/>
      <c r="S594" s="958"/>
      <c r="T594" s="958"/>
      <c r="U594" s="958"/>
      <c r="V594" s="958"/>
      <c r="W594" s="958"/>
    </row>
    <row r="595" spans="1:23" ht="15.75" customHeight="1">
      <c r="A595" s="958"/>
      <c r="B595" s="958"/>
      <c r="C595" s="958"/>
      <c r="D595" s="958"/>
      <c r="E595" s="958"/>
      <c r="F595" s="1003"/>
      <c r="G595" s="1341"/>
      <c r="H595" s="1341"/>
      <c r="I595" s="958"/>
      <c r="J595" s="958"/>
      <c r="K595" s="958"/>
      <c r="L595" s="958"/>
      <c r="M595" s="958"/>
      <c r="N595" s="958"/>
      <c r="O595" s="958"/>
      <c r="P595" s="958"/>
      <c r="Q595" s="958"/>
      <c r="R595" s="958"/>
      <c r="S595" s="958"/>
      <c r="T595" s="958"/>
      <c r="U595" s="958"/>
      <c r="V595" s="958"/>
      <c r="W595" s="958"/>
    </row>
    <row r="596" spans="1:23" ht="15.75" customHeight="1">
      <c r="A596" s="958"/>
      <c r="B596" s="958"/>
      <c r="C596" s="958"/>
      <c r="D596" s="958"/>
      <c r="E596" s="958"/>
      <c r="F596" s="1003"/>
      <c r="G596" s="1341"/>
      <c r="H596" s="1341"/>
      <c r="I596" s="958"/>
      <c r="J596" s="958"/>
      <c r="K596" s="958"/>
      <c r="L596" s="958"/>
      <c r="M596" s="958"/>
      <c r="N596" s="958"/>
      <c r="O596" s="958"/>
      <c r="P596" s="958"/>
      <c r="Q596" s="958"/>
      <c r="R596" s="958"/>
      <c r="S596" s="958"/>
      <c r="T596" s="958"/>
      <c r="U596" s="958"/>
      <c r="V596" s="958"/>
      <c r="W596" s="958"/>
    </row>
    <row r="597" spans="1:23" ht="15.75" customHeight="1">
      <c r="A597" s="958"/>
      <c r="B597" s="958"/>
      <c r="C597" s="958"/>
      <c r="D597" s="958"/>
      <c r="E597" s="958"/>
      <c r="F597" s="1003"/>
      <c r="G597" s="1341"/>
      <c r="H597" s="1341"/>
      <c r="I597" s="958"/>
      <c r="J597" s="958"/>
      <c r="K597" s="958"/>
      <c r="L597" s="958"/>
      <c r="M597" s="958"/>
      <c r="N597" s="958"/>
      <c r="O597" s="958"/>
      <c r="P597" s="958"/>
      <c r="Q597" s="958"/>
      <c r="R597" s="958"/>
      <c r="S597" s="958"/>
      <c r="T597" s="958"/>
      <c r="U597" s="958"/>
      <c r="V597" s="958"/>
      <c r="W597" s="958"/>
    </row>
    <row r="598" spans="1:23" ht="15.75" customHeight="1">
      <c r="A598" s="958"/>
      <c r="B598" s="958"/>
      <c r="C598" s="958"/>
      <c r="D598" s="958"/>
      <c r="E598" s="958"/>
      <c r="F598" s="1003"/>
      <c r="G598" s="1341"/>
      <c r="H598" s="1341"/>
      <c r="I598" s="958"/>
      <c r="J598" s="958"/>
      <c r="K598" s="958"/>
      <c r="L598" s="958"/>
      <c r="M598" s="958"/>
      <c r="N598" s="958"/>
      <c r="O598" s="958"/>
      <c r="P598" s="958"/>
      <c r="Q598" s="958"/>
      <c r="R598" s="958"/>
      <c r="S598" s="958"/>
      <c r="T598" s="958"/>
      <c r="U598" s="958"/>
      <c r="V598" s="958"/>
      <c r="W598" s="958"/>
    </row>
    <row r="599" spans="1:23" ht="15.75" customHeight="1">
      <c r="A599" s="958"/>
      <c r="B599" s="958"/>
      <c r="C599" s="958"/>
      <c r="D599" s="958"/>
      <c r="E599" s="958"/>
      <c r="F599" s="1003"/>
      <c r="G599" s="1341"/>
      <c r="H599" s="1341"/>
      <c r="I599" s="958"/>
      <c r="J599" s="958"/>
      <c r="K599" s="958"/>
      <c r="L599" s="958"/>
      <c r="M599" s="958"/>
      <c r="N599" s="958"/>
      <c r="O599" s="958"/>
      <c r="P599" s="958"/>
      <c r="Q599" s="958"/>
      <c r="R599" s="958"/>
      <c r="S599" s="958"/>
      <c r="T599" s="958"/>
      <c r="U599" s="958"/>
      <c r="V599" s="958"/>
      <c r="W599" s="958"/>
    </row>
    <row r="600" spans="1:23" ht="15.75" customHeight="1">
      <c r="A600" s="958"/>
      <c r="B600" s="958"/>
      <c r="C600" s="958"/>
      <c r="D600" s="958"/>
      <c r="E600" s="958"/>
      <c r="F600" s="1003"/>
      <c r="G600" s="1341"/>
      <c r="H600" s="1341"/>
      <c r="I600" s="958"/>
      <c r="J600" s="958"/>
      <c r="K600" s="958"/>
      <c r="L600" s="958"/>
      <c r="M600" s="958"/>
      <c r="N600" s="958"/>
      <c r="O600" s="958"/>
      <c r="P600" s="958"/>
      <c r="Q600" s="958"/>
      <c r="R600" s="958"/>
      <c r="S600" s="958"/>
      <c r="T600" s="958"/>
      <c r="U600" s="958"/>
      <c r="V600" s="958"/>
      <c r="W600" s="958"/>
    </row>
    <row r="601" spans="1:23" ht="15.75" customHeight="1">
      <c r="A601" s="958"/>
      <c r="B601" s="958"/>
      <c r="C601" s="958"/>
      <c r="D601" s="958"/>
      <c r="E601" s="958"/>
      <c r="F601" s="1003"/>
      <c r="G601" s="1341"/>
      <c r="H601" s="1341"/>
      <c r="I601" s="958"/>
      <c r="J601" s="958"/>
      <c r="K601" s="958"/>
      <c r="L601" s="958"/>
      <c r="M601" s="958"/>
      <c r="N601" s="958"/>
      <c r="O601" s="958"/>
      <c r="P601" s="958"/>
      <c r="Q601" s="958"/>
      <c r="R601" s="958"/>
      <c r="S601" s="958"/>
      <c r="T601" s="958"/>
      <c r="U601" s="958"/>
      <c r="V601" s="958"/>
      <c r="W601" s="958"/>
    </row>
    <row r="602" spans="1:23" ht="15.75" customHeight="1">
      <c r="A602" s="958"/>
      <c r="B602" s="958"/>
      <c r="C602" s="958"/>
      <c r="D602" s="958"/>
      <c r="E602" s="958"/>
      <c r="F602" s="1003"/>
      <c r="G602" s="1341"/>
      <c r="H602" s="1341"/>
      <c r="I602" s="958"/>
      <c r="J602" s="958"/>
      <c r="K602" s="958"/>
      <c r="L602" s="958"/>
      <c r="M602" s="958"/>
      <c r="N602" s="958"/>
      <c r="O602" s="958"/>
      <c r="P602" s="958"/>
      <c r="Q602" s="958"/>
      <c r="R602" s="958"/>
      <c r="S602" s="958"/>
      <c r="T602" s="958"/>
      <c r="U602" s="958"/>
      <c r="V602" s="958"/>
      <c r="W602" s="958"/>
    </row>
    <row r="603" spans="1:23" ht="15.75" customHeight="1">
      <c r="A603" s="958"/>
      <c r="B603" s="958"/>
      <c r="C603" s="958"/>
      <c r="D603" s="958"/>
      <c r="E603" s="958"/>
      <c r="F603" s="1003"/>
      <c r="G603" s="1341"/>
      <c r="H603" s="1341"/>
      <c r="I603" s="958"/>
      <c r="J603" s="958"/>
      <c r="K603" s="958"/>
      <c r="L603" s="958"/>
      <c r="M603" s="958"/>
      <c r="N603" s="958"/>
      <c r="O603" s="958"/>
      <c r="P603" s="958"/>
      <c r="Q603" s="958"/>
      <c r="R603" s="958"/>
      <c r="S603" s="958"/>
      <c r="T603" s="958"/>
      <c r="U603" s="958"/>
      <c r="V603" s="958"/>
      <c r="W603" s="958"/>
    </row>
    <row r="604" spans="1:23" ht="15.75" customHeight="1">
      <c r="A604" s="958"/>
      <c r="B604" s="958"/>
      <c r="C604" s="958"/>
      <c r="D604" s="958"/>
      <c r="E604" s="958"/>
      <c r="F604" s="1003"/>
      <c r="G604" s="1341"/>
      <c r="H604" s="1341"/>
      <c r="I604" s="958"/>
      <c r="J604" s="958"/>
      <c r="K604" s="958"/>
      <c r="L604" s="958"/>
      <c r="M604" s="958"/>
      <c r="N604" s="958"/>
      <c r="O604" s="958"/>
      <c r="P604" s="958"/>
      <c r="Q604" s="958"/>
      <c r="R604" s="958"/>
      <c r="S604" s="958"/>
      <c r="T604" s="958"/>
      <c r="U604" s="958"/>
      <c r="V604" s="958"/>
      <c r="W604" s="958"/>
    </row>
    <row r="605" spans="1:23" ht="15.75" customHeight="1">
      <c r="A605" s="958"/>
      <c r="B605" s="958"/>
      <c r="C605" s="958"/>
      <c r="D605" s="958"/>
      <c r="E605" s="958"/>
      <c r="F605" s="1003"/>
      <c r="G605" s="1341"/>
      <c r="H605" s="1341"/>
      <c r="I605" s="958"/>
      <c r="J605" s="958"/>
      <c r="K605" s="958"/>
      <c r="L605" s="958"/>
      <c r="M605" s="958"/>
      <c r="N605" s="958"/>
      <c r="O605" s="958"/>
      <c r="P605" s="958"/>
      <c r="Q605" s="958"/>
      <c r="R605" s="958"/>
      <c r="S605" s="958"/>
      <c r="T605" s="958"/>
      <c r="U605" s="958"/>
      <c r="V605" s="958"/>
      <c r="W605" s="958"/>
    </row>
    <row r="606" spans="1:23" ht="15.75" customHeight="1">
      <c r="A606" s="958"/>
      <c r="B606" s="958"/>
      <c r="C606" s="958"/>
      <c r="D606" s="958"/>
      <c r="E606" s="958"/>
      <c r="F606" s="1003"/>
      <c r="G606" s="1341"/>
      <c r="H606" s="1341"/>
      <c r="I606" s="958"/>
      <c r="J606" s="958"/>
      <c r="K606" s="958"/>
      <c r="L606" s="958"/>
      <c r="M606" s="958"/>
      <c r="N606" s="958"/>
      <c r="O606" s="958"/>
      <c r="P606" s="958"/>
      <c r="Q606" s="958"/>
      <c r="R606" s="958"/>
      <c r="S606" s="958"/>
      <c r="T606" s="958"/>
      <c r="U606" s="958"/>
      <c r="V606" s="958"/>
      <c r="W606" s="958"/>
    </row>
    <row r="607" spans="1:23" ht="15.75" customHeight="1">
      <c r="A607" s="958"/>
      <c r="B607" s="958"/>
      <c r="C607" s="958"/>
      <c r="D607" s="958"/>
      <c r="E607" s="958"/>
      <c r="F607" s="1003"/>
      <c r="G607" s="1341"/>
      <c r="H607" s="1341"/>
      <c r="I607" s="958"/>
      <c r="J607" s="958"/>
      <c r="K607" s="958"/>
      <c r="L607" s="958"/>
      <c r="M607" s="958"/>
      <c r="N607" s="958"/>
      <c r="O607" s="958"/>
      <c r="P607" s="958"/>
      <c r="Q607" s="958"/>
      <c r="R607" s="958"/>
      <c r="S607" s="958"/>
      <c r="T607" s="958"/>
      <c r="U607" s="958"/>
      <c r="V607" s="958"/>
      <c r="W607" s="958"/>
    </row>
    <row r="608" spans="1:23" ht="15.75" customHeight="1">
      <c r="A608" s="958"/>
      <c r="B608" s="958"/>
      <c r="C608" s="958"/>
      <c r="D608" s="958"/>
      <c r="E608" s="958"/>
      <c r="F608" s="1003"/>
      <c r="G608" s="1341"/>
      <c r="H608" s="1341"/>
      <c r="I608" s="958"/>
      <c r="J608" s="958"/>
      <c r="K608" s="958"/>
      <c r="L608" s="958"/>
      <c r="M608" s="958"/>
      <c r="N608" s="958"/>
      <c r="O608" s="958"/>
      <c r="P608" s="958"/>
      <c r="Q608" s="958"/>
      <c r="R608" s="958"/>
      <c r="S608" s="958"/>
      <c r="T608" s="958"/>
      <c r="U608" s="958"/>
      <c r="V608" s="958"/>
      <c r="W608" s="958"/>
    </row>
    <row r="609" spans="1:23" ht="15.75" customHeight="1">
      <c r="A609" s="958"/>
      <c r="B609" s="958"/>
      <c r="C609" s="958"/>
      <c r="D609" s="958"/>
      <c r="E609" s="958"/>
      <c r="F609" s="1003"/>
      <c r="G609" s="1341"/>
      <c r="H609" s="1341"/>
      <c r="I609" s="958"/>
      <c r="J609" s="958"/>
      <c r="K609" s="958"/>
      <c r="L609" s="958"/>
      <c r="M609" s="958"/>
      <c r="N609" s="958"/>
      <c r="O609" s="958"/>
      <c r="P609" s="958"/>
      <c r="Q609" s="958"/>
      <c r="R609" s="958"/>
      <c r="S609" s="958"/>
      <c r="T609" s="958"/>
      <c r="U609" s="958"/>
      <c r="V609" s="958"/>
      <c r="W609" s="958"/>
    </row>
    <row r="610" spans="1:23" ht="15.75" customHeight="1">
      <c r="A610" s="958"/>
      <c r="B610" s="958"/>
      <c r="C610" s="958"/>
      <c r="D610" s="958"/>
      <c r="E610" s="958"/>
      <c r="F610" s="1003"/>
      <c r="G610" s="1341"/>
      <c r="H610" s="1341"/>
      <c r="I610" s="958"/>
      <c r="J610" s="958"/>
      <c r="K610" s="958"/>
      <c r="L610" s="958"/>
      <c r="M610" s="958"/>
      <c r="N610" s="958"/>
      <c r="O610" s="958"/>
      <c r="P610" s="958"/>
      <c r="Q610" s="958"/>
      <c r="R610" s="958"/>
      <c r="S610" s="958"/>
      <c r="T610" s="958"/>
      <c r="U610" s="958"/>
      <c r="V610" s="958"/>
      <c r="W610" s="958"/>
    </row>
    <row r="611" spans="1:23" ht="15.75" customHeight="1">
      <c r="A611" s="958"/>
      <c r="B611" s="958"/>
      <c r="C611" s="958"/>
      <c r="D611" s="958"/>
      <c r="E611" s="958"/>
      <c r="F611" s="1003"/>
      <c r="G611" s="1341"/>
      <c r="H611" s="1341"/>
      <c r="I611" s="958"/>
      <c r="J611" s="958"/>
      <c r="K611" s="958"/>
      <c r="L611" s="958"/>
      <c r="M611" s="958"/>
      <c r="N611" s="958"/>
      <c r="O611" s="958"/>
      <c r="P611" s="958"/>
      <c r="Q611" s="958"/>
      <c r="R611" s="958"/>
      <c r="S611" s="958"/>
      <c r="T611" s="958"/>
      <c r="U611" s="958"/>
      <c r="V611" s="958"/>
      <c r="W611" s="958"/>
    </row>
    <row r="612" spans="1:23" ht="15.75" customHeight="1">
      <c r="A612" s="958"/>
      <c r="B612" s="958"/>
      <c r="C612" s="958"/>
      <c r="D612" s="958"/>
      <c r="E612" s="958"/>
      <c r="F612" s="1003"/>
      <c r="G612" s="1341"/>
      <c r="H612" s="1341"/>
      <c r="I612" s="958"/>
      <c r="J612" s="958"/>
      <c r="K612" s="958"/>
      <c r="L612" s="958"/>
      <c r="M612" s="958"/>
      <c r="N612" s="958"/>
      <c r="O612" s="958"/>
      <c r="P612" s="958"/>
      <c r="Q612" s="958"/>
      <c r="R612" s="958"/>
      <c r="S612" s="958"/>
      <c r="T612" s="958"/>
      <c r="U612" s="958"/>
      <c r="V612" s="958"/>
      <c r="W612" s="958"/>
    </row>
    <row r="613" spans="1:23" ht="15.75" customHeight="1">
      <c r="A613" s="958"/>
      <c r="B613" s="958"/>
      <c r="C613" s="958"/>
      <c r="D613" s="958"/>
      <c r="E613" s="958"/>
      <c r="F613" s="1003"/>
      <c r="G613" s="1341"/>
      <c r="H613" s="1341"/>
      <c r="I613" s="958"/>
      <c r="J613" s="958"/>
      <c r="K613" s="958"/>
      <c r="L613" s="958"/>
      <c r="M613" s="958"/>
      <c r="N613" s="958"/>
      <c r="O613" s="958"/>
      <c r="P613" s="958"/>
      <c r="Q613" s="958"/>
      <c r="R613" s="958"/>
      <c r="S613" s="958"/>
      <c r="T613" s="958"/>
      <c r="U613" s="958"/>
      <c r="V613" s="958"/>
      <c r="W613" s="958"/>
    </row>
    <row r="614" spans="1:23" ht="15.75" customHeight="1">
      <c r="A614" s="958"/>
      <c r="B614" s="958"/>
      <c r="C614" s="958"/>
      <c r="D614" s="958"/>
      <c r="E614" s="958"/>
      <c r="F614" s="1003"/>
      <c r="G614" s="1341"/>
      <c r="H614" s="1341"/>
      <c r="I614" s="958"/>
      <c r="J614" s="958"/>
      <c r="K614" s="958"/>
      <c r="L614" s="958"/>
      <c r="M614" s="958"/>
      <c r="N614" s="958"/>
      <c r="O614" s="958"/>
      <c r="P614" s="958"/>
      <c r="Q614" s="958"/>
      <c r="R614" s="958"/>
      <c r="S614" s="958"/>
      <c r="T614" s="958"/>
      <c r="U614" s="958"/>
      <c r="V614" s="958"/>
      <c r="W614" s="958"/>
    </row>
    <row r="615" spans="1:23" ht="15.75" customHeight="1">
      <c r="A615" s="958"/>
      <c r="B615" s="958"/>
      <c r="C615" s="958"/>
      <c r="D615" s="958"/>
      <c r="E615" s="958"/>
      <c r="F615" s="1003"/>
      <c r="G615" s="1341"/>
      <c r="H615" s="1341"/>
      <c r="I615" s="958"/>
      <c r="J615" s="958"/>
      <c r="K615" s="958"/>
      <c r="L615" s="958"/>
      <c r="M615" s="958"/>
      <c r="N615" s="958"/>
      <c r="O615" s="958"/>
      <c r="P615" s="958"/>
      <c r="Q615" s="958"/>
      <c r="R615" s="958"/>
      <c r="S615" s="958"/>
      <c r="T615" s="958"/>
      <c r="U615" s="958"/>
      <c r="V615" s="958"/>
      <c r="W615" s="958"/>
    </row>
    <row r="616" spans="1:23" ht="15.75" customHeight="1">
      <c r="A616" s="958"/>
      <c r="B616" s="958"/>
      <c r="C616" s="958"/>
      <c r="D616" s="958"/>
      <c r="E616" s="958"/>
      <c r="F616" s="1003"/>
      <c r="G616" s="1341"/>
      <c r="H616" s="1341"/>
      <c r="I616" s="958"/>
      <c r="J616" s="958"/>
      <c r="K616" s="958"/>
      <c r="L616" s="958"/>
      <c r="M616" s="958"/>
      <c r="N616" s="958"/>
      <c r="O616" s="958"/>
      <c r="P616" s="958"/>
      <c r="Q616" s="958"/>
      <c r="R616" s="958"/>
      <c r="S616" s="958"/>
      <c r="T616" s="958"/>
      <c r="U616" s="958"/>
      <c r="V616" s="958"/>
      <c r="W616" s="958"/>
    </row>
    <row r="617" spans="1:23" ht="15.75" customHeight="1">
      <c r="A617" s="958"/>
      <c r="B617" s="958"/>
      <c r="C617" s="958"/>
      <c r="D617" s="958"/>
      <c r="E617" s="958"/>
      <c r="F617" s="1003"/>
      <c r="G617" s="1341"/>
      <c r="H617" s="1341"/>
      <c r="I617" s="958"/>
      <c r="J617" s="958"/>
      <c r="K617" s="958"/>
      <c r="L617" s="958"/>
      <c r="M617" s="958"/>
      <c r="N617" s="958"/>
      <c r="O617" s="958"/>
      <c r="P617" s="958"/>
      <c r="Q617" s="958"/>
      <c r="R617" s="958"/>
      <c r="S617" s="958"/>
      <c r="T617" s="958"/>
      <c r="U617" s="958"/>
      <c r="V617" s="958"/>
      <c r="W617" s="958"/>
    </row>
    <row r="618" spans="1:23" ht="15.75" customHeight="1">
      <c r="A618" s="958"/>
      <c r="B618" s="958"/>
      <c r="C618" s="958"/>
      <c r="D618" s="958"/>
      <c r="E618" s="958"/>
      <c r="F618" s="1003"/>
      <c r="G618" s="1341"/>
      <c r="H618" s="1341"/>
      <c r="I618" s="958"/>
      <c r="J618" s="958"/>
      <c r="K618" s="958"/>
      <c r="L618" s="958"/>
      <c r="M618" s="958"/>
      <c r="N618" s="958"/>
      <c r="O618" s="958"/>
      <c r="P618" s="958"/>
      <c r="Q618" s="958"/>
      <c r="R618" s="958"/>
      <c r="S618" s="958"/>
      <c r="T618" s="958"/>
      <c r="U618" s="958"/>
      <c r="V618" s="958"/>
      <c r="W618" s="958"/>
    </row>
    <row r="619" spans="1:23" ht="15.75" customHeight="1">
      <c r="A619" s="958"/>
      <c r="B619" s="958"/>
      <c r="C619" s="958"/>
      <c r="D619" s="958"/>
      <c r="E619" s="958"/>
      <c r="F619" s="1003"/>
      <c r="G619" s="1341"/>
      <c r="H619" s="1341"/>
      <c r="I619" s="958"/>
      <c r="J619" s="958"/>
      <c r="K619" s="958"/>
      <c r="L619" s="958"/>
      <c r="M619" s="958"/>
      <c r="N619" s="958"/>
      <c r="O619" s="958"/>
      <c r="P619" s="958"/>
      <c r="Q619" s="958"/>
      <c r="R619" s="958"/>
      <c r="S619" s="958"/>
      <c r="T619" s="958"/>
      <c r="U619" s="958"/>
      <c r="V619" s="958"/>
      <c r="W619" s="958"/>
    </row>
    <row r="620" spans="1:23" ht="15.75" customHeight="1">
      <c r="A620" s="958"/>
      <c r="B620" s="958"/>
      <c r="C620" s="958"/>
      <c r="D620" s="958"/>
      <c r="E620" s="958"/>
      <c r="F620" s="1003"/>
      <c r="G620" s="1341"/>
      <c r="H620" s="1341"/>
      <c r="I620" s="958"/>
      <c r="J620" s="958"/>
      <c r="K620" s="958"/>
      <c r="L620" s="958"/>
      <c r="M620" s="958"/>
      <c r="N620" s="958"/>
      <c r="O620" s="958"/>
      <c r="P620" s="958"/>
      <c r="Q620" s="958"/>
      <c r="R620" s="958"/>
      <c r="S620" s="958"/>
      <c r="T620" s="958"/>
      <c r="U620" s="958"/>
      <c r="V620" s="958"/>
      <c r="W620" s="958"/>
    </row>
    <row r="621" spans="1:23" ht="15.75" customHeight="1">
      <c r="A621" s="958"/>
      <c r="B621" s="958"/>
      <c r="C621" s="958"/>
      <c r="D621" s="958"/>
      <c r="E621" s="958"/>
      <c r="F621" s="1003"/>
      <c r="G621" s="1341"/>
      <c r="H621" s="1341"/>
      <c r="I621" s="958"/>
      <c r="J621" s="958"/>
      <c r="K621" s="958"/>
      <c r="L621" s="958"/>
      <c r="M621" s="958"/>
      <c r="N621" s="958"/>
      <c r="O621" s="958"/>
      <c r="P621" s="958"/>
      <c r="Q621" s="958"/>
      <c r="R621" s="958"/>
      <c r="S621" s="958"/>
      <c r="T621" s="958"/>
      <c r="U621" s="958"/>
      <c r="V621" s="958"/>
      <c r="W621" s="958"/>
    </row>
    <row r="622" spans="1:23" ht="15.75" customHeight="1">
      <c r="A622" s="958"/>
      <c r="B622" s="958"/>
      <c r="C622" s="958"/>
      <c r="D622" s="958"/>
      <c r="E622" s="958"/>
      <c r="F622" s="1003"/>
      <c r="G622" s="1341"/>
      <c r="H622" s="1341"/>
      <c r="I622" s="958"/>
      <c r="J622" s="958"/>
      <c r="K622" s="958"/>
      <c r="L622" s="958"/>
      <c r="M622" s="958"/>
      <c r="N622" s="958"/>
      <c r="O622" s="958"/>
      <c r="P622" s="958"/>
      <c r="Q622" s="958"/>
      <c r="R622" s="958"/>
      <c r="S622" s="958"/>
      <c r="T622" s="958"/>
      <c r="U622" s="958"/>
      <c r="V622" s="958"/>
      <c r="W622" s="958"/>
    </row>
    <row r="623" spans="1:23" ht="15.75" customHeight="1">
      <c r="A623" s="958"/>
      <c r="B623" s="958"/>
      <c r="C623" s="958"/>
      <c r="D623" s="958"/>
      <c r="E623" s="958"/>
      <c r="F623" s="1003"/>
      <c r="G623" s="1341"/>
      <c r="H623" s="1341"/>
      <c r="I623" s="958"/>
      <c r="J623" s="958"/>
      <c r="K623" s="958"/>
      <c r="L623" s="958"/>
      <c r="M623" s="958"/>
      <c r="N623" s="958"/>
      <c r="O623" s="958"/>
      <c r="P623" s="958"/>
      <c r="Q623" s="958"/>
      <c r="R623" s="958"/>
      <c r="S623" s="958"/>
      <c r="T623" s="958"/>
      <c r="U623" s="958"/>
      <c r="V623" s="958"/>
      <c r="W623" s="958"/>
    </row>
    <row r="624" spans="1:23" ht="15.75" customHeight="1">
      <c r="A624" s="958"/>
      <c r="B624" s="958"/>
      <c r="C624" s="958"/>
      <c r="D624" s="958"/>
      <c r="E624" s="958"/>
      <c r="F624" s="1003"/>
      <c r="G624" s="1341"/>
      <c r="H624" s="1341"/>
      <c r="I624" s="958"/>
      <c r="J624" s="958"/>
      <c r="K624" s="958"/>
      <c r="L624" s="958"/>
      <c r="M624" s="958"/>
      <c r="N624" s="958"/>
      <c r="O624" s="958"/>
      <c r="P624" s="958"/>
      <c r="Q624" s="958"/>
      <c r="R624" s="958"/>
      <c r="S624" s="958"/>
      <c r="T624" s="958"/>
      <c r="U624" s="958"/>
      <c r="V624" s="958"/>
      <c r="W624" s="958"/>
    </row>
    <row r="625" spans="1:23" ht="15.75" customHeight="1">
      <c r="A625" s="958"/>
      <c r="B625" s="958"/>
      <c r="C625" s="958"/>
      <c r="D625" s="958"/>
      <c r="E625" s="958"/>
      <c r="F625" s="1003"/>
      <c r="G625" s="1341"/>
      <c r="H625" s="1341"/>
      <c r="I625" s="958"/>
      <c r="J625" s="958"/>
      <c r="K625" s="958"/>
      <c r="L625" s="958"/>
      <c r="M625" s="958"/>
      <c r="N625" s="958"/>
      <c r="O625" s="958"/>
      <c r="P625" s="958"/>
      <c r="Q625" s="958"/>
      <c r="R625" s="958"/>
      <c r="S625" s="958"/>
      <c r="T625" s="958"/>
      <c r="U625" s="958"/>
      <c r="V625" s="958"/>
      <c r="W625" s="958"/>
    </row>
    <row r="626" spans="1:23" ht="15.75" customHeight="1">
      <c r="A626" s="958"/>
      <c r="B626" s="958"/>
      <c r="C626" s="958"/>
      <c r="D626" s="958"/>
      <c r="E626" s="958"/>
      <c r="F626" s="1003"/>
      <c r="G626" s="1341"/>
      <c r="H626" s="1341"/>
      <c r="I626" s="958"/>
      <c r="J626" s="958"/>
      <c r="K626" s="958"/>
      <c r="L626" s="958"/>
      <c r="M626" s="958"/>
      <c r="N626" s="958"/>
      <c r="O626" s="958"/>
      <c r="P626" s="958"/>
      <c r="Q626" s="958"/>
      <c r="R626" s="958"/>
      <c r="S626" s="958"/>
      <c r="T626" s="958"/>
      <c r="U626" s="958"/>
      <c r="V626" s="958"/>
      <c r="W626" s="958"/>
    </row>
    <row r="627" spans="1:23" ht="15.75" customHeight="1">
      <c r="A627" s="958"/>
      <c r="B627" s="958"/>
      <c r="C627" s="958"/>
      <c r="D627" s="958"/>
      <c r="E627" s="958"/>
      <c r="F627" s="1003"/>
      <c r="G627" s="1341"/>
      <c r="H627" s="1341"/>
      <c r="I627" s="958"/>
      <c r="J627" s="958"/>
      <c r="K627" s="958"/>
      <c r="L627" s="958"/>
      <c r="M627" s="958"/>
      <c r="N627" s="958"/>
      <c r="O627" s="958"/>
      <c r="P627" s="958"/>
      <c r="Q627" s="958"/>
      <c r="R627" s="958"/>
      <c r="S627" s="958"/>
      <c r="T627" s="958"/>
      <c r="U627" s="958"/>
      <c r="V627" s="958"/>
      <c r="W627" s="958"/>
    </row>
    <row r="628" spans="1:23" ht="15.75" customHeight="1">
      <c r="A628" s="958"/>
      <c r="B628" s="958"/>
      <c r="C628" s="958"/>
      <c r="D628" s="958"/>
      <c r="E628" s="958"/>
      <c r="F628" s="1003"/>
      <c r="G628" s="1341"/>
      <c r="H628" s="1341"/>
      <c r="I628" s="958"/>
      <c r="J628" s="958"/>
      <c r="K628" s="958"/>
      <c r="L628" s="958"/>
      <c r="M628" s="958"/>
      <c r="N628" s="958"/>
      <c r="O628" s="958"/>
      <c r="P628" s="958"/>
      <c r="Q628" s="958"/>
      <c r="R628" s="958"/>
      <c r="S628" s="958"/>
      <c r="T628" s="958"/>
      <c r="U628" s="958"/>
      <c r="V628" s="958"/>
      <c r="W628" s="958"/>
    </row>
    <row r="629" spans="1:23" ht="15.75" customHeight="1">
      <c r="A629" s="958"/>
      <c r="B629" s="958"/>
      <c r="C629" s="958"/>
      <c r="D629" s="958"/>
      <c r="E629" s="958"/>
      <c r="F629" s="1003"/>
      <c r="G629" s="1341"/>
      <c r="H629" s="1341"/>
      <c r="I629" s="958"/>
      <c r="J629" s="958"/>
      <c r="K629" s="958"/>
      <c r="L629" s="958"/>
      <c r="M629" s="958"/>
      <c r="N629" s="958"/>
      <c r="O629" s="958"/>
      <c r="P629" s="958"/>
      <c r="Q629" s="958"/>
      <c r="R629" s="958"/>
      <c r="S629" s="958"/>
      <c r="T629" s="958"/>
      <c r="U629" s="958"/>
      <c r="V629" s="958"/>
      <c r="W629" s="958"/>
    </row>
    <row r="630" spans="1:23" ht="15.75" customHeight="1">
      <c r="A630" s="958"/>
      <c r="B630" s="958"/>
      <c r="C630" s="958"/>
      <c r="D630" s="958"/>
      <c r="E630" s="958"/>
      <c r="F630" s="1003"/>
      <c r="G630" s="1341"/>
      <c r="H630" s="1341"/>
      <c r="I630" s="958"/>
      <c r="J630" s="958"/>
      <c r="K630" s="958"/>
      <c r="L630" s="958"/>
      <c r="M630" s="958"/>
      <c r="N630" s="958"/>
      <c r="O630" s="958"/>
      <c r="P630" s="958"/>
      <c r="Q630" s="958"/>
      <c r="R630" s="958"/>
      <c r="S630" s="958"/>
      <c r="T630" s="958"/>
      <c r="U630" s="958"/>
      <c r="V630" s="958"/>
      <c r="W630" s="958"/>
    </row>
    <row r="631" spans="1:23" ht="15.75" customHeight="1">
      <c r="A631" s="958"/>
      <c r="B631" s="958"/>
      <c r="C631" s="958"/>
      <c r="D631" s="958"/>
      <c r="E631" s="958"/>
      <c r="F631" s="1003"/>
      <c r="G631" s="1341"/>
      <c r="H631" s="1341"/>
      <c r="I631" s="958"/>
      <c r="J631" s="958"/>
      <c r="K631" s="958"/>
      <c r="L631" s="958"/>
      <c r="M631" s="958"/>
      <c r="N631" s="958"/>
      <c r="O631" s="958"/>
      <c r="P631" s="958"/>
      <c r="Q631" s="958"/>
      <c r="R631" s="958"/>
      <c r="S631" s="958"/>
      <c r="T631" s="958"/>
      <c r="U631" s="958"/>
      <c r="V631" s="958"/>
      <c r="W631" s="958"/>
    </row>
    <row r="632" spans="1:23" ht="15.75" customHeight="1">
      <c r="A632" s="958"/>
      <c r="B632" s="958"/>
      <c r="C632" s="958"/>
      <c r="D632" s="958"/>
      <c r="E632" s="958"/>
      <c r="F632" s="1003"/>
      <c r="G632" s="1341"/>
      <c r="H632" s="1341"/>
      <c r="I632" s="958"/>
      <c r="J632" s="958"/>
      <c r="K632" s="958"/>
      <c r="L632" s="958"/>
      <c r="M632" s="958"/>
      <c r="N632" s="958"/>
      <c r="O632" s="958"/>
      <c r="P632" s="958"/>
      <c r="Q632" s="958"/>
      <c r="R632" s="958"/>
      <c r="S632" s="958"/>
      <c r="T632" s="958"/>
      <c r="U632" s="958"/>
      <c r="V632" s="958"/>
      <c r="W632" s="958"/>
    </row>
    <row r="633" spans="1:23" ht="15.75" customHeight="1">
      <c r="A633" s="958"/>
      <c r="B633" s="958"/>
      <c r="C633" s="958"/>
      <c r="D633" s="958"/>
      <c r="E633" s="958"/>
      <c r="F633" s="1003"/>
      <c r="G633" s="1341"/>
      <c r="H633" s="1341"/>
      <c r="I633" s="958"/>
      <c r="J633" s="958"/>
      <c r="K633" s="958"/>
      <c r="L633" s="958"/>
      <c r="M633" s="958"/>
      <c r="N633" s="958"/>
      <c r="O633" s="958"/>
      <c r="P633" s="958"/>
      <c r="Q633" s="958"/>
      <c r="R633" s="958"/>
      <c r="S633" s="958"/>
      <c r="T633" s="958"/>
      <c r="U633" s="958"/>
      <c r="V633" s="958"/>
      <c r="W633" s="958"/>
    </row>
    <row r="634" spans="1:23" ht="15.75" customHeight="1">
      <c r="A634" s="958"/>
      <c r="B634" s="958"/>
      <c r="C634" s="958"/>
      <c r="D634" s="958"/>
      <c r="E634" s="958"/>
      <c r="F634" s="1003"/>
      <c r="G634" s="1341"/>
      <c r="H634" s="1341"/>
      <c r="I634" s="958"/>
      <c r="J634" s="958"/>
      <c r="K634" s="958"/>
      <c r="L634" s="958"/>
      <c r="M634" s="958"/>
      <c r="N634" s="958"/>
      <c r="O634" s="958"/>
      <c r="P634" s="958"/>
      <c r="Q634" s="958"/>
      <c r="R634" s="958"/>
      <c r="S634" s="958"/>
      <c r="T634" s="958"/>
      <c r="U634" s="958"/>
      <c r="V634" s="958"/>
      <c r="W634" s="958"/>
    </row>
    <row r="635" spans="1:23" ht="15.75" customHeight="1">
      <c r="A635" s="958"/>
      <c r="B635" s="958"/>
      <c r="C635" s="958"/>
      <c r="D635" s="958"/>
      <c r="E635" s="958"/>
      <c r="F635" s="1003"/>
      <c r="G635" s="1341"/>
      <c r="H635" s="1341"/>
      <c r="I635" s="958"/>
      <c r="J635" s="958"/>
      <c r="K635" s="958"/>
      <c r="L635" s="958"/>
      <c r="M635" s="958"/>
      <c r="N635" s="958"/>
      <c r="O635" s="958"/>
      <c r="P635" s="958"/>
      <c r="Q635" s="958"/>
      <c r="R635" s="958"/>
      <c r="S635" s="958"/>
      <c r="T635" s="958"/>
      <c r="U635" s="958"/>
      <c r="V635" s="958"/>
      <c r="W635" s="958"/>
    </row>
    <row r="636" spans="1:23" ht="15.75" customHeight="1">
      <c r="A636" s="958"/>
      <c r="B636" s="958"/>
      <c r="C636" s="958"/>
      <c r="D636" s="958"/>
      <c r="E636" s="958"/>
      <c r="F636" s="1003"/>
      <c r="G636" s="1341"/>
      <c r="H636" s="1341"/>
      <c r="I636" s="958"/>
      <c r="J636" s="958"/>
      <c r="K636" s="958"/>
      <c r="L636" s="958"/>
      <c r="M636" s="958"/>
      <c r="N636" s="958"/>
      <c r="O636" s="958"/>
      <c r="P636" s="958"/>
      <c r="Q636" s="958"/>
      <c r="R636" s="958"/>
      <c r="S636" s="958"/>
      <c r="T636" s="958"/>
      <c r="U636" s="958"/>
      <c r="V636" s="958"/>
      <c r="W636" s="958"/>
    </row>
    <row r="637" spans="1:23" ht="15.75" customHeight="1">
      <c r="A637" s="958"/>
      <c r="B637" s="958"/>
      <c r="C637" s="958"/>
      <c r="D637" s="958"/>
      <c r="E637" s="958"/>
      <c r="F637" s="1003"/>
      <c r="G637" s="1341"/>
      <c r="H637" s="1341"/>
      <c r="I637" s="958"/>
      <c r="J637" s="958"/>
      <c r="K637" s="958"/>
      <c r="L637" s="958"/>
      <c r="M637" s="958"/>
      <c r="N637" s="958"/>
      <c r="O637" s="958"/>
      <c r="P637" s="958"/>
      <c r="Q637" s="958"/>
      <c r="R637" s="958"/>
      <c r="S637" s="958"/>
      <c r="T637" s="958"/>
      <c r="U637" s="958"/>
      <c r="V637" s="958"/>
      <c r="W637" s="958"/>
    </row>
    <row r="638" spans="1:23" ht="15.75" customHeight="1">
      <c r="A638" s="958"/>
      <c r="B638" s="958"/>
      <c r="C638" s="958"/>
      <c r="D638" s="958"/>
      <c r="E638" s="958"/>
      <c r="F638" s="1003"/>
      <c r="G638" s="1341"/>
      <c r="H638" s="1341"/>
      <c r="I638" s="958"/>
      <c r="J638" s="958"/>
      <c r="K638" s="958"/>
      <c r="L638" s="958"/>
      <c r="M638" s="958"/>
      <c r="N638" s="958"/>
      <c r="O638" s="958"/>
      <c r="P638" s="958"/>
      <c r="Q638" s="958"/>
      <c r="R638" s="958"/>
      <c r="S638" s="958"/>
      <c r="T638" s="958"/>
      <c r="U638" s="958"/>
      <c r="V638" s="958"/>
      <c r="W638" s="958"/>
    </row>
    <row r="639" spans="1:23" ht="15.75" customHeight="1">
      <c r="A639" s="958"/>
      <c r="B639" s="958"/>
      <c r="C639" s="958"/>
      <c r="D639" s="958"/>
      <c r="E639" s="958"/>
      <c r="F639" s="1003"/>
      <c r="G639" s="1341"/>
      <c r="H639" s="1341"/>
      <c r="I639" s="958"/>
      <c r="J639" s="958"/>
      <c r="K639" s="958"/>
      <c r="L639" s="958"/>
      <c r="M639" s="958"/>
      <c r="N639" s="958"/>
      <c r="O639" s="958"/>
      <c r="P639" s="958"/>
      <c r="Q639" s="958"/>
      <c r="R639" s="958"/>
      <c r="S639" s="958"/>
      <c r="T639" s="958"/>
      <c r="U639" s="958"/>
      <c r="V639" s="958"/>
      <c r="W639" s="958"/>
    </row>
    <row r="640" spans="1:23" ht="15.75" customHeight="1">
      <c r="A640" s="958"/>
      <c r="B640" s="958"/>
      <c r="C640" s="958"/>
      <c r="D640" s="958"/>
      <c r="E640" s="958"/>
      <c r="F640" s="1003"/>
      <c r="G640" s="1341"/>
      <c r="H640" s="1341"/>
      <c r="I640" s="958"/>
      <c r="J640" s="958"/>
      <c r="K640" s="958"/>
      <c r="L640" s="958"/>
      <c r="M640" s="958"/>
      <c r="N640" s="958"/>
      <c r="O640" s="958"/>
      <c r="P640" s="958"/>
      <c r="Q640" s="958"/>
      <c r="R640" s="958"/>
      <c r="S640" s="958"/>
      <c r="T640" s="958"/>
      <c r="U640" s="958"/>
      <c r="V640" s="958"/>
      <c r="W640" s="958"/>
    </row>
    <row r="641" spans="1:23" ht="15.75" customHeight="1">
      <c r="A641" s="958"/>
      <c r="B641" s="958"/>
      <c r="C641" s="958"/>
      <c r="D641" s="958"/>
      <c r="E641" s="958"/>
      <c r="F641" s="1003"/>
      <c r="G641" s="1341"/>
      <c r="H641" s="1341"/>
      <c r="I641" s="958"/>
      <c r="J641" s="958"/>
      <c r="K641" s="958"/>
      <c r="L641" s="958"/>
      <c r="M641" s="958"/>
      <c r="N641" s="958"/>
      <c r="O641" s="958"/>
      <c r="P641" s="958"/>
      <c r="Q641" s="958"/>
      <c r="R641" s="958"/>
      <c r="S641" s="958"/>
      <c r="T641" s="958"/>
      <c r="U641" s="958"/>
      <c r="V641" s="958"/>
      <c r="W641" s="958"/>
    </row>
    <row r="642" spans="1:23" ht="15.75" customHeight="1">
      <c r="A642" s="958"/>
      <c r="B642" s="958"/>
      <c r="C642" s="958"/>
      <c r="D642" s="958"/>
      <c r="E642" s="958"/>
      <c r="F642" s="1003"/>
      <c r="G642" s="1341"/>
      <c r="H642" s="1341"/>
      <c r="I642" s="958"/>
      <c r="J642" s="958"/>
      <c r="K642" s="958"/>
      <c r="L642" s="958"/>
      <c r="M642" s="958"/>
      <c r="N642" s="958"/>
      <c r="O642" s="958"/>
      <c r="P642" s="958"/>
      <c r="Q642" s="958"/>
      <c r="R642" s="958"/>
      <c r="S642" s="958"/>
      <c r="T642" s="958"/>
      <c r="U642" s="958"/>
      <c r="V642" s="958"/>
      <c r="W642" s="958"/>
    </row>
    <row r="643" spans="1:23" ht="15.75" customHeight="1">
      <c r="A643" s="958"/>
      <c r="B643" s="958"/>
      <c r="C643" s="958"/>
      <c r="D643" s="958"/>
      <c r="E643" s="958"/>
      <c r="F643" s="1003"/>
      <c r="G643" s="1341"/>
      <c r="H643" s="1341"/>
      <c r="I643" s="958"/>
      <c r="J643" s="958"/>
      <c r="K643" s="958"/>
      <c r="L643" s="958"/>
      <c r="M643" s="958"/>
      <c r="N643" s="958"/>
      <c r="O643" s="958"/>
      <c r="P643" s="958"/>
      <c r="Q643" s="958"/>
      <c r="R643" s="958"/>
      <c r="S643" s="958"/>
      <c r="T643" s="958"/>
      <c r="U643" s="958"/>
      <c r="V643" s="958"/>
      <c r="W643" s="958"/>
    </row>
    <row r="644" spans="1:23" ht="15.75" customHeight="1">
      <c r="A644" s="958"/>
      <c r="B644" s="958"/>
      <c r="C644" s="958"/>
      <c r="D644" s="958"/>
      <c r="E644" s="958"/>
      <c r="F644" s="1003"/>
      <c r="G644" s="1341"/>
      <c r="H644" s="1341"/>
      <c r="I644" s="958"/>
      <c r="J644" s="958"/>
      <c r="K644" s="958"/>
      <c r="L644" s="958"/>
      <c r="M644" s="958"/>
      <c r="N644" s="958"/>
      <c r="O644" s="958"/>
      <c r="P644" s="958"/>
      <c r="Q644" s="958"/>
      <c r="R644" s="958"/>
      <c r="S644" s="958"/>
      <c r="T644" s="958"/>
      <c r="U644" s="958"/>
      <c r="V644" s="958"/>
      <c r="W644" s="958"/>
    </row>
    <row r="645" spans="1:23" ht="15.75" customHeight="1">
      <c r="A645" s="958"/>
      <c r="B645" s="958"/>
      <c r="C645" s="958"/>
      <c r="D645" s="958"/>
      <c r="E645" s="958"/>
      <c r="F645" s="1003"/>
      <c r="G645" s="1341"/>
      <c r="H645" s="1341"/>
      <c r="I645" s="958"/>
      <c r="J645" s="958"/>
      <c r="K645" s="958"/>
      <c r="L645" s="958"/>
      <c r="M645" s="958"/>
      <c r="N645" s="958"/>
      <c r="O645" s="958"/>
      <c r="P645" s="958"/>
      <c r="Q645" s="958"/>
      <c r="R645" s="958"/>
      <c r="S645" s="958"/>
      <c r="T645" s="958"/>
      <c r="U645" s="958"/>
      <c r="V645" s="958"/>
      <c r="W645" s="958"/>
    </row>
    <row r="646" spans="1:23" ht="15.75" customHeight="1">
      <c r="A646" s="958"/>
      <c r="B646" s="958"/>
      <c r="C646" s="958"/>
      <c r="D646" s="958"/>
      <c r="E646" s="958"/>
      <c r="F646" s="1003"/>
      <c r="G646" s="1341"/>
      <c r="H646" s="1341"/>
      <c r="I646" s="958"/>
      <c r="J646" s="958"/>
      <c r="K646" s="958"/>
      <c r="L646" s="958"/>
      <c r="M646" s="958"/>
      <c r="N646" s="958"/>
      <c r="O646" s="958"/>
      <c r="P646" s="958"/>
      <c r="Q646" s="958"/>
      <c r="R646" s="958"/>
      <c r="S646" s="958"/>
      <c r="T646" s="958"/>
      <c r="U646" s="958"/>
      <c r="V646" s="958"/>
      <c r="W646" s="958"/>
    </row>
    <row r="647" spans="1:23" ht="15.75" customHeight="1">
      <c r="A647" s="958"/>
      <c r="B647" s="958"/>
      <c r="C647" s="958"/>
      <c r="D647" s="958"/>
      <c r="E647" s="958"/>
      <c r="F647" s="1003"/>
      <c r="G647" s="1341"/>
      <c r="H647" s="1341"/>
      <c r="I647" s="958"/>
      <c r="J647" s="958"/>
      <c r="K647" s="958"/>
      <c r="L647" s="958"/>
      <c r="M647" s="958"/>
      <c r="N647" s="958"/>
      <c r="O647" s="958"/>
      <c r="P647" s="958"/>
      <c r="Q647" s="958"/>
      <c r="R647" s="958"/>
      <c r="S647" s="958"/>
      <c r="T647" s="958"/>
      <c r="U647" s="958"/>
      <c r="V647" s="958"/>
      <c r="W647" s="958"/>
    </row>
    <row r="648" spans="1:23" ht="15.75" customHeight="1">
      <c r="A648" s="958"/>
      <c r="B648" s="958"/>
      <c r="C648" s="958"/>
      <c r="D648" s="958"/>
      <c r="E648" s="958"/>
      <c r="F648" s="1003"/>
      <c r="G648" s="1341"/>
      <c r="H648" s="1341"/>
      <c r="I648" s="958"/>
      <c r="J648" s="958"/>
      <c r="K648" s="958"/>
      <c r="L648" s="958"/>
      <c r="M648" s="958"/>
      <c r="N648" s="958"/>
      <c r="O648" s="958"/>
      <c r="P648" s="958"/>
      <c r="Q648" s="958"/>
      <c r="R648" s="958"/>
      <c r="S648" s="958"/>
      <c r="T648" s="958"/>
      <c r="U648" s="958"/>
      <c r="V648" s="958"/>
      <c r="W648" s="958"/>
    </row>
    <row r="649" spans="1:23" ht="15.75" customHeight="1">
      <c r="A649" s="958"/>
      <c r="B649" s="958"/>
      <c r="C649" s="958"/>
      <c r="D649" s="958"/>
      <c r="E649" s="958"/>
      <c r="F649" s="1003"/>
      <c r="G649" s="1341"/>
      <c r="H649" s="1341"/>
      <c r="I649" s="958"/>
      <c r="J649" s="958"/>
      <c r="K649" s="958"/>
      <c r="L649" s="958"/>
      <c r="M649" s="958"/>
      <c r="N649" s="958"/>
      <c r="O649" s="958"/>
      <c r="P649" s="958"/>
      <c r="Q649" s="958"/>
      <c r="R649" s="958"/>
      <c r="S649" s="958"/>
      <c r="T649" s="958"/>
      <c r="U649" s="958"/>
      <c r="V649" s="958"/>
      <c r="W649" s="958"/>
    </row>
    <row r="650" spans="1:23" ht="15.75" customHeight="1">
      <c r="A650" s="958"/>
      <c r="B650" s="958"/>
      <c r="C650" s="958"/>
      <c r="D650" s="958"/>
      <c r="E650" s="958"/>
      <c r="F650" s="1003"/>
      <c r="G650" s="1341"/>
      <c r="H650" s="1341"/>
      <c r="I650" s="958"/>
      <c r="J650" s="958"/>
      <c r="K650" s="958"/>
      <c r="L650" s="958"/>
      <c r="M650" s="958"/>
      <c r="N650" s="958"/>
      <c r="O650" s="958"/>
      <c r="P650" s="958"/>
      <c r="Q650" s="958"/>
      <c r="R650" s="958"/>
      <c r="S650" s="958"/>
      <c r="T650" s="958"/>
      <c r="U650" s="958"/>
      <c r="V650" s="958"/>
      <c r="W650" s="958"/>
    </row>
    <row r="651" spans="1:23" ht="15.75" customHeight="1">
      <c r="A651" s="958"/>
      <c r="B651" s="958"/>
      <c r="C651" s="958"/>
      <c r="D651" s="958"/>
      <c r="E651" s="958"/>
      <c r="F651" s="1003"/>
      <c r="G651" s="1341"/>
      <c r="H651" s="1341"/>
      <c r="I651" s="958"/>
      <c r="J651" s="958"/>
      <c r="K651" s="958"/>
      <c r="L651" s="958"/>
      <c r="M651" s="958"/>
      <c r="N651" s="958"/>
      <c r="O651" s="958"/>
      <c r="P651" s="958"/>
      <c r="Q651" s="958"/>
      <c r="R651" s="958"/>
      <c r="S651" s="958"/>
      <c r="T651" s="958"/>
      <c r="U651" s="958"/>
      <c r="V651" s="958"/>
      <c r="W651" s="958"/>
    </row>
    <row r="652" spans="1:23" ht="15.75" customHeight="1">
      <c r="A652" s="958"/>
      <c r="B652" s="958"/>
      <c r="C652" s="958"/>
      <c r="D652" s="958"/>
      <c r="E652" s="958"/>
      <c r="F652" s="1003"/>
      <c r="G652" s="1341"/>
      <c r="H652" s="1341"/>
      <c r="I652" s="958"/>
      <c r="J652" s="958"/>
      <c r="K652" s="958"/>
      <c r="L652" s="958"/>
      <c r="M652" s="958"/>
      <c r="N652" s="958"/>
      <c r="O652" s="958"/>
      <c r="P652" s="958"/>
      <c r="Q652" s="958"/>
      <c r="R652" s="958"/>
      <c r="S652" s="958"/>
      <c r="T652" s="958"/>
      <c r="U652" s="958"/>
      <c r="V652" s="958"/>
      <c r="W652" s="958"/>
    </row>
    <row r="653" spans="1:23" ht="15.75" customHeight="1">
      <c r="A653" s="958"/>
      <c r="B653" s="958"/>
      <c r="C653" s="958"/>
      <c r="D653" s="958"/>
      <c r="E653" s="958"/>
      <c r="F653" s="1003"/>
      <c r="G653" s="1341"/>
      <c r="H653" s="1341"/>
      <c r="I653" s="958"/>
      <c r="J653" s="958"/>
      <c r="K653" s="958"/>
      <c r="L653" s="958"/>
      <c r="M653" s="958"/>
      <c r="N653" s="958"/>
      <c r="O653" s="958"/>
      <c r="P653" s="958"/>
      <c r="Q653" s="958"/>
      <c r="R653" s="958"/>
      <c r="S653" s="958"/>
      <c r="T653" s="958"/>
      <c r="U653" s="958"/>
      <c r="V653" s="958"/>
      <c r="W653" s="958"/>
    </row>
    <row r="654" spans="1:23" ht="15.75" customHeight="1">
      <c r="A654" s="958"/>
      <c r="B654" s="958"/>
      <c r="C654" s="958"/>
      <c r="D654" s="958"/>
      <c r="E654" s="958"/>
      <c r="F654" s="1003"/>
      <c r="G654" s="1341"/>
      <c r="H654" s="1341"/>
      <c r="I654" s="958"/>
      <c r="J654" s="958"/>
      <c r="K654" s="958"/>
      <c r="L654" s="958"/>
      <c r="M654" s="958"/>
      <c r="N654" s="958"/>
      <c r="O654" s="958"/>
      <c r="P654" s="958"/>
      <c r="Q654" s="958"/>
      <c r="R654" s="958"/>
      <c r="S654" s="958"/>
      <c r="T654" s="958"/>
      <c r="U654" s="958"/>
      <c r="V654" s="958"/>
      <c r="W654" s="958"/>
    </row>
    <row r="655" spans="1:23" ht="15.75" customHeight="1">
      <c r="A655" s="958"/>
      <c r="B655" s="958"/>
      <c r="C655" s="958"/>
      <c r="D655" s="958"/>
      <c r="E655" s="958"/>
      <c r="F655" s="1003"/>
      <c r="G655" s="1341"/>
      <c r="H655" s="1341"/>
      <c r="I655" s="958"/>
      <c r="J655" s="958"/>
      <c r="K655" s="958"/>
      <c r="L655" s="958"/>
      <c r="M655" s="958"/>
      <c r="N655" s="958"/>
      <c r="O655" s="958"/>
      <c r="P655" s="958"/>
      <c r="Q655" s="958"/>
      <c r="R655" s="958"/>
      <c r="S655" s="958"/>
      <c r="T655" s="958"/>
      <c r="U655" s="958"/>
      <c r="V655" s="958"/>
      <c r="W655" s="958"/>
    </row>
    <row r="656" spans="1:23" ht="15.75" customHeight="1">
      <c r="A656" s="958"/>
      <c r="B656" s="958"/>
      <c r="C656" s="958"/>
      <c r="D656" s="958"/>
      <c r="E656" s="958"/>
      <c r="F656" s="1003"/>
      <c r="G656" s="1341"/>
      <c r="H656" s="1341"/>
      <c r="I656" s="958"/>
      <c r="J656" s="958"/>
      <c r="K656" s="958"/>
      <c r="L656" s="958"/>
      <c r="M656" s="958"/>
      <c r="N656" s="958"/>
      <c r="O656" s="958"/>
      <c r="P656" s="958"/>
      <c r="Q656" s="958"/>
      <c r="R656" s="958"/>
      <c r="S656" s="958"/>
      <c r="T656" s="958"/>
      <c r="U656" s="958"/>
      <c r="V656" s="958"/>
      <c r="W656" s="958"/>
    </row>
    <row r="657" spans="1:23" ht="15.75" customHeight="1">
      <c r="A657" s="958"/>
      <c r="B657" s="958"/>
      <c r="C657" s="958"/>
      <c r="D657" s="958"/>
      <c r="E657" s="958"/>
      <c r="F657" s="1003"/>
      <c r="G657" s="1341"/>
      <c r="H657" s="1341"/>
      <c r="I657" s="958"/>
      <c r="J657" s="958"/>
      <c r="K657" s="958"/>
      <c r="L657" s="958"/>
      <c r="M657" s="958"/>
      <c r="N657" s="958"/>
      <c r="O657" s="958"/>
      <c r="P657" s="958"/>
      <c r="Q657" s="958"/>
      <c r="R657" s="958"/>
      <c r="S657" s="958"/>
      <c r="T657" s="958"/>
      <c r="U657" s="958"/>
      <c r="V657" s="958"/>
      <c r="W657" s="958"/>
    </row>
    <row r="658" spans="1:23" ht="15.75" customHeight="1">
      <c r="A658" s="958"/>
      <c r="B658" s="958"/>
      <c r="C658" s="958"/>
      <c r="D658" s="958"/>
      <c r="E658" s="958"/>
      <c r="F658" s="1003"/>
      <c r="G658" s="1341"/>
      <c r="H658" s="1341"/>
      <c r="I658" s="958"/>
      <c r="J658" s="958"/>
      <c r="K658" s="958"/>
      <c r="L658" s="958"/>
      <c r="M658" s="958"/>
      <c r="N658" s="958"/>
      <c r="O658" s="958"/>
      <c r="P658" s="958"/>
      <c r="Q658" s="958"/>
      <c r="R658" s="958"/>
      <c r="S658" s="958"/>
      <c r="T658" s="958"/>
      <c r="U658" s="958"/>
      <c r="V658" s="958"/>
      <c r="W658" s="958"/>
    </row>
    <row r="659" spans="1:23" ht="15.75" customHeight="1">
      <c r="A659" s="958"/>
      <c r="B659" s="958"/>
      <c r="C659" s="958"/>
      <c r="D659" s="958"/>
      <c r="E659" s="958"/>
      <c r="F659" s="1003"/>
      <c r="G659" s="1341"/>
      <c r="H659" s="1341"/>
      <c r="I659" s="958"/>
      <c r="J659" s="958"/>
      <c r="K659" s="958"/>
      <c r="L659" s="958"/>
      <c r="M659" s="958"/>
      <c r="N659" s="958"/>
      <c r="O659" s="958"/>
      <c r="P659" s="958"/>
      <c r="Q659" s="958"/>
      <c r="R659" s="958"/>
      <c r="S659" s="958"/>
      <c r="T659" s="958"/>
      <c r="U659" s="958"/>
      <c r="V659" s="958"/>
      <c r="W659" s="958"/>
    </row>
    <row r="660" spans="1:23" ht="15.75" customHeight="1">
      <c r="A660" s="958"/>
      <c r="B660" s="958"/>
      <c r="C660" s="958"/>
      <c r="D660" s="958"/>
      <c r="E660" s="958"/>
      <c r="F660" s="1003"/>
      <c r="G660" s="1341"/>
      <c r="H660" s="1341"/>
      <c r="I660" s="958"/>
      <c r="J660" s="958"/>
      <c r="K660" s="958"/>
      <c r="L660" s="958"/>
      <c r="M660" s="958"/>
      <c r="N660" s="958"/>
      <c r="O660" s="958"/>
      <c r="P660" s="958"/>
      <c r="Q660" s="958"/>
      <c r="R660" s="958"/>
      <c r="S660" s="958"/>
      <c r="T660" s="958"/>
      <c r="U660" s="958"/>
      <c r="V660" s="958"/>
      <c r="W660" s="958"/>
    </row>
    <row r="661" spans="1:23" ht="15.75" customHeight="1">
      <c r="A661" s="958"/>
      <c r="B661" s="958"/>
      <c r="C661" s="958"/>
      <c r="D661" s="958"/>
      <c r="E661" s="958"/>
      <c r="F661" s="1003"/>
      <c r="G661" s="1341"/>
      <c r="H661" s="1341"/>
      <c r="I661" s="958"/>
      <c r="J661" s="958"/>
      <c r="K661" s="958"/>
      <c r="L661" s="958"/>
      <c r="M661" s="958"/>
      <c r="N661" s="958"/>
      <c r="O661" s="958"/>
      <c r="P661" s="958"/>
      <c r="Q661" s="958"/>
      <c r="R661" s="958"/>
      <c r="S661" s="958"/>
      <c r="T661" s="958"/>
      <c r="U661" s="958"/>
      <c r="V661" s="958"/>
      <c r="W661" s="958"/>
    </row>
    <row r="662" spans="1:23" ht="15.75" customHeight="1">
      <c r="A662" s="958"/>
      <c r="B662" s="958"/>
      <c r="C662" s="958"/>
      <c r="D662" s="958"/>
      <c r="E662" s="958"/>
      <c r="F662" s="1003"/>
      <c r="G662" s="1341"/>
      <c r="H662" s="1341"/>
      <c r="I662" s="958"/>
      <c r="J662" s="958"/>
      <c r="K662" s="958"/>
      <c r="L662" s="958"/>
      <c r="M662" s="958"/>
      <c r="N662" s="958"/>
      <c r="O662" s="958"/>
      <c r="P662" s="958"/>
      <c r="Q662" s="958"/>
      <c r="R662" s="958"/>
      <c r="S662" s="958"/>
      <c r="T662" s="958"/>
      <c r="U662" s="958"/>
      <c r="V662" s="958"/>
      <c r="W662" s="958"/>
    </row>
    <row r="663" spans="1:23" ht="15.75" customHeight="1">
      <c r="A663" s="958"/>
      <c r="B663" s="958"/>
      <c r="C663" s="958"/>
      <c r="D663" s="958"/>
      <c r="E663" s="958"/>
      <c r="F663" s="1003"/>
      <c r="G663" s="1341"/>
      <c r="H663" s="1341"/>
      <c r="I663" s="958"/>
      <c r="J663" s="958"/>
      <c r="K663" s="958"/>
      <c r="L663" s="958"/>
      <c r="M663" s="958"/>
      <c r="N663" s="958"/>
      <c r="O663" s="958"/>
      <c r="P663" s="958"/>
      <c r="Q663" s="958"/>
      <c r="R663" s="958"/>
      <c r="S663" s="958"/>
      <c r="T663" s="958"/>
      <c r="U663" s="958"/>
      <c r="V663" s="958"/>
      <c r="W663" s="958"/>
    </row>
    <row r="664" spans="1:23" ht="15.75" customHeight="1">
      <c r="A664" s="958"/>
      <c r="B664" s="958"/>
      <c r="C664" s="958"/>
      <c r="D664" s="958"/>
      <c r="E664" s="958"/>
      <c r="F664" s="1003"/>
      <c r="G664" s="1341"/>
      <c r="H664" s="1341"/>
      <c r="I664" s="958"/>
      <c r="J664" s="958"/>
      <c r="K664" s="958"/>
      <c r="L664" s="958"/>
      <c r="M664" s="958"/>
      <c r="N664" s="958"/>
      <c r="O664" s="958"/>
      <c r="P664" s="958"/>
      <c r="Q664" s="958"/>
      <c r="R664" s="958"/>
      <c r="S664" s="958"/>
      <c r="T664" s="958"/>
      <c r="U664" s="958"/>
      <c r="V664" s="958"/>
      <c r="W664" s="958"/>
    </row>
    <row r="665" spans="1:23" ht="15.75" customHeight="1">
      <c r="A665" s="958"/>
      <c r="B665" s="958"/>
      <c r="C665" s="958"/>
      <c r="D665" s="958"/>
      <c r="E665" s="958"/>
      <c r="F665" s="1003"/>
      <c r="G665" s="1341"/>
      <c r="H665" s="1341"/>
      <c r="I665" s="958"/>
      <c r="J665" s="958"/>
      <c r="K665" s="958"/>
      <c r="L665" s="958"/>
      <c r="M665" s="958"/>
      <c r="N665" s="958"/>
      <c r="O665" s="958"/>
      <c r="P665" s="958"/>
      <c r="Q665" s="958"/>
      <c r="R665" s="958"/>
      <c r="S665" s="958"/>
      <c r="T665" s="958"/>
      <c r="U665" s="958"/>
      <c r="V665" s="958"/>
      <c r="W665" s="958"/>
    </row>
    <row r="666" spans="1:23" ht="15.75" customHeight="1">
      <c r="A666" s="958"/>
      <c r="B666" s="958"/>
      <c r="C666" s="958"/>
      <c r="D666" s="958"/>
      <c r="E666" s="958"/>
      <c r="F666" s="1003"/>
      <c r="G666" s="1341"/>
      <c r="H666" s="1341"/>
      <c r="I666" s="958"/>
      <c r="J666" s="958"/>
      <c r="K666" s="958"/>
      <c r="L666" s="958"/>
      <c r="M666" s="958"/>
      <c r="N666" s="958"/>
      <c r="O666" s="958"/>
      <c r="P666" s="958"/>
      <c r="Q666" s="958"/>
      <c r="R666" s="958"/>
      <c r="S666" s="958"/>
      <c r="T666" s="958"/>
      <c r="U666" s="958"/>
      <c r="V666" s="958"/>
      <c r="W666" s="958"/>
    </row>
    <row r="667" spans="1:23" ht="15.75" customHeight="1">
      <c r="A667" s="958"/>
      <c r="B667" s="958"/>
      <c r="C667" s="958"/>
      <c r="D667" s="958"/>
      <c r="E667" s="958"/>
      <c r="F667" s="1003"/>
      <c r="G667" s="1341"/>
      <c r="H667" s="1341"/>
      <c r="I667" s="958"/>
      <c r="J667" s="958"/>
      <c r="K667" s="958"/>
      <c r="L667" s="958"/>
      <c r="M667" s="958"/>
      <c r="N667" s="958"/>
      <c r="O667" s="958"/>
      <c r="P667" s="958"/>
      <c r="Q667" s="958"/>
      <c r="R667" s="958"/>
      <c r="S667" s="958"/>
      <c r="T667" s="958"/>
      <c r="U667" s="958"/>
      <c r="V667" s="958"/>
      <c r="W667" s="958"/>
    </row>
    <row r="668" spans="1:23" ht="15.75" customHeight="1">
      <c r="A668" s="958"/>
      <c r="B668" s="958"/>
      <c r="C668" s="958"/>
      <c r="D668" s="958"/>
      <c r="E668" s="958"/>
      <c r="F668" s="1003"/>
      <c r="G668" s="1341"/>
      <c r="H668" s="1341"/>
      <c r="I668" s="958"/>
      <c r="J668" s="958"/>
      <c r="K668" s="958"/>
      <c r="L668" s="958"/>
      <c r="M668" s="958"/>
      <c r="N668" s="958"/>
      <c r="O668" s="958"/>
      <c r="P668" s="958"/>
      <c r="Q668" s="958"/>
      <c r="R668" s="958"/>
      <c r="S668" s="958"/>
      <c r="T668" s="958"/>
      <c r="U668" s="958"/>
      <c r="V668" s="958"/>
      <c r="W668" s="958"/>
    </row>
    <row r="669" spans="1:23" ht="15.75" customHeight="1">
      <c r="A669" s="958"/>
      <c r="B669" s="958"/>
      <c r="C669" s="958"/>
      <c r="D669" s="958"/>
      <c r="E669" s="958"/>
      <c r="F669" s="1003"/>
      <c r="G669" s="1341"/>
      <c r="H669" s="1341"/>
      <c r="I669" s="958"/>
      <c r="J669" s="958"/>
      <c r="K669" s="958"/>
      <c r="L669" s="958"/>
      <c r="M669" s="958"/>
      <c r="N669" s="958"/>
      <c r="O669" s="958"/>
      <c r="P669" s="958"/>
      <c r="Q669" s="958"/>
      <c r="R669" s="958"/>
      <c r="S669" s="958"/>
      <c r="T669" s="958"/>
      <c r="U669" s="958"/>
      <c r="V669" s="958"/>
      <c r="W669" s="958"/>
    </row>
    <row r="670" spans="1:23" ht="15.75" customHeight="1">
      <c r="A670" s="958"/>
      <c r="B670" s="958"/>
      <c r="C670" s="958"/>
      <c r="D670" s="958"/>
      <c r="E670" s="958"/>
      <c r="F670" s="1003"/>
      <c r="G670" s="1341"/>
      <c r="H670" s="1341"/>
      <c r="I670" s="958"/>
      <c r="J670" s="958"/>
      <c r="K670" s="958"/>
      <c r="L670" s="958"/>
      <c r="M670" s="958"/>
      <c r="N670" s="958"/>
      <c r="O670" s="958"/>
      <c r="P670" s="958"/>
      <c r="Q670" s="958"/>
      <c r="R670" s="958"/>
      <c r="S670" s="958"/>
      <c r="T670" s="958"/>
      <c r="U670" s="958"/>
      <c r="V670" s="958"/>
      <c r="W670" s="958"/>
    </row>
    <row r="671" spans="1:23" ht="15.75" customHeight="1">
      <c r="A671" s="958"/>
      <c r="B671" s="958"/>
      <c r="C671" s="958"/>
      <c r="D671" s="958"/>
      <c r="E671" s="958"/>
      <c r="F671" s="1003"/>
      <c r="G671" s="1341"/>
      <c r="H671" s="1341"/>
      <c r="I671" s="958"/>
      <c r="J671" s="958"/>
      <c r="K671" s="958"/>
      <c r="L671" s="958"/>
      <c r="M671" s="958"/>
      <c r="N671" s="958"/>
      <c r="O671" s="958"/>
      <c r="P671" s="958"/>
      <c r="Q671" s="958"/>
      <c r="R671" s="958"/>
      <c r="S671" s="958"/>
      <c r="T671" s="958"/>
      <c r="U671" s="958"/>
      <c r="V671" s="958"/>
      <c r="W671" s="958"/>
    </row>
    <row r="672" spans="1:23" ht="15.75" customHeight="1">
      <c r="A672" s="958"/>
      <c r="B672" s="958"/>
      <c r="C672" s="958"/>
      <c r="D672" s="958"/>
      <c r="E672" s="958"/>
      <c r="F672" s="1003"/>
      <c r="G672" s="1341"/>
      <c r="H672" s="1341"/>
      <c r="I672" s="958"/>
      <c r="J672" s="958"/>
      <c r="K672" s="958"/>
      <c r="L672" s="958"/>
      <c r="M672" s="958"/>
      <c r="N672" s="958"/>
      <c r="O672" s="958"/>
      <c r="P672" s="958"/>
      <c r="Q672" s="958"/>
      <c r="R672" s="958"/>
      <c r="S672" s="958"/>
      <c r="T672" s="958"/>
      <c r="U672" s="958"/>
      <c r="V672" s="958"/>
      <c r="W672" s="958"/>
    </row>
    <row r="673" spans="1:23" ht="15.75" customHeight="1">
      <c r="A673" s="958"/>
      <c r="B673" s="958"/>
      <c r="C673" s="958"/>
      <c r="D673" s="958"/>
      <c r="E673" s="958"/>
      <c r="F673" s="1003"/>
      <c r="G673" s="1341"/>
      <c r="H673" s="1341"/>
      <c r="I673" s="958"/>
      <c r="J673" s="958"/>
      <c r="K673" s="958"/>
      <c r="L673" s="958"/>
      <c r="M673" s="958"/>
      <c r="N673" s="958"/>
      <c r="O673" s="958"/>
      <c r="P673" s="958"/>
      <c r="Q673" s="958"/>
      <c r="R673" s="958"/>
      <c r="S673" s="958"/>
      <c r="T673" s="958"/>
      <c r="U673" s="958"/>
      <c r="V673" s="958"/>
      <c r="W673" s="958"/>
    </row>
    <row r="674" spans="1:23" ht="15.75" customHeight="1">
      <c r="A674" s="958"/>
      <c r="B674" s="958"/>
      <c r="C674" s="958"/>
      <c r="D674" s="958"/>
      <c r="E674" s="958"/>
      <c r="F674" s="1003"/>
      <c r="G674" s="1341"/>
      <c r="H674" s="1341"/>
      <c r="I674" s="958"/>
      <c r="J674" s="958"/>
      <c r="K674" s="958"/>
      <c r="L674" s="958"/>
      <c r="M674" s="958"/>
      <c r="N674" s="958"/>
      <c r="O674" s="958"/>
      <c r="P674" s="958"/>
      <c r="Q674" s="958"/>
      <c r="R674" s="958"/>
      <c r="S674" s="958"/>
      <c r="T674" s="958"/>
      <c r="U674" s="958"/>
      <c r="V674" s="958"/>
      <c r="W674" s="958"/>
    </row>
    <row r="675" spans="1:23" ht="15.75" customHeight="1">
      <c r="A675" s="958"/>
      <c r="B675" s="958"/>
      <c r="C675" s="958"/>
      <c r="D675" s="958"/>
      <c r="E675" s="958"/>
      <c r="F675" s="1003"/>
      <c r="G675" s="1341"/>
      <c r="H675" s="1341"/>
      <c r="I675" s="958"/>
      <c r="J675" s="958"/>
      <c r="K675" s="958"/>
      <c r="L675" s="958"/>
      <c r="M675" s="958"/>
      <c r="N675" s="958"/>
      <c r="O675" s="958"/>
      <c r="P675" s="958"/>
      <c r="Q675" s="958"/>
      <c r="R675" s="958"/>
      <c r="S675" s="958"/>
      <c r="T675" s="958"/>
      <c r="U675" s="958"/>
      <c r="V675" s="958"/>
      <c r="W675" s="958"/>
    </row>
    <row r="676" spans="1:23" ht="15.75" customHeight="1">
      <c r="A676" s="958"/>
      <c r="B676" s="958"/>
      <c r="C676" s="958"/>
      <c r="D676" s="958"/>
      <c r="E676" s="958"/>
      <c r="F676" s="1003"/>
      <c r="G676" s="1341"/>
      <c r="H676" s="1341"/>
      <c r="I676" s="958"/>
      <c r="J676" s="958"/>
      <c r="K676" s="958"/>
      <c r="L676" s="958"/>
      <c r="M676" s="958"/>
      <c r="N676" s="958"/>
      <c r="O676" s="958"/>
      <c r="P676" s="958"/>
      <c r="Q676" s="958"/>
      <c r="R676" s="958"/>
      <c r="S676" s="958"/>
      <c r="T676" s="958"/>
      <c r="U676" s="958"/>
      <c r="V676" s="958"/>
      <c r="W676" s="958"/>
    </row>
    <row r="677" spans="1:23" ht="15.75" customHeight="1">
      <c r="A677" s="958"/>
      <c r="B677" s="958"/>
      <c r="C677" s="958"/>
      <c r="D677" s="958"/>
      <c r="E677" s="958"/>
      <c r="F677" s="1003"/>
      <c r="G677" s="1341"/>
      <c r="H677" s="1341"/>
      <c r="I677" s="958"/>
      <c r="J677" s="958"/>
      <c r="K677" s="958"/>
      <c r="L677" s="958"/>
      <c r="M677" s="958"/>
      <c r="N677" s="958"/>
      <c r="O677" s="958"/>
      <c r="P677" s="958"/>
      <c r="Q677" s="958"/>
      <c r="R677" s="958"/>
      <c r="S677" s="958"/>
      <c r="T677" s="958"/>
      <c r="U677" s="958"/>
      <c r="V677" s="958"/>
      <c r="W677" s="958"/>
    </row>
    <row r="678" spans="1:23" ht="15.75" customHeight="1">
      <c r="A678" s="958"/>
      <c r="B678" s="958"/>
      <c r="C678" s="958"/>
      <c r="D678" s="958"/>
      <c r="E678" s="958"/>
      <c r="F678" s="1003"/>
      <c r="G678" s="1341"/>
      <c r="H678" s="1341"/>
      <c r="I678" s="958"/>
      <c r="J678" s="958"/>
      <c r="K678" s="958"/>
      <c r="L678" s="958"/>
      <c r="M678" s="958"/>
      <c r="N678" s="958"/>
      <c r="O678" s="958"/>
      <c r="P678" s="958"/>
      <c r="Q678" s="958"/>
      <c r="R678" s="958"/>
      <c r="S678" s="958"/>
      <c r="T678" s="958"/>
      <c r="U678" s="958"/>
      <c r="V678" s="958"/>
      <c r="W678" s="958"/>
    </row>
    <row r="679" spans="1:23" ht="15.75" customHeight="1">
      <c r="A679" s="958"/>
      <c r="B679" s="958"/>
      <c r="C679" s="958"/>
      <c r="D679" s="958"/>
      <c r="E679" s="958"/>
      <c r="F679" s="1003"/>
      <c r="G679" s="1341"/>
      <c r="H679" s="1341"/>
      <c r="I679" s="958"/>
      <c r="J679" s="958"/>
      <c r="K679" s="958"/>
      <c r="L679" s="958"/>
      <c r="M679" s="958"/>
      <c r="N679" s="958"/>
      <c r="O679" s="958"/>
      <c r="P679" s="958"/>
      <c r="Q679" s="958"/>
      <c r="R679" s="958"/>
      <c r="S679" s="958"/>
      <c r="T679" s="958"/>
      <c r="U679" s="958"/>
      <c r="V679" s="958"/>
      <c r="W679" s="958"/>
    </row>
    <row r="680" spans="1:23" ht="15.75" customHeight="1">
      <c r="A680" s="958"/>
      <c r="B680" s="958"/>
      <c r="C680" s="958"/>
      <c r="D680" s="958"/>
      <c r="E680" s="958"/>
      <c r="F680" s="1003"/>
      <c r="G680" s="1341"/>
      <c r="H680" s="1341"/>
      <c r="I680" s="958"/>
      <c r="J680" s="958"/>
      <c r="K680" s="958"/>
      <c r="L680" s="958"/>
      <c r="M680" s="958"/>
      <c r="N680" s="958"/>
      <c r="O680" s="958"/>
      <c r="P680" s="958"/>
      <c r="Q680" s="958"/>
      <c r="R680" s="958"/>
      <c r="S680" s="958"/>
      <c r="T680" s="958"/>
      <c r="U680" s="958"/>
      <c r="V680" s="958"/>
      <c r="W680" s="958"/>
    </row>
    <row r="681" spans="1:23" ht="15.75" customHeight="1">
      <c r="A681" s="958"/>
      <c r="B681" s="958"/>
      <c r="C681" s="958"/>
      <c r="D681" s="958"/>
      <c r="E681" s="958"/>
      <c r="F681" s="1003"/>
      <c r="G681" s="1341"/>
      <c r="H681" s="1341"/>
      <c r="I681" s="958"/>
      <c r="J681" s="958"/>
      <c r="K681" s="958"/>
      <c r="L681" s="958"/>
      <c r="M681" s="958"/>
      <c r="N681" s="958"/>
      <c r="O681" s="958"/>
      <c r="P681" s="958"/>
      <c r="Q681" s="958"/>
      <c r="R681" s="958"/>
      <c r="S681" s="958"/>
      <c r="T681" s="958"/>
      <c r="U681" s="958"/>
      <c r="V681" s="958"/>
      <c r="W681" s="958"/>
    </row>
    <row r="682" spans="1:23" ht="15.75" customHeight="1">
      <c r="A682" s="958"/>
      <c r="B682" s="958"/>
      <c r="C682" s="958"/>
      <c r="D682" s="958"/>
      <c r="E682" s="958"/>
      <c r="F682" s="1003"/>
      <c r="G682" s="1341"/>
      <c r="H682" s="1341"/>
      <c r="I682" s="958"/>
      <c r="J682" s="958"/>
      <c r="K682" s="958"/>
      <c r="L682" s="958"/>
      <c r="M682" s="958"/>
      <c r="N682" s="958"/>
      <c r="O682" s="958"/>
      <c r="P682" s="958"/>
      <c r="Q682" s="958"/>
      <c r="R682" s="958"/>
      <c r="S682" s="958"/>
      <c r="T682" s="958"/>
      <c r="U682" s="958"/>
      <c r="V682" s="958"/>
      <c r="W682" s="958"/>
    </row>
    <row r="683" spans="1:23" ht="15.75" customHeight="1">
      <c r="A683" s="958"/>
      <c r="B683" s="958"/>
      <c r="C683" s="958"/>
      <c r="D683" s="958"/>
      <c r="E683" s="958"/>
      <c r="F683" s="1003"/>
      <c r="G683" s="1341"/>
      <c r="H683" s="1341"/>
      <c r="I683" s="958"/>
      <c r="J683" s="958"/>
      <c r="K683" s="958"/>
      <c r="L683" s="958"/>
      <c r="M683" s="958"/>
      <c r="N683" s="958"/>
      <c r="O683" s="958"/>
      <c r="P683" s="958"/>
      <c r="Q683" s="958"/>
      <c r="R683" s="958"/>
      <c r="S683" s="958"/>
      <c r="T683" s="958"/>
      <c r="U683" s="958"/>
      <c r="V683" s="958"/>
      <c r="W683" s="958"/>
    </row>
    <row r="684" spans="1:23" ht="15.75" customHeight="1">
      <c r="A684" s="958"/>
      <c r="B684" s="958"/>
      <c r="C684" s="958"/>
      <c r="D684" s="958"/>
      <c r="E684" s="958"/>
      <c r="F684" s="1003"/>
      <c r="G684" s="1341"/>
      <c r="H684" s="1341"/>
      <c r="I684" s="958"/>
      <c r="J684" s="958"/>
      <c r="K684" s="958"/>
      <c r="L684" s="958"/>
      <c r="M684" s="958"/>
      <c r="N684" s="958"/>
      <c r="O684" s="958"/>
      <c r="P684" s="958"/>
      <c r="Q684" s="958"/>
      <c r="R684" s="958"/>
      <c r="S684" s="958"/>
      <c r="T684" s="958"/>
      <c r="U684" s="958"/>
      <c r="V684" s="958"/>
      <c r="W684" s="958"/>
    </row>
    <row r="685" spans="1:23" ht="15.75" customHeight="1">
      <c r="A685" s="958"/>
      <c r="B685" s="958"/>
      <c r="C685" s="958"/>
      <c r="D685" s="958"/>
      <c r="E685" s="958"/>
      <c r="F685" s="1003"/>
      <c r="G685" s="1341"/>
      <c r="H685" s="1341"/>
      <c r="I685" s="958"/>
      <c r="J685" s="958"/>
      <c r="K685" s="958"/>
      <c r="L685" s="958"/>
      <c r="M685" s="958"/>
      <c r="N685" s="958"/>
      <c r="O685" s="958"/>
      <c r="P685" s="958"/>
      <c r="Q685" s="958"/>
      <c r="R685" s="958"/>
      <c r="S685" s="958"/>
      <c r="T685" s="958"/>
      <c r="U685" s="958"/>
      <c r="V685" s="958"/>
      <c r="W685" s="958"/>
    </row>
    <row r="686" spans="1:23" ht="15.75" customHeight="1">
      <c r="A686" s="958"/>
      <c r="B686" s="958"/>
      <c r="C686" s="958"/>
      <c r="D686" s="958"/>
      <c r="E686" s="958"/>
      <c r="F686" s="1003"/>
      <c r="G686" s="1341"/>
      <c r="H686" s="1341"/>
      <c r="I686" s="958"/>
      <c r="J686" s="958"/>
      <c r="K686" s="958"/>
      <c r="L686" s="958"/>
      <c r="M686" s="958"/>
      <c r="N686" s="958"/>
      <c r="O686" s="958"/>
      <c r="P686" s="958"/>
      <c r="Q686" s="958"/>
      <c r="R686" s="958"/>
      <c r="S686" s="958"/>
      <c r="T686" s="958"/>
      <c r="U686" s="958"/>
      <c r="V686" s="958"/>
      <c r="W686" s="958"/>
    </row>
    <row r="687" spans="1:23" ht="15.75" customHeight="1">
      <c r="A687" s="958"/>
      <c r="B687" s="958"/>
      <c r="C687" s="958"/>
      <c r="D687" s="958"/>
      <c r="E687" s="958"/>
      <c r="F687" s="1003"/>
      <c r="G687" s="1341"/>
      <c r="H687" s="1341"/>
      <c r="I687" s="958"/>
      <c r="J687" s="958"/>
      <c r="K687" s="958"/>
      <c r="L687" s="958"/>
      <c r="M687" s="958"/>
      <c r="N687" s="958"/>
      <c r="O687" s="958"/>
      <c r="P687" s="958"/>
      <c r="Q687" s="958"/>
      <c r="R687" s="958"/>
      <c r="S687" s="958"/>
      <c r="T687" s="958"/>
      <c r="U687" s="958"/>
      <c r="V687" s="958"/>
      <c r="W687" s="958"/>
    </row>
    <row r="688" spans="1:23" ht="15.75" customHeight="1">
      <c r="A688" s="958"/>
      <c r="B688" s="958"/>
      <c r="C688" s="958"/>
      <c r="D688" s="958"/>
      <c r="E688" s="958"/>
      <c r="F688" s="1003"/>
      <c r="G688" s="1341"/>
      <c r="H688" s="1341"/>
      <c r="I688" s="958"/>
      <c r="J688" s="958"/>
      <c r="K688" s="958"/>
      <c r="L688" s="958"/>
      <c r="M688" s="958"/>
      <c r="N688" s="958"/>
      <c r="O688" s="958"/>
      <c r="P688" s="958"/>
      <c r="Q688" s="958"/>
      <c r="R688" s="958"/>
      <c r="S688" s="958"/>
      <c r="T688" s="958"/>
      <c r="U688" s="958"/>
      <c r="V688" s="958"/>
      <c r="W688" s="958"/>
    </row>
    <row r="689" spans="1:23" ht="15.75" customHeight="1">
      <c r="A689" s="958"/>
      <c r="B689" s="958"/>
      <c r="C689" s="958"/>
      <c r="D689" s="958"/>
      <c r="E689" s="958"/>
      <c r="F689" s="1003"/>
      <c r="G689" s="1341"/>
      <c r="H689" s="1341"/>
      <c r="I689" s="958"/>
      <c r="J689" s="958"/>
      <c r="K689" s="958"/>
      <c r="L689" s="958"/>
      <c r="M689" s="958"/>
      <c r="N689" s="958"/>
      <c r="O689" s="958"/>
      <c r="P689" s="958"/>
      <c r="Q689" s="958"/>
      <c r="R689" s="958"/>
      <c r="S689" s="958"/>
      <c r="T689" s="958"/>
      <c r="U689" s="958"/>
      <c r="V689" s="958"/>
      <c r="W689" s="958"/>
    </row>
    <row r="690" spans="1:23" ht="15.75" customHeight="1">
      <c r="A690" s="958"/>
      <c r="B690" s="958"/>
      <c r="C690" s="958"/>
      <c r="D690" s="958"/>
      <c r="E690" s="958"/>
      <c r="F690" s="1003"/>
      <c r="G690" s="1341"/>
      <c r="H690" s="1341"/>
      <c r="I690" s="958"/>
      <c r="J690" s="958"/>
      <c r="K690" s="958"/>
      <c r="L690" s="958"/>
      <c r="M690" s="958"/>
      <c r="N690" s="958"/>
      <c r="O690" s="958"/>
      <c r="P690" s="958"/>
      <c r="Q690" s="958"/>
      <c r="R690" s="958"/>
      <c r="S690" s="958"/>
      <c r="T690" s="958"/>
      <c r="U690" s="958"/>
      <c r="V690" s="958"/>
      <c r="W690" s="958"/>
    </row>
    <row r="691" spans="1:23" ht="15.75" customHeight="1">
      <c r="A691" s="958"/>
      <c r="B691" s="958"/>
      <c r="C691" s="958"/>
      <c r="D691" s="958"/>
      <c r="E691" s="958"/>
      <c r="F691" s="1003"/>
      <c r="G691" s="1341"/>
      <c r="H691" s="1341"/>
      <c r="I691" s="958"/>
      <c r="J691" s="958"/>
      <c r="K691" s="958"/>
      <c r="L691" s="958"/>
      <c r="M691" s="958"/>
      <c r="N691" s="958"/>
      <c r="O691" s="958"/>
      <c r="P691" s="958"/>
      <c r="Q691" s="958"/>
      <c r="R691" s="958"/>
      <c r="S691" s="958"/>
      <c r="T691" s="958"/>
      <c r="U691" s="958"/>
      <c r="V691" s="958"/>
      <c r="W691" s="958"/>
    </row>
    <row r="692" spans="1:23" ht="15.75" customHeight="1">
      <c r="A692" s="958"/>
      <c r="B692" s="958"/>
      <c r="C692" s="958"/>
      <c r="D692" s="958"/>
      <c r="E692" s="958"/>
      <c r="F692" s="1003"/>
      <c r="G692" s="1341"/>
      <c r="H692" s="1341"/>
      <c r="I692" s="958"/>
      <c r="J692" s="958"/>
      <c r="K692" s="958"/>
      <c r="L692" s="958"/>
      <c r="M692" s="958"/>
      <c r="N692" s="958"/>
      <c r="O692" s="958"/>
      <c r="P692" s="958"/>
      <c r="Q692" s="958"/>
      <c r="R692" s="958"/>
      <c r="S692" s="958"/>
      <c r="T692" s="958"/>
      <c r="U692" s="958"/>
      <c r="V692" s="958"/>
      <c r="W692" s="958"/>
    </row>
    <row r="693" spans="1:23" ht="15.75" customHeight="1">
      <c r="A693" s="958"/>
      <c r="B693" s="958"/>
      <c r="C693" s="958"/>
      <c r="D693" s="958"/>
      <c r="E693" s="958"/>
      <c r="F693" s="1003"/>
      <c r="G693" s="1341"/>
      <c r="H693" s="1341"/>
      <c r="I693" s="958"/>
      <c r="J693" s="958"/>
      <c r="K693" s="958"/>
      <c r="L693" s="958"/>
      <c r="M693" s="958"/>
      <c r="N693" s="958"/>
      <c r="O693" s="958"/>
      <c r="P693" s="958"/>
      <c r="Q693" s="958"/>
      <c r="R693" s="958"/>
      <c r="S693" s="958"/>
      <c r="T693" s="958"/>
      <c r="U693" s="958"/>
      <c r="V693" s="958"/>
      <c r="W693" s="958"/>
    </row>
    <row r="694" spans="1:23" ht="15.75" customHeight="1">
      <c r="A694" s="958"/>
      <c r="B694" s="958"/>
      <c r="C694" s="958"/>
      <c r="D694" s="958"/>
      <c r="E694" s="958"/>
      <c r="F694" s="1003"/>
      <c r="G694" s="1341"/>
      <c r="H694" s="1341"/>
      <c r="I694" s="958"/>
      <c r="J694" s="958"/>
      <c r="K694" s="958"/>
      <c r="L694" s="958"/>
      <c r="M694" s="958"/>
      <c r="N694" s="958"/>
      <c r="O694" s="958"/>
      <c r="P694" s="958"/>
      <c r="Q694" s="958"/>
      <c r="R694" s="958"/>
      <c r="S694" s="958"/>
      <c r="T694" s="958"/>
      <c r="U694" s="958"/>
      <c r="V694" s="958"/>
      <c r="W694" s="958"/>
    </row>
    <row r="695" spans="1:23" ht="15.75" customHeight="1">
      <c r="A695" s="958"/>
      <c r="B695" s="958"/>
      <c r="C695" s="958"/>
      <c r="D695" s="958"/>
      <c r="E695" s="958"/>
      <c r="F695" s="1003"/>
      <c r="G695" s="1341"/>
      <c r="H695" s="1341"/>
      <c r="I695" s="958"/>
      <c r="J695" s="958"/>
      <c r="K695" s="958"/>
      <c r="L695" s="958"/>
      <c r="M695" s="958"/>
      <c r="N695" s="958"/>
      <c r="O695" s="958"/>
      <c r="P695" s="958"/>
      <c r="Q695" s="958"/>
      <c r="R695" s="958"/>
      <c r="S695" s="958"/>
      <c r="T695" s="958"/>
      <c r="U695" s="958"/>
      <c r="V695" s="958"/>
      <c r="W695" s="958"/>
    </row>
    <row r="696" spans="1:23" ht="15.75" customHeight="1">
      <c r="A696" s="958"/>
      <c r="B696" s="958"/>
      <c r="C696" s="958"/>
      <c r="D696" s="958"/>
      <c r="E696" s="958"/>
      <c r="F696" s="1003"/>
      <c r="G696" s="1341"/>
      <c r="H696" s="1341"/>
      <c r="I696" s="958"/>
      <c r="J696" s="958"/>
      <c r="K696" s="958"/>
      <c r="L696" s="958"/>
      <c r="M696" s="958"/>
      <c r="N696" s="958"/>
      <c r="O696" s="958"/>
      <c r="P696" s="958"/>
      <c r="Q696" s="958"/>
      <c r="R696" s="958"/>
      <c r="S696" s="958"/>
      <c r="T696" s="958"/>
      <c r="U696" s="958"/>
      <c r="V696" s="958"/>
      <c r="W696" s="958"/>
    </row>
    <row r="697" spans="1:23" ht="15.75" customHeight="1">
      <c r="A697" s="958"/>
      <c r="B697" s="958"/>
      <c r="C697" s="958"/>
      <c r="D697" s="958"/>
      <c r="E697" s="958"/>
      <c r="F697" s="1003"/>
      <c r="G697" s="1341"/>
      <c r="H697" s="1341"/>
      <c r="I697" s="958"/>
      <c r="J697" s="958"/>
      <c r="K697" s="958"/>
      <c r="L697" s="958"/>
      <c r="M697" s="958"/>
      <c r="N697" s="958"/>
      <c r="O697" s="958"/>
      <c r="P697" s="958"/>
      <c r="Q697" s="958"/>
      <c r="R697" s="958"/>
      <c r="S697" s="958"/>
      <c r="T697" s="958"/>
      <c r="U697" s="958"/>
      <c r="V697" s="958"/>
      <c r="W697" s="958"/>
    </row>
    <row r="698" spans="1:23" ht="15.75" customHeight="1">
      <c r="A698" s="958"/>
      <c r="B698" s="958"/>
      <c r="C698" s="958"/>
      <c r="D698" s="958"/>
      <c r="E698" s="958"/>
      <c r="F698" s="1003"/>
      <c r="G698" s="1341"/>
      <c r="H698" s="1341"/>
      <c r="I698" s="958"/>
      <c r="J698" s="958"/>
      <c r="K698" s="958"/>
      <c r="L698" s="958"/>
      <c r="M698" s="958"/>
      <c r="N698" s="958"/>
      <c r="O698" s="958"/>
      <c r="P698" s="958"/>
      <c r="Q698" s="958"/>
      <c r="R698" s="958"/>
      <c r="S698" s="958"/>
      <c r="T698" s="958"/>
      <c r="U698" s="958"/>
      <c r="V698" s="958"/>
      <c r="W698" s="958"/>
    </row>
    <row r="699" spans="1:23" ht="15.75" customHeight="1">
      <c r="A699" s="958"/>
      <c r="B699" s="958"/>
      <c r="C699" s="958"/>
      <c r="D699" s="958"/>
      <c r="E699" s="958"/>
      <c r="F699" s="1003"/>
      <c r="G699" s="1341"/>
      <c r="H699" s="1341"/>
      <c r="I699" s="958"/>
      <c r="J699" s="958"/>
      <c r="K699" s="958"/>
      <c r="L699" s="958"/>
      <c r="M699" s="958"/>
      <c r="N699" s="958"/>
      <c r="O699" s="958"/>
      <c r="P699" s="958"/>
      <c r="Q699" s="958"/>
      <c r="R699" s="958"/>
      <c r="S699" s="958"/>
      <c r="T699" s="958"/>
      <c r="U699" s="958"/>
      <c r="V699" s="958"/>
      <c r="W699" s="958"/>
    </row>
    <row r="700" spans="1:23" ht="15.75" customHeight="1">
      <c r="A700" s="958"/>
      <c r="B700" s="958"/>
      <c r="C700" s="958"/>
      <c r="D700" s="958"/>
      <c r="E700" s="958"/>
      <c r="F700" s="1003"/>
      <c r="G700" s="1341"/>
      <c r="H700" s="1341"/>
      <c r="I700" s="958"/>
      <c r="J700" s="958"/>
      <c r="K700" s="958"/>
      <c r="L700" s="958"/>
      <c r="M700" s="958"/>
      <c r="N700" s="958"/>
      <c r="O700" s="958"/>
      <c r="P700" s="958"/>
      <c r="Q700" s="958"/>
      <c r="R700" s="958"/>
      <c r="S700" s="958"/>
      <c r="T700" s="958"/>
      <c r="U700" s="958"/>
      <c r="V700" s="958"/>
      <c r="W700" s="958"/>
    </row>
    <row r="701" spans="1:23" ht="15.75" customHeight="1">
      <c r="A701" s="958"/>
      <c r="B701" s="958"/>
      <c r="C701" s="958"/>
      <c r="D701" s="958"/>
      <c r="E701" s="958"/>
      <c r="F701" s="1003"/>
      <c r="G701" s="1341"/>
      <c r="H701" s="1341"/>
      <c r="I701" s="958"/>
      <c r="J701" s="958"/>
      <c r="K701" s="958"/>
      <c r="L701" s="958"/>
      <c r="M701" s="958"/>
      <c r="N701" s="958"/>
      <c r="O701" s="958"/>
      <c r="P701" s="958"/>
      <c r="Q701" s="958"/>
      <c r="R701" s="958"/>
      <c r="S701" s="958"/>
      <c r="T701" s="958"/>
      <c r="U701" s="958"/>
      <c r="V701" s="958"/>
      <c r="W701" s="958"/>
    </row>
    <row r="702" spans="1:23" ht="15.75" customHeight="1">
      <c r="A702" s="958"/>
      <c r="B702" s="958"/>
      <c r="C702" s="958"/>
      <c r="D702" s="958"/>
      <c r="E702" s="958"/>
      <c r="F702" s="1003"/>
      <c r="G702" s="1341"/>
      <c r="H702" s="1341"/>
      <c r="I702" s="958"/>
      <c r="J702" s="958"/>
      <c r="K702" s="958"/>
      <c r="L702" s="958"/>
      <c r="M702" s="958"/>
      <c r="N702" s="958"/>
      <c r="O702" s="958"/>
      <c r="P702" s="958"/>
      <c r="Q702" s="958"/>
      <c r="R702" s="958"/>
      <c r="S702" s="958"/>
      <c r="T702" s="958"/>
      <c r="U702" s="958"/>
      <c r="V702" s="958"/>
      <c r="W702" s="958"/>
    </row>
    <row r="703" spans="1:23" ht="15.75" customHeight="1">
      <c r="A703" s="958"/>
      <c r="B703" s="958"/>
      <c r="C703" s="958"/>
      <c r="D703" s="958"/>
      <c r="E703" s="958"/>
      <c r="F703" s="1003"/>
      <c r="G703" s="1341"/>
      <c r="H703" s="1341"/>
      <c r="I703" s="958"/>
      <c r="J703" s="958"/>
      <c r="K703" s="958"/>
      <c r="L703" s="958"/>
      <c r="M703" s="958"/>
      <c r="N703" s="958"/>
      <c r="O703" s="958"/>
      <c r="P703" s="958"/>
      <c r="Q703" s="958"/>
      <c r="R703" s="958"/>
      <c r="S703" s="958"/>
      <c r="T703" s="958"/>
      <c r="U703" s="958"/>
      <c r="V703" s="958"/>
      <c r="W703" s="958"/>
    </row>
    <row r="704" spans="1:23" ht="15.75" customHeight="1">
      <c r="A704" s="958"/>
      <c r="B704" s="958"/>
      <c r="C704" s="958"/>
      <c r="D704" s="958"/>
      <c r="E704" s="958"/>
      <c r="F704" s="1003"/>
      <c r="G704" s="1341"/>
      <c r="H704" s="1341"/>
      <c r="I704" s="958"/>
      <c r="J704" s="958"/>
      <c r="K704" s="958"/>
      <c r="L704" s="958"/>
      <c r="M704" s="958"/>
      <c r="N704" s="958"/>
      <c r="O704" s="958"/>
      <c r="P704" s="958"/>
      <c r="Q704" s="958"/>
      <c r="R704" s="958"/>
      <c r="S704" s="958"/>
      <c r="T704" s="958"/>
      <c r="U704" s="958"/>
      <c r="V704" s="958"/>
      <c r="W704" s="958"/>
    </row>
    <row r="705" spans="1:23" ht="15.75" customHeight="1">
      <c r="A705" s="958"/>
      <c r="B705" s="958"/>
      <c r="C705" s="958"/>
      <c r="D705" s="958"/>
      <c r="E705" s="958"/>
      <c r="F705" s="1003"/>
      <c r="G705" s="1341"/>
      <c r="H705" s="1341"/>
      <c r="I705" s="958"/>
      <c r="J705" s="958"/>
      <c r="K705" s="958"/>
      <c r="L705" s="958"/>
      <c r="M705" s="958"/>
      <c r="N705" s="958"/>
      <c r="O705" s="958"/>
      <c r="P705" s="958"/>
      <c r="Q705" s="958"/>
      <c r="R705" s="958"/>
      <c r="S705" s="958"/>
      <c r="T705" s="958"/>
      <c r="U705" s="958"/>
      <c r="V705" s="958"/>
      <c r="W705" s="958"/>
    </row>
    <row r="706" spans="1:23" ht="15.75" customHeight="1">
      <c r="A706" s="958"/>
      <c r="B706" s="958"/>
      <c r="C706" s="958"/>
      <c r="D706" s="958"/>
      <c r="E706" s="958"/>
      <c r="F706" s="1003"/>
      <c r="G706" s="1341"/>
      <c r="H706" s="1341"/>
      <c r="I706" s="958"/>
      <c r="J706" s="958"/>
      <c r="K706" s="958"/>
      <c r="L706" s="958"/>
      <c r="M706" s="958"/>
      <c r="N706" s="958"/>
      <c r="O706" s="958"/>
      <c r="P706" s="958"/>
      <c r="Q706" s="958"/>
      <c r="R706" s="958"/>
      <c r="S706" s="958"/>
      <c r="T706" s="958"/>
      <c r="U706" s="958"/>
      <c r="V706" s="958"/>
      <c r="W706" s="958"/>
    </row>
    <row r="707" spans="1:23" ht="15.75" customHeight="1">
      <c r="A707" s="958"/>
      <c r="B707" s="958"/>
      <c r="C707" s="958"/>
      <c r="D707" s="958"/>
      <c r="E707" s="958"/>
      <c r="F707" s="1003"/>
      <c r="G707" s="1341"/>
      <c r="H707" s="1341"/>
      <c r="I707" s="958"/>
      <c r="J707" s="958"/>
      <c r="K707" s="958"/>
      <c r="L707" s="958"/>
      <c r="M707" s="958"/>
      <c r="N707" s="958"/>
      <c r="O707" s="958"/>
      <c r="P707" s="958"/>
      <c r="Q707" s="958"/>
      <c r="R707" s="958"/>
      <c r="S707" s="958"/>
      <c r="T707" s="958"/>
      <c r="U707" s="958"/>
      <c r="V707" s="958"/>
      <c r="W707" s="958"/>
    </row>
    <row r="708" spans="1:23" ht="15.75" customHeight="1">
      <c r="A708" s="958"/>
      <c r="B708" s="958"/>
      <c r="C708" s="958"/>
      <c r="D708" s="958"/>
      <c r="E708" s="958"/>
      <c r="F708" s="1003"/>
      <c r="G708" s="1341"/>
      <c r="H708" s="1341"/>
      <c r="I708" s="958"/>
      <c r="J708" s="958"/>
      <c r="K708" s="958"/>
      <c r="L708" s="958"/>
      <c r="M708" s="958"/>
      <c r="N708" s="958"/>
      <c r="O708" s="958"/>
      <c r="P708" s="958"/>
      <c r="Q708" s="958"/>
      <c r="R708" s="958"/>
      <c r="S708" s="958"/>
      <c r="T708" s="958"/>
      <c r="U708" s="958"/>
      <c r="V708" s="958"/>
      <c r="W708" s="958"/>
    </row>
    <row r="709" spans="1:23" ht="15.75" customHeight="1">
      <c r="A709" s="958"/>
      <c r="B709" s="958"/>
      <c r="C709" s="958"/>
      <c r="D709" s="958"/>
      <c r="E709" s="958"/>
      <c r="F709" s="1003"/>
      <c r="G709" s="1341"/>
      <c r="H709" s="1341"/>
      <c r="I709" s="958"/>
      <c r="J709" s="958"/>
      <c r="K709" s="958"/>
      <c r="L709" s="958"/>
      <c r="M709" s="958"/>
      <c r="N709" s="958"/>
      <c r="O709" s="958"/>
      <c r="P709" s="958"/>
      <c r="Q709" s="958"/>
      <c r="R709" s="958"/>
      <c r="S709" s="958"/>
      <c r="T709" s="958"/>
      <c r="U709" s="958"/>
      <c r="V709" s="958"/>
      <c r="W709" s="958"/>
    </row>
    <row r="710" spans="1:23" ht="15.75" customHeight="1">
      <c r="A710" s="958"/>
      <c r="B710" s="958"/>
      <c r="C710" s="958"/>
      <c r="D710" s="958"/>
      <c r="E710" s="958"/>
      <c r="F710" s="1003"/>
      <c r="G710" s="1341"/>
      <c r="H710" s="1341"/>
      <c r="I710" s="958"/>
      <c r="J710" s="958"/>
      <c r="K710" s="958"/>
      <c r="L710" s="958"/>
      <c r="M710" s="958"/>
      <c r="N710" s="958"/>
      <c r="O710" s="958"/>
      <c r="P710" s="958"/>
      <c r="Q710" s="958"/>
      <c r="R710" s="958"/>
      <c r="S710" s="958"/>
      <c r="T710" s="958"/>
      <c r="U710" s="958"/>
      <c r="V710" s="958"/>
      <c r="W710" s="958"/>
    </row>
    <row r="711" spans="1:23" ht="15.75" customHeight="1">
      <c r="A711" s="958"/>
      <c r="B711" s="958"/>
      <c r="C711" s="958"/>
      <c r="D711" s="958"/>
      <c r="E711" s="958"/>
      <c r="F711" s="1003"/>
      <c r="G711" s="1341"/>
      <c r="H711" s="1341"/>
      <c r="I711" s="958"/>
      <c r="J711" s="958"/>
      <c r="K711" s="958"/>
      <c r="L711" s="958"/>
      <c r="M711" s="958"/>
      <c r="N711" s="958"/>
      <c r="O711" s="958"/>
      <c r="P711" s="958"/>
      <c r="Q711" s="958"/>
      <c r="R711" s="958"/>
      <c r="S711" s="958"/>
      <c r="T711" s="958"/>
      <c r="U711" s="958"/>
      <c r="V711" s="958"/>
      <c r="W711" s="958"/>
    </row>
    <row r="712" spans="1:23" ht="15.75" customHeight="1">
      <c r="A712" s="958"/>
      <c r="B712" s="958"/>
      <c r="C712" s="958"/>
      <c r="D712" s="958"/>
      <c r="E712" s="958"/>
      <c r="F712" s="1003"/>
      <c r="G712" s="1341"/>
      <c r="H712" s="1341"/>
      <c r="I712" s="958"/>
      <c r="J712" s="958"/>
      <c r="K712" s="958"/>
      <c r="L712" s="958"/>
      <c r="M712" s="958"/>
      <c r="N712" s="958"/>
      <c r="O712" s="958"/>
      <c r="P712" s="958"/>
      <c r="Q712" s="958"/>
      <c r="R712" s="958"/>
      <c r="S712" s="958"/>
      <c r="T712" s="958"/>
      <c r="U712" s="958"/>
      <c r="V712" s="958"/>
      <c r="W712" s="958"/>
    </row>
    <row r="713" spans="1:23" ht="15.75" customHeight="1">
      <c r="A713" s="958"/>
      <c r="B713" s="958"/>
      <c r="C713" s="958"/>
      <c r="D713" s="958"/>
      <c r="E713" s="958"/>
      <c r="F713" s="1003"/>
      <c r="G713" s="1341"/>
      <c r="H713" s="1341"/>
      <c r="I713" s="958"/>
      <c r="J713" s="958"/>
      <c r="K713" s="958"/>
      <c r="L713" s="958"/>
      <c r="M713" s="958"/>
      <c r="N713" s="958"/>
      <c r="O713" s="958"/>
      <c r="P713" s="958"/>
      <c r="Q713" s="958"/>
      <c r="R713" s="958"/>
      <c r="S713" s="958"/>
      <c r="T713" s="958"/>
      <c r="U713" s="958"/>
      <c r="V713" s="958"/>
      <c r="W713" s="958"/>
    </row>
    <row r="714" spans="1:23" ht="15.75" customHeight="1">
      <c r="A714" s="958"/>
      <c r="B714" s="958"/>
      <c r="C714" s="958"/>
      <c r="D714" s="958"/>
      <c r="E714" s="958"/>
      <c r="F714" s="1003"/>
      <c r="G714" s="1341"/>
      <c r="H714" s="1341"/>
      <c r="I714" s="958"/>
      <c r="J714" s="958"/>
      <c r="K714" s="958"/>
      <c r="L714" s="958"/>
      <c r="M714" s="958"/>
      <c r="N714" s="958"/>
      <c r="O714" s="958"/>
      <c r="P714" s="958"/>
      <c r="Q714" s="958"/>
      <c r="R714" s="958"/>
      <c r="S714" s="958"/>
      <c r="T714" s="958"/>
      <c r="U714" s="958"/>
      <c r="V714" s="958"/>
      <c r="W714" s="958"/>
    </row>
    <row r="715" spans="1:23" ht="15.75" customHeight="1">
      <c r="A715" s="958"/>
      <c r="B715" s="958"/>
      <c r="C715" s="958"/>
      <c r="D715" s="958"/>
      <c r="E715" s="958"/>
      <c r="F715" s="1003"/>
      <c r="G715" s="1341"/>
      <c r="H715" s="1341"/>
      <c r="I715" s="958"/>
      <c r="J715" s="958"/>
      <c r="K715" s="958"/>
      <c r="L715" s="958"/>
      <c r="M715" s="958"/>
      <c r="N715" s="958"/>
      <c r="O715" s="958"/>
      <c r="P715" s="958"/>
      <c r="Q715" s="958"/>
      <c r="R715" s="958"/>
      <c r="S715" s="958"/>
      <c r="T715" s="958"/>
      <c r="U715" s="958"/>
      <c r="V715" s="958"/>
      <c r="W715" s="958"/>
    </row>
    <row r="716" spans="1:23" ht="15.75" customHeight="1">
      <c r="A716" s="958"/>
      <c r="B716" s="958"/>
      <c r="C716" s="958"/>
      <c r="D716" s="958"/>
      <c r="E716" s="958"/>
      <c r="F716" s="1003"/>
      <c r="G716" s="1341"/>
      <c r="H716" s="1341"/>
      <c r="I716" s="958"/>
      <c r="J716" s="958"/>
      <c r="K716" s="958"/>
      <c r="L716" s="958"/>
      <c r="M716" s="958"/>
      <c r="N716" s="958"/>
      <c r="O716" s="958"/>
      <c r="P716" s="958"/>
      <c r="Q716" s="958"/>
      <c r="R716" s="958"/>
      <c r="S716" s="958"/>
      <c r="T716" s="958"/>
      <c r="U716" s="958"/>
      <c r="V716" s="958"/>
      <c r="W716" s="958"/>
    </row>
    <row r="717" spans="1:23" ht="15.75" customHeight="1">
      <c r="A717" s="958"/>
      <c r="B717" s="958"/>
      <c r="C717" s="958"/>
      <c r="D717" s="958"/>
      <c r="E717" s="958"/>
      <c r="F717" s="1003"/>
      <c r="G717" s="1341"/>
      <c r="H717" s="1341"/>
      <c r="I717" s="958"/>
      <c r="J717" s="958"/>
      <c r="K717" s="958"/>
      <c r="L717" s="958"/>
      <c r="M717" s="958"/>
      <c r="N717" s="958"/>
      <c r="O717" s="958"/>
      <c r="P717" s="958"/>
      <c r="Q717" s="958"/>
      <c r="R717" s="958"/>
      <c r="S717" s="958"/>
      <c r="T717" s="958"/>
      <c r="U717" s="958"/>
      <c r="V717" s="958"/>
      <c r="W717" s="958"/>
    </row>
    <row r="718" spans="1:23" ht="15.75" customHeight="1">
      <c r="A718" s="958"/>
      <c r="B718" s="958"/>
      <c r="C718" s="958"/>
      <c r="D718" s="958"/>
      <c r="E718" s="958"/>
      <c r="F718" s="1003"/>
      <c r="G718" s="1341"/>
      <c r="H718" s="1341"/>
      <c r="I718" s="958"/>
      <c r="J718" s="958"/>
      <c r="K718" s="958"/>
      <c r="L718" s="958"/>
      <c r="M718" s="958"/>
      <c r="N718" s="958"/>
      <c r="O718" s="958"/>
      <c r="P718" s="958"/>
      <c r="Q718" s="958"/>
      <c r="R718" s="958"/>
      <c r="S718" s="958"/>
      <c r="T718" s="958"/>
      <c r="U718" s="958"/>
      <c r="V718" s="958"/>
      <c r="W718" s="958"/>
    </row>
    <row r="719" spans="1:23" ht="15.75" customHeight="1">
      <c r="A719" s="958"/>
      <c r="B719" s="958"/>
      <c r="C719" s="958"/>
      <c r="D719" s="958"/>
      <c r="E719" s="958"/>
      <c r="F719" s="1003"/>
      <c r="G719" s="1341"/>
      <c r="H719" s="1341"/>
      <c r="I719" s="958"/>
      <c r="J719" s="958"/>
      <c r="K719" s="958"/>
      <c r="L719" s="958"/>
      <c r="M719" s="958"/>
      <c r="N719" s="958"/>
      <c r="O719" s="958"/>
      <c r="P719" s="958"/>
      <c r="Q719" s="958"/>
      <c r="R719" s="958"/>
      <c r="S719" s="958"/>
      <c r="T719" s="958"/>
      <c r="U719" s="958"/>
      <c r="V719" s="958"/>
      <c r="W719" s="958"/>
    </row>
    <row r="720" spans="1:23" ht="15.75" customHeight="1">
      <c r="A720" s="958"/>
      <c r="B720" s="958"/>
      <c r="C720" s="958"/>
      <c r="D720" s="958"/>
      <c r="E720" s="958"/>
      <c r="F720" s="1003"/>
      <c r="G720" s="1341"/>
      <c r="H720" s="1341"/>
      <c r="I720" s="958"/>
      <c r="J720" s="958"/>
      <c r="K720" s="958"/>
      <c r="L720" s="958"/>
      <c r="M720" s="958"/>
      <c r="N720" s="958"/>
      <c r="O720" s="958"/>
      <c r="P720" s="958"/>
      <c r="Q720" s="958"/>
      <c r="R720" s="958"/>
      <c r="S720" s="958"/>
      <c r="T720" s="958"/>
      <c r="U720" s="958"/>
      <c r="V720" s="958"/>
      <c r="W720" s="958"/>
    </row>
    <row r="721" spans="1:23" ht="15.75" customHeight="1">
      <c r="A721" s="958"/>
      <c r="B721" s="958"/>
      <c r="C721" s="958"/>
      <c r="D721" s="958"/>
      <c r="E721" s="958"/>
      <c r="F721" s="1003"/>
      <c r="G721" s="1341"/>
      <c r="H721" s="1341"/>
      <c r="I721" s="958"/>
      <c r="J721" s="958"/>
      <c r="K721" s="958"/>
      <c r="L721" s="958"/>
      <c r="M721" s="958"/>
      <c r="N721" s="958"/>
      <c r="O721" s="958"/>
      <c r="P721" s="958"/>
      <c r="Q721" s="958"/>
      <c r="R721" s="958"/>
      <c r="S721" s="958"/>
      <c r="T721" s="958"/>
      <c r="U721" s="958"/>
      <c r="V721" s="958"/>
      <c r="W721" s="958"/>
    </row>
    <row r="722" spans="1:23" ht="15.75" customHeight="1">
      <c r="A722" s="958"/>
      <c r="B722" s="958"/>
      <c r="C722" s="958"/>
      <c r="D722" s="958"/>
      <c r="E722" s="958"/>
      <c r="F722" s="1003"/>
      <c r="G722" s="1341"/>
      <c r="H722" s="1341"/>
      <c r="I722" s="958"/>
      <c r="J722" s="958"/>
      <c r="K722" s="958"/>
      <c r="L722" s="958"/>
      <c r="M722" s="958"/>
      <c r="N722" s="958"/>
      <c r="O722" s="958"/>
      <c r="P722" s="958"/>
      <c r="Q722" s="958"/>
      <c r="R722" s="958"/>
      <c r="S722" s="958"/>
      <c r="T722" s="958"/>
      <c r="U722" s="958"/>
      <c r="V722" s="958"/>
      <c r="W722" s="958"/>
    </row>
    <row r="723" spans="1:23" ht="15.75" customHeight="1">
      <c r="A723" s="958"/>
      <c r="B723" s="958"/>
      <c r="C723" s="958"/>
      <c r="D723" s="958"/>
      <c r="E723" s="958"/>
      <c r="F723" s="1003"/>
      <c r="G723" s="1341"/>
      <c r="H723" s="1341"/>
      <c r="I723" s="958"/>
      <c r="J723" s="958"/>
      <c r="K723" s="958"/>
      <c r="L723" s="958"/>
      <c r="M723" s="958"/>
      <c r="N723" s="958"/>
      <c r="O723" s="958"/>
      <c r="P723" s="958"/>
      <c r="Q723" s="958"/>
      <c r="R723" s="958"/>
      <c r="S723" s="958"/>
      <c r="T723" s="958"/>
      <c r="U723" s="958"/>
      <c r="V723" s="958"/>
      <c r="W723" s="958"/>
    </row>
    <row r="724" spans="1:23" ht="15.75" customHeight="1">
      <c r="A724" s="958"/>
      <c r="B724" s="958"/>
      <c r="C724" s="958"/>
      <c r="D724" s="958"/>
      <c r="E724" s="958"/>
      <c r="F724" s="1003"/>
      <c r="G724" s="1341"/>
      <c r="H724" s="1341"/>
      <c r="I724" s="958"/>
      <c r="J724" s="958"/>
      <c r="K724" s="958"/>
      <c r="L724" s="958"/>
      <c r="M724" s="958"/>
      <c r="N724" s="958"/>
      <c r="O724" s="958"/>
      <c r="P724" s="958"/>
      <c r="Q724" s="958"/>
      <c r="R724" s="958"/>
      <c r="S724" s="958"/>
      <c r="T724" s="958"/>
      <c r="U724" s="958"/>
      <c r="V724" s="958"/>
      <c r="W724" s="958"/>
    </row>
    <row r="725" spans="1:23" ht="15.75" customHeight="1">
      <c r="A725" s="958"/>
      <c r="B725" s="958"/>
      <c r="C725" s="958"/>
      <c r="D725" s="958"/>
      <c r="E725" s="958"/>
      <c r="F725" s="1003"/>
      <c r="G725" s="1341"/>
      <c r="H725" s="1341"/>
      <c r="I725" s="958"/>
      <c r="J725" s="958"/>
      <c r="K725" s="958"/>
      <c r="L725" s="958"/>
      <c r="M725" s="958"/>
      <c r="N725" s="958"/>
      <c r="O725" s="958"/>
      <c r="P725" s="958"/>
      <c r="Q725" s="958"/>
      <c r="R725" s="958"/>
      <c r="S725" s="958"/>
      <c r="T725" s="958"/>
      <c r="U725" s="958"/>
      <c r="V725" s="958"/>
      <c r="W725" s="958"/>
    </row>
    <row r="726" spans="1:23" ht="15.75" customHeight="1">
      <c r="A726" s="958"/>
      <c r="B726" s="958"/>
      <c r="C726" s="958"/>
      <c r="D726" s="958"/>
      <c r="E726" s="958"/>
      <c r="F726" s="1003"/>
      <c r="G726" s="1341"/>
      <c r="H726" s="1341"/>
      <c r="I726" s="958"/>
      <c r="J726" s="958"/>
      <c r="K726" s="958"/>
      <c r="L726" s="958"/>
      <c r="M726" s="958"/>
      <c r="N726" s="958"/>
      <c r="O726" s="958"/>
      <c r="P726" s="958"/>
      <c r="Q726" s="958"/>
      <c r="R726" s="958"/>
      <c r="S726" s="958"/>
      <c r="T726" s="958"/>
      <c r="U726" s="958"/>
      <c r="V726" s="958"/>
      <c r="W726" s="958"/>
    </row>
    <row r="727" spans="1:23" ht="15.75" customHeight="1">
      <c r="A727" s="958"/>
      <c r="B727" s="958"/>
      <c r="C727" s="958"/>
      <c r="D727" s="958"/>
      <c r="E727" s="958"/>
      <c r="F727" s="1003"/>
      <c r="G727" s="1341"/>
      <c r="H727" s="1341"/>
      <c r="I727" s="958"/>
      <c r="J727" s="958"/>
      <c r="K727" s="958"/>
      <c r="L727" s="958"/>
      <c r="M727" s="958"/>
      <c r="N727" s="958"/>
      <c r="O727" s="958"/>
      <c r="P727" s="958"/>
      <c r="Q727" s="958"/>
      <c r="R727" s="958"/>
      <c r="S727" s="958"/>
      <c r="T727" s="958"/>
      <c r="U727" s="958"/>
      <c r="V727" s="958"/>
      <c r="W727" s="958"/>
    </row>
    <row r="728" spans="1:23" ht="15.75" customHeight="1">
      <c r="A728" s="958"/>
      <c r="B728" s="958"/>
      <c r="C728" s="958"/>
      <c r="D728" s="958"/>
      <c r="E728" s="958"/>
      <c r="F728" s="1003"/>
      <c r="G728" s="1341"/>
      <c r="H728" s="1341"/>
      <c r="I728" s="958"/>
      <c r="J728" s="958"/>
      <c r="K728" s="958"/>
      <c r="L728" s="958"/>
      <c r="M728" s="958"/>
      <c r="N728" s="958"/>
      <c r="O728" s="958"/>
      <c r="P728" s="958"/>
      <c r="Q728" s="958"/>
      <c r="R728" s="958"/>
      <c r="S728" s="958"/>
      <c r="T728" s="958"/>
      <c r="U728" s="958"/>
      <c r="V728" s="958"/>
      <c r="W728" s="958"/>
    </row>
    <row r="729" spans="1:23" ht="15.75" customHeight="1">
      <c r="A729" s="958"/>
      <c r="B729" s="958"/>
      <c r="C729" s="958"/>
      <c r="D729" s="958"/>
      <c r="E729" s="958"/>
      <c r="F729" s="1003"/>
      <c r="G729" s="1341"/>
      <c r="H729" s="1341"/>
      <c r="I729" s="958"/>
      <c r="J729" s="958"/>
      <c r="K729" s="958"/>
      <c r="L729" s="958"/>
      <c r="M729" s="958"/>
      <c r="N729" s="958"/>
      <c r="O729" s="958"/>
      <c r="P729" s="958"/>
      <c r="Q729" s="958"/>
      <c r="R729" s="958"/>
      <c r="S729" s="958"/>
      <c r="T729" s="958"/>
      <c r="U729" s="958"/>
      <c r="V729" s="958"/>
      <c r="W729" s="958"/>
    </row>
    <row r="730" spans="1:23" ht="15.75" customHeight="1">
      <c r="A730" s="958"/>
      <c r="B730" s="958"/>
      <c r="C730" s="958"/>
      <c r="D730" s="958"/>
      <c r="E730" s="958"/>
      <c r="F730" s="1003"/>
      <c r="G730" s="1341"/>
      <c r="H730" s="1341"/>
      <c r="I730" s="958"/>
      <c r="J730" s="958"/>
      <c r="K730" s="958"/>
      <c r="L730" s="958"/>
      <c r="M730" s="958"/>
      <c r="N730" s="958"/>
      <c r="O730" s="958"/>
      <c r="P730" s="958"/>
      <c r="Q730" s="958"/>
      <c r="R730" s="958"/>
      <c r="S730" s="958"/>
      <c r="T730" s="958"/>
      <c r="U730" s="958"/>
      <c r="V730" s="958"/>
      <c r="W730" s="958"/>
    </row>
    <row r="731" spans="1:23" ht="15.75" customHeight="1">
      <c r="A731" s="958"/>
      <c r="B731" s="958"/>
      <c r="C731" s="958"/>
      <c r="D731" s="958"/>
      <c r="E731" s="958"/>
      <c r="F731" s="1003"/>
      <c r="G731" s="1341"/>
      <c r="H731" s="1341"/>
      <c r="I731" s="958"/>
      <c r="J731" s="958"/>
      <c r="K731" s="958"/>
      <c r="L731" s="958"/>
      <c r="M731" s="958"/>
      <c r="N731" s="958"/>
      <c r="O731" s="958"/>
      <c r="P731" s="958"/>
      <c r="Q731" s="958"/>
      <c r="R731" s="958"/>
      <c r="S731" s="958"/>
      <c r="T731" s="958"/>
      <c r="U731" s="958"/>
      <c r="V731" s="958"/>
      <c r="W731" s="958"/>
    </row>
    <row r="732" spans="1:23" ht="15.75" customHeight="1">
      <c r="A732" s="958"/>
      <c r="B732" s="958"/>
      <c r="C732" s="958"/>
      <c r="D732" s="958"/>
      <c r="E732" s="958"/>
      <c r="F732" s="1003"/>
      <c r="G732" s="1341"/>
      <c r="H732" s="1341"/>
      <c r="I732" s="958"/>
      <c r="J732" s="958"/>
      <c r="K732" s="958"/>
      <c r="L732" s="958"/>
      <c r="M732" s="958"/>
      <c r="N732" s="958"/>
      <c r="O732" s="958"/>
      <c r="P732" s="958"/>
      <c r="Q732" s="958"/>
      <c r="R732" s="958"/>
      <c r="S732" s="958"/>
      <c r="T732" s="958"/>
      <c r="U732" s="958"/>
      <c r="V732" s="958"/>
      <c r="W732" s="958"/>
    </row>
    <row r="733" spans="1:23" ht="15.75" customHeight="1">
      <c r="A733" s="958"/>
      <c r="B733" s="958"/>
      <c r="C733" s="958"/>
      <c r="D733" s="958"/>
      <c r="E733" s="958"/>
      <c r="F733" s="1003"/>
      <c r="G733" s="1341"/>
      <c r="H733" s="1341"/>
      <c r="I733" s="958"/>
      <c r="J733" s="958"/>
      <c r="K733" s="958"/>
      <c r="L733" s="958"/>
      <c r="M733" s="958"/>
      <c r="N733" s="958"/>
      <c r="O733" s="958"/>
      <c r="P733" s="958"/>
      <c r="Q733" s="958"/>
      <c r="R733" s="958"/>
      <c r="S733" s="958"/>
      <c r="T733" s="958"/>
      <c r="U733" s="958"/>
      <c r="V733" s="958"/>
      <c r="W733" s="958"/>
    </row>
    <row r="734" spans="1:23" ht="15.75" customHeight="1">
      <c r="A734" s="958"/>
      <c r="B734" s="958"/>
      <c r="C734" s="958"/>
      <c r="D734" s="958"/>
      <c r="E734" s="958"/>
      <c r="F734" s="1003"/>
      <c r="G734" s="1341"/>
      <c r="H734" s="1341"/>
      <c r="I734" s="958"/>
      <c r="J734" s="958"/>
      <c r="K734" s="958"/>
      <c r="L734" s="958"/>
      <c r="M734" s="958"/>
      <c r="N734" s="958"/>
      <c r="O734" s="958"/>
      <c r="P734" s="958"/>
      <c r="Q734" s="958"/>
      <c r="R734" s="958"/>
      <c r="S734" s="958"/>
      <c r="T734" s="958"/>
      <c r="U734" s="958"/>
      <c r="V734" s="958"/>
      <c r="W734" s="958"/>
    </row>
    <row r="735" spans="1:23" ht="15.75" customHeight="1">
      <c r="A735" s="958"/>
      <c r="B735" s="958"/>
      <c r="C735" s="958"/>
      <c r="D735" s="958"/>
      <c r="E735" s="958"/>
      <c r="F735" s="1003"/>
      <c r="G735" s="1341"/>
      <c r="H735" s="1341"/>
      <c r="I735" s="958"/>
      <c r="J735" s="958"/>
      <c r="K735" s="958"/>
      <c r="L735" s="958"/>
      <c r="M735" s="958"/>
      <c r="N735" s="958"/>
      <c r="O735" s="958"/>
      <c r="P735" s="958"/>
      <c r="Q735" s="958"/>
      <c r="R735" s="958"/>
      <c r="S735" s="958"/>
      <c r="T735" s="958"/>
      <c r="U735" s="958"/>
      <c r="V735" s="958"/>
      <c r="W735" s="958"/>
    </row>
    <row r="736" spans="1:23" ht="15.75" customHeight="1">
      <c r="A736" s="958"/>
      <c r="B736" s="958"/>
      <c r="C736" s="958"/>
      <c r="D736" s="958"/>
      <c r="E736" s="958"/>
      <c r="F736" s="1003"/>
      <c r="G736" s="1341"/>
      <c r="H736" s="1341"/>
      <c r="I736" s="958"/>
      <c r="J736" s="958"/>
      <c r="K736" s="958"/>
      <c r="L736" s="958"/>
      <c r="M736" s="958"/>
      <c r="N736" s="958"/>
      <c r="O736" s="958"/>
      <c r="P736" s="958"/>
      <c r="Q736" s="958"/>
      <c r="R736" s="958"/>
      <c r="S736" s="958"/>
      <c r="T736" s="958"/>
      <c r="U736" s="958"/>
      <c r="V736" s="958"/>
      <c r="W736" s="958"/>
    </row>
    <row r="737" spans="1:23" ht="15.75" customHeight="1">
      <c r="A737" s="958"/>
      <c r="B737" s="958"/>
      <c r="C737" s="958"/>
      <c r="D737" s="958"/>
      <c r="E737" s="958"/>
      <c r="F737" s="1003"/>
      <c r="G737" s="1341"/>
      <c r="H737" s="1341"/>
      <c r="I737" s="958"/>
      <c r="J737" s="958"/>
      <c r="K737" s="958"/>
      <c r="L737" s="958"/>
      <c r="M737" s="958"/>
      <c r="N737" s="958"/>
      <c r="O737" s="958"/>
      <c r="P737" s="958"/>
      <c r="Q737" s="958"/>
      <c r="R737" s="958"/>
      <c r="S737" s="958"/>
      <c r="T737" s="958"/>
      <c r="U737" s="958"/>
      <c r="V737" s="958"/>
      <c r="W737" s="958"/>
    </row>
    <row r="738" spans="1:23" ht="15.75" customHeight="1">
      <c r="A738" s="958"/>
      <c r="B738" s="958"/>
      <c r="C738" s="958"/>
      <c r="D738" s="958"/>
      <c r="E738" s="958"/>
      <c r="F738" s="1003"/>
      <c r="G738" s="1341"/>
      <c r="H738" s="1341"/>
      <c r="I738" s="958"/>
      <c r="J738" s="958"/>
      <c r="K738" s="958"/>
      <c r="L738" s="958"/>
      <c r="M738" s="958"/>
      <c r="N738" s="958"/>
      <c r="O738" s="958"/>
      <c r="P738" s="958"/>
      <c r="Q738" s="958"/>
      <c r="R738" s="958"/>
      <c r="S738" s="958"/>
      <c r="T738" s="958"/>
      <c r="U738" s="958"/>
      <c r="V738" s="958"/>
      <c r="W738" s="958"/>
    </row>
    <row r="739" spans="1:23" ht="15.75" customHeight="1">
      <c r="A739" s="958"/>
      <c r="B739" s="958"/>
      <c r="C739" s="958"/>
      <c r="D739" s="958"/>
      <c r="E739" s="958"/>
      <c r="F739" s="1003"/>
      <c r="G739" s="1341"/>
      <c r="H739" s="1341"/>
      <c r="I739" s="958"/>
      <c r="J739" s="958"/>
      <c r="K739" s="958"/>
      <c r="L739" s="958"/>
      <c r="M739" s="958"/>
      <c r="N739" s="958"/>
      <c r="O739" s="958"/>
      <c r="P739" s="958"/>
      <c r="Q739" s="958"/>
      <c r="R739" s="958"/>
      <c r="S739" s="958"/>
      <c r="T739" s="958"/>
      <c r="U739" s="958"/>
      <c r="V739" s="958"/>
      <c r="W739" s="958"/>
    </row>
    <row r="740" spans="1:23" ht="15.75" customHeight="1">
      <c r="A740" s="958"/>
      <c r="B740" s="958"/>
      <c r="C740" s="958"/>
      <c r="D740" s="958"/>
      <c r="E740" s="958"/>
      <c r="F740" s="1003"/>
      <c r="G740" s="1341"/>
      <c r="H740" s="1341"/>
      <c r="I740" s="958"/>
      <c r="J740" s="958"/>
      <c r="K740" s="958"/>
      <c r="L740" s="958"/>
      <c r="M740" s="958"/>
      <c r="N740" s="958"/>
      <c r="O740" s="958"/>
      <c r="P740" s="958"/>
      <c r="Q740" s="958"/>
      <c r="R740" s="958"/>
      <c r="S740" s="958"/>
      <c r="T740" s="958"/>
      <c r="U740" s="958"/>
      <c r="V740" s="958"/>
      <c r="W740" s="958"/>
    </row>
    <row r="741" spans="1:23" ht="15.75" customHeight="1">
      <c r="A741" s="958"/>
      <c r="B741" s="958"/>
      <c r="C741" s="958"/>
      <c r="D741" s="958"/>
      <c r="E741" s="958"/>
      <c r="F741" s="1003"/>
      <c r="G741" s="1341"/>
      <c r="H741" s="1341"/>
      <c r="I741" s="958"/>
      <c r="J741" s="958"/>
      <c r="K741" s="958"/>
      <c r="L741" s="958"/>
      <c r="M741" s="958"/>
      <c r="N741" s="958"/>
      <c r="O741" s="958"/>
      <c r="P741" s="958"/>
      <c r="Q741" s="958"/>
      <c r="R741" s="958"/>
      <c r="S741" s="958"/>
      <c r="T741" s="958"/>
      <c r="U741" s="958"/>
      <c r="V741" s="958"/>
      <c r="W741" s="958"/>
    </row>
    <row r="742" spans="1:23" ht="15.75" customHeight="1">
      <c r="A742" s="958"/>
      <c r="B742" s="958"/>
      <c r="C742" s="958"/>
      <c r="D742" s="958"/>
      <c r="E742" s="958"/>
      <c r="F742" s="1003"/>
      <c r="G742" s="1341"/>
      <c r="H742" s="1341"/>
      <c r="I742" s="958"/>
      <c r="J742" s="958"/>
      <c r="K742" s="958"/>
      <c r="L742" s="958"/>
      <c r="M742" s="958"/>
      <c r="N742" s="958"/>
      <c r="O742" s="958"/>
      <c r="P742" s="958"/>
      <c r="Q742" s="958"/>
      <c r="R742" s="958"/>
      <c r="S742" s="958"/>
      <c r="T742" s="958"/>
      <c r="U742" s="958"/>
      <c r="V742" s="958"/>
      <c r="W742" s="958"/>
    </row>
    <row r="743" spans="1:23" ht="15.75" customHeight="1">
      <c r="A743" s="958"/>
      <c r="B743" s="958"/>
      <c r="C743" s="958"/>
      <c r="D743" s="958"/>
      <c r="E743" s="958"/>
      <c r="F743" s="1003"/>
      <c r="G743" s="1341"/>
      <c r="H743" s="1341"/>
      <c r="I743" s="958"/>
      <c r="J743" s="958"/>
      <c r="K743" s="958"/>
      <c r="L743" s="958"/>
      <c r="M743" s="958"/>
      <c r="N743" s="958"/>
      <c r="O743" s="958"/>
      <c r="P743" s="958"/>
      <c r="Q743" s="958"/>
      <c r="R743" s="958"/>
      <c r="S743" s="958"/>
      <c r="T743" s="958"/>
      <c r="U743" s="958"/>
      <c r="V743" s="958"/>
      <c r="W743" s="958"/>
    </row>
    <row r="744" spans="1:23" ht="15.75" customHeight="1">
      <c r="A744" s="958"/>
      <c r="B744" s="958"/>
      <c r="C744" s="958"/>
      <c r="D744" s="958"/>
      <c r="E744" s="958"/>
      <c r="F744" s="1003"/>
      <c r="G744" s="1341"/>
      <c r="H744" s="1341"/>
      <c r="I744" s="958"/>
      <c r="J744" s="958"/>
      <c r="K744" s="958"/>
      <c r="L744" s="958"/>
      <c r="M744" s="958"/>
      <c r="N744" s="958"/>
      <c r="O744" s="958"/>
      <c r="P744" s="958"/>
      <c r="Q744" s="958"/>
      <c r="R744" s="958"/>
      <c r="S744" s="958"/>
      <c r="T744" s="958"/>
      <c r="U744" s="958"/>
      <c r="V744" s="958"/>
      <c r="W744" s="958"/>
    </row>
    <row r="745" spans="1:23" ht="15.75" customHeight="1">
      <c r="A745" s="958"/>
      <c r="B745" s="958"/>
      <c r="C745" s="958"/>
      <c r="D745" s="958"/>
      <c r="E745" s="958"/>
      <c r="F745" s="1003"/>
      <c r="G745" s="1341"/>
      <c r="H745" s="1341"/>
      <c r="I745" s="958"/>
      <c r="J745" s="958"/>
      <c r="K745" s="958"/>
      <c r="L745" s="958"/>
      <c r="M745" s="958"/>
      <c r="N745" s="958"/>
      <c r="O745" s="958"/>
      <c r="P745" s="958"/>
      <c r="Q745" s="958"/>
      <c r="R745" s="958"/>
      <c r="S745" s="958"/>
      <c r="T745" s="958"/>
      <c r="U745" s="958"/>
      <c r="V745" s="958"/>
      <c r="W745" s="958"/>
    </row>
    <row r="746" spans="1:23" ht="15.75" customHeight="1">
      <c r="A746" s="958"/>
      <c r="B746" s="958"/>
      <c r="C746" s="958"/>
      <c r="D746" s="958"/>
      <c r="E746" s="958"/>
      <c r="F746" s="1003"/>
      <c r="G746" s="1341"/>
      <c r="H746" s="1341"/>
      <c r="I746" s="958"/>
      <c r="J746" s="958"/>
      <c r="K746" s="958"/>
      <c r="L746" s="958"/>
      <c r="M746" s="958"/>
      <c r="N746" s="958"/>
      <c r="O746" s="958"/>
      <c r="P746" s="958"/>
      <c r="Q746" s="958"/>
      <c r="R746" s="958"/>
      <c r="S746" s="958"/>
      <c r="T746" s="958"/>
      <c r="U746" s="958"/>
      <c r="V746" s="958"/>
      <c r="W746" s="958"/>
    </row>
    <row r="747" spans="1:23" ht="15.75" customHeight="1">
      <c r="A747" s="958"/>
      <c r="B747" s="958"/>
      <c r="C747" s="958"/>
      <c r="D747" s="958"/>
      <c r="E747" s="958"/>
      <c r="F747" s="1003"/>
      <c r="G747" s="1341"/>
      <c r="H747" s="1341"/>
      <c r="I747" s="958"/>
      <c r="J747" s="958"/>
      <c r="K747" s="958"/>
      <c r="L747" s="958"/>
      <c r="M747" s="958"/>
      <c r="N747" s="958"/>
      <c r="O747" s="958"/>
      <c r="P747" s="958"/>
      <c r="Q747" s="958"/>
      <c r="R747" s="958"/>
      <c r="S747" s="958"/>
      <c r="T747" s="958"/>
      <c r="U747" s="958"/>
      <c r="V747" s="958"/>
      <c r="W747" s="958"/>
    </row>
    <row r="748" spans="1:23" ht="15.75" customHeight="1">
      <c r="A748" s="958"/>
      <c r="B748" s="958"/>
      <c r="C748" s="958"/>
      <c r="D748" s="958"/>
      <c r="E748" s="958"/>
      <c r="F748" s="1003"/>
      <c r="G748" s="1341"/>
      <c r="H748" s="1341"/>
      <c r="I748" s="958"/>
      <c r="J748" s="958"/>
      <c r="K748" s="958"/>
      <c r="L748" s="958"/>
      <c r="M748" s="958"/>
      <c r="N748" s="958"/>
      <c r="O748" s="958"/>
      <c r="P748" s="958"/>
      <c r="Q748" s="958"/>
      <c r="R748" s="958"/>
      <c r="S748" s="958"/>
      <c r="T748" s="958"/>
      <c r="U748" s="958"/>
      <c r="V748" s="958"/>
      <c r="W748" s="958"/>
    </row>
    <row r="749" spans="1:23" ht="15.75" customHeight="1">
      <c r="A749" s="958"/>
      <c r="B749" s="958"/>
      <c r="C749" s="958"/>
      <c r="D749" s="958"/>
      <c r="E749" s="958"/>
      <c r="F749" s="1003"/>
      <c r="G749" s="1341"/>
      <c r="H749" s="1341"/>
      <c r="I749" s="958"/>
      <c r="J749" s="958"/>
      <c r="K749" s="958"/>
      <c r="L749" s="958"/>
      <c r="M749" s="958"/>
      <c r="N749" s="958"/>
      <c r="O749" s="958"/>
      <c r="P749" s="958"/>
      <c r="Q749" s="958"/>
      <c r="R749" s="958"/>
      <c r="S749" s="958"/>
      <c r="T749" s="958"/>
      <c r="U749" s="958"/>
      <c r="V749" s="958"/>
      <c r="W749" s="958"/>
    </row>
    <row r="750" spans="1:23" ht="15.75" customHeight="1">
      <c r="A750" s="958"/>
      <c r="B750" s="958"/>
      <c r="C750" s="958"/>
      <c r="D750" s="958"/>
      <c r="E750" s="958"/>
      <c r="F750" s="1003"/>
      <c r="G750" s="1341"/>
      <c r="H750" s="1341"/>
      <c r="I750" s="958"/>
      <c r="J750" s="958"/>
      <c r="K750" s="958"/>
      <c r="L750" s="958"/>
      <c r="M750" s="958"/>
      <c r="N750" s="958"/>
      <c r="O750" s="958"/>
      <c r="P750" s="958"/>
      <c r="Q750" s="958"/>
      <c r="R750" s="958"/>
      <c r="S750" s="958"/>
      <c r="T750" s="958"/>
      <c r="U750" s="958"/>
      <c r="V750" s="958"/>
      <c r="W750" s="958"/>
    </row>
    <row r="751" spans="1:23" ht="15.75" customHeight="1">
      <c r="A751" s="958"/>
      <c r="B751" s="958"/>
      <c r="C751" s="958"/>
      <c r="D751" s="958"/>
      <c r="E751" s="958"/>
      <c r="F751" s="1003"/>
      <c r="G751" s="1341"/>
      <c r="H751" s="1341"/>
      <c r="I751" s="958"/>
      <c r="J751" s="958"/>
      <c r="K751" s="958"/>
      <c r="L751" s="958"/>
      <c r="M751" s="958"/>
      <c r="N751" s="958"/>
      <c r="O751" s="958"/>
      <c r="P751" s="958"/>
      <c r="Q751" s="958"/>
      <c r="R751" s="958"/>
      <c r="S751" s="958"/>
      <c r="T751" s="958"/>
      <c r="U751" s="958"/>
      <c r="V751" s="958"/>
      <c r="W751" s="958"/>
    </row>
    <row r="752" spans="1:23" ht="15.75" customHeight="1">
      <c r="A752" s="958"/>
      <c r="B752" s="958"/>
      <c r="C752" s="958"/>
      <c r="D752" s="958"/>
      <c r="E752" s="958"/>
      <c r="F752" s="1003"/>
      <c r="G752" s="1341"/>
      <c r="H752" s="1341"/>
      <c r="I752" s="958"/>
      <c r="J752" s="958"/>
      <c r="K752" s="958"/>
      <c r="L752" s="958"/>
      <c r="M752" s="958"/>
      <c r="N752" s="958"/>
      <c r="O752" s="958"/>
      <c r="P752" s="958"/>
      <c r="Q752" s="958"/>
      <c r="R752" s="958"/>
      <c r="S752" s="958"/>
      <c r="T752" s="958"/>
      <c r="U752" s="958"/>
      <c r="V752" s="958"/>
      <c r="W752" s="958"/>
    </row>
    <row r="753" spans="1:23" ht="15.75" customHeight="1">
      <c r="A753" s="958"/>
      <c r="B753" s="958"/>
      <c r="C753" s="958"/>
      <c r="D753" s="958"/>
      <c r="E753" s="958"/>
      <c r="F753" s="1003"/>
      <c r="G753" s="1341"/>
      <c r="H753" s="1341"/>
      <c r="I753" s="958"/>
      <c r="J753" s="958"/>
      <c r="K753" s="958"/>
      <c r="L753" s="958"/>
      <c r="M753" s="958"/>
      <c r="N753" s="958"/>
      <c r="O753" s="958"/>
      <c r="P753" s="958"/>
      <c r="Q753" s="958"/>
      <c r="R753" s="958"/>
      <c r="S753" s="958"/>
      <c r="T753" s="958"/>
      <c r="U753" s="958"/>
      <c r="V753" s="958"/>
      <c r="W753" s="958"/>
    </row>
    <row r="754" spans="1:23" ht="15.75" customHeight="1">
      <c r="A754" s="958"/>
      <c r="B754" s="958"/>
      <c r="C754" s="958"/>
      <c r="D754" s="958"/>
      <c r="E754" s="958"/>
      <c r="F754" s="1003"/>
      <c r="G754" s="1341"/>
      <c r="H754" s="1341"/>
      <c r="I754" s="958"/>
      <c r="J754" s="958"/>
      <c r="K754" s="958"/>
      <c r="L754" s="958"/>
      <c r="M754" s="958"/>
      <c r="N754" s="958"/>
      <c r="O754" s="958"/>
      <c r="P754" s="958"/>
      <c r="Q754" s="958"/>
      <c r="R754" s="958"/>
      <c r="S754" s="958"/>
      <c r="T754" s="958"/>
      <c r="U754" s="958"/>
      <c r="V754" s="958"/>
      <c r="W754" s="958"/>
    </row>
    <row r="755" spans="1:23" ht="15.75" customHeight="1">
      <c r="A755" s="958"/>
      <c r="B755" s="958"/>
      <c r="C755" s="958"/>
      <c r="D755" s="958"/>
      <c r="E755" s="958"/>
      <c r="F755" s="1003"/>
      <c r="G755" s="1341"/>
      <c r="H755" s="1341"/>
      <c r="I755" s="958"/>
      <c r="J755" s="958"/>
      <c r="K755" s="958"/>
      <c r="L755" s="958"/>
      <c r="M755" s="958"/>
      <c r="N755" s="958"/>
      <c r="O755" s="958"/>
      <c r="P755" s="958"/>
      <c r="Q755" s="958"/>
      <c r="R755" s="958"/>
      <c r="S755" s="958"/>
      <c r="T755" s="958"/>
      <c r="U755" s="958"/>
      <c r="V755" s="958"/>
      <c r="W755" s="958"/>
    </row>
    <row r="756" spans="1:23" ht="15.75" customHeight="1">
      <c r="A756" s="958"/>
      <c r="B756" s="958"/>
      <c r="C756" s="958"/>
      <c r="D756" s="958"/>
      <c r="E756" s="958"/>
      <c r="F756" s="1003"/>
      <c r="G756" s="1341"/>
      <c r="H756" s="1341"/>
      <c r="I756" s="958"/>
      <c r="J756" s="958"/>
      <c r="K756" s="958"/>
      <c r="L756" s="958"/>
      <c r="M756" s="958"/>
      <c r="N756" s="958"/>
      <c r="O756" s="958"/>
      <c r="P756" s="958"/>
      <c r="Q756" s="958"/>
      <c r="R756" s="958"/>
      <c r="S756" s="958"/>
      <c r="T756" s="958"/>
      <c r="U756" s="958"/>
      <c r="V756" s="958"/>
      <c r="W756" s="958"/>
    </row>
    <row r="757" spans="1:23" ht="15.75" customHeight="1">
      <c r="A757" s="958"/>
      <c r="B757" s="958"/>
      <c r="C757" s="958"/>
      <c r="D757" s="958"/>
      <c r="E757" s="958"/>
      <c r="F757" s="1003"/>
      <c r="G757" s="1341"/>
      <c r="H757" s="1341"/>
      <c r="I757" s="958"/>
      <c r="J757" s="958"/>
      <c r="K757" s="958"/>
      <c r="L757" s="958"/>
      <c r="M757" s="958"/>
      <c r="N757" s="958"/>
      <c r="O757" s="958"/>
      <c r="P757" s="958"/>
      <c r="Q757" s="958"/>
      <c r="R757" s="958"/>
      <c r="S757" s="958"/>
      <c r="T757" s="958"/>
      <c r="U757" s="958"/>
      <c r="V757" s="958"/>
      <c r="W757" s="958"/>
    </row>
    <row r="758" spans="1:23" ht="15.75" customHeight="1">
      <c r="A758" s="958"/>
      <c r="B758" s="958"/>
      <c r="C758" s="958"/>
      <c r="D758" s="958"/>
      <c r="E758" s="958"/>
      <c r="F758" s="1003"/>
      <c r="G758" s="1341"/>
      <c r="H758" s="1341"/>
      <c r="I758" s="958"/>
      <c r="J758" s="958"/>
      <c r="K758" s="958"/>
      <c r="L758" s="958"/>
      <c r="M758" s="958"/>
      <c r="N758" s="958"/>
      <c r="O758" s="958"/>
      <c r="P758" s="958"/>
      <c r="Q758" s="958"/>
      <c r="R758" s="958"/>
      <c r="S758" s="958"/>
      <c r="T758" s="958"/>
      <c r="U758" s="958"/>
      <c r="V758" s="958"/>
      <c r="W758" s="958"/>
    </row>
    <row r="759" spans="1:23" ht="15.75" customHeight="1">
      <c r="A759" s="958"/>
      <c r="B759" s="958"/>
      <c r="C759" s="958"/>
      <c r="D759" s="958"/>
      <c r="E759" s="958"/>
      <c r="F759" s="1003"/>
      <c r="G759" s="1341"/>
      <c r="H759" s="1341"/>
      <c r="I759" s="958"/>
      <c r="J759" s="958"/>
      <c r="K759" s="958"/>
      <c r="L759" s="958"/>
      <c r="M759" s="958"/>
      <c r="N759" s="958"/>
      <c r="O759" s="958"/>
      <c r="P759" s="958"/>
      <c r="Q759" s="958"/>
      <c r="R759" s="958"/>
      <c r="S759" s="958"/>
      <c r="T759" s="958"/>
      <c r="U759" s="958"/>
      <c r="V759" s="958"/>
      <c r="W759" s="958"/>
    </row>
    <row r="760" spans="1:23" ht="15.75" customHeight="1">
      <c r="A760" s="958"/>
      <c r="B760" s="958"/>
      <c r="C760" s="958"/>
      <c r="D760" s="958"/>
      <c r="E760" s="958"/>
      <c r="F760" s="1003"/>
      <c r="G760" s="1341"/>
      <c r="H760" s="1341"/>
      <c r="I760" s="958"/>
      <c r="J760" s="958"/>
      <c r="K760" s="958"/>
      <c r="L760" s="958"/>
      <c r="M760" s="958"/>
      <c r="N760" s="958"/>
      <c r="O760" s="958"/>
      <c r="P760" s="958"/>
      <c r="Q760" s="958"/>
      <c r="R760" s="958"/>
      <c r="S760" s="958"/>
      <c r="T760" s="958"/>
      <c r="U760" s="958"/>
      <c r="V760" s="958"/>
      <c r="W760" s="958"/>
    </row>
    <row r="761" spans="1:23" ht="15.75" customHeight="1">
      <c r="A761" s="958"/>
      <c r="B761" s="958"/>
      <c r="C761" s="958"/>
      <c r="D761" s="958"/>
      <c r="E761" s="958"/>
      <c r="F761" s="1003"/>
      <c r="G761" s="1341"/>
      <c r="H761" s="1341"/>
      <c r="I761" s="958"/>
      <c r="J761" s="958"/>
      <c r="K761" s="958"/>
      <c r="L761" s="958"/>
      <c r="M761" s="958"/>
      <c r="N761" s="958"/>
      <c r="O761" s="958"/>
      <c r="P761" s="958"/>
      <c r="Q761" s="958"/>
      <c r="R761" s="958"/>
      <c r="S761" s="958"/>
      <c r="T761" s="958"/>
      <c r="U761" s="958"/>
      <c r="V761" s="958"/>
      <c r="W761" s="958"/>
    </row>
    <row r="762" spans="1:23" ht="15.75" customHeight="1">
      <c r="A762" s="958"/>
      <c r="B762" s="958"/>
      <c r="C762" s="958"/>
      <c r="D762" s="958"/>
      <c r="E762" s="958"/>
      <c r="F762" s="1003"/>
      <c r="G762" s="1341"/>
      <c r="H762" s="1341"/>
      <c r="I762" s="958"/>
      <c r="J762" s="958"/>
      <c r="K762" s="958"/>
      <c r="L762" s="958"/>
      <c r="M762" s="958"/>
      <c r="N762" s="958"/>
      <c r="O762" s="958"/>
      <c r="P762" s="958"/>
      <c r="Q762" s="958"/>
      <c r="R762" s="958"/>
      <c r="S762" s="958"/>
      <c r="T762" s="958"/>
      <c r="U762" s="958"/>
      <c r="V762" s="958"/>
      <c r="W762" s="958"/>
    </row>
    <row r="763" spans="1:23" ht="15.75" customHeight="1">
      <c r="A763" s="958"/>
      <c r="B763" s="958"/>
      <c r="C763" s="958"/>
      <c r="D763" s="958"/>
      <c r="E763" s="958"/>
      <c r="F763" s="1003"/>
      <c r="G763" s="1341"/>
      <c r="H763" s="1341"/>
      <c r="I763" s="958"/>
      <c r="J763" s="958"/>
      <c r="K763" s="958"/>
      <c r="L763" s="958"/>
      <c r="M763" s="958"/>
      <c r="N763" s="958"/>
      <c r="O763" s="958"/>
      <c r="P763" s="958"/>
      <c r="Q763" s="958"/>
      <c r="R763" s="958"/>
      <c r="S763" s="958"/>
      <c r="T763" s="958"/>
      <c r="U763" s="958"/>
      <c r="V763" s="958"/>
      <c r="W763" s="958"/>
    </row>
    <row r="764" spans="1:23" ht="15.75" customHeight="1">
      <c r="A764" s="958"/>
      <c r="B764" s="958"/>
      <c r="C764" s="958"/>
      <c r="D764" s="958"/>
      <c r="E764" s="958"/>
      <c r="F764" s="1003"/>
      <c r="G764" s="1341"/>
      <c r="H764" s="1341"/>
      <c r="I764" s="958"/>
      <c r="J764" s="958"/>
      <c r="K764" s="958"/>
      <c r="L764" s="958"/>
      <c r="M764" s="958"/>
      <c r="N764" s="958"/>
      <c r="O764" s="958"/>
      <c r="P764" s="958"/>
      <c r="Q764" s="958"/>
      <c r="R764" s="958"/>
      <c r="S764" s="958"/>
      <c r="T764" s="958"/>
      <c r="U764" s="958"/>
      <c r="V764" s="958"/>
      <c r="W764" s="958"/>
    </row>
    <row r="765" spans="1:23" ht="15.75" customHeight="1">
      <c r="A765" s="958"/>
      <c r="B765" s="958"/>
      <c r="C765" s="958"/>
      <c r="D765" s="958"/>
      <c r="E765" s="958"/>
      <c r="F765" s="1003"/>
      <c r="G765" s="1341"/>
      <c r="H765" s="1341"/>
      <c r="I765" s="958"/>
      <c r="J765" s="958"/>
      <c r="K765" s="958"/>
      <c r="L765" s="958"/>
      <c r="M765" s="958"/>
      <c r="N765" s="958"/>
      <c r="O765" s="958"/>
      <c r="P765" s="958"/>
      <c r="Q765" s="958"/>
      <c r="R765" s="958"/>
      <c r="S765" s="958"/>
      <c r="T765" s="958"/>
      <c r="U765" s="958"/>
      <c r="V765" s="958"/>
      <c r="W765" s="958"/>
    </row>
    <row r="766" spans="1:23" ht="15.75" customHeight="1">
      <c r="A766" s="958"/>
      <c r="B766" s="958"/>
      <c r="C766" s="958"/>
      <c r="D766" s="958"/>
      <c r="E766" s="958"/>
      <c r="F766" s="1003"/>
      <c r="G766" s="1341"/>
      <c r="H766" s="1341"/>
      <c r="I766" s="958"/>
      <c r="J766" s="958"/>
      <c r="K766" s="958"/>
      <c r="L766" s="958"/>
      <c r="M766" s="958"/>
      <c r="N766" s="958"/>
      <c r="O766" s="958"/>
      <c r="P766" s="958"/>
      <c r="Q766" s="958"/>
      <c r="R766" s="958"/>
      <c r="S766" s="958"/>
      <c r="T766" s="958"/>
      <c r="U766" s="958"/>
      <c r="V766" s="958"/>
      <c r="W766" s="958"/>
    </row>
    <row r="767" spans="1:23" ht="15.75" customHeight="1">
      <c r="A767" s="958"/>
      <c r="B767" s="958"/>
      <c r="C767" s="958"/>
      <c r="D767" s="958"/>
      <c r="E767" s="958"/>
      <c r="F767" s="1003"/>
      <c r="G767" s="1341"/>
      <c r="H767" s="1341"/>
      <c r="I767" s="958"/>
      <c r="J767" s="958"/>
      <c r="K767" s="958"/>
      <c r="L767" s="958"/>
      <c r="M767" s="958"/>
      <c r="N767" s="958"/>
      <c r="O767" s="958"/>
      <c r="P767" s="958"/>
      <c r="Q767" s="958"/>
      <c r="R767" s="958"/>
      <c r="S767" s="958"/>
      <c r="T767" s="958"/>
      <c r="U767" s="958"/>
      <c r="V767" s="958"/>
      <c r="W767" s="958"/>
    </row>
    <row r="768" spans="1:23" ht="15.75" customHeight="1">
      <c r="A768" s="958"/>
      <c r="B768" s="958"/>
      <c r="C768" s="958"/>
      <c r="D768" s="958"/>
      <c r="E768" s="958"/>
      <c r="F768" s="1003"/>
      <c r="G768" s="1341"/>
      <c r="H768" s="1341"/>
      <c r="I768" s="958"/>
      <c r="J768" s="958"/>
      <c r="K768" s="958"/>
      <c r="L768" s="958"/>
      <c r="M768" s="958"/>
      <c r="N768" s="958"/>
      <c r="O768" s="958"/>
      <c r="P768" s="958"/>
      <c r="Q768" s="958"/>
      <c r="R768" s="958"/>
      <c r="S768" s="958"/>
      <c r="T768" s="958"/>
      <c r="U768" s="958"/>
      <c r="V768" s="958"/>
      <c r="W768" s="958"/>
    </row>
    <row r="769" spans="1:23" ht="15.75" customHeight="1">
      <c r="A769" s="958"/>
      <c r="B769" s="958"/>
      <c r="C769" s="958"/>
      <c r="D769" s="958"/>
      <c r="E769" s="958"/>
      <c r="F769" s="1003"/>
      <c r="G769" s="1341"/>
      <c r="H769" s="1341"/>
      <c r="I769" s="958"/>
      <c r="J769" s="958"/>
      <c r="K769" s="958"/>
      <c r="L769" s="958"/>
      <c r="M769" s="958"/>
      <c r="N769" s="958"/>
      <c r="O769" s="958"/>
      <c r="P769" s="958"/>
      <c r="Q769" s="958"/>
      <c r="R769" s="958"/>
      <c r="S769" s="958"/>
      <c r="T769" s="958"/>
      <c r="U769" s="958"/>
      <c r="V769" s="958"/>
      <c r="W769" s="958"/>
    </row>
    <row r="770" spans="1:23" ht="15.75" customHeight="1">
      <c r="A770" s="958"/>
      <c r="B770" s="958"/>
      <c r="C770" s="958"/>
      <c r="D770" s="958"/>
      <c r="E770" s="958"/>
      <c r="F770" s="1003"/>
      <c r="G770" s="1341"/>
      <c r="H770" s="1341"/>
      <c r="I770" s="958"/>
      <c r="J770" s="958"/>
      <c r="K770" s="958"/>
      <c r="L770" s="958"/>
      <c r="M770" s="958"/>
      <c r="N770" s="958"/>
      <c r="O770" s="958"/>
      <c r="P770" s="958"/>
      <c r="Q770" s="958"/>
      <c r="R770" s="958"/>
      <c r="S770" s="958"/>
      <c r="T770" s="958"/>
      <c r="U770" s="958"/>
      <c r="V770" s="958"/>
      <c r="W770" s="958"/>
    </row>
    <row r="771" spans="1:23" ht="15.75" customHeight="1">
      <c r="A771" s="958"/>
      <c r="B771" s="958"/>
      <c r="C771" s="958"/>
      <c r="D771" s="958"/>
      <c r="E771" s="958"/>
      <c r="F771" s="1003"/>
      <c r="G771" s="1341"/>
      <c r="H771" s="1341"/>
      <c r="I771" s="958"/>
      <c r="J771" s="958"/>
      <c r="K771" s="958"/>
      <c r="L771" s="958"/>
      <c r="M771" s="958"/>
      <c r="N771" s="958"/>
      <c r="O771" s="958"/>
      <c r="P771" s="958"/>
      <c r="Q771" s="958"/>
      <c r="R771" s="958"/>
      <c r="S771" s="958"/>
      <c r="T771" s="958"/>
      <c r="U771" s="958"/>
      <c r="V771" s="958"/>
      <c r="W771" s="958"/>
    </row>
    <row r="772" spans="1:23" ht="15.75" customHeight="1">
      <c r="A772" s="958"/>
      <c r="B772" s="958"/>
      <c r="C772" s="958"/>
      <c r="D772" s="958"/>
      <c r="E772" s="958"/>
      <c r="F772" s="1003"/>
      <c r="G772" s="1341"/>
      <c r="H772" s="1341"/>
      <c r="I772" s="958"/>
      <c r="J772" s="958"/>
      <c r="K772" s="958"/>
      <c r="L772" s="958"/>
      <c r="M772" s="958"/>
      <c r="N772" s="958"/>
      <c r="O772" s="958"/>
      <c r="P772" s="958"/>
      <c r="Q772" s="958"/>
      <c r="R772" s="958"/>
      <c r="S772" s="958"/>
      <c r="T772" s="958"/>
      <c r="U772" s="958"/>
      <c r="V772" s="958"/>
      <c r="W772" s="958"/>
    </row>
    <row r="773" spans="1:23" ht="15.75" customHeight="1">
      <c r="A773" s="958"/>
      <c r="B773" s="958"/>
      <c r="C773" s="958"/>
      <c r="D773" s="958"/>
      <c r="E773" s="958"/>
      <c r="F773" s="1003"/>
      <c r="G773" s="1341"/>
      <c r="H773" s="1341"/>
      <c r="I773" s="958"/>
      <c r="J773" s="958"/>
      <c r="K773" s="958"/>
      <c r="L773" s="958"/>
      <c r="M773" s="958"/>
      <c r="N773" s="958"/>
      <c r="O773" s="958"/>
      <c r="P773" s="958"/>
      <c r="Q773" s="958"/>
      <c r="R773" s="958"/>
      <c r="S773" s="958"/>
      <c r="T773" s="958"/>
      <c r="U773" s="958"/>
      <c r="V773" s="958"/>
      <c r="W773" s="958"/>
    </row>
    <row r="774" spans="1:23" ht="15.75" customHeight="1">
      <c r="A774" s="958"/>
      <c r="B774" s="958"/>
      <c r="C774" s="958"/>
      <c r="D774" s="958"/>
      <c r="E774" s="958"/>
      <c r="F774" s="1003"/>
      <c r="G774" s="1341"/>
      <c r="H774" s="1341"/>
      <c r="I774" s="958"/>
      <c r="J774" s="958"/>
      <c r="K774" s="958"/>
      <c r="L774" s="958"/>
      <c r="M774" s="958"/>
      <c r="N774" s="958"/>
      <c r="O774" s="958"/>
      <c r="P774" s="958"/>
      <c r="Q774" s="958"/>
      <c r="R774" s="958"/>
      <c r="S774" s="958"/>
      <c r="T774" s="958"/>
      <c r="U774" s="958"/>
      <c r="V774" s="958"/>
      <c r="W774" s="958"/>
    </row>
    <row r="775" spans="1:23" ht="15.75" customHeight="1">
      <c r="A775" s="958"/>
      <c r="B775" s="958"/>
      <c r="C775" s="958"/>
      <c r="D775" s="958"/>
      <c r="E775" s="958"/>
      <c r="F775" s="1003"/>
      <c r="G775" s="1341"/>
      <c r="H775" s="1341"/>
      <c r="I775" s="958"/>
      <c r="J775" s="958"/>
      <c r="K775" s="958"/>
      <c r="L775" s="958"/>
      <c r="M775" s="958"/>
      <c r="N775" s="958"/>
      <c r="O775" s="958"/>
      <c r="P775" s="958"/>
      <c r="Q775" s="958"/>
      <c r="R775" s="958"/>
      <c r="S775" s="958"/>
      <c r="T775" s="958"/>
      <c r="U775" s="958"/>
      <c r="V775" s="958"/>
      <c r="W775" s="958"/>
    </row>
    <row r="776" spans="1:23" ht="15.75" customHeight="1">
      <c r="A776" s="958"/>
      <c r="B776" s="958"/>
      <c r="C776" s="958"/>
      <c r="D776" s="958"/>
      <c r="E776" s="958"/>
      <c r="F776" s="1003"/>
      <c r="G776" s="1341"/>
      <c r="H776" s="1341"/>
      <c r="I776" s="958"/>
      <c r="J776" s="958"/>
      <c r="K776" s="958"/>
      <c r="L776" s="958"/>
      <c r="M776" s="958"/>
      <c r="N776" s="958"/>
      <c r="O776" s="958"/>
      <c r="P776" s="958"/>
      <c r="Q776" s="958"/>
      <c r="R776" s="958"/>
      <c r="S776" s="958"/>
      <c r="T776" s="958"/>
      <c r="U776" s="958"/>
      <c r="V776" s="958"/>
      <c r="W776" s="958"/>
    </row>
    <row r="777" spans="1:23" ht="15.75" customHeight="1">
      <c r="A777" s="958"/>
      <c r="B777" s="958"/>
      <c r="C777" s="958"/>
      <c r="D777" s="958"/>
      <c r="E777" s="958"/>
      <c r="F777" s="1003"/>
      <c r="G777" s="1341"/>
      <c r="H777" s="1341"/>
      <c r="I777" s="958"/>
      <c r="J777" s="958"/>
      <c r="K777" s="958"/>
      <c r="L777" s="958"/>
      <c r="M777" s="958"/>
      <c r="N777" s="958"/>
      <c r="O777" s="958"/>
      <c r="P777" s="958"/>
      <c r="Q777" s="958"/>
      <c r="R777" s="958"/>
      <c r="S777" s="958"/>
      <c r="T777" s="958"/>
      <c r="U777" s="958"/>
      <c r="V777" s="958"/>
      <c r="W777" s="958"/>
    </row>
    <row r="778" spans="1:23" ht="15.75" customHeight="1">
      <c r="A778" s="958"/>
      <c r="B778" s="958"/>
      <c r="C778" s="958"/>
      <c r="D778" s="958"/>
      <c r="E778" s="958"/>
      <c r="F778" s="1003"/>
      <c r="G778" s="1341"/>
      <c r="H778" s="1341"/>
      <c r="I778" s="958"/>
      <c r="J778" s="958"/>
      <c r="K778" s="958"/>
      <c r="L778" s="958"/>
      <c r="M778" s="958"/>
      <c r="N778" s="958"/>
      <c r="O778" s="958"/>
      <c r="P778" s="958"/>
      <c r="Q778" s="958"/>
      <c r="R778" s="958"/>
      <c r="S778" s="958"/>
      <c r="T778" s="958"/>
      <c r="U778" s="958"/>
      <c r="V778" s="958"/>
      <c r="W778" s="958"/>
    </row>
    <row r="779" spans="1:23" ht="15.75" customHeight="1">
      <c r="A779" s="958"/>
      <c r="B779" s="958"/>
      <c r="C779" s="958"/>
      <c r="D779" s="958"/>
      <c r="E779" s="958"/>
      <c r="F779" s="1003"/>
      <c r="G779" s="1341"/>
      <c r="H779" s="1341"/>
      <c r="I779" s="958"/>
      <c r="J779" s="958"/>
      <c r="K779" s="958"/>
      <c r="L779" s="958"/>
      <c r="M779" s="958"/>
      <c r="N779" s="958"/>
      <c r="O779" s="958"/>
      <c r="P779" s="958"/>
      <c r="Q779" s="958"/>
      <c r="R779" s="958"/>
      <c r="S779" s="958"/>
      <c r="T779" s="958"/>
      <c r="U779" s="958"/>
      <c r="V779" s="958"/>
      <c r="W779" s="958"/>
    </row>
    <row r="780" spans="1:23" ht="15.75" customHeight="1">
      <c r="A780" s="958"/>
      <c r="B780" s="958"/>
      <c r="C780" s="958"/>
      <c r="D780" s="958"/>
      <c r="E780" s="958"/>
      <c r="F780" s="1003"/>
      <c r="G780" s="1341"/>
      <c r="H780" s="1341"/>
      <c r="I780" s="958"/>
      <c r="J780" s="958"/>
      <c r="K780" s="958"/>
      <c r="L780" s="958"/>
      <c r="M780" s="958"/>
      <c r="N780" s="958"/>
      <c r="O780" s="958"/>
      <c r="P780" s="958"/>
      <c r="Q780" s="958"/>
      <c r="R780" s="958"/>
      <c r="S780" s="958"/>
      <c r="T780" s="958"/>
      <c r="U780" s="958"/>
      <c r="V780" s="958"/>
      <c r="W780" s="958"/>
    </row>
    <row r="781" spans="1:23" ht="15.75" customHeight="1">
      <c r="A781" s="958"/>
      <c r="B781" s="958"/>
      <c r="C781" s="958"/>
      <c r="D781" s="958"/>
      <c r="E781" s="958"/>
      <c r="F781" s="1003"/>
      <c r="G781" s="1341"/>
      <c r="H781" s="1341"/>
      <c r="I781" s="958"/>
      <c r="J781" s="958"/>
      <c r="K781" s="958"/>
      <c r="L781" s="958"/>
      <c r="M781" s="958"/>
      <c r="N781" s="958"/>
      <c r="O781" s="958"/>
      <c r="P781" s="958"/>
      <c r="Q781" s="958"/>
      <c r="R781" s="958"/>
      <c r="S781" s="958"/>
      <c r="T781" s="958"/>
      <c r="U781" s="958"/>
      <c r="V781" s="958"/>
      <c r="W781" s="958"/>
    </row>
    <row r="782" spans="1:23" ht="15.75" customHeight="1">
      <c r="A782" s="958"/>
      <c r="B782" s="958"/>
      <c r="C782" s="958"/>
      <c r="D782" s="958"/>
      <c r="E782" s="958"/>
      <c r="F782" s="1003"/>
      <c r="G782" s="1341"/>
      <c r="H782" s="1341"/>
      <c r="I782" s="958"/>
      <c r="J782" s="958"/>
      <c r="K782" s="958"/>
      <c r="L782" s="958"/>
      <c r="M782" s="958"/>
      <c r="N782" s="958"/>
      <c r="O782" s="958"/>
      <c r="P782" s="958"/>
      <c r="Q782" s="958"/>
      <c r="R782" s="958"/>
      <c r="S782" s="958"/>
      <c r="T782" s="958"/>
      <c r="U782" s="958"/>
      <c r="V782" s="958"/>
      <c r="W782" s="958"/>
    </row>
    <row r="783" spans="1:23" ht="15.75" customHeight="1">
      <c r="A783" s="958"/>
      <c r="B783" s="958"/>
      <c r="C783" s="958"/>
      <c r="D783" s="958"/>
      <c r="E783" s="958"/>
      <c r="F783" s="1003"/>
      <c r="G783" s="1341"/>
      <c r="H783" s="1341"/>
      <c r="I783" s="958"/>
      <c r="J783" s="958"/>
      <c r="K783" s="958"/>
      <c r="L783" s="958"/>
      <c r="M783" s="958"/>
      <c r="N783" s="958"/>
      <c r="O783" s="958"/>
      <c r="P783" s="958"/>
      <c r="Q783" s="958"/>
      <c r="R783" s="958"/>
      <c r="S783" s="958"/>
      <c r="T783" s="958"/>
      <c r="U783" s="958"/>
      <c r="V783" s="958"/>
      <c r="W783" s="958"/>
    </row>
    <row r="784" spans="1:23" ht="15.75" customHeight="1">
      <c r="A784" s="958"/>
      <c r="B784" s="958"/>
      <c r="C784" s="958"/>
      <c r="D784" s="958"/>
      <c r="E784" s="958"/>
      <c r="F784" s="1003"/>
      <c r="G784" s="1341"/>
      <c r="H784" s="1341"/>
      <c r="I784" s="958"/>
      <c r="J784" s="958"/>
      <c r="K784" s="958"/>
      <c r="L784" s="958"/>
      <c r="M784" s="958"/>
      <c r="N784" s="958"/>
      <c r="O784" s="958"/>
      <c r="P784" s="958"/>
      <c r="Q784" s="958"/>
      <c r="R784" s="958"/>
      <c r="S784" s="958"/>
      <c r="T784" s="958"/>
      <c r="U784" s="958"/>
      <c r="V784" s="958"/>
      <c r="W784" s="958"/>
    </row>
    <row r="785" spans="1:23" ht="15.75" customHeight="1">
      <c r="A785" s="958"/>
      <c r="B785" s="958"/>
      <c r="C785" s="958"/>
      <c r="D785" s="958"/>
      <c r="E785" s="958"/>
      <c r="F785" s="1003"/>
      <c r="G785" s="1341"/>
      <c r="H785" s="1341"/>
      <c r="I785" s="958"/>
      <c r="J785" s="958"/>
      <c r="K785" s="958"/>
      <c r="L785" s="958"/>
      <c r="M785" s="958"/>
      <c r="N785" s="958"/>
      <c r="O785" s="958"/>
      <c r="P785" s="958"/>
      <c r="Q785" s="958"/>
      <c r="R785" s="958"/>
      <c r="S785" s="958"/>
      <c r="T785" s="958"/>
      <c r="U785" s="958"/>
      <c r="V785" s="958"/>
      <c r="W785" s="958"/>
    </row>
    <row r="786" spans="1:23" ht="15.75" customHeight="1">
      <c r="A786" s="958"/>
      <c r="B786" s="958"/>
      <c r="C786" s="958"/>
      <c r="D786" s="958"/>
      <c r="E786" s="958"/>
      <c r="F786" s="1003"/>
      <c r="G786" s="1341"/>
      <c r="H786" s="1341"/>
      <c r="I786" s="958"/>
      <c r="J786" s="958"/>
      <c r="K786" s="958"/>
      <c r="L786" s="958"/>
      <c r="M786" s="958"/>
      <c r="N786" s="958"/>
      <c r="O786" s="958"/>
      <c r="P786" s="958"/>
      <c r="Q786" s="958"/>
      <c r="R786" s="958"/>
      <c r="S786" s="958"/>
      <c r="T786" s="958"/>
      <c r="U786" s="958"/>
      <c r="V786" s="958"/>
      <c r="W786" s="958"/>
    </row>
    <row r="787" spans="1:23" ht="15.75" customHeight="1">
      <c r="A787" s="958"/>
      <c r="B787" s="958"/>
      <c r="C787" s="958"/>
      <c r="D787" s="958"/>
      <c r="E787" s="958"/>
      <c r="F787" s="1003"/>
      <c r="G787" s="1341"/>
      <c r="H787" s="1341"/>
      <c r="I787" s="958"/>
      <c r="J787" s="958"/>
      <c r="K787" s="958"/>
      <c r="L787" s="958"/>
      <c r="M787" s="958"/>
      <c r="N787" s="958"/>
      <c r="O787" s="958"/>
      <c r="P787" s="958"/>
      <c r="Q787" s="958"/>
      <c r="R787" s="958"/>
      <c r="S787" s="958"/>
      <c r="T787" s="958"/>
      <c r="U787" s="958"/>
      <c r="V787" s="958"/>
      <c r="W787" s="958"/>
    </row>
    <row r="788" spans="1:23" ht="15.75" customHeight="1">
      <c r="A788" s="958"/>
      <c r="B788" s="958"/>
      <c r="C788" s="958"/>
      <c r="D788" s="958"/>
      <c r="E788" s="958"/>
      <c r="F788" s="1003"/>
      <c r="G788" s="1341"/>
      <c r="H788" s="1341"/>
      <c r="I788" s="958"/>
      <c r="J788" s="958"/>
      <c r="K788" s="958"/>
      <c r="L788" s="958"/>
      <c r="M788" s="958"/>
      <c r="N788" s="958"/>
      <c r="O788" s="958"/>
      <c r="P788" s="958"/>
      <c r="Q788" s="958"/>
      <c r="R788" s="958"/>
      <c r="S788" s="958"/>
      <c r="T788" s="958"/>
      <c r="U788" s="958"/>
      <c r="V788" s="958"/>
      <c r="W788" s="958"/>
    </row>
    <row r="789" spans="1:23" ht="15.75" customHeight="1">
      <c r="A789" s="958"/>
      <c r="B789" s="958"/>
      <c r="C789" s="958"/>
      <c r="D789" s="958"/>
      <c r="E789" s="958"/>
      <c r="F789" s="1003"/>
      <c r="G789" s="1341"/>
      <c r="H789" s="1341"/>
      <c r="I789" s="958"/>
      <c r="J789" s="958"/>
      <c r="K789" s="958"/>
      <c r="L789" s="958"/>
      <c r="M789" s="958"/>
      <c r="N789" s="958"/>
      <c r="O789" s="958"/>
      <c r="P789" s="958"/>
      <c r="Q789" s="958"/>
      <c r="R789" s="958"/>
      <c r="S789" s="958"/>
      <c r="T789" s="958"/>
      <c r="U789" s="958"/>
      <c r="V789" s="958"/>
      <c r="W789" s="958"/>
    </row>
    <row r="790" spans="1:23" ht="15.75" customHeight="1">
      <c r="A790" s="958"/>
      <c r="B790" s="958"/>
      <c r="C790" s="958"/>
      <c r="D790" s="958"/>
      <c r="E790" s="958"/>
      <c r="F790" s="1003"/>
      <c r="G790" s="1341"/>
      <c r="H790" s="1341"/>
      <c r="I790" s="958"/>
      <c r="J790" s="958"/>
      <c r="K790" s="958"/>
      <c r="L790" s="958"/>
      <c r="M790" s="958"/>
      <c r="N790" s="958"/>
      <c r="O790" s="958"/>
      <c r="P790" s="958"/>
      <c r="Q790" s="958"/>
      <c r="R790" s="958"/>
      <c r="S790" s="958"/>
      <c r="T790" s="958"/>
      <c r="U790" s="958"/>
      <c r="V790" s="958"/>
      <c r="W790" s="958"/>
    </row>
    <row r="791" spans="1:23" ht="15.75" customHeight="1">
      <c r="A791" s="958"/>
      <c r="B791" s="958"/>
      <c r="C791" s="958"/>
      <c r="D791" s="958"/>
      <c r="E791" s="958"/>
      <c r="F791" s="1003"/>
      <c r="G791" s="1341"/>
      <c r="H791" s="1341"/>
      <c r="I791" s="958"/>
      <c r="J791" s="958"/>
      <c r="K791" s="958"/>
      <c r="L791" s="958"/>
      <c r="M791" s="958"/>
      <c r="N791" s="958"/>
      <c r="O791" s="958"/>
      <c r="P791" s="958"/>
      <c r="Q791" s="958"/>
      <c r="R791" s="958"/>
      <c r="S791" s="958"/>
      <c r="T791" s="958"/>
      <c r="U791" s="958"/>
      <c r="V791" s="958"/>
      <c r="W791" s="958"/>
    </row>
    <row r="792" spans="1:23" ht="15.75" customHeight="1">
      <c r="A792" s="958"/>
      <c r="B792" s="958"/>
      <c r="C792" s="958"/>
      <c r="D792" s="958"/>
      <c r="E792" s="958"/>
      <c r="F792" s="1003"/>
      <c r="G792" s="1341"/>
      <c r="H792" s="1341"/>
      <c r="I792" s="958"/>
      <c r="J792" s="958"/>
      <c r="K792" s="958"/>
      <c r="L792" s="958"/>
      <c r="M792" s="958"/>
      <c r="N792" s="958"/>
      <c r="O792" s="958"/>
      <c r="P792" s="958"/>
      <c r="Q792" s="958"/>
      <c r="R792" s="958"/>
      <c r="S792" s="958"/>
      <c r="T792" s="958"/>
      <c r="U792" s="958"/>
      <c r="V792" s="958"/>
      <c r="W792" s="958"/>
    </row>
    <row r="793" spans="1:23" ht="15.75" customHeight="1">
      <c r="A793" s="958"/>
      <c r="B793" s="958"/>
      <c r="C793" s="958"/>
      <c r="D793" s="958"/>
      <c r="E793" s="958"/>
      <c r="F793" s="1003"/>
      <c r="G793" s="1341"/>
      <c r="H793" s="1341"/>
      <c r="I793" s="958"/>
      <c r="J793" s="958"/>
      <c r="K793" s="958"/>
      <c r="L793" s="958"/>
      <c r="M793" s="958"/>
      <c r="N793" s="958"/>
      <c r="O793" s="958"/>
      <c r="P793" s="958"/>
      <c r="Q793" s="958"/>
      <c r="R793" s="958"/>
      <c r="S793" s="958"/>
      <c r="T793" s="958"/>
      <c r="U793" s="958"/>
      <c r="V793" s="958"/>
      <c r="W793" s="958"/>
    </row>
    <row r="794" spans="1:23" ht="15.75" customHeight="1">
      <c r="A794" s="958"/>
      <c r="B794" s="958"/>
      <c r="C794" s="958"/>
      <c r="D794" s="958"/>
      <c r="E794" s="958"/>
      <c r="F794" s="1003"/>
      <c r="G794" s="1341"/>
      <c r="H794" s="1341"/>
      <c r="I794" s="958"/>
      <c r="J794" s="958"/>
      <c r="K794" s="958"/>
      <c r="L794" s="958"/>
      <c r="M794" s="958"/>
      <c r="N794" s="958"/>
      <c r="O794" s="958"/>
      <c r="P794" s="958"/>
      <c r="Q794" s="958"/>
      <c r="R794" s="958"/>
      <c r="S794" s="958"/>
      <c r="T794" s="958"/>
      <c r="U794" s="958"/>
      <c r="V794" s="958"/>
      <c r="W794" s="958"/>
    </row>
    <row r="795" spans="1:23" ht="15.75" customHeight="1">
      <c r="A795" s="958"/>
      <c r="B795" s="958"/>
      <c r="C795" s="958"/>
      <c r="D795" s="958"/>
      <c r="E795" s="958"/>
      <c r="F795" s="1003"/>
      <c r="G795" s="1341"/>
      <c r="H795" s="1341"/>
      <c r="I795" s="958"/>
      <c r="J795" s="958"/>
      <c r="K795" s="958"/>
      <c r="L795" s="958"/>
      <c r="M795" s="958"/>
      <c r="N795" s="958"/>
      <c r="O795" s="958"/>
      <c r="P795" s="958"/>
      <c r="Q795" s="958"/>
      <c r="R795" s="958"/>
      <c r="S795" s="958"/>
      <c r="T795" s="958"/>
      <c r="U795" s="958"/>
      <c r="V795" s="958"/>
      <c r="W795" s="958"/>
    </row>
    <row r="796" spans="1:23" ht="15.75" customHeight="1">
      <c r="A796" s="958"/>
      <c r="B796" s="958"/>
      <c r="C796" s="958"/>
      <c r="D796" s="958"/>
      <c r="E796" s="958"/>
      <c r="F796" s="1003"/>
      <c r="G796" s="1341"/>
      <c r="H796" s="1341"/>
      <c r="I796" s="958"/>
      <c r="J796" s="958"/>
      <c r="K796" s="958"/>
      <c r="L796" s="958"/>
      <c r="M796" s="958"/>
      <c r="N796" s="958"/>
      <c r="O796" s="958"/>
      <c r="P796" s="958"/>
      <c r="Q796" s="958"/>
      <c r="R796" s="958"/>
      <c r="S796" s="958"/>
      <c r="T796" s="958"/>
      <c r="U796" s="958"/>
      <c r="V796" s="958"/>
      <c r="W796" s="958"/>
    </row>
    <row r="797" spans="1:23" ht="15.75" customHeight="1">
      <c r="A797" s="958"/>
      <c r="B797" s="958"/>
      <c r="C797" s="958"/>
      <c r="D797" s="958"/>
      <c r="E797" s="958"/>
      <c r="F797" s="1003"/>
      <c r="G797" s="1341"/>
      <c r="H797" s="1341"/>
      <c r="I797" s="958"/>
      <c r="J797" s="958"/>
      <c r="K797" s="958"/>
      <c r="L797" s="958"/>
      <c r="M797" s="958"/>
      <c r="N797" s="958"/>
      <c r="O797" s="958"/>
      <c r="P797" s="958"/>
      <c r="Q797" s="958"/>
      <c r="R797" s="958"/>
      <c r="S797" s="958"/>
      <c r="T797" s="958"/>
      <c r="U797" s="958"/>
      <c r="V797" s="958"/>
      <c r="W797" s="958"/>
    </row>
    <row r="798" spans="1:23" ht="15.75" customHeight="1">
      <c r="A798" s="958"/>
      <c r="B798" s="958"/>
      <c r="C798" s="958"/>
      <c r="D798" s="958"/>
      <c r="E798" s="958"/>
      <c r="F798" s="1003"/>
      <c r="G798" s="1341"/>
      <c r="H798" s="1341"/>
      <c r="I798" s="958"/>
      <c r="J798" s="958"/>
      <c r="K798" s="958"/>
      <c r="L798" s="958"/>
      <c r="M798" s="958"/>
      <c r="N798" s="958"/>
      <c r="O798" s="958"/>
      <c r="P798" s="958"/>
      <c r="Q798" s="958"/>
      <c r="R798" s="958"/>
      <c r="S798" s="958"/>
      <c r="T798" s="958"/>
      <c r="U798" s="958"/>
      <c r="V798" s="958"/>
      <c r="W798" s="958"/>
    </row>
    <row r="799" spans="1:23" ht="15.75" customHeight="1">
      <c r="A799" s="958"/>
      <c r="B799" s="958"/>
      <c r="C799" s="958"/>
      <c r="D799" s="958"/>
      <c r="E799" s="958"/>
      <c r="F799" s="1003"/>
      <c r="G799" s="1341"/>
      <c r="H799" s="1341"/>
      <c r="I799" s="958"/>
      <c r="J799" s="958"/>
      <c r="K799" s="958"/>
      <c r="L799" s="958"/>
      <c r="M799" s="958"/>
      <c r="N799" s="958"/>
      <c r="O799" s="958"/>
      <c r="P799" s="958"/>
      <c r="Q799" s="958"/>
      <c r="R799" s="958"/>
      <c r="S799" s="958"/>
      <c r="T799" s="958"/>
      <c r="U799" s="958"/>
      <c r="V799" s="958"/>
      <c r="W799" s="958"/>
    </row>
    <row r="800" spans="1:23" ht="15.75" customHeight="1">
      <c r="A800" s="958"/>
      <c r="B800" s="958"/>
      <c r="C800" s="958"/>
      <c r="D800" s="958"/>
      <c r="E800" s="958"/>
      <c r="F800" s="1003"/>
      <c r="G800" s="1341"/>
      <c r="H800" s="1341"/>
      <c r="I800" s="958"/>
      <c r="J800" s="958"/>
      <c r="K800" s="958"/>
      <c r="L800" s="958"/>
      <c r="M800" s="958"/>
      <c r="N800" s="958"/>
      <c r="O800" s="958"/>
      <c r="P800" s="958"/>
      <c r="Q800" s="958"/>
      <c r="R800" s="958"/>
      <c r="S800" s="958"/>
      <c r="T800" s="958"/>
      <c r="U800" s="958"/>
      <c r="V800" s="958"/>
      <c r="W800" s="958"/>
    </row>
    <row r="801" spans="1:23" ht="15.75" customHeight="1">
      <c r="A801" s="958"/>
      <c r="B801" s="958"/>
      <c r="C801" s="958"/>
      <c r="D801" s="958"/>
      <c r="E801" s="958"/>
      <c r="F801" s="1003"/>
      <c r="G801" s="1341"/>
      <c r="H801" s="1341"/>
      <c r="I801" s="958"/>
      <c r="J801" s="958"/>
      <c r="K801" s="958"/>
      <c r="L801" s="958"/>
      <c r="M801" s="958"/>
      <c r="N801" s="958"/>
      <c r="O801" s="958"/>
      <c r="P801" s="958"/>
      <c r="Q801" s="958"/>
      <c r="R801" s="958"/>
      <c r="S801" s="958"/>
      <c r="T801" s="958"/>
      <c r="U801" s="958"/>
      <c r="V801" s="958"/>
      <c r="W801" s="958"/>
    </row>
    <row r="802" spans="1:23" ht="15.75" customHeight="1">
      <c r="A802" s="958"/>
      <c r="B802" s="958"/>
      <c r="C802" s="958"/>
      <c r="D802" s="958"/>
      <c r="E802" s="958"/>
      <c r="F802" s="1003"/>
      <c r="G802" s="1341"/>
      <c r="H802" s="1341"/>
      <c r="I802" s="958"/>
      <c r="J802" s="958"/>
      <c r="K802" s="958"/>
      <c r="L802" s="958"/>
      <c r="M802" s="958"/>
      <c r="N802" s="958"/>
      <c r="O802" s="958"/>
      <c r="P802" s="958"/>
      <c r="Q802" s="958"/>
      <c r="R802" s="958"/>
      <c r="S802" s="958"/>
      <c r="T802" s="958"/>
      <c r="U802" s="958"/>
      <c r="V802" s="958"/>
      <c r="W802" s="958"/>
    </row>
    <row r="803" spans="1:23" ht="15.75" customHeight="1">
      <c r="A803" s="958"/>
      <c r="B803" s="958"/>
      <c r="C803" s="958"/>
      <c r="D803" s="958"/>
      <c r="E803" s="958"/>
      <c r="F803" s="1003"/>
      <c r="G803" s="1341"/>
      <c r="H803" s="1341"/>
      <c r="I803" s="958"/>
      <c r="J803" s="958"/>
      <c r="K803" s="958"/>
      <c r="L803" s="958"/>
      <c r="M803" s="958"/>
      <c r="N803" s="958"/>
      <c r="O803" s="958"/>
      <c r="P803" s="958"/>
      <c r="Q803" s="958"/>
      <c r="R803" s="958"/>
      <c r="S803" s="958"/>
      <c r="T803" s="958"/>
      <c r="U803" s="958"/>
      <c r="V803" s="958"/>
      <c r="W803" s="958"/>
    </row>
    <row r="804" spans="1:23" ht="15.75" customHeight="1">
      <c r="A804" s="958"/>
      <c r="B804" s="958"/>
      <c r="C804" s="958"/>
      <c r="D804" s="958"/>
      <c r="E804" s="958"/>
      <c r="F804" s="1003"/>
      <c r="G804" s="1341"/>
      <c r="H804" s="1341"/>
      <c r="I804" s="958"/>
      <c r="J804" s="958"/>
      <c r="K804" s="958"/>
      <c r="L804" s="958"/>
      <c r="M804" s="958"/>
      <c r="N804" s="958"/>
      <c r="O804" s="958"/>
      <c r="P804" s="958"/>
      <c r="Q804" s="958"/>
      <c r="R804" s="958"/>
      <c r="S804" s="958"/>
      <c r="T804" s="958"/>
      <c r="U804" s="958"/>
      <c r="V804" s="958"/>
      <c r="W804" s="958"/>
    </row>
    <row r="805" spans="1:23" ht="15.75" customHeight="1">
      <c r="A805" s="958"/>
      <c r="B805" s="958"/>
      <c r="C805" s="958"/>
      <c r="D805" s="958"/>
      <c r="E805" s="958"/>
      <c r="F805" s="1003"/>
      <c r="G805" s="1341"/>
      <c r="H805" s="1341"/>
      <c r="I805" s="958"/>
      <c r="J805" s="958"/>
      <c r="K805" s="958"/>
      <c r="L805" s="958"/>
      <c r="M805" s="958"/>
      <c r="N805" s="958"/>
      <c r="O805" s="958"/>
      <c r="P805" s="958"/>
      <c r="Q805" s="958"/>
      <c r="R805" s="958"/>
      <c r="S805" s="958"/>
      <c r="T805" s="958"/>
      <c r="U805" s="958"/>
      <c r="V805" s="958"/>
      <c r="W805" s="958"/>
    </row>
    <row r="806" spans="1:23" ht="15.75" customHeight="1">
      <c r="A806" s="958"/>
      <c r="B806" s="958"/>
      <c r="C806" s="958"/>
      <c r="D806" s="958"/>
      <c r="E806" s="958"/>
      <c r="F806" s="1003"/>
      <c r="G806" s="1341"/>
      <c r="H806" s="1341"/>
      <c r="I806" s="958"/>
      <c r="J806" s="958"/>
      <c r="K806" s="958"/>
      <c r="L806" s="958"/>
      <c r="M806" s="958"/>
      <c r="N806" s="958"/>
      <c r="O806" s="958"/>
      <c r="P806" s="958"/>
      <c r="Q806" s="958"/>
      <c r="R806" s="958"/>
      <c r="S806" s="958"/>
      <c r="T806" s="958"/>
      <c r="U806" s="958"/>
      <c r="V806" s="958"/>
      <c r="W806" s="958"/>
    </row>
    <row r="807" spans="1:23" ht="15.75" customHeight="1">
      <c r="A807" s="958"/>
      <c r="B807" s="958"/>
      <c r="C807" s="958"/>
      <c r="D807" s="958"/>
      <c r="E807" s="958"/>
      <c r="F807" s="1003"/>
      <c r="G807" s="1341"/>
      <c r="H807" s="1341"/>
      <c r="I807" s="958"/>
      <c r="J807" s="958"/>
      <c r="K807" s="958"/>
      <c r="L807" s="958"/>
      <c r="M807" s="958"/>
      <c r="N807" s="958"/>
      <c r="O807" s="958"/>
      <c r="P807" s="958"/>
      <c r="Q807" s="958"/>
      <c r="R807" s="958"/>
      <c r="S807" s="958"/>
      <c r="T807" s="958"/>
      <c r="U807" s="958"/>
      <c r="V807" s="958"/>
      <c r="W807" s="958"/>
    </row>
    <row r="808" spans="1:23" ht="15.75" customHeight="1">
      <c r="A808" s="958"/>
      <c r="B808" s="958"/>
      <c r="C808" s="958"/>
      <c r="D808" s="958"/>
      <c r="E808" s="958"/>
      <c r="F808" s="1003"/>
      <c r="G808" s="1341"/>
      <c r="H808" s="1341"/>
      <c r="I808" s="958"/>
      <c r="J808" s="958"/>
      <c r="K808" s="958"/>
      <c r="L808" s="958"/>
      <c r="M808" s="958"/>
      <c r="N808" s="958"/>
      <c r="O808" s="958"/>
      <c r="P808" s="958"/>
      <c r="Q808" s="958"/>
      <c r="R808" s="958"/>
      <c r="S808" s="958"/>
      <c r="T808" s="958"/>
      <c r="U808" s="958"/>
      <c r="V808" s="958"/>
      <c r="W808" s="958"/>
    </row>
    <row r="809" spans="1:23" ht="15.75" customHeight="1">
      <c r="A809" s="958"/>
      <c r="B809" s="958"/>
      <c r="C809" s="958"/>
      <c r="D809" s="958"/>
      <c r="E809" s="958"/>
      <c r="F809" s="1003"/>
      <c r="G809" s="1341"/>
      <c r="H809" s="1341"/>
      <c r="I809" s="958"/>
      <c r="J809" s="958"/>
      <c r="K809" s="958"/>
      <c r="L809" s="958"/>
      <c r="M809" s="958"/>
      <c r="N809" s="958"/>
      <c r="O809" s="958"/>
      <c r="P809" s="958"/>
      <c r="Q809" s="958"/>
      <c r="R809" s="958"/>
      <c r="S809" s="958"/>
      <c r="T809" s="958"/>
      <c r="U809" s="958"/>
      <c r="V809" s="958"/>
      <c r="W809" s="958"/>
    </row>
    <row r="810" spans="1:23" ht="15.75" customHeight="1">
      <c r="A810" s="958"/>
      <c r="B810" s="958"/>
      <c r="C810" s="958"/>
      <c r="D810" s="958"/>
      <c r="E810" s="958"/>
      <c r="F810" s="1003"/>
      <c r="G810" s="1341"/>
      <c r="H810" s="1341"/>
      <c r="I810" s="958"/>
      <c r="J810" s="958"/>
      <c r="K810" s="958"/>
      <c r="L810" s="958"/>
      <c r="M810" s="958"/>
      <c r="N810" s="958"/>
      <c r="O810" s="958"/>
      <c r="P810" s="958"/>
      <c r="Q810" s="958"/>
      <c r="R810" s="958"/>
      <c r="S810" s="958"/>
      <c r="T810" s="958"/>
      <c r="U810" s="958"/>
      <c r="V810" s="958"/>
      <c r="W810" s="958"/>
    </row>
    <row r="811" spans="1:23" ht="15.75" customHeight="1">
      <c r="A811" s="958"/>
      <c r="B811" s="958"/>
      <c r="C811" s="958"/>
      <c r="D811" s="958"/>
      <c r="E811" s="958"/>
      <c r="F811" s="1003"/>
      <c r="G811" s="1341"/>
      <c r="H811" s="1341"/>
      <c r="I811" s="958"/>
      <c r="J811" s="958"/>
      <c r="K811" s="958"/>
      <c r="L811" s="958"/>
      <c r="M811" s="958"/>
      <c r="N811" s="958"/>
      <c r="O811" s="958"/>
      <c r="P811" s="958"/>
      <c r="Q811" s="958"/>
      <c r="R811" s="958"/>
      <c r="S811" s="958"/>
      <c r="T811" s="958"/>
      <c r="U811" s="958"/>
      <c r="V811" s="958"/>
      <c r="W811" s="958"/>
    </row>
    <row r="812" spans="1:23" ht="15.75" customHeight="1">
      <c r="A812" s="958"/>
      <c r="B812" s="958"/>
      <c r="C812" s="958"/>
      <c r="D812" s="958"/>
      <c r="E812" s="958"/>
      <c r="F812" s="1003"/>
      <c r="G812" s="1341"/>
      <c r="H812" s="1341"/>
      <c r="I812" s="958"/>
      <c r="J812" s="958"/>
      <c r="K812" s="958"/>
      <c r="L812" s="958"/>
      <c r="M812" s="958"/>
      <c r="N812" s="958"/>
      <c r="O812" s="958"/>
      <c r="P812" s="958"/>
      <c r="Q812" s="958"/>
      <c r="R812" s="958"/>
      <c r="S812" s="958"/>
      <c r="T812" s="958"/>
      <c r="U812" s="958"/>
      <c r="V812" s="958"/>
      <c r="W812" s="958"/>
    </row>
    <row r="813" spans="1:23" ht="15.75" customHeight="1">
      <c r="A813" s="958"/>
      <c r="B813" s="958"/>
      <c r="C813" s="958"/>
      <c r="D813" s="958"/>
      <c r="E813" s="958"/>
      <c r="F813" s="1003"/>
      <c r="G813" s="1341"/>
      <c r="H813" s="1341"/>
      <c r="I813" s="958"/>
      <c r="J813" s="958"/>
      <c r="K813" s="958"/>
      <c r="L813" s="958"/>
      <c r="M813" s="958"/>
      <c r="N813" s="958"/>
      <c r="O813" s="958"/>
      <c r="P813" s="958"/>
      <c r="Q813" s="958"/>
      <c r="R813" s="958"/>
      <c r="S813" s="958"/>
      <c r="T813" s="958"/>
      <c r="U813" s="958"/>
      <c r="V813" s="958"/>
      <c r="W813" s="958"/>
    </row>
    <row r="814" spans="1:23" ht="15.75" customHeight="1">
      <c r="A814" s="958"/>
      <c r="B814" s="958"/>
      <c r="C814" s="958"/>
      <c r="D814" s="958"/>
      <c r="E814" s="958"/>
      <c r="F814" s="1003"/>
      <c r="G814" s="1341"/>
      <c r="H814" s="1341"/>
      <c r="I814" s="958"/>
      <c r="J814" s="958"/>
      <c r="K814" s="958"/>
      <c r="L814" s="958"/>
      <c r="M814" s="958"/>
      <c r="N814" s="958"/>
      <c r="O814" s="958"/>
      <c r="P814" s="958"/>
      <c r="Q814" s="958"/>
      <c r="R814" s="958"/>
      <c r="S814" s="958"/>
      <c r="T814" s="958"/>
      <c r="U814" s="958"/>
      <c r="V814" s="958"/>
      <c r="W814" s="958"/>
    </row>
    <row r="815" spans="1:23" ht="15.75" customHeight="1">
      <c r="A815" s="958"/>
      <c r="B815" s="958"/>
      <c r="C815" s="958"/>
      <c r="D815" s="958"/>
      <c r="E815" s="958"/>
      <c r="F815" s="1003"/>
      <c r="G815" s="1341"/>
      <c r="H815" s="1341"/>
      <c r="I815" s="958"/>
      <c r="J815" s="958"/>
      <c r="K815" s="958"/>
      <c r="L815" s="958"/>
      <c r="M815" s="958"/>
      <c r="N815" s="958"/>
      <c r="O815" s="958"/>
      <c r="P815" s="958"/>
      <c r="Q815" s="958"/>
      <c r="R815" s="958"/>
      <c r="S815" s="958"/>
      <c r="T815" s="958"/>
      <c r="U815" s="958"/>
      <c r="V815" s="958"/>
      <c r="W815" s="958"/>
    </row>
    <row r="816" spans="1:23" ht="15.75" customHeight="1">
      <c r="A816" s="958"/>
      <c r="B816" s="958"/>
      <c r="C816" s="958"/>
      <c r="D816" s="958"/>
      <c r="E816" s="958"/>
      <c r="F816" s="1003"/>
      <c r="G816" s="1341"/>
      <c r="H816" s="1341"/>
      <c r="I816" s="958"/>
      <c r="J816" s="958"/>
      <c r="K816" s="958"/>
      <c r="L816" s="958"/>
      <c r="M816" s="958"/>
      <c r="N816" s="958"/>
      <c r="O816" s="958"/>
      <c r="P816" s="958"/>
      <c r="Q816" s="958"/>
      <c r="R816" s="958"/>
      <c r="S816" s="958"/>
      <c r="T816" s="958"/>
      <c r="U816" s="958"/>
      <c r="V816" s="958"/>
      <c r="W816" s="958"/>
    </row>
    <row r="817" spans="1:23" ht="15.75" customHeight="1">
      <c r="A817" s="958"/>
      <c r="B817" s="958"/>
      <c r="C817" s="958"/>
      <c r="D817" s="958"/>
      <c r="E817" s="958"/>
      <c r="F817" s="1003"/>
      <c r="G817" s="1341"/>
      <c r="H817" s="1341"/>
      <c r="I817" s="958"/>
      <c r="J817" s="958"/>
      <c r="K817" s="958"/>
      <c r="L817" s="958"/>
      <c r="M817" s="958"/>
      <c r="N817" s="958"/>
      <c r="O817" s="958"/>
      <c r="P817" s="958"/>
      <c r="Q817" s="958"/>
      <c r="R817" s="958"/>
      <c r="S817" s="958"/>
      <c r="T817" s="958"/>
      <c r="U817" s="958"/>
      <c r="V817" s="958"/>
      <c r="W817" s="958"/>
    </row>
    <row r="818" spans="1:23" ht="15.75" customHeight="1">
      <c r="A818" s="958"/>
      <c r="B818" s="958"/>
      <c r="C818" s="958"/>
      <c r="D818" s="958"/>
      <c r="E818" s="958"/>
      <c r="F818" s="1003"/>
      <c r="G818" s="1341"/>
      <c r="H818" s="1341"/>
      <c r="I818" s="958"/>
      <c r="J818" s="958"/>
      <c r="K818" s="958"/>
      <c r="L818" s="958"/>
      <c r="M818" s="958"/>
      <c r="N818" s="958"/>
      <c r="O818" s="958"/>
      <c r="P818" s="958"/>
      <c r="Q818" s="958"/>
      <c r="R818" s="958"/>
      <c r="S818" s="958"/>
      <c r="T818" s="958"/>
      <c r="U818" s="958"/>
      <c r="V818" s="958"/>
      <c r="W818" s="958"/>
    </row>
    <row r="819" spans="1:23" ht="15.75" customHeight="1">
      <c r="A819" s="958"/>
      <c r="B819" s="958"/>
      <c r="C819" s="958"/>
      <c r="D819" s="958"/>
      <c r="E819" s="958"/>
      <c r="F819" s="1003"/>
      <c r="G819" s="1341"/>
      <c r="H819" s="1341"/>
      <c r="I819" s="958"/>
      <c r="J819" s="958"/>
      <c r="K819" s="958"/>
      <c r="L819" s="958"/>
      <c r="M819" s="958"/>
      <c r="N819" s="958"/>
      <c r="O819" s="958"/>
      <c r="P819" s="958"/>
      <c r="Q819" s="958"/>
      <c r="R819" s="958"/>
      <c r="S819" s="958"/>
      <c r="T819" s="958"/>
      <c r="U819" s="958"/>
      <c r="V819" s="958"/>
      <c r="W819" s="958"/>
    </row>
    <row r="820" spans="1:23" ht="15.75" customHeight="1">
      <c r="A820" s="958"/>
      <c r="B820" s="958"/>
      <c r="C820" s="958"/>
      <c r="D820" s="958"/>
      <c r="E820" s="958"/>
      <c r="F820" s="1003"/>
      <c r="G820" s="1341"/>
      <c r="H820" s="1341"/>
      <c r="I820" s="958"/>
      <c r="J820" s="958"/>
      <c r="K820" s="958"/>
      <c r="L820" s="958"/>
      <c r="M820" s="958"/>
      <c r="N820" s="958"/>
      <c r="O820" s="958"/>
      <c r="P820" s="958"/>
      <c r="Q820" s="958"/>
      <c r="R820" s="958"/>
      <c r="S820" s="958"/>
      <c r="T820" s="958"/>
      <c r="U820" s="958"/>
      <c r="V820" s="958"/>
      <c r="W820" s="958"/>
    </row>
    <row r="821" spans="1:23" ht="15.75" customHeight="1">
      <c r="A821" s="958"/>
      <c r="B821" s="958"/>
      <c r="C821" s="958"/>
      <c r="D821" s="958"/>
      <c r="E821" s="958"/>
      <c r="F821" s="1003"/>
      <c r="G821" s="1341"/>
      <c r="H821" s="1341"/>
      <c r="I821" s="958"/>
      <c r="J821" s="958"/>
      <c r="K821" s="958"/>
      <c r="L821" s="958"/>
      <c r="M821" s="958"/>
      <c r="N821" s="958"/>
      <c r="O821" s="958"/>
      <c r="P821" s="958"/>
      <c r="Q821" s="958"/>
      <c r="R821" s="958"/>
      <c r="S821" s="958"/>
      <c r="T821" s="958"/>
      <c r="U821" s="958"/>
      <c r="V821" s="958"/>
      <c r="W821" s="958"/>
    </row>
    <row r="822" spans="1:23" ht="15.75" customHeight="1">
      <c r="A822" s="958"/>
      <c r="B822" s="958"/>
      <c r="C822" s="958"/>
      <c r="D822" s="958"/>
      <c r="E822" s="958"/>
      <c r="F822" s="1003"/>
      <c r="G822" s="1341"/>
      <c r="H822" s="1341"/>
      <c r="I822" s="958"/>
      <c r="J822" s="958"/>
      <c r="K822" s="958"/>
      <c r="L822" s="958"/>
      <c r="M822" s="958"/>
      <c r="N822" s="958"/>
      <c r="O822" s="958"/>
      <c r="P822" s="958"/>
      <c r="Q822" s="958"/>
      <c r="R822" s="958"/>
      <c r="S822" s="958"/>
      <c r="T822" s="958"/>
      <c r="U822" s="958"/>
      <c r="V822" s="958"/>
      <c r="W822" s="958"/>
    </row>
    <row r="823" spans="1:23" ht="15.75" customHeight="1">
      <c r="A823" s="958"/>
      <c r="B823" s="958"/>
      <c r="C823" s="958"/>
      <c r="D823" s="958"/>
      <c r="E823" s="958"/>
      <c r="F823" s="1003"/>
      <c r="G823" s="1341"/>
      <c r="H823" s="1341"/>
      <c r="I823" s="958"/>
      <c r="J823" s="958"/>
      <c r="K823" s="958"/>
      <c r="L823" s="958"/>
      <c r="M823" s="958"/>
      <c r="N823" s="958"/>
      <c r="O823" s="958"/>
      <c r="P823" s="958"/>
      <c r="Q823" s="958"/>
      <c r="R823" s="958"/>
      <c r="S823" s="958"/>
      <c r="T823" s="958"/>
      <c r="U823" s="958"/>
      <c r="V823" s="958"/>
      <c r="W823" s="958"/>
    </row>
    <row r="824" spans="1:23" ht="15.75" customHeight="1">
      <c r="A824" s="958"/>
      <c r="B824" s="958"/>
      <c r="C824" s="958"/>
      <c r="D824" s="958"/>
      <c r="E824" s="958"/>
      <c r="F824" s="1003"/>
      <c r="G824" s="1341"/>
      <c r="H824" s="1341"/>
      <c r="I824" s="958"/>
      <c r="J824" s="958"/>
      <c r="K824" s="958"/>
      <c r="L824" s="958"/>
      <c r="M824" s="958"/>
      <c r="N824" s="958"/>
      <c r="O824" s="958"/>
      <c r="P824" s="958"/>
      <c r="Q824" s="958"/>
      <c r="R824" s="958"/>
      <c r="S824" s="958"/>
      <c r="T824" s="958"/>
      <c r="U824" s="958"/>
      <c r="V824" s="958"/>
      <c r="W824" s="958"/>
    </row>
    <row r="825" spans="1:23" ht="15.75" customHeight="1">
      <c r="A825" s="958"/>
      <c r="B825" s="958"/>
      <c r="C825" s="958"/>
      <c r="D825" s="958"/>
      <c r="E825" s="958"/>
      <c r="F825" s="1003"/>
      <c r="G825" s="1341"/>
      <c r="H825" s="1341"/>
      <c r="I825" s="958"/>
      <c r="J825" s="958"/>
      <c r="K825" s="958"/>
      <c r="L825" s="958"/>
      <c r="M825" s="958"/>
      <c r="N825" s="958"/>
      <c r="O825" s="958"/>
      <c r="P825" s="958"/>
      <c r="Q825" s="958"/>
      <c r="R825" s="958"/>
      <c r="S825" s="958"/>
      <c r="T825" s="958"/>
      <c r="U825" s="958"/>
      <c r="V825" s="958"/>
      <c r="W825" s="958"/>
    </row>
    <row r="826" spans="1:23" ht="15.75" customHeight="1">
      <c r="A826" s="958"/>
      <c r="B826" s="958"/>
      <c r="C826" s="958"/>
      <c r="D826" s="958"/>
      <c r="E826" s="958"/>
      <c r="F826" s="1003"/>
      <c r="G826" s="1341"/>
      <c r="H826" s="1341"/>
      <c r="I826" s="958"/>
      <c r="J826" s="958"/>
      <c r="K826" s="958"/>
      <c r="L826" s="958"/>
      <c r="M826" s="958"/>
      <c r="N826" s="958"/>
      <c r="O826" s="958"/>
      <c r="P826" s="958"/>
      <c r="Q826" s="958"/>
      <c r="R826" s="958"/>
      <c r="S826" s="958"/>
      <c r="T826" s="958"/>
      <c r="U826" s="958"/>
      <c r="V826" s="958"/>
      <c r="W826" s="958"/>
    </row>
    <row r="827" spans="1:23" ht="15.75" customHeight="1">
      <c r="A827" s="958"/>
      <c r="B827" s="958"/>
      <c r="C827" s="958"/>
      <c r="D827" s="958"/>
      <c r="E827" s="958"/>
      <c r="F827" s="1003"/>
      <c r="G827" s="1341"/>
      <c r="H827" s="1341"/>
      <c r="I827" s="958"/>
      <c r="J827" s="958"/>
      <c r="K827" s="958"/>
      <c r="L827" s="958"/>
      <c r="M827" s="958"/>
      <c r="N827" s="958"/>
      <c r="O827" s="958"/>
      <c r="P827" s="958"/>
      <c r="Q827" s="958"/>
      <c r="R827" s="958"/>
      <c r="S827" s="958"/>
      <c r="T827" s="958"/>
      <c r="U827" s="958"/>
      <c r="V827" s="958"/>
      <c r="W827" s="958"/>
    </row>
    <row r="828" spans="1:23" ht="15.75" customHeight="1">
      <c r="A828" s="958"/>
      <c r="B828" s="958"/>
      <c r="C828" s="958"/>
      <c r="D828" s="958"/>
      <c r="E828" s="958"/>
      <c r="F828" s="1003"/>
      <c r="G828" s="1341"/>
      <c r="H828" s="1341"/>
      <c r="I828" s="958"/>
      <c r="J828" s="958"/>
      <c r="K828" s="958"/>
      <c r="L828" s="958"/>
      <c r="M828" s="958"/>
      <c r="N828" s="958"/>
      <c r="O828" s="958"/>
      <c r="P828" s="958"/>
      <c r="Q828" s="958"/>
      <c r="R828" s="958"/>
      <c r="S828" s="958"/>
      <c r="T828" s="958"/>
      <c r="U828" s="958"/>
      <c r="V828" s="958"/>
      <c r="W828" s="958"/>
    </row>
    <row r="829" spans="1:23" ht="15.75" customHeight="1">
      <c r="A829" s="958"/>
      <c r="B829" s="958"/>
      <c r="C829" s="958"/>
      <c r="D829" s="958"/>
      <c r="E829" s="958"/>
      <c r="F829" s="1003"/>
      <c r="G829" s="1341"/>
      <c r="H829" s="1341"/>
      <c r="I829" s="958"/>
      <c r="J829" s="958"/>
      <c r="K829" s="958"/>
      <c r="L829" s="958"/>
      <c r="M829" s="958"/>
      <c r="N829" s="958"/>
      <c r="O829" s="958"/>
      <c r="P829" s="958"/>
      <c r="Q829" s="958"/>
      <c r="R829" s="958"/>
      <c r="S829" s="958"/>
      <c r="T829" s="958"/>
      <c r="U829" s="958"/>
      <c r="V829" s="958"/>
      <c r="W829" s="958"/>
    </row>
    <row r="830" spans="1:23" ht="15.75" customHeight="1">
      <c r="A830" s="958"/>
      <c r="B830" s="958"/>
      <c r="C830" s="958"/>
      <c r="D830" s="958"/>
      <c r="E830" s="958"/>
      <c r="F830" s="1003"/>
      <c r="G830" s="1341"/>
      <c r="H830" s="1341"/>
      <c r="I830" s="958"/>
      <c r="J830" s="958"/>
      <c r="K830" s="958"/>
      <c r="L830" s="958"/>
      <c r="M830" s="958"/>
      <c r="N830" s="958"/>
      <c r="O830" s="958"/>
      <c r="P830" s="958"/>
      <c r="Q830" s="958"/>
      <c r="R830" s="958"/>
      <c r="S830" s="958"/>
      <c r="T830" s="958"/>
      <c r="U830" s="958"/>
      <c r="V830" s="958"/>
      <c r="W830" s="958"/>
    </row>
    <row r="831" spans="1:23" ht="15.75" customHeight="1">
      <c r="A831" s="958"/>
      <c r="B831" s="958"/>
      <c r="C831" s="958"/>
      <c r="D831" s="958"/>
      <c r="E831" s="958"/>
      <c r="F831" s="1003"/>
      <c r="G831" s="1341"/>
      <c r="H831" s="1341"/>
      <c r="I831" s="958"/>
      <c r="J831" s="958"/>
      <c r="K831" s="958"/>
      <c r="L831" s="958"/>
      <c r="M831" s="958"/>
      <c r="N831" s="958"/>
      <c r="O831" s="958"/>
      <c r="P831" s="958"/>
      <c r="Q831" s="958"/>
      <c r="R831" s="958"/>
      <c r="S831" s="958"/>
      <c r="T831" s="958"/>
      <c r="U831" s="958"/>
      <c r="V831" s="958"/>
      <c r="W831" s="958"/>
    </row>
    <row r="832" spans="1:23" ht="15.75" customHeight="1">
      <c r="A832" s="958"/>
      <c r="B832" s="958"/>
      <c r="C832" s="958"/>
      <c r="D832" s="958"/>
      <c r="E832" s="958"/>
      <c r="F832" s="1003"/>
      <c r="G832" s="1341"/>
      <c r="H832" s="1341"/>
      <c r="I832" s="958"/>
      <c r="J832" s="958"/>
      <c r="K832" s="958"/>
      <c r="L832" s="958"/>
      <c r="M832" s="958"/>
      <c r="N832" s="958"/>
      <c r="O832" s="958"/>
      <c r="P832" s="958"/>
      <c r="Q832" s="958"/>
      <c r="R832" s="958"/>
      <c r="S832" s="958"/>
      <c r="T832" s="958"/>
      <c r="U832" s="958"/>
      <c r="V832" s="958"/>
      <c r="W832" s="958"/>
    </row>
    <row r="833" spans="1:23" ht="15.75" customHeight="1">
      <c r="A833" s="958"/>
      <c r="B833" s="958"/>
      <c r="C833" s="958"/>
      <c r="D833" s="958"/>
      <c r="E833" s="958"/>
      <c r="F833" s="1003"/>
      <c r="G833" s="1341"/>
      <c r="H833" s="1341"/>
      <c r="I833" s="958"/>
      <c r="J833" s="958"/>
      <c r="K833" s="958"/>
      <c r="L833" s="958"/>
      <c r="M833" s="958"/>
      <c r="N833" s="958"/>
      <c r="O833" s="958"/>
      <c r="P833" s="958"/>
      <c r="Q833" s="958"/>
      <c r="R833" s="958"/>
      <c r="S833" s="958"/>
      <c r="T833" s="958"/>
      <c r="U833" s="958"/>
      <c r="V833" s="958"/>
      <c r="W833" s="958"/>
    </row>
    <row r="834" spans="1:23" ht="15.75" customHeight="1">
      <c r="A834" s="958"/>
      <c r="B834" s="958"/>
      <c r="C834" s="958"/>
      <c r="D834" s="958"/>
      <c r="E834" s="958"/>
      <c r="F834" s="1003"/>
      <c r="G834" s="1341"/>
      <c r="H834" s="1341"/>
      <c r="I834" s="958"/>
      <c r="J834" s="958"/>
      <c r="K834" s="958"/>
      <c r="L834" s="958"/>
      <c r="M834" s="958"/>
      <c r="N834" s="958"/>
      <c r="O834" s="958"/>
      <c r="P834" s="958"/>
      <c r="Q834" s="958"/>
      <c r="R834" s="958"/>
      <c r="S834" s="958"/>
      <c r="T834" s="958"/>
      <c r="U834" s="958"/>
      <c r="V834" s="958"/>
      <c r="W834" s="958"/>
    </row>
    <row r="835" spans="1:23" ht="15.75" customHeight="1">
      <c r="A835" s="958"/>
      <c r="B835" s="958"/>
      <c r="C835" s="958"/>
      <c r="D835" s="958"/>
      <c r="E835" s="958"/>
      <c r="F835" s="1003"/>
      <c r="G835" s="1341"/>
      <c r="H835" s="1341"/>
      <c r="I835" s="958"/>
      <c r="J835" s="958"/>
      <c r="K835" s="958"/>
      <c r="L835" s="958"/>
      <c r="M835" s="958"/>
      <c r="N835" s="958"/>
      <c r="O835" s="958"/>
      <c r="P835" s="958"/>
      <c r="Q835" s="958"/>
      <c r="R835" s="958"/>
      <c r="S835" s="958"/>
      <c r="T835" s="958"/>
      <c r="U835" s="958"/>
      <c r="V835" s="958"/>
      <c r="W835" s="958"/>
    </row>
    <row r="836" spans="1:23" ht="15.75" customHeight="1">
      <c r="A836" s="958"/>
      <c r="B836" s="958"/>
      <c r="C836" s="958"/>
      <c r="D836" s="958"/>
      <c r="E836" s="958"/>
      <c r="F836" s="1003"/>
      <c r="G836" s="1341"/>
      <c r="H836" s="1341"/>
      <c r="I836" s="958"/>
      <c r="J836" s="958"/>
      <c r="K836" s="958"/>
      <c r="L836" s="958"/>
      <c r="M836" s="958"/>
      <c r="N836" s="958"/>
      <c r="O836" s="958"/>
      <c r="P836" s="958"/>
      <c r="Q836" s="958"/>
      <c r="R836" s="958"/>
      <c r="S836" s="958"/>
      <c r="T836" s="958"/>
      <c r="U836" s="958"/>
      <c r="V836" s="958"/>
      <c r="W836" s="958"/>
    </row>
    <row r="837" spans="1:23" ht="15.75" customHeight="1">
      <c r="A837" s="958"/>
      <c r="B837" s="958"/>
      <c r="C837" s="958"/>
      <c r="D837" s="958"/>
      <c r="E837" s="958"/>
      <c r="F837" s="1003"/>
      <c r="G837" s="1341"/>
      <c r="H837" s="1341"/>
      <c r="I837" s="958"/>
      <c r="J837" s="958"/>
      <c r="K837" s="958"/>
      <c r="L837" s="958"/>
      <c r="M837" s="958"/>
      <c r="N837" s="958"/>
      <c r="O837" s="958"/>
      <c r="P837" s="958"/>
      <c r="Q837" s="958"/>
      <c r="R837" s="958"/>
      <c r="S837" s="958"/>
      <c r="T837" s="958"/>
      <c r="U837" s="958"/>
      <c r="V837" s="958"/>
      <c r="W837" s="958"/>
    </row>
    <row r="838" spans="1:23" ht="15.75" customHeight="1">
      <c r="A838" s="958"/>
      <c r="B838" s="958"/>
      <c r="C838" s="958"/>
      <c r="D838" s="958"/>
      <c r="E838" s="958"/>
      <c r="F838" s="1003"/>
      <c r="G838" s="1341"/>
      <c r="H838" s="1341"/>
      <c r="I838" s="958"/>
      <c r="J838" s="958"/>
      <c r="K838" s="958"/>
      <c r="L838" s="958"/>
      <c r="M838" s="958"/>
      <c r="N838" s="958"/>
      <c r="O838" s="958"/>
      <c r="P838" s="958"/>
      <c r="Q838" s="958"/>
      <c r="R838" s="958"/>
      <c r="S838" s="958"/>
      <c r="T838" s="958"/>
      <c r="U838" s="958"/>
      <c r="V838" s="958"/>
      <c r="W838" s="958"/>
    </row>
    <row r="839" spans="1:23" ht="15.75" customHeight="1">
      <c r="A839" s="958"/>
      <c r="B839" s="958"/>
      <c r="C839" s="958"/>
      <c r="D839" s="958"/>
      <c r="E839" s="958"/>
      <c r="F839" s="1003"/>
      <c r="G839" s="1341"/>
      <c r="H839" s="1341"/>
      <c r="I839" s="958"/>
      <c r="J839" s="958"/>
      <c r="K839" s="958"/>
      <c r="L839" s="958"/>
      <c r="M839" s="958"/>
      <c r="N839" s="958"/>
      <c r="O839" s="958"/>
      <c r="P839" s="958"/>
      <c r="Q839" s="958"/>
      <c r="R839" s="958"/>
      <c r="S839" s="958"/>
      <c r="T839" s="958"/>
      <c r="U839" s="958"/>
      <c r="V839" s="958"/>
      <c r="W839" s="958"/>
    </row>
    <row r="840" spans="1:23" ht="15.75" customHeight="1">
      <c r="A840" s="958"/>
      <c r="B840" s="958"/>
      <c r="C840" s="958"/>
      <c r="D840" s="958"/>
      <c r="E840" s="958"/>
      <c r="F840" s="1003"/>
      <c r="G840" s="1341"/>
      <c r="H840" s="1341"/>
      <c r="I840" s="958"/>
      <c r="J840" s="958"/>
      <c r="K840" s="958"/>
      <c r="L840" s="958"/>
      <c r="M840" s="958"/>
      <c r="N840" s="958"/>
      <c r="O840" s="958"/>
      <c r="P840" s="958"/>
      <c r="Q840" s="958"/>
      <c r="R840" s="958"/>
      <c r="S840" s="958"/>
      <c r="T840" s="958"/>
      <c r="U840" s="958"/>
      <c r="V840" s="958"/>
      <c r="W840" s="958"/>
    </row>
    <row r="841" spans="1:23" ht="15.75" customHeight="1">
      <c r="A841" s="958"/>
      <c r="B841" s="958"/>
      <c r="C841" s="958"/>
      <c r="D841" s="958"/>
      <c r="E841" s="958"/>
      <c r="F841" s="1003"/>
      <c r="G841" s="1341"/>
      <c r="H841" s="1341"/>
      <c r="I841" s="958"/>
      <c r="J841" s="958"/>
      <c r="K841" s="958"/>
      <c r="L841" s="958"/>
      <c r="M841" s="958"/>
      <c r="N841" s="958"/>
      <c r="O841" s="958"/>
      <c r="P841" s="958"/>
      <c r="Q841" s="958"/>
      <c r="R841" s="958"/>
      <c r="S841" s="958"/>
      <c r="T841" s="958"/>
      <c r="U841" s="958"/>
      <c r="V841" s="958"/>
      <c r="W841" s="958"/>
    </row>
    <row r="842" spans="1:23" ht="15.75" customHeight="1">
      <c r="A842" s="958"/>
      <c r="B842" s="958"/>
      <c r="C842" s="958"/>
      <c r="D842" s="958"/>
      <c r="E842" s="958"/>
      <c r="F842" s="1003"/>
      <c r="G842" s="1341"/>
      <c r="H842" s="1341"/>
      <c r="I842" s="958"/>
      <c r="J842" s="958"/>
      <c r="K842" s="958"/>
      <c r="L842" s="958"/>
      <c r="M842" s="958"/>
      <c r="N842" s="958"/>
      <c r="O842" s="958"/>
      <c r="P842" s="958"/>
      <c r="Q842" s="958"/>
      <c r="R842" s="958"/>
      <c r="S842" s="958"/>
      <c r="T842" s="958"/>
      <c r="U842" s="958"/>
      <c r="V842" s="958"/>
      <c r="W842" s="958"/>
    </row>
    <row r="843" spans="1:23" ht="15.75" customHeight="1">
      <c r="A843" s="958"/>
      <c r="B843" s="958"/>
      <c r="C843" s="958"/>
      <c r="D843" s="958"/>
      <c r="E843" s="958"/>
      <c r="F843" s="1003"/>
      <c r="G843" s="1341"/>
      <c r="H843" s="1341"/>
      <c r="I843" s="958"/>
      <c r="J843" s="958"/>
      <c r="K843" s="958"/>
      <c r="L843" s="958"/>
      <c r="M843" s="958"/>
      <c r="N843" s="958"/>
      <c r="O843" s="958"/>
      <c r="P843" s="958"/>
      <c r="Q843" s="958"/>
      <c r="R843" s="958"/>
      <c r="S843" s="958"/>
      <c r="T843" s="958"/>
      <c r="U843" s="958"/>
      <c r="V843" s="958"/>
      <c r="W843" s="958"/>
    </row>
    <row r="844" spans="1:23" ht="15.75" customHeight="1">
      <c r="A844" s="958"/>
      <c r="B844" s="958"/>
      <c r="C844" s="958"/>
      <c r="D844" s="958"/>
      <c r="E844" s="958"/>
      <c r="F844" s="1003"/>
      <c r="G844" s="1341"/>
      <c r="H844" s="1341"/>
      <c r="I844" s="958"/>
      <c r="J844" s="958"/>
      <c r="K844" s="958"/>
      <c r="L844" s="958"/>
      <c r="M844" s="958"/>
      <c r="N844" s="958"/>
      <c r="O844" s="958"/>
      <c r="P844" s="958"/>
      <c r="Q844" s="958"/>
      <c r="R844" s="958"/>
      <c r="S844" s="958"/>
      <c r="T844" s="958"/>
      <c r="U844" s="958"/>
      <c r="V844" s="958"/>
      <c r="W844" s="958"/>
    </row>
    <row r="845" spans="1:23" ht="15.75" customHeight="1">
      <c r="A845" s="958"/>
      <c r="B845" s="958"/>
      <c r="C845" s="958"/>
      <c r="D845" s="958"/>
      <c r="E845" s="958"/>
      <c r="F845" s="1003"/>
      <c r="G845" s="1341"/>
      <c r="H845" s="1341"/>
      <c r="I845" s="958"/>
      <c r="J845" s="958"/>
      <c r="K845" s="958"/>
      <c r="L845" s="958"/>
      <c r="M845" s="958"/>
      <c r="N845" s="958"/>
      <c r="O845" s="958"/>
      <c r="P845" s="958"/>
      <c r="Q845" s="958"/>
      <c r="R845" s="958"/>
      <c r="S845" s="958"/>
      <c r="T845" s="958"/>
      <c r="U845" s="958"/>
      <c r="V845" s="958"/>
      <c r="W845" s="958"/>
    </row>
    <row r="846" spans="1:23" ht="15.75" customHeight="1">
      <c r="A846" s="958"/>
      <c r="B846" s="958"/>
      <c r="C846" s="958"/>
      <c r="D846" s="958"/>
      <c r="E846" s="958"/>
      <c r="F846" s="1003"/>
      <c r="G846" s="1341"/>
      <c r="H846" s="1341"/>
      <c r="I846" s="958"/>
      <c r="J846" s="958"/>
      <c r="K846" s="958"/>
      <c r="L846" s="958"/>
      <c r="M846" s="958"/>
      <c r="N846" s="958"/>
      <c r="O846" s="958"/>
      <c r="P846" s="958"/>
      <c r="Q846" s="958"/>
      <c r="R846" s="958"/>
      <c r="S846" s="958"/>
      <c r="T846" s="958"/>
      <c r="U846" s="958"/>
      <c r="V846" s="958"/>
      <c r="W846" s="958"/>
    </row>
    <row r="847" spans="1:23" ht="15.75" customHeight="1">
      <c r="A847" s="958"/>
      <c r="B847" s="958"/>
      <c r="C847" s="958"/>
      <c r="D847" s="958"/>
      <c r="E847" s="958"/>
      <c r="F847" s="1003"/>
      <c r="G847" s="1341"/>
      <c r="H847" s="1341"/>
      <c r="I847" s="958"/>
      <c r="J847" s="958"/>
      <c r="K847" s="958"/>
      <c r="L847" s="958"/>
      <c r="M847" s="958"/>
      <c r="N847" s="958"/>
      <c r="O847" s="958"/>
      <c r="P847" s="958"/>
      <c r="Q847" s="958"/>
      <c r="R847" s="958"/>
      <c r="S847" s="958"/>
      <c r="T847" s="958"/>
      <c r="U847" s="958"/>
      <c r="V847" s="958"/>
      <c r="W847" s="958"/>
    </row>
    <row r="848" spans="1:23" ht="15.75" customHeight="1">
      <c r="A848" s="958"/>
      <c r="B848" s="958"/>
      <c r="C848" s="958"/>
      <c r="D848" s="958"/>
      <c r="E848" s="958"/>
      <c r="F848" s="1003"/>
      <c r="G848" s="1341"/>
      <c r="H848" s="1341"/>
      <c r="I848" s="958"/>
      <c r="J848" s="958"/>
      <c r="K848" s="958"/>
      <c r="L848" s="958"/>
      <c r="M848" s="958"/>
      <c r="N848" s="958"/>
      <c r="O848" s="958"/>
      <c r="P848" s="958"/>
      <c r="Q848" s="958"/>
      <c r="R848" s="958"/>
      <c r="S848" s="958"/>
      <c r="T848" s="958"/>
      <c r="U848" s="958"/>
      <c r="V848" s="958"/>
      <c r="W848" s="958"/>
    </row>
    <row r="849" spans="1:23" ht="15.75" customHeight="1">
      <c r="A849" s="958"/>
      <c r="B849" s="958"/>
      <c r="C849" s="958"/>
      <c r="D849" s="958"/>
      <c r="E849" s="958"/>
      <c r="F849" s="1003"/>
      <c r="G849" s="1341"/>
      <c r="H849" s="1341"/>
      <c r="I849" s="958"/>
      <c r="J849" s="958"/>
      <c r="K849" s="958"/>
      <c r="L849" s="958"/>
      <c r="M849" s="958"/>
      <c r="N849" s="958"/>
      <c r="O849" s="958"/>
      <c r="P849" s="958"/>
      <c r="Q849" s="958"/>
      <c r="R849" s="958"/>
      <c r="S849" s="958"/>
      <c r="T849" s="958"/>
      <c r="U849" s="958"/>
      <c r="V849" s="958"/>
      <c r="W849" s="958"/>
    </row>
    <row r="850" spans="1:23" ht="15.75" customHeight="1">
      <c r="A850" s="958"/>
      <c r="B850" s="958"/>
      <c r="C850" s="958"/>
      <c r="D850" s="958"/>
      <c r="E850" s="958"/>
      <c r="F850" s="1003"/>
      <c r="G850" s="1341"/>
      <c r="H850" s="1341"/>
      <c r="I850" s="958"/>
      <c r="J850" s="958"/>
      <c r="K850" s="958"/>
      <c r="L850" s="958"/>
      <c r="M850" s="958"/>
      <c r="N850" s="958"/>
      <c r="O850" s="958"/>
      <c r="P850" s="958"/>
      <c r="Q850" s="958"/>
      <c r="R850" s="958"/>
      <c r="S850" s="958"/>
      <c r="T850" s="958"/>
      <c r="U850" s="958"/>
      <c r="V850" s="958"/>
      <c r="W850" s="958"/>
    </row>
    <row r="851" spans="1:23" ht="15.75" customHeight="1">
      <c r="A851" s="958"/>
      <c r="B851" s="958"/>
      <c r="C851" s="958"/>
      <c r="D851" s="958"/>
      <c r="E851" s="958"/>
      <c r="F851" s="1003"/>
      <c r="G851" s="1341"/>
      <c r="H851" s="1341"/>
      <c r="I851" s="958"/>
      <c r="J851" s="958"/>
      <c r="K851" s="958"/>
      <c r="L851" s="958"/>
      <c r="M851" s="958"/>
      <c r="N851" s="958"/>
      <c r="O851" s="958"/>
      <c r="P851" s="958"/>
      <c r="Q851" s="958"/>
      <c r="R851" s="958"/>
      <c r="S851" s="958"/>
      <c r="T851" s="958"/>
      <c r="U851" s="958"/>
      <c r="V851" s="958"/>
      <c r="W851" s="958"/>
    </row>
    <row r="852" spans="1:23" ht="15.75" customHeight="1">
      <c r="A852" s="958"/>
      <c r="B852" s="958"/>
      <c r="C852" s="958"/>
      <c r="D852" s="958"/>
      <c r="E852" s="958"/>
      <c r="F852" s="1003"/>
      <c r="G852" s="1341"/>
      <c r="H852" s="1341"/>
      <c r="I852" s="958"/>
      <c r="J852" s="958"/>
      <c r="K852" s="958"/>
      <c r="L852" s="958"/>
      <c r="M852" s="958"/>
      <c r="N852" s="958"/>
      <c r="O852" s="958"/>
      <c r="P852" s="958"/>
      <c r="Q852" s="958"/>
      <c r="R852" s="958"/>
      <c r="S852" s="958"/>
      <c r="T852" s="958"/>
      <c r="U852" s="958"/>
      <c r="V852" s="958"/>
      <c r="W852" s="958"/>
    </row>
    <row r="853" spans="1:23" ht="15.75" customHeight="1">
      <c r="A853" s="958"/>
      <c r="B853" s="958"/>
      <c r="C853" s="958"/>
      <c r="D853" s="958"/>
      <c r="E853" s="958"/>
      <c r="F853" s="1003"/>
      <c r="G853" s="1341"/>
      <c r="H853" s="1341"/>
      <c r="I853" s="958"/>
      <c r="J853" s="958"/>
      <c r="K853" s="958"/>
      <c r="L853" s="958"/>
      <c r="M853" s="958"/>
      <c r="N853" s="958"/>
      <c r="O853" s="958"/>
      <c r="P853" s="958"/>
      <c r="Q853" s="958"/>
      <c r="R853" s="958"/>
      <c r="S853" s="958"/>
      <c r="T853" s="958"/>
      <c r="U853" s="958"/>
      <c r="V853" s="958"/>
      <c r="W853" s="958"/>
    </row>
    <row r="854" spans="1:23" ht="15.75" customHeight="1">
      <c r="A854" s="958"/>
      <c r="B854" s="958"/>
      <c r="C854" s="958"/>
      <c r="D854" s="958"/>
      <c r="E854" s="958"/>
      <c r="F854" s="1003"/>
      <c r="G854" s="1341"/>
      <c r="H854" s="1341"/>
      <c r="I854" s="958"/>
      <c r="J854" s="958"/>
      <c r="K854" s="958"/>
      <c r="L854" s="958"/>
      <c r="M854" s="958"/>
      <c r="N854" s="958"/>
      <c r="O854" s="958"/>
      <c r="P854" s="958"/>
      <c r="Q854" s="958"/>
      <c r="R854" s="958"/>
      <c r="S854" s="958"/>
      <c r="T854" s="958"/>
      <c r="U854" s="958"/>
      <c r="V854" s="958"/>
      <c r="W854" s="958"/>
    </row>
    <row r="855" spans="1:23" ht="15.75" customHeight="1">
      <c r="A855" s="958"/>
      <c r="B855" s="958"/>
      <c r="C855" s="958"/>
      <c r="D855" s="958"/>
      <c r="E855" s="958"/>
      <c r="F855" s="1003"/>
      <c r="G855" s="1341"/>
      <c r="H855" s="1341"/>
      <c r="I855" s="958"/>
      <c r="J855" s="958"/>
      <c r="K855" s="958"/>
      <c r="L855" s="958"/>
      <c r="M855" s="958"/>
      <c r="N855" s="958"/>
      <c r="O855" s="958"/>
      <c r="P855" s="958"/>
      <c r="Q855" s="958"/>
      <c r="R855" s="958"/>
      <c r="S855" s="958"/>
      <c r="T855" s="958"/>
      <c r="U855" s="958"/>
      <c r="V855" s="958"/>
      <c r="W855" s="958"/>
    </row>
    <row r="856" spans="1:23" ht="15.75" customHeight="1">
      <c r="A856" s="958"/>
      <c r="B856" s="958"/>
      <c r="C856" s="958"/>
      <c r="D856" s="958"/>
      <c r="E856" s="958"/>
      <c r="F856" s="1003"/>
      <c r="G856" s="1341"/>
      <c r="H856" s="1341"/>
      <c r="I856" s="958"/>
      <c r="J856" s="958"/>
      <c r="K856" s="958"/>
      <c r="L856" s="958"/>
      <c r="M856" s="958"/>
      <c r="N856" s="958"/>
      <c r="O856" s="958"/>
      <c r="P856" s="958"/>
      <c r="Q856" s="958"/>
      <c r="R856" s="958"/>
      <c r="S856" s="958"/>
      <c r="T856" s="958"/>
      <c r="U856" s="958"/>
      <c r="V856" s="958"/>
      <c r="W856" s="958"/>
    </row>
    <row r="857" spans="1:23" ht="15.75" customHeight="1">
      <c r="A857" s="958"/>
      <c r="B857" s="958"/>
      <c r="C857" s="958"/>
      <c r="D857" s="958"/>
      <c r="E857" s="958"/>
      <c r="F857" s="1003"/>
      <c r="G857" s="1341"/>
      <c r="H857" s="1341"/>
      <c r="I857" s="958"/>
      <c r="J857" s="958"/>
      <c r="K857" s="958"/>
      <c r="L857" s="958"/>
      <c r="M857" s="958"/>
      <c r="N857" s="958"/>
      <c r="O857" s="958"/>
      <c r="P857" s="958"/>
      <c r="Q857" s="958"/>
      <c r="R857" s="958"/>
      <c r="S857" s="958"/>
      <c r="T857" s="958"/>
      <c r="U857" s="958"/>
      <c r="V857" s="958"/>
      <c r="W857" s="958"/>
    </row>
    <row r="858" spans="1:23" ht="15.75" customHeight="1">
      <c r="A858" s="958"/>
      <c r="B858" s="958"/>
      <c r="C858" s="958"/>
      <c r="D858" s="958"/>
      <c r="E858" s="958"/>
      <c r="F858" s="1003"/>
      <c r="G858" s="1341"/>
      <c r="H858" s="1341"/>
      <c r="I858" s="958"/>
      <c r="J858" s="958"/>
      <c r="K858" s="958"/>
      <c r="L858" s="958"/>
      <c r="M858" s="958"/>
      <c r="N858" s="958"/>
      <c r="O858" s="958"/>
      <c r="P858" s="958"/>
      <c r="Q858" s="958"/>
      <c r="R858" s="958"/>
      <c r="S858" s="958"/>
      <c r="T858" s="958"/>
      <c r="U858" s="958"/>
      <c r="V858" s="958"/>
      <c r="W858" s="958"/>
    </row>
    <row r="859" spans="1:23" ht="15.75" customHeight="1">
      <c r="A859" s="958"/>
      <c r="B859" s="958"/>
      <c r="C859" s="958"/>
      <c r="D859" s="958"/>
      <c r="E859" s="958"/>
      <c r="F859" s="1003"/>
      <c r="G859" s="1341"/>
      <c r="H859" s="1341"/>
      <c r="I859" s="958"/>
      <c r="J859" s="958"/>
      <c r="K859" s="958"/>
      <c r="L859" s="958"/>
      <c r="M859" s="958"/>
      <c r="N859" s="958"/>
      <c r="O859" s="958"/>
      <c r="P859" s="958"/>
      <c r="Q859" s="958"/>
      <c r="R859" s="958"/>
      <c r="S859" s="958"/>
      <c r="T859" s="958"/>
      <c r="U859" s="958"/>
      <c r="V859" s="958"/>
      <c r="W859" s="958"/>
    </row>
    <row r="860" spans="1:23" ht="15.75" customHeight="1">
      <c r="A860" s="958"/>
      <c r="B860" s="958"/>
      <c r="C860" s="958"/>
      <c r="D860" s="958"/>
      <c r="E860" s="958"/>
      <c r="F860" s="1003"/>
      <c r="G860" s="1341"/>
      <c r="H860" s="1341"/>
      <c r="I860" s="958"/>
      <c r="J860" s="958"/>
      <c r="K860" s="958"/>
      <c r="L860" s="958"/>
      <c r="M860" s="958"/>
      <c r="N860" s="958"/>
      <c r="O860" s="958"/>
      <c r="P860" s="958"/>
      <c r="Q860" s="958"/>
      <c r="R860" s="958"/>
      <c r="S860" s="958"/>
      <c r="T860" s="958"/>
      <c r="U860" s="958"/>
      <c r="V860" s="958"/>
      <c r="W860" s="958"/>
    </row>
    <row r="861" spans="1:23" ht="15.75" customHeight="1">
      <c r="A861" s="958"/>
      <c r="B861" s="958"/>
      <c r="C861" s="958"/>
      <c r="D861" s="958"/>
      <c r="E861" s="958"/>
      <c r="F861" s="1003"/>
      <c r="G861" s="1341"/>
      <c r="H861" s="1341"/>
      <c r="I861" s="958"/>
      <c r="J861" s="958"/>
      <c r="K861" s="958"/>
      <c r="L861" s="958"/>
      <c r="M861" s="958"/>
      <c r="N861" s="958"/>
      <c r="O861" s="958"/>
      <c r="P861" s="958"/>
      <c r="Q861" s="958"/>
      <c r="R861" s="958"/>
      <c r="S861" s="958"/>
      <c r="T861" s="958"/>
      <c r="U861" s="958"/>
      <c r="V861" s="958"/>
      <c r="W861" s="958"/>
    </row>
    <row r="862" spans="1:23" ht="15.75" customHeight="1">
      <c r="A862" s="958"/>
      <c r="B862" s="958"/>
      <c r="C862" s="958"/>
      <c r="D862" s="958"/>
      <c r="E862" s="958"/>
      <c r="F862" s="1003"/>
      <c r="G862" s="1341"/>
      <c r="H862" s="1341"/>
      <c r="I862" s="958"/>
      <c r="J862" s="958"/>
      <c r="K862" s="958"/>
      <c r="L862" s="958"/>
      <c r="M862" s="958"/>
      <c r="N862" s="958"/>
      <c r="O862" s="958"/>
      <c r="P862" s="958"/>
      <c r="Q862" s="958"/>
      <c r="R862" s="958"/>
      <c r="S862" s="958"/>
      <c r="T862" s="958"/>
      <c r="U862" s="958"/>
      <c r="V862" s="958"/>
      <c r="W862" s="958"/>
    </row>
    <row r="863" spans="1:23" ht="15.75" customHeight="1">
      <c r="A863" s="958"/>
      <c r="B863" s="958"/>
      <c r="C863" s="958"/>
      <c r="D863" s="958"/>
      <c r="E863" s="958"/>
      <c r="F863" s="1003"/>
      <c r="G863" s="1341"/>
      <c r="H863" s="1341"/>
      <c r="I863" s="958"/>
      <c r="J863" s="958"/>
      <c r="K863" s="958"/>
      <c r="L863" s="958"/>
      <c r="M863" s="958"/>
      <c r="N863" s="958"/>
      <c r="O863" s="958"/>
      <c r="P863" s="958"/>
      <c r="Q863" s="958"/>
      <c r="R863" s="958"/>
      <c r="S863" s="958"/>
      <c r="T863" s="958"/>
      <c r="U863" s="958"/>
      <c r="V863" s="958"/>
      <c r="W863" s="958"/>
    </row>
    <row r="864" spans="1:23" ht="15.75" customHeight="1">
      <c r="A864" s="958"/>
      <c r="B864" s="958"/>
      <c r="C864" s="958"/>
      <c r="D864" s="958"/>
      <c r="E864" s="958"/>
      <c r="F864" s="1003"/>
      <c r="G864" s="1341"/>
      <c r="H864" s="1341"/>
      <c r="I864" s="958"/>
      <c r="J864" s="958"/>
      <c r="K864" s="958"/>
      <c r="L864" s="958"/>
      <c r="M864" s="958"/>
      <c r="N864" s="958"/>
      <c r="O864" s="958"/>
      <c r="P864" s="958"/>
      <c r="Q864" s="958"/>
      <c r="R864" s="958"/>
      <c r="S864" s="958"/>
      <c r="T864" s="958"/>
      <c r="U864" s="958"/>
      <c r="V864" s="958"/>
      <c r="W864" s="958"/>
    </row>
    <row r="865" spans="1:23" ht="15.75" customHeight="1">
      <c r="A865" s="958"/>
      <c r="B865" s="958"/>
      <c r="C865" s="958"/>
      <c r="D865" s="958"/>
      <c r="E865" s="958"/>
      <c r="F865" s="1003"/>
      <c r="G865" s="1341"/>
      <c r="H865" s="1341"/>
      <c r="I865" s="958"/>
      <c r="J865" s="958"/>
      <c r="K865" s="958"/>
      <c r="L865" s="958"/>
      <c r="M865" s="958"/>
      <c r="N865" s="958"/>
      <c r="O865" s="958"/>
      <c r="P865" s="958"/>
      <c r="Q865" s="958"/>
      <c r="R865" s="958"/>
      <c r="S865" s="958"/>
      <c r="T865" s="958"/>
      <c r="U865" s="958"/>
      <c r="V865" s="958"/>
      <c r="W865" s="958"/>
    </row>
    <row r="866" spans="1:23" ht="15.75" customHeight="1">
      <c r="A866" s="958"/>
      <c r="B866" s="958"/>
      <c r="C866" s="958"/>
      <c r="D866" s="958"/>
      <c r="E866" s="958"/>
      <c r="F866" s="1003"/>
      <c r="G866" s="1341"/>
      <c r="H866" s="1341"/>
      <c r="I866" s="958"/>
      <c r="J866" s="958"/>
      <c r="K866" s="958"/>
      <c r="L866" s="958"/>
      <c r="M866" s="958"/>
      <c r="N866" s="958"/>
      <c r="O866" s="958"/>
      <c r="P866" s="958"/>
      <c r="Q866" s="958"/>
      <c r="R866" s="958"/>
      <c r="S866" s="958"/>
      <c r="T866" s="958"/>
      <c r="U866" s="958"/>
      <c r="V866" s="958"/>
      <c r="W866" s="958"/>
    </row>
    <row r="867" spans="1:23" ht="15.75" customHeight="1">
      <c r="A867" s="958"/>
      <c r="B867" s="958"/>
      <c r="C867" s="958"/>
      <c r="D867" s="958"/>
      <c r="E867" s="958"/>
      <c r="F867" s="1003"/>
      <c r="G867" s="1341"/>
      <c r="H867" s="1341"/>
      <c r="I867" s="958"/>
      <c r="J867" s="958"/>
      <c r="K867" s="958"/>
      <c r="L867" s="958"/>
      <c r="M867" s="958"/>
      <c r="N867" s="958"/>
      <c r="O867" s="958"/>
      <c r="P867" s="958"/>
      <c r="Q867" s="958"/>
      <c r="R867" s="958"/>
      <c r="S867" s="958"/>
      <c r="T867" s="958"/>
      <c r="U867" s="958"/>
      <c r="V867" s="958"/>
      <c r="W867" s="958"/>
    </row>
    <row r="868" spans="1:23" ht="15.75" customHeight="1">
      <c r="A868" s="958"/>
      <c r="B868" s="958"/>
      <c r="C868" s="958"/>
      <c r="D868" s="958"/>
      <c r="E868" s="958"/>
      <c r="F868" s="1003"/>
      <c r="G868" s="1341"/>
      <c r="H868" s="1341"/>
      <c r="I868" s="958"/>
      <c r="J868" s="958"/>
      <c r="K868" s="958"/>
      <c r="L868" s="958"/>
      <c r="M868" s="958"/>
      <c r="N868" s="958"/>
      <c r="O868" s="958"/>
      <c r="P868" s="958"/>
      <c r="Q868" s="958"/>
      <c r="R868" s="958"/>
      <c r="S868" s="958"/>
      <c r="T868" s="958"/>
      <c r="U868" s="958"/>
      <c r="V868" s="958"/>
      <c r="W868" s="958"/>
    </row>
    <row r="869" spans="1:23" ht="15.75" customHeight="1">
      <c r="A869" s="958"/>
      <c r="B869" s="958"/>
      <c r="C869" s="958"/>
      <c r="D869" s="958"/>
      <c r="E869" s="958"/>
      <c r="F869" s="1003"/>
      <c r="G869" s="1341"/>
      <c r="H869" s="1341"/>
      <c r="I869" s="958"/>
      <c r="J869" s="958"/>
      <c r="K869" s="958"/>
      <c r="L869" s="958"/>
      <c r="M869" s="958"/>
      <c r="N869" s="958"/>
      <c r="O869" s="958"/>
      <c r="P869" s="958"/>
      <c r="Q869" s="958"/>
      <c r="R869" s="958"/>
      <c r="S869" s="958"/>
      <c r="T869" s="958"/>
      <c r="U869" s="958"/>
      <c r="V869" s="958"/>
      <c r="W869" s="958"/>
    </row>
    <row r="870" spans="1:23" ht="15.75" customHeight="1">
      <c r="A870" s="958"/>
      <c r="B870" s="958"/>
      <c r="C870" s="958"/>
      <c r="D870" s="958"/>
      <c r="E870" s="958"/>
      <c r="F870" s="1003"/>
      <c r="G870" s="1341"/>
      <c r="H870" s="1341"/>
      <c r="I870" s="958"/>
      <c r="J870" s="958"/>
      <c r="K870" s="958"/>
      <c r="L870" s="958"/>
      <c r="M870" s="958"/>
      <c r="N870" s="958"/>
      <c r="O870" s="958"/>
      <c r="P870" s="958"/>
      <c r="Q870" s="958"/>
      <c r="R870" s="958"/>
      <c r="S870" s="958"/>
      <c r="T870" s="958"/>
      <c r="U870" s="958"/>
      <c r="V870" s="958"/>
      <c r="W870" s="958"/>
    </row>
    <row r="871" spans="1:23" ht="15.75" customHeight="1">
      <c r="A871" s="958"/>
      <c r="B871" s="958"/>
      <c r="C871" s="958"/>
      <c r="D871" s="958"/>
      <c r="E871" s="958"/>
      <c r="F871" s="1003"/>
      <c r="G871" s="1341"/>
      <c r="H871" s="1341"/>
      <c r="I871" s="958"/>
      <c r="J871" s="958"/>
      <c r="K871" s="958"/>
      <c r="L871" s="958"/>
      <c r="M871" s="958"/>
      <c r="N871" s="958"/>
      <c r="O871" s="958"/>
      <c r="P871" s="958"/>
      <c r="Q871" s="958"/>
      <c r="R871" s="958"/>
      <c r="S871" s="958"/>
      <c r="T871" s="958"/>
      <c r="U871" s="958"/>
      <c r="V871" s="958"/>
      <c r="W871" s="958"/>
    </row>
    <row r="872" spans="1:23" ht="15.75" customHeight="1">
      <c r="A872" s="958"/>
      <c r="B872" s="958"/>
      <c r="C872" s="958"/>
      <c r="D872" s="958"/>
      <c r="E872" s="958"/>
      <c r="F872" s="1003"/>
      <c r="G872" s="1341"/>
      <c r="H872" s="1341"/>
      <c r="I872" s="958"/>
      <c r="J872" s="958"/>
      <c r="K872" s="958"/>
      <c r="L872" s="958"/>
      <c r="M872" s="958"/>
      <c r="N872" s="958"/>
      <c r="O872" s="958"/>
      <c r="P872" s="958"/>
      <c r="Q872" s="958"/>
      <c r="R872" s="958"/>
      <c r="S872" s="958"/>
      <c r="T872" s="958"/>
      <c r="U872" s="958"/>
      <c r="V872" s="958"/>
      <c r="W872" s="958"/>
    </row>
    <row r="873" spans="1:23" ht="15.75" customHeight="1">
      <c r="A873" s="958"/>
      <c r="B873" s="958"/>
      <c r="C873" s="958"/>
      <c r="D873" s="958"/>
      <c r="E873" s="958"/>
      <c r="F873" s="1003"/>
      <c r="G873" s="1341"/>
      <c r="H873" s="1341"/>
      <c r="I873" s="958"/>
      <c r="J873" s="958"/>
      <c r="K873" s="958"/>
      <c r="L873" s="958"/>
      <c r="M873" s="958"/>
      <c r="N873" s="958"/>
      <c r="O873" s="958"/>
      <c r="P873" s="958"/>
      <c r="Q873" s="958"/>
      <c r="R873" s="958"/>
      <c r="S873" s="958"/>
      <c r="T873" s="958"/>
      <c r="U873" s="958"/>
      <c r="V873" s="958"/>
      <c r="W873" s="958"/>
    </row>
    <row r="874" spans="1:23" ht="15.75" customHeight="1">
      <c r="A874" s="958"/>
      <c r="B874" s="958"/>
      <c r="C874" s="958"/>
      <c r="D874" s="958"/>
      <c r="E874" s="958"/>
      <c r="F874" s="1003"/>
      <c r="G874" s="1341"/>
      <c r="H874" s="1341"/>
      <c r="I874" s="958"/>
      <c r="J874" s="958"/>
      <c r="K874" s="958"/>
      <c r="L874" s="958"/>
      <c r="M874" s="958"/>
      <c r="N874" s="958"/>
      <c r="O874" s="958"/>
      <c r="P874" s="958"/>
      <c r="Q874" s="958"/>
      <c r="R874" s="958"/>
      <c r="S874" s="958"/>
      <c r="T874" s="958"/>
      <c r="U874" s="958"/>
      <c r="V874" s="958"/>
      <c r="W874" s="958"/>
    </row>
    <row r="875" spans="1:23" ht="15.75" customHeight="1">
      <c r="A875" s="958"/>
      <c r="B875" s="958"/>
      <c r="C875" s="958"/>
      <c r="D875" s="958"/>
      <c r="E875" s="958"/>
      <c r="F875" s="1003"/>
      <c r="G875" s="1341"/>
      <c r="H875" s="1341"/>
      <c r="I875" s="958"/>
      <c r="J875" s="958"/>
      <c r="K875" s="958"/>
      <c r="L875" s="958"/>
      <c r="M875" s="958"/>
      <c r="N875" s="958"/>
      <c r="O875" s="958"/>
      <c r="P875" s="958"/>
      <c r="Q875" s="958"/>
      <c r="R875" s="958"/>
      <c r="S875" s="958"/>
      <c r="T875" s="958"/>
      <c r="U875" s="958"/>
      <c r="V875" s="958"/>
      <c r="W875" s="958"/>
    </row>
    <row r="876" spans="1:23" ht="15.75" customHeight="1">
      <c r="A876" s="958"/>
      <c r="B876" s="958"/>
      <c r="C876" s="958"/>
      <c r="D876" s="958"/>
      <c r="E876" s="958"/>
      <c r="F876" s="1003"/>
      <c r="G876" s="1341"/>
      <c r="H876" s="1341"/>
      <c r="I876" s="958"/>
      <c r="J876" s="958"/>
      <c r="K876" s="958"/>
      <c r="L876" s="958"/>
      <c r="M876" s="958"/>
      <c r="N876" s="958"/>
      <c r="O876" s="958"/>
      <c r="P876" s="958"/>
      <c r="Q876" s="958"/>
      <c r="R876" s="958"/>
      <c r="S876" s="958"/>
      <c r="T876" s="958"/>
      <c r="U876" s="958"/>
      <c r="V876" s="958"/>
      <c r="W876" s="958"/>
    </row>
    <row r="877" spans="1:23" ht="15.75" customHeight="1">
      <c r="A877" s="958"/>
      <c r="B877" s="958"/>
      <c r="C877" s="958"/>
      <c r="D877" s="958"/>
      <c r="E877" s="958"/>
      <c r="F877" s="1003"/>
      <c r="G877" s="1341"/>
      <c r="H877" s="1341"/>
      <c r="I877" s="958"/>
      <c r="J877" s="958"/>
      <c r="K877" s="958"/>
      <c r="L877" s="958"/>
      <c r="M877" s="958"/>
      <c r="N877" s="958"/>
      <c r="O877" s="958"/>
      <c r="P877" s="958"/>
      <c r="Q877" s="958"/>
      <c r="R877" s="958"/>
      <c r="S877" s="958"/>
      <c r="T877" s="958"/>
      <c r="U877" s="958"/>
      <c r="V877" s="958"/>
      <c r="W877" s="958"/>
    </row>
    <row r="878" spans="1:23" ht="15.75" customHeight="1">
      <c r="A878" s="958"/>
      <c r="B878" s="958"/>
      <c r="C878" s="958"/>
      <c r="D878" s="958"/>
      <c r="E878" s="958"/>
      <c r="F878" s="1003"/>
      <c r="G878" s="1341"/>
      <c r="H878" s="1341"/>
      <c r="I878" s="958"/>
      <c r="J878" s="958"/>
      <c r="K878" s="958"/>
      <c r="L878" s="958"/>
      <c r="M878" s="958"/>
      <c r="N878" s="958"/>
      <c r="O878" s="958"/>
      <c r="P878" s="958"/>
      <c r="Q878" s="958"/>
      <c r="R878" s="958"/>
      <c r="S878" s="958"/>
      <c r="T878" s="958"/>
      <c r="U878" s="958"/>
      <c r="V878" s="958"/>
      <c r="W878" s="958"/>
    </row>
    <row r="879" spans="1:23" ht="15.75" customHeight="1">
      <c r="A879" s="958"/>
      <c r="B879" s="958"/>
      <c r="C879" s="958"/>
      <c r="D879" s="958"/>
      <c r="E879" s="958"/>
      <c r="F879" s="1003"/>
      <c r="G879" s="1341"/>
      <c r="H879" s="1341"/>
      <c r="I879" s="958"/>
      <c r="J879" s="958"/>
      <c r="K879" s="958"/>
      <c r="L879" s="958"/>
      <c r="M879" s="958"/>
      <c r="N879" s="958"/>
      <c r="O879" s="958"/>
      <c r="P879" s="958"/>
      <c r="Q879" s="958"/>
      <c r="R879" s="958"/>
      <c r="S879" s="958"/>
      <c r="T879" s="958"/>
      <c r="U879" s="958"/>
      <c r="V879" s="958"/>
      <c r="W879" s="958"/>
    </row>
    <row r="880" spans="1:23" ht="15.75" customHeight="1">
      <c r="A880" s="958"/>
      <c r="B880" s="958"/>
      <c r="C880" s="958"/>
      <c r="D880" s="958"/>
      <c r="E880" s="958"/>
      <c r="F880" s="1003"/>
      <c r="G880" s="1341"/>
      <c r="H880" s="1341"/>
      <c r="I880" s="958"/>
      <c r="J880" s="958"/>
      <c r="K880" s="958"/>
      <c r="L880" s="958"/>
      <c r="M880" s="958"/>
      <c r="N880" s="958"/>
      <c r="O880" s="958"/>
      <c r="P880" s="958"/>
      <c r="Q880" s="958"/>
      <c r="R880" s="958"/>
      <c r="S880" s="958"/>
      <c r="T880" s="958"/>
      <c r="U880" s="958"/>
      <c r="V880" s="958"/>
      <c r="W880" s="958"/>
    </row>
    <row r="881" spans="1:23" ht="15.75" customHeight="1">
      <c r="A881" s="958"/>
      <c r="B881" s="958"/>
      <c r="C881" s="958"/>
      <c r="D881" s="958"/>
      <c r="E881" s="958"/>
      <c r="F881" s="1003"/>
      <c r="G881" s="1341"/>
      <c r="H881" s="1341"/>
      <c r="I881" s="958"/>
      <c r="J881" s="958"/>
      <c r="K881" s="958"/>
      <c r="L881" s="958"/>
      <c r="M881" s="958"/>
      <c r="N881" s="958"/>
      <c r="O881" s="958"/>
      <c r="P881" s="958"/>
      <c r="Q881" s="958"/>
      <c r="R881" s="958"/>
      <c r="S881" s="958"/>
      <c r="T881" s="958"/>
      <c r="U881" s="958"/>
      <c r="V881" s="958"/>
      <c r="W881" s="958"/>
    </row>
    <row r="882" spans="1:23" ht="15.75" customHeight="1">
      <c r="A882" s="958"/>
      <c r="B882" s="958"/>
      <c r="C882" s="958"/>
      <c r="D882" s="958"/>
      <c r="E882" s="958"/>
      <c r="F882" s="1003"/>
      <c r="G882" s="1341"/>
      <c r="H882" s="1341"/>
      <c r="I882" s="958"/>
      <c r="J882" s="958"/>
      <c r="K882" s="958"/>
      <c r="L882" s="958"/>
      <c r="M882" s="958"/>
      <c r="N882" s="958"/>
      <c r="O882" s="958"/>
      <c r="P882" s="958"/>
      <c r="Q882" s="958"/>
      <c r="R882" s="958"/>
      <c r="S882" s="958"/>
      <c r="T882" s="958"/>
      <c r="U882" s="958"/>
      <c r="V882" s="958"/>
      <c r="W882" s="958"/>
    </row>
    <row r="883" spans="1:23" ht="15.75" customHeight="1">
      <c r="A883" s="958"/>
      <c r="B883" s="958"/>
      <c r="C883" s="958"/>
      <c r="D883" s="958"/>
      <c r="E883" s="958"/>
      <c r="F883" s="1003"/>
      <c r="G883" s="1341"/>
      <c r="H883" s="1341"/>
      <c r="I883" s="958"/>
      <c r="J883" s="958"/>
      <c r="K883" s="958"/>
      <c r="L883" s="958"/>
      <c r="M883" s="958"/>
      <c r="N883" s="958"/>
      <c r="O883" s="958"/>
      <c r="P883" s="958"/>
      <c r="Q883" s="958"/>
      <c r="R883" s="958"/>
      <c r="S883" s="958"/>
      <c r="T883" s="958"/>
      <c r="U883" s="958"/>
      <c r="V883" s="958"/>
      <c r="W883" s="958"/>
    </row>
    <row r="884" spans="1:23" ht="15.75" customHeight="1">
      <c r="A884" s="958"/>
      <c r="B884" s="958"/>
      <c r="C884" s="958"/>
      <c r="D884" s="958"/>
      <c r="E884" s="958"/>
      <c r="F884" s="1003"/>
      <c r="G884" s="1341"/>
      <c r="H884" s="1341"/>
      <c r="I884" s="958"/>
      <c r="J884" s="958"/>
      <c r="K884" s="958"/>
      <c r="L884" s="958"/>
      <c r="M884" s="958"/>
      <c r="N884" s="958"/>
      <c r="O884" s="958"/>
      <c r="P884" s="958"/>
      <c r="Q884" s="958"/>
      <c r="R884" s="958"/>
      <c r="S884" s="958"/>
      <c r="T884" s="958"/>
      <c r="U884" s="958"/>
      <c r="V884" s="958"/>
      <c r="W884" s="958"/>
    </row>
    <row r="885" spans="1:23" ht="15.75" customHeight="1">
      <c r="A885" s="958"/>
      <c r="B885" s="958"/>
      <c r="C885" s="958"/>
      <c r="D885" s="958"/>
      <c r="E885" s="958"/>
      <c r="F885" s="1003"/>
      <c r="G885" s="1341"/>
      <c r="H885" s="1341"/>
      <c r="I885" s="958"/>
      <c r="J885" s="958"/>
      <c r="K885" s="958"/>
      <c r="L885" s="958"/>
      <c r="M885" s="958"/>
      <c r="N885" s="958"/>
      <c r="O885" s="958"/>
      <c r="P885" s="958"/>
      <c r="Q885" s="958"/>
      <c r="R885" s="958"/>
      <c r="S885" s="958"/>
      <c r="T885" s="958"/>
      <c r="U885" s="958"/>
      <c r="V885" s="958"/>
      <c r="W885" s="958"/>
    </row>
    <row r="886" spans="1:23" ht="15.75" customHeight="1">
      <c r="A886" s="958"/>
      <c r="B886" s="958"/>
      <c r="C886" s="958"/>
      <c r="D886" s="958"/>
      <c r="E886" s="958"/>
      <c r="F886" s="1003"/>
      <c r="G886" s="1341"/>
      <c r="H886" s="1341"/>
      <c r="I886" s="958"/>
      <c r="J886" s="958"/>
      <c r="K886" s="958"/>
      <c r="L886" s="958"/>
      <c r="M886" s="958"/>
      <c r="N886" s="958"/>
      <c r="O886" s="958"/>
      <c r="P886" s="958"/>
      <c r="Q886" s="958"/>
      <c r="R886" s="958"/>
      <c r="S886" s="958"/>
      <c r="T886" s="958"/>
      <c r="U886" s="958"/>
      <c r="V886" s="958"/>
      <c r="W886" s="958"/>
    </row>
    <row r="887" spans="1:23" ht="15.75" customHeight="1">
      <c r="A887" s="958"/>
      <c r="B887" s="958"/>
      <c r="C887" s="958"/>
      <c r="D887" s="958"/>
      <c r="E887" s="958"/>
      <c r="F887" s="1003"/>
      <c r="G887" s="1341"/>
      <c r="H887" s="1341"/>
      <c r="I887" s="958"/>
      <c r="J887" s="958"/>
      <c r="K887" s="958"/>
      <c r="L887" s="958"/>
      <c r="M887" s="958"/>
      <c r="N887" s="958"/>
      <c r="O887" s="958"/>
      <c r="P887" s="958"/>
      <c r="Q887" s="958"/>
      <c r="R887" s="958"/>
      <c r="S887" s="958"/>
      <c r="T887" s="958"/>
      <c r="U887" s="958"/>
      <c r="V887" s="958"/>
      <c r="W887" s="958"/>
    </row>
    <row r="888" spans="1:23" ht="15.75" customHeight="1">
      <c r="A888" s="958"/>
      <c r="B888" s="958"/>
      <c r="C888" s="958"/>
      <c r="D888" s="958"/>
      <c r="E888" s="958"/>
      <c r="F888" s="1003"/>
      <c r="G888" s="1341"/>
      <c r="H888" s="1341"/>
      <c r="I888" s="958"/>
      <c r="J888" s="958"/>
      <c r="K888" s="958"/>
      <c r="L888" s="958"/>
      <c r="M888" s="958"/>
      <c r="N888" s="958"/>
      <c r="O888" s="958"/>
      <c r="P888" s="958"/>
      <c r="Q888" s="958"/>
      <c r="R888" s="958"/>
      <c r="S888" s="958"/>
      <c r="T888" s="958"/>
      <c r="U888" s="958"/>
      <c r="V888" s="958"/>
      <c r="W888" s="958"/>
    </row>
    <row r="889" spans="1:23" ht="15.75" customHeight="1">
      <c r="A889" s="958"/>
      <c r="B889" s="958"/>
      <c r="C889" s="958"/>
      <c r="D889" s="958"/>
      <c r="E889" s="958"/>
      <c r="F889" s="1003"/>
      <c r="G889" s="1341"/>
      <c r="H889" s="1341"/>
      <c r="I889" s="958"/>
      <c r="J889" s="958"/>
      <c r="K889" s="958"/>
      <c r="L889" s="958"/>
      <c r="M889" s="958"/>
      <c r="N889" s="958"/>
      <c r="O889" s="958"/>
      <c r="P889" s="958"/>
      <c r="Q889" s="958"/>
      <c r="R889" s="958"/>
      <c r="S889" s="958"/>
      <c r="T889" s="958"/>
      <c r="U889" s="958"/>
      <c r="V889" s="958"/>
      <c r="W889" s="958"/>
    </row>
    <row r="890" spans="1:23" ht="15.75" customHeight="1">
      <c r="A890" s="958"/>
      <c r="B890" s="958"/>
      <c r="C890" s="958"/>
      <c r="D890" s="958"/>
      <c r="E890" s="958"/>
      <c r="F890" s="1003"/>
      <c r="G890" s="1341"/>
      <c r="H890" s="1341"/>
      <c r="I890" s="958"/>
      <c r="J890" s="958"/>
      <c r="K890" s="958"/>
      <c r="L890" s="958"/>
      <c r="M890" s="958"/>
      <c r="N890" s="958"/>
      <c r="O890" s="958"/>
      <c r="P890" s="958"/>
      <c r="Q890" s="958"/>
      <c r="R890" s="958"/>
      <c r="S890" s="958"/>
      <c r="T890" s="958"/>
      <c r="U890" s="958"/>
      <c r="V890" s="958"/>
      <c r="W890" s="958"/>
    </row>
    <row r="891" spans="1:23" ht="15.75" customHeight="1">
      <c r="A891" s="958"/>
      <c r="B891" s="958"/>
      <c r="C891" s="958"/>
      <c r="D891" s="958"/>
      <c r="E891" s="958"/>
      <c r="F891" s="1003"/>
      <c r="G891" s="1341"/>
      <c r="H891" s="1341"/>
      <c r="I891" s="958"/>
      <c r="J891" s="958"/>
      <c r="K891" s="958"/>
      <c r="L891" s="958"/>
      <c r="M891" s="958"/>
      <c r="N891" s="958"/>
      <c r="O891" s="958"/>
      <c r="P891" s="958"/>
      <c r="Q891" s="958"/>
      <c r="R891" s="958"/>
      <c r="S891" s="958"/>
      <c r="T891" s="958"/>
      <c r="U891" s="958"/>
      <c r="V891" s="958"/>
      <c r="W891" s="958"/>
    </row>
    <row r="892" spans="1:23" ht="15.75" customHeight="1">
      <c r="A892" s="958"/>
      <c r="B892" s="958"/>
      <c r="C892" s="958"/>
      <c r="D892" s="958"/>
      <c r="E892" s="958"/>
      <c r="F892" s="1003"/>
      <c r="G892" s="1341"/>
      <c r="H892" s="1341"/>
      <c r="I892" s="958"/>
      <c r="J892" s="958"/>
      <c r="K892" s="958"/>
      <c r="L892" s="958"/>
      <c r="M892" s="958"/>
      <c r="N892" s="958"/>
      <c r="O892" s="958"/>
      <c r="P892" s="958"/>
      <c r="Q892" s="958"/>
      <c r="R892" s="958"/>
      <c r="S892" s="958"/>
      <c r="T892" s="958"/>
      <c r="U892" s="958"/>
      <c r="V892" s="958"/>
      <c r="W892" s="958"/>
    </row>
    <row r="893" spans="1:23" ht="15.75" customHeight="1">
      <c r="A893" s="958"/>
      <c r="B893" s="958"/>
      <c r="C893" s="958"/>
      <c r="D893" s="958"/>
      <c r="E893" s="958"/>
      <c r="F893" s="1003"/>
      <c r="G893" s="1341"/>
      <c r="H893" s="1341"/>
      <c r="I893" s="958"/>
      <c r="J893" s="958"/>
      <c r="K893" s="958"/>
      <c r="L893" s="958"/>
      <c r="M893" s="958"/>
      <c r="N893" s="958"/>
      <c r="O893" s="958"/>
      <c r="P893" s="958"/>
      <c r="Q893" s="958"/>
      <c r="R893" s="958"/>
      <c r="S893" s="958"/>
      <c r="T893" s="958"/>
      <c r="U893" s="958"/>
      <c r="V893" s="958"/>
      <c r="W893" s="958"/>
    </row>
    <row r="894" spans="1:23" ht="15.75" customHeight="1">
      <c r="A894" s="958"/>
      <c r="B894" s="958"/>
      <c r="C894" s="958"/>
      <c r="D894" s="958"/>
      <c r="E894" s="958"/>
      <c r="F894" s="1003"/>
      <c r="G894" s="1341"/>
      <c r="H894" s="1341"/>
      <c r="I894" s="958"/>
      <c r="J894" s="958"/>
      <c r="K894" s="958"/>
      <c r="L894" s="958"/>
      <c r="M894" s="958"/>
      <c r="N894" s="958"/>
      <c r="O894" s="958"/>
      <c r="P894" s="958"/>
      <c r="Q894" s="958"/>
      <c r="R894" s="958"/>
      <c r="S894" s="958"/>
      <c r="T894" s="958"/>
      <c r="U894" s="958"/>
      <c r="V894" s="958"/>
      <c r="W894" s="958"/>
    </row>
    <row r="895" spans="1:23" ht="15.75" customHeight="1">
      <c r="A895" s="958"/>
      <c r="B895" s="958"/>
      <c r="C895" s="958"/>
      <c r="D895" s="958"/>
      <c r="E895" s="958"/>
      <c r="F895" s="1003"/>
      <c r="G895" s="1341"/>
      <c r="H895" s="1341"/>
      <c r="I895" s="958"/>
      <c r="J895" s="958"/>
      <c r="K895" s="958"/>
      <c r="L895" s="958"/>
      <c r="M895" s="958"/>
      <c r="N895" s="958"/>
      <c r="O895" s="958"/>
      <c r="P895" s="958"/>
      <c r="Q895" s="958"/>
      <c r="R895" s="958"/>
      <c r="S895" s="958"/>
      <c r="T895" s="958"/>
      <c r="U895" s="958"/>
      <c r="V895" s="958"/>
      <c r="W895" s="958"/>
    </row>
    <row r="896" spans="1:23" ht="15.75" customHeight="1">
      <c r="A896" s="958"/>
      <c r="B896" s="958"/>
      <c r="C896" s="958"/>
      <c r="D896" s="958"/>
      <c r="E896" s="958"/>
      <c r="F896" s="1003"/>
      <c r="G896" s="1341"/>
      <c r="H896" s="1341"/>
      <c r="I896" s="958"/>
      <c r="J896" s="958"/>
      <c r="K896" s="958"/>
      <c r="L896" s="958"/>
      <c r="M896" s="958"/>
      <c r="N896" s="958"/>
      <c r="O896" s="958"/>
      <c r="P896" s="958"/>
      <c r="Q896" s="958"/>
      <c r="R896" s="958"/>
      <c r="S896" s="958"/>
      <c r="T896" s="958"/>
      <c r="U896" s="958"/>
      <c r="V896" s="958"/>
      <c r="W896" s="958"/>
    </row>
    <row r="897" spans="1:23" ht="15.75" customHeight="1">
      <c r="A897" s="958"/>
      <c r="B897" s="958"/>
      <c r="C897" s="958"/>
      <c r="D897" s="958"/>
      <c r="E897" s="958"/>
      <c r="F897" s="1003"/>
      <c r="G897" s="1341"/>
      <c r="H897" s="1341"/>
      <c r="I897" s="958"/>
      <c r="J897" s="958"/>
      <c r="K897" s="958"/>
      <c r="L897" s="958"/>
      <c r="M897" s="958"/>
      <c r="N897" s="958"/>
      <c r="O897" s="958"/>
      <c r="P897" s="958"/>
      <c r="Q897" s="958"/>
      <c r="R897" s="958"/>
      <c r="S897" s="958"/>
      <c r="T897" s="958"/>
      <c r="U897" s="958"/>
      <c r="V897" s="958"/>
      <c r="W897" s="958"/>
    </row>
    <row r="898" spans="1:23" ht="15.75" customHeight="1">
      <c r="A898" s="958"/>
      <c r="B898" s="958"/>
      <c r="C898" s="958"/>
      <c r="D898" s="958"/>
      <c r="E898" s="958"/>
      <c r="F898" s="1003"/>
      <c r="G898" s="1341"/>
      <c r="H898" s="1341"/>
      <c r="I898" s="958"/>
      <c r="J898" s="958"/>
      <c r="K898" s="958"/>
      <c r="L898" s="958"/>
      <c r="M898" s="958"/>
      <c r="N898" s="958"/>
      <c r="O898" s="958"/>
      <c r="P898" s="958"/>
      <c r="Q898" s="958"/>
      <c r="R898" s="958"/>
      <c r="S898" s="958"/>
      <c r="T898" s="958"/>
      <c r="U898" s="958"/>
      <c r="V898" s="958"/>
      <c r="W898" s="958"/>
    </row>
    <row r="899" spans="1:23" ht="15.75" customHeight="1">
      <c r="A899" s="958"/>
      <c r="B899" s="958"/>
      <c r="C899" s="958"/>
      <c r="D899" s="958"/>
      <c r="E899" s="958"/>
      <c r="F899" s="1003"/>
      <c r="G899" s="1341"/>
      <c r="H899" s="1341"/>
      <c r="I899" s="958"/>
      <c r="J899" s="958"/>
      <c r="K899" s="958"/>
      <c r="L899" s="958"/>
      <c r="M899" s="958"/>
      <c r="N899" s="958"/>
      <c r="O899" s="958"/>
      <c r="P899" s="958"/>
      <c r="Q899" s="958"/>
      <c r="R899" s="958"/>
      <c r="S899" s="958"/>
      <c r="T899" s="958"/>
      <c r="U899" s="958"/>
      <c r="V899" s="958"/>
      <c r="W899" s="958"/>
    </row>
    <row r="900" spans="1:23" ht="15.75" customHeight="1">
      <c r="A900" s="958"/>
      <c r="B900" s="958"/>
      <c r="C900" s="958"/>
      <c r="D900" s="958"/>
      <c r="E900" s="958"/>
      <c r="F900" s="1003"/>
      <c r="G900" s="1341"/>
      <c r="H900" s="1341"/>
      <c r="I900" s="958"/>
      <c r="J900" s="958"/>
      <c r="K900" s="958"/>
      <c r="L900" s="958"/>
      <c r="M900" s="958"/>
      <c r="N900" s="958"/>
      <c r="O900" s="958"/>
      <c r="P900" s="958"/>
      <c r="Q900" s="958"/>
      <c r="R900" s="958"/>
      <c r="S900" s="958"/>
      <c r="T900" s="958"/>
      <c r="U900" s="958"/>
      <c r="V900" s="958"/>
      <c r="W900" s="958"/>
    </row>
    <row r="901" spans="1:23" ht="15.75" customHeight="1">
      <c r="A901" s="958"/>
      <c r="B901" s="958"/>
      <c r="C901" s="958"/>
      <c r="D901" s="958"/>
      <c r="E901" s="958"/>
      <c r="F901" s="1003"/>
      <c r="G901" s="1341"/>
      <c r="H901" s="1341"/>
      <c r="I901" s="958"/>
      <c r="J901" s="958"/>
      <c r="K901" s="958"/>
      <c r="L901" s="958"/>
      <c r="M901" s="958"/>
      <c r="N901" s="958"/>
      <c r="O901" s="958"/>
      <c r="P901" s="958"/>
      <c r="Q901" s="958"/>
      <c r="R901" s="958"/>
      <c r="S901" s="958"/>
      <c r="T901" s="958"/>
      <c r="U901" s="958"/>
      <c r="V901" s="958"/>
      <c r="W901" s="958"/>
    </row>
    <row r="902" spans="1:23" ht="15.75" customHeight="1">
      <c r="A902" s="958"/>
      <c r="B902" s="958"/>
      <c r="C902" s="958"/>
      <c r="D902" s="958"/>
      <c r="E902" s="958"/>
      <c r="F902" s="1003"/>
      <c r="G902" s="1341"/>
      <c r="H902" s="1341"/>
      <c r="I902" s="958"/>
      <c r="J902" s="958"/>
      <c r="K902" s="958"/>
      <c r="L902" s="958"/>
      <c r="M902" s="958"/>
      <c r="N902" s="958"/>
      <c r="O902" s="958"/>
      <c r="P902" s="958"/>
      <c r="Q902" s="958"/>
      <c r="R902" s="958"/>
      <c r="S902" s="958"/>
      <c r="T902" s="958"/>
      <c r="U902" s="958"/>
      <c r="V902" s="958"/>
      <c r="W902" s="958"/>
    </row>
    <row r="903" spans="1:23" ht="15.75" customHeight="1">
      <c r="A903" s="958"/>
      <c r="B903" s="958"/>
      <c r="C903" s="958"/>
      <c r="D903" s="958"/>
      <c r="E903" s="958"/>
      <c r="F903" s="1003"/>
      <c r="G903" s="1341"/>
      <c r="H903" s="1341"/>
      <c r="I903" s="958"/>
      <c r="J903" s="958"/>
      <c r="K903" s="958"/>
      <c r="L903" s="958"/>
      <c r="M903" s="958"/>
      <c r="N903" s="958"/>
      <c r="O903" s="958"/>
      <c r="P903" s="958"/>
      <c r="Q903" s="958"/>
      <c r="R903" s="958"/>
      <c r="S903" s="958"/>
      <c r="T903" s="958"/>
      <c r="U903" s="958"/>
      <c r="V903" s="958"/>
      <c r="W903" s="958"/>
    </row>
    <row r="904" spans="1:23" ht="15.75" customHeight="1">
      <c r="A904" s="958"/>
      <c r="B904" s="958"/>
      <c r="C904" s="958"/>
      <c r="D904" s="958"/>
      <c r="E904" s="958"/>
      <c r="F904" s="1003"/>
      <c r="G904" s="1341"/>
      <c r="H904" s="1341"/>
      <c r="I904" s="958"/>
      <c r="J904" s="958"/>
      <c r="K904" s="958"/>
      <c r="L904" s="958"/>
      <c r="M904" s="958"/>
      <c r="N904" s="958"/>
      <c r="O904" s="958"/>
      <c r="P904" s="958"/>
      <c r="Q904" s="958"/>
      <c r="R904" s="958"/>
      <c r="S904" s="958"/>
      <c r="T904" s="958"/>
      <c r="U904" s="958"/>
      <c r="V904" s="958"/>
      <c r="W904" s="958"/>
    </row>
    <row r="905" spans="1:23" ht="15.75" customHeight="1">
      <c r="A905" s="958"/>
      <c r="B905" s="958"/>
      <c r="C905" s="958"/>
      <c r="D905" s="958"/>
      <c r="E905" s="958"/>
      <c r="F905" s="1003"/>
      <c r="G905" s="1341"/>
      <c r="H905" s="1341"/>
      <c r="I905" s="958"/>
      <c r="J905" s="958"/>
      <c r="K905" s="958"/>
      <c r="L905" s="958"/>
      <c r="M905" s="958"/>
      <c r="N905" s="958"/>
      <c r="O905" s="958"/>
      <c r="P905" s="958"/>
      <c r="Q905" s="958"/>
      <c r="R905" s="958"/>
      <c r="S905" s="958"/>
      <c r="T905" s="958"/>
      <c r="U905" s="958"/>
      <c r="V905" s="958"/>
      <c r="W905" s="958"/>
    </row>
    <row r="906" spans="1:23" ht="15.75" customHeight="1">
      <c r="A906" s="958"/>
      <c r="B906" s="958"/>
      <c r="C906" s="958"/>
      <c r="D906" s="958"/>
      <c r="E906" s="958"/>
      <c r="F906" s="1003"/>
      <c r="G906" s="1341"/>
      <c r="H906" s="1341"/>
      <c r="I906" s="958"/>
      <c r="J906" s="958"/>
      <c r="K906" s="958"/>
      <c r="L906" s="958"/>
      <c r="M906" s="958"/>
      <c r="N906" s="958"/>
      <c r="O906" s="958"/>
      <c r="P906" s="958"/>
      <c r="Q906" s="958"/>
      <c r="R906" s="958"/>
      <c r="S906" s="958"/>
      <c r="T906" s="958"/>
      <c r="U906" s="958"/>
      <c r="V906" s="958"/>
      <c r="W906" s="958"/>
    </row>
    <row r="907" spans="1:23" ht="15.75" customHeight="1">
      <c r="A907" s="958"/>
      <c r="B907" s="958"/>
      <c r="C907" s="958"/>
      <c r="D907" s="958"/>
      <c r="E907" s="958"/>
      <c r="F907" s="1003"/>
      <c r="G907" s="1341"/>
      <c r="H907" s="1341"/>
      <c r="I907" s="958"/>
      <c r="J907" s="958"/>
      <c r="K907" s="958"/>
      <c r="L907" s="958"/>
      <c r="M907" s="958"/>
      <c r="N907" s="958"/>
      <c r="O907" s="958"/>
      <c r="P907" s="958"/>
      <c r="Q907" s="958"/>
      <c r="R907" s="958"/>
      <c r="S907" s="958"/>
      <c r="T907" s="958"/>
      <c r="U907" s="958"/>
      <c r="V907" s="958"/>
      <c r="W907" s="958"/>
    </row>
    <row r="908" spans="1:23" ht="15.75" customHeight="1">
      <c r="A908" s="958"/>
      <c r="B908" s="958"/>
      <c r="C908" s="958"/>
      <c r="D908" s="958"/>
      <c r="E908" s="958"/>
      <c r="F908" s="1003"/>
      <c r="G908" s="1341"/>
      <c r="H908" s="1341"/>
      <c r="I908" s="958"/>
      <c r="J908" s="958"/>
      <c r="K908" s="958"/>
      <c r="L908" s="958"/>
      <c r="M908" s="958"/>
      <c r="N908" s="958"/>
      <c r="O908" s="958"/>
      <c r="P908" s="958"/>
      <c r="Q908" s="958"/>
      <c r="R908" s="958"/>
      <c r="S908" s="958"/>
      <c r="T908" s="958"/>
      <c r="U908" s="958"/>
      <c r="V908" s="958"/>
      <c r="W908" s="958"/>
    </row>
    <row r="909" spans="1:23" ht="15.75" customHeight="1">
      <c r="A909" s="958"/>
      <c r="B909" s="958"/>
      <c r="C909" s="958"/>
      <c r="D909" s="958"/>
      <c r="E909" s="958"/>
      <c r="F909" s="1003"/>
      <c r="G909" s="1341"/>
      <c r="H909" s="1341"/>
      <c r="I909" s="958"/>
      <c r="J909" s="958"/>
      <c r="K909" s="958"/>
      <c r="L909" s="958"/>
      <c r="M909" s="958"/>
      <c r="N909" s="958"/>
      <c r="O909" s="958"/>
      <c r="P909" s="958"/>
      <c r="Q909" s="958"/>
      <c r="R909" s="958"/>
      <c r="S909" s="958"/>
      <c r="T909" s="958"/>
      <c r="U909" s="958"/>
      <c r="V909" s="958"/>
      <c r="W909" s="958"/>
    </row>
    <row r="910" spans="1:23" ht="15.75" customHeight="1">
      <c r="A910" s="958"/>
      <c r="B910" s="958"/>
      <c r="C910" s="958"/>
      <c r="D910" s="958"/>
      <c r="E910" s="958"/>
      <c r="F910" s="1003"/>
      <c r="G910" s="1341"/>
      <c r="H910" s="1341"/>
      <c r="I910" s="958"/>
      <c r="J910" s="958"/>
      <c r="K910" s="958"/>
      <c r="L910" s="958"/>
      <c r="M910" s="958"/>
      <c r="N910" s="958"/>
      <c r="O910" s="958"/>
      <c r="P910" s="958"/>
      <c r="Q910" s="958"/>
      <c r="R910" s="958"/>
      <c r="S910" s="958"/>
      <c r="T910" s="958"/>
      <c r="U910" s="958"/>
      <c r="V910" s="958"/>
      <c r="W910" s="958"/>
    </row>
    <row r="911" spans="1:23" ht="15.75" customHeight="1">
      <c r="A911" s="958"/>
      <c r="B911" s="958"/>
      <c r="C911" s="958"/>
      <c r="D911" s="958"/>
      <c r="E911" s="958"/>
      <c r="F911" s="1003"/>
      <c r="G911" s="1341"/>
      <c r="H911" s="1341"/>
      <c r="I911" s="958"/>
      <c r="J911" s="958"/>
      <c r="K911" s="958"/>
      <c r="L911" s="958"/>
      <c r="M911" s="958"/>
      <c r="N911" s="958"/>
      <c r="O911" s="958"/>
      <c r="P911" s="958"/>
      <c r="Q911" s="958"/>
      <c r="R911" s="958"/>
      <c r="S911" s="958"/>
      <c r="T911" s="958"/>
      <c r="U911" s="958"/>
      <c r="V911" s="958"/>
      <c r="W911" s="958"/>
    </row>
    <row r="912" spans="1:23" ht="15.75" customHeight="1">
      <c r="A912" s="958"/>
      <c r="B912" s="958"/>
      <c r="C912" s="958"/>
      <c r="D912" s="958"/>
      <c r="E912" s="958"/>
      <c r="F912" s="1003"/>
      <c r="G912" s="1341"/>
      <c r="H912" s="1341"/>
      <c r="I912" s="958"/>
      <c r="J912" s="958"/>
      <c r="K912" s="958"/>
      <c r="L912" s="958"/>
      <c r="M912" s="958"/>
      <c r="N912" s="958"/>
      <c r="O912" s="958"/>
      <c r="P912" s="958"/>
      <c r="Q912" s="958"/>
      <c r="R912" s="958"/>
      <c r="S912" s="958"/>
      <c r="T912" s="958"/>
      <c r="U912" s="958"/>
      <c r="V912" s="958"/>
      <c r="W912" s="958"/>
    </row>
    <row r="913" spans="1:23" ht="15.75" customHeight="1">
      <c r="A913" s="958"/>
      <c r="B913" s="958"/>
      <c r="C913" s="958"/>
      <c r="D913" s="958"/>
      <c r="E913" s="958"/>
      <c r="F913" s="1003"/>
      <c r="G913" s="1341"/>
      <c r="H913" s="1341"/>
      <c r="I913" s="958"/>
      <c r="J913" s="958"/>
      <c r="K913" s="958"/>
      <c r="L913" s="958"/>
      <c r="M913" s="958"/>
      <c r="N913" s="958"/>
      <c r="O913" s="958"/>
      <c r="P913" s="958"/>
      <c r="Q913" s="958"/>
      <c r="R913" s="958"/>
      <c r="S913" s="958"/>
      <c r="T913" s="958"/>
      <c r="U913" s="958"/>
      <c r="V913" s="958"/>
      <c r="W913" s="958"/>
    </row>
    <row r="914" spans="1:23" ht="15.75" customHeight="1">
      <c r="A914" s="958"/>
      <c r="B914" s="958"/>
      <c r="C914" s="958"/>
      <c r="D914" s="958"/>
      <c r="E914" s="958"/>
      <c r="F914" s="1003"/>
      <c r="G914" s="1341"/>
      <c r="H914" s="1341"/>
      <c r="I914" s="958"/>
      <c r="J914" s="958"/>
      <c r="K914" s="958"/>
      <c r="L914" s="958"/>
      <c r="M914" s="958"/>
      <c r="N914" s="958"/>
      <c r="O914" s="958"/>
      <c r="P914" s="958"/>
      <c r="Q914" s="958"/>
      <c r="R914" s="958"/>
      <c r="S914" s="958"/>
      <c r="T914" s="958"/>
      <c r="U914" s="958"/>
      <c r="V914" s="958"/>
      <c r="W914" s="958"/>
    </row>
    <row r="915" spans="1:23" ht="15.75" customHeight="1">
      <c r="A915" s="958"/>
      <c r="B915" s="958"/>
      <c r="C915" s="958"/>
      <c r="D915" s="958"/>
      <c r="E915" s="958"/>
      <c r="F915" s="1003"/>
      <c r="G915" s="1341"/>
      <c r="H915" s="1341"/>
      <c r="I915" s="958"/>
      <c r="J915" s="958"/>
      <c r="K915" s="958"/>
      <c r="L915" s="958"/>
      <c r="M915" s="958"/>
      <c r="N915" s="958"/>
      <c r="O915" s="958"/>
      <c r="P915" s="958"/>
      <c r="Q915" s="958"/>
      <c r="R915" s="958"/>
      <c r="S915" s="958"/>
      <c r="T915" s="958"/>
      <c r="U915" s="958"/>
      <c r="V915" s="958"/>
      <c r="W915" s="958"/>
    </row>
    <row r="916" spans="1:23" ht="15.75" customHeight="1">
      <c r="A916" s="958"/>
      <c r="B916" s="958"/>
      <c r="C916" s="958"/>
      <c r="D916" s="958"/>
      <c r="E916" s="958"/>
      <c r="F916" s="1003"/>
      <c r="G916" s="1341"/>
      <c r="H916" s="1341"/>
      <c r="I916" s="958"/>
      <c r="J916" s="958"/>
      <c r="K916" s="958"/>
      <c r="L916" s="958"/>
      <c r="M916" s="958"/>
      <c r="N916" s="958"/>
      <c r="O916" s="958"/>
      <c r="P916" s="958"/>
      <c r="Q916" s="958"/>
      <c r="R916" s="958"/>
      <c r="S916" s="958"/>
      <c r="T916" s="958"/>
      <c r="U916" s="958"/>
      <c r="V916" s="958"/>
      <c r="W916" s="958"/>
    </row>
    <row r="917" spans="1:23" ht="15.75" customHeight="1">
      <c r="A917" s="958"/>
      <c r="B917" s="958"/>
      <c r="C917" s="958"/>
      <c r="D917" s="958"/>
      <c r="E917" s="958"/>
      <c r="F917" s="1003"/>
      <c r="G917" s="1341"/>
      <c r="H917" s="1341"/>
      <c r="I917" s="958"/>
      <c r="J917" s="958"/>
      <c r="K917" s="958"/>
      <c r="L917" s="958"/>
      <c r="M917" s="958"/>
      <c r="N917" s="958"/>
      <c r="O917" s="958"/>
      <c r="P917" s="958"/>
      <c r="Q917" s="958"/>
      <c r="R917" s="958"/>
      <c r="S917" s="958"/>
      <c r="T917" s="958"/>
      <c r="U917" s="958"/>
      <c r="V917" s="958"/>
      <c r="W917" s="958"/>
    </row>
    <row r="918" spans="1:23" ht="15.75" customHeight="1">
      <c r="A918" s="958"/>
      <c r="B918" s="958"/>
      <c r="C918" s="958"/>
      <c r="D918" s="958"/>
      <c r="E918" s="958"/>
      <c r="F918" s="1003"/>
      <c r="G918" s="1341"/>
      <c r="H918" s="1341"/>
      <c r="I918" s="958"/>
      <c r="J918" s="958"/>
      <c r="K918" s="958"/>
      <c r="L918" s="958"/>
      <c r="M918" s="958"/>
      <c r="N918" s="958"/>
      <c r="O918" s="958"/>
      <c r="P918" s="958"/>
      <c r="Q918" s="958"/>
      <c r="R918" s="958"/>
      <c r="S918" s="958"/>
      <c r="T918" s="958"/>
      <c r="U918" s="958"/>
      <c r="V918" s="958"/>
      <c r="W918" s="958"/>
    </row>
    <row r="919" spans="1:23" ht="15.75" customHeight="1">
      <c r="A919" s="958"/>
      <c r="B919" s="958"/>
      <c r="C919" s="958"/>
      <c r="D919" s="958"/>
      <c r="E919" s="958"/>
      <c r="F919" s="1003"/>
      <c r="G919" s="1341"/>
      <c r="H919" s="1341"/>
      <c r="I919" s="958"/>
      <c r="J919" s="958"/>
      <c r="K919" s="958"/>
      <c r="L919" s="958"/>
      <c r="M919" s="958"/>
      <c r="N919" s="958"/>
      <c r="O919" s="958"/>
      <c r="P919" s="958"/>
      <c r="Q919" s="958"/>
      <c r="R919" s="958"/>
      <c r="S919" s="958"/>
      <c r="T919" s="958"/>
      <c r="U919" s="958"/>
      <c r="V919" s="958"/>
      <c r="W919" s="958"/>
    </row>
    <row r="920" spans="1:23" ht="15.75" customHeight="1">
      <c r="A920" s="958"/>
      <c r="B920" s="958"/>
      <c r="C920" s="958"/>
      <c r="D920" s="958"/>
      <c r="E920" s="958"/>
      <c r="F920" s="1003"/>
      <c r="G920" s="1341"/>
      <c r="H920" s="1341"/>
      <c r="I920" s="958"/>
      <c r="J920" s="958"/>
      <c r="K920" s="958"/>
      <c r="L920" s="958"/>
      <c r="M920" s="958"/>
      <c r="N920" s="958"/>
      <c r="O920" s="958"/>
      <c r="P920" s="958"/>
      <c r="Q920" s="958"/>
      <c r="R920" s="958"/>
      <c r="S920" s="958"/>
      <c r="T920" s="958"/>
      <c r="U920" s="958"/>
      <c r="V920" s="958"/>
      <c r="W920" s="958"/>
    </row>
    <row r="921" spans="1:23" ht="15.75" customHeight="1">
      <c r="A921" s="958"/>
      <c r="B921" s="958"/>
      <c r="C921" s="958"/>
      <c r="D921" s="958"/>
      <c r="E921" s="958"/>
      <c r="F921" s="1003"/>
      <c r="G921" s="1341"/>
      <c r="H921" s="1341"/>
      <c r="I921" s="958"/>
      <c r="J921" s="958"/>
      <c r="K921" s="958"/>
      <c r="L921" s="958"/>
      <c r="M921" s="958"/>
      <c r="N921" s="958"/>
      <c r="O921" s="958"/>
      <c r="P921" s="958"/>
      <c r="Q921" s="958"/>
      <c r="R921" s="958"/>
      <c r="S921" s="958"/>
      <c r="T921" s="958"/>
      <c r="U921" s="958"/>
      <c r="V921" s="958"/>
      <c r="W921" s="958"/>
    </row>
    <row r="922" spans="1:23" ht="15.75" customHeight="1">
      <c r="A922" s="958"/>
      <c r="B922" s="958"/>
      <c r="C922" s="958"/>
      <c r="D922" s="958"/>
      <c r="E922" s="958"/>
      <c r="F922" s="1003"/>
      <c r="G922" s="1341"/>
      <c r="H922" s="1341"/>
      <c r="I922" s="958"/>
      <c r="J922" s="958"/>
      <c r="K922" s="958"/>
      <c r="L922" s="958"/>
      <c r="M922" s="958"/>
      <c r="N922" s="958"/>
      <c r="O922" s="958"/>
      <c r="P922" s="958"/>
      <c r="Q922" s="958"/>
      <c r="R922" s="958"/>
      <c r="S922" s="958"/>
      <c r="T922" s="958"/>
      <c r="U922" s="958"/>
      <c r="V922" s="958"/>
      <c r="W922" s="958"/>
    </row>
    <row r="923" spans="1:23" ht="15.75" customHeight="1">
      <c r="A923" s="958"/>
      <c r="B923" s="958"/>
      <c r="C923" s="958"/>
      <c r="D923" s="958"/>
      <c r="E923" s="958"/>
      <c r="F923" s="1003"/>
      <c r="G923" s="1341"/>
      <c r="H923" s="1341"/>
      <c r="I923" s="958"/>
      <c r="J923" s="958"/>
      <c r="K923" s="958"/>
      <c r="L923" s="958"/>
      <c r="M923" s="958"/>
      <c r="N923" s="958"/>
      <c r="O923" s="958"/>
      <c r="P923" s="958"/>
      <c r="Q923" s="958"/>
      <c r="R923" s="958"/>
      <c r="S923" s="958"/>
      <c r="T923" s="958"/>
      <c r="U923" s="958"/>
      <c r="V923" s="958"/>
      <c r="W923" s="958"/>
    </row>
    <row r="924" spans="1:23" ht="15.75" customHeight="1">
      <c r="A924" s="958"/>
      <c r="B924" s="958"/>
      <c r="C924" s="958"/>
      <c r="D924" s="958"/>
      <c r="E924" s="958"/>
      <c r="F924" s="1003"/>
      <c r="G924" s="1341"/>
      <c r="H924" s="1341"/>
      <c r="I924" s="958"/>
      <c r="J924" s="958"/>
      <c r="K924" s="958"/>
      <c r="L924" s="958"/>
      <c r="M924" s="958"/>
      <c r="N924" s="958"/>
      <c r="O924" s="958"/>
      <c r="P924" s="958"/>
      <c r="Q924" s="958"/>
      <c r="R924" s="958"/>
      <c r="S924" s="958"/>
      <c r="T924" s="958"/>
      <c r="U924" s="958"/>
      <c r="V924" s="958"/>
      <c r="W924" s="958"/>
    </row>
    <row r="925" spans="1:23" ht="15.75" customHeight="1">
      <c r="A925" s="958"/>
      <c r="B925" s="958"/>
      <c r="C925" s="958"/>
      <c r="D925" s="958"/>
      <c r="E925" s="958"/>
      <c r="F925" s="1003"/>
      <c r="G925" s="1341"/>
      <c r="H925" s="1341"/>
      <c r="I925" s="958"/>
      <c r="J925" s="958"/>
      <c r="K925" s="958"/>
      <c r="L925" s="958"/>
      <c r="M925" s="958"/>
      <c r="N925" s="958"/>
      <c r="O925" s="958"/>
      <c r="P925" s="958"/>
      <c r="Q925" s="958"/>
      <c r="R925" s="958"/>
      <c r="S925" s="958"/>
      <c r="T925" s="958"/>
      <c r="U925" s="958"/>
      <c r="V925" s="958"/>
      <c r="W925" s="958"/>
    </row>
    <row r="926" spans="1:23" ht="15.75" customHeight="1">
      <c r="A926" s="958"/>
      <c r="B926" s="958"/>
      <c r="C926" s="958"/>
      <c r="D926" s="958"/>
      <c r="E926" s="958"/>
      <c r="F926" s="1003"/>
      <c r="G926" s="1341"/>
      <c r="H926" s="1341"/>
      <c r="I926" s="958"/>
      <c r="J926" s="958"/>
      <c r="K926" s="958"/>
      <c r="L926" s="958"/>
      <c r="M926" s="958"/>
      <c r="N926" s="958"/>
      <c r="O926" s="958"/>
      <c r="P926" s="958"/>
      <c r="Q926" s="958"/>
      <c r="R926" s="958"/>
      <c r="S926" s="958"/>
      <c r="T926" s="958"/>
      <c r="U926" s="958"/>
      <c r="V926" s="958"/>
      <c r="W926" s="958"/>
    </row>
    <row r="927" spans="1:23" ht="15.75" customHeight="1">
      <c r="A927" s="958"/>
      <c r="B927" s="958"/>
      <c r="C927" s="958"/>
      <c r="D927" s="958"/>
      <c r="E927" s="958"/>
      <c r="F927" s="1003"/>
      <c r="G927" s="1341"/>
      <c r="H927" s="1341"/>
      <c r="I927" s="958"/>
      <c r="J927" s="958"/>
      <c r="K927" s="958"/>
      <c r="L927" s="958"/>
      <c r="M927" s="958"/>
      <c r="N927" s="958"/>
      <c r="O927" s="958"/>
      <c r="P927" s="958"/>
      <c r="Q927" s="958"/>
      <c r="R927" s="958"/>
      <c r="S927" s="958"/>
      <c r="T927" s="958"/>
      <c r="U927" s="958"/>
      <c r="V927" s="958"/>
      <c r="W927" s="958"/>
    </row>
    <row r="928" spans="1:23" ht="15.75" customHeight="1">
      <c r="A928" s="958"/>
      <c r="B928" s="958"/>
      <c r="C928" s="958"/>
      <c r="D928" s="958"/>
      <c r="E928" s="958"/>
      <c r="F928" s="1003"/>
      <c r="G928" s="1341"/>
      <c r="H928" s="1341"/>
      <c r="I928" s="958"/>
      <c r="J928" s="958"/>
      <c r="K928" s="958"/>
      <c r="L928" s="958"/>
      <c r="M928" s="958"/>
      <c r="N928" s="958"/>
      <c r="O928" s="958"/>
      <c r="P928" s="958"/>
      <c r="Q928" s="958"/>
      <c r="R928" s="958"/>
      <c r="S928" s="958"/>
      <c r="T928" s="958"/>
      <c r="U928" s="958"/>
      <c r="V928" s="958"/>
      <c r="W928" s="958"/>
    </row>
    <row r="929" spans="1:23" ht="15.75" customHeight="1">
      <c r="A929" s="958"/>
      <c r="B929" s="958"/>
      <c r="C929" s="958"/>
      <c r="D929" s="958"/>
      <c r="E929" s="958"/>
      <c r="F929" s="1003"/>
      <c r="G929" s="1341"/>
      <c r="H929" s="1341"/>
      <c r="I929" s="958"/>
      <c r="J929" s="958"/>
      <c r="K929" s="958"/>
      <c r="L929" s="958"/>
      <c r="M929" s="958"/>
      <c r="N929" s="958"/>
      <c r="O929" s="958"/>
      <c r="P929" s="958"/>
      <c r="Q929" s="958"/>
      <c r="R929" s="958"/>
      <c r="S929" s="958"/>
      <c r="T929" s="958"/>
      <c r="U929" s="958"/>
      <c r="V929" s="958"/>
      <c r="W929" s="958"/>
    </row>
    <row r="930" spans="1:23" ht="15.75" customHeight="1">
      <c r="A930" s="958"/>
      <c r="B930" s="958"/>
      <c r="C930" s="958"/>
      <c r="D930" s="958"/>
      <c r="E930" s="958"/>
      <c r="F930" s="1003"/>
      <c r="G930" s="1341"/>
      <c r="H930" s="1341"/>
      <c r="I930" s="958"/>
      <c r="J930" s="958"/>
      <c r="K930" s="958"/>
      <c r="L930" s="958"/>
      <c r="M930" s="958"/>
      <c r="N930" s="958"/>
      <c r="O930" s="958"/>
      <c r="P930" s="958"/>
      <c r="Q930" s="958"/>
      <c r="R930" s="958"/>
      <c r="S930" s="958"/>
      <c r="T930" s="958"/>
      <c r="U930" s="958"/>
      <c r="V930" s="958"/>
      <c r="W930" s="958"/>
    </row>
    <row r="931" spans="1:23" ht="15.75" customHeight="1">
      <c r="A931" s="958"/>
      <c r="B931" s="958"/>
      <c r="C931" s="958"/>
      <c r="D931" s="958"/>
      <c r="E931" s="958"/>
      <c r="F931" s="1003"/>
      <c r="G931" s="1341"/>
      <c r="H931" s="1341"/>
      <c r="I931" s="958"/>
      <c r="J931" s="958"/>
      <c r="K931" s="958"/>
      <c r="L931" s="958"/>
      <c r="M931" s="958"/>
      <c r="N931" s="958"/>
      <c r="O931" s="958"/>
      <c r="P931" s="958"/>
      <c r="Q931" s="958"/>
      <c r="R931" s="958"/>
      <c r="S931" s="958"/>
      <c r="T931" s="958"/>
      <c r="U931" s="958"/>
      <c r="V931" s="958"/>
      <c r="W931" s="958"/>
    </row>
    <row r="932" spans="1:23" ht="15.75" customHeight="1">
      <c r="A932" s="958"/>
      <c r="B932" s="958"/>
      <c r="C932" s="958"/>
      <c r="D932" s="958"/>
      <c r="E932" s="958"/>
      <c r="F932" s="1003"/>
      <c r="G932" s="1341"/>
      <c r="H932" s="1341"/>
      <c r="I932" s="958"/>
      <c r="J932" s="958"/>
      <c r="K932" s="958"/>
      <c r="L932" s="958"/>
      <c r="M932" s="958"/>
      <c r="N932" s="958"/>
      <c r="O932" s="958"/>
      <c r="P932" s="958"/>
      <c r="Q932" s="958"/>
      <c r="R932" s="958"/>
      <c r="S932" s="958"/>
      <c r="T932" s="958"/>
      <c r="U932" s="958"/>
      <c r="V932" s="958"/>
      <c r="W932" s="958"/>
    </row>
    <row r="933" spans="1:23" ht="15.75" customHeight="1">
      <c r="A933" s="958"/>
      <c r="B933" s="958"/>
      <c r="C933" s="958"/>
      <c r="D933" s="958"/>
      <c r="E933" s="958"/>
      <c r="F933" s="1003"/>
      <c r="G933" s="1341"/>
      <c r="H933" s="1341"/>
      <c r="I933" s="958"/>
      <c r="J933" s="958"/>
      <c r="K933" s="958"/>
      <c r="L933" s="958"/>
      <c r="M933" s="958"/>
      <c r="N933" s="958"/>
      <c r="O933" s="958"/>
      <c r="P933" s="958"/>
      <c r="Q933" s="958"/>
      <c r="R933" s="958"/>
      <c r="S933" s="958"/>
      <c r="T933" s="958"/>
      <c r="U933" s="958"/>
      <c r="V933" s="958"/>
      <c r="W933" s="958"/>
    </row>
    <row r="934" spans="1:23" ht="15.75" customHeight="1">
      <c r="A934" s="958"/>
      <c r="B934" s="958"/>
      <c r="C934" s="958"/>
      <c r="D934" s="958"/>
      <c r="E934" s="958"/>
      <c r="F934" s="1003"/>
      <c r="G934" s="1341"/>
      <c r="H934" s="1341"/>
      <c r="I934" s="958"/>
      <c r="J934" s="958"/>
      <c r="K934" s="958"/>
      <c r="L934" s="958"/>
      <c r="M934" s="958"/>
      <c r="N934" s="958"/>
      <c r="O934" s="958"/>
      <c r="P934" s="958"/>
      <c r="Q934" s="958"/>
      <c r="R934" s="958"/>
      <c r="S934" s="958"/>
      <c r="T934" s="958"/>
      <c r="U934" s="958"/>
      <c r="V934" s="958"/>
      <c r="W934" s="958"/>
    </row>
    <row r="935" spans="1:23" ht="15.75" customHeight="1">
      <c r="A935" s="958"/>
      <c r="B935" s="958"/>
      <c r="C935" s="958"/>
      <c r="D935" s="958"/>
      <c r="E935" s="958"/>
      <c r="F935" s="1003"/>
      <c r="G935" s="1341"/>
      <c r="H935" s="1341"/>
      <c r="I935" s="958"/>
      <c r="J935" s="958"/>
      <c r="K935" s="958"/>
      <c r="L935" s="958"/>
      <c r="M935" s="958"/>
      <c r="N935" s="958"/>
      <c r="O935" s="958"/>
      <c r="P935" s="958"/>
      <c r="Q935" s="958"/>
      <c r="R935" s="958"/>
      <c r="S935" s="958"/>
      <c r="T935" s="958"/>
      <c r="U935" s="958"/>
      <c r="V935" s="958"/>
      <c r="W935" s="958"/>
    </row>
    <row r="936" spans="1:23" ht="15.75" customHeight="1">
      <c r="A936" s="958"/>
      <c r="B936" s="958"/>
      <c r="C936" s="958"/>
      <c r="D936" s="958"/>
      <c r="E936" s="958"/>
      <c r="F936" s="1003"/>
      <c r="G936" s="1341"/>
      <c r="H936" s="1341"/>
      <c r="I936" s="958"/>
      <c r="J936" s="958"/>
      <c r="K936" s="958"/>
      <c r="L936" s="958"/>
      <c r="M936" s="958"/>
      <c r="N936" s="958"/>
      <c r="O936" s="958"/>
      <c r="P936" s="958"/>
      <c r="Q936" s="958"/>
      <c r="R936" s="958"/>
      <c r="S936" s="958"/>
      <c r="T936" s="958"/>
      <c r="U936" s="958"/>
      <c r="V936" s="958"/>
      <c r="W936" s="958"/>
    </row>
    <row r="937" spans="1:23" ht="15.75" customHeight="1">
      <c r="A937" s="958"/>
      <c r="B937" s="958"/>
      <c r="C937" s="958"/>
      <c r="D937" s="958"/>
      <c r="E937" s="958"/>
      <c r="F937" s="1003"/>
      <c r="G937" s="1341"/>
      <c r="H937" s="1341"/>
      <c r="I937" s="958"/>
      <c r="J937" s="958"/>
      <c r="K937" s="958"/>
      <c r="L937" s="958"/>
      <c r="M937" s="958"/>
      <c r="N937" s="958"/>
      <c r="O937" s="958"/>
      <c r="P937" s="958"/>
      <c r="Q937" s="958"/>
      <c r="R937" s="958"/>
      <c r="S937" s="958"/>
      <c r="T937" s="958"/>
      <c r="U937" s="958"/>
      <c r="V937" s="958"/>
      <c r="W937" s="958"/>
    </row>
    <row r="938" spans="1:23" ht="15.75" customHeight="1">
      <c r="A938" s="958"/>
      <c r="B938" s="958"/>
      <c r="C938" s="958"/>
      <c r="D938" s="958"/>
      <c r="E938" s="958"/>
      <c r="F938" s="1003"/>
      <c r="G938" s="1341"/>
      <c r="H938" s="1341"/>
      <c r="I938" s="958"/>
      <c r="J938" s="958"/>
      <c r="K938" s="958"/>
      <c r="L938" s="958"/>
      <c r="M938" s="958"/>
      <c r="N938" s="958"/>
      <c r="O938" s="958"/>
      <c r="P938" s="958"/>
      <c r="Q938" s="958"/>
      <c r="R938" s="958"/>
      <c r="S938" s="958"/>
      <c r="T938" s="958"/>
      <c r="U938" s="958"/>
      <c r="V938" s="958"/>
      <c r="W938" s="958"/>
    </row>
    <row r="939" spans="1:23" ht="15.75" customHeight="1">
      <c r="A939" s="958"/>
      <c r="B939" s="958"/>
      <c r="C939" s="958"/>
      <c r="D939" s="958"/>
      <c r="E939" s="958"/>
      <c r="F939" s="1003"/>
      <c r="G939" s="1341"/>
      <c r="H939" s="1341"/>
      <c r="I939" s="958"/>
      <c r="J939" s="958"/>
      <c r="K939" s="958"/>
      <c r="L939" s="958"/>
      <c r="M939" s="958"/>
      <c r="N939" s="958"/>
      <c r="O939" s="958"/>
      <c r="P939" s="958"/>
      <c r="Q939" s="958"/>
      <c r="R939" s="958"/>
      <c r="S939" s="958"/>
      <c r="T939" s="958"/>
      <c r="U939" s="958"/>
      <c r="V939" s="958"/>
      <c r="W939" s="958"/>
    </row>
    <row r="940" spans="1:23" ht="15.75" customHeight="1">
      <c r="A940" s="958"/>
      <c r="B940" s="958"/>
      <c r="C940" s="958"/>
      <c r="D940" s="958"/>
      <c r="E940" s="958"/>
      <c r="F940" s="1003"/>
      <c r="G940" s="1341"/>
      <c r="H940" s="1341"/>
      <c r="I940" s="958"/>
      <c r="J940" s="958"/>
      <c r="K940" s="958"/>
      <c r="L940" s="958"/>
      <c r="M940" s="958"/>
      <c r="N940" s="958"/>
      <c r="O940" s="958"/>
      <c r="P940" s="958"/>
      <c r="Q940" s="958"/>
      <c r="R940" s="958"/>
      <c r="S940" s="958"/>
      <c r="T940" s="958"/>
      <c r="U940" s="958"/>
      <c r="V940" s="958"/>
      <c r="W940" s="958"/>
    </row>
    <row r="941" spans="1:23" ht="15.75" customHeight="1">
      <c r="A941" s="958"/>
      <c r="B941" s="958"/>
      <c r="C941" s="958"/>
      <c r="D941" s="958"/>
      <c r="E941" s="958"/>
      <c r="F941" s="1003"/>
      <c r="G941" s="1341"/>
      <c r="H941" s="1341"/>
      <c r="I941" s="958"/>
      <c r="J941" s="958"/>
      <c r="K941" s="958"/>
      <c r="L941" s="958"/>
      <c r="M941" s="958"/>
      <c r="N941" s="958"/>
      <c r="O941" s="958"/>
      <c r="P941" s="958"/>
      <c r="Q941" s="958"/>
      <c r="R941" s="958"/>
      <c r="S941" s="958"/>
      <c r="T941" s="958"/>
      <c r="U941" s="958"/>
      <c r="V941" s="958"/>
      <c r="W941" s="958"/>
    </row>
    <row r="942" spans="1:23" ht="15.75" customHeight="1">
      <c r="A942" s="958"/>
      <c r="B942" s="958"/>
      <c r="C942" s="958"/>
      <c r="D942" s="958"/>
      <c r="E942" s="958"/>
      <c r="F942" s="1003"/>
      <c r="G942" s="1341"/>
      <c r="H942" s="1341"/>
      <c r="I942" s="958"/>
      <c r="J942" s="958"/>
      <c r="K942" s="958"/>
      <c r="L942" s="958"/>
      <c r="M942" s="958"/>
      <c r="N942" s="958"/>
      <c r="O942" s="958"/>
      <c r="P942" s="958"/>
      <c r="Q942" s="958"/>
      <c r="R942" s="958"/>
      <c r="S942" s="958"/>
      <c r="T942" s="958"/>
      <c r="U942" s="958"/>
      <c r="V942" s="958"/>
      <c r="W942" s="958"/>
    </row>
    <row r="943" spans="1:23" ht="15.75" customHeight="1">
      <c r="A943" s="958"/>
      <c r="B943" s="958"/>
      <c r="C943" s="958"/>
      <c r="D943" s="958"/>
      <c r="E943" s="958"/>
      <c r="F943" s="1003"/>
      <c r="G943" s="1341"/>
      <c r="H943" s="1341"/>
      <c r="I943" s="958"/>
      <c r="J943" s="958"/>
      <c r="K943" s="958"/>
      <c r="L943" s="958"/>
      <c r="M943" s="958"/>
      <c r="N943" s="958"/>
      <c r="O943" s="958"/>
      <c r="P943" s="958"/>
      <c r="Q943" s="958"/>
      <c r="R943" s="958"/>
      <c r="S943" s="958"/>
      <c r="T943" s="958"/>
      <c r="U943" s="958"/>
      <c r="V943" s="958"/>
      <c r="W943" s="958"/>
    </row>
    <row r="944" spans="1:23" ht="15.75" customHeight="1">
      <c r="A944" s="958"/>
      <c r="B944" s="958"/>
      <c r="C944" s="958"/>
      <c r="D944" s="958"/>
      <c r="E944" s="958"/>
      <c r="F944" s="1003"/>
      <c r="G944" s="1341"/>
      <c r="H944" s="1341"/>
      <c r="I944" s="958"/>
      <c r="J944" s="958"/>
      <c r="K944" s="958"/>
      <c r="L944" s="958"/>
      <c r="M944" s="958"/>
      <c r="N944" s="958"/>
      <c r="O944" s="958"/>
      <c r="P944" s="958"/>
      <c r="Q944" s="958"/>
      <c r="R944" s="958"/>
      <c r="S944" s="958"/>
      <c r="T944" s="958"/>
      <c r="U944" s="958"/>
      <c r="V944" s="958"/>
      <c r="W944" s="958"/>
    </row>
    <row r="945" spans="1:23" ht="15.75" customHeight="1">
      <c r="A945" s="958"/>
      <c r="B945" s="958"/>
      <c r="C945" s="958"/>
      <c r="D945" s="958"/>
      <c r="E945" s="958"/>
      <c r="F945" s="1003"/>
      <c r="G945" s="1341"/>
      <c r="H945" s="1341"/>
      <c r="I945" s="958"/>
      <c r="J945" s="958"/>
      <c r="K945" s="958"/>
      <c r="L945" s="958"/>
      <c r="M945" s="958"/>
      <c r="N945" s="958"/>
      <c r="O945" s="958"/>
      <c r="P945" s="958"/>
      <c r="Q945" s="958"/>
      <c r="R945" s="958"/>
      <c r="S945" s="958"/>
      <c r="T945" s="958"/>
      <c r="U945" s="958"/>
      <c r="V945" s="958"/>
      <c r="W945" s="958"/>
    </row>
    <row r="946" spans="1:23" ht="15.75" customHeight="1">
      <c r="A946" s="958"/>
      <c r="B946" s="958"/>
      <c r="C946" s="958"/>
      <c r="D946" s="958"/>
      <c r="E946" s="958"/>
      <c r="F946" s="1003"/>
      <c r="G946" s="1341"/>
      <c r="H946" s="1341"/>
      <c r="I946" s="958"/>
      <c r="J946" s="958"/>
      <c r="K946" s="958"/>
      <c r="L946" s="958"/>
      <c r="M946" s="958"/>
      <c r="N946" s="958"/>
      <c r="O946" s="958"/>
      <c r="P946" s="958"/>
      <c r="Q946" s="958"/>
      <c r="R946" s="958"/>
      <c r="S946" s="958"/>
      <c r="T946" s="958"/>
      <c r="U946" s="958"/>
      <c r="V946" s="958"/>
      <c r="W946" s="958"/>
    </row>
    <row r="947" spans="1:23" ht="15.75" customHeight="1">
      <c r="A947" s="958"/>
      <c r="B947" s="958"/>
      <c r="C947" s="958"/>
      <c r="D947" s="958"/>
      <c r="E947" s="958"/>
      <c r="F947" s="1003"/>
      <c r="G947" s="1341"/>
      <c r="H947" s="1341"/>
      <c r="I947" s="958"/>
      <c r="J947" s="958"/>
      <c r="K947" s="958"/>
      <c r="L947" s="958"/>
      <c r="M947" s="958"/>
      <c r="N947" s="958"/>
      <c r="O947" s="958"/>
      <c r="P947" s="958"/>
      <c r="Q947" s="958"/>
      <c r="R947" s="958"/>
      <c r="S947" s="958"/>
      <c r="T947" s="958"/>
      <c r="U947" s="958"/>
      <c r="V947" s="958"/>
      <c r="W947" s="958"/>
    </row>
    <row r="948" spans="1:23" ht="15.75" customHeight="1">
      <c r="A948" s="958"/>
      <c r="B948" s="958"/>
      <c r="C948" s="958"/>
      <c r="D948" s="958"/>
      <c r="E948" s="958"/>
      <c r="F948" s="1003"/>
      <c r="G948" s="1341"/>
      <c r="H948" s="1341"/>
      <c r="I948" s="958"/>
      <c r="J948" s="958"/>
      <c r="K948" s="958"/>
      <c r="L948" s="958"/>
      <c r="M948" s="958"/>
      <c r="N948" s="958"/>
      <c r="O948" s="958"/>
      <c r="P948" s="958"/>
      <c r="Q948" s="958"/>
      <c r="R948" s="958"/>
      <c r="S948" s="958"/>
      <c r="T948" s="958"/>
      <c r="U948" s="958"/>
      <c r="V948" s="958"/>
      <c r="W948" s="958"/>
    </row>
    <row r="949" spans="1:23" ht="15.75" customHeight="1">
      <c r="A949" s="958"/>
      <c r="B949" s="958"/>
      <c r="C949" s="958"/>
      <c r="D949" s="958"/>
      <c r="E949" s="958"/>
      <c r="F949" s="1003"/>
      <c r="G949" s="1341"/>
      <c r="H949" s="1341"/>
      <c r="I949" s="958"/>
      <c r="J949" s="958"/>
      <c r="K949" s="958"/>
      <c r="L949" s="958"/>
      <c r="M949" s="958"/>
      <c r="N949" s="958"/>
      <c r="O949" s="958"/>
      <c r="P949" s="958"/>
      <c r="Q949" s="958"/>
      <c r="R949" s="958"/>
      <c r="S949" s="958"/>
      <c r="T949" s="958"/>
      <c r="U949" s="958"/>
      <c r="V949" s="958"/>
      <c r="W949" s="958"/>
    </row>
    <row r="950" spans="1:23" ht="15.75" customHeight="1">
      <c r="A950" s="958"/>
      <c r="B950" s="958"/>
      <c r="C950" s="958"/>
      <c r="D950" s="958"/>
      <c r="E950" s="958"/>
      <c r="F950" s="1003"/>
      <c r="G950" s="1341"/>
      <c r="H950" s="1341"/>
      <c r="I950" s="958"/>
      <c r="J950" s="958"/>
      <c r="K950" s="958"/>
      <c r="L950" s="958"/>
      <c r="M950" s="958"/>
      <c r="N950" s="958"/>
      <c r="O950" s="958"/>
      <c r="P950" s="958"/>
      <c r="Q950" s="958"/>
      <c r="R950" s="958"/>
      <c r="S950" s="958"/>
      <c r="T950" s="958"/>
      <c r="U950" s="958"/>
      <c r="V950" s="958"/>
      <c r="W950" s="958"/>
    </row>
    <row r="951" spans="1:23" ht="15.75" customHeight="1">
      <c r="A951" s="958"/>
      <c r="B951" s="958"/>
      <c r="C951" s="958"/>
      <c r="D951" s="958"/>
      <c r="E951" s="958"/>
      <c r="F951" s="1003"/>
      <c r="G951" s="1341"/>
      <c r="H951" s="1341"/>
      <c r="I951" s="958"/>
      <c r="J951" s="958"/>
      <c r="K951" s="958"/>
      <c r="L951" s="958"/>
      <c r="M951" s="958"/>
      <c r="N951" s="958"/>
      <c r="O951" s="958"/>
      <c r="P951" s="958"/>
      <c r="Q951" s="958"/>
      <c r="R951" s="958"/>
      <c r="S951" s="958"/>
      <c r="T951" s="958"/>
      <c r="U951" s="958"/>
      <c r="V951" s="958"/>
      <c r="W951" s="958"/>
    </row>
    <row r="952" spans="1:23" ht="15.75" customHeight="1">
      <c r="A952" s="958"/>
      <c r="B952" s="958"/>
      <c r="C952" s="958"/>
      <c r="D952" s="958"/>
      <c r="E952" s="958"/>
      <c r="F952" s="1003"/>
      <c r="G952" s="1341"/>
      <c r="H952" s="1341"/>
      <c r="I952" s="958"/>
      <c r="J952" s="958"/>
      <c r="K952" s="958"/>
      <c r="L952" s="958"/>
      <c r="M952" s="958"/>
      <c r="N952" s="958"/>
      <c r="O952" s="958"/>
      <c r="P952" s="958"/>
      <c r="Q952" s="958"/>
      <c r="R952" s="958"/>
      <c r="S952" s="958"/>
      <c r="T952" s="958"/>
      <c r="U952" s="958"/>
      <c r="V952" s="958"/>
      <c r="W952" s="958"/>
    </row>
    <row r="953" spans="1:23" ht="15.75" customHeight="1">
      <c r="A953" s="958"/>
      <c r="B953" s="958"/>
      <c r="C953" s="958"/>
      <c r="D953" s="958"/>
      <c r="E953" s="958"/>
      <c r="F953" s="1003"/>
      <c r="G953" s="1341"/>
      <c r="H953" s="1341"/>
      <c r="I953" s="958"/>
      <c r="J953" s="958"/>
      <c r="K953" s="958"/>
      <c r="L953" s="958"/>
      <c r="M953" s="958"/>
      <c r="N953" s="958"/>
      <c r="O953" s="958"/>
      <c r="P953" s="958"/>
      <c r="Q953" s="958"/>
      <c r="R953" s="958"/>
      <c r="S953" s="958"/>
      <c r="T953" s="958"/>
      <c r="U953" s="958"/>
      <c r="V953" s="958"/>
      <c r="W953" s="958"/>
    </row>
    <row r="954" spans="1:23" ht="15.75" customHeight="1">
      <c r="A954" s="958"/>
      <c r="B954" s="958"/>
      <c r="C954" s="958"/>
      <c r="D954" s="958"/>
      <c r="E954" s="958"/>
      <c r="F954" s="1003"/>
      <c r="G954" s="1341"/>
      <c r="H954" s="1341"/>
      <c r="I954" s="958"/>
      <c r="J954" s="958"/>
      <c r="K954" s="958"/>
      <c r="L954" s="958"/>
      <c r="M954" s="958"/>
      <c r="N954" s="958"/>
      <c r="O954" s="958"/>
      <c r="P954" s="958"/>
      <c r="Q954" s="958"/>
      <c r="R954" s="958"/>
      <c r="S954" s="958"/>
      <c r="T954" s="958"/>
      <c r="U954" s="958"/>
      <c r="V954" s="958"/>
      <c r="W954" s="958"/>
    </row>
    <row r="955" spans="1:23" ht="15.75" customHeight="1">
      <c r="A955" s="958"/>
      <c r="B955" s="958"/>
      <c r="C955" s="958"/>
      <c r="D955" s="958"/>
      <c r="E955" s="958"/>
      <c r="F955" s="1003"/>
      <c r="G955" s="1341"/>
      <c r="H955" s="1341"/>
      <c r="I955" s="958"/>
      <c r="J955" s="958"/>
      <c r="K955" s="958"/>
      <c r="L955" s="958"/>
      <c r="M955" s="958"/>
      <c r="N955" s="958"/>
      <c r="O955" s="958"/>
      <c r="P955" s="958"/>
      <c r="Q955" s="958"/>
      <c r="R955" s="958"/>
      <c r="S955" s="958"/>
      <c r="T955" s="958"/>
      <c r="U955" s="958"/>
      <c r="V955" s="958"/>
      <c r="W955" s="958"/>
    </row>
    <row r="956" spans="1:23" ht="15.75" customHeight="1">
      <c r="A956" s="958"/>
      <c r="B956" s="958"/>
      <c r="C956" s="958"/>
      <c r="D956" s="958"/>
      <c r="E956" s="958"/>
      <c r="F956" s="1003"/>
      <c r="G956" s="1341"/>
      <c r="H956" s="1341"/>
      <c r="I956" s="958"/>
      <c r="J956" s="958"/>
      <c r="K956" s="958"/>
      <c r="L956" s="958"/>
      <c r="M956" s="958"/>
      <c r="N956" s="958"/>
      <c r="O956" s="958"/>
      <c r="P956" s="958"/>
      <c r="Q956" s="958"/>
      <c r="R956" s="958"/>
      <c r="S956" s="958"/>
      <c r="T956" s="958"/>
      <c r="U956" s="958"/>
      <c r="V956" s="958"/>
      <c r="W956" s="958"/>
    </row>
    <row r="957" spans="1:23" ht="15.75" customHeight="1">
      <c r="A957" s="958"/>
      <c r="B957" s="958"/>
      <c r="C957" s="958"/>
      <c r="D957" s="958"/>
      <c r="E957" s="958"/>
      <c r="F957" s="1003"/>
      <c r="G957" s="1341"/>
      <c r="H957" s="1341"/>
      <c r="I957" s="958"/>
      <c r="J957" s="958"/>
      <c r="K957" s="958"/>
      <c r="L957" s="958"/>
      <c r="M957" s="958"/>
      <c r="N957" s="958"/>
      <c r="O957" s="958"/>
      <c r="P957" s="958"/>
      <c r="Q957" s="958"/>
      <c r="R957" s="958"/>
      <c r="S957" s="958"/>
      <c r="T957" s="958"/>
      <c r="U957" s="958"/>
      <c r="V957" s="958"/>
      <c r="W957" s="958"/>
    </row>
    <row r="958" spans="1:23" ht="15.75" customHeight="1">
      <c r="A958" s="958"/>
      <c r="B958" s="958"/>
      <c r="C958" s="958"/>
      <c r="D958" s="958"/>
      <c r="E958" s="958"/>
      <c r="F958" s="1003"/>
      <c r="G958" s="1341"/>
      <c r="H958" s="1341"/>
      <c r="I958" s="958"/>
      <c r="J958" s="958"/>
      <c r="K958" s="958"/>
      <c r="L958" s="958"/>
      <c r="M958" s="958"/>
      <c r="N958" s="958"/>
      <c r="O958" s="958"/>
      <c r="P958" s="958"/>
      <c r="Q958" s="958"/>
      <c r="R958" s="958"/>
      <c r="S958" s="958"/>
      <c r="T958" s="958"/>
      <c r="U958" s="958"/>
      <c r="V958" s="958"/>
      <c r="W958" s="958"/>
    </row>
    <row r="959" spans="1:23" ht="15.75" customHeight="1">
      <c r="A959" s="958"/>
      <c r="B959" s="958"/>
      <c r="C959" s="958"/>
      <c r="D959" s="958"/>
      <c r="E959" s="958"/>
      <c r="F959" s="1003"/>
      <c r="G959" s="1341"/>
      <c r="H959" s="1341"/>
      <c r="I959" s="958"/>
      <c r="J959" s="958"/>
      <c r="K959" s="958"/>
      <c r="L959" s="958"/>
      <c r="M959" s="958"/>
      <c r="N959" s="958"/>
      <c r="O959" s="958"/>
      <c r="P959" s="958"/>
      <c r="Q959" s="958"/>
      <c r="R959" s="958"/>
      <c r="S959" s="958"/>
      <c r="T959" s="958"/>
      <c r="U959" s="958"/>
      <c r="V959" s="958"/>
      <c r="W959" s="958"/>
    </row>
    <row r="960" spans="1:23" ht="15.75" customHeight="1">
      <c r="A960" s="958"/>
      <c r="B960" s="958"/>
      <c r="C960" s="958"/>
      <c r="D960" s="958"/>
      <c r="E960" s="958"/>
      <c r="F960" s="1003"/>
      <c r="G960" s="1341"/>
      <c r="H960" s="1341"/>
      <c r="I960" s="958"/>
      <c r="J960" s="958"/>
      <c r="K960" s="958"/>
      <c r="L960" s="958"/>
      <c r="M960" s="958"/>
      <c r="N960" s="958"/>
      <c r="O960" s="958"/>
      <c r="P960" s="958"/>
      <c r="Q960" s="958"/>
      <c r="R960" s="958"/>
      <c r="S960" s="958"/>
      <c r="T960" s="958"/>
      <c r="U960" s="958"/>
      <c r="V960" s="958"/>
      <c r="W960" s="958"/>
    </row>
    <row r="961" spans="1:23" ht="15.75" customHeight="1">
      <c r="A961" s="958"/>
      <c r="B961" s="958"/>
      <c r="C961" s="958"/>
      <c r="D961" s="958"/>
      <c r="E961" s="958"/>
      <c r="F961" s="1003"/>
      <c r="G961" s="1341"/>
      <c r="H961" s="1341"/>
      <c r="I961" s="958"/>
      <c r="J961" s="958"/>
      <c r="K961" s="958"/>
      <c r="L961" s="958"/>
      <c r="M961" s="958"/>
      <c r="N961" s="958"/>
      <c r="O961" s="958"/>
      <c r="P961" s="958"/>
      <c r="Q961" s="958"/>
      <c r="R961" s="958"/>
      <c r="S961" s="958"/>
      <c r="T961" s="958"/>
      <c r="U961" s="958"/>
      <c r="V961" s="958"/>
      <c r="W961" s="958"/>
    </row>
    <row r="962" spans="1:23" ht="15.75" customHeight="1">
      <c r="A962" s="958"/>
      <c r="B962" s="958"/>
      <c r="C962" s="958"/>
      <c r="D962" s="958"/>
      <c r="E962" s="958"/>
      <c r="F962" s="1003"/>
      <c r="G962" s="1341"/>
      <c r="H962" s="1341"/>
      <c r="I962" s="958"/>
      <c r="J962" s="958"/>
      <c r="K962" s="958"/>
      <c r="L962" s="958"/>
      <c r="M962" s="958"/>
      <c r="N962" s="958"/>
      <c r="O962" s="958"/>
      <c r="P962" s="958"/>
      <c r="Q962" s="958"/>
      <c r="R962" s="958"/>
      <c r="S962" s="958"/>
      <c r="T962" s="958"/>
      <c r="U962" s="958"/>
      <c r="V962" s="958"/>
      <c r="W962" s="958"/>
    </row>
    <row r="963" spans="1:23" ht="15.75" customHeight="1">
      <c r="A963" s="958"/>
      <c r="B963" s="958"/>
      <c r="C963" s="958"/>
      <c r="D963" s="958"/>
      <c r="E963" s="958"/>
      <c r="F963" s="1003"/>
      <c r="G963" s="1341"/>
      <c r="H963" s="1341"/>
      <c r="I963" s="958"/>
      <c r="J963" s="958"/>
      <c r="K963" s="958"/>
      <c r="L963" s="958"/>
      <c r="M963" s="958"/>
      <c r="N963" s="958"/>
      <c r="O963" s="958"/>
      <c r="P963" s="958"/>
      <c r="Q963" s="958"/>
      <c r="R963" s="958"/>
      <c r="S963" s="958"/>
      <c r="T963" s="958"/>
      <c r="U963" s="958"/>
      <c r="V963" s="958"/>
      <c r="W963" s="958"/>
    </row>
    <row r="964" spans="1:23" ht="15.75" customHeight="1">
      <c r="A964" s="958"/>
      <c r="B964" s="958"/>
      <c r="C964" s="958"/>
      <c r="D964" s="958"/>
      <c r="E964" s="958"/>
      <c r="F964" s="1003"/>
      <c r="G964" s="1341"/>
      <c r="H964" s="1341"/>
      <c r="I964" s="958"/>
      <c r="J964" s="958"/>
      <c r="K964" s="958"/>
      <c r="L964" s="958"/>
      <c r="M964" s="958"/>
      <c r="N964" s="958"/>
      <c r="O964" s="958"/>
      <c r="P964" s="958"/>
      <c r="Q964" s="958"/>
      <c r="R964" s="958"/>
      <c r="S964" s="958"/>
      <c r="T964" s="958"/>
      <c r="U964" s="958"/>
      <c r="V964" s="958"/>
      <c r="W964" s="958"/>
    </row>
    <row r="965" spans="1:23" ht="15.75" customHeight="1">
      <c r="A965" s="958"/>
      <c r="B965" s="958"/>
      <c r="C965" s="958"/>
      <c r="D965" s="958"/>
      <c r="E965" s="958"/>
      <c r="F965" s="1003"/>
      <c r="G965" s="1341"/>
      <c r="H965" s="1341"/>
      <c r="I965" s="958"/>
      <c r="J965" s="958"/>
      <c r="K965" s="958"/>
      <c r="L965" s="958"/>
      <c r="M965" s="958"/>
      <c r="N965" s="958"/>
      <c r="O965" s="958"/>
      <c r="P965" s="958"/>
      <c r="Q965" s="958"/>
      <c r="R965" s="958"/>
      <c r="S965" s="958"/>
      <c r="T965" s="958"/>
      <c r="U965" s="958"/>
      <c r="V965" s="958"/>
      <c r="W965" s="958"/>
    </row>
    <row r="966" spans="1:23" ht="15.75" customHeight="1">
      <c r="A966" s="958"/>
      <c r="B966" s="958"/>
      <c r="C966" s="958"/>
      <c r="D966" s="958"/>
      <c r="E966" s="958"/>
      <c r="F966" s="1003"/>
      <c r="G966" s="1341"/>
      <c r="H966" s="1341"/>
      <c r="I966" s="958"/>
      <c r="J966" s="958"/>
      <c r="K966" s="958"/>
      <c r="L966" s="958"/>
      <c r="M966" s="958"/>
      <c r="N966" s="958"/>
      <c r="O966" s="958"/>
      <c r="P966" s="958"/>
      <c r="Q966" s="958"/>
      <c r="R966" s="958"/>
      <c r="S966" s="958"/>
      <c r="T966" s="958"/>
      <c r="U966" s="958"/>
      <c r="V966" s="958"/>
      <c r="W966" s="958"/>
    </row>
    <row r="967" spans="1:23" ht="15.75" customHeight="1">
      <c r="A967" s="958"/>
      <c r="B967" s="958"/>
      <c r="C967" s="958"/>
      <c r="D967" s="958"/>
      <c r="E967" s="958"/>
      <c r="F967" s="1003"/>
      <c r="G967" s="1341"/>
      <c r="H967" s="1341"/>
      <c r="I967" s="958"/>
      <c r="J967" s="958"/>
      <c r="K967" s="958"/>
      <c r="L967" s="958"/>
      <c r="M967" s="958"/>
      <c r="N967" s="958"/>
      <c r="O967" s="958"/>
      <c r="P967" s="958"/>
      <c r="Q967" s="958"/>
      <c r="R967" s="958"/>
      <c r="S967" s="958"/>
      <c r="T967" s="958"/>
      <c r="U967" s="958"/>
      <c r="V967" s="958"/>
      <c r="W967" s="958"/>
    </row>
    <row r="968" spans="1:23" ht="15.75" customHeight="1">
      <c r="A968" s="958"/>
      <c r="B968" s="958"/>
      <c r="C968" s="958"/>
      <c r="D968" s="958"/>
      <c r="E968" s="958"/>
      <c r="F968" s="1003"/>
      <c r="G968" s="1341"/>
      <c r="H968" s="1341"/>
      <c r="I968" s="958"/>
      <c r="J968" s="958"/>
      <c r="K968" s="958"/>
      <c r="L968" s="958"/>
      <c r="M968" s="958"/>
      <c r="N968" s="958"/>
      <c r="O968" s="958"/>
      <c r="P968" s="958"/>
      <c r="Q968" s="958"/>
      <c r="R968" s="958"/>
      <c r="S968" s="958"/>
      <c r="T968" s="958"/>
      <c r="U968" s="958"/>
      <c r="V968" s="958"/>
      <c r="W968" s="958"/>
    </row>
    <row r="969" spans="1:23" ht="15.75" customHeight="1">
      <c r="A969" s="958"/>
      <c r="B969" s="958"/>
      <c r="C969" s="958"/>
      <c r="D969" s="958"/>
      <c r="E969" s="958"/>
      <c r="F969" s="1003"/>
      <c r="G969" s="1341"/>
      <c r="H969" s="1341"/>
      <c r="I969" s="958"/>
      <c r="J969" s="958"/>
      <c r="K969" s="958"/>
      <c r="L969" s="958"/>
      <c r="M969" s="958"/>
      <c r="N969" s="958"/>
      <c r="O969" s="958"/>
      <c r="P969" s="958"/>
      <c r="Q969" s="958"/>
      <c r="R969" s="958"/>
      <c r="S969" s="958"/>
      <c r="T969" s="958"/>
      <c r="U969" s="958"/>
      <c r="V969" s="958"/>
      <c r="W969" s="958"/>
    </row>
    <row r="970" spans="1:23" ht="15.75" customHeight="1">
      <c r="A970" s="958"/>
      <c r="B970" s="958"/>
      <c r="C970" s="958"/>
      <c r="D970" s="958"/>
      <c r="E970" s="958"/>
      <c r="F970" s="1003"/>
      <c r="G970" s="1341"/>
      <c r="H970" s="1341"/>
      <c r="I970" s="958"/>
      <c r="J970" s="958"/>
      <c r="K970" s="958"/>
      <c r="L970" s="958"/>
      <c r="M970" s="958"/>
      <c r="N970" s="958"/>
      <c r="O970" s="958"/>
      <c r="P970" s="958"/>
      <c r="Q970" s="958"/>
      <c r="R970" s="958"/>
      <c r="S970" s="958"/>
      <c r="T970" s="958"/>
      <c r="U970" s="958"/>
      <c r="V970" s="958"/>
      <c r="W970" s="958"/>
    </row>
    <row r="971" spans="1:23" ht="15.75" customHeight="1">
      <c r="A971" s="958"/>
      <c r="B971" s="958"/>
      <c r="C971" s="958"/>
      <c r="D971" s="958"/>
      <c r="E971" s="958"/>
      <c r="F971" s="1003"/>
      <c r="G971" s="1341"/>
      <c r="H971" s="1341"/>
      <c r="I971" s="958"/>
      <c r="J971" s="958"/>
      <c r="K971" s="958"/>
      <c r="L971" s="958"/>
      <c r="M971" s="958"/>
      <c r="N971" s="958"/>
      <c r="O971" s="958"/>
      <c r="P971" s="958"/>
      <c r="Q971" s="958"/>
      <c r="R971" s="958"/>
      <c r="S971" s="958"/>
      <c r="T971" s="958"/>
      <c r="U971" s="958"/>
      <c r="V971" s="958"/>
      <c r="W971" s="958"/>
    </row>
    <row r="972" spans="1:23" ht="15.75" customHeight="1">
      <c r="A972" s="958"/>
      <c r="B972" s="958"/>
      <c r="C972" s="958"/>
      <c r="D972" s="958"/>
      <c r="E972" s="958"/>
      <c r="F972" s="1003"/>
      <c r="G972" s="1341"/>
      <c r="H972" s="1341"/>
      <c r="I972" s="958"/>
      <c r="J972" s="958"/>
      <c r="K972" s="958"/>
      <c r="L972" s="958"/>
      <c r="M972" s="958"/>
      <c r="N972" s="958"/>
      <c r="O972" s="958"/>
      <c r="P972" s="958"/>
      <c r="Q972" s="958"/>
      <c r="R972" s="958"/>
      <c r="S972" s="958"/>
      <c r="T972" s="958"/>
      <c r="U972" s="958"/>
      <c r="V972" s="958"/>
      <c r="W972" s="958"/>
    </row>
    <row r="973" spans="1:23" ht="15.75" customHeight="1">
      <c r="A973" s="958"/>
      <c r="B973" s="958"/>
      <c r="C973" s="958"/>
      <c r="D973" s="958"/>
      <c r="E973" s="958"/>
      <c r="F973" s="1003"/>
      <c r="G973" s="1341"/>
      <c r="H973" s="1341"/>
      <c r="I973" s="958"/>
      <c r="J973" s="958"/>
      <c r="K973" s="958"/>
      <c r="L973" s="958"/>
      <c r="M973" s="958"/>
      <c r="N973" s="958"/>
      <c r="O973" s="958"/>
      <c r="P973" s="958"/>
      <c r="Q973" s="958"/>
      <c r="R973" s="958"/>
      <c r="S973" s="958"/>
      <c r="T973" s="958"/>
      <c r="U973" s="958"/>
      <c r="V973" s="958"/>
      <c r="W973" s="958"/>
    </row>
    <row r="974" spans="1:23" ht="15.75" customHeight="1">
      <c r="A974" s="958"/>
      <c r="B974" s="958"/>
      <c r="C974" s="958"/>
      <c r="D974" s="958"/>
      <c r="E974" s="958"/>
      <c r="F974" s="1003"/>
      <c r="G974" s="1341"/>
      <c r="H974" s="1341"/>
      <c r="I974" s="958"/>
      <c r="J974" s="958"/>
      <c r="K974" s="958"/>
      <c r="L974" s="958"/>
      <c r="M974" s="958"/>
      <c r="N974" s="958"/>
      <c r="O974" s="958"/>
      <c r="P974" s="958"/>
      <c r="Q974" s="958"/>
      <c r="R974" s="958"/>
      <c r="S974" s="958"/>
      <c r="T974" s="958"/>
      <c r="U974" s="958"/>
      <c r="V974" s="958"/>
      <c r="W974" s="958"/>
    </row>
    <row r="975" spans="1:23" ht="15.75" customHeight="1">
      <c r="A975" s="958"/>
      <c r="B975" s="958"/>
      <c r="C975" s="958"/>
      <c r="D975" s="958"/>
      <c r="E975" s="958"/>
      <c r="F975" s="1003"/>
      <c r="G975" s="1341"/>
      <c r="H975" s="1341"/>
      <c r="I975" s="958"/>
      <c r="J975" s="958"/>
      <c r="K975" s="958"/>
      <c r="L975" s="958"/>
      <c r="M975" s="958"/>
      <c r="N975" s="958"/>
      <c r="O975" s="958"/>
      <c r="P975" s="958"/>
      <c r="Q975" s="958"/>
      <c r="R975" s="958"/>
      <c r="S975" s="958"/>
      <c r="T975" s="958"/>
      <c r="U975" s="958"/>
      <c r="V975" s="958"/>
      <c r="W975" s="958"/>
    </row>
    <row r="976" spans="1:23" ht="15.75" customHeight="1">
      <c r="A976" s="958"/>
      <c r="B976" s="958"/>
      <c r="C976" s="958"/>
      <c r="D976" s="958"/>
      <c r="E976" s="958"/>
      <c r="F976" s="1003"/>
      <c r="G976" s="1341"/>
      <c r="H976" s="1341"/>
      <c r="I976" s="958"/>
      <c r="J976" s="958"/>
      <c r="K976" s="958"/>
      <c r="L976" s="958"/>
      <c r="M976" s="958"/>
      <c r="N976" s="958"/>
      <c r="O976" s="958"/>
      <c r="P976" s="958"/>
      <c r="Q976" s="958"/>
      <c r="R976" s="958"/>
      <c r="S976" s="958"/>
      <c r="T976" s="958"/>
      <c r="U976" s="958"/>
      <c r="V976" s="958"/>
      <c r="W976" s="958"/>
    </row>
    <row r="977" spans="1:23" ht="15.75" customHeight="1">
      <c r="A977" s="958"/>
      <c r="B977" s="958"/>
      <c r="C977" s="958"/>
      <c r="D977" s="958"/>
      <c r="E977" s="958"/>
      <c r="F977" s="1003"/>
      <c r="G977" s="1341"/>
      <c r="H977" s="1341"/>
      <c r="I977" s="958"/>
      <c r="J977" s="958"/>
      <c r="K977" s="958"/>
      <c r="L977" s="958"/>
      <c r="M977" s="958"/>
      <c r="N977" s="958"/>
      <c r="O977" s="958"/>
      <c r="P977" s="958"/>
      <c r="Q977" s="958"/>
      <c r="R977" s="958"/>
      <c r="S977" s="958"/>
      <c r="T977" s="958"/>
      <c r="U977" s="958"/>
      <c r="V977" s="958"/>
      <c r="W977" s="958"/>
    </row>
    <row r="978" spans="1:23" ht="15.75" customHeight="1">
      <c r="A978" s="958"/>
      <c r="B978" s="958"/>
      <c r="C978" s="958"/>
      <c r="D978" s="958"/>
      <c r="E978" s="958"/>
      <c r="F978" s="1003"/>
      <c r="G978" s="1341"/>
      <c r="H978" s="1341"/>
      <c r="I978" s="958"/>
      <c r="J978" s="958"/>
      <c r="K978" s="958"/>
      <c r="L978" s="958"/>
      <c r="M978" s="958"/>
      <c r="N978" s="958"/>
      <c r="O978" s="958"/>
      <c r="P978" s="958"/>
      <c r="Q978" s="958"/>
      <c r="R978" s="958"/>
      <c r="S978" s="958"/>
      <c r="T978" s="958"/>
      <c r="U978" s="958"/>
      <c r="V978" s="958"/>
      <c r="W978" s="958"/>
    </row>
    <row r="979" spans="1:23" ht="15.75" customHeight="1">
      <c r="A979" s="958"/>
      <c r="B979" s="958"/>
      <c r="C979" s="958"/>
      <c r="D979" s="958"/>
      <c r="E979" s="958"/>
      <c r="F979" s="1003"/>
      <c r="G979" s="1341"/>
      <c r="H979" s="1341"/>
      <c r="I979" s="958"/>
      <c r="J979" s="958"/>
      <c r="K979" s="958"/>
      <c r="L979" s="958"/>
      <c r="M979" s="958"/>
      <c r="N979" s="958"/>
      <c r="O979" s="958"/>
      <c r="P979" s="958"/>
      <c r="Q979" s="958"/>
      <c r="R979" s="958"/>
      <c r="S979" s="958"/>
      <c r="T979" s="958"/>
      <c r="U979" s="958"/>
      <c r="V979" s="958"/>
      <c r="W979" s="958"/>
    </row>
    <row r="980" spans="1:23" ht="15.75" customHeight="1">
      <c r="A980" s="958"/>
      <c r="B980" s="958"/>
      <c r="C980" s="958"/>
      <c r="D980" s="958"/>
      <c r="E980" s="958"/>
      <c r="F980" s="1003"/>
      <c r="G980" s="1341"/>
      <c r="H980" s="1341"/>
      <c r="I980" s="958"/>
      <c r="J980" s="958"/>
      <c r="K980" s="958"/>
      <c r="L980" s="958"/>
      <c r="M980" s="958"/>
      <c r="N980" s="958"/>
      <c r="O980" s="958"/>
      <c r="P980" s="958"/>
      <c r="Q980" s="958"/>
      <c r="R980" s="958"/>
      <c r="S980" s="958"/>
      <c r="T980" s="958"/>
      <c r="U980" s="958"/>
      <c r="V980" s="958"/>
      <c r="W980" s="958"/>
    </row>
    <row r="981" spans="1:23" ht="15.75" customHeight="1">
      <c r="A981" s="958"/>
      <c r="B981" s="958"/>
      <c r="C981" s="958"/>
      <c r="D981" s="958"/>
      <c r="E981" s="958"/>
      <c r="F981" s="1003"/>
      <c r="G981" s="1341"/>
      <c r="H981" s="1341"/>
      <c r="I981" s="958"/>
      <c r="J981" s="958"/>
      <c r="K981" s="958"/>
      <c r="L981" s="958"/>
      <c r="M981" s="958"/>
      <c r="N981" s="958"/>
      <c r="O981" s="958"/>
      <c r="P981" s="958"/>
      <c r="Q981" s="958"/>
      <c r="R981" s="958"/>
      <c r="S981" s="958"/>
      <c r="T981" s="958"/>
      <c r="U981" s="958"/>
      <c r="V981" s="958"/>
      <c r="W981" s="958"/>
    </row>
    <row r="982" spans="1:23" ht="15.75" customHeight="1">
      <c r="A982" s="958"/>
      <c r="B982" s="958"/>
      <c r="C982" s="958"/>
      <c r="D982" s="958"/>
      <c r="E982" s="958"/>
      <c r="F982" s="1003"/>
      <c r="G982" s="1341"/>
      <c r="H982" s="1341"/>
      <c r="I982" s="958"/>
      <c r="J982" s="958"/>
      <c r="K982" s="958"/>
      <c r="L982" s="958"/>
      <c r="M982" s="958"/>
      <c r="N982" s="958"/>
      <c r="O982" s="958"/>
      <c r="P982" s="958"/>
      <c r="Q982" s="958"/>
      <c r="R982" s="958"/>
      <c r="S982" s="958"/>
      <c r="T982" s="958"/>
      <c r="U982" s="958"/>
      <c r="V982" s="958"/>
      <c r="W982" s="958"/>
    </row>
    <row r="983" spans="1:23" ht="15.75" customHeight="1">
      <c r="A983" s="958"/>
      <c r="B983" s="958"/>
      <c r="C983" s="958"/>
      <c r="D983" s="958"/>
      <c r="E983" s="958"/>
      <c r="F983" s="1003"/>
      <c r="G983" s="1341"/>
      <c r="H983" s="1341"/>
      <c r="I983" s="958"/>
      <c r="J983" s="958"/>
      <c r="K983" s="958"/>
      <c r="L983" s="958"/>
      <c r="M983" s="958"/>
      <c r="N983" s="958"/>
      <c r="O983" s="958"/>
      <c r="P983" s="958"/>
      <c r="Q983" s="958"/>
      <c r="R983" s="958"/>
      <c r="S983" s="958"/>
      <c r="T983" s="958"/>
      <c r="U983" s="958"/>
      <c r="V983" s="958"/>
      <c r="W983" s="958"/>
    </row>
    <row r="984" spans="1:23" ht="15.75" customHeight="1">
      <c r="A984" s="958"/>
      <c r="B984" s="958"/>
      <c r="C984" s="958"/>
      <c r="D984" s="958"/>
      <c r="E984" s="958"/>
      <c r="F984" s="1003"/>
      <c r="G984" s="1341"/>
      <c r="H984" s="1341"/>
      <c r="I984" s="958"/>
      <c r="J984" s="958"/>
      <c r="K984" s="958"/>
      <c r="L984" s="958"/>
      <c r="M984" s="958"/>
      <c r="N984" s="958"/>
      <c r="O984" s="958"/>
      <c r="P984" s="958"/>
      <c r="Q984" s="958"/>
      <c r="R984" s="958"/>
      <c r="S984" s="958"/>
      <c r="T984" s="958"/>
      <c r="U984" s="958"/>
      <c r="V984" s="958"/>
      <c r="W984" s="958"/>
    </row>
    <row r="985" spans="1:23" ht="15.75" customHeight="1">
      <c r="A985" s="958"/>
      <c r="B985" s="958"/>
      <c r="C985" s="958"/>
      <c r="D985" s="958"/>
      <c r="E985" s="958"/>
      <c r="F985" s="1003"/>
      <c r="G985" s="1341"/>
      <c r="H985" s="1341"/>
      <c r="I985" s="958"/>
      <c r="J985" s="958"/>
      <c r="K985" s="958"/>
      <c r="L985" s="958"/>
      <c r="M985" s="958"/>
      <c r="N985" s="958"/>
      <c r="O985" s="958"/>
      <c r="P985" s="958"/>
      <c r="Q985" s="958"/>
      <c r="R985" s="958"/>
      <c r="S985" s="958"/>
      <c r="T985" s="958"/>
      <c r="U985" s="958"/>
      <c r="V985" s="958"/>
      <c r="W985" s="958"/>
    </row>
    <row r="986" spans="1:23" ht="15.75" customHeight="1">
      <c r="A986" s="958"/>
      <c r="B986" s="958"/>
      <c r="C986" s="958"/>
      <c r="D986" s="958"/>
      <c r="E986" s="958"/>
      <c r="F986" s="1003"/>
      <c r="G986" s="1341"/>
      <c r="H986" s="1341"/>
      <c r="I986" s="958"/>
      <c r="J986" s="958"/>
      <c r="K986" s="958"/>
      <c r="L986" s="958"/>
      <c r="M986" s="958"/>
      <c r="N986" s="958"/>
      <c r="O986" s="958"/>
      <c r="P986" s="958"/>
      <c r="Q986" s="958"/>
      <c r="R986" s="958"/>
      <c r="S986" s="958"/>
      <c r="T986" s="958"/>
      <c r="U986" s="958"/>
      <c r="V986" s="958"/>
      <c r="W986" s="958"/>
    </row>
    <row r="987" spans="1:23" ht="15.75" customHeight="1">
      <c r="A987" s="958"/>
      <c r="B987" s="958"/>
      <c r="C987" s="958"/>
      <c r="D987" s="958"/>
      <c r="E987" s="958"/>
      <c r="F987" s="1003"/>
      <c r="G987" s="1341"/>
      <c r="H987" s="1341"/>
      <c r="I987" s="958"/>
      <c r="J987" s="958"/>
      <c r="K987" s="958"/>
      <c r="L987" s="958"/>
      <c r="M987" s="958"/>
      <c r="N987" s="958"/>
      <c r="O987" s="958"/>
      <c r="P987" s="958"/>
      <c r="Q987" s="958"/>
      <c r="R987" s="958"/>
      <c r="S987" s="958"/>
      <c r="T987" s="958"/>
      <c r="U987" s="958"/>
      <c r="V987" s="958"/>
      <c r="W987" s="958"/>
    </row>
    <row r="988" spans="1:23" ht="15.75" customHeight="1">
      <c r="A988" s="958"/>
      <c r="B988" s="958"/>
      <c r="C988" s="958"/>
      <c r="D988" s="958"/>
      <c r="E988" s="958"/>
      <c r="F988" s="1003"/>
      <c r="G988" s="1341"/>
      <c r="H988" s="1341"/>
      <c r="I988" s="958"/>
      <c r="J988" s="958"/>
      <c r="K988" s="958"/>
      <c r="L988" s="958"/>
      <c r="M988" s="958"/>
      <c r="N988" s="958"/>
      <c r="O988" s="958"/>
      <c r="P988" s="958"/>
      <c r="Q988" s="958"/>
      <c r="R988" s="958"/>
      <c r="S988" s="958"/>
      <c r="T988" s="958"/>
      <c r="U988" s="958"/>
      <c r="V988" s="958"/>
      <c r="W988" s="958"/>
    </row>
    <row r="989" spans="1:23" ht="15.75" customHeight="1">
      <c r="A989" s="958"/>
      <c r="B989" s="958"/>
      <c r="C989" s="958"/>
      <c r="D989" s="958"/>
      <c r="E989" s="958"/>
      <c r="F989" s="1003"/>
      <c r="G989" s="1341"/>
      <c r="H989" s="1341"/>
      <c r="I989" s="958"/>
      <c r="J989" s="958"/>
      <c r="K989" s="958"/>
      <c r="L989" s="958"/>
      <c r="M989" s="958"/>
      <c r="N989" s="958"/>
      <c r="O989" s="958"/>
      <c r="P989" s="958"/>
      <c r="Q989" s="958"/>
      <c r="R989" s="958"/>
      <c r="S989" s="958"/>
      <c r="T989" s="958"/>
      <c r="U989" s="958"/>
      <c r="V989" s="958"/>
      <c r="W989" s="958"/>
    </row>
    <row r="990" spans="1:23" ht="15.75" customHeight="1">
      <c r="A990" s="958"/>
      <c r="B990" s="958"/>
      <c r="C990" s="958"/>
      <c r="D990" s="958"/>
      <c r="E990" s="958"/>
      <c r="F990" s="1003"/>
      <c r="G990" s="1341"/>
      <c r="H990" s="1341"/>
      <c r="I990" s="958"/>
      <c r="J990" s="958"/>
      <c r="K990" s="958"/>
      <c r="L990" s="958"/>
      <c r="M990" s="958"/>
      <c r="N990" s="958"/>
      <c r="O990" s="958"/>
      <c r="P990" s="958"/>
      <c r="Q990" s="958"/>
      <c r="R990" s="958"/>
      <c r="S990" s="958"/>
      <c r="T990" s="958"/>
      <c r="U990" s="958"/>
      <c r="V990" s="958"/>
      <c r="W990" s="958"/>
    </row>
    <row r="991" spans="1:23" ht="15.75" customHeight="1">
      <c r="A991" s="958"/>
      <c r="B991" s="958"/>
      <c r="C991" s="958"/>
      <c r="D991" s="958"/>
      <c r="E991" s="958"/>
      <c r="F991" s="1003"/>
      <c r="G991" s="1341"/>
      <c r="H991" s="1341"/>
      <c r="I991" s="958"/>
      <c r="J991" s="958"/>
      <c r="K991" s="958"/>
      <c r="L991" s="958"/>
      <c r="M991" s="958"/>
      <c r="N991" s="958"/>
      <c r="O991" s="958"/>
      <c r="P991" s="958"/>
      <c r="Q991" s="958"/>
      <c r="R991" s="958"/>
      <c r="S991" s="958"/>
      <c r="T991" s="958"/>
      <c r="U991" s="958"/>
      <c r="V991" s="958"/>
      <c r="W991" s="958"/>
    </row>
    <row r="992" spans="1:23" ht="15.75" customHeight="1">
      <c r="A992" s="958"/>
      <c r="B992" s="958"/>
      <c r="C992" s="958"/>
      <c r="D992" s="958"/>
      <c r="E992" s="958"/>
      <c r="F992" s="1003"/>
      <c r="G992" s="1341"/>
      <c r="H992" s="1341"/>
      <c r="I992" s="958"/>
      <c r="J992" s="958"/>
      <c r="K992" s="958"/>
      <c r="L992" s="958"/>
      <c r="M992" s="958"/>
      <c r="N992" s="958"/>
      <c r="O992" s="958"/>
      <c r="P992" s="958"/>
      <c r="Q992" s="958"/>
      <c r="R992" s="958"/>
      <c r="S992" s="958"/>
      <c r="T992" s="958"/>
      <c r="U992" s="958"/>
      <c r="V992" s="958"/>
      <c r="W992" s="958"/>
    </row>
    <row r="993" spans="1:23" ht="15.75" customHeight="1">
      <c r="A993" s="958"/>
      <c r="B993" s="958"/>
      <c r="C993" s="958"/>
      <c r="D993" s="958"/>
      <c r="E993" s="958"/>
      <c r="F993" s="1003"/>
      <c r="G993" s="1341"/>
      <c r="H993" s="1341"/>
      <c r="I993" s="958"/>
      <c r="J993" s="958"/>
      <c r="K993" s="958"/>
      <c r="L993" s="958"/>
      <c r="M993" s="958"/>
      <c r="N993" s="958"/>
      <c r="O993" s="958"/>
      <c r="P993" s="958"/>
      <c r="Q993" s="958"/>
      <c r="R993" s="958"/>
      <c r="S993" s="958"/>
      <c r="T993" s="958"/>
      <c r="U993" s="958"/>
      <c r="V993" s="958"/>
      <c r="W993" s="958"/>
    </row>
    <row r="994" spans="1:23" ht="15.75" customHeight="1">
      <c r="A994" s="958"/>
      <c r="B994" s="958"/>
      <c r="C994" s="958"/>
      <c r="D994" s="958"/>
      <c r="E994" s="958"/>
      <c r="F994" s="1003"/>
      <c r="G994" s="1341"/>
      <c r="H994" s="1341"/>
      <c r="I994" s="958"/>
      <c r="J994" s="958"/>
      <c r="K994" s="958"/>
      <c r="L994" s="958"/>
      <c r="M994" s="958"/>
      <c r="N994" s="958"/>
      <c r="O994" s="958"/>
      <c r="P994" s="958"/>
      <c r="Q994" s="958"/>
      <c r="R994" s="958"/>
      <c r="S994" s="958"/>
      <c r="T994" s="958"/>
      <c r="U994" s="958"/>
      <c r="V994" s="958"/>
      <c r="W994" s="958"/>
    </row>
    <row r="995" spans="1:23" ht="15.75" customHeight="1">
      <c r="A995" s="958"/>
      <c r="B995" s="958"/>
      <c r="C995" s="958"/>
      <c r="D995" s="958"/>
      <c r="E995" s="958"/>
      <c r="F995" s="1003"/>
      <c r="G995" s="1341"/>
      <c r="H995" s="1341"/>
      <c r="I995" s="958"/>
      <c r="J995" s="958"/>
      <c r="K995" s="958"/>
      <c r="L995" s="958"/>
      <c r="M995" s="958"/>
      <c r="N995" s="958"/>
      <c r="O995" s="958"/>
      <c r="P995" s="958"/>
      <c r="Q995" s="958"/>
      <c r="R995" s="958"/>
      <c r="S995" s="958"/>
      <c r="T995" s="958"/>
      <c r="U995" s="958"/>
      <c r="V995" s="958"/>
      <c r="W995" s="958"/>
    </row>
    <row r="996" spans="1:23" ht="15.75" customHeight="1">
      <c r="A996" s="958"/>
      <c r="B996" s="958"/>
      <c r="C996" s="958"/>
      <c r="D996" s="958"/>
      <c r="E996" s="958"/>
      <c r="F996" s="1003"/>
      <c r="G996" s="1341"/>
      <c r="H996" s="1341"/>
      <c r="I996" s="958"/>
      <c r="J996" s="958"/>
      <c r="K996" s="958"/>
      <c r="L996" s="958"/>
      <c r="M996" s="958"/>
      <c r="N996" s="958"/>
      <c r="O996" s="958"/>
      <c r="P996" s="958"/>
      <c r="Q996" s="958"/>
      <c r="R996" s="958"/>
      <c r="S996" s="958"/>
      <c r="T996" s="958"/>
      <c r="U996" s="958"/>
      <c r="V996" s="958"/>
      <c r="W996" s="958"/>
    </row>
    <row r="997" spans="1:23" ht="15.75" customHeight="1">
      <c r="A997" s="958"/>
      <c r="B997" s="958"/>
      <c r="C997" s="958"/>
      <c r="D997" s="958"/>
      <c r="E997" s="958"/>
      <c r="F997" s="1003"/>
      <c r="G997" s="1341"/>
      <c r="H997" s="1341"/>
      <c r="I997" s="958"/>
      <c r="J997" s="958"/>
      <c r="K997" s="958"/>
      <c r="L997" s="958"/>
      <c r="M997" s="958"/>
      <c r="N997" s="958"/>
      <c r="O997" s="958"/>
      <c r="P997" s="958"/>
      <c r="Q997" s="958"/>
      <c r="R997" s="958"/>
      <c r="S997" s="958"/>
      <c r="T997" s="958"/>
      <c r="U997" s="958"/>
      <c r="V997" s="958"/>
      <c r="W997" s="958"/>
    </row>
    <row r="998" spans="1:23" ht="15.75" customHeight="1">
      <c r="A998" s="958"/>
      <c r="B998" s="958"/>
      <c r="C998" s="958"/>
      <c r="D998" s="958"/>
      <c r="E998" s="958"/>
      <c r="F998" s="1003"/>
      <c r="G998" s="1341"/>
      <c r="H998" s="1341"/>
      <c r="I998" s="958"/>
      <c r="J998" s="958"/>
      <c r="K998" s="958"/>
      <c r="L998" s="958"/>
      <c r="M998" s="958"/>
      <c r="N998" s="958"/>
      <c r="O998" s="958"/>
      <c r="P998" s="958"/>
      <c r="Q998" s="958"/>
      <c r="R998" s="958"/>
      <c r="S998" s="958"/>
      <c r="T998" s="958"/>
      <c r="U998" s="958"/>
      <c r="V998" s="958"/>
      <c r="W998" s="958"/>
    </row>
    <row r="999" spans="1:23" ht="15.75" customHeight="1">
      <c r="A999" s="958"/>
      <c r="B999" s="958"/>
      <c r="C999" s="958"/>
      <c r="D999" s="958"/>
      <c r="E999" s="958"/>
      <c r="F999" s="1003"/>
      <c r="G999" s="1341"/>
      <c r="H999" s="1341"/>
      <c r="I999" s="958"/>
      <c r="J999" s="958"/>
      <c r="K999" s="958"/>
      <c r="L999" s="958"/>
      <c r="M999" s="958"/>
      <c r="N999" s="958"/>
      <c r="O999" s="958"/>
      <c r="P999" s="958"/>
      <c r="Q999" s="958"/>
      <c r="R999" s="958"/>
      <c r="S999" s="958"/>
      <c r="T999" s="958"/>
      <c r="U999" s="958"/>
      <c r="V999" s="958"/>
      <c r="W999" s="958"/>
    </row>
    <row r="1000" spans="1:23" ht="15.75" customHeight="1">
      <c r="A1000" s="958"/>
      <c r="B1000" s="958"/>
      <c r="C1000" s="958"/>
      <c r="D1000" s="958"/>
      <c r="E1000" s="958"/>
      <c r="F1000" s="1003"/>
      <c r="G1000" s="1341"/>
      <c r="H1000" s="1341"/>
      <c r="I1000" s="958"/>
      <c r="J1000" s="958"/>
      <c r="K1000" s="958"/>
      <c r="L1000" s="958"/>
      <c r="M1000" s="958"/>
      <c r="N1000" s="958"/>
      <c r="O1000" s="958"/>
      <c r="P1000" s="958"/>
      <c r="Q1000" s="958"/>
      <c r="R1000" s="958"/>
      <c r="S1000" s="958"/>
      <c r="T1000" s="958"/>
      <c r="U1000" s="958"/>
      <c r="V1000" s="958"/>
      <c r="W1000" s="958"/>
    </row>
    <row r="1001" spans="1:23" ht="15.75" customHeight="1">
      <c r="A1001" s="958"/>
      <c r="B1001" s="958"/>
      <c r="C1001" s="958"/>
      <c r="D1001" s="958"/>
      <c r="E1001" s="958"/>
      <c r="F1001" s="1003"/>
      <c r="G1001" s="1341"/>
      <c r="H1001" s="1341"/>
      <c r="I1001" s="958"/>
      <c r="J1001" s="958"/>
      <c r="K1001" s="958"/>
      <c r="L1001" s="958"/>
      <c r="M1001" s="958"/>
      <c r="N1001" s="958"/>
      <c r="O1001" s="958"/>
      <c r="P1001" s="958"/>
      <c r="Q1001" s="958"/>
      <c r="R1001" s="958"/>
      <c r="S1001" s="958"/>
      <c r="T1001" s="958"/>
      <c r="U1001" s="958"/>
      <c r="V1001" s="958"/>
      <c r="W1001" s="958"/>
    </row>
    <row r="1002" spans="1:23" ht="15.75" customHeight="1">
      <c r="A1002" s="958"/>
      <c r="B1002" s="958"/>
      <c r="C1002" s="958"/>
      <c r="D1002" s="958"/>
      <c r="E1002" s="958"/>
      <c r="F1002" s="1003"/>
      <c r="G1002" s="1341"/>
      <c r="H1002" s="1341"/>
      <c r="I1002" s="958"/>
      <c r="J1002" s="958"/>
      <c r="K1002" s="958"/>
      <c r="L1002" s="958"/>
      <c r="M1002" s="958"/>
      <c r="N1002" s="958"/>
      <c r="O1002" s="958"/>
      <c r="P1002" s="958"/>
      <c r="Q1002" s="958"/>
      <c r="R1002" s="958"/>
      <c r="S1002" s="958"/>
      <c r="T1002" s="958"/>
      <c r="U1002" s="958"/>
      <c r="V1002" s="958"/>
      <c r="W1002" s="958"/>
    </row>
    <row r="1003" spans="1:23" ht="15.75" customHeight="1">
      <c r="A1003" s="958"/>
      <c r="B1003" s="958"/>
      <c r="C1003" s="958"/>
      <c r="D1003" s="958"/>
      <c r="E1003" s="958"/>
      <c r="F1003" s="1003"/>
      <c r="G1003" s="1341"/>
      <c r="H1003" s="1341"/>
      <c r="I1003" s="958"/>
      <c r="J1003" s="958"/>
      <c r="K1003" s="958"/>
      <c r="L1003" s="958"/>
      <c r="M1003" s="958"/>
      <c r="N1003" s="958"/>
      <c r="O1003" s="958"/>
      <c r="P1003" s="958"/>
      <c r="Q1003" s="958"/>
      <c r="R1003" s="958"/>
      <c r="S1003" s="958"/>
      <c r="T1003" s="958"/>
      <c r="U1003" s="958"/>
      <c r="V1003" s="958"/>
      <c r="W1003" s="958"/>
    </row>
    <row r="1004" spans="1:23" ht="15.75" customHeight="1">
      <c r="A1004" s="958"/>
      <c r="B1004" s="958"/>
      <c r="C1004" s="958"/>
      <c r="D1004" s="958"/>
      <c r="E1004" s="958"/>
      <c r="F1004" s="1003"/>
      <c r="G1004" s="1341"/>
      <c r="H1004" s="1341"/>
      <c r="I1004" s="958"/>
      <c r="J1004" s="958"/>
      <c r="K1004" s="958"/>
      <c r="L1004" s="958"/>
      <c r="M1004" s="958"/>
      <c r="N1004" s="958"/>
      <c r="O1004" s="958"/>
      <c r="P1004" s="958"/>
      <c r="Q1004" s="958"/>
      <c r="R1004" s="958"/>
      <c r="S1004" s="958"/>
      <c r="T1004" s="958"/>
      <c r="U1004" s="958"/>
      <c r="V1004" s="958"/>
      <c r="W1004" s="958"/>
    </row>
    <row r="1005" spans="1:23" ht="15.75" customHeight="1">
      <c r="A1005" s="958"/>
      <c r="B1005" s="958"/>
      <c r="C1005" s="958"/>
      <c r="D1005" s="958"/>
      <c r="E1005" s="958"/>
      <c r="F1005" s="1003"/>
      <c r="G1005" s="1341"/>
      <c r="H1005" s="1341"/>
      <c r="I1005" s="958"/>
      <c r="J1005" s="958"/>
      <c r="K1005" s="958"/>
      <c r="L1005" s="958"/>
      <c r="M1005" s="958"/>
      <c r="N1005" s="958"/>
      <c r="O1005" s="958"/>
      <c r="P1005" s="958"/>
      <c r="Q1005" s="958"/>
      <c r="R1005" s="958"/>
      <c r="S1005" s="958"/>
      <c r="T1005" s="958"/>
      <c r="U1005" s="958"/>
      <c r="V1005" s="958"/>
      <c r="W1005" s="958"/>
    </row>
    <row r="1006" spans="1:23" ht="15.75" customHeight="1">
      <c r="A1006" s="958"/>
      <c r="B1006" s="958"/>
      <c r="C1006" s="958"/>
      <c r="D1006" s="958"/>
      <c r="E1006" s="958"/>
      <c r="F1006" s="1003"/>
      <c r="G1006" s="1341"/>
      <c r="H1006" s="1341"/>
      <c r="I1006" s="958"/>
      <c r="J1006" s="958"/>
      <c r="K1006" s="958"/>
      <c r="L1006" s="958"/>
      <c r="M1006" s="958"/>
      <c r="N1006" s="958"/>
      <c r="O1006" s="958"/>
      <c r="P1006" s="958"/>
      <c r="Q1006" s="958"/>
      <c r="R1006" s="958"/>
      <c r="S1006" s="958"/>
      <c r="T1006" s="958"/>
      <c r="U1006" s="958"/>
      <c r="V1006" s="958"/>
      <c r="W1006" s="958"/>
    </row>
    <row r="1007" spans="1:23" ht="15.75" customHeight="1">
      <c r="A1007" s="958"/>
      <c r="B1007" s="958"/>
      <c r="C1007" s="958"/>
      <c r="D1007" s="958"/>
      <c r="E1007" s="958"/>
      <c r="F1007" s="1003"/>
      <c r="G1007" s="1341"/>
      <c r="H1007" s="1341"/>
      <c r="I1007" s="958"/>
      <c r="J1007" s="958"/>
      <c r="K1007" s="958"/>
      <c r="L1007" s="958"/>
      <c r="M1007" s="958"/>
      <c r="N1007" s="958"/>
      <c r="O1007" s="958"/>
      <c r="P1007" s="958"/>
      <c r="Q1007" s="958"/>
      <c r="R1007" s="958"/>
      <c r="S1007" s="958"/>
      <c r="T1007" s="958"/>
      <c r="U1007" s="958"/>
      <c r="V1007" s="958"/>
      <c r="W1007" s="958"/>
    </row>
    <row r="1008" spans="1:23" ht="15.75" customHeight="1">
      <c r="A1008" s="958"/>
      <c r="B1008" s="958"/>
      <c r="C1008" s="958"/>
      <c r="D1008" s="958"/>
      <c r="E1008" s="958"/>
      <c r="F1008" s="1003"/>
      <c r="G1008" s="1341"/>
      <c r="H1008" s="1341"/>
      <c r="I1008" s="958"/>
      <c r="J1008" s="958"/>
      <c r="K1008" s="958"/>
      <c r="L1008" s="958"/>
      <c r="M1008" s="958"/>
      <c r="N1008" s="958"/>
      <c r="O1008" s="958"/>
      <c r="P1008" s="958"/>
      <c r="Q1008" s="958"/>
      <c r="R1008" s="958"/>
      <c r="S1008" s="958"/>
      <c r="T1008" s="958"/>
      <c r="U1008" s="958"/>
      <c r="V1008" s="958"/>
      <c r="W1008" s="958"/>
    </row>
    <row r="1009" spans="1:23" ht="15.75" customHeight="1">
      <c r="A1009" s="958"/>
      <c r="B1009" s="958"/>
      <c r="C1009" s="958"/>
      <c r="D1009" s="958"/>
      <c r="E1009" s="958"/>
      <c r="F1009" s="1003"/>
      <c r="G1009" s="1341"/>
      <c r="H1009" s="1341"/>
      <c r="I1009" s="958"/>
      <c r="J1009" s="958"/>
      <c r="K1009" s="958"/>
      <c r="L1009" s="958"/>
      <c r="M1009" s="958"/>
      <c r="N1009" s="958"/>
      <c r="O1009" s="958"/>
      <c r="P1009" s="958"/>
      <c r="Q1009" s="958"/>
      <c r="R1009" s="958"/>
      <c r="S1009" s="958"/>
      <c r="T1009" s="958"/>
      <c r="U1009" s="958"/>
      <c r="V1009" s="958"/>
      <c r="W1009" s="958"/>
    </row>
    <row r="1010" spans="1:23" ht="15.75" customHeight="1">
      <c r="A1010" s="958"/>
      <c r="B1010" s="958"/>
      <c r="C1010" s="958"/>
      <c r="D1010" s="958"/>
      <c r="E1010" s="958"/>
      <c r="F1010" s="1003"/>
      <c r="G1010" s="1341"/>
      <c r="H1010" s="1341"/>
      <c r="I1010" s="958"/>
      <c r="J1010" s="958"/>
      <c r="K1010" s="958"/>
      <c r="L1010" s="958"/>
      <c r="M1010" s="958"/>
      <c r="N1010" s="958"/>
      <c r="O1010" s="958"/>
      <c r="P1010" s="958"/>
      <c r="Q1010" s="958"/>
      <c r="R1010" s="958"/>
      <c r="S1010" s="958"/>
      <c r="T1010" s="958"/>
      <c r="U1010" s="958"/>
      <c r="V1010" s="958"/>
      <c r="W1010" s="958"/>
    </row>
    <row r="1011" spans="1:23" ht="15.75" customHeight="1">
      <c r="A1011" s="958"/>
      <c r="B1011" s="958"/>
      <c r="C1011" s="958"/>
      <c r="D1011" s="958"/>
      <c r="E1011" s="958"/>
      <c r="F1011" s="1003"/>
      <c r="G1011" s="1341"/>
      <c r="H1011" s="1341"/>
      <c r="I1011" s="958"/>
      <c r="J1011" s="958"/>
      <c r="K1011" s="958"/>
      <c r="L1011" s="958"/>
      <c r="M1011" s="958"/>
      <c r="N1011" s="958"/>
      <c r="O1011" s="958"/>
      <c r="P1011" s="958"/>
      <c r="Q1011" s="958"/>
      <c r="R1011" s="958"/>
      <c r="S1011" s="958"/>
      <c r="T1011" s="958"/>
      <c r="U1011" s="958"/>
      <c r="V1011" s="958"/>
      <c r="W1011" s="958"/>
    </row>
    <row r="1012" spans="1:23" ht="15.75" customHeight="1">
      <c r="A1012" s="958"/>
      <c r="B1012" s="958"/>
      <c r="C1012" s="958"/>
      <c r="D1012" s="958"/>
      <c r="E1012" s="958"/>
      <c r="F1012" s="1003"/>
      <c r="G1012" s="1341"/>
      <c r="H1012" s="1341"/>
      <c r="I1012" s="958"/>
      <c r="J1012" s="958"/>
      <c r="K1012" s="958"/>
      <c r="L1012" s="958"/>
      <c r="M1012" s="958"/>
      <c r="N1012" s="958"/>
      <c r="O1012" s="958"/>
      <c r="P1012" s="958"/>
      <c r="Q1012" s="958"/>
      <c r="R1012" s="958"/>
      <c r="S1012" s="958"/>
      <c r="T1012" s="958"/>
      <c r="U1012" s="958"/>
      <c r="V1012" s="958"/>
      <c r="W1012" s="958"/>
    </row>
    <row r="1013" spans="1:23" ht="15.75" customHeight="1">
      <c r="A1013" s="958"/>
      <c r="B1013" s="958"/>
      <c r="C1013" s="958"/>
      <c r="D1013" s="958"/>
      <c r="E1013" s="958"/>
      <c r="F1013" s="1003"/>
      <c r="G1013" s="1341"/>
      <c r="H1013" s="1341"/>
      <c r="I1013" s="958"/>
      <c r="J1013" s="958"/>
      <c r="K1013" s="958"/>
      <c r="L1013" s="958"/>
      <c r="M1013" s="958"/>
      <c r="N1013" s="958"/>
      <c r="O1013" s="958"/>
      <c r="P1013" s="958"/>
      <c r="Q1013" s="958"/>
      <c r="R1013" s="958"/>
      <c r="S1013" s="958"/>
      <c r="T1013" s="958"/>
      <c r="U1013" s="958"/>
      <c r="V1013" s="958"/>
      <c r="W1013" s="958"/>
    </row>
    <row r="1014" spans="1:23" ht="15.75" customHeight="1">
      <c r="A1014" s="958"/>
      <c r="B1014" s="958"/>
      <c r="C1014" s="958"/>
      <c r="D1014" s="958"/>
      <c r="E1014" s="958"/>
      <c r="F1014" s="1003"/>
      <c r="G1014" s="1341"/>
      <c r="H1014" s="1341"/>
      <c r="I1014" s="958"/>
      <c r="J1014" s="958"/>
      <c r="K1014" s="958"/>
      <c r="L1014" s="958"/>
      <c r="M1014" s="958"/>
      <c r="N1014" s="958"/>
      <c r="O1014" s="958"/>
      <c r="P1014" s="958"/>
      <c r="Q1014" s="958"/>
      <c r="R1014" s="958"/>
      <c r="S1014" s="958"/>
      <c r="T1014" s="958"/>
      <c r="U1014" s="958"/>
      <c r="V1014" s="958"/>
      <c r="W1014" s="958"/>
    </row>
  </sheetData>
  <autoFilter ref="F1:H143"/>
  <conditionalFormatting sqref="H127">
    <cfRule type="expression" dxfId="32" priority="15" stopIfTrue="1">
      <formula>AND(COUNTIF(#REF!, H127)+COUNTIF(#REF!, H127)+COUNTIF($J$137:$J$137, H127)&gt;1,NOT(ISBLANK(H127)))</formula>
    </cfRule>
  </conditionalFormatting>
  <pageMargins left="0.7" right="0.7" top="0.75" bottom="0.75" header="0" footer="0"/>
  <pageSetup orientation="landscape"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B84"/>
  <sheetViews>
    <sheetView topLeftCell="A67" workbookViewId="0">
      <selection activeCell="F13" sqref="F13"/>
    </sheetView>
  </sheetViews>
  <sheetFormatPr defaultColWidth="11.1640625" defaultRowHeight="15" customHeight="1"/>
  <cols>
    <col min="1" max="26" width="8.5" customWidth="1"/>
  </cols>
  <sheetData>
    <row r="2" spans="1:2" ht="15" customHeight="1">
      <c r="A2" s="1004" t="s">
        <v>1018</v>
      </c>
      <c r="B2" s="1005" t="s">
        <v>933</v>
      </c>
    </row>
    <row r="3" spans="1:2" ht="15" customHeight="1">
      <c r="A3" s="1004" t="s">
        <v>954</v>
      </c>
      <c r="B3" s="1005" t="s">
        <v>247</v>
      </c>
    </row>
    <row r="4" spans="1:2" ht="15" customHeight="1">
      <c r="A4" s="1004" t="s">
        <v>1024</v>
      </c>
      <c r="B4" s="1005" t="s">
        <v>935</v>
      </c>
    </row>
    <row r="5" spans="1:2" ht="15" customHeight="1">
      <c r="A5" s="1004" t="s">
        <v>992</v>
      </c>
      <c r="B5" s="1005" t="s">
        <v>933</v>
      </c>
    </row>
    <row r="6" spans="1:2" ht="15" customHeight="1">
      <c r="A6" s="1004" t="s">
        <v>985</v>
      </c>
      <c r="B6" s="1005" t="s">
        <v>933</v>
      </c>
    </row>
    <row r="7" spans="1:2" ht="15" customHeight="1">
      <c r="A7" s="1004" t="s">
        <v>963</v>
      </c>
      <c r="B7" s="1005" t="s">
        <v>1326</v>
      </c>
    </row>
    <row r="8" spans="1:2" ht="15" customHeight="1">
      <c r="A8" s="1004" t="s">
        <v>1010</v>
      </c>
      <c r="B8" s="1005" t="s">
        <v>1326</v>
      </c>
    </row>
    <row r="9" spans="1:2" ht="15" customHeight="1">
      <c r="A9" s="1004" t="s">
        <v>1007</v>
      </c>
      <c r="B9" s="1005" t="s">
        <v>1326</v>
      </c>
    </row>
    <row r="10" spans="1:2" ht="15" customHeight="1">
      <c r="A10" s="1004" t="s">
        <v>976</v>
      </c>
      <c r="B10" s="1005" t="s">
        <v>1326</v>
      </c>
    </row>
    <row r="11" spans="1:2" ht="15" customHeight="1">
      <c r="A11" s="1004" t="s">
        <v>980</v>
      </c>
      <c r="B11" s="1005" t="s">
        <v>1330</v>
      </c>
    </row>
    <row r="12" spans="1:2" ht="15" customHeight="1">
      <c r="A12" s="1004" t="s">
        <v>1004</v>
      </c>
      <c r="B12" s="1005" t="s">
        <v>1330</v>
      </c>
    </row>
    <row r="13" spans="1:2" ht="15" customHeight="1">
      <c r="A13" s="1006" t="s">
        <v>1012</v>
      </c>
      <c r="B13" s="1005" t="s">
        <v>1026</v>
      </c>
    </row>
    <row r="14" spans="1:2" ht="15" customHeight="1">
      <c r="A14" s="1006" t="s">
        <v>1025</v>
      </c>
      <c r="B14" s="1005" t="s">
        <v>1026</v>
      </c>
    </row>
    <row r="15" spans="1:2" ht="15" customHeight="1">
      <c r="A15" s="1007" t="s">
        <v>940</v>
      </c>
      <c r="B15" s="1008" t="s">
        <v>247</v>
      </c>
    </row>
    <row r="16" spans="1:2" ht="15" customHeight="1">
      <c r="A16" s="1007" t="s">
        <v>947</v>
      </c>
      <c r="B16" s="1008" t="s">
        <v>247</v>
      </c>
    </row>
    <row r="17" spans="1:2" ht="15" customHeight="1">
      <c r="A17" s="1007" t="s">
        <v>944</v>
      </c>
      <c r="B17" s="1008" t="s">
        <v>247</v>
      </c>
    </row>
    <row r="18" spans="1:2" ht="15" customHeight="1">
      <c r="A18" s="1007" t="s">
        <v>1073</v>
      </c>
      <c r="B18" s="1008" t="s">
        <v>1326</v>
      </c>
    </row>
    <row r="19" spans="1:2" ht="15" customHeight="1">
      <c r="A19" s="1009" t="s">
        <v>1037</v>
      </c>
      <c r="B19" s="1010" t="s">
        <v>1326</v>
      </c>
    </row>
    <row r="20" spans="1:2" ht="15" customHeight="1">
      <c r="A20" s="1009" t="s">
        <v>1061</v>
      </c>
      <c r="B20" s="1010" t="s">
        <v>1326</v>
      </c>
    </row>
    <row r="21" spans="1:2" ht="15" customHeight="1">
      <c r="A21" s="1009" t="s">
        <v>1065</v>
      </c>
      <c r="B21" s="1010" t="s">
        <v>1326</v>
      </c>
    </row>
    <row r="22" spans="1:2" ht="15" customHeight="1">
      <c r="A22" s="1009" t="s">
        <v>1057</v>
      </c>
      <c r="B22" s="1010" t="s">
        <v>1326</v>
      </c>
    </row>
    <row r="23" spans="1:2" ht="15" customHeight="1">
      <c r="A23" s="1009" t="s">
        <v>1045</v>
      </c>
      <c r="B23" s="1010" t="s">
        <v>1326</v>
      </c>
    </row>
    <row r="24" spans="1:2" ht="15" customHeight="1">
      <c r="A24" s="1009" t="s">
        <v>1058</v>
      </c>
      <c r="B24" s="1010" t="s">
        <v>1326</v>
      </c>
    </row>
    <row r="25" spans="1:2" ht="15" customHeight="1">
      <c r="A25" s="1009" t="s">
        <v>1049</v>
      </c>
      <c r="B25" s="1010" t="s">
        <v>1326</v>
      </c>
    </row>
    <row r="26" spans="1:2" ht="15" customHeight="1">
      <c r="A26" s="1009" t="s">
        <v>1070</v>
      </c>
      <c r="B26" s="1010" t="s">
        <v>1326</v>
      </c>
    </row>
    <row r="27" spans="1:2" ht="15" customHeight="1">
      <c r="A27" s="1009" t="s">
        <v>1251</v>
      </c>
      <c r="B27" s="1010" t="s">
        <v>1326</v>
      </c>
    </row>
    <row r="28" spans="1:2" ht="15" customHeight="1">
      <c r="A28" s="1009" t="s">
        <v>1250</v>
      </c>
      <c r="B28" s="1010" t="s">
        <v>1326</v>
      </c>
    </row>
    <row r="29" spans="1:2" ht="15.5">
      <c r="A29" s="1009" t="s">
        <v>1248</v>
      </c>
      <c r="B29" s="1010" t="s">
        <v>1326</v>
      </c>
    </row>
    <row r="30" spans="1:2" ht="15.5">
      <c r="A30" s="1009" t="s">
        <v>1234</v>
      </c>
      <c r="B30" s="1010" t="s">
        <v>1326</v>
      </c>
    </row>
    <row r="31" spans="1:2" ht="15.5">
      <c r="A31" s="1009" t="s">
        <v>1241</v>
      </c>
      <c r="B31" s="1010" t="s">
        <v>1326</v>
      </c>
    </row>
    <row r="32" spans="1:2" ht="15.5">
      <c r="A32" s="1009" t="s">
        <v>1262</v>
      </c>
      <c r="B32" s="1010" t="s">
        <v>1326</v>
      </c>
    </row>
    <row r="33" spans="1:2" ht="15.5">
      <c r="A33" s="1009" t="s">
        <v>1271</v>
      </c>
      <c r="B33" s="1010" t="s">
        <v>1326</v>
      </c>
    </row>
    <row r="34" spans="1:2" ht="15.5">
      <c r="A34" s="1009" t="s">
        <v>1030</v>
      </c>
      <c r="B34" s="1010" t="s">
        <v>1330</v>
      </c>
    </row>
    <row r="35" spans="1:2" ht="15.5">
      <c r="A35" s="1009" t="s">
        <v>1027</v>
      </c>
      <c r="B35" s="1010" t="s">
        <v>1330</v>
      </c>
    </row>
    <row r="36" spans="1:2" ht="15.5">
      <c r="A36" s="1009" t="s">
        <v>1071</v>
      </c>
      <c r="B36" s="1010" t="s">
        <v>1330</v>
      </c>
    </row>
    <row r="37" spans="1:2" ht="15.5">
      <c r="A37" s="1009" t="s">
        <v>1064</v>
      </c>
      <c r="B37" s="1010" t="s">
        <v>1330</v>
      </c>
    </row>
    <row r="38" spans="1:2" ht="15.5">
      <c r="A38" s="1009" t="s">
        <v>1033</v>
      </c>
      <c r="B38" s="1010" t="s">
        <v>1330</v>
      </c>
    </row>
    <row r="39" spans="1:2" ht="15.5">
      <c r="A39" s="1009" t="s">
        <v>1054</v>
      </c>
      <c r="B39" s="1010" t="s">
        <v>1330</v>
      </c>
    </row>
    <row r="40" spans="1:2" ht="15.5">
      <c r="A40" s="1009" t="s">
        <v>1043</v>
      </c>
      <c r="B40" s="1010" t="s">
        <v>1330</v>
      </c>
    </row>
    <row r="41" spans="1:2" ht="15.5">
      <c r="A41" s="1009" t="s">
        <v>1072</v>
      </c>
      <c r="B41" s="1010" t="s">
        <v>1330</v>
      </c>
    </row>
    <row r="42" spans="1:2" ht="15.5">
      <c r="A42" s="1011"/>
      <c r="B42" s="157"/>
    </row>
    <row r="43" spans="1:2" ht="15.5">
      <c r="A43" s="1009" t="s">
        <v>1049</v>
      </c>
      <c r="B43" s="1010" t="s">
        <v>1326</v>
      </c>
    </row>
    <row r="44" spans="1:2" ht="15.5">
      <c r="A44" s="1009" t="s">
        <v>1027</v>
      </c>
      <c r="B44" s="1010" t="s">
        <v>1330</v>
      </c>
    </row>
    <row r="45" spans="1:2" ht="15.5">
      <c r="A45" s="1009" t="s">
        <v>1065</v>
      </c>
      <c r="B45" s="1010" t="s">
        <v>1326</v>
      </c>
    </row>
    <row r="46" spans="1:2" ht="15.5">
      <c r="A46" s="1009" t="s">
        <v>1057</v>
      </c>
      <c r="B46" s="1010" t="s">
        <v>1326</v>
      </c>
    </row>
    <row r="47" spans="1:2" ht="15.5">
      <c r="A47" s="1011"/>
      <c r="B47" s="157"/>
    </row>
    <row r="48" spans="1:2" ht="15.5">
      <c r="A48" s="1004" t="s">
        <v>1078</v>
      </c>
      <c r="B48" s="1005" t="s">
        <v>1470</v>
      </c>
    </row>
    <row r="49" spans="1:2" ht="15.5">
      <c r="A49" s="1004" t="s">
        <v>1082</v>
      </c>
      <c r="B49" s="1005" t="s">
        <v>1470</v>
      </c>
    </row>
    <row r="50" spans="1:2" ht="15.5">
      <c r="A50" s="1004" t="s">
        <v>1084</v>
      </c>
      <c r="B50" s="1005" t="s">
        <v>1470</v>
      </c>
    </row>
    <row r="51" spans="1:2" ht="15.5">
      <c r="A51" s="1004" t="s">
        <v>1094</v>
      </c>
      <c r="B51" s="1005" t="s">
        <v>1470</v>
      </c>
    </row>
    <row r="52" spans="1:2" ht="15.5">
      <c r="A52" s="1004" t="s">
        <v>1090</v>
      </c>
      <c r="B52" s="1005" t="s">
        <v>1470</v>
      </c>
    </row>
    <row r="53" spans="1:2" ht="15.5">
      <c r="A53" s="1004" t="s">
        <v>1091</v>
      </c>
      <c r="B53" s="1005" t="s">
        <v>1470</v>
      </c>
    </row>
    <row r="54" spans="1:2" ht="15.5">
      <c r="A54" s="1004" t="s">
        <v>1098</v>
      </c>
      <c r="B54" s="1005" t="s">
        <v>1470</v>
      </c>
    </row>
    <row r="55" spans="1:2" ht="15.5">
      <c r="A55" s="1004" t="s">
        <v>1097</v>
      </c>
      <c r="B55" s="1005" t="s">
        <v>1470</v>
      </c>
    </row>
    <row r="56" spans="1:2" ht="15.5">
      <c r="A56" s="1004" t="s">
        <v>1096</v>
      </c>
      <c r="B56" s="1005" t="s">
        <v>1470</v>
      </c>
    </row>
    <row r="57" spans="1:2" ht="15.5">
      <c r="A57" s="1004" t="s">
        <v>1099</v>
      </c>
      <c r="B57" s="1005" t="s">
        <v>1470</v>
      </c>
    </row>
    <row r="58" spans="1:2" ht="15.5">
      <c r="A58" s="1004" t="s">
        <v>1364</v>
      </c>
      <c r="B58" s="1005" t="s">
        <v>1470</v>
      </c>
    </row>
    <row r="59" spans="1:2" ht="15.5">
      <c r="A59" s="1012" t="s">
        <v>1107</v>
      </c>
      <c r="B59" s="1013" t="s">
        <v>1470</v>
      </c>
    </row>
    <row r="60" spans="1:2" ht="15.5">
      <c r="A60" s="1007" t="s">
        <v>1471</v>
      </c>
      <c r="B60" s="1008" t="s">
        <v>249</v>
      </c>
    </row>
    <row r="61" spans="1:2" ht="15.5">
      <c r="A61" s="1007" t="s">
        <v>1110</v>
      </c>
      <c r="B61" s="1008" t="s">
        <v>1472</v>
      </c>
    </row>
    <row r="62" spans="1:2" ht="15.5">
      <c r="A62" s="1325" t="s">
        <v>2104</v>
      </c>
      <c r="B62" s="157" t="s">
        <v>1326</v>
      </c>
    </row>
    <row r="63" spans="1:2" ht="15.5">
      <c r="A63" s="604" t="s">
        <v>2108</v>
      </c>
      <c r="B63" s="157" t="s">
        <v>1326</v>
      </c>
    </row>
    <row r="64" spans="1:2" ht="15.5">
      <c r="A64" s="1326" t="s">
        <v>2109</v>
      </c>
      <c r="B64" s="157" t="s">
        <v>1326</v>
      </c>
    </row>
    <row r="65" spans="1:2" ht="15.5">
      <c r="A65" s="604" t="s">
        <v>2110</v>
      </c>
      <c r="B65" s="157" t="s">
        <v>1326</v>
      </c>
    </row>
    <row r="66" spans="1:2" ht="15.5">
      <c r="A66" s="1326" t="s">
        <v>2111</v>
      </c>
      <c r="B66" s="157" t="s">
        <v>1326</v>
      </c>
    </row>
    <row r="67" spans="1:2" ht="15.5">
      <c r="A67" s="1326" t="s">
        <v>2112</v>
      </c>
      <c r="B67" s="157" t="s">
        <v>2118</v>
      </c>
    </row>
    <row r="68" spans="1:2" ht="15.5">
      <c r="A68" s="604" t="s">
        <v>2113</v>
      </c>
      <c r="B68" s="157" t="s">
        <v>2118</v>
      </c>
    </row>
    <row r="69" spans="1:2" ht="15.5">
      <c r="A69" s="1326" t="s">
        <v>2114</v>
      </c>
      <c r="B69" s="157" t="s">
        <v>2118</v>
      </c>
    </row>
    <row r="70" spans="1:2" ht="15.5">
      <c r="A70" s="1326" t="s">
        <v>2115</v>
      </c>
      <c r="B70" s="157" t="s">
        <v>2118</v>
      </c>
    </row>
    <row r="71" spans="1:2" ht="15.5">
      <c r="A71" s="1326" t="s">
        <v>2116</v>
      </c>
      <c r="B71" s="157" t="s">
        <v>2119</v>
      </c>
    </row>
    <row r="72" spans="1:2" ht="15.5">
      <c r="A72" s="1326" t="s">
        <v>2117</v>
      </c>
      <c r="B72" s="157" t="s">
        <v>2119</v>
      </c>
    </row>
    <row r="73" spans="1:2" ht="15.5">
      <c r="A73" s="604" t="s">
        <v>1112</v>
      </c>
      <c r="B73" s="157" t="s">
        <v>1472</v>
      </c>
    </row>
    <row r="74" spans="1:2" ht="15.5">
      <c r="A74" s="604" t="s">
        <v>1114</v>
      </c>
      <c r="B74" s="157" t="s">
        <v>1473</v>
      </c>
    </row>
    <row r="75" spans="1:2" ht="15.5">
      <c r="A75" s="604" t="s">
        <v>1111</v>
      </c>
      <c r="B75" s="157" t="s">
        <v>1472</v>
      </c>
    </row>
    <row r="76" spans="1:2" ht="15.5">
      <c r="A76" s="604" t="s">
        <v>1108</v>
      </c>
      <c r="B76" s="157" t="s">
        <v>247</v>
      </c>
    </row>
    <row r="77" spans="1:2" ht="15.5">
      <c r="A77" s="604" t="s">
        <v>1109</v>
      </c>
      <c r="B77" s="157" t="s">
        <v>247</v>
      </c>
    </row>
    <row r="78" spans="1:2" ht="15.5">
      <c r="A78" s="604" t="s">
        <v>1113</v>
      </c>
      <c r="B78" s="157" t="s">
        <v>1472</v>
      </c>
    </row>
    <row r="79" spans="1:2" ht="15.5">
      <c r="A79" s="1333" t="s">
        <v>1474</v>
      </c>
      <c r="B79" s="1327" t="s">
        <v>1475</v>
      </c>
    </row>
    <row r="80" spans="1:2" ht="15" customHeight="1">
      <c r="A80" s="1334" t="s">
        <v>2184</v>
      </c>
      <c r="B80" s="1331" t="s">
        <v>1326</v>
      </c>
    </row>
    <row r="81" spans="1:2" ht="15" customHeight="1">
      <c r="A81" s="1334" t="s">
        <v>2272</v>
      </c>
      <c r="B81" s="1331" t="s">
        <v>1326</v>
      </c>
    </row>
    <row r="82" spans="1:2" ht="15" customHeight="1">
      <c r="A82" s="1334" t="s">
        <v>2273</v>
      </c>
      <c r="B82" s="1331" t="s">
        <v>1326</v>
      </c>
    </row>
    <row r="83" spans="1:2" ht="15" customHeight="1">
      <c r="A83" s="1382" t="s">
        <v>2275</v>
      </c>
      <c r="B83" s="1331" t="s">
        <v>1326</v>
      </c>
    </row>
    <row r="84" spans="1:2" ht="15" customHeight="1">
      <c r="A84" s="1334" t="s">
        <v>2274</v>
      </c>
      <c r="B84" s="1331" t="s">
        <v>1326</v>
      </c>
    </row>
  </sheetData>
  <pageMargins left="0.7" right="0.7" top="0.75" bottom="0.75" header="0" footer="0"/>
  <pageSetup orientation="landscape"/>
  <legacy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0"/>
  <sheetViews>
    <sheetView topLeftCell="A22" zoomScale="70" zoomScaleNormal="70" workbookViewId="0">
      <selection activeCell="M7" sqref="M7"/>
    </sheetView>
  </sheetViews>
  <sheetFormatPr defaultRowHeight="15.5"/>
  <cols>
    <col min="1" max="1" width="8.6640625" style="1464"/>
    <col min="2" max="2" width="20.58203125" customWidth="1"/>
    <col min="3" max="3" width="13.33203125" customWidth="1"/>
    <col min="4" max="4" width="14.58203125" customWidth="1"/>
    <col min="7" max="7" width="24.58203125" customWidth="1"/>
    <col min="8" max="8" width="26.6640625" style="1486" customWidth="1"/>
    <col min="9" max="9" width="39.83203125" style="1486" customWidth="1"/>
    <col min="10" max="14" width="8.6640625" style="1464"/>
    <col min="16" max="16" width="19.58203125" customWidth="1"/>
    <col min="18" max="18" width="12.58203125" style="1448" bestFit="1" customWidth="1"/>
  </cols>
  <sheetData>
    <row r="1" spans="1:19" s="1464" customFormat="1">
      <c r="B1" s="1464" t="s">
        <v>1809</v>
      </c>
      <c r="C1" s="1448" t="s">
        <v>2462</v>
      </c>
      <c r="D1" s="1448" t="s">
        <v>2427</v>
      </c>
      <c r="E1" s="1464" t="s">
        <v>2428</v>
      </c>
      <c r="H1" s="1486"/>
      <c r="I1" s="1486"/>
      <c r="R1" s="1448">
        <f>SUBTOTAL(9,R2:R90)</f>
        <v>457500000</v>
      </c>
    </row>
    <row r="2" spans="1:19" ht="31">
      <c r="A2" s="1487" t="s">
        <v>801</v>
      </c>
      <c r="B2" s="1498" t="s">
        <v>2295</v>
      </c>
      <c r="C2" s="1498">
        <v>4</v>
      </c>
      <c r="D2" s="1498">
        <f t="shared" ref="D2:D13" si="0">VLOOKUP(B2,$P$2:$S$65,4,0)</f>
        <v>3</v>
      </c>
      <c r="E2" s="1498">
        <f>C2-D2</f>
        <v>1</v>
      </c>
      <c r="F2" s="1331"/>
      <c r="G2" s="1331"/>
      <c r="H2" s="1499" t="s">
        <v>2505</v>
      </c>
      <c r="I2" s="1486" t="s">
        <v>2504</v>
      </c>
      <c r="P2" t="s">
        <v>2295</v>
      </c>
      <c r="Q2">
        <v>8</v>
      </c>
      <c r="R2" s="1448">
        <v>4500000</v>
      </c>
      <c r="S2">
        <v>3</v>
      </c>
    </row>
    <row r="3" spans="1:19">
      <c r="B3" s="1500" t="s">
        <v>2386</v>
      </c>
      <c r="C3" s="1500">
        <v>4</v>
      </c>
      <c r="D3" s="1500">
        <f t="shared" si="0"/>
        <v>3</v>
      </c>
      <c r="E3" s="1500">
        <f t="shared" ref="E3:E64" si="1">C3-D3</f>
        <v>1</v>
      </c>
      <c r="F3" s="1331" t="s">
        <v>2463</v>
      </c>
      <c r="G3" s="1331" t="s">
        <v>2464</v>
      </c>
      <c r="H3" s="1501"/>
      <c r="I3" s="1464"/>
      <c r="P3" t="s">
        <v>2386</v>
      </c>
      <c r="Q3">
        <v>15</v>
      </c>
      <c r="R3" s="1448">
        <v>4500000</v>
      </c>
      <c r="S3">
        <v>3</v>
      </c>
    </row>
    <row r="4" spans="1:19" ht="31">
      <c r="B4" s="1504" t="s">
        <v>1361</v>
      </c>
      <c r="C4" s="1504">
        <v>4</v>
      </c>
      <c r="D4" s="1504">
        <f t="shared" si="0"/>
        <v>4</v>
      </c>
      <c r="E4" s="1504">
        <f t="shared" si="1"/>
        <v>0</v>
      </c>
      <c r="F4" s="1331"/>
      <c r="G4" s="1331"/>
      <c r="H4" s="1501"/>
      <c r="I4" s="1507" t="s">
        <v>2490</v>
      </c>
      <c r="P4" t="s">
        <v>1361</v>
      </c>
      <c r="Q4">
        <v>8</v>
      </c>
      <c r="R4" s="1448">
        <v>6000000</v>
      </c>
      <c r="S4">
        <v>4</v>
      </c>
    </row>
    <row r="5" spans="1:19">
      <c r="B5" s="1331" t="s">
        <v>2173</v>
      </c>
      <c r="C5" s="1331">
        <v>4</v>
      </c>
      <c r="D5" s="1331">
        <f t="shared" si="0"/>
        <v>3</v>
      </c>
      <c r="E5" s="1331">
        <f t="shared" si="1"/>
        <v>1</v>
      </c>
      <c r="F5" s="1331" t="s">
        <v>2463</v>
      </c>
      <c r="G5" s="1331" t="s">
        <v>2464</v>
      </c>
      <c r="H5" s="1501"/>
      <c r="I5" s="1464"/>
      <c r="P5" t="s">
        <v>2173</v>
      </c>
      <c r="Q5">
        <v>15</v>
      </c>
      <c r="R5" s="1448">
        <v>4500000</v>
      </c>
      <c r="S5">
        <v>3</v>
      </c>
    </row>
    <row r="6" spans="1:19" ht="31">
      <c r="A6" s="1464" t="s">
        <v>801</v>
      </c>
      <c r="B6" s="1498" t="s">
        <v>2320</v>
      </c>
      <c r="C6" s="1498">
        <v>5</v>
      </c>
      <c r="D6" s="1498">
        <f t="shared" si="0"/>
        <v>4</v>
      </c>
      <c r="E6" s="1498">
        <f t="shared" si="1"/>
        <v>1</v>
      </c>
      <c r="F6" s="1331"/>
      <c r="G6" s="1331"/>
      <c r="H6" s="1501"/>
      <c r="I6" s="1499" t="s">
        <v>2507</v>
      </c>
      <c r="P6" t="s">
        <v>2320</v>
      </c>
      <c r="Q6">
        <v>8</v>
      </c>
      <c r="R6" s="1448">
        <v>6000000</v>
      </c>
      <c r="S6">
        <v>4</v>
      </c>
    </row>
    <row r="7" spans="1:19" ht="31">
      <c r="A7" s="1464" t="s">
        <v>801</v>
      </c>
      <c r="B7" s="1498" t="s">
        <v>2316</v>
      </c>
      <c r="C7" s="1498">
        <v>5</v>
      </c>
      <c r="D7" s="1498">
        <f t="shared" si="0"/>
        <v>4</v>
      </c>
      <c r="E7" s="1498">
        <f t="shared" si="1"/>
        <v>1</v>
      </c>
      <c r="F7" s="1331"/>
      <c r="G7" s="1331"/>
      <c r="H7" s="1501"/>
      <c r="I7" s="1499" t="s">
        <v>2506</v>
      </c>
      <c r="P7" t="s">
        <v>2316</v>
      </c>
      <c r="Q7">
        <v>8</v>
      </c>
      <c r="R7" s="1448">
        <v>6000000</v>
      </c>
      <c r="S7">
        <v>4</v>
      </c>
    </row>
    <row r="8" spans="1:19" ht="31">
      <c r="A8" s="1464" t="s">
        <v>801</v>
      </c>
      <c r="B8" s="1498" t="s">
        <v>2125</v>
      </c>
      <c r="C8" s="1498">
        <v>5</v>
      </c>
      <c r="D8" s="1498">
        <f t="shared" si="0"/>
        <v>5</v>
      </c>
      <c r="E8" s="1498">
        <f t="shared" si="1"/>
        <v>0</v>
      </c>
      <c r="F8" s="1331"/>
      <c r="G8" s="1331"/>
      <c r="H8" s="1501"/>
      <c r="I8" s="1501" t="s">
        <v>2470</v>
      </c>
      <c r="P8" t="s">
        <v>2125</v>
      </c>
      <c r="Q8">
        <v>8</v>
      </c>
      <c r="R8" s="1448">
        <v>7500000</v>
      </c>
      <c r="S8">
        <v>5</v>
      </c>
    </row>
    <row r="9" spans="1:19">
      <c r="B9" s="1331" t="s">
        <v>2221</v>
      </c>
      <c r="C9" s="1331">
        <v>3</v>
      </c>
      <c r="D9" s="1331">
        <f t="shared" si="0"/>
        <v>3</v>
      </c>
      <c r="E9" s="1331">
        <f t="shared" si="1"/>
        <v>0</v>
      </c>
      <c r="F9" s="1502" t="s">
        <v>2463</v>
      </c>
      <c r="G9" s="1331"/>
      <c r="H9" s="1501"/>
      <c r="I9" s="1464"/>
      <c r="P9" t="s">
        <v>2221</v>
      </c>
      <c r="Q9">
        <v>15</v>
      </c>
      <c r="R9" s="1448">
        <v>4500000</v>
      </c>
      <c r="S9">
        <v>3</v>
      </c>
    </row>
    <row r="10" spans="1:19">
      <c r="B10" s="1331" t="s">
        <v>2445</v>
      </c>
      <c r="C10" s="1331">
        <v>1</v>
      </c>
      <c r="D10" s="1331">
        <v>1</v>
      </c>
      <c r="E10" s="1331">
        <f t="shared" si="1"/>
        <v>0</v>
      </c>
      <c r="F10" s="1331" t="s">
        <v>2463</v>
      </c>
      <c r="G10" s="1331"/>
      <c r="H10" s="1501"/>
      <c r="I10" s="1464"/>
      <c r="P10" t="s">
        <v>2445</v>
      </c>
      <c r="Q10">
        <v>8</v>
      </c>
      <c r="R10" s="1448">
        <v>0</v>
      </c>
    </row>
    <row r="11" spans="1:19">
      <c r="B11" s="1331" t="s">
        <v>2392</v>
      </c>
      <c r="C11" s="1331">
        <v>2</v>
      </c>
      <c r="D11" s="1331">
        <f t="shared" si="0"/>
        <v>2</v>
      </c>
      <c r="E11" s="1331">
        <f t="shared" si="1"/>
        <v>0</v>
      </c>
      <c r="F11" s="1502" t="s">
        <v>2463</v>
      </c>
      <c r="G11" s="1331"/>
      <c r="H11" s="1501"/>
      <c r="I11" s="1464"/>
      <c r="P11" t="s">
        <v>2392</v>
      </c>
      <c r="Q11">
        <v>8</v>
      </c>
      <c r="R11" s="1448">
        <v>1500000</v>
      </c>
      <c r="S11">
        <v>2</v>
      </c>
    </row>
    <row r="12" spans="1:19" ht="31">
      <c r="A12" s="1464" t="s">
        <v>801</v>
      </c>
      <c r="B12" s="1498" t="s">
        <v>2135</v>
      </c>
      <c r="C12" s="1498">
        <v>5</v>
      </c>
      <c r="D12" s="1498">
        <f t="shared" si="0"/>
        <v>5</v>
      </c>
      <c r="E12" s="1498">
        <f t="shared" si="1"/>
        <v>0</v>
      </c>
      <c r="F12" s="1331"/>
      <c r="G12" s="1331"/>
      <c r="H12" s="1501"/>
      <c r="I12" s="1501" t="s">
        <v>2469</v>
      </c>
      <c r="Q12">
        <v>15</v>
      </c>
      <c r="R12" s="1448">
        <v>1500000</v>
      </c>
    </row>
    <row r="13" spans="1:19">
      <c r="B13" s="1331" t="s">
        <v>2223</v>
      </c>
      <c r="C13" s="1331">
        <v>3</v>
      </c>
      <c r="D13" s="1331">
        <f t="shared" si="0"/>
        <v>3</v>
      </c>
      <c r="E13" s="1331">
        <f t="shared" si="1"/>
        <v>0</v>
      </c>
      <c r="F13" s="1502" t="s">
        <v>2463</v>
      </c>
      <c r="G13" s="1331"/>
      <c r="H13" s="1501"/>
      <c r="I13" s="1464"/>
      <c r="P13" t="s">
        <v>2135</v>
      </c>
      <c r="Q13">
        <v>8</v>
      </c>
      <c r="R13" s="1448">
        <v>7500000</v>
      </c>
      <c r="S13">
        <v>5</v>
      </c>
    </row>
    <row r="14" spans="1:19" ht="31">
      <c r="B14" s="1331" t="s">
        <v>2232</v>
      </c>
      <c r="C14" s="1331">
        <v>1</v>
      </c>
      <c r="D14" s="1331"/>
      <c r="E14" s="1331">
        <f t="shared" si="1"/>
        <v>1</v>
      </c>
      <c r="F14" s="1502" t="s">
        <v>2463</v>
      </c>
      <c r="G14" s="1499" t="s">
        <v>2471</v>
      </c>
      <c r="H14" s="1501"/>
      <c r="I14" s="1464"/>
      <c r="P14" t="s">
        <v>2223</v>
      </c>
      <c r="Q14">
        <v>15</v>
      </c>
      <c r="R14" s="1448">
        <v>4500000</v>
      </c>
      <c r="S14">
        <v>3</v>
      </c>
    </row>
    <row r="15" spans="1:19" ht="31">
      <c r="A15" s="1464" t="s">
        <v>801</v>
      </c>
      <c r="B15" s="1498" t="s">
        <v>2384</v>
      </c>
      <c r="C15" s="1498">
        <v>5</v>
      </c>
      <c r="D15" s="1498">
        <f t="shared" ref="D15:D52" si="2">VLOOKUP(B15,$P$2:$S$65,4,0)</f>
        <v>5</v>
      </c>
      <c r="E15" s="1498">
        <f t="shared" si="1"/>
        <v>0</v>
      </c>
      <c r="F15" s="1331"/>
      <c r="G15" s="1331"/>
      <c r="H15" s="1499"/>
      <c r="I15" s="1499" t="s">
        <v>2470</v>
      </c>
      <c r="P15" t="s">
        <v>2384</v>
      </c>
      <c r="Q15">
        <v>8</v>
      </c>
      <c r="R15" s="1448">
        <v>7500000</v>
      </c>
      <c r="S15">
        <v>5</v>
      </c>
    </row>
    <row r="16" spans="1:19">
      <c r="B16" s="1331" t="s">
        <v>847</v>
      </c>
      <c r="C16" s="1331">
        <v>2</v>
      </c>
      <c r="D16" s="1331">
        <f t="shared" si="2"/>
        <v>2</v>
      </c>
      <c r="E16" s="1331">
        <f t="shared" si="1"/>
        <v>0</v>
      </c>
      <c r="F16" s="1502" t="s">
        <v>2463</v>
      </c>
      <c r="G16" s="1331"/>
      <c r="H16" s="1501"/>
      <c r="I16" s="1464"/>
      <c r="P16" t="s">
        <v>847</v>
      </c>
      <c r="Q16">
        <v>8</v>
      </c>
      <c r="R16" s="1448">
        <v>1500000</v>
      </c>
      <c r="S16">
        <v>2</v>
      </c>
    </row>
    <row r="17" spans="1:19" ht="31">
      <c r="A17" s="1488" t="s">
        <v>801</v>
      </c>
      <c r="B17" s="1498" t="s">
        <v>2459</v>
      </c>
      <c r="C17" s="1498">
        <v>4</v>
      </c>
      <c r="D17" s="1498">
        <f t="shared" si="2"/>
        <v>4</v>
      </c>
      <c r="E17" s="1498">
        <f t="shared" si="1"/>
        <v>0</v>
      </c>
      <c r="F17" s="1331"/>
      <c r="G17" s="1331"/>
      <c r="H17" s="1499"/>
      <c r="I17" s="1499" t="s">
        <v>2474</v>
      </c>
      <c r="Q17">
        <v>15</v>
      </c>
      <c r="R17" s="1448">
        <v>1500000</v>
      </c>
    </row>
    <row r="18" spans="1:19" ht="46.5">
      <c r="A18" s="1487" t="s">
        <v>801</v>
      </c>
      <c r="B18" s="1498" t="s">
        <v>2130</v>
      </c>
      <c r="C18" s="1498">
        <v>2</v>
      </c>
      <c r="D18" s="1498">
        <f t="shared" si="2"/>
        <v>1</v>
      </c>
      <c r="E18" s="1498">
        <f t="shared" si="1"/>
        <v>1</v>
      </c>
      <c r="F18" s="1502"/>
      <c r="G18" s="1331"/>
      <c r="H18" s="1499"/>
      <c r="I18" s="1512" t="s">
        <v>2524</v>
      </c>
      <c r="P18" t="s">
        <v>2459</v>
      </c>
      <c r="Q18">
        <v>8</v>
      </c>
      <c r="R18" s="1448">
        <v>6000000</v>
      </c>
      <c r="S18">
        <v>4</v>
      </c>
    </row>
    <row r="19" spans="1:19" ht="28">
      <c r="A19" s="1488" t="s">
        <v>801</v>
      </c>
      <c r="B19" s="1498" t="s">
        <v>2231</v>
      </c>
      <c r="C19" s="1498">
        <v>4</v>
      </c>
      <c r="D19" s="1498">
        <f t="shared" si="2"/>
        <v>4</v>
      </c>
      <c r="E19" s="1498">
        <f t="shared" si="1"/>
        <v>0</v>
      </c>
      <c r="F19" s="1331"/>
      <c r="G19" s="1331"/>
      <c r="H19" s="1503"/>
      <c r="I19" s="1503" t="s">
        <v>2482</v>
      </c>
      <c r="P19" t="s">
        <v>2130</v>
      </c>
      <c r="Q19">
        <v>8</v>
      </c>
      <c r="R19" s="1448">
        <v>1500000</v>
      </c>
      <c r="S19">
        <v>1</v>
      </c>
    </row>
    <row r="20" spans="1:19">
      <c r="B20" s="1331" t="s">
        <v>1246</v>
      </c>
      <c r="C20" s="1331">
        <v>5</v>
      </c>
      <c r="D20" s="1331">
        <f t="shared" si="2"/>
        <v>4</v>
      </c>
      <c r="E20" s="1331">
        <f t="shared" si="1"/>
        <v>1</v>
      </c>
      <c r="F20" s="1331" t="s">
        <v>2463</v>
      </c>
      <c r="G20" s="1331" t="s">
        <v>2464</v>
      </c>
      <c r="H20" s="1501"/>
      <c r="I20" s="1464"/>
      <c r="P20" t="s">
        <v>2231</v>
      </c>
      <c r="Q20">
        <v>8</v>
      </c>
      <c r="R20" s="1448">
        <v>6000000</v>
      </c>
      <c r="S20">
        <v>4</v>
      </c>
    </row>
    <row r="21" spans="1:19" ht="31">
      <c r="A21" s="1487" t="s">
        <v>801</v>
      </c>
      <c r="B21" s="1498" t="s">
        <v>2247</v>
      </c>
      <c r="C21" s="1498">
        <v>4</v>
      </c>
      <c r="D21" s="1498">
        <f t="shared" si="2"/>
        <v>3</v>
      </c>
      <c r="E21" s="1498">
        <f t="shared" si="1"/>
        <v>1</v>
      </c>
      <c r="F21" s="1331"/>
      <c r="G21" s="1331"/>
      <c r="H21" s="1499"/>
      <c r="I21" s="1499" t="s">
        <v>2513</v>
      </c>
      <c r="P21" t="s">
        <v>1246</v>
      </c>
      <c r="Q21">
        <v>15</v>
      </c>
      <c r="R21" s="1448">
        <v>6000000</v>
      </c>
      <c r="S21">
        <v>4</v>
      </c>
    </row>
    <row r="22" spans="1:19">
      <c r="B22" s="1331" t="s">
        <v>1432</v>
      </c>
      <c r="C22" s="1331">
        <v>5</v>
      </c>
      <c r="D22" s="1331">
        <f t="shared" si="2"/>
        <v>4</v>
      </c>
      <c r="E22" s="1331">
        <f t="shared" si="1"/>
        <v>1</v>
      </c>
      <c r="F22" s="1331" t="s">
        <v>2463</v>
      </c>
      <c r="G22" s="1331" t="s">
        <v>2464</v>
      </c>
      <c r="H22" s="1501"/>
      <c r="I22" s="1464"/>
      <c r="P22" t="s">
        <v>2247</v>
      </c>
      <c r="Q22">
        <v>8</v>
      </c>
      <c r="R22" s="1448">
        <v>4500000</v>
      </c>
      <c r="S22">
        <v>3</v>
      </c>
    </row>
    <row r="23" spans="1:19" ht="31">
      <c r="A23" s="1488" t="s">
        <v>801</v>
      </c>
      <c r="B23" s="1498" t="s">
        <v>2340</v>
      </c>
      <c r="C23" s="1498">
        <v>4</v>
      </c>
      <c r="D23" s="1498">
        <f t="shared" si="2"/>
        <v>4</v>
      </c>
      <c r="E23" s="1498">
        <f t="shared" si="1"/>
        <v>0</v>
      </c>
      <c r="F23" s="1331"/>
      <c r="G23" s="1331"/>
      <c r="H23" s="1499"/>
      <c r="I23" s="1499" t="s">
        <v>2485</v>
      </c>
      <c r="P23" t="s">
        <v>1432</v>
      </c>
      <c r="Q23">
        <v>15</v>
      </c>
      <c r="R23" s="1448">
        <v>6000000</v>
      </c>
      <c r="S23">
        <v>4</v>
      </c>
    </row>
    <row r="24" spans="1:19">
      <c r="B24" s="1331" t="s">
        <v>2291</v>
      </c>
      <c r="C24" s="1331">
        <v>5</v>
      </c>
      <c r="D24" s="1331">
        <f t="shared" si="2"/>
        <v>4</v>
      </c>
      <c r="E24" s="1331">
        <f t="shared" si="1"/>
        <v>1</v>
      </c>
      <c r="F24" s="1502" t="s">
        <v>2463</v>
      </c>
      <c r="G24" s="1331" t="s">
        <v>2464</v>
      </c>
      <c r="H24" s="1501"/>
      <c r="I24" s="1464"/>
      <c r="P24" t="s">
        <v>2340</v>
      </c>
      <c r="Q24">
        <v>8</v>
      </c>
      <c r="R24" s="1448">
        <v>6000000</v>
      </c>
      <c r="S24">
        <v>4</v>
      </c>
    </row>
    <row r="25" spans="1:19" ht="62">
      <c r="A25" s="1464" t="s">
        <v>801</v>
      </c>
      <c r="B25" s="1498" t="s">
        <v>2233</v>
      </c>
      <c r="C25" s="1498">
        <v>5</v>
      </c>
      <c r="D25" s="1498">
        <f t="shared" si="2"/>
        <v>3</v>
      </c>
      <c r="E25" s="1498">
        <f t="shared" si="1"/>
        <v>2</v>
      </c>
      <c r="F25" s="1331"/>
      <c r="G25" s="1331"/>
      <c r="H25" s="1499" t="s">
        <v>2510</v>
      </c>
      <c r="I25" s="1494" t="s">
        <v>2548</v>
      </c>
      <c r="P25" t="s">
        <v>2291</v>
      </c>
      <c r="Q25">
        <v>8</v>
      </c>
      <c r="R25" s="1448">
        <v>6000000</v>
      </c>
      <c r="S25">
        <v>4</v>
      </c>
    </row>
    <row r="26" spans="1:19">
      <c r="A26" s="1464" t="s">
        <v>801</v>
      </c>
      <c r="B26" s="1498" t="s">
        <v>2311</v>
      </c>
      <c r="C26" s="1498">
        <v>3</v>
      </c>
      <c r="D26" s="1498">
        <f t="shared" si="2"/>
        <v>2</v>
      </c>
      <c r="E26" s="1498">
        <f t="shared" si="1"/>
        <v>1</v>
      </c>
      <c r="F26" s="1331"/>
      <c r="G26" s="1331"/>
      <c r="H26" s="1501"/>
      <c r="I26" s="1507" t="s">
        <v>2488</v>
      </c>
      <c r="P26" t="s">
        <v>2233</v>
      </c>
      <c r="Q26">
        <v>8</v>
      </c>
      <c r="R26" s="1448">
        <v>4500000</v>
      </c>
      <c r="S26">
        <v>3</v>
      </c>
    </row>
    <row r="27" spans="1:19" ht="31">
      <c r="A27" s="1488" t="s">
        <v>801</v>
      </c>
      <c r="B27" s="1498" t="s">
        <v>1357</v>
      </c>
      <c r="C27" s="1498">
        <v>5</v>
      </c>
      <c r="D27" s="1498">
        <f t="shared" si="2"/>
        <v>4</v>
      </c>
      <c r="E27" s="1498">
        <f t="shared" si="1"/>
        <v>1</v>
      </c>
      <c r="F27" s="1331"/>
      <c r="G27" s="1331"/>
      <c r="H27" s="1499"/>
      <c r="I27" s="1499" t="s">
        <v>2512</v>
      </c>
      <c r="P27" t="s">
        <v>2311</v>
      </c>
      <c r="Q27">
        <v>15</v>
      </c>
      <c r="R27" s="1448">
        <v>3000000</v>
      </c>
      <c r="S27">
        <v>2</v>
      </c>
    </row>
    <row r="28" spans="1:19" ht="31">
      <c r="A28" s="1488" t="s">
        <v>801</v>
      </c>
      <c r="B28" s="1504" t="s">
        <v>2342</v>
      </c>
      <c r="C28" s="1498">
        <v>4</v>
      </c>
      <c r="D28" s="1498">
        <f t="shared" si="2"/>
        <v>4</v>
      </c>
      <c r="E28" s="1498">
        <f t="shared" si="1"/>
        <v>0</v>
      </c>
      <c r="F28" s="1331"/>
      <c r="G28" s="1331"/>
      <c r="H28" s="1501"/>
      <c r="I28" s="1507" t="s">
        <v>2490</v>
      </c>
      <c r="P28" t="s">
        <v>1357</v>
      </c>
      <c r="Q28">
        <v>8</v>
      </c>
      <c r="R28" s="1448">
        <v>6000000</v>
      </c>
      <c r="S28">
        <v>4</v>
      </c>
    </row>
    <row r="29" spans="1:19" ht="31">
      <c r="A29" s="1487" t="s">
        <v>801</v>
      </c>
      <c r="B29" s="1498" t="s">
        <v>1358</v>
      </c>
      <c r="C29" s="1498">
        <v>5</v>
      </c>
      <c r="D29" s="1498">
        <f t="shared" si="2"/>
        <v>4</v>
      </c>
      <c r="E29" s="1498">
        <f t="shared" si="1"/>
        <v>1</v>
      </c>
      <c r="F29" s="1331"/>
      <c r="G29" s="1331"/>
      <c r="H29" s="1499"/>
      <c r="I29" s="1499" t="s">
        <v>2512</v>
      </c>
      <c r="P29" t="s">
        <v>2342</v>
      </c>
      <c r="Q29">
        <v>8</v>
      </c>
      <c r="R29" s="1448">
        <v>6000000</v>
      </c>
      <c r="S29">
        <v>4</v>
      </c>
    </row>
    <row r="30" spans="1:19">
      <c r="B30" s="1331" t="s">
        <v>2321</v>
      </c>
      <c r="C30" s="1331">
        <v>4</v>
      </c>
      <c r="D30" s="1331">
        <f t="shared" si="2"/>
        <v>4</v>
      </c>
      <c r="E30" s="1331">
        <f t="shared" si="1"/>
        <v>0</v>
      </c>
      <c r="F30" s="1502" t="s">
        <v>2463</v>
      </c>
      <c r="G30" s="1331"/>
      <c r="H30" s="1501"/>
      <c r="I30" s="1464"/>
      <c r="P30" t="s">
        <v>1358</v>
      </c>
      <c r="Q30">
        <v>8</v>
      </c>
      <c r="R30" s="1448">
        <v>6000000</v>
      </c>
      <c r="S30">
        <v>4</v>
      </c>
    </row>
    <row r="31" spans="1:19" ht="62">
      <c r="A31" s="1464" t="s">
        <v>801</v>
      </c>
      <c r="B31" s="1498" t="s">
        <v>2234</v>
      </c>
      <c r="C31" s="1498">
        <v>5</v>
      </c>
      <c r="D31" s="1498">
        <f t="shared" si="2"/>
        <v>3</v>
      </c>
      <c r="E31" s="1498">
        <f t="shared" si="1"/>
        <v>2</v>
      </c>
      <c r="F31" s="1331"/>
      <c r="G31" s="1331"/>
      <c r="H31" s="1499" t="s">
        <v>2510</v>
      </c>
      <c r="I31" s="1494" t="s">
        <v>2548</v>
      </c>
      <c r="P31" t="s">
        <v>2321</v>
      </c>
      <c r="Q31">
        <v>8</v>
      </c>
      <c r="R31" s="1448">
        <v>6000000</v>
      </c>
      <c r="S31">
        <v>4</v>
      </c>
    </row>
    <row r="32" spans="1:19">
      <c r="B32" s="1331" t="s">
        <v>1338</v>
      </c>
      <c r="C32" s="1331">
        <v>3</v>
      </c>
      <c r="D32" s="1331">
        <f t="shared" si="2"/>
        <v>3</v>
      </c>
      <c r="E32" s="1331">
        <f t="shared" si="1"/>
        <v>0</v>
      </c>
      <c r="F32" s="1502" t="s">
        <v>2463</v>
      </c>
      <c r="G32" s="1331"/>
      <c r="H32" s="1501"/>
      <c r="I32" s="1464"/>
      <c r="P32" t="s">
        <v>2234</v>
      </c>
      <c r="Q32">
        <v>8</v>
      </c>
      <c r="R32" s="1448">
        <v>4500000</v>
      </c>
      <c r="S32">
        <v>3</v>
      </c>
    </row>
    <row r="33" spans="1:19">
      <c r="B33" s="1331" t="s">
        <v>2292</v>
      </c>
      <c r="C33" s="1331">
        <v>5</v>
      </c>
      <c r="D33" s="1331">
        <f t="shared" si="2"/>
        <v>4</v>
      </c>
      <c r="E33" s="1331">
        <f t="shared" si="1"/>
        <v>1</v>
      </c>
      <c r="F33" s="1502" t="s">
        <v>2463</v>
      </c>
      <c r="G33" s="1331" t="s">
        <v>2464</v>
      </c>
      <c r="H33" s="1501"/>
      <c r="I33" s="1464"/>
      <c r="P33" t="s">
        <v>1338</v>
      </c>
      <c r="Q33">
        <v>8</v>
      </c>
      <c r="R33" s="1448">
        <v>4500000</v>
      </c>
      <c r="S33">
        <v>3</v>
      </c>
    </row>
    <row r="34" spans="1:19">
      <c r="B34" s="1331" t="s">
        <v>2436</v>
      </c>
      <c r="C34" s="1331">
        <v>2</v>
      </c>
      <c r="D34" s="1331">
        <f t="shared" si="2"/>
        <v>2</v>
      </c>
      <c r="E34" s="1331">
        <f t="shared" si="1"/>
        <v>0</v>
      </c>
      <c r="F34" s="1502" t="s">
        <v>2463</v>
      </c>
      <c r="G34" s="1331"/>
      <c r="H34" s="1501"/>
      <c r="I34" s="1464"/>
      <c r="P34" t="s">
        <v>2292</v>
      </c>
      <c r="Q34">
        <v>8</v>
      </c>
      <c r="R34" s="1448">
        <v>6000000</v>
      </c>
      <c r="S34">
        <v>4</v>
      </c>
    </row>
    <row r="35" spans="1:19" ht="31">
      <c r="A35" s="1464" t="s">
        <v>801</v>
      </c>
      <c r="B35" s="1498" t="s">
        <v>2322</v>
      </c>
      <c r="C35" s="1498">
        <v>5</v>
      </c>
      <c r="D35" s="1498">
        <f t="shared" si="2"/>
        <v>5</v>
      </c>
      <c r="E35" s="1498">
        <f t="shared" si="1"/>
        <v>0</v>
      </c>
      <c r="F35" s="1331"/>
      <c r="G35" s="1331"/>
      <c r="H35" s="1501"/>
      <c r="I35" s="1501" t="s">
        <v>2469</v>
      </c>
      <c r="P35" t="s">
        <v>2436</v>
      </c>
      <c r="Q35">
        <v>15</v>
      </c>
      <c r="R35" s="1448">
        <v>3000000</v>
      </c>
      <c r="S35">
        <v>2</v>
      </c>
    </row>
    <row r="36" spans="1:19" ht="31">
      <c r="A36" s="1487" t="s">
        <v>801</v>
      </c>
      <c r="B36" s="1498" t="s">
        <v>1352</v>
      </c>
      <c r="C36" s="1498">
        <v>4</v>
      </c>
      <c r="D36" s="1498">
        <f t="shared" si="2"/>
        <v>3</v>
      </c>
      <c r="E36" s="1498">
        <f t="shared" si="1"/>
        <v>1</v>
      </c>
      <c r="F36" s="1331"/>
      <c r="G36" s="1331"/>
      <c r="H36" s="1499"/>
      <c r="I36" s="1499" t="s">
        <v>2513</v>
      </c>
      <c r="P36" t="s">
        <v>2322</v>
      </c>
      <c r="Q36">
        <v>8</v>
      </c>
      <c r="R36" s="1448">
        <v>7500000</v>
      </c>
      <c r="S36">
        <v>5</v>
      </c>
    </row>
    <row r="37" spans="1:19">
      <c r="B37" s="1331" t="s">
        <v>1050</v>
      </c>
      <c r="C37" s="1331">
        <v>2</v>
      </c>
      <c r="D37" s="1331">
        <f t="shared" si="2"/>
        <v>2</v>
      </c>
      <c r="E37" s="1331">
        <f t="shared" si="1"/>
        <v>0</v>
      </c>
      <c r="F37" s="1502" t="s">
        <v>2463</v>
      </c>
      <c r="G37" s="1331"/>
      <c r="H37" s="1501"/>
      <c r="I37" s="1464"/>
      <c r="P37" t="s">
        <v>1352</v>
      </c>
      <c r="Q37">
        <v>8</v>
      </c>
      <c r="R37" s="1448">
        <v>4500000</v>
      </c>
      <c r="S37">
        <v>3</v>
      </c>
    </row>
    <row r="38" spans="1:19">
      <c r="B38" s="1331" t="s">
        <v>2341</v>
      </c>
      <c r="C38" s="1331">
        <v>4</v>
      </c>
      <c r="D38" s="1331">
        <f t="shared" si="2"/>
        <v>4</v>
      </c>
      <c r="E38" s="1331">
        <f t="shared" si="1"/>
        <v>0</v>
      </c>
      <c r="F38" s="1502" t="s">
        <v>2463</v>
      </c>
      <c r="G38" s="1331"/>
      <c r="H38" s="1501"/>
      <c r="I38" s="1464"/>
      <c r="P38" t="s">
        <v>1050</v>
      </c>
      <c r="Q38">
        <v>8</v>
      </c>
      <c r="R38" s="1448">
        <v>3000000</v>
      </c>
      <c r="S38">
        <v>2</v>
      </c>
    </row>
    <row r="39" spans="1:19">
      <c r="B39" s="1331" t="s">
        <v>2319</v>
      </c>
      <c r="C39" s="1331">
        <v>4</v>
      </c>
      <c r="D39" s="1331">
        <f t="shared" si="2"/>
        <v>4</v>
      </c>
      <c r="E39" s="1331">
        <f t="shared" si="1"/>
        <v>0</v>
      </c>
      <c r="F39" s="1502" t="s">
        <v>2463</v>
      </c>
      <c r="G39" s="1331"/>
      <c r="H39" s="1501"/>
      <c r="I39" s="1464"/>
      <c r="P39" t="s">
        <v>2341</v>
      </c>
      <c r="Q39">
        <v>8</v>
      </c>
      <c r="R39" s="1448">
        <v>6000000</v>
      </c>
      <c r="S39">
        <v>4</v>
      </c>
    </row>
    <row r="40" spans="1:19">
      <c r="B40" s="1331" t="s">
        <v>1359</v>
      </c>
      <c r="C40" s="1331">
        <v>5</v>
      </c>
      <c r="D40" s="1331">
        <f t="shared" si="2"/>
        <v>4</v>
      </c>
      <c r="E40" s="1331">
        <f t="shared" si="1"/>
        <v>1</v>
      </c>
      <c r="F40" s="1502" t="s">
        <v>2463</v>
      </c>
      <c r="G40" s="1331" t="s">
        <v>2464</v>
      </c>
      <c r="H40" s="1501"/>
      <c r="I40" s="1464"/>
      <c r="P40" t="s">
        <v>2319</v>
      </c>
      <c r="Q40">
        <v>8</v>
      </c>
      <c r="R40" s="1448">
        <v>6000000</v>
      </c>
      <c r="S40">
        <v>4</v>
      </c>
    </row>
    <row r="41" spans="1:19" ht="31">
      <c r="A41" s="1487" t="s">
        <v>801</v>
      </c>
      <c r="B41" s="1498" t="s">
        <v>2460</v>
      </c>
      <c r="C41" s="1498">
        <v>4</v>
      </c>
      <c r="D41" s="1498">
        <f t="shared" si="2"/>
        <v>4</v>
      </c>
      <c r="E41" s="1498">
        <f t="shared" si="1"/>
        <v>0</v>
      </c>
      <c r="F41" s="1331"/>
      <c r="G41" s="1331"/>
      <c r="H41" s="1499"/>
      <c r="I41" s="1499" t="s">
        <v>2474</v>
      </c>
      <c r="P41" t="s">
        <v>1359</v>
      </c>
      <c r="Q41">
        <v>8</v>
      </c>
      <c r="R41" s="1448">
        <v>6000000</v>
      </c>
      <c r="S41">
        <v>4</v>
      </c>
    </row>
    <row r="42" spans="1:19">
      <c r="A42" s="1487" t="s">
        <v>801</v>
      </c>
      <c r="B42" s="1498" t="s">
        <v>2131</v>
      </c>
      <c r="C42" s="1498">
        <v>5</v>
      </c>
      <c r="D42" s="1498">
        <f t="shared" si="2"/>
        <v>4</v>
      </c>
      <c r="E42" s="1498">
        <f t="shared" si="1"/>
        <v>1</v>
      </c>
      <c r="F42" s="1331"/>
      <c r="G42" s="1331"/>
      <c r="H42" s="1501"/>
      <c r="I42" s="1506" t="s">
        <v>2489</v>
      </c>
      <c r="P42" t="s">
        <v>2460</v>
      </c>
      <c r="Q42">
        <v>8</v>
      </c>
      <c r="R42" s="1448">
        <v>6000000</v>
      </c>
      <c r="S42">
        <v>4</v>
      </c>
    </row>
    <row r="43" spans="1:19">
      <c r="B43" s="1331" t="s">
        <v>2317</v>
      </c>
      <c r="C43" s="1331">
        <v>5</v>
      </c>
      <c r="D43" s="1331">
        <f t="shared" si="2"/>
        <v>4</v>
      </c>
      <c r="E43" s="1331">
        <f t="shared" si="1"/>
        <v>1</v>
      </c>
      <c r="F43" s="1502" t="s">
        <v>2463</v>
      </c>
      <c r="G43" s="1331" t="s">
        <v>2464</v>
      </c>
      <c r="H43" s="1501"/>
      <c r="I43" s="1464"/>
      <c r="P43" t="s">
        <v>2131</v>
      </c>
      <c r="Q43">
        <v>8</v>
      </c>
      <c r="R43" s="1448">
        <v>6000000</v>
      </c>
      <c r="S43">
        <v>4</v>
      </c>
    </row>
    <row r="44" spans="1:19" ht="31">
      <c r="A44" s="1487" t="s">
        <v>801</v>
      </c>
      <c r="B44" s="1498" t="s">
        <v>2318</v>
      </c>
      <c r="C44" s="1498">
        <v>5</v>
      </c>
      <c r="D44" s="1498">
        <f t="shared" si="2"/>
        <v>4</v>
      </c>
      <c r="E44" s="1498">
        <f t="shared" si="1"/>
        <v>1</v>
      </c>
      <c r="F44" s="1500"/>
      <c r="G44" s="1500"/>
      <c r="H44" s="1499"/>
      <c r="I44" s="1499" t="s">
        <v>2498</v>
      </c>
      <c r="P44" t="s">
        <v>2317</v>
      </c>
      <c r="Q44">
        <v>8</v>
      </c>
      <c r="R44" s="1448">
        <v>6000000</v>
      </c>
      <c r="S44">
        <v>4</v>
      </c>
    </row>
    <row r="45" spans="1:19" ht="31">
      <c r="A45" s="1464" t="s">
        <v>801</v>
      </c>
      <c r="B45" s="1498" t="s">
        <v>1341</v>
      </c>
      <c r="C45" s="1498">
        <v>4</v>
      </c>
      <c r="D45" s="1498">
        <f t="shared" si="2"/>
        <v>3</v>
      </c>
      <c r="E45" s="1498">
        <f t="shared" si="1"/>
        <v>1</v>
      </c>
      <c r="F45" s="1331"/>
      <c r="G45" s="1331"/>
      <c r="H45" s="1501"/>
      <c r="I45" s="1511" t="s">
        <v>2525</v>
      </c>
      <c r="P45" t="s">
        <v>2318</v>
      </c>
      <c r="Q45">
        <v>8</v>
      </c>
      <c r="R45" s="1448">
        <v>6000000</v>
      </c>
      <c r="S45">
        <v>4</v>
      </c>
    </row>
    <row r="46" spans="1:19">
      <c r="B46" s="1331" t="s">
        <v>2444</v>
      </c>
      <c r="C46" s="1331">
        <v>2</v>
      </c>
      <c r="D46" s="1331">
        <f t="shared" si="2"/>
        <v>2</v>
      </c>
      <c r="E46" s="1331">
        <f t="shared" si="1"/>
        <v>0</v>
      </c>
      <c r="F46" s="1502" t="s">
        <v>2463</v>
      </c>
      <c r="G46" s="1331"/>
      <c r="H46" s="1501"/>
      <c r="I46" s="1464"/>
      <c r="P46" t="s">
        <v>1341</v>
      </c>
      <c r="Q46">
        <v>8</v>
      </c>
      <c r="R46" s="1448">
        <v>4500000</v>
      </c>
      <c r="S46">
        <v>3</v>
      </c>
    </row>
    <row r="47" spans="1:19" ht="31">
      <c r="A47" s="1464" t="s">
        <v>801</v>
      </c>
      <c r="B47" s="1331" t="s">
        <v>2443</v>
      </c>
      <c r="C47" s="1331">
        <v>3</v>
      </c>
      <c r="D47" s="1331">
        <f t="shared" si="2"/>
        <v>3</v>
      </c>
      <c r="E47" s="1331">
        <f t="shared" si="1"/>
        <v>0</v>
      </c>
      <c r="F47" s="1331" t="s">
        <v>2463</v>
      </c>
      <c r="G47" s="1331"/>
      <c r="H47" s="1501"/>
      <c r="I47" s="1499" t="s">
        <v>2511</v>
      </c>
      <c r="P47" t="s">
        <v>2444</v>
      </c>
      <c r="Q47">
        <v>8</v>
      </c>
      <c r="R47" s="1448">
        <v>3000000</v>
      </c>
      <c r="S47">
        <v>2</v>
      </c>
    </row>
    <row r="48" spans="1:19">
      <c r="B48" s="1331" t="s">
        <v>1443</v>
      </c>
      <c r="C48" s="1331">
        <v>4</v>
      </c>
      <c r="D48" s="1331">
        <f t="shared" si="2"/>
        <v>4</v>
      </c>
      <c r="E48" s="1331">
        <f t="shared" si="1"/>
        <v>0</v>
      </c>
      <c r="F48" s="1502" t="s">
        <v>2463</v>
      </c>
      <c r="G48" s="1331"/>
      <c r="H48" s="1501"/>
      <c r="I48" s="1464"/>
      <c r="P48" t="s">
        <v>2443</v>
      </c>
      <c r="Q48">
        <v>15</v>
      </c>
      <c r="R48" s="1448">
        <v>4500000</v>
      </c>
      <c r="S48">
        <v>3</v>
      </c>
    </row>
    <row r="49" spans="1:19" ht="31">
      <c r="A49" s="1487" t="s">
        <v>801</v>
      </c>
      <c r="B49" s="1498" t="s">
        <v>1256</v>
      </c>
      <c r="C49" s="1498">
        <v>5</v>
      </c>
      <c r="D49" s="1498">
        <f t="shared" si="2"/>
        <v>4</v>
      </c>
      <c r="E49" s="1498">
        <f t="shared" si="1"/>
        <v>1</v>
      </c>
      <c r="F49" s="1500" t="s">
        <v>2463</v>
      </c>
      <c r="G49" s="1500"/>
      <c r="H49" s="1499"/>
      <c r="I49" s="1499" t="s">
        <v>2498</v>
      </c>
      <c r="P49" t="s">
        <v>1443</v>
      </c>
      <c r="Q49">
        <v>8</v>
      </c>
      <c r="R49" s="1448">
        <v>6000000</v>
      </c>
      <c r="S49">
        <v>4</v>
      </c>
    </row>
    <row r="50" spans="1:19" ht="31">
      <c r="B50" s="1498" t="s">
        <v>2243</v>
      </c>
      <c r="C50" s="1498">
        <v>2</v>
      </c>
      <c r="D50" s="1498">
        <f t="shared" si="2"/>
        <v>2</v>
      </c>
      <c r="E50" s="1498">
        <f t="shared" si="1"/>
        <v>0</v>
      </c>
      <c r="F50" s="1331"/>
      <c r="G50" s="1331"/>
      <c r="H50" s="1499"/>
      <c r="I50" s="1511" t="s">
        <v>2521</v>
      </c>
      <c r="P50" t="s">
        <v>1256</v>
      </c>
      <c r="Q50">
        <v>8</v>
      </c>
      <c r="R50" s="1448">
        <v>6000000</v>
      </c>
      <c r="S50">
        <v>4</v>
      </c>
    </row>
    <row r="51" spans="1:19" ht="31">
      <c r="A51" s="1464" t="s">
        <v>801</v>
      </c>
      <c r="B51" s="1331" t="s">
        <v>829</v>
      </c>
      <c r="C51" s="1331">
        <v>2</v>
      </c>
      <c r="D51" s="1331">
        <f t="shared" si="2"/>
        <v>1</v>
      </c>
      <c r="E51" s="1331">
        <f t="shared" si="1"/>
        <v>1</v>
      </c>
      <c r="F51" s="1331"/>
      <c r="G51" s="1331"/>
      <c r="H51" s="1501"/>
      <c r="I51" s="1511" t="s">
        <v>2522</v>
      </c>
      <c r="P51" t="s">
        <v>2243</v>
      </c>
      <c r="Q51">
        <v>8</v>
      </c>
      <c r="R51" s="1448">
        <v>1500000</v>
      </c>
      <c r="S51">
        <v>2</v>
      </c>
    </row>
    <row r="52" spans="1:19">
      <c r="B52" s="1331" t="s">
        <v>1239</v>
      </c>
      <c r="C52" s="1331">
        <v>4</v>
      </c>
      <c r="D52" s="1331">
        <f t="shared" si="2"/>
        <v>4</v>
      </c>
      <c r="E52" s="1331">
        <f t="shared" si="1"/>
        <v>0</v>
      </c>
      <c r="F52" s="1502" t="s">
        <v>2463</v>
      </c>
      <c r="G52" s="1331"/>
      <c r="H52" s="1501"/>
      <c r="I52" s="1464"/>
      <c r="Q52">
        <v>15</v>
      </c>
      <c r="R52" s="1448">
        <v>1500000</v>
      </c>
    </row>
    <row r="53" spans="1:19" ht="31">
      <c r="B53" s="1331" t="s">
        <v>2239</v>
      </c>
      <c r="C53" s="1331">
        <v>1</v>
      </c>
      <c r="D53" s="1331"/>
      <c r="E53" s="1331">
        <f t="shared" si="1"/>
        <v>1</v>
      </c>
      <c r="F53" s="1502" t="s">
        <v>2463</v>
      </c>
      <c r="G53" s="1499" t="s">
        <v>2471</v>
      </c>
      <c r="H53" s="1501"/>
      <c r="I53" s="1464"/>
      <c r="P53" t="s">
        <v>829</v>
      </c>
      <c r="Q53">
        <v>15</v>
      </c>
      <c r="R53" s="1448">
        <v>1500000</v>
      </c>
      <c r="S53">
        <v>1</v>
      </c>
    </row>
    <row r="54" spans="1:19">
      <c r="A54" s="1464" t="s">
        <v>801</v>
      </c>
      <c r="B54" s="1498" t="s">
        <v>2170</v>
      </c>
      <c r="C54" s="1498">
        <v>4</v>
      </c>
      <c r="D54" s="1498">
        <f t="shared" ref="D54:D64" si="3">VLOOKUP(B54,$P$2:$S$65,4,0)</f>
        <v>3</v>
      </c>
      <c r="E54" s="1498">
        <f t="shared" si="1"/>
        <v>1</v>
      </c>
      <c r="F54" s="1331"/>
      <c r="G54" s="1331"/>
      <c r="H54" s="1501"/>
      <c r="I54" s="1501"/>
      <c r="P54" t="s">
        <v>1239</v>
      </c>
      <c r="Q54">
        <v>8</v>
      </c>
      <c r="R54" s="1448">
        <v>6000000</v>
      </c>
      <c r="S54">
        <v>4</v>
      </c>
    </row>
    <row r="55" spans="1:19">
      <c r="A55" s="1487" t="s">
        <v>801</v>
      </c>
      <c r="B55" s="1498" t="s">
        <v>2442</v>
      </c>
      <c r="C55" s="1498">
        <v>1</v>
      </c>
      <c r="D55" s="1498">
        <f t="shared" si="3"/>
        <v>0</v>
      </c>
      <c r="E55" s="1498">
        <f t="shared" si="1"/>
        <v>1</v>
      </c>
      <c r="F55" s="1500"/>
      <c r="G55" s="1500"/>
      <c r="H55" s="1505" t="s">
        <v>2503</v>
      </c>
      <c r="P55" t="s">
        <v>2170</v>
      </c>
      <c r="Q55">
        <v>15</v>
      </c>
      <c r="R55" s="1448">
        <v>4500000</v>
      </c>
      <c r="S55">
        <v>3</v>
      </c>
    </row>
    <row r="56" spans="1:19">
      <c r="B56" s="1331" t="s">
        <v>2251</v>
      </c>
      <c r="C56" s="1331">
        <v>4</v>
      </c>
      <c r="D56" s="1331">
        <f t="shared" si="3"/>
        <v>4</v>
      </c>
      <c r="E56" s="1331">
        <f t="shared" si="1"/>
        <v>0</v>
      </c>
      <c r="F56" s="1502" t="s">
        <v>2463</v>
      </c>
      <c r="G56" s="1331"/>
      <c r="H56" s="1501"/>
      <c r="I56" s="1464"/>
      <c r="P56" t="s">
        <v>2442</v>
      </c>
      <c r="Q56">
        <v>15</v>
      </c>
    </row>
    <row r="57" spans="1:19">
      <c r="B57" s="1331" t="s">
        <v>2451</v>
      </c>
      <c r="C57" s="1331">
        <v>1</v>
      </c>
      <c r="D57" s="1331">
        <f t="shared" si="3"/>
        <v>1</v>
      </c>
      <c r="E57" s="1331">
        <f t="shared" si="1"/>
        <v>0</v>
      </c>
      <c r="F57" s="1502" t="s">
        <v>2463</v>
      </c>
      <c r="G57" s="1331"/>
      <c r="H57" s="1501"/>
      <c r="I57" s="1464"/>
      <c r="P57" t="s">
        <v>2251</v>
      </c>
      <c r="Q57">
        <v>8</v>
      </c>
      <c r="R57" s="1448">
        <v>6000000</v>
      </c>
      <c r="S57">
        <v>4</v>
      </c>
    </row>
    <row r="58" spans="1:19">
      <c r="B58" s="1331" t="s">
        <v>20</v>
      </c>
      <c r="C58" s="1331">
        <v>2</v>
      </c>
      <c r="D58" s="1331">
        <f t="shared" si="3"/>
        <v>2</v>
      </c>
      <c r="E58" s="1331">
        <f t="shared" si="1"/>
        <v>0</v>
      </c>
      <c r="F58" s="1502" t="s">
        <v>2463</v>
      </c>
      <c r="G58" s="1331"/>
      <c r="H58" s="1501"/>
      <c r="I58" s="1464"/>
      <c r="P58" t="s">
        <v>2451</v>
      </c>
      <c r="Q58">
        <v>15</v>
      </c>
      <c r="R58" s="1448">
        <v>1500000</v>
      </c>
      <c r="S58">
        <v>1</v>
      </c>
    </row>
    <row r="59" spans="1:19" ht="28">
      <c r="A59" s="1487" t="s">
        <v>801</v>
      </c>
      <c r="B59" s="1498" t="s">
        <v>1354</v>
      </c>
      <c r="C59" s="1498">
        <v>4</v>
      </c>
      <c r="D59" s="1498">
        <f t="shared" si="3"/>
        <v>4</v>
      </c>
      <c r="E59" s="1498">
        <f t="shared" si="1"/>
        <v>0</v>
      </c>
      <c r="F59" s="1331"/>
      <c r="G59" s="1331"/>
      <c r="H59" s="1503"/>
      <c r="I59" s="1503" t="s">
        <v>2481</v>
      </c>
      <c r="P59" t="s">
        <v>20</v>
      </c>
      <c r="Q59">
        <v>15</v>
      </c>
      <c r="R59" s="1448">
        <v>3000000</v>
      </c>
      <c r="S59">
        <v>2</v>
      </c>
    </row>
    <row r="60" spans="1:19">
      <c r="B60" s="1331" t="s">
        <v>1258</v>
      </c>
      <c r="C60" s="1331">
        <v>4</v>
      </c>
      <c r="D60" s="1331">
        <f t="shared" si="3"/>
        <v>4</v>
      </c>
      <c r="E60" s="1331">
        <f t="shared" si="1"/>
        <v>0</v>
      </c>
      <c r="F60" s="1502" t="s">
        <v>2463</v>
      </c>
      <c r="G60" s="1331"/>
      <c r="H60" s="1501"/>
      <c r="I60" s="1464"/>
      <c r="P60" t="s">
        <v>1354</v>
      </c>
      <c r="Q60">
        <v>8</v>
      </c>
      <c r="R60" s="1448">
        <v>6000000</v>
      </c>
      <c r="S60">
        <v>4</v>
      </c>
    </row>
    <row r="61" spans="1:19" ht="28">
      <c r="A61" s="1487" t="s">
        <v>801</v>
      </c>
      <c r="B61" s="1331" t="s">
        <v>2122</v>
      </c>
      <c r="C61" s="1331">
        <v>5</v>
      </c>
      <c r="D61" s="1331">
        <f t="shared" si="3"/>
        <v>5</v>
      </c>
      <c r="E61" s="1331">
        <f t="shared" si="1"/>
        <v>0</v>
      </c>
      <c r="F61" s="1331"/>
      <c r="G61" s="1331"/>
      <c r="H61" s="1503"/>
      <c r="I61" s="1503" t="s">
        <v>2496</v>
      </c>
      <c r="P61" t="s">
        <v>1258</v>
      </c>
      <c r="Q61">
        <v>8</v>
      </c>
      <c r="R61" s="1448">
        <v>6000000</v>
      </c>
      <c r="S61">
        <v>4</v>
      </c>
    </row>
    <row r="62" spans="1:19" ht="31">
      <c r="A62" s="1487" t="s">
        <v>801</v>
      </c>
      <c r="B62" s="1498" t="s">
        <v>2229</v>
      </c>
      <c r="C62" s="1498">
        <v>4</v>
      </c>
      <c r="D62" s="1498">
        <f t="shared" si="3"/>
        <v>4</v>
      </c>
      <c r="E62" s="1498">
        <f t="shared" si="1"/>
        <v>0</v>
      </c>
      <c r="F62" s="1331"/>
      <c r="G62" s="1331"/>
      <c r="H62" s="1499"/>
      <c r="I62" s="1499" t="s">
        <v>2485</v>
      </c>
      <c r="P62" t="s">
        <v>2122</v>
      </c>
      <c r="Q62">
        <v>15</v>
      </c>
      <c r="R62" s="1448">
        <v>7500000</v>
      </c>
      <c r="S62">
        <v>5</v>
      </c>
    </row>
    <row r="63" spans="1:19" ht="31">
      <c r="A63" s="1487" t="s">
        <v>801</v>
      </c>
      <c r="B63" s="1498" t="s">
        <v>2323</v>
      </c>
      <c r="C63" s="1498">
        <v>4</v>
      </c>
      <c r="D63" s="1498">
        <f t="shared" si="3"/>
        <v>3</v>
      </c>
      <c r="E63" s="1498">
        <f t="shared" si="1"/>
        <v>1</v>
      </c>
      <c r="F63" s="1331"/>
      <c r="G63" s="1331"/>
      <c r="H63" s="1499" t="s">
        <v>2505</v>
      </c>
      <c r="I63" s="1499" t="s">
        <v>2504</v>
      </c>
      <c r="P63" t="s">
        <v>2229</v>
      </c>
      <c r="Q63">
        <v>8</v>
      </c>
      <c r="R63" s="1448">
        <v>6000000</v>
      </c>
      <c r="S63">
        <v>4</v>
      </c>
    </row>
    <row r="64" spans="1:19">
      <c r="B64" s="1331" t="s">
        <v>1339</v>
      </c>
      <c r="C64" s="1331">
        <v>3</v>
      </c>
      <c r="D64" s="1331">
        <f t="shared" si="3"/>
        <v>3</v>
      </c>
      <c r="E64" s="1331">
        <f t="shared" si="1"/>
        <v>0</v>
      </c>
      <c r="F64" s="1502" t="s">
        <v>2463</v>
      </c>
      <c r="G64" s="1331"/>
      <c r="H64" s="1501"/>
      <c r="I64" s="1331"/>
      <c r="P64" t="s">
        <v>2323</v>
      </c>
      <c r="Q64">
        <v>8</v>
      </c>
      <c r="R64" s="1448">
        <v>4500000</v>
      </c>
      <c r="S64">
        <v>3</v>
      </c>
    </row>
    <row r="65" spans="16:19">
      <c r="P65" t="s">
        <v>1339</v>
      </c>
      <c r="Q65">
        <v>8</v>
      </c>
      <c r="R65" s="1448">
        <v>4500000</v>
      </c>
      <c r="S65">
        <v>3</v>
      </c>
    </row>
    <row r="66" spans="16:19">
      <c r="P66" t="s">
        <v>1088</v>
      </c>
      <c r="Q66" t="s">
        <v>1100</v>
      </c>
      <c r="R66" s="1448">
        <v>9000000</v>
      </c>
    </row>
    <row r="67" spans="16:19">
      <c r="P67" t="s">
        <v>1365</v>
      </c>
      <c r="Q67" t="s">
        <v>1100</v>
      </c>
      <c r="R67" s="1448">
        <v>6000000</v>
      </c>
    </row>
    <row r="68" spans="16:19">
      <c r="P68" t="s">
        <v>915</v>
      </c>
      <c r="Q68" t="s">
        <v>1100</v>
      </c>
      <c r="R68" s="1448">
        <v>6000000</v>
      </c>
    </row>
    <row r="69" spans="16:19">
      <c r="P69" t="s">
        <v>782</v>
      </c>
      <c r="Q69" t="s">
        <v>1100</v>
      </c>
      <c r="R69" s="1448">
        <v>6000000</v>
      </c>
    </row>
    <row r="70" spans="16:19">
      <c r="P70" t="s">
        <v>783</v>
      </c>
      <c r="Q70" t="s">
        <v>1100</v>
      </c>
      <c r="R70" s="1448">
        <v>6000000</v>
      </c>
    </row>
    <row r="71" spans="16:19">
      <c r="P71" t="s">
        <v>778</v>
      </c>
      <c r="Q71" t="s">
        <v>1100</v>
      </c>
      <c r="R71" s="1448">
        <v>6000000</v>
      </c>
    </row>
    <row r="72" spans="16:19">
      <c r="P72" t="s">
        <v>2449</v>
      </c>
      <c r="Q72" t="s">
        <v>1100</v>
      </c>
      <c r="R72" s="1448">
        <v>6000000</v>
      </c>
    </row>
    <row r="73" spans="16:19">
      <c r="P73" t="s">
        <v>2450</v>
      </c>
      <c r="Q73" t="s">
        <v>1100</v>
      </c>
      <c r="R73" s="1448">
        <v>6000000</v>
      </c>
    </row>
    <row r="74" spans="16:19">
      <c r="P74" t="s">
        <v>785</v>
      </c>
      <c r="Q74" t="s">
        <v>1100</v>
      </c>
      <c r="R74" s="1448">
        <v>6000000</v>
      </c>
    </row>
    <row r="75" spans="16:19">
      <c r="P75" t="s">
        <v>1321</v>
      </c>
      <c r="Q75" t="s">
        <v>1100</v>
      </c>
      <c r="R75" s="1448">
        <v>6000000</v>
      </c>
    </row>
    <row r="76" spans="16:19">
      <c r="P76" t="s">
        <v>2230</v>
      </c>
      <c r="Q76" t="s">
        <v>1100</v>
      </c>
      <c r="R76" s="1448">
        <v>6000000</v>
      </c>
    </row>
    <row r="77" spans="16:19">
      <c r="P77" t="s">
        <v>1363</v>
      </c>
      <c r="Q77" t="s">
        <v>1100</v>
      </c>
      <c r="R77" s="1448">
        <v>6000000</v>
      </c>
    </row>
    <row r="78" spans="16:19">
      <c r="P78" t="s">
        <v>1085</v>
      </c>
      <c r="Q78" t="s">
        <v>1100</v>
      </c>
      <c r="R78" s="1448">
        <v>9000000</v>
      </c>
    </row>
    <row r="79" spans="16:19">
      <c r="P79" t="s">
        <v>904</v>
      </c>
      <c r="Q79" t="s">
        <v>1100</v>
      </c>
      <c r="R79" s="1448">
        <v>3000000</v>
      </c>
    </row>
    <row r="80" spans="16:19">
      <c r="P80" t="s">
        <v>786</v>
      </c>
      <c r="Q80" t="s">
        <v>1100</v>
      </c>
      <c r="R80" s="1448">
        <v>9000000</v>
      </c>
    </row>
    <row r="81" spans="16:18">
      <c r="P81" t="s">
        <v>1322</v>
      </c>
      <c r="Q81" t="s">
        <v>1100</v>
      </c>
      <c r="R81" s="1448">
        <v>6000000</v>
      </c>
    </row>
    <row r="82" spans="16:18">
      <c r="P82" t="s">
        <v>897</v>
      </c>
      <c r="Q82" t="s">
        <v>1100</v>
      </c>
      <c r="R82" s="1448">
        <v>6000000</v>
      </c>
    </row>
    <row r="83" spans="16:18">
      <c r="P83" t="s">
        <v>1345</v>
      </c>
      <c r="Q83" t="s">
        <v>1100</v>
      </c>
      <c r="R83" s="1448">
        <v>9000000</v>
      </c>
    </row>
    <row r="84" spans="16:18">
      <c r="P84" t="s">
        <v>2461</v>
      </c>
      <c r="Q84" t="s">
        <v>1100</v>
      </c>
      <c r="R84" s="1448">
        <v>3000000</v>
      </c>
    </row>
    <row r="85" spans="16:18">
      <c r="P85" t="s">
        <v>2180</v>
      </c>
      <c r="Q85" t="s">
        <v>1100</v>
      </c>
      <c r="R85" s="1448">
        <v>3000000</v>
      </c>
    </row>
    <row r="86" spans="16:18">
      <c r="P86" t="s">
        <v>2181</v>
      </c>
      <c r="Q86" t="s">
        <v>1100</v>
      </c>
      <c r="R86" s="1448">
        <v>3000000</v>
      </c>
    </row>
    <row r="87" spans="16:18">
      <c r="P87" t="s">
        <v>2452</v>
      </c>
      <c r="Q87" t="s">
        <v>1100</v>
      </c>
      <c r="R87" s="1448">
        <v>6000000</v>
      </c>
    </row>
    <row r="88" spans="16:18">
      <c r="P88" t="s">
        <v>899</v>
      </c>
      <c r="Q88" t="s">
        <v>1100</v>
      </c>
      <c r="R88" s="1448">
        <v>9000000</v>
      </c>
    </row>
    <row r="89" spans="16:18">
      <c r="P89" t="s">
        <v>1092</v>
      </c>
      <c r="Q89" t="s">
        <v>1100</v>
      </c>
      <c r="R89" s="1448">
        <v>6000000</v>
      </c>
    </row>
    <row r="90" spans="16:18">
      <c r="P90" t="s">
        <v>1101</v>
      </c>
      <c r="Q90" t="s">
        <v>1100</v>
      </c>
      <c r="R90" s="1448">
        <v>9000000</v>
      </c>
    </row>
  </sheetData>
  <autoFilter ref="A1:S64"/>
  <pageMargins left="0.7" right="0.7" top="0.75" bottom="0.75" header="0.3" footer="0.3"/>
  <pageSetup paperSize="9" orientation="portrait" verticalDpi="0" r:id="rId1"/>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1.1640625" defaultRowHeight="15" customHeight="1"/>
  <cols>
    <col min="1" max="1" width="5.33203125" customWidth="1"/>
    <col min="2" max="2" width="8.5" customWidth="1"/>
    <col min="3" max="3" width="11.1640625" customWidth="1"/>
    <col min="4" max="4" width="13.1640625" customWidth="1"/>
    <col min="5" max="5" width="11.1640625" customWidth="1"/>
    <col min="6" max="6" width="8.6640625" customWidth="1"/>
    <col min="7" max="7" width="13.5" customWidth="1"/>
    <col min="8" max="8" width="13.1640625" customWidth="1"/>
    <col min="9" max="9" width="23.1640625" customWidth="1"/>
    <col min="12" max="12" width="21.5" customWidth="1"/>
  </cols>
  <sheetData>
    <row r="1" spans="1:26" ht="15.5">
      <c r="A1" s="1014" t="s">
        <v>1476</v>
      </c>
      <c r="B1" s="1015"/>
      <c r="C1" s="1015"/>
      <c r="D1" s="1015"/>
      <c r="E1" s="1015"/>
      <c r="F1" s="1015"/>
      <c r="G1" s="1015"/>
      <c r="H1" s="1015"/>
      <c r="I1" s="1015"/>
      <c r="J1" s="1015"/>
      <c r="K1" s="1015"/>
      <c r="L1" s="1015"/>
      <c r="M1" s="1016"/>
      <c r="N1" s="1015"/>
      <c r="O1" s="958"/>
      <c r="P1" s="958"/>
      <c r="Q1" s="958"/>
      <c r="R1" s="958"/>
      <c r="S1" s="958"/>
      <c r="T1" s="958"/>
      <c r="U1" s="958"/>
      <c r="V1" s="958"/>
      <c r="W1" s="958"/>
      <c r="X1" s="958"/>
      <c r="Y1" s="958"/>
      <c r="Z1" s="958"/>
    </row>
    <row r="2" spans="1:26" ht="15.5">
      <c r="A2" s="1014" t="s">
        <v>1477</v>
      </c>
      <c r="B2" s="1014"/>
      <c r="C2" s="1014"/>
      <c r="D2" s="1014"/>
      <c r="E2" s="1014"/>
      <c r="F2" s="1014"/>
      <c r="G2" s="1014"/>
      <c r="H2" s="1014"/>
      <c r="I2" s="1014"/>
      <c r="J2" s="1014"/>
      <c r="K2" s="1014"/>
      <c r="L2" s="1014"/>
      <c r="M2" s="1017"/>
      <c r="N2" s="958"/>
      <c r="O2" s="958"/>
      <c r="P2" s="958"/>
      <c r="Q2" s="958"/>
      <c r="R2" s="958"/>
      <c r="S2" s="958"/>
      <c r="T2" s="958"/>
      <c r="U2" s="958"/>
      <c r="V2" s="958"/>
      <c r="W2" s="958"/>
      <c r="X2" s="958"/>
      <c r="Y2" s="958"/>
      <c r="Z2" s="958"/>
    </row>
    <row r="3" spans="1:26" ht="27" customHeight="1">
      <c r="A3" s="1018" t="s">
        <v>252</v>
      </c>
      <c r="B3" s="1018" t="s">
        <v>1478</v>
      </c>
      <c r="C3" s="1018" t="s">
        <v>1479</v>
      </c>
      <c r="D3" s="1018" t="s">
        <v>1480</v>
      </c>
      <c r="E3" s="1018" t="s">
        <v>1481</v>
      </c>
      <c r="F3" s="1018" t="s">
        <v>1482</v>
      </c>
      <c r="G3" s="1691" t="s">
        <v>1483</v>
      </c>
      <c r="H3" s="1692"/>
      <c r="I3" s="1693"/>
      <c r="J3" s="1691" t="s">
        <v>1484</v>
      </c>
      <c r="K3" s="1692"/>
      <c r="L3" s="1693"/>
      <c r="M3" s="1019" t="s">
        <v>1485</v>
      </c>
      <c r="N3" s="1694" t="s">
        <v>496</v>
      </c>
      <c r="O3" s="958"/>
      <c r="P3" s="958"/>
      <c r="Q3" s="958"/>
      <c r="R3" s="958"/>
      <c r="S3" s="958"/>
      <c r="T3" s="958"/>
      <c r="U3" s="958"/>
      <c r="V3" s="958"/>
      <c r="W3" s="958"/>
      <c r="X3" s="958"/>
      <c r="Y3" s="958"/>
      <c r="Z3" s="958"/>
    </row>
    <row r="4" spans="1:26" ht="21" customHeight="1">
      <c r="A4" s="1020"/>
      <c r="B4" s="1020"/>
      <c r="C4" s="1020"/>
      <c r="D4" s="1020"/>
      <c r="E4" s="1020"/>
      <c r="F4" s="1020"/>
      <c r="G4" s="1021" t="s">
        <v>1486</v>
      </c>
      <c r="H4" s="1021" t="s">
        <v>1487</v>
      </c>
      <c r="I4" s="1022" t="s">
        <v>1488</v>
      </c>
      <c r="J4" s="1021" t="s">
        <v>1486</v>
      </c>
      <c r="K4" s="1021" t="s">
        <v>1487</v>
      </c>
      <c r="L4" s="1022" t="s">
        <v>1488</v>
      </c>
      <c r="M4" s="1023"/>
      <c r="N4" s="1539"/>
      <c r="O4" s="958"/>
      <c r="P4" s="958"/>
      <c r="Q4" s="958"/>
      <c r="R4" s="958"/>
      <c r="S4" s="958"/>
      <c r="T4" s="958"/>
      <c r="U4" s="958"/>
      <c r="V4" s="958"/>
      <c r="W4" s="958"/>
      <c r="X4" s="958"/>
      <c r="Y4" s="958"/>
      <c r="Z4" s="958"/>
    </row>
    <row r="5" spans="1:26" ht="39.5">
      <c r="A5" s="1024">
        <f t="shared" ref="A5:A102" si="0">ROW()-4</f>
        <v>1</v>
      </c>
      <c r="B5" s="1025">
        <v>45733</v>
      </c>
      <c r="C5" s="1026" t="s">
        <v>772</v>
      </c>
      <c r="D5" s="1027" t="s">
        <v>1340</v>
      </c>
      <c r="E5" s="1027"/>
      <c r="F5" s="1027"/>
      <c r="G5" s="1027" t="s">
        <v>1489</v>
      </c>
      <c r="H5" s="1027" t="s">
        <v>1490</v>
      </c>
      <c r="I5" s="1028" t="s">
        <v>1491</v>
      </c>
      <c r="J5" s="1027" t="s">
        <v>1492</v>
      </c>
      <c r="K5" s="1027" t="s">
        <v>1493</v>
      </c>
      <c r="L5" s="1028" t="s">
        <v>1494</v>
      </c>
      <c r="M5" s="1029">
        <v>246</v>
      </c>
      <c r="N5" s="1027"/>
      <c r="O5" s="958"/>
      <c r="P5" s="958"/>
      <c r="Q5" s="958"/>
      <c r="R5" s="958"/>
      <c r="S5" s="958"/>
      <c r="T5" s="958"/>
      <c r="U5" s="958"/>
      <c r="V5" s="958"/>
      <c r="W5" s="958"/>
      <c r="X5" s="958"/>
      <c r="Y5" s="958"/>
      <c r="Z5" s="958"/>
    </row>
    <row r="6" spans="1:26" ht="26.5">
      <c r="A6" s="1024">
        <f t="shared" si="0"/>
        <v>2</v>
      </c>
      <c r="B6" s="1025">
        <v>45733</v>
      </c>
      <c r="C6" s="1026" t="s">
        <v>901</v>
      </c>
      <c r="D6" s="1027" t="s">
        <v>902</v>
      </c>
      <c r="E6" s="1027"/>
      <c r="F6" s="1027"/>
      <c r="G6" s="1027" t="s">
        <v>1495</v>
      </c>
      <c r="H6" s="1027" t="s">
        <v>1496</v>
      </c>
      <c r="I6" s="1028" t="s">
        <v>1497</v>
      </c>
      <c r="J6" s="1027" t="s">
        <v>1498</v>
      </c>
      <c r="K6" s="1027" t="s">
        <v>1499</v>
      </c>
      <c r="L6" s="1028" t="s">
        <v>1500</v>
      </c>
      <c r="M6" s="1029">
        <v>241</v>
      </c>
      <c r="N6" s="1027"/>
      <c r="O6" s="958"/>
      <c r="P6" s="958"/>
      <c r="Q6" s="958"/>
      <c r="R6" s="958"/>
      <c r="S6" s="958"/>
      <c r="T6" s="958"/>
      <c r="U6" s="958"/>
      <c r="V6" s="958"/>
      <c r="W6" s="958"/>
      <c r="X6" s="958"/>
      <c r="Y6" s="958"/>
      <c r="Z6" s="958"/>
    </row>
    <row r="7" spans="1:26" ht="26.5">
      <c r="A7" s="1024">
        <f t="shared" si="0"/>
        <v>3</v>
      </c>
      <c r="B7" s="1025">
        <v>45733</v>
      </c>
      <c r="C7" s="1026" t="s">
        <v>901</v>
      </c>
      <c r="D7" s="1027" t="s">
        <v>902</v>
      </c>
      <c r="E7" s="1027"/>
      <c r="F7" s="1027"/>
      <c r="G7" s="1027" t="s">
        <v>1501</v>
      </c>
      <c r="H7" s="1027" t="s">
        <v>1502</v>
      </c>
      <c r="I7" s="1028" t="s">
        <v>1503</v>
      </c>
      <c r="J7" s="1027" t="s">
        <v>1504</v>
      </c>
      <c r="K7" s="1027" t="s">
        <v>1505</v>
      </c>
      <c r="L7" s="1028" t="s">
        <v>1506</v>
      </c>
      <c r="M7" s="1029">
        <v>251</v>
      </c>
      <c r="N7" s="1027"/>
      <c r="O7" s="958"/>
      <c r="P7" s="958"/>
      <c r="Q7" s="958"/>
      <c r="R7" s="958"/>
      <c r="S7" s="958"/>
      <c r="T7" s="958"/>
      <c r="U7" s="958"/>
      <c r="V7" s="958"/>
      <c r="W7" s="958"/>
      <c r="X7" s="958"/>
      <c r="Y7" s="958"/>
      <c r="Z7" s="958"/>
    </row>
    <row r="8" spans="1:26" ht="26.5">
      <c r="A8" s="1024">
        <f t="shared" si="0"/>
        <v>4</v>
      </c>
      <c r="B8" s="1025">
        <v>45733</v>
      </c>
      <c r="C8" s="1026" t="s">
        <v>901</v>
      </c>
      <c r="D8" s="1027" t="s">
        <v>902</v>
      </c>
      <c r="E8" s="1027"/>
      <c r="F8" s="1027"/>
      <c r="G8" s="1027" t="s">
        <v>1507</v>
      </c>
      <c r="H8" s="1027" t="s">
        <v>1508</v>
      </c>
      <c r="I8" s="1028" t="s">
        <v>1506</v>
      </c>
      <c r="J8" s="1027" t="s">
        <v>1509</v>
      </c>
      <c r="K8" s="1027" t="s">
        <v>1510</v>
      </c>
      <c r="L8" s="1028" t="s">
        <v>1511</v>
      </c>
      <c r="M8" s="1029">
        <v>263</v>
      </c>
      <c r="N8" s="1027"/>
      <c r="O8" s="958"/>
      <c r="P8" s="958"/>
      <c r="Q8" s="958"/>
      <c r="R8" s="958"/>
      <c r="S8" s="958"/>
      <c r="T8" s="958"/>
      <c r="U8" s="958"/>
      <c r="V8" s="958"/>
      <c r="W8" s="958"/>
      <c r="X8" s="958"/>
      <c r="Y8" s="958"/>
      <c r="Z8" s="958"/>
    </row>
    <row r="9" spans="1:26" ht="39.5">
      <c r="A9" s="1024">
        <f t="shared" si="0"/>
        <v>5</v>
      </c>
      <c r="B9" s="1025">
        <v>45733</v>
      </c>
      <c r="C9" s="1026" t="s">
        <v>163</v>
      </c>
      <c r="D9" s="1027" t="s">
        <v>1512</v>
      </c>
      <c r="E9" s="1027">
        <v>380135024284</v>
      </c>
      <c r="F9" s="1027"/>
      <c r="G9" s="1027" t="s">
        <v>1513</v>
      </c>
      <c r="H9" s="1027" t="s">
        <v>1514</v>
      </c>
      <c r="I9" s="1028" t="s">
        <v>1515</v>
      </c>
      <c r="J9" s="1027" t="s">
        <v>1516</v>
      </c>
      <c r="K9" s="1027" t="s">
        <v>1517</v>
      </c>
      <c r="L9" s="1028" t="s">
        <v>1518</v>
      </c>
      <c r="M9" s="1029">
        <v>263</v>
      </c>
      <c r="N9" s="1027"/>
      <c r="O9" s="958"/>
      <c r="P9" s="958"/>
      <c r="Q9" s="958"/>
      <c r="R9" s="958"/>
      <c r="S9" s="958"/>
      <c r="T9" s="958"/>
      <c r="U9" s="958"/>
      <c r="V9" s="958"/>
      <c r="W9" s="958"/>
      <c r="X9" s="958"/>
      <c r="Y9" s="958"/>
      <c r="Z9" s="958"/>
    </row>
    <row r="10" spans="1:26" ht="39.5">
      <c r="A10" s="1024">
        <f t="shared" si="0"/>
        <v>6</v>
      </c>
      <c r="B10" s="1025">
        <v>45734</v>
      </c>
      <c r="C10" s="1027" t="s">
        <v>719</v>
      </c>
      <c r="D10" s="1027" t="s">
        <v>275</v>
      </c>
      <c r="E10" s="1027">
        <v>34004734147</v>
      </c>
      <c r="F10" s="1027"/>
      <c r="G10" s="1027" t="s">
        <v>1519</v>
      </c>
      <c r="H10" s="1027" t="s">
        <v>1520</v>
      </c>
      <c r="I10" s="1028" t="s">
        <v>1521</v>
      </c>
      <c r="J10" s="1027" t="s">
        <v>1522</v>
      </c>
      <c r="K10" s="1027" t="s">
        <v>1523</v>
      </c>
      <c r="L10" s="1028" t="s">
        <v>1524</v>
      </c>
      <c r="M10" s="1030">
        <v>246</v>
      </c>
      <c r="N10" s="1027"/>
      <c r="O10" s="958"/>
      <c r="P10" s="958"/>
      <c r="Q10" s="958"/>
      <c r="R10" s="958"/>
      <c r="S10" s="958"/>
      <c r="T10" s="958"/>
      <c r="U10" s="958"/>
      <c r="V10" s="958"/>
      <c r="W10" s="958"/>
      <c r="X10" s="958"/>
      <c r="Y10" s="958"/>
      <c r="Z10" s="958"/>
    </row>
    <row r="11" spans="1:26" ht="26.5">
      <c r="A11" s="1024">
        <f t="shared" si="0"/>
        <v>7</v>
      </c>
      <c r="B11" s="1025">
        <v>45734</v>
      </c>
      <c r="C11" s="1027" t="s">
        <v>163</v>
      </c>
      <c r="D11" s="1027" t="s">
        <v>275</v>
      </c>
      <c r="E11" s="1027">
        <v>340047341477</v>
      </c>
      <c r="F11" s="1027"/>
      <c r="G11" s="1027" t="s">
        <v>1525</v>
      </c>
      <c r="H11" s="1027" t="s">
        <v>1526</v>
      </c>
      <c r="I11" s="1028" t="s">
        <v>1515</v>
      </c>
      <c r="J11" s="1027" t="s">
        <v>1527</v>
      </c>
      <c r="K11" s="1027" t="s">
        <v>1528</v>
      </c>
      <c r="L11" s="1028" t="s">
        <v>1529</v>
      </c>
      <c r="M11" s="1030">
        <v>295</v>
      </c>
      <c r="N11" s="1027"/>
      <c r="O11" s="958"/>
      <c r="P11" s="958"/>
      <c r="Q11" s="958"/>
      <c r="R11" s="958"/>
      <c r="S11" s="958"/>
      <c r="T11" s="958"/>
      <c r="U11" s="958"/>
      <c r="V11" s="958"/>
      <c r="W11" s="958"/>
      <c r="X11" s="958"/>
      <c r="Y11" s="958"/>
      <c r="Z11" s="958"/>
    </row>
    <row r="12" spans="1:26" ht="39.5">
      <c r="A12" s="1024">
        <f t="shared" si="0"/>
        <v>8</v>
      </c>
      <c r="B12" s="1025">
        <v>45734</v>
      </c>
      <c r="C12" s="1027" t="s">
        <v>323</v>
      </c>
      <c r="D12" s="1027" t="s">
        <v>1530</v>
      </c>
      <c r="E12" s="1027">
        <v>10047002433</v>
      </c>
      <c r="F12" s="1027"/>
      <c r="G12" s="1027" t="s">
        <v>1531</v>
      </c>
      <c r="H12" s="1027" t="s">
        <v>1532</v>
      </c>
      <c r="I12" s="1028" t="s">
        <v>1533</v>
      </c>
      <c r="J12" s="1027" t="s">
        <v>1534</v>
      </c>
      <c r="K12" s="1027" t="s">
        <v>1535</v>
      </c>
      <c r="L12" s="1028" t="s">
        <v>1536</v>
      </c>
      <c r="M12" s="1030">
        <v>245</v>
      </c>
      <c r="N12" s="1027"/>
      <c r="O12" s="958"/>
      <c r="P12" s="958"/>
      <c r="Q12" s="958"/>
      <c r="R12" s="958"/>
      <c r="S12" s="958"/>
      <c r="T12" s="958"/>
      <c r="U12" s="958"/>
      <c r="V12" s="958"/>
      <c r="W12" s="958"/>
      <c r="X12" s="958"/>
      <c r="Y12" s="958"/>
      <c r="Z12" s="958"/>
    </row>
    <row r="13" spans="1:26" ht="39.5">
      <c r="A13" s="1024">
        <f t="shared" si="0"/>
        <v>9</v>
      </c>
      <c r="B13" s="1025">
        <v>45734</v>
      </c>
      <c r="C13" s="1027" t="s">
        <v>345</v>
      </c>
      <c r="D13" s="1027" t="s">
        <v>158</v>
      </c>
      <c r="E13" s="1027">
        <v>10232053963</v>
      </c>
      <c r="F13" s="1027"/>
      <c r="G13" s="1027" t="s">
        <v>1537</v>
      </c>
      <c r="H13" s="1027" t="s">
        <v>1538</v>
      </c>
      <c r="I13" s="1028" t="s">
        <v>1539</v>
      </c>
      <c r="J13" s="1027" t="s">
        <v>1540</v>
      </c>
      <c r="K13" s="1027" t="s">
        <v>1541</v>
      </c>
      <c r="L13" s="1028" t="s">
        <v>1542</v>
      </c>
      <c r="M13" s="1030">
        <v>271</v>
      </c>
      <c r="N13" s="1027"/>
      <c r="O13" s="958"/>
      <c r="P13" s="958"/>
      <c r="Q13" s="958"/>
      <c r="R13" s="958"/>
      <c r="S13" s="958"/>
      <c r="T13" s="958"/>
      <c r="U13" s="958"/>
      <c r="V13" s="958"/>
      <c r="W13" s="958"/>
      <c r="X13" s="958"/>
      <c r="Y13" s="958"/>
      <c r="Z13" s="958"/>
    </row>
    <row r="14" spans="1:26" ht="39.5">
      <c r="A14" s="1024">
        <f t="shared" si="0"/>
        <v>10</v>
      </c>
      <c r="B14" s="1025">
        <v>45734</v>
      </c>
      <c r="C14" s="1027" t="s">
        <v>338</v>
      </c>
      <c r="D14" s="1027" t="s">
        <v>1543</v>
      </c>
      <c r="E14" s="1027"/>
      <c r="F14" s="1027"/>
      <c r="G14" s="1027" t="s">
        <v>1544</v>
      </c>
      <c r="H14" s="1027" t="s">
        <v>1545</v>
      </c>
      <c r="I14" s="1028" t="s">
        <v>1546</v>
      </c>
      <c r="J14" s="1027" t="s">
        <v>1547</v>
      </c>
      <c r="K14" s="1027" t="s">
        <v>1548</v>
      </c>
      <c r="L14" s="1028" t="s">
        <v>1549</v>
      </c>
      <c r="M14" s="1030">
        <v>244</v>
      </c>
      <c r="N14" s="1027"/>
      <c r="O14" s="958"/>
      <c r="P14" s="958"/>
      <c r="Q14" s="958"/>
      <c r="R14" s="958"/>
      <c r="S14" s="958"/>
      <c r="T14" s="958"/>
      <c r="U14" s="958"/>
      <c r="V14" s="958"/>
      <c r="W14" s="958"/>
      <c r="X14" s="958"/>
      <c r="Y14" s="958"/>
      <c r="Z14" s="958"/>
    </row>
    <row r="15" spans="1:26" ht="26.5">
      <c r="A15" s="1024">
        <f t="shared" si="0"/>
        <v>11</v>
      </c>
      <c r="B15" s="1025">
        <v>45735</v>
      </c>
      <c r="C15" s="1027" t="s">
        <v>775</v>
      </c>
      <c r="D15" s="1027" t="s">
        <v>852</v>
      </c>
      <c r="E15" s="1027">
        <v>240176015736</v>
      </c>
      <c r="F15" s="1027"/>
      <c r="G15" s="1027" t="s">
        <v>1550</v>
      </c>
      <c r="H15" s="1027" t="s">
        <v>1551</v>
      </c>
      <c r="I15" s="1028" t="s">
        <v>1552</v>
      </c>
      <c r="J15" s="1027" t="s">
        <v>1553</v>
      </c>
      <c r="K15" s="1027" t="s">
        <v>1554</v>
      </c>
      <c r="L15" s="1028" t="s">
        <v>1555</v>
      </c>
      <c r="M15" s="1030">
        <v>245</v>
      </c>
      <c r="N15" s="1027"/>
      <c r="O15" s="958"/>
      <c r="P15" s="958"/>
      <c r="Q15" s="958"/>
      <c r="R15" s="958"/>
      <c r="S15" s="958"/>
      <c r="T15" s="958"/>
      <c r="U15" s="958"/>
      <c r="V15" s="958"/>
      <c r="W15" s="958"/>
      <c r="X15" s="958"/>
      <c r="Y15" s="958"/>
      <c r="Z15" s="958"/>
    </row>
    <row r="16" spans="1:26" ht="26.5">
      <c r="A16" s="1024">
        <f t="shared" si="0"/>
        <v>12</v>
      </c>
      <c r="B16" s="1025">
        <v>45735</v>
      </c>
      <c r="C16" s="1027" t="s">
        <v>890</v>
      </c>
      <c r="D16" s="1027" t="s">
        <v>1556</v>
      </c>
      <c r="E16" s="1027">
        <v>370114040882</v>
      </c>
      <c r="F16" s="1027"/>
      <c r="G16" s="1027" t="s">
        <v>1557</v>
      </c>
      <c r="H16" s="1027" t="s">
        <v>1558</v>
      </c>
      <c r="I16" s="1028" t="s">
        <v>1559</v>
      </c>
      <c r="J16" s="1027" t="s">
        <v>1560</v>
      </c>
      <c r="K16" s="1027" t="s">
        <v>1561</v>
      </c>
      <c r="L16" s="1028" t="s">
        <v>1562</v>
      </c>
      <c r="M16" s="1030">
        <v>252</v>
      </c>
      <c r="N16" s="1027"/>
      <c r="O16" s="958"/>
      <c r="P16" s="958"/>
      <c r="Q16" s="958"/>
      <c r="R16" s="958"/>
      <c r="S16" s="958"/>
      <c r="T16" s="958"/>
      <c r="U16" s="958"/>
      <c r="V16" s="958"/>
      <c r="W16" s="958"/>
      <c r="X16" s="958"/>
      <c r="Y16" s="958"/>
      <c r="Z16" s="958"/>
    </row>
    <row r="17" spans="1:26" ht="39.5">
      <c r="A17" s="1024">
        <f t="shared" si="0"/>
        <v>13</v>
      </c>
      <c r="B17" s="1025">
        <v>45735</v>
      </c>
      <c r="C17" s="1027" t="s">
        <v>163</v>
      </c>
      <c r="D17" s="1027" t="s">
        <v>275</v>
      </c>
      <c r="E17" s="1027">
        <v>340047341477</v>
      </c>
      <c r="F17" s="1027"/>
      <c r="G17" s="1027" t="s">
        <v>1563</v>
      </c>
      <c r="H17" s="1027" t="s">
        <v>1564</v>
      </c>
      <c r="I17" s="1028" t="s">
        <v>1518</v>
      </c>
      <c r="J17" s="1027" t="s">
        <v>1565</v>
      </c>
      <c r="K17" s="1027" t="s">
        <v>1566</v>
      </c>
      <c r="L17" s="1028" t="s">
        <v>1567</v>
      </c>
      <c r="M17" s="1030">
        <v>244</v>
      </c>
      <c r="N17" s="1027"/>
      <c r="O17" s="958"/>
      <c r="P17" s="958"/>
      <c r="Q17" s="958"/>
      <c r="R17" s="958"/>
      <c r="S17" s="958"/>
      <c r="T17" s="958"/>
      <c r="U17" s="958"/>
      <c r="V17" s="958"/>
      <c r="W17" s="958"/>
      <c r="X17" s="958"/>
      <c r="Y17" s="958"/>
      <c r="Z17" s="958"/>
    </row>
    <row r="18" spans="1:26" ht="26.5">
      <c r="A18" s="1024">
        <f t="shared" si="0"/>
        <v>14</v>
      </c>
      <c r="B18" s="1025">
        <v>45736</v>
      </c>
      <c r="C18" s="1027" t="s">
        <v>890</v>
      </c>
      <c r="D18" s="1027" t="s">
        <v>1568</v>
      </c>
      <c r="E18" s="1027">
        <v>370114040882</v>
      </c>
      <c r="F18" s="1027"/>
      <c r="G18" s="1027" t="s">
        <v>1569</v>
      </c>
      <c r="H18" s="1027" t="s">
        <v>1570</v>
      </c>
      <c r="I18" s="1028" t="s">
        <v>1571</v>
      </c>
      <c r="J18" s="1027" t="s">
        <v>1572</v>
      </c>
      <c r="K18" s="1027" t="s">
        <v>1573</v>
      </c>
      <c r="L18" s="1028" t="s">
        <v>1574</v>
      </c>
      <c r="M18" s="1030">
        <v>332</v>
      </c>
      <c r="N18" s="1027"/>
      <c r="O18" s="958"/>
      <c r="P18" s="958"/>
      <c r="Q18" s="958"/>
      <c r="R18" s="958"/>
      <c r="S18" s="958"/>
      <c r="T18" s="958"/>
      <c r="U18" s="958"/>
      <c r="V18" s="958"/>
      <c r="W18" s="958"/>
      <c r="X18" s="958"/>
      <c r="Y18" s="958"/>
      <c r="Z18" s="958"/>
    </row>
    <row r="19" spans="1:26" ht="26.5">
      <c r="A19" s="1024">
        <f t="shared" si="0"/>
        <v>15</v>
      </c>
      <c r="B19" s="1025">
        <v>45736</v>
      </c>
      <c r="C19" s="1027" t="s">
        <v>890</v>
      </c>
      <c r="D19" s="1027" t="s">
        <v>1568</v>
      </c>
      <c r="E19" s="1027">
        <v>370114040882</v>
      </c>
      <c r="F19" s="1027"/>
      <c r="G19" s="1027" t="s">
        <v>1575</v>
      </c>
      <c r="H19" s="1027" t="s">
        <v>1576</v>
      </c>
      <c r="I19" s="1028" t="s">
        <v>1574</v>
      </c>
      <c r="J19" s="1027" t="s">
        <v>1577</v>
      </c>
      <c r="K19" s="1027" t="s">
        <v>1578</v>
      </c>
      <c r="L19" s="1028" t="s">
        <v>1579</v>
      </c>
      <c r="M19" s="1030">
        <v>312</v>
      </c>
      <c r="N19" s="1027"/>
      <c r="O19" s="958"/>
      <c r="P19" s="958"/>
      <c r="Q19" s="958"/>
      <c r="R19" s="958"/>
      <c r="S19" s="958"/>
      <c r="T19" s="958"/>
      <c r="U19" s="958"/>
      <c r="V19" s="958"/>
      <c r="W19" s="958"/>
      <c r="X19" s="958"/>
      <c r="Y19" s="958"/>
      <c r="Z19" s="958"/>
    </row>
    <row r="20" spans="1:26" ht="39.5">
      <c r="A20" s="1024">
        <f t="shared" si="0"/>
        <v>16</v>
      </c>
      <c r="B20" s="1025">
        <v>45736</v>
      </c>
      <c r="C20" s="1027" t="s">
        <v>323</v>
      </c>
      <c r="D20" s="1027" t="s">
        <v>1580</v>
      </c>
      <c r="E20" s="1027"/>
      <c r="F20" s="1027"/>
      <c r="G20" s="1027" t="s">
        <v>1581</v>
      </c>
      <c r="H20" s="1027" t="s">
        <v>1582</v>
      </c>
      <c r="I20" s="1028" t="s">
        <v>1583</v>
      </c>
      <c r="J20" s="1027" t="s">
        <v>1584</v>
      </c>
      <c r="K20" s="1027" t="s">
        <v>1585</v>
      </c>
      <c r="L20" s="1028" t="s">
        <v>1586</v>
      </c>
      <c r="M20" s="1030">
        <v>245</v>
      </c>
      <c r="N20" s="1027"/>
      <c r="O20" s="958"/>
      <c r="P20" s="958"/>
      <c r="Q20" s="958"/>
      <c r="R20" s="958"/>
      <c r="S20" s="958"/>
      <c r="T20" s="958"/>
      <c r="U20" s="958"/>
      <c r="V20" s="958"/>
      <c r="W20" s="958"/>
      <c r="X20" s="958"/>
      <c r="Y20" s="958"/>
      <c r="Z20" s="958"/>
    </row>
    <row r="21" spans="1:26" ht="15.75" customHeight="1">
      <c r="A21" s="1024">
        <f t="shared" si="0"/>
        <v>17</v>
      </c>
      <c r="B21" s="1025">
        <v>45736</v>
      </c>
      <c r="C21" s="1027" t="s">
        <v>110</v>
      </c>
      <c r="D21" s="1027" t="s">
        <v>1587</v>
      </c>
      <c r="E21" s="1027">
        <v>750107000103</v>
      </c>
      <c r="F21" s="1027"/>
      <c r="G21" s="1027" t="s">
        <v>1588</v>
      </c>
      <c r="H21" s="1027" t="s">
        <v>1589</v>
      </c>
      <c r="I21" s="1028" t="s">
        <v>1590</v>
      </c>
      <c r="J21" s="1027" t="s">
        <v>1591</v>
      </c>
      <c r="K21" s="1027" t="s">
        <v>1592</v>
      </c>
      <c r="L21" s="1028" t="s">
        <v>1593</v>
      </c>
      <c r="M21" s="1030">
        <v>247</v>
      </c>
      <c r="N21" s="1027"/>
      <c r="O21" s="958"/>
      <c r="P21" s="958"/>
      <c r="Q21" s="958"/>
      <c r="R21" s="958"/>
      <c r="S21" s="958"/>
      <c r="T21" s="958"/>
      <c r="U21" s="958"/>
      <c r="V21" s="958"/>
      <c r="W21" s="958"/>
      <c r="X21" s="958"/>
      <c r="Y21" s="958"/>
      <c r="Z21" s="958"/>
    </row>
    <row r="22" spans="1:26" ht="15.75" customHeight="1">
      <c r="A22" s="1024">
        <f t="shared" si="0"/>
        <v>18</v>
      </c>
      <c r="B22" s="1025">
        <v>45736</v>
      </c>
      <c r="C22" s="1027" t="s">
        <v>338</v>
      </c>
      <c r="D22" s="1027" t="s">
        <v>1594</v>
      </c>
      <c r="E22" s="1027"/>
      <c r="F22" s="1027"/>
      <c r="G22" s="1027" t="s">
        <v>1595</v>
      </c>
      <c r="H22" s="1027" t="s">
        <v>1596</v>
      </c>
      <c r="I22" s="1028" t="s">
        <v>1597</v>
      </c>
      <c r="J22" s="1027" t="s">
        <v>1598</v>
      </c>
      <c r="K22" s="1027" t="s">
        <v>1599</v>
      </c>
      <c r="L22" s="1028" t="s">
        <v>1600</v>
      </c>
      <c r="M22" s="1030">
        <v>241</v>
      </c>
      <c r="N22" s="1027"/>
      <c r="O22" s="958"/>
      <c r="P22" s="958"/>
      <c r="Q22" s="958"/>
      <c r="R22" s="958"/>
      <c r="S22" s="958"/>
      <c r="T22" s="958"/>
      <c r="U22" s="958"/>
      <c r="V22" s="958"/>
      <c r="W22" s="958"/>
      <c r="X22" s="958"/>
      <c r="Y22" s="958"/>
      <c r="Z22" s="958"/>
    </row>
    <row r="23" spans="1:26" ht="15.75" customHeight="1">
      <c r="A23" s="1024">
        <f t="shared" si="0"/>
        <v>19</v>
      </c>
      <c r="B23" s="1025">
        <v>45736</v>
      </c>
      <c r="C23" s="1027" t="s">
        <v>338</v>
      </c>
      <c r="D23" s="1027" t="s">
        <v>1601</v>
      </c>
      <c r="E23" s="1027"/>
      <c r="F23" s="1027"/>
      <c r="G23" s="1027" t="s">
        <v>1602</v>
      </c>
      <c r="H23" s="1027" t="s">
        <v>1603</v>
      </c>
      <c r="I23" s="1028" t="s">
        <v>1604</v>
      </c>
      <c r="J23" s="1027" t="s">
        <v>1605</v>
      </c>
      <c r="K23" s="1027" t="s">
        <v>1606</v>
      </c>
      <c r="L23" s="1028" t="s">
        <v>1607</v>
      </c>
      <c r="M23" s="1030">
        <v>249</v>
      </c>
      <c r="N23" s="1027"/>
      <c r="O23" s="958"/>
      <c r="P23" s="958"/>
      <c r="Q23" s="958"/>
      <c r="R23" s="958"/>
      <c r="S23" s="958"/>
      <c r="T23" s="958"/>
      <c r="U23" s="958"/>
      <c r="V23" s="958"/>
      <c r="W23" s="958"/>
      <c r="X23" s="958"/>
      <c r="Y23" s="958"/>
      <c r="Z23" s="958"/>
    </row>
    <row r="24" spans="1:26" ht="15.75" customHeight="1">
      <c r="A24" s="1024">
        <f t="shared" si="0"/>
        <v>20</v>
      </c>
      <c r="B24" s="1025">
        <v>45737</v>
      </c>
      <c r="C24" s="1027" t="s">
        <v>769</v>
      </c>
      <c r="D24" s="1027" t="s">
        <v>770</v>
      </c>
      <c r="E24" s="1027">
        <v>790144958614</v>
      </c>
      <c r="F24" s="1027"/>
      <c r="G24" s="1027" t="s">
        <v>1608</v>
      </c>
      <c r="H24" s="1027" t="s">
        <v>1609</v>
      </c>
      <c r="I24" s="1028" t="s">
        <v>1533</v>
      </c>
      <c r="J24" s="1027" t="s">
        <v>1610</v>
      </c>
      <c r="K24" s="1027" t="s">
        <v>1611</v>
      </c>
      <c r="L24" s="1028" t="s">
        <v>1612</v>
      </c>
      <c r="M24" s="1030">
        <v>241</v>
      </c>
      <c r="N24" s="1027"/>
      <c r="O24" s="958"/>
      <c r="P24" s="958"/>
      <c r="Q24" s="958"/>
      <c r="R24" s="958"/>
      <c r="S24" s="958"/>
      <c r="T24" s="958"/>
      <c r="U24" s="958"/>
      <c r="V24" s="958"/>
      <c r="W24" s="958"/>
      <c r="X24" s="958"/>
      <c r="Y24" s="958"/>
      <c r="Z24" s="958"/>
    </row>
    <row r="25" spans="1:26" ht="15.75" customHeight="1">
      <c r="A25" s="1024">
        <f t="shared" si="0"/>
        <v>21</v>
      </c>
      <c r="B25" s="1025">
        <v>45737</v>
      </c>
      <c r="C25" s="1027" t="s">
        <v>769</v>
      </c>
      <c r="D25" s="1027" t="s">
        <v>765</v>
      </c>
      <c r="E25" s="1027">
        <v>10110040193</v>
      </c>
      <c r="F25" s="1027"/>
      <c r="G25" s="1027" t="s">
        <v>1613</v>
      </c>
      <c r="H25" s="1027" t="s">
        <v>1614</v>
      </c>
      <c r="I25" s="1028" t="s">
        <v>1615</v>
      </c>
      <c r="J25" s="1027" t="s">
        <v>1616</v>
      </c>
      <c r="K25" s="1027" t="s">
        <v>1617</v>
      </c>
      <c r="L25" s="1028" t="s">
        <v>1618</v>
      </c>
      <c r="M25" s="1030">
        <v>241</v>
      </c>
      <c r="N25" s="1027"/>
      <c r="O25" s="958"/>
      <c r="P25" s="958"/>
      <c r="Q25" s="958"/>
      <c r="R25" s="958"/>
      <c r="S25" s="958"/>
      <c r="T25" s="958"/>
      <c r="U25" s="958"/>
      <c r="V25" s="958"/>
      <c r="W25" s="958"/>
      <c r="X25" s="958"/>
      <c r="Y25" s="958"/>
      <c r="Z25" s="958"/>
    </row>
    <row r="26" spans="1:26" ht="15.75" customHeight="1">
      <c r="A26" s="1024">
        <f t="shared" si="0"/>
        <v>22</v>
      </c>
      <c r="B26" s="1025">
        <v>45737</v>
      </c>
      <c r="C26" s="1027" t="s">
        <v>893</v>
      </c>
      <c r="D26" s="1027" t="s">
        <v>786</v>
      </c>
      <c r="E26" s="1027">
        <v>350146004162</v>
      </c>
      <c r="F26" s="1027"/>
      <c r="G26" s="1027" t="s">
        <v>1619</v>
      </c>
      <c r="H26" s="1027" t="s">
        <v>1620</v>
      </c>
      <c r="I26" s="1028" t="s">
        <v>1621</v>
      </c>
      <c r="J26" s="1027" t="s">
        <v>1622</v>
      </c>
      <c r="K26" s="1027" t="s">
        <v>1623</v>
      </c>
      <c r="L26" s="1028" t="s">
        <v>1624</v>
      </c>
      <c r="M26" s="1030">
        <v>248</v>
      </c>
      <c r="N26" s="1027"/>
      <c r="O26" s="958"/>
      <c r="P26" s="958"/>
      <c r="Q26" s="958"/>
      <c r="R26" s="958"/>
      <c r="S26" s="958"/>
      <c r="T26" s="958"/>
      <c r="U26" s="958"/>
      <c r="V26" s="958"/>
      <c r="W26" s="958"/>
      <c r="X26" s="958"/>
      <c r="Y26" s="958"/>
      <c r="Z26" s="958"/>
    </row>
    <row r="27" spans="1:26" ht="15.75" customHeight="1">
      <c r="A27" s="1024">
        <f t="shared" si="0"/>
        <v>23</v>
      </c>
      <c r="B27" s="1025">
        <v>45737</v>
      </c>
      <c r="C27" s="1027" t="s">
        <v>890</v>
      </c>
      <c r="D27" s="1027" t="s">
        <v>1568</v>
      </c>
      <c r="E27" s="1027">
        <v>370114040882</v>
      </c>
      <c r="F27" s="1027"/>
      <c r="G27" s="1027" t="s">
        <v>1625</v>
      </c>
      <c r="H27" s="1027" t="s">
        <v>1626</v>
      </c>
      <c r="I27" s="1028" t="s">
        <v>1579</v>
      </c>
      <c r="J27" s="1027" t="s">
        <v>1627</v>
      </c>
      <c r="K27" s="1027" t="s">
        <v>1628</v>
      </c>
      <c r="L27" s="1028" t="s">
        <v>1629</v>
      </c>
      <c r="M27" s="1030">
        <v>475</v>
      </c>
      <c r="N27" s="1027"/>
      <c r="O27" s="958"/>
      <c r="P27" s="958"/>
      <c r="Q27" s="958"/>
      <c r="R27" s="958"/>
      <c r="S27" s="958"/>
      <c r="T27" s="958"/>
      <c r="U27" s="958"/>
      <c r="V27" s="958"/>
      <c r="W27" s="958"/>
      <c r="X27" s="958"/>
      <c r="Y27" s="958"/>
      <c r="Z27" s="958"/>
    </row>
    <row r="28" spans="1:26" ht="15.75" customHeight="1">
      <c r="A28" s="1024">
        <f t="shared" si="0"/>
        <v>24</v>
      </c>
      <c r="B28" s="1025">
        <v>45737</v>
      </c>
      <c r="C28" s="1027" t="s">
        <v>16</v>
      </c>
      <c r="D28" s="1027" t="s">
        <v>1630</v>
      </c>
      <c r="E28" s="1027"/>
      <c r="F28" s="1027"/>
      <c r="G28" s="1027" t="s">
        <v>1631</v>
      </c>
      <c r="H28" s="1027" t="s">
        <v>1632</v>
      </c>
      <c r="I28" s="1028" t="s">
        <v>1633</v>
      </c>
      <c r="J28" s="1027" t="s">
        <v>1634</v>
      </c>
      <c r="K28" s="1027" t="s">
        <v>1635</v>
      </c>
      <c r="L28" s="1028" t="s">
        <v>1636</v>
      </c>
      <c r="M28" s="1030">
        <v>245</v>
      </c>
      <c r="N28" s="1027"/>
      <c r="O28" s="958"/>
      <c r="P28" s="958"/>
      <c r="Q28" s="958"/>
      <c r="R28" s="958"/>
      <c r="S28" s="958"/>
      <c r="T28" s="958"/>
      <c r="U28" s="958"/>
      <c r="V28" s="958"/>
      <c r="W28" s="958"/>
      <c r="X28" s="958"/>
      <c r="Y28" s="958"/>
      <c r="Z28" s="958"/>
    </row>
    <row r="29" spans="1:26" ht="15.75" customHeight="1">
      <c r="A29" s="1024">
        <f t="shared" si="0"/>
        <v>25</v>
      </c>
      <c r="B29" s="1025">
        <v>45737</v>
      </c>
      <c r="C29" s="1027" t="s">
        <v>163</v>
      </c>
      <c r="D29" s="1027" t="s">
        <v>1637</v>
      </c>
      <c r="E29" s="1027" t="s">
        <v>1638</v>
      </c>
      <c r="F29" s="1027"/>
      <c r="G29" s="1027" t="s">
        <v>1639</v>
      </c>
      <c r="H29" s="1027" t="s">
        <v>1640</v>
      </c>
      <c r="I29" s="1028" t="s">
        <v>1641</v>
      </c>
      <c r="J29" s="1027" t="s">
        <v>1642</v>
      </c>
      <c r="K29" s="1027" t="s">
        <v>1643</v>
      </c>
      <c r="L29" s="1028" t="s">
        <v>1644</v>
      </c>
      <c r="M29" s="1030">
        <v>241</v>
      </c>
      <c r="N29" s="1027"/>
      <c r="O29" s="958"/>
      <c r="P29" s="958"/>
      <c r="Q29" s="958"/>
      <c r="R29" s="958"/>
      <c r="S29" s="958"/>
      <c r="T29" s="958"/>
      <c r="U29" s="958"/>
      <c r="V29" s="958"/>
      <c r="W29" s="958"/>
      <c r="X29" s="958"/>
      <c r="Y29" s="958"/>
      <c r="Z29" s="958"/>
    </row>
    <row r="30" spans="1:26" ht="15.75" customHeight="1">
      <c r="A30" s="1024">
        <f t="shared" si="0"/>
        <v>26</v>
      </c>
      <c r="B30" s="1025">
        <v>45737</v>
      </c>
      <c r="C30" s="1027" t="s">
        <v>110</v>
      </c>
      <c r="D30" s="1027" t="s">
        <v>1587</v>
      </c>
      <c r="E30" s="1027">
        <v>750107000103</v>
      </c>
      <c r="F30" s="1027"/>
      <c r="G30" s="1027" t="s">
        <v>1645</v>
      </c>
      <c r="H30" s="1027" t="s">
        <v>1646</v>
      </c>
      <c r="I30" s="1028" t="s">
        <v>1647</v>
      </c>
      <c r="J30" s="1027" t="s">
        <v>1648</v>
      </c>
      <c r="K30" s="1027" t="s">
        <v>1649</v>
      </c>
      <c r="L30" s="1028" t="s">
        <v>1650</v>
      </c>
      <c r="M30" s="1030">
        <v>266</v>
      </c>
      <c r="N30" s="1027"/>
      <c r="O30" s="958"/>
      <c r="P30" s="958"/>
      <c r="Q30" s="958"/>
      <c r="R30" s="958"/>
      <c r="S30" s="958"/>
      <c r="T30" s="958"/>
      <c r="U30" s="958"/>
      <c r="V30" s="958"/>
      <c r="W30" s="958"/>
      <c r="X30" s="958"/>
      <c r="Y30" s="958"/>
      <c r="Z30" s="958"/>
    </row>
    <row r="31" spans="1:26" ht="15.75" customHeight="1">
      <c r="A31" s="1024">
        <f t="shared" si="0"/>
        <v>27</v>
      </c>
      <c r="B31" s="1025">
        <v>45738</v>
      </c>
      <c r="C31" s="1027" t="s">
        <v>719</v>
      </c>
      <c r="D31" s="1027" t="s">
        <v>854</v>
      </c>
      <c r="E31" s="1027">
        <v>400134018205</v>
      </c>
      <c r="F31" s="1027"/>
      <c r="G31" s="1027" t="s">
        <v>1651</v>
      </c>
      <c r="H31" s="1027" t="s">
        <v>1652</v>
      </c>
      <c r="I31" s="1028" t="s">
        <v>1653</v>
      </c>
      <c r="J31" s="1027" t="s">
        <v>1654</v>
      </c>
      <c r="K31" s="1027" t="s">
        <v>1655</v>
      </c>
      <c r="L31" s="1028" t="s">
        <v>1656</v>
      </c>
      <c r="M31" s="1030">
        <v>258</v>
      </c>
      <c r="N31" s="1027"/>
      <c r="O31" s="958"/>
      <c r="P31" s="958"/>
      <c r="Q31" s="958"/>
      <c r="R31" s="958"/>
      <c r="S31" s="958"/>
      <c r="T31" s="958"/>
      <c r="U31" s="958"/>
      <c r="V31" s="958"/>
      <c r="W31" s="958"/>
      <c r="X31" s="958"/>
      <c r="Y31" s="958"/>
      <c r="Z31" s="958"/>
    </row>
    <row r="32" spans="1:26" ht="15.75" customHeight="1">
      <c r="A32" s="1024">
        <f t="shared" si="0"/>
        <v>28</v>
      </c>
      <c r="B32" s="1025">
        <v>45738</v>
      </c>
      <c r="C32" s="1027" t="s">
        <v>719</v>
      </c>
      <c r="D32" s="1027" t="s">
        <v>1657</v>
      </c>
      <c r="E32" s="1027">
        <v>400134018205</v>
      </c>
      <c r="F32" s="1027"/>
      <c r="G32" s="1027" t="s">
        <v>1658</v>
      </c>
      <c r="H32" s="1027" t="s">
        <v>1659</v>
      </c>
      <c r="I32" s="1028" t="s">
        <v>1656</v>
      </c>
      <c r="J32" s="1027" t="s">
        <v>1660</v>
      </c>
      <c r="K32" s="1027" t="s">
        <v>1661</v>
      </c>
      <c r="L32" s="1028" t="s">
        <v>1662</v>
      </c>
      <c r="M32" s="1030">
        <v>337</v>
      </c>
      <c r="N32" s="1027"/>
      <c r="O32" s="958"/>
      <c r="P32" s="958"/>
      <c r="Q32" s="958"/>
      <c r="R32" s="958"/>
      <c r="S32" s="958"/>
      <c r="T32" s="958"/>
      <c r="U32" s="958"/>
      <c r="V32" s="958"/>
      <c r="W32" s="958"/>
      <c r="X32" s="958"/>
      <c r="Y32" s="958"/>
      <c r="Z32" s="958"/>
    </row>
    <row r="33" spans="1:26" ht="15.75" customHeight="1">
      <c r="A33" s="1024">
        <f t="shared" si="0"/>
        <v>29</v>
      </c>
      <c r="B33" s="1025">
        <v>45739</v>
      </c>
      <c r="C33" s="1027" t="s">
        <v>825</v>
      </c>
      <c r="D33" s="1027" t="s">
        <v>1663</v>
      </c>
      <c r="E33" s="1027">
        <v>10110040193</v>
      </c>
      <c r="F33" s="1027"/>
      <c r="G33" s="1027" t="s">
        <v>1664</v>
      </c>
      <c r="H33" s="1027" t="s">
        <v>1665</v>
      </c>
      <c r="I33" s="1028" t="s">
        <v>1533</v>
      </c>
      <c r="J33" s="1027" t="s">
        <v>1666</v>
      </c>
      <c r="K33" s="1027" t="s">
        <v>1667</v>
      </c>
      <c r="L33" s="1028" t="s">
        <v>1612</v>
      </c>
      <c r="M33" s="1030">
        <v>272</v>
      </c>
      <c r="N33" s="1027"/>
      <c r="O33" s="958"/>
      <c r="P33" s="958"/>
      <c r="Q33" s="958"/>
      <c r="R33" s="958"/>
      <c r="S33" s="958"/>
      <c r="T33" s="958"/>
      <c r="U33" s="958"/>
      <c r="V33" s="958"/>
      <c r="W33" s="958"/>
      <c r="X33" s="958"/>
      <c r="Y33" s="958"/>
      <c r="Z33" s="958"/>
    </row>
    <row r="34" spans="1:26" ht="15.75" customHeight="1">
      <c r="A34" s="1024">
        <f t="shared" si="0"/>
        <v>30</v>
      </c>
      <c r="B34" s="1025">
        <v>45739</v>
      </c>
      <c r="C34" s="1027" t="s">
        <v>825</v>
      </c>
      <c r="D34" s="1027" t="s">
        <v>1594</v>
      </c>
      <c r="E34" s="1027"/>
      <c r="F34" s="1027"/>
      <c r="G34" s="1027" t="s">
        <v>1668</v>
      </c>
      <c r="H34" s="1027" t="s">
        <v>1669</v>
      </c>
      <c r="I34" s="1028" t="s">
        <v>1670</v>
      </c>
      <c r="J34" s="1027" t="s">
        <v>1671</v>
      </c>
      <c r="K34" s="1027" t="s">
        <v>1672</v>
      </c>
      <c r="L34" s="1028" t="s">
        <v>1615</v>
      </c>
      <c r="M34" s="1030">
        <v>249</v>
      </c>
      <c r="N34" s="1027"/>
      <c r="O34" s="958"/>
      <c r="P34" s="958"/>
      <c r="Q34" s="958"/>
      <c r="R34" s="958"/>
      <c r="S34" s="958"/>
      <c r="T34" s="958"/>
      <c r="U34" s="958"/>
      <c r="V34" s="958"/>
      <c r="W34" s="958"/>
      <c r="X34" s="958"/>
      <c r="Y34" s="958"/>
      <c r="Z34" s="958"/>
    </row>
    <row r="35" spans="1:26" ht="15.75" customHeight="1">
      <c r="A35" s="1024">
        <f t="shared" si="0"/>
        <v>31</v>
      </c>
      <c r="B35" s="1025">
        <v>45740</v>
      </c>
      <c r="C35" s="1027" t="s">
        <v>719</v>
      </c>
      <c r="D35" s="1027" t="s">
        <v>1657</v>
      </c>
      <c r="E35" s="1027">
        <v>400134018205</v>
      </c>
      <c r="F35" s="1027"/>
      <c r="G35" s="1027" t="s">
        <v>1673</v>
      </c>
      <c r="H35" s="1027" t="s">
        <v>1674</v>
      </c>
      <c r="I35" s="1028" t="s">
        <v>1675</v>
      </c>
      <c r="J35" s="1027" t="s">
        <v>1676</v>
      </c>
      <c r="K35" s="1027" t="s">
        <v>1677</v>
      </c>
      <c r="L35" s="1028" t="s">
        <v>1678</v>
      </c>
      <c r="M35" s="1030">
        <v>341</v>
      </c>
      <c r="N35" s="1027"/>
      <c r="O35" s="958"/>
      <c r="P35" s="958"/>
      <c r="Q35" s="958"/>
      <c r="R35" s="958"/>
      <c r="S35" s="958"/>
      <c r="T35" s="958"/>
      <c r="U35" s="958"/>
      <c r="V35" s="958"/>
      <c r="W35" s="958"/>
      <c r="X35" s="958"/>
      <c r="Y35" s="958"/>
      <c r="Z35" s="958"/>
    </row>
    <row r="36" spans="1:26" ht="15.75" customHeight="1">
      <c r="A36" s="1024">
        <f t="shared" si="0"/>
        <v>32</v>
      </c>
      <c r="B36" s="1025">
        <v>45740</v>
      </c>
      <c r="C36" s="1027" t="s">
        <v>719</v>
      </c>
      <c r="D36" s="1027" t="s">
        <v>1657</v>
      </c>
      <c r="E36" s="1027">
        <v>400134018205</v>
      </c>
      <c r="F36" s="1027"/>
      <c r="G36" s="1027" t="s">
        <v>1679</v>
      </c>
      <c r="H36" s="1027" t="s">
        <v>1680</v>
      </c>
      <c r="I36" s="1028" t="s">
        <v>1681</v>
      </c>
      <c r="J36" s="1027" t="s">
        <v>1682</v>
      </c>
      <c r="K36" s="1027" t="s">
        <v>1683</v>
      </c>
      <c r="L36" s="1028" t="s">
        <v>1684</v>
      </c>
      <c r="M36" s="1030">
        <v>329</v>
      </c>
      <c r="N36" s="1027"/>
      <c r="O36" s="958"/>
      <c r="P36" s="958"/>
      <c r="Q36" s="958"/>
      <c r="R36" s="958"/>
      <c r="S36" s="958"/>
      <c r="T36" s="958"/>
      <c r="U36" s="958"/>
      <c r="V36" s="958"/>
      <c r="W36" s="958"/>
      <c r="X36" s="958"/>
      <c r="Y36" s="958"/>
      <c r="Z36" s="958"/>
    </row>
    <row r="37" spans="1:26" ht="15.75" customHeight="1">
      <c r="A37" s="1024">
        <f t="shared" si="0"/>
        <v>33</v>
      </c>
      <c r="B37" s="1025">
        <v>45740</v>
      </c>
      <c r="C37" s="1027" t="s">
        <v>719</v>
      </c>
      <c r="D37" s="1027" t="s">
        <v>1685</v>
      </c>
      <c r="E37" s="1027">
        <v>400134018205</v>
      </c>
      <c r="F37" s="1027"/>
      <c r="G37" s="1027" t="s">
        <v>1686</v>
      </c>
      <c r="H37" s="1027" t="s">
        <v>1687</v>
      </c>
      <c r="I37" s="1028" t="s">
        <v>1688</v>
      </c>
      <c r="J37" s="1027" t="s">
        <v>1689</v>
      </c>
      <c r="K37" s="1027" t="s">
        <v>1690</v>
      </c>
      <c r="L37" s="1028" t="s">
        <v>1691</v>
      </c>
      <c r="M37" s="1030">
        <v>254</v>
      </c>
      <c r="N37" s="1027"/>
      <c r="O37" s="958"/>
      <c r="P37" s="958"/>
      <c r="Q37" s="958"/>
      <c r="R37" s="958"/>
      <c r="S37" s="958"/>
      <c r="T37" s="958"/>
      <c r="U37" s="958"/>
      <c r="V37" s="958"/>
      <c r="W37" s="958"/>
      <c r="X37" s="958"/>
      <c r="Y37" s="958"/>
      <c r="Z37" s="958"/>
    </row>
    <row r="38" spans="1:26" ht="15.75" customHeight="1">
      <c r="A38" s="1024">
        <f t="shared" si="0"/>
        <v>34</v>
      </c>
      <c r="B38" s="1027"/>
      <c r="C38" s="1027"/>
      <c r="D38" s="1027"/>
      <c r="E38" s="1027"/>
      <c r="F38" s="1027"/>
      <c r="G38" s="1027"/>
      <c r="H38" s="1027"/>
      <c r="I38" s="1028"/>
      <c r="J38" s="1027"/>
      <c r="K38" s="1027"/>
      <c r="L38" s="1028"/>
      <c r="M38" s="1031"/>
      <c r="N38" s="1027"/>
      <c r="O38" s="958"/>
      <c r="P38" s="958"/>
      <c r="Q38" s="958"/>
      <c r="R38" s="958"/>
      <c r="S38" s="958"/>
      <c r="T38" s="958"/>
      <c r="U38" s="958"/>
      <c r="V38" s="958"/>
      <c r="W38" s="958"/>
      <c r="X38" s="958"/>
      <c r="Y38" s="958"/>
      <c r="Z38" s="958"/>
    </row>
    <row r="39" spans="1:26" ht="15.75" customHeight="1">
      <c r="A39" s="1024">
        <f t="shared" si="0"/>
        <v>35</v>
      </c>
      <c r="B39" s="1027"/>
      <c r="C39" s="1027"/>
      <c r="D39" s="1027"/>
      <c r="E39" s="1027"/>
      <c r="F39" s="1027"/>
      <c r="G39" s="1027"/>
      <c r="H39" s="1027"/>
      <c r="I39" s="1028"/>
      <c r="J39" s="1027"/>
      <c r="K39" s="1027"/>
      <c r="L39" s="1028"/>
      <c r="M39" s="1031"/>
      <c r="N39" s="1027"/>
      <c r="O39" s="958"/>
      <c r="P39" s="958"/>
      <c r="Q39" s="958"/>
      <c r="R39" s="958"/>
      <c r="S39" s="958"/>
      <c r="T39" s="958"/>
      <c r="U39" s="958"/>
      <c r="V39" s="958"/>
      <c r="W39" s="958"/>
      <c r="X39" s="958"/>
      <c r="Y39" s="958"/>
      <c r="Z39" s="958"/>
    </row>
    <row r="40" spans="1:26" ht="15.75" customHeight="1">
      <c r="A40" s="1024">
        <f t="shared" si="0"/>
        <v>36</v>
      </c>
      <c r="B40" s="1027"/>
      <c r="C40" s="1027"/>
      <c r="D40" s="1027"/>
      <c r="E40" s="1027"/>
      <c r="F40" s="1027"/>
      <c r="G40" s="1027"/>
      <c r="H40" s="1027"/>
      <c r="I40" s="1028"/>
      <c r="J40" s="1027"/>
      <c r="K40" s="1027"/>
      <c r="L40" s="1028"/>
      <c r="M40" s="1031"/>
      <c r="N40" s="1027"/>
      <c r="O40" s="958"/>
      <c r="P40" s="958"/>
      <c r="Q40" s="958"/>
      <c r="R40" s="958"/>
      <c r="S40" s="958"/>
      <c r="T40" s="958"/>
      <c r="U40" s="958"/>
      <c r="V40" s="958"/>
      <c r="W40" s="958"/>
      <c r="X40" s="958"/>
      <c r="Y40" s="958"/>
      <c r="Z40" s="958"/>
    </row>
    <row r="41" spans="1:26" ht="15.75" customHeight="1">
      <c r="A41" s="1024">
        <f t="shared" si="0"/>
        <v>37</v>
      </c>
      <c r="B41" s="1027"/>
      <c r="C41" s="1027"/>
      <c r="D41" s="1027"/>
      <c r="E41" s="1027"/>
      <c r="F41" s="1027"/>
      <c r="G41" s="1027"/>
      <c r="H41" s="1027"/>
      <c r="I41" s="1028"/>
      <c r="J41" s="1027"/>
      <c r="K41" s="1027"/>
      <c r="L41" s="1028"/>
      <c r="M41" s="1031"/>
      <c r="N41" s="1027"/>
      <c r="O41" s="958"/>
      <c r="P41" s="958"/>
      <c r="Q41" s="958"/>
      <c r="R41" s="958"/>
      <c r="S41" s="958"/>
      <c r="T41" s="958"/>
      <c r="U41" s="958"/>
      <c r="V41" s="958"/>
      <c r="W41" s="958"/>
      <c r="X41" s="958"/>
      <c r="Y41" s="958"/>
      <c r="Z41" s="958"/>
    </row>
    <row r="42" spans="1:26" ht="15.75" customHeight="1">
      <c r="A42" s="1024">
        <f t="shared" si="0"/>
        <v>38</v>
      </c>
      <c r="B42" s="1027"/>
      <c r="C42" s="1027"/>
      <c r="D42" s="1027"/>
      <c r="E42" s="1027"/>
      <c r="F42" s="1027"/>
      <c r="G42" s="1027"/>
      <c r="H42" s="1027"/>
      <c r="I42" s="1028"/>
      <c r="J42" s="1027"/>
      <c r="K42" s="1027"/>
      <c r="L42" s="1028"/>
      <c r="M42" s="1031"/>
      <c r="N42" s="1027"/>
      <c r="O42" s="958"/>
      <c r="P42" s="958"/>
      <c r="Q42" s="958"/>
      <c r="R42" s="958"/>
      <c r="S42" s="958"/>
      <c r="T42" s="958"/>
      <c r="U42" s="958"/>
      <c r="V42" s="958"/>
      <c r="W42" s="958"/>
      <c r="X42" s="958"/>
      <c r="Y42" s="958"/>
      <c r="Z42" s="958"/>
    </row>
    <row r="43" spans="1:26" ht="15.75" customHeight="1">
      <c r="A43" s="1024">
        <f t="shared" si="0"/>
        <v>39</v>
      </c>
      <c r="B43" s="1027"/>
      <c r="C43" s="1027"/>
      <c r="D43" s="1027"/>
      <c r="E43" s="1027"/>
      <c r="F43" s="1027"/>
      <c r="G43" s="1027"/>
      <c r="H43" s="1027"/>
      <c r="I43" s="1028"/>
      <c r="J43" s="1027"/>
      <c r="K43" s="1027"/>
      <c r="L43" s="1028"/>
      <c r="M43" s="1031"/>
      <c r="N43" s="1027"/>
      <c r="O43" s="958"/>
      <c r="P43" s="958"/>
      <c r="Q43" s="958"/>
      <c r="R43" s="958"/>
      <c r="S43" s="958"/>
      <c r="T43" s="958"/>
      <c r="U43" s="958"/>
      <c r="V43" s="958"/>
      <c r="W43" s="958"/>
      <c r="X43" s="958"/>
      <c r="Y43" s="958"/>
      <c r="Z43" s="958"/>
    </row>
    <row r="44" spans="1:26" ht="15.75" customHeight="1">
      <c r="A44" s="1024">
        <f t="shared" si="0"/>
        <v>40</v>
      </c>
      <c r="B44" s="1027"/>
      <c r="C44" s="1027"/>
      <c r="D44" s="1027"/>
      <c r="E44" s="1027"/>
      <c r="F44" s="1027"/>
      <c r="G44" s="1027"/>
      <c r="H44" s="1027"/>
      <c r="I44" s="1028"/>
      <c r="J44" s="1027"/>
      <c r="K44" s="1027"/>
      <c r="L44" s="1028"/>
      <c r="M44" s="1031"/>
      <c r="N44" s="1027"/>
      <c r="O44" s="958"/>
      <c r="P44" s="958"/>
      <c r="Q44" s="958"/>
      <c r="R44" s="958"/>
      <c r="S44" s="958"/>
      <c r="T44" s="958"/>
      <c r="U44" s="958"/>
      <c r="V44" s="958"/>
      <c r="W44" s="958"/>
      <c r="X44" s="958"/>
      <c r="Y44" s="958"/>
      <c r="Z44" s="958"/>
    </row>
    <row r="45" spans="1:26" ht="15.75" customHeight="1">
      <c r="A45" s="1024">
        <f t="shared" si="0"/>
        <v>41</v>
      </c>
      <c r="B45" s="1027"/>
      <c r="C45" s="1027"/>
      <c r="D45" s="1027"/>
      <c r="E45" s="1027"/>
      <c r="F45" s="1027"/>
      <c r="G45" s="1027"/>
      <c r="H45" s="1027"/>
      <c r="I45" s="1028"/>
      <c r="J45" s="1027"/>
      <c r="K45" s="1027"/>
      <c r="L45" s="1028"/>
      <c r="M45" s="1031"/>
      <c r="N45" s="1027"/>
      <c r="O45" s="958"/>
      <c r="P45" s="958"/>
      <c r="Q45" s="958"/>
      <c r="R45" s="958"/>
      <c r="S45" s="958"/>
      <c r="T45" s="958"/>
      <c r="U45" s="958"/>
      <c r="V45" s="958"/>
      <c r="W45" s="958"/>
      <c r="X45" s="958"/>
      <c r="Y45" s="958"/>
      <c r="Z45" s="958"/>
    </row>
    <row r="46" spans="1:26" ht="15.75" customHeight="1">
      <c r="A46" s="1024">
        <f t="shared" si="0"/>
        <v>42</v>
      </c>
      <c r="B46" s="1027"/>
      <c r="C46" s="1027"/>
      <c r="D46" s="1027"/>
      <c r="E46" s="1027"/>
      <c r="F46" s="1027"/>
      <c r="G46" s="1027"/>
      <c r="H46" s="1027"/>
      <c r="I46" s="1028"/>
      <c r="J46" s="1027"/>
      <c r="K46" s="1027"/>
      <c r="L46" s="1028"/>
      <c r="M46" s="1031"/>
      <c r="N46" s="1027"/>
      <c r="O46" s="958"/>
      <c r="P46" s="958"/>
      <c r="Q46" s="958"/>
      <c r="R46" s="958"/>
      <c r="S46" s="958"/>
      <c r="T46" s="958"/>
      <c r="U46" s="958"/>
      <c r="V46" s="958"/>
      <c r="W46" s="958"/>
      <c r="X46" s="958"/>
      <c r="Y46" s="958"/>
      <c r="Z46" s="958"/>
    </row>
    <row r="47" spans="1:26" ht="15.75" customHeight="1">
      <c r="A47" s="1024">
        <f t="shared" si="0"/>
        <v>43</v>
      </c>
      <c r="B47" s="1027"/>
      <c r="C47" s="1027"/>
      <c r="D47" s="1027"/>
      <c r="E47" s="1027"/>
      <c r="F47" s="1027"/>
      <c r="G47" s="1027"/>
      <c r="H47" s="1027"/>
      <c r="I47" s="1028"/>
      <c r="J47" s="1027"/>
      <c r="K47" s="1027"/>
      <c r="L47" s="1028"/>
      <c r="M47" s="1031"/>
      <c r="N47" s="1027"/>
      <c r="O47" s="958"/>
      <c r="P47" s="958"/>
      <c r="Q47" s="958"/>
      <c r="R47" s="958"/>
      <c r="S47" s="958"/>
      <c r="T47" s="958"/>
      <c r="U47" s="958"/>
      <c r="V47" s="958"/>
      <c r="W47" s="958"/>
      <c r="X47" s="958"/>
      <c r="Y47" s="958"/>
      <c r="Z47" s="958"/>
    </row>
    <row r="48" spans="1:26" ht="15.75" customHeight="1">
      <c r="A48" s="1024">
        <f t="shared" si="0"/>
        <v>44</v>
      </c>
      <c r="B48" s="1027"/>
      <c r="C48" s="1027"/>
      <c r="D48" s="1027"/>
      <c r="E48" s="1027"/>
      <c r="F48" s="1027"/>
      <c r="G48" s="1027"/>
      <c r="H48" s="1027"/>
      <c r="I48" s="1028"/>
      <c r="J48" s="1027"/>
      <c r="K48" s="1027"/>
      <c r="L48" s="1028"/>
      <c r="M48" s="1031"/>
      <c r="N48" s="1027"/>
      <c r="O48" s="958"/>
      <c r="P48" s="958"/>
      <c r="Q48" s="958"/>
      <c r="R48" s="958"/>
      <c r="S48" s="958"/>
      <c r="T48" s="958"/>
      <c r="U48" s="958"/>
      <c r="V48" s="958"/>
      <c r="W48" s="958"/>
      <c r="X48" s="958"/>
      <c r="Y48" s="958"/>
      <c r="Z48" s="958"/>
    </row>
    <row r="49" spans="1:26" ht="15.75" customHeight="1">
      <c r="A49" s="1024">
        <f t="shared" si="0"/>
        <v>45</v>
      </c>
      <c r="B49" s="1027"/>
      <c r="C49" s="1027"/>
      <c r="D49" s="1027"/>
      <c r="E49" s="1027"/>
      <c r="F49" s="1027"/>
      <c r="G49" s="1027"/>
      <c r="H49" s="1027"/>
      <c r="I49" s="1028"/>
      <c r="J49" s="1027"/>
      <c r="K49" s="1027"/>
      <c r="L49" s="1028"/>
      <c r="M49" s="1031"/>
      <c r="N49" s="1027"/>
      <c r="O49" s="958"/>
      <c r="P49" s="958"/>
      <c r="Q49" s="958"/>
      <c r="R49" s="958"/>
      <c r="S49" s="958"/>
      <c r="T49" s="958"/>
      <c r="U49" s="958"/>
      <c r="V49" s="958"/>
      <c r="W49" s="958"/>
      <c r="X49" s="958"/>
      <c r="Y49" s="958"/>
      <c r="Z49" s="958"/>
    </row>
    <row r="50" spans="1:26" ht="15.75" customHeight="1">
      <c r="A50" s="1024">
        <f t="shared" si="0"/>
        <v>46</v>
      </c>
      <c r="B50" s="1027"/>
      <c r="C50" s="1027"/>
      <c r="D50" s="1027"/>
      <c r="E50" s="1027"/>
      <c r="F50" s="1027"/>
      <c r="G50" s="1027"/>
      <c r="H50" s="1027"/>
      <c r="I50" s="1028"/>
      <c r="J50" s="1027"/>
      <c r="K50" s="1027"/>
      <c r="L50" s="1028"/>
      <c r="M50" s="1031"/>
      <c r="N50" s="1027"/>
      <c r="O50" s="958"/>
      <c r="P50" s="958"/>
      <c r="Q50" s="958"/>
      <c r="R50" s="958"/>
      <c r="S50" s="958"/>
      <c r="T50" s="958"/>
      <c r="U50" s="958"/>
      <c r="V50" s="958"/>
      <c r="W50" s="958"/>
      <c r="X50" s="958"/>
      <c r="Y50" s="958"/>
      <c r="Z50" s="958"/>
    </row>
    <row r="51" spans="1:26" ht="15.75" customHeight="1">
      <c r="A51" s="1024">
        <f t="shared" si="0"/>
        <v>47</v>
      </c>
      <c r="B51" s="1027"/>
      <c r="C51" s="1027"/>
      <c r="D51" s="1027"/>
      <c r="E51" s="1027"/>
      <c r="F51" s="1027"/>
      <c r="G51" s="1027"/>
      <c r="H51" s="1027"/>
      <c r="I51" s="1028"/>
      <c r="J51" s="1027"/>
      <c r="K51" s="1027"/>
      <c r="L51" s="1028"/>
      <c r="M51" s="1031"/>
      <c r="N51" s="1027"/>
      <c r="O51" s="958"/>
      <c r="P51" s="958"/>
      <c r="Q51" s="958"/>
      <c r="R51" s="958"/>
      <c r="S51" s="958"/>
      <c r="T51" s="958"/>
      <c r="U51" s="958"/>
      <c r="V51" s="958"/>
      <c r="W51" s="958"/>
      <c r="X51" s="958"/>
      <c r="Y51" s="958"/>
      <c r="Z51" s="958"/>
    </row>
    <row r="52" spans="1:26" ht="15.75" customHeight="1">
      <c r="A52" s="1024">
        <f t="shared" si="0"/>
        <v>48</v>
      </c>
      <c r="B52" s="1027"/>
      <c r="C52" s="1027"/>
      <c r="D52" s="1027"/>
      <c r="E52" s="1027"/>
      <c r="F52" s="1027"/>
      <c r="G52" s="1027"/>
      <c r="H52" s="1027"/>
      <c r="I52" s="1028"/>
      <c r="J52" s="1027"/>
      <c r="K52" s="1027"/>
      <c r="L52" s="1028"/>
      <c r="M52" s="1031"/>
      <c r="N52" s="1027"/>
      <c r="O52" s="958"/>
      <c r="P52" s="958"/>
      <c r="Q52" s="958"/>
      <c r="R52" s="958"/>
      <c r="S52" s="958"/>
      <c r="T52" s="958"/>
      <c r="U52" s="958"/>
      <c r="V52" s="958"/>
      <c r="W52" s="958"/>
      <c r="X52" s="958"/>
      <c r="Y52" s="958"/>
      <c r="Z52" s="958"/>
    </row>
    <row r="53" spans="1:26" ht="15.75" customHeight="1">
      <c r="A53" s="1024">
        <f t="shared" si="0"/>
        <v>49</v>
      </c>
      <c r="B53" s="1027"/>
      <c r="C53" s="1027"/>
      <c r="D53" s="1027"/>
      <c r="E53" s="1027"/>
      <c r="F53" s="1027"/>
      <c r="G53" s="1027"/>
      <c r="H53" s="1027"/>
      <c r="I53" s="1028"/>
      <c r="J53" s="1027"/>
      <c r="K53" s="1027"/>
      <c r="L53" s="1028"/>
      <c r="M53" s="1031"/>
      <c r="N53" s="1027"/>
      <c r="O53" s="958"/>
      <c r="P53" s="958"/>
      <c r="Q53" s="958"/>
      <c r="R53" s="958"/>
      <c r="S53" s="958"/>
      <c r="T53" s="958"/>
      <c r="U53" s="958"/>
      <c r="V53" s="958"/>
      <c r="W53" s="958"/>
      <c r="X53" s="958"/>
      <c r="Y53" s="958"/>
      <c r="Z53" s="958"/>
    </row>
    <row r="54" spans="1:26" ht="15.75" customHeight="1">
      <c r="A54" s="1024">
        <f t="shared" si="0"/>
        <v>50</v>
      </c>
      <c r="B54" s="1027"/>
      <c r="C54" s="1027"/>
      <c r="D54" s="1027"/>
      <c r="E54" s="1027"/>
      <c r="F54" s="1027"/>
      <c r="G54" s="1027"/>
      <c r="H54" s="1027"/>
      <c r="I54" s="1028"/>
      <c r="J54" s="1027"/>
      <c r="K54" s="1027"/>
      <c r="L54" s="1028"/>
      <c r="M54" s="1031"/>
      <c r="N54" s="1027"/>
      <c r="O54" s="958"/>
      <c r="P54" s="958"/>
      <c r="Q54" s="958"/>
      <c r="R54" s="958"/>
      <c r="S54" s="958"/>
      <c r="T54" s="958"/>
      <c r="U54" s="958"/>
      <c r="V54" s="958"/>
      <c r="W54" s="958"/>
      <c r="X54" s="958"/>
      <c r="Y54" s="958"/>
      <c r="Z54" s="958"/>
    </row>
    <row r="55" spans="1:26" ht="15.75" customHeight="1">
      <c r="A55" s="1024">
        <f t="shared" si="0"/>
        <v>51</v>
      </c>
      <c r="B55" s="1027"/>
      <c r="C55" s="1027"/>
      <c r="D55" s="1027"/>
      <c r="E55" s="1027"/>
      <c r="F55" s="1027"/>
      <c r="G55" s="1027"/>
      <c r="H55" s="1027"/>
      <c r="I55" s="1028"/>
      <c r="J55" s="1027"/>
      <c r="K55" s="1027"/>
      <c r="L55" s="1028"/>
      <c r="M55" s="1031"/>
      <c r="N55" s="1027"/>
      <c r="O55" s="958"/>
      <c r="P55" s="958"/>
      <c r="Q55" s="958"/>
      <c r="R55" s="958"/>
      <c r="S55" s="958"/>
      <c r="T55" s="958"/>
      <c r="U55" s="958"/>
      <c r="V55" s="958"/>
      <c r="W55" s="958"/>
      <c r="X55" s="958"/>
      <c r="Y55" s="958"/>
      <c r="Z55" s="958"/>
    </row>
    <row r="56" spans="1:26" ht="15.75" customHeight="1">
      <c r="A56" s="1024">
        <f t="shared" si="0"/>
        <v>52</v>
      </c>
      <c r="B56" s="1027"/>
      <c r="C56" s="1027"/>
      <c r="D56" s="1027"/>
      <c r="E56" s="1027"/>
      <c r="F56" s="1027"/>
      <c r="G56" s="1027"/>
      <c r="H56" s="1027"/>
      <c r="I56" s="1028"/>
      <c r="J56" s="1027"/>
      <c r="K56" s="1027"/>
      <c r="L56" s="1028"/>
      <c r="M56" s="1031"/>
      <c r="N56" s="1027"/>
      <c r="O56" s="958"/>
      <c r="P56" s="958"/>
      <c r="Q56" s="958"/>
      <c r="R56" s="958"/>
      <c r="S56" s="958"/>
      <c r="T56" s="958"/>
      <c r="U56" s="958"/>
      <c r="V56" s="958"/>
      <c r="W56" s="958"/>
      <c r="X56" s="958"/>
      <c r="Y56" s="958"/>
      <c r="Z56" s="958"/>
    </row>
    <row r="57" spans="1:26" ht="15.75" customHeight="1">
      <c r="A57" s="1024">
        <f t="shared" si="0"/>
        <v>53</v>
      </c>
      <c r="B57" s="1027"/>
      <c r="C57" s="1027"/>
      <c r="D57" s="1027"/>
      <c r="E57" s="1027"/>
      <c r="F57" s="1027"/>
      <c r="G57" s="1027"/>
      <c r="H57" s="1027"/>
      <c r="I57" s="1028"/>
      <c r="J57" s="1027"/>
      <c r="K57" s="1027"/>
      <c r="L57" s="1028"/>
      <c r="M57" s="1031"/>
      <c r="N57" s="1027"/>
      <c r="O57" s="958"/>
      <c r="P57" s="958"/>
      <c r="Q57" s="958"/>
      <c r="R57" s="958"/>
      <c r="S57" s="958"/>
      <c r="T57" s="958"/>
      <c r="U57" s="958"/>
      <c r="V57" s="958"/>
      <c r="W57" s="958"/>
      <c r="X57" s="958"/>
      <c r="Y57" s="958"/>
      <c r="Z57" s="958"/>
    </row>
    <row r="58" spans="1:26" ht="15.75" customHeight="1">
      <c r="A58" s="1024">
        <f t="shared" si="0"/>
        <v>54</v>
      </c>
      <c r="B58" s="1027"/>
      <c r="C58" s="1027"/>
      <c r="D58" s="1027"/>
      <c r="E58" s="1027"/>
      <c r="F58" s="1027"/>
      <c r="G58" s="1027"/>
      <c r="H58" s="1027"/>
      <c r="I58" s="1028"/>
      <c r="J58" s="1027"/>
      <c r="K58" s="1027"/>
      <c r="L58" s="1028"/>
      <c r="M58" s="1031"/>
      <c r="N58" s="1027"/>
      <c r="O58" s="958"/>
      <c r="P58" s="958"/>
      <c r="Q58" s="958"/>
      <c r="R58" s="958"/>
      <c r="S58" s="958"/>
      <c r="T58" s="958"/>
      <c r="U58" s="958"/>
      <c r="V58" s="958"/>
      <c r="W58" s="958"/>
      <c r="X58" s="958"/>
      <c r="Y58" s="958"/>
      <c r="Z58" s="958"/>
    </row>
    <row r="59" spans="1:26" ht="15.75" customHeight="1">
      <c r="A59" s="1024">
        <f t="shared" si="0"/>
        <v>55</v>
      </c>
      <c r="B59" s="1027"/>
      <c r="C59" s="1027"/>
      <c r="D59" s="1027"/>
      <c r="E59" s="1027"/>
      <c r="F59" s="1027"/>
      <c r="G59" s="1027"/>
      <c r="H59" s="1027"/>
      <c r="I59" s="1028"/>
      <c r="J59" s="1027"/>
      <c r="K59" s="1027"/>
      <c r="L59" s="1028"/>
      <c r="M59" s="1031"/>
      <c r="N59" s="1027"/>
      <c r="O59" s="958"/>
      <c r="P59" s="958"/>
      <c r="Q59" s="958"/>
      <c r="R59" s="958"/>
      <c r="S59" s="958"/>
      <c r="T59" s="958"/>
      <c r="U59" s="958"/>
      <c r="V59" s="958"/>
      <c r="W59" s="958"/>
      <c r="X59" s="958"/>
      <c r="Y59" s="958"/>
      <c r="Z59" s="958"/>
    </row>
    <row r="60" spans="1:26" ht="15.75" customHeight="1">
      <c r="A60" s="1024">
        <f t="shared" si="0"/>
        <v>56</v>
      </c>
      <c r="B60" s="1027"/>
      <c r="C60" s="1027"/>
      <c r="D60" s="1027"/>
      <c r="E60" s="1027"/>
      <c r="F60" s="1027"/>
      <c r="G60" s="1027"/>
      <c r="H60" s="1027"/>
      <c r="I60" s="1028"/>
      <c r="J60" s="1027"/>
      <c r="K60" s="1027"/>
      <c r="L60" s="1028"/>
      <c r="M60" s="1031"/>
      <c r="N60" s="1027"/>
      <c r="O60" s="958"/>
      <c r="P60" s="958"/>
      <c r="Q60" s="958"/>
      <c r="R60" s="958"/>
      <c r="S60" s="958"/>
      <c r="T60" s="958"/>
      <c r="U60" s="958"/>
      <c r="V60" s="958"/>
      <c r="W60" s="958"/>
      <c r="X60" s="958"/>
      <c r="Y60" s="958"/>
      <c r="Z60" s="958"/>
    </row>
    <row r="61" spans="1:26" ht="15.75" customHeight="1">
      <c r="A61" s="1024">
        <f t="shared" si="0"/>
        <v>57</v>
      </c>
      <c r="B61" s="1027"/>
      <c r="C61" s="1027"/>
      <c r="D61" s="1027"/>
      <c r="E61" s="1027"/>
      <c r="F61" s="1027"/>
      <c r="G61" s="1027"/>
      <c r="H61" s="1027"/>
      <c r="I61" s="1028"/>
      <c r="J61" s="1027"/>
      <c r="K61" s="1027"/>
      <c r="L61" s="1028"/>
      <c r="M61" s="1031"/>
      <c r="N61" s="1027"/>
      <c r="O61" s="958"/>
      <c r="P61" s="958"/>
      <c r="Q61" s="958"/>
      <c r="R61" s="958"/>
      <c r="S61" s="958"/>
      <c r="T61" s="958"/>
      <c r="U61" s="958"/>
      <c r="V61" s="958"/>
      <c r="W61" s="958"/>
      <c r="X61" s="958"/>
      <c r="Y61" s="958"/>
      <c r="Z61" s="958"/>
    </row>
    <row r="62" spans="1:26" ht="15.75" customHeight="1">
      <c r="A62" s="1024">
        <f t="shared" si="0"/>
        <v>58</v>
      </c>
      <c r="B62" s="1027"/>
      <c r="C62" s="1027"/>
      <c r="D62" s="1027"/>
      <c r="E62" s="1027"/>
      <c r="F62" s="1027"/>
      <c r="G62" s="1027"/>
      <c r="H62" s="1027"/>
      <c r="I62" s="1028"/>
      <c r="J62" s="1027"/>
      <c r="K62" s="1027"/>
      <c r="L62" s="1028"/>
      <c r="M62" s="1031"/>
      <c r="N62" s="1027"/>
      <c r="O62" s="958"/>
      <c r="P62" s="958"/>
      <c r="Q62" s="958"/>
      <c r="R62" s="958"/>
      <c r="S62" s="958"/>
      <c r="T62" s="958"/>
      <c r="U62" s="958"/>
      <c r="V62" s="958"/>
      <c r="W62" s="958"/>
      <c r="X62" s="958"/>
      <c r="Y62" s="958"/>
      <c r="Z62" s="958"/>
    </row>
    <row r="63" spans="1:26" ht="15.75" customHeight="1">
      <c r="A63" s="1024">
        <f t="shared" si="0"/>
        <v>59</v>
      </c>
      <c r="B63" s="1027"/>
      <c r="C63" s="1027"/>
      <c r="D63" s="1027"/>
      <c r="E63" s="1027"/>
      <c r="F63" s="1027"/>
      <c r="G63" s="1027"/>
      <c r="H63" s="1027"/>
      <c r="I63" s="1028"/>
      <c r="J63" s="1027"/>
      <c r="K63" s="1027"/>
      <c r="L63" s="1028"/>
      <c r="M63" s="1031"/>
      <c r="N63" s="1027"/>
      <c r="O63" s="958"/>
      <c r="P63" s="958"/>
      <c r="Q63" s="958"/>
      <c r="R63" s="958"/>
      <c r="S63" s="958"/>
      <c r="T63" s="958"/>
      <c r="U63" s="958"/>
      <c r="V63" s="958"/>
      <c r="W63" s="958"/>
      <c r="X63" s="958"/>
      <c r="Y63" s="958"/>
      <c r="Z63" s="958"/>
    </row>
    <row r="64" spans="1:26" ht="15.75" customHeight="1">
      <c r="A64" s="1024">
        <f t="shared" si="0"/>
        <v>60</v>
      </c>
      <c r="B64" s="1027"/>
      <c r="C64" s="1027"/>
      <c r="D64" s="1027"/>
      <c r="E64" s="1027"/>
      <c r="F64" s="1027"/>
      <c r="G64" s="1027"/>
      <c r="H64" s="1027"/>
      <c r="I64" s="1028"/>
      <c r="J64" s="1027"/>
      <c r="K64" s="1027"/>
      <c r="L64" s="1028"/>
      <c r="M64" s="1031"/>
      <c r="N64" s="1027"/>
      <c r="O64" s="958"/>
      <c r="P64" s="958"/>
      <c r="Q64" s="958"/>
      <c r="R64" s="958"/>
      <c r="S64" s="958"/>
      <c r="T64" s="958"/>
      <c r="U64" s="958"/>
      <c r="V64" s="958"/>
      <c r="W64" s="958"/>
      <c r="X64" s="958"/>
      <c r="Y64" s="958"/>
      <c r="Z64" s="958"/>
    </row>
    <row r="65" spans="1:26" ht="15.75" customHeight="1">
      <c r="A65" s="1024">
        <f t="shared" si="0"/>
        <v>61</v>
      </c>
      <c r="B65" s="1027"/>
      <c r="C65" s="1027"/>
      <c r="D65" s="1027"/>
      <c r="E65" s="1027"/>
      <c r="F65" s="1027"/>
      <c r="G65" s="1027"/>
      <c r="H65" s="1027"/>
      <c r="I65" s="1028"/>
      <c r="J65" s="1027"/>
      <c r="K65" s="1027"/>
      <c r="L65" s="1028"/>
      <c r="M65" s="1031"/>
      <c r="N65" s="1027"/>
      <c r="O65" s="958"/>
      <c r="P65" s="958"/>
      <c r="Q65" s="958"/>
      <c r="R65" s="958"/>
      <c r="S65" s="958"/>
      <c r="T65" s="958"/>
      <c r="U65" s="958"/>
      <c r="V65" s="958"/>
      <c r="W65" s="958"/>
      <c r="X65" s="958"/>
      <c r="Y65" s="958"/>
      <c r="Z65" s="958"/>
    </row>
    <row r="66" spans="1:26" ht="15.75" customHeight="1">
      <c r="A66" s="1024">
        <f t="shared" si="0"/>
        <v>62</v>
      </c>
      <c r="B66" s="1027"/>
      <c r="C66" s="1027"/>
      <c r="D66" s="1027"/>
      <c r="E66" s="1027"/>
      <c r="F66" s="1027"/>
      <c r="G66" s="1027"/>
      <c r="H66" s="1027"/>
      <c r="I66" s="1028"/>
      <c r="J66" s="1027"/>
      <c r="K66" s="1027"/>
      <c r="L66" s="1028"/>
      <c r="M66" s="1031"/>
      <c r="N66" s="1027"/>
      <c r="O66" s="958"/>
      <c r="P66" s="958"/>
      <c r="Q66" s="958"/>
      <c r="R66" s="958"/>
      <c r="S66" s="958"/>
      <c r="T66" s="958"/>
      <c r="U66" s="958"/>
      <c r="V66" s="958"/>
      <c r="W66" s="958"/>
      <c r="X66" s="958"/>
      <c r="Y66" s="958"/>
      <c r="Z66" s="958"/>
    </row>
    <row r="67" spans="1:26" ht="15.75" customHeight="1">
      <c r="A67" s="1024">
        <f t="shared" si="0"/>
        <v>63</v>
      </c>
      <c r="B67" s="1027"/>
      <c r="C67" s="1027"/>
      <c r="D67" s="1027"/>
      <c r="E67" s="1027"/>
      <c r="F67" s="1027"/>
      <c r="G67" s="1027"/>
      <c r="H67" s="1027"/>
      <c r="I67" s="1028"/>
      <c r="J67" s="1027"/>
      <c r="K67" s="1027"/>
      <c r="L67" s="1028"/>
      <c r="M67" s="1031"/>
      <c r="N67" s="1027"/>
      <c r="O67" s="958"/>
      <c r="P67" s="958"/>
      <c r="Q67" s="958"/>
      <c r="R67" s="958"/>
      <c r="S67" s="958"/>
      <c r="T67" s="958"/>
      <c r="U67" s="958"/>
      <c r="V67" s="958"/>
      <c r="W67" s="958"/>
      <c r="X67" s="958"/>
      <c r="Y67" s="958"/>
      <c r="Z67" s="958"/>
    </row>
    <row r="68" spans="1:26" ht="15.75" customHeight="1">
      <c r="A68" s="1024">
        <f t="shared" si="0"/>
        <v>64</v>
      </c>
      <c r="B68" s="1027"/>
      <c r="C68" s="1027"/>
      <c r="D68" s="1027"/>
      <c r="E68" s="1027"/>
      <c r="F68" s="1027"/>
      <c r="G68" s="1027"/>
      <c r="H68" s="1027"/>
      <c r="I68" s="1028"/>
      <c r="J68" s="1027"/>
      <c r="K68" s="1027"/>
      <c r="L68" s="1028"/>
      <c r="M68" s="1031"/>
      <c r="N68" s="1027"/>
      <c r="O68" s="958"/>
      <c r="P68" s="958"/>
      <c r="Q68" s="958"/>
      <c r="R68" s="958"/>
      <c r="S68" s="958"/>
      <c r="T68" s="958"/>
      <c r="U68" s="958"/>
      <c r="V68" s="958"/>
      <c r="W68" s="958"/>
      <c r="X68" s="958"/>
      <c r="Y68" s="958"/>
      <c r="Z68" s="958"/>
    </row>
    <row r="69" spans="1:26" ht="15.75" customHeight="1">
      <c r="A69" s="1024">
        <f t="shared" si="0"/>
        <v>65</v>
      </c>
      <c r="B69" s="1027"/>
      <c r="C69" s="1027"/>
      <c r="D69" s="1027"/>
      <c r="E69" s="1027"/>
      <c r="F69" s="1027"/>
      <c r="G69" s="1027"/>
      <c r="H69" s="1027"/>
      <c r="I69" s="1028"/>
      <c r="J69" s="1027"/>
      <c r="K69" s="1027"/>
      <c r="L69" s="1028"/>
      <c r="M69" s="1031"/>
      <c r="N69" s="1027"/>
      <c r="O69" s="958"/>
      <c r="P69" s="958"/>
      <c r="Q69" s="958"/>
      <c r="R69" s="958"/>
      <c r="S69" s="958"/>
      <c r="T69" s="958"/>
      <c r="U69" s="958"/>
      <c r="V69" s="958"/>
      <c r="W69" s="958"/>
      <c r="X69" s="958"/>
      <c r="Y69" s="958"/>
      <c r="Z69" s="958"/>
    </row>
    <row r="70" spans="1:26" ht="15.75" customHeight="1">
      <c r="A70" s="1024">
        <f t="shared" si="0"/>
        <v>66</v>
      </c>
      <c r="B70" s="1027"/>
      <c r="C70" s="1027"/>
      <c r="D70" s="1027"/>
      <c r="E70" s="1027"/>
      <c r="F70" s="1027"/>
      <c r="G70" s="1027"/>
      <c r="H70" s="1027"/>
      <c r="I70" s="1028"/>
      <c r="J70" s="1027"/>
      <c r="K70" s="1027"/>
      <c r="L70" s="1028"/>
      <c r="M70" s="1031"/>
      <c r="N70" s="1027"/>
      <c r="O70" s="958"/>
      <c r="P70" s="958"/>
      <c r="Q70" s="958"/>
      <c r="R70" s="958"/>
      <c r="S70" s="958"/>
      <c r="T70" s="958"/>
      <c r="U70" s="958"/>
      <c r="V70" s="958"/>
      <c r="W70" s="958"/>
      <c r="X70" s="958"/>
      <c r="Y70" s="958"/>
      <c r="Z70" s="958"/>
    </row>
    <row r="71" spans="1:26" ht="15.75" customHeight="1">
      <c r="A71" s="1024">
        <f t="shared" si="0"/>
        <v>67</v>
      </c>
      <c r="B71" s="1027"/>
      <c r="C71" s="1027"/>
      <c r="D71" s="1027"/>
      <c r="E71" s="1027"/>
      <c r="F71" s="1027"/>
      <c r="G71" s="1027"/>
      <c r="H71" s="1027"/>
      <c r="I71" s="1028"/>
      <c r="J71" s="1027"/>
      <c r="K71" s="1027"/>
      <c r="L71" s="1028"/>
      <c r="M71" s="1031"/>
      <c r="N71" s="1027"/>
      <c r="O71" s="958"/>
      <c r="P71" s="958"/>
      <c r="Q71" s="958"/>
      <c r="R71" s="958"/>
      <c r="S71" s="958"/>
      <c r="T71" s="958"/>
      <c r="U71" s="958"/>
      <c r="V71" s="958"/>
      <c r="W71" s="958"/>
      <c r="X71" s="958"/>
      <c r="Y71" s="958"/>
      <c r="Z71" s="958"/>
    </row>
    <row r="72" spans="1:26" ht="15.75" customHeight="1">
      <c r="A72" s="1024">
        <f t="shared" si="0"/>
        <v>68</v>
      </c>
      <c r="B72" s="1027"/>
      <c r="C72" s="1027"/>
      <c r="D72" s="1027"/>
      <c r="E72" s="1027"/>
      <c r="F72" s="1027"/>
      <c r="G72" s="1027"/>
      <c r="H72" s="1027"/>
      <c r="I72" s="1028"/>
      <c r="J72" s="1027"/>
      <c r="K72" s="1027"/>
      <c r="L72" s="1028"/>
      <c r="M72" s="1031"/>
      <c r="N72" s="1027"/>
      <c r="O72" s="958"/>
      <c r="P72" s="958"/>
      <c r="Q72" s="958"/>
      <c r="R72" s="958"/>
      <c r="S72" s="958"/>
      <c r="T72" s="958"/>
      <c r="U72" s="958"/>
      <c r="V72" s="958"/>
      <c r="W72" s="958"/>
      <c r="X72" s="958"/>
      <c r="Y72" s="958"/>
      <c r="Z72" s="958"/>
    </row>
    <row r="73" spans="1:26" ht="15.75" customHeight="1">
      <c r="A73" s="1024">
        <f t="shared" si="0"/>
        <v>69</v>
      </c>
      <c r="B73" s="1027"/>
      <c r="C73" s="1027"/>
      <c r="D73" s="1027"/>
      <c r="E73" s="1027"/>
      <c r="F73" s="1027"/>
      <c r="G73" s="1027"/>
      <c r="H73" s="1027"/>
      <c r="I73" s="1028"/>
      <c r="J73" s="1027"/>
      <c r="K73" s="1027"/>
      <c r="L73" s="1028"/>
      <c r="M73" s="1031"/>
      <c r="N73" s="1027"/>
      <c r="O73" s="958"/>
      <c r="P73" s="958"/>
      <c r="Q73" s="958"/>
      <c r="R73" s="958"/>
      <c r="S73" s="958"/>
      <c r="T73" s="958"/>
      <c r="U73" s="958"/>
      <c r="V73" s="958"/>
      <c r="W73" s="958"/>
      <c r="X73" s="958"/>
      <c r="Y73" s="958"/>
      <c r="Z73" s="958"/>
    </row>
    <row r="74" spans="1:26" ht="15.75" customHeight="1">
      <c r="A74" s="1024">
        <f t="shared" si="0"/>
        <v>70</v>
      </c>
      <c r="B74" s="1027"/>
      <c r="C74" s="1027"/>
      <c r="D74" s="1027"/>
      <c r="E74" s="1027"/>
      <c r="F74" s="1027"/>
      <c r="G74" s="1027"/>
      <c r="H74" s="1027"/>
      <c r="I74" s="1028"/>
      <c r="J74" s="1027"/>
      <c r="K74" s="1027"/>
      <c r="L74" s="1028"/>
      <c r="M74" s="1031"/>
      <c r="N74" s="1027"/>
      <c r="O74" s="958"/>
      <c r="P74" s="958"/>
      <c r="Q74" s="958"/>
      <c r="R74" s="958"/>
      <c r="S74" s="958"/>
      <c r="T74" s="958"/>
      <c r="U74" s="958"/>
      <c r="V74" s="958"/>
      <c r="W74" s="958"/>
      <c r="X74" s="958"/>
      <c r="Y74" s="958"/>
      <c r="Z74" s="958"/>
    </row>
    <row r="75" spans="1:26" ht="15.75" customHeight="1">
      <c r="A75" s="1024">
        <f t="shared" si="0"/>
        <v>71</v>
      </c>
      <c r="B75" s="1027"/>
      <c r="C75" s="1027"/>
      <c r="D75" s="1027"/>
      <c r="E75" s="1027"/>
      <c r="F75" s="1027"/>
      <c r="G75" s="1027"/>
      <c r="H75" s="1027"/>
      <c r="I75" s="1028"/>
      <c r="J75" s="1027"/>
      <c r="K75" s="1027"/>
      <c r="L75" s="1028"/>
      <c r="M75" s="1031"/>
      <c r="N75" s="1027"/>
      <c r="O75" s="958"/>
      <c r="P75" s="958"/>
      <c r="Q75" s="958"/>
      <c r="R75" s="958"/>
      <c r="S75" s="958"/>
      <c r="T75" s="958"/>
      <c r="U75" s="958"/>
      <c r="V75" s="958"/>
      <c r="W75" s="958"/>
      <c r="X75" s="958"/>
      <c r="Y75" s="958"/>
      <c r="Z75" s="958"/>
    </row>
    <row r="76" spans="1:26" ht="15.75" customHeight="1">
      <c r="A76" s="1024">
        <f t="shared" si="0"/>
        <v>72</v>
      </c>
      <c r="B76" s="1027"/>
      <c r="C76" s="1027"/>
      <c r="D76" s="1027"/>
      <c r="E76" s="1027"/>
      <c r="F76" s="1027"/>
      <c r="G76" s="1027"/>
      <c r="H76" s="1027"/>
      <c r="I76" s="1028"/>
      <c r="J76" s="1027"/>
      <c r="K76" s="1027"/>
      <c r="L76" s="1028"/>
      <c r="M76" s="1031"/>
      <c r="N76" s="1027"/>
      <c r="O76" s="958"/>
      <c r="P76" s="958"/>
      <c r="Q76" s="958"/>
      <c r="R76" s="958"/>
      <c r="S76" s="958"/>
      <c r="T76" s="958"/>
      <c r="U76" s="958"/>
      <c r="V76" s="958"/>
      <c r="W76" s="958"/>
      <c r="X76" s="958"/>
      <c r="Y76" s="958"/>
      <c r="Z76" s="958"/>
    </row>
    <row r="77" spans="1:26" ht="15.75" customHeight="1">
      <c r="A77" s="1024">
        <f t="shared" si="0"/>
        <v>73</v>
      </c>
      <c r="B77" s="1027"/>
      <c r="C77" s="1027"/>
      <c r="D77" s="1027"/>
      <c r="E77" s="1027"/>
      <c r="F77" s="1027"/>
      <c r="G77" s="1027"/>
      <c r="H77" s="1027"/>
      <c r="I77" s="1028"/>
      <c r="J77" s="1027"/>
      <c r="K77" s="1027"/>
      <c r="L77" s="1028"/>
      <c r="M77" s="1031"/>
      <c r="N77" s="1027"/>
      <c r="O77" s="958"/>
      <c r="P77" s="958"/>
      <c r="Q77" s="958"/>
      <c r="R77" s="958"/>
      <c r="S77" s="958"/>
      <c r="T77" s="958"/>
      <c r="U77" s="958"/>
      <c r="V77" s="958"/>
      <c r="W77" s="958"/>
      <c r="X77" s="958"/>
      <c r="Y77" s="958"/>
      <c r="Z77" s="958"/>
    </row>
    <row r="78" spans="1:26" ht="15.75" customHeight="1">
      <c r="A78" s="1024">
        <f t="shared" si="0"/>
        <v>74</v>
      </c>
      <c r="B78" s="1027"/>
      <c r="C78" s="1027"/>
      <c r="D78" s="1027"/>
      <c r="E78" s="1027"/>
      <c r="F78" s="1027"/>
      <c r="G78" s="1027"/>
      <c r="H78" s="1027"/>
      <c r="I78" s="1028"/>
      <c r="J78" s="1027"/>
      <c r="K78" s="1027"/>
      <c r="L78" s="1028"/>
      <c r="M78" s="1031"/>
      <c r="N78" s="1027"/>
      <c r="O78" s="958"/>
      <c r="P78" s="958"/>
      <c r="Q78" s="958"/>
      <c r="R78" s="958"/>
      <c r="S78" s="958"/>
      <c r="T78" s="958"/>
      <c r="U78" s="958"/>
      <c r="V78" s="958"/>
      <c r="W78" s="958"/>
      <c r="X78" s="958"/>
      <c r="Y78" s="958"/>
      <c r="Z78" s="958"/>
    </row>
    <row r="79" spans="1:26" ht="15.75" customHeight="1">
      <c r="A79" s="1024">
        <f t="shared" si="0"/>
        <v>75</v>
      </c>
      <c r="B79" s="1027"/>
      <c r="C79" s="1027"/>
      <c r="D79" s="1027"/>
      <c r="E79" s="1027"/>
      <c r="F79" s="1027"/>
      <c r="G79" s="1027"/>
      <c r="H79" s="1027"/>
      <c r="I79" s="1028"/>
      <c r="J79" s="1027"/>
      <c r="K79" s="1027"/>
      <c r="L79" s="1028"/>
      <c r="M79" s="1031"/>
      <c r="N79" s="1027"/>
      <c r="O79" s="958"/>
      <c r="P79" s="958"/>
      <c r="Q79" s="958"/>
      <c r="R79" s="958"/>
      <c r="S79" s="958"/>
      <c r="T79" s="958"/>
      <c r="U79" s="958"/>
      <c r="V79" s="958"/>
      <c r="W79" s="958"/>
      <c r="X79" s="958"/>
      <c r="Y79" s="958"/>
      <c r="Z79" s="958"/>
    </row>
    <row r="80" spans="1:26" ht="15.75" customHeight="1">
      <c r="A80" s="1024">
        <f t="shared" si="0"/>
        <v>76</v>
      </c>
      <c r="B80" s="1027"/>
      <c r="C80" s="1027"/>
      <c r="D80" s="1027"/>
      <c r="E80" s="1027"/>
      <c r="F80" s="1027"/>
      <c r="G80" s="1027"/>
      <c r="H80" s="1027"/>
      <c r="I80" s="1028"/>
      <c r="J80" s="1027"/>
      <c r="K80" s="1027"/>
      <c r="L80" s="1028"/>
      <c r="M80" s="1031"/>
      <c r="N80" s="1027"/>
      <c r="O80" s="958"/>
      <c r="P80" s="958"/>
      <c r="Q80" s="958"/>
      <c r="R80" s="958"/>
      <c r="S80" s="958"/>
      <c r="T80" s="958"/>
      <c r="U80" s="958"/>
      <c r="V80" s="958"/>
      <c r="W80" s="958"/>
      <c r="X80" s="958"/>
      <c r="Y80" s="958"/>
      <c r="Z80" s="958"/>
    </row>
    <row r="81" spans="1:26" ht="15.75" customHeight="1">
      <c r="A81" s="1024">
        <f t="shared" si="0"/>
        <v>77</v>
      </c>
      <c r="B81" s="1027"/>
      <c r="C81" s="1027"/>
      <c r="D81" s="1027"/>
      <c r="E81" s="1027"/>
      <c r="F81" s="1027"/>
      <c r="G81" s="1027"/>
      <c r="H81" s="1027"/>
      <c r="I81" s="1028"/>
      <c r="J81" s="1027"/>
      <c r="K81" s="1027"/>
      <c r="L81" s="1028"/>
      <c r="M81" s="1031"/>
      <c r="N81" s="1027"/>
      <c r="O81" s="958"/>
      <c r="P81" s="958"/>
      <c r="Q81" s="958"/>
      <c r="R81" s="958"/>
      <c r="S81" s="958"/>
      <c r="T81" s="958"/>
      <c r="U81" s="958"/>
      <c r="V81" s="958"/>
      <c r="W81" s="958"/>
      <c r="X81" s="958"/>
      <c r="Y81" s="958"/>
      <c r="Z81" s="958"/>
    </row>
    <row r="82" spans="1:26" ht="15.75" customHeight="1">
      <c r="A82" s="1024">
        <f t="shared" si="0"/>
        <v>78</v>
      </c>
      <c r="B82" s="1027"/>
      <c r="C82" s="1027"/>
      <c r="D82" s="1027"/>
      <c r="E82" s="1027"/>
      <c r="F82" s="1027"/>
      <c r="G82" s="1027"/>
      <c r="H82" s="1027"/>
      <c r="I82" s="1028"/>
      <c r="J82" s="1027"/>
      <c r="K82" s="1027"/>
      <c r="L82" s="1028"/>
      <c r="M82" s="1031"/>
      <c r="N82" s="1027"/>
      <c r="O82" s="958"/>
      <c r="P82" s="958"/>
      <c r="Q82" s="958"/>
      <c r="R82" s="958"/>
      <c r="S82" s="958"/>
      <c r="T82" s="958"/>
      <c r="U82" s="958"/>
      <c r="V82" s="958"/>
      <c r="W82" s="958"/>
      <c r="X82" s="958"/>
      <c r="Y82" s="958"/>
      <c r="Z82" s="958"/>
    </row>
    <row r="83" spans="1:26" ht="15.75" customHeight="1">
      <c r="A83" s="1024">
        <f t="shared" si="0"/>
        <v>79</v>
      </c>
      <c r="B83" s="1027"/>
      <c r="C83" s="1027"/>
      <c r="D83" s="1027"/>
      <c r="E83" s="1027"/>
      <c r="F83" s="1027"/>
      <c r="G83" s="1027"/>
      <c r="H83" s="1027"/>
      <c r="I83" s="1028"/>
      <c r="J83" s="1027"/>
      <c r="K83" s="1027"/>
      <c r="L83" s="1028"/>
      <c r="M83" s="1031"/>
      <c r="N83" s="1027"/>
      <c r="O83" s="958"/>
      <c r="P83" s="958"/>
      <c r="Q83" s="958"/>
      <c r="R83" s="958"/>
      <c r="S83" s="958"/>
      <c r="T83" s="958"/>
      <c r="U83" s="958"/>
      <c r="V83" s="958"/>
      <c r="W83" s="958"/>
      <c r="X83" s="958"/>
      <c r="Y83" s="958"/>
      <c r="Z83" s="958"/>
    </row>
    <row r="84" spans="1:26" ht="15.75" customHeight="1">
      <c r="A84" s="1024">
        <f t="shared" si="0"/>
        <v>80</v>
      </c>
      <c r="B84" s="1027"/>
      <c r="C84" s="1027"/>
      <c r="D84" s="1027"/>
      <c r="E84" s="1027"/>
      <c r="F84" s="1027"/>
      <c r="G84" s="1027"/>
      <c r="H84" s="1027"/>
      <c r="I84" s="1028"/>
      <c r="J84" s="1027"/>
      <c r="K84" s="1027"/>
      <c r="L84" s="1028"/>
      <c r="M84" s="1031"/>
      <c r="N84" s="1027"/>
      <c r="O84" s="958"/>
      <c r="P84" s="958"/>
      <c r="Q84" s="958"/>
      <c r="R84" s="958"/>
      <c r="S84" s="958"/>
      <c r="T84" s="958"/>
      <c r="U84" s="958"/>
      <c r="V84" s="958"/>
      <c r="W84" s="958"/>
      <c r="X84" s="958"/>
      <c r="Y84" s="958"/>
      <c r="Z84" s="958"/>
    </row>
    <row r="85" spans="1:26" ht="15.75" customHeight="1">
      <c r="A85" s="1024">
        <f t="shared" si="0"/>
        <v>81</v>
      </c>
      <c r="B85" s="1027"/>
      <c r="C85" s="1027"/>
      <c r="D85" s="1027"/>
      <c r="E85" s="1027"/>
      <c r="F85" s="1027"/>
      <c r="G85" s="1027"/>
      <c r="H85" s="1027"/>
      <c r="I85" s="1028"/>
      <c r="J85" s="1027"/>
      <c r="K85" s="1027"/>
      <c r="L85" s="1028"/>
      <c r="M85" s="1031"/>
      <c r="N85" s="1027"/>
      <c r="O85" s="958"/>
      <c r="P85" s="958"/>
      <c r="Q85" s="958"/>
      <c r="R85" s="958"/>
      <c r="S85" s="958"/>
      <c r="T85" s="958"/>
      <c r="U85" s="958"/>
      <c r="V85" s="958"/>
      <c r="W85" s="958"/>
      <c r="X85" s="958"/>
      <c r="Y85" s="958"/>
      <c r="Z85" s="958"/>
    </row>
    <row r="86" spans="1:26" ht="15.75" customHeight="1">
      <c r="A86" s="1024">
        <f t="shared" si="0"/>
        <v>82</v>
      </c>
      <c r="B86" s="1027"/>
      <c r="C86" s="1027"/>
      <c r="D86" s="1027"/>
      <c r="E86" s="1027"/>
      <c r="F86" s="1027"/>
      <c r="G86" s="1027"/>
      <c r="H86" s="1027"/>
      <c r="I86" s="1028"/>
      <c r="J86" s="1027"/>
      <c r="K86" s="1027"/>
      <c r="L86" s="1028"/>
      <c r="M86" s="1031"/>
      <c r="N86" s="1027"/>
      <c r="O86" s="958"/>
      <c r="P86" s="958"/>
      <c r="Q86" s="958"/>
      <c r="R86" s="958"/>
      <c r="S86" s="958"/>
      <c r="T86" s="958"/>
      <c r="U86" s="958"/>
      <c r="V86" s="958"/>
      <c r="W86" s="958"/>
      <c r="X86" s="958"/>
      <c r="Y86" s="958"/>
      <c r="Z86" s="958"/>
    </row>
    <row r="87" spans="1:26" ht="15.75" customHeight="1">
      <c r="A87" s="1024">
        <f t="shared" si="0"/>
        <v>83</v>
      </c>
      <c r="B87" s="1027"/>
      <c r="C87" s="1027"/>
      <c r="D87" s="1027"/>
      <c r="E87" s="1027"/>
      <c r="F87" s="1027"/>
      <c r="G87" s="1027"/>
      <c r="H87" s="1027"/>
      <c r="I87" s="1028"/>
      <c r="J87" s="1027"/>
      <c r="K87" s="1027"/>
      <c r="L87" s="1028"/>
      <c r="M87" s="1031"/>
      <c r="N87" s="1027"/>
      <c r="O87" s="958"/>
      <c r="P87" s="958"/>
      <c r="Q87" s="958"/>
      <c r="R87" s="958"/>
      <c r="S87" s="958"/>
      <c r="T87" s="958"/>
      <c r="U87" s="958"/>
      <c r="V87" s="958"/>
      <c r="W87" s="958"/>
      <c r="X87" s="958"/>
      <c r="Y87" s="958"/>
      <c r="Z87" s="958"/>
    </row>
    <row r="88" spans="1:26" ht="15.75" customHeight="1">
      <c r="A88" s="1024">
        <f t="shared" si="0"/>
        <v>84</v>
      </c>
      <c r="B88" s="1027"/>
      <c r="C88" s="1027"/>
      <c r="D88" s="1027"/>
      <c r="E88" s="1027"/>
      <c r="F88" s="1027"/>
      <c r="G88" s="1027"/>
      <c r="H88" s="1027"/>
      <c r="I88" s="1028"/>
      <c r="J88" s="1027"/>
      <c r="K88" s="1027"/>
      <c r="L88" s="1028"/>
      <c r="M88" s="1031"/>
      <c r="N88" s="1027"/>
      <c r="O88" s="958"/>
      <c r="P88" s="958"/>
      <c r="Q88" s="958"/>
      <c r="R88" s="958"/>
      <c r="S88" s="958"/>
      <c r="T88" s="958"/>
      <c r="U88" s="958"/>
      <c r="V88" s="958"/>
      <c r="W88" s="958"/>
      <c r="X88" s="958"/>
      <c r="Y88" s="958"/>
      <c r="Z88" s="958"/>
    </row>
    <row r="89" spans="1:26" ht="15.75" customHeight="1">
      <c r="A89" s="1024">
        <f t="shared" si="0"/>
        <v>85</v>
      </c>
      <c r="B89" s="1027"/>
      <c r="C89" s="1027"/>
      <c r="D89" s="1027"/>
      <c r="E89" s="1027"/>
      <c r="F89" s="1027"/>
      <c r="G89" s="1027"/>
      <c r="H89" s="1027"/>
      <c r="I89" s="1028"/>
      <c r="J89" s="1027"/>
      <c r="K89" s="1027"/>
      <c r="L89" s="1028"/>
      <c r="M89" s="1031"/>
      <c r="N89" s="1027"/>
      <c r="O89" s="958"/>
      <c r="P89" s="958"/>
      <c r="Q89" s="958"/>
      <c r="R89" s="958"/>
      <c r="S89" s="958"/>
      <c r="T89" s="958"/>
      <c r="U89" s="958"/>
      <c r="V89" s="958"/>
      <c r="W89" s="958"/>
      <c r="X89" s="958"/>
      <c r="Y89" s="958"/>
      <c r="Z89" s="958"/>
    </row>
    <row r="90" spans="1:26" ht="15.75" customHeight="1">
      <c r="A90" s="1024">
        <f t="shared" si="0"/>
        <v>86</v>
      </c>
      <c r="B90" s="1027"/>
      <c r="C90" s="1027"/>
      <c r="D90" s="1027"/>
      <c r="E90" s="1027"/>
      <c r="F90" s="1027"/>
      <c r="G90" s="1027"/>
      <c r="H90" s="1027"/>
      <c r="I90" s="1028"/>
      <c r="J90" s="1027"/>
      <c r="K90" s="1027"/>
      <c r="L90" s="1028"/>
      <c r="M90" s="1031"/>
      <c r="N90" s="1027"/>
      <c r="O90" s="958"/>
      <c r="P90" s="958"/>
      <c r="Q90" s="958"/>
      <c r="R90" s="958"/>
      <c r="S90" s="958"/>
      <c r="T90" s="958"/>
      <c r="U90" s="958"/>
      <c r="V90" s="958"/>
      <c r="W90" s="958"/>
      <c r="X90" s="958"/>
      <c r="Y90" s="958"/>
      <c r="Z90" s="958"/>
    </row>
    <row r="91" spans="1:26" ht="15.75" customHeight="1">
      <c r="A91" s="1024">
        <f t="shared" si="0"/>
        <v>87</v>
      </c>
      <c r="B91" s="1027"/>
      <c r="C91" s="1027"/>
      <c r="D91" s="1027"/>
      <c r="E91" s="1027"/>
      <c r="F91" s="1027"/>
      <c r="G91" s="1027"/>
      <c r="H91" s="1027"/>
      <c r="I91" s="1028"/>
      <c r="J91" s="1027"/>
      <c r="K91" s="1027"/>
      <c r="L91" s="1028"/>
      <c r="M91" s="1031"/>
      <c r="N91" s="1027"/>
      <c r="O91" s="958"/>
      <c r="P91" s="958"/>
      <c r="Q91" s="958"/>
      <c r="R91" s="958"/>
      <c r="S91" s="958"/>
      <c r="T91" s="958"/>
      <c r="U91" s="958"/>
      <c r="V91" s="958"/>
      <c r="W91" s="958"/>
      <c r="X91" s="958"/>
      <c r="Y91" s="958"/>
      <c r="Z91" s="958"/>
    </row>
    <row r="92" spans="1:26" ht="15.75" customHeight="1">
      <c r="A92" s="1024">
        <f t="shared" si="0"/>
        <v>88</v>
      </c>
      <c r="B92" s="1027"/>
      <c r="C92" s="1027"/>
      <c r="D92" s="1027"/>
      <c r="E92" s="1027"/>
      <c r="F92" s="1027"/>
      <c r="G92" s="1027"/>
      <c r="H92" s="1027"/>
      <c r="I92" s="1028"/>
      <c r="J92" s="1027"/>
      <c r="K92" s="1027"/>
      <c r="L92" s="1028"/>
      <c r="M92" s="1031"/>
      <c r="N92" s="1027"/>
      <c r="O92" s="958"/>
      <c r="P92" s="958"/>
      <c r="Q92" s="958"/>
      <c r="R92" s="958"/>
      <c r="S92" s="958"/>
      <c r="T92" s="958"/>
      <c r="U92" s="958"/>
      <c r="V92" s="958"/>
      <c r="W92" s="958"/>
      <c r="X92" s="958"/>
      <c r="Y92" s="958"/>
      <c r="Z92" s="958"/>
    </row>
    <row r="93" spans="1:26" ht="15.75" customHeight="1">
      <c r="A93" s="1024">
        <f t="shared" si="0"/>
        <v>89</v>
      </c>
      <c r="B93" s="1027"/>
      <c r="C93" s="1027"/>
      <c r="D93" s="1027"/>
      <c r="E93" s="1027"/>
      <c r="F93" s="1027"/>
      <c r="G93" s="1027"/>
      <c r="H93" s="1027"/>
      <c r="I93" s="1028"/>
      <c r="J93" s="1027"/>
      <c r="K93" s="1027"/>
      <c r="L93" s="1028"/>
      <c r="M93" s="1031"/>
      <c r="N93" s="1027"/>
      <c r="O93" s="958"/>
      <c r="P93" s="958"/>
      <c r="Q93" s="958"/>
      <c r="R93" s="958"/>
      <c r="S93" s="958"/>
      <c r="T93" s="958"/>
      <c r="U93" s="958"/>
      <c r="V93" s="958"/>
      <c r="W93" s="958"/>
      <c r="X93" s="958"/>
      <c r="Y93" s="958"/>
      <c r="Z93" s="958"/>
    </row>
    <row r="94" spans="1:26" ht="15.75" customHeight="1">
      <c r="A94" s="1024">
        <f t="shared" si="0"/>
        <v>90</v>
      </c>
      <c r="B94" s="1027"/>
      <c r="C94" s="1027"/>
      <c r="D94" s="1027"/>
      <c r="E94" s="1027"/>
      <c r="F94" s="1027"/>
      <c r="G94" s="1027"/>
      <c r="H94" s="1027"/>
      <c r="I94" s="1028"/>
      <c r="J94" s="1027"/>
      <c r="K94" s="1027"/>
      <c r="L94" s="1028"/>
      <c r="M94" s="1031"/>
      <c r="N94" s="1027"/>
      <c r="O94" s="958"/>
      <c r="P94" s="958"/>
      <c r="Q94" s="958"/>
      <c r="R94" s="958"/>
      <c r="S94" s="958"/>
      <c r="T94" s="958"/>
      <c r="U94" s="958"/>
      <c r="V94" s="958"/>
      <c r="W94" s="958"/>
      <c r="X94" s="958"/>
      <c r="Y94" s="958"/>
      <c r="Z94" s="958"/>
    </row>
    <row r="95" spans="1:26" ht="15.75" customHeight="1">
      <c r="A95" s="1024">
        <f t="shared" si="0"/>
        <v>91</v>
      </c>
      <c r="B95" s="1027"/>
      <c r="C95" s="1027"/>
      <c r="D95" s="1027"/>
      <c r="E95" s="1027"/>
      <c r="F95" s="1027"/>
      <c r="G95" s="1027"/>
      <c r="H95" s="1027"/>
      <c r="I95" s="1028"/>
      <c r="J95" s="1027"/>
      <c r="K95" s="1027"/>
      <c r="L95" s="1028"/>
      <c r="M95" s="1031"/>
      <c r="N95" s="1027"/>
      <c r="O95" s="958"/>
      <c r="P95" s="958"/>
      <c r="Q95" s="958"/>
      <c r="R95" s="958"/>
      <c r="S95" s="958"/>
      <c r="T95" s="958"/>
      <c r="U95" s="958"/>
      <c r="V95" s="958"/>
      <c r="W95" s="958"/>
      <c r="X95" s="958"/>
      <c r="Y95" s="958"/>
      <c r="Z95" s="958"/>
    </row>
    <row r="96" spans="1:26" ht="15.75" customHeight="1">
      <c r="A96" s="1024">
        <f t="shared" si="0"/>
        <v>92</v>
      </c>
      <c r="B96" s="1027"/>
      <c r="C96" s="1027"/>
      <c r="D96" s="1027"/>
      <c r="E96" s="1027"/>
      <c r="F96" s="1027"/>
      <c r="G96" s="1027"/>
      <c r="H96" s="1027"/>
      <c r="I96" s="1028"/>
      <c r="J96" s="1027"/>
      <c r="K96" s="1027"/>
      <c r="L96" s="1028"/>
      <c r="M96" s="1031"/>
      <c r="N96" s="1027"/>
      <c r="O96" s="958"/>
      <c r="P96" s="958"/>
      <c r="Q96" s="958"/>
      <c r="R96" s="958"/>
      <c r="S96" s="958"/>
      <c r="T96" s="958"/>
      <c r="U96" s="958"/>
      <c r="V96" s="958"/>
      <c r="W96" s="958"/>
      <c r="X96" s="958"/>
      <c r="Y96" s="958"/>
      <c r="Z96" s="958"/>
    </row>
    <row r="97" spans="1:26" ht="15.75" customHeight="1">
      <c r="A97" s="1024">
        <f t="shared" si="0"/>
        <v>93</v>
      </c>
      <c r="B97" s="1027"/>
      <c r="C97" s="1027"/>
      <c r="D97" s="1027"/>
      <c r="E97" s="1027"/>
      <c r="F97" s="1027"/>
      <c r="G97" s="1027"/>
      <c r="H97" s="1027"/>
      <c r="I97" s="1028"/>
      <c r="J97" s="1027"/>
      <c r="K97" s="1027"/>
      <c r="L97" s="1028"/>
      <c r="M97" s="1031"/>
      <c r="N97" s="1027"/>
      <c r="O97" s="958"/>
      <c r="P97" s="958"/>
      <c r="Q97" s="958"/>
      <c r="R97" s="958"/>
      <c r="S97" s="958"/>
      <c r="T97" s="958"/>
      <c r="U97" s="958"/>
      <c r="V97" s="958"/>
      <c r="W97" s="958"/>
      <c r="X97" s="958"/>
      <c r="Y97" s="958"/>
      <c r="Z97" s="958"/>
    </row>
    <row r="98" spans="1:26" ht="15.75" customHeight="1">
      <c r="A98" s="1024">
        <f t="shared" si="0"/>
        <v>94</v>
      </c>
      <c r="B98" s="1027"/>
      <c r="C98" s="1027"/>
      <c r="D98" s="1027"/>
      <c r="E98" s="1027"/>
      <c r="F98" s="1027"/>
      <c r="G98" s="1027"/>
      <c r="H98" s="1027"/>
      <c r="I98" s="1028"/>
      <c r="J98" s="1027"/>
      <c r="K98" s="1027"/>
      <c r="L98" s="1028"/>
      <c r="M98" s="1031"/>
      <c r="N98" s="1027"/>
      <c r="O98" s="958"/>
      <c r="P98" s="958"/>
      <c r="Q98" s="958"/>
      <c r="R98" s="958"/>
      <c r="S98" s="958"/>
      <c r="T98" s="958"/>
      <c r="U98" s="958"/>
      <c r="V98" s="958"/>
      <c r="W98" s="958"/>
      <c r="X98" s="958"/>
      <c r="Y98" s="958"/>
      <c r="Z98" s="958"/>
    </row>
    <row r="99" spans="1:26" ht="15.75" customHeight="1">
      <c r="A99" s="1024">
        <f t="shared" si="0"/>
        <v>95</v>
      </c>
      <c r="B99" s="1027"/>
      <c r="C99" s="1027"/>
      <c r="D99" s="1027"/>
      <c r="E99" s="1027"/>
      <c r="F99" s="1027"/>
      <c r="G99" s="1027"/>
      <c r="H99" s="1027"/>
      <c r="I99" s="1028"/>
      <c r="J99" s="1027"/>
      <c r="K99" s="1027"/>
      <c r="L99" s="1028"/>
      <c r="M99" s="1031"/>
      <c r="N99" s="1027"/>
      <c r="O99" s="958"/>
      <c r="P99" s="958"/>
      <c r="Q99" s="958"/>
      <c r="R99" s="958"/>
      <c r="S99" s="958"/>
      <c r="T99" s="958"/>
      <c r="U99" s="958"/>
      <c r="V99" s="958"/>
      <c r="W99" s="958"/>
      <c r="X99" s="958"/>
      <c r="Y99" s="958"/>
      <c r="Z99" s="958"/>
    </row>
    <row r="100" spans="1:26" ht="15.75" customHeight="1">
      <c r="A100" s="1024">
        <f t="shared" si="0"/>
        <v>96</v>
      </c>
      <c r="B100" s="1027"/>
      <c r="C100" s="1027"/>
      <c r="D100" s="1027"/>
      <c r="E100" s="1027"/>
      <c r="F100" s="1027"/>
      <c r="G100" s="1027"/>
      <c r="H100" s="1027"/>
      <c r="I100" s="1028"/>
      <c r="J100" s="1027"/>
      <c r="K100" s="1027"/>
      <c r="L100" s="1028"/>
      <c r="M100" s="1031"/>
      <c r="N100" s="1027"/>
      <c r="O100" s="958"/>
      <c r="P100" s="958"/>
      <c r="Q100" s="958"/>
      <c r="R100" s="958"/>
      <c r="S100" s="958"/>
      <c r="T100" s="958"/>
      <c r="U100" s="958"/>
      <c r="V100" s="958"/>
      <c r="W100" s="958"/>
      <c r="X100" s="958"/>
      <c r="Y100" s="958"/>
      <c r="Z100" s="958"/>
    </row>
    <row r="101" spans="1:26" ht="15.75" customHeight="1">
      <c r="A101" s="1024">
        <f t="shared" si="0"/>
        <v>97</v>
      </c>
      <c r="B101" s="1027"/>
      <c r="C101" s="1027"/>
      <c r="D101" s="1027"/>
      <c r="E101" s="1027"/>
      <c r="F101" s="1027"/>
      <c r="G101" s="1027"/>
      <c r="H101" s="1027"/>
      <c r="I101" s="1028"/>
      <c r="J101" s="1027"/>
      <c r="K101" s="1027"/>
      <c r="L101" s="1028"/>
      <c r="M101" s="1031"/>
      <c r="N101" s="1027"/>
      <c r="O101" s="958"/>
      <c r="P101" s="958"/>
      <c r="Q101" s="958"/>
      <c r="R101" s="958"/>
      <c r="S101" s="958"/>
      <c r="T101" s="958"/>
      <c r="U101" s="958"/>
      <c r="V101" s="958"/>
      <c r="W101" s="958"/>
      <c r="X101" s="958"/>
      <c r="Y101" s="958"/>
      <c r="Z101" s="958"/>
    </row>
    <row r="102" spans="1:26" ht="15.75" customHeight="1">
      <c r="A102" s="1024">
        <f t="shared" si="0"/>
        <v>98</v>
      </c>
      <c r="B102" s="958"/>
      <c r="C102" s="958"/>
      <c r="D102" s="958"/>
      <c r="E102" s="958"/>
      <c r="F102" s="958"/>
      <c r="G102" s="958"/>
      <c r="H102" s="958"/>
      <c r="I102" s="1032"/>
      <c r="J102" s="958"/>
      <c r="K102" s="958"/>
      <c r="L102" s="1032"/>
      <c r="M102" s="108"/>
      <c r="N102" s="958"/>
      <c r="O102" s="958"/>
      <c r="P102" s="958"/>
      <c r="Q102" s="958"/>
      <c r="R102" s="958"/>
      <c r="S102" s="958"/>
      <c r="T102" s="958"/>
      <c r="U102" s="958"/>
      <c r="V102" s="958"/>
      <c r="W102" s="958"/>
      <c r="X102" s="958"/>
      <c r="Y102" s="958"/>
      <c r="Z102" s="958"/>
    </row>
    <row r="103" spans="1:26" ht="15.75" customHeight="1">
      <c r="A103" s="958"/>
      <c r="B103" s="958"/>
      <c r="C103" s="958"/>
      <c r="D103" s="958"/>
      <c r="E103" s="958"/>
      <c r="F103" s="958"/>
      <c r="G103" s="958"/>
      <c r="H103" s="958"/>
      <c r="I103" s="1032"/>
      <c r="J103" s="958"/>
      <c r="K103" s="958"/>
      <c r="L103" s="1032"/>
      <c r="M103" s="108"/>
      <c r="N103" s="958"/>
      <c r="O103" s="958"/>
      <c r="P103" s="958"/>
      <c r="Q103" s="958"/>
      <c r="R103" s="958"/>
      <c r="S103" s="958"/>
      <c r="T103" s="958"/>
      <c r="U103" s="958"/>
      <c r="V103" s="958"/>
      <c r="W103" s="958"/>
      <c r="X103" s="958"/>
      <c r="Y103" s="958"/>
      <c r="Z103" s="958"/>
    </row>
    <row r="104" spans="1:26" ht="15.75" customHeight="1">
      <c r="A104" s="958"/>
      <c r="B104" s="958"/>
      <c r="C104" s="958"/>
      <c r="D104" s="958"/>
      <c r="E104" s="958"/>
      <c r="F104" s="958"/>
      <c r="G104" s="958"/>
      <c r="H104" s="958"/>
      <c r="I104" s="1032"/>
      <c r="J104" s="958"/>
      <c r="K104" s="958"/>
      <c r="L104" s="1032"/>
      <c r="M104" s="108"/>
      <c r="N104" s="958"/>
      <c r="O104" s="958"/>
      <c r="P104" s="958"/>
      <c r="Q104" s="958"/>
      <c r="R104" s="958"/>
      <c r="S104" s="958"/>
      <c r="T104" s="958"/>
      <c r="U104" s="958"/>
      <c r="V104" s="958"/>
      <c r="W104" s="958"/>
      <c r="X104" s="958"/>
      <c r="Y104" s="958"/>
      <c r="Z104" s="958"/>
    </row>
    <row r="105" spans="1:26" ht="15.75" customHeight="1">
      <c r="A105" s="958"/>
      <c r="B105" s="958"/>
      <c r="C105" s="958"/>
      <c r="D105" s="958"/>
      <c r="E105" s="958"/>
      <c r="F105" s="958"/>
      <c r="G105" s="958"/>
      <c r="H105" s="958"/>
      <c r="I105" s="1032"/>
      <c r="J105" s="958"/>
      <c r="K105" s="958"/>
      <c r="L105" s="1032"/>
      <c r="M105" s="108"/>
      <c r="N105" s="958"/>
      <c r="O105" s="958"/>
      <c r="P105" s="958"/>
      <c r="Q105" s="958"/>
      <c r="R105" s="958"/>
      <c r="S105" s="958"/>
      <c r="T105" s="958"/>
      <c r="U105" s="958"/>
      <c r="V105" s="958"/>
      <c r="W105" s="958"/>
      <c r="X105" s="958"/>
      <c r="Y105" s="958"/>
      <c r="Z105" s="958"/>
    </row>
    <row r="106" spans="1:26" ht="15.75" customHeight="1">
      <c r="A106" s="958"/>
      <c r="B106" s="958"/>
      <c r="C106" s="958"/>
      <c r="D106" s="958"/>
      <c r="E106" s="958"/>
      <c r="F106" s="958"/>
      <c r="G106" s="958"/>
      <c r="H106" s="958"/>
      <c r="I106" s="1032"/>
      <c r="J106" s="958"/>
      <c r="K106" s="958"/>
      <c r="L106" s="1032"/>
      <c r="M106" s="108"/>
      <c r="N106" s="958"/>
      <c r="O106" s="958"/>
      <c r="P106" s="958"/>
      <c r="Q106" s="958"/>
      <c r="R106" s="958"/>
      <c r="S106" s="958"/>
      <c r="T106" s="958"/>
      <c r="U106" s="958"/>
      <c r="V106" s="958"/>
      <c r="W106" s="958"/>
      <c r="X106" s="958"/>
      <c r="Y106" s="958"/>
      <c r="Z106" s="958"/>
    </row>
    <row r="107" spans="1:26" ht="15.75" customHeight="1">
      <c r="A107" s="958"/>
      <c r="B107" s="958"/>
      <c r="C107" s="958"/>
      <c r="D107" s="958"/>
      <c r="E107" s="958"/>
      <c r="F107" s="958"/>
      <c r="G107" s="958"/>
      <c r="H107" s="958"/>
      <c r="I107" s="1032"/>
      <c r="J107" s="958"/>
      <c r="K107" s="958"/>
      <c r="L107" s="1032"/>
      <c r="M107" s="108"/>
      <c r="N107" s="958"/>
      <c r="O107" s="958"/>
      <c r="P107" s="958"/>
      <c r="Q107" s="958"/>
      <c r="R107" s="958"/>
      <c r="S107" s="958"/>
      <c r="T107" s="958"/>
      <c r="U107" s="958"/>
      <c r="V107" s="958"/>
      <c r="W107" s="958"/>
      <c r="X107" s="958"/>
      <c r="Y107" s="958"/>
      <c r="Z107" s="958"/>
    </row>
    <row r="108" spans="1:26" ht="15.75" customHeight="1">
      <c r="A108" s="958"/>
      <c r="B108" s="958"/>
      <c r="C108" s="958"/>
      <c r="D108" s="958"/>
      <c r="E108" s="958"/>
      <c r="F108" s="958"/>
      <c r="G108" s="958"/>
      <c r="H108" s="958"/>
      <c r="I108" s="1032"/>
      <c r="J108" s="958"/>
      <c r="K108" s="958"/>
      <c r="L108" s="1032"/>
      <c r="M108" s="108"/>
      <c r="N108" s="958"/>
      <c r="O108" s="958"/>
      <c r="P108" s="958"/>
      <c r="Q108" s="958"/>
      <c r="R108" s="958"/>
      <c r="S108" s="958"/>
      <c r="T108" s="958"/>
      <c r="U108" s="958"/>
      <c r="V108" s="958"/>
      <c r="W108" s="958"/>
      <c r="X108" s="958"/>
      <c r="Y108" s="958"/>
      <c r="Z108" s="958"/>
    </row>
    <row r="109" spans="1:26" ht="15.75" customHeight="1">
      <c r="A109" s="958"/>
      <c r="B109" s="958"/>
      <c r="C109" s="958"/>
      <c r="D109" s="958"/>
      <c r="E109" s="958"/>
      <c r="F109" s="958"/>
      <c r="G109" s="958"/>
      <c r="H109" s="958"/>
      <c r="I109" s="1032"/>
      <c r="J109" s="958"/>
      <c r="K109" s="958"/>
      <c r="L109" s="1032"/>
      <c r="M109" s="108"/>
      <c r="N109" s="958"/>
      <c r="O109" s="958"/>
      <c r="P109" s="958"/>
      <c r="Q109" s="958"/>
      <c r="R109" s="958"/>
      <c r="S109" s="958"/>
      <c r="T109" s="958"/>
      <c r="U109" s="958"/>
      <c r="V109" s="958"/>
      <c r="W109" s="958"/>
      <c r="X109" s="958"/>
      <c r="Y109" s="958"/>
      <c r="Z109" s="958"/>
    </row>
    <row r="110" spans="1:26" ht="15.75" customHeight="1">
      <c r="A110" s="958"/>
      <c r="B110" s="958"/>
      <c r="C110" s="958"/>
      <c r="D110" s="958"/>
      <c r="E110" s="958"/>
      <c r="F110" s="958"/>
      <c r="G110" s="958"/>
      <c r="H110" s="958"/>
      <c r="I110" s="1032"/>
      <c r="J110" s="958"/>
      <c r="K110" s="958"/>
      <c r="L110" s="1032"/>
      <c r="M110" s="108"/>
      <c r="N110" s="958"/>
      <c r="O110" s="958"/>
      <c r="P110" s="958"/>
      <c r="Q110" s="958"/>
      <c r="R110" s="958"/>
      <c r="S110" s="958"/>
      <c r="T110" s="958"/>
      <c r="U110" s="958"/>
      <c r="V110" s="958"/>
      <c r="W110" s="958"/>
      <c r="X110" s="958"/>
      <c r="Y110" s="958"/>
      <c r="Z110" s="958"/>
    </row>
    <row r="111" spans="1:26" ht="15.75" customHeight="1">
      <c r="A111" s="958"/>
      <c r="B111" s="958"/>
      <c r="C111" s="958"/>
      <c r="D111" s="958"/>
      <c r="E111" s="958"/>
      <c r="F111" s="958"/>
      <c r="G111" s="958"/>
      <c r="H111" s="958"/>
      <c r="I111" s="1032"/>
      <c r="J111" s="958"/>
      <c r="K111" s="958"/>
      <c r="L111" s="1032"/>
      <c r="M111" s="108"/>
      <c r="N111" s="958"/>
      <c r="O111" s="958"/>
      <c r="P111" s="958"/>
      <c r="Q111" s="958"/>
      <c r="R111" s="958"/>
      <c r="S111" s="958"/>
      <c r="T111" s="958"/>
      <c r="U111" s="958"/>
      <c r="V111" s="958"/>
      <c r="W111" s="958"/>
      <c r="X111" s="958"/>
      <c r="Y111" s="958"/>
      <c r="Z111" s="958"/>
    </row>
    <row r="112" spans="1:26" ht="15.75" customHeight="1">
      <c r="A112" s="958"/>
      <c r="B112" s="958"/>
      <c r="C112" s="958"/>
      <c r="D112" s="958"/>
      <c r="E112" s="958"/>
      <c r="F112" s="958"/>
      <c r="G112" s="958"/>
      <c r="H112" s="958"/>
      <c r="I112" s="1032"/>
      <c r="J112" s="958"/>
      <c r="K112" s="958"/>
      <c r="L112" s="1032"/>
      <c r="M112" s="108"/>
      <c r="N112" s="958"/>
      <c r="O112" s="958"/>
      <c r="P112" s="958"/>
      <c r="Q112" s="958"/>
      <c r="R112" s="958"/>
      <c r="S112" s="958"/>
      <c r="T112" s="958"/>
      <c r="U112" s="958"/>
      <c r="V112" s="958"/>
      <c r="W112" s="958"/>
      <c r="X112" s="958"/>
      <c r="Y112" s="958"/>
      <c r="Z112" s="958"/>
    </row>
    <row r="113" spans="1:26" ht="15.75" customHeight="1">
      <c r="A113" s="958"/>
      <c r="B113" s="958"/>
      <c r="C113" s="958"/>
      <c r="D113" s="958"/>
      <c r="E113" s="958"/>
      <c r="F113" s="958"/>
      <c r="G113" s="958"/>
      <c r="H113" s="958"/>
      <c r="I113" s="1032"/>
      <c r="J113" s="958"/>
      <c r="K113" s="958"/>
      <c r="L113" s="1032"/>
      <c r="M113" s="108"/>
      <c r="N113" s="958"/>
      <c r="O113" s="958"/>
      <c r="P113" s="958"/>
      <c r="Q113" s="958"/>
      <c r="R113" s="958"/>
      <c r="S113" s="958"/>
      <c r="T113" s="958"/>
      <c r="U113" s="958"/>
      <c r="V113" s="958"/>
      <c r="W113" s="958"/>
      <c r="X113" s="958"/>
      <c r="Y113" s="958"/>
      <c r="Z113" s="958"/>
    </row>
    <row r="114" spans="1:26" ht="15.75" customHeight="1">
      <c r="A114" s="958"/>
      <c r="B114" s="958"/>
      <c r="C114" s="958"/>
      <c r="D114" s="958"/>
      <c r="E114" s="958"/>
      <c r="F114" s="958"/>
      <c r="G114" s="958"/>
      <c r="H114" s="958"/>
      <c r="I114" s="1032"/>
      <c r="J114" s="958"/>
      <c r="K114" s="958"/>
      <c r="L114" s="1032"/>
      <c r="M114" s="108"/>
      <c r="N114" s="958"/>
      <c r="O114" s="958"/>
      <c r="P114" s="958"/>
      <c r="Q114" s="958"/>
      <c r="R114" s="958"/>
      <c r="S114" s="958"/>
      <c r="T114" s="958"/>
      <c r="U114" s="958"/>
      <c r="V114" s="958"/>
      <c r="W114" s="958"/>
      <c r="X114" s="958"/>
      <c r="Y114" s="958"/>
      <c r="Z114" s="958"/>
    </row>
    <row r="115" spans="1:26" ht="15.75" customHeight="1">
      <c r="A115" s="958"/>
      <c r="B115" s="958"/>
      <c r="C115" s="958"/>
      <c r="D115" s="958"/>
      <c r="E115" s="958"/>
      <c r="F115" s="958"/>
      <c r="G115" s="958"/>
      <c r="H115" s="958"/>
      <c r="I115" s="1032"/>
      <c r="J115" s="958"/>
      <c r="K115" s="958"/>
      <c r="L115" s="1032"/>
      <c r="M115" s="108"/>
      <c r="N115" s="958"/>
      <c r="O115" s="958"/>
      <c r="P115" s="958"/>
      <c r="Q115" s="958"/>
      <c r="R115" s="958"/>
      <c r="S115" s="958"/>
      <c r="T115" s="958"/>
      <c r="U115" s="958"/>
      <c r="V115" s="958"/>
      <c r="W115" s="958"/>
      <c r="X115" s="958"/>
      <c r="Y115" s="958"/>
      <c r="Z115" s="958"/>
    </row>
    <row r="116" spans="1:26" ht="15.75" customHeight="1">
      <c r="A116" s="958"/>
      <c r="B116" s="958"/>
      <c r="C116" s="958"/>
      <c r="D116" s="958"/>
      <c r="E116" s="958"/>
      <c r="F116" s="958"/>
      <c r="G116" s="958"/>
      <c r="H116" s="958"/>
      <c r="I116" s="1032"/>
      <c r="J116" s="958"/>
      <c r="K116" s="958"/>
      <c r="L116" s="1032"/>
      <c r="M116" s="108"/>
      <c r="N116" s="958"/>
      <c r="O116" s="958"/>
      <c r="P116" s="958"/>
      <c r="Q116" s="958"/>
      <c r="R116" s="958"/>
      <c r="S116" s="958"/>
      <c r="T116" s="958"/>
      <c r="U116" s="958"/>
      <c r="V116" s="958"/>
      <c r="W116" s="958"/>
      <c r="X116" s="958"/>
      <c r="Y116" s="958"/>
      <c r="Z116" s="958"/>
    </row>
    <row r="117" spans="1:26" ht="15.75" customHeight="1">
      <c r="A117" s="958"/>
      <c r="B117" s="958"/>
      <c r="C117" s="958"/>
      <c r="D117" s="958"/>
      <c r="E117" s="958"/>
      <c r="F117" s="958"/>
      <c r="G117" s="958"/>
      <c r="H117" s="958"/>
      <c r="I117" s="1032"/>
      <c r="J117" s="958"/>
      <c r="K117" s="958"/>
      <c r="L117" s="1032"/>
      <c r="M117" s="108"/>
      <c r="N117" s="958"/>
      <c r="O117" s="958"/>
      <c r="P117" s="958"/>
      <c r="Q117" s="958"/>
      <c r="R117" s="958"/>
      <c r="S117" s="958"/>
      <c r="T117" s="958"/>
      <c r="U117" s="958"/>
      <c r="V117" s="958"/>
      <c r="W117" s="958"/>
      <c r="X117" s="958"/>
      <c r="Y117" s="958"/>
      <c r="Z117" s="958"/>
    </row>
    <row r="118" spans="1:26" ht="15.75" customHeight="1">
      <c r="A118" s="958"/>
      <c r="B118" s="958"/>
      <c r="C118" s="958"/>
      <c r="D118" s="958"/>
      <c r="E118" s="958"/>
      <c r="F118" s="958"/>
      <c r="G118" s="958"/>
      <c r="H118" s="958"/>
      <c r="I118" s="1032"/>
      <c r="J118" s="958"/>
      <c r="K118" s="958"/>
      <c r="L118" s="1032"/>
      <c r="M118" s="108"/>
      <c r="N118" s="958"/>
      <c r="O118" s="958"/>
      <c r="P118" s="958"/>
      <c r="Q118" s="958"/>
      <c r="R118" s="958"/>
      <c r="S118" s="958"/>
      <c r="T118" s="958"/>
      <c r="U118" s="958"/>
      <c r="V118" s="958"/>
      <c r="W118" s="958"/>
      <c r="X118" s="958"/>
      <c r="Y118" s="958"/>
      <c r="Z118" s="958"/>
    </row>
    <row r="119" spans="1:26" ht="15.75" customHeight="1">
      <c r="A119" s="958"/>
      <c r="B119" s="958"/>
      <c r="C119" s="958"/>
      <c r="D119" s="958"/>
      <c r="E119" s="958"/>
      <c r="F119" s="958"/>
      <c r="G119" s="958"/>
      <c r="H119" s="958"/>
      <c r="I119" s="1032"/>
      <c r="J119" s="958"/>
      <c r="K119" s="958"/>
      <c r="L119" s="1032"/>
      <c r="M119" s="108"/>
      <c r="N119" s="958"/>
      <c r="O119" s="958"/>
      <c r="P119" s="958"/>
      <c r="Q119" s="958"/>
      <c r="R119" s="958"/>
      <c r="S119" s="958"/>
      <c r="T119" s="958"/>
      <c r="U119" s="958"/>
      <c r="V119" s="958"/>
      <c r="W119" s="958"/>
      <c r="X119" s="958"/>
      <c r="Y119" s="958"/>
      <c r="Z119" s="958"/>
    </row>
    <row r="120" spans="1:26" ht="15.75" customHeight="1">
      <c r="A120" s="958"/>
      <c r="B120" s="958"/>
      <c r="C120" s="958"/>
      <c r="D120" s="958"/>
      <c r="E120" s="958"/>
      <c r="F120" s="958"/>
      <c r="G120" s="958"/>
      <c r="H120" s="958"/>
      <c r="I120" s="1032"/>
      <c r="J120" s="958"/>
      <c r="K120" s="958"/>
      <c r="L120" s="1032"/>
      <c r="M120" s="108"/>
      <c r="N120" s="958"/>
      <c r="O120" s="958"/>
      <c r="P120" s="958"/>
      <c r="Q120" s="958"/>
      <c r="R120" s="958"/>
      <c r="S120" s="958"/>
      <c r="T120" s="958"/>
      <c r="U120" s="958"/>
      <c r="V120" s="958"/>
      <c r="W120" s="958"/>
      <c r="X120" s="958"/>
      <c r="Y120" s="958"/>
      <c r="Z120" s="958"/>
    </row>
    <row r="121" spans="1:26" ht="15.75" customHeight="1">
      <c r="A121" s="958"/>
      <c r="B121" s="958"/>
      <c r="C121" s="958"/>
      <c r="D121" s="958"/>
      <c r="E121" s="958"/>
      <c r="F121" s="958"/>
      <c r="G121" s="958"/>
      <c r="H121" s="958"/>
      <c r="I121" s="1032"/>
      <c r="J121" s="958"/>
      <c r="K121" s="958"/>
      <c r="L121" s="1032"/>
      <c r="M121" s="108"/>
      <c r="N121" s="958"/>
      <c r="O121" s="958"/>
      <c r="P121" s="958"/>
      <c r="Q121" s="958"/>
      <c r="R121" s="958"/>
      <c r="S121" s="958"/>
      <c r="T121" s="958"/>
      <c r="U121" s="958"/>
      <c r="V121" s="958"/>
      <c r="W121" s="958"/>
      <c r="X121" s="958"/>
      <c r="Y121" s="958"/>
      <c r="Z121" s="958"/>
    </row>
    <row r="122" spans="1:26" ht="15.75" customHeight="1">
      <c r="A122" s="958"/>
      <c r="B122" s="958"/>
      <c r="C122" s="958"/>
      <c r="D122" s="958"/>
      <c r="E122" s="958"/>
      <c r="F122" s="958"/>
      <c r="G122" s="958"/>
      <c r="H122" s="958"/>
      <c r="I122" s="1032"/>
      <c r="J122" s="958"/>
      <c r="K122" s="958"/>
      <c r="L122" s="1032"/>
      <c r="M122" s="108"/>
      <c r="N122" s="958"/>
      <c r="O122" s="958"/>
      <c r="P122" s="958"/>
      <c r="Q122" s="958"/>
      <c r="R122" s="958"/>
      <c r="S122" s="958"/>
      <c r="T122" s="958"/>
      <c r="U122" s="958"/>
      <c r="V122" s="958"/>
      <c r="W122" s="958"/>
      <c r="X122" s="958"/>
      <c r="Y122" s="958"/>
      <c r="Z122" s="958"/>
    </row>
    <row r="123" spans="1:26" ht="15.75" customHeight="1">
      <c r="A123" s="958"/>
      <c r="B123" s="958"/>
      <c r="C123" s="958"/>
      <c r="D123" s="958"/>
      <c r="E123" s="958"/>
      <c r="F123" s="958"/>
      <c r="G123" s="958"/>
      <c r="H123" s="958"/>
      <c r="I123" s="1032"/>
      <c r="J123" s="958"/>
      <c r="K123" s="958"/>
      <c r="L123" s="1032"/>
      <c r="M123" s="108"/>
      <c r="N123" s="958"/>
      <c r="O123" s="958"/>
      <c r="P123" s="958"/>
      <c r="Q123" s="958"/>
      <c r="R123" s="958"/>
      <c r="S123" s="958"/>
      <c r="T123" s="958"/>
      <c r="U123" s="958"/>
      <c r="V123" s="958"/>
      <c r="W123" s="958"/>
      <c r="X123" s="958"/>
      <c r="Y123" s="958"/>
      <c r="Z123" s="958"/>
    </row>
    <row r="124" spans="1:26" ht="15.75" customHeight="1">
      <c r="A124" s="958"/>
      <c r="B124" s="958"/>
      <c r="C124" s="958"/>
      <c r="D124" s="958"/>
      <c r="E124" s="958"/>
      <c r="F124" s="958"/>
      <c r="G124" s="958"/>
      <c r="H124" s="958"/>
      <c r="I124" s="1032"/>
      <c r="J124" s="958"/>
      <c r="K124" s="958"/>
      <c r="L124" s="1032"/>
      <c r="M124" s="108"/>
      <c r="N124" s="958"/>
      <c r="O124" s="958"/>
      <c r="P124" s="958"/>
      <c r="Q124" s="958"/>
      <c r="R124" s="958"/>
      <c r="S124" s="958"/>
      <c r="T124" s="958"/>
      <c r="U124" s="958"/>
      <c r="V124" s="958"/>
      <c r="W124" s="958"/>
      <c r="X124" s="958"/>
      <c r="Y124" s="958"/>
      <c r="Z124" s="958"/>
    </row>
    <row r="125" spans="1:26" ht="15.75" customHeight="1">
      <c r="A125" s="958"/>
      <c r="B125" s="958"/>
      <c r="C125" s="958"/>
      <c r="D125" s="958"/>
      <c r="E125" s="958"/>
      <c r="F125" s="958"/>
      <c r="G125" s="958"/>
      <c r="H125" s="958"/>
      <c r="I125" s="1032"/>
      <c r="J125" s="958"/>
      <c r="K125" s="958"/>
      <c r="L125" s="1032"/>
      <c r="M125" s="108"/>
      <c r="N125" s="958"/>
      <c r="O125" s="958"/>
      <c r="P125" s="958"/>
      <c r="Q125" s="958"/>
      <c r="R125" s="958"/>
      <c r="S125" s="958"/>
      <c r="T125" s="958"/>
      <c r="U125" s="958"/>
      <c r="V125" s="958"/>
      <c r="W125" s="958"/>
      <c r="X125" s="958"/>
      <c r="Y125" s="958"/>
      <c r="Z125" s="958"/>
    </row>
    <row r="126" spans="1:26" ht="15.75" customHeight="1">
      <c r="A126" s="958"/>
      <c r="B126" s="958"/>
      <c r="C126" s="958"/>
      <c r="D126" s="958"/>
      <c r="E126" s="958"/>
      <c r="F126" s="958"/>
      <c r="G126" s="958"/>
      <c r="H126" s="958"/>
      <c r="I126" s="1032"/>
      <c r="J126" s="958"/>
      <c r="K126" s="958"/>
      <c r="L126" s="1032"/>
      <c r="M126" s="108"/>
      <c r="N126" s="958"/>
      <c r="O126" s="958"/>
      <c r="P126" s="958"/>
      <c r="Q126" s="958"/>
      <c r="R126" s="958"/>
      <c r="S126" s="958"/>
      <c r="T126" s="958"/>
      <c r="U126" s="958"/>
      <c r="V126" s="958"/>
      <c r="W126" s="958"/>
      <c r="X126" s="958"/>
      <c r="Y126" s="958"/>
      <c r="Z126" s="958"/>
    </row>
    <row r="127" spans="1:26" ht="15.75" customHeight="1">
      <c r="A127" s="958"/>
      <c r="B127" s="958"/>
      <c r="C127" s="958"/>
      <c r="D127" s="958"/>
      <c r="E127" s="958"/>
      <c r="F127" s="958"/>
      <c r="G127" s="958"/>
      <c r="H127" s="958"/>
      <c r="I127" s="1032"/>
      <c r="J127" s="958"/>
      <c r="K127" s="958"/>
      <c r="L127" s="1032"/>
      <c r="M127" s="108"/>
      <c r="N127" s="958"/>
      <c r="O127" s="958"/>
      <c r="P127" s="958"/>
      <c r="Q127" s="958"/>
      <c r="R127" s="958"/>
      <c r="S127" s="958"/>
      <c r="T127" s="958"/>
      <c r="U127" s="958"/>
      <c r="V127" s="958"/>
      <c r="W127" s="958"/>
      <c r="X127" s="958"/>
      <c r="Y127" s="958"/>
      <c r="Z127" s="958"/>
    </row>
    <row r="128" spans="1:26" ht="15.75" customHeight="1">
      <c r="A128" s="958"/>
      <c r="B128" s="958"/>
      <c r="C128" s="958"/>
      <c r="D128" s="958"/>
      <c r="E128" s="958"/>
      <c r="F128" s="958"/>
      <c r="G128" s="958"/>
      <c r="H128" s="958"/>
      <c r="I128" s="1032"/>
      <c r="J128" s="958"/>
      <c r="K128" s="958"/>
      <c r="L128" s="1032"/>
      <c r="M128" s="108"/>
      <c r="N128" s="958"/>
      <c r="O128" s="958"/>
      <c r="P128" s="958"/>
      <c r="Q128" s="958"/>
      <c r="R128" s="958"/>
      <c r="S128" s="958"/>
      <c r="T128" s="958"/>
      <c r="U128" s="958"/>
      <c r="V128" s="958"/>
      <c r="W128" s="958"/>
      <c r="X128" s="958"/>
      <c r="Y128" s="958"/>
      <c r="Z128" s="958"/>
    </row>
    <row r="129" spans="1:26" ht="15.75" customHeight="1">
      <c r="A129" s="958"/>
      <c r="B129" s="958"/>
      <c r="C129" s="958"/>
      <c r="D129" s="958"/>
      <c r="E129" s="958"/>
      <c r="F129" s="958"/>
      <c r="G129" s="958"/>
      <c r="H129" s="958"/>
      <c r="I129" s="1032"/>
      <c r="J129" s="958"/>
      <c r="K129" s="958"/>
      <c r="L129" s="1032"/>
      <c r="M129" s="108"/>
      <c r="N129" s="958"/>
      <c r="O129" s="958"/>
      <c r="P129" s="958"/>
      <c r="Q129" s="958"/>
      <c r="R129" s="958"/>
      <c r="S129" s="958"/>
      <c r="T129" s="958"/>
      <c r="U129" s="958"/>
      <c r="V129" s="958"/>
      <c r="W129" s="958"/>
      <c r="X129" s="958"/>
      <c r="Y129" s="958"/>
      <c r="Z129" s="958"/>
    </row>
    <row r="130" spans="1:26" ht="15.75" customHeight="1">
      <c r="A130" s="958"/>
      <c r="B130" s="958"/>
      <c r="C130" s="958"/>
      <c r="D130" s="958"/>
      <c r="E130" s="958"/>
      <c r="F130" s="958"/>
      <c r="G130" s="958"/>
      <c r="H130" s="958"/>
      <c r="I130" s="1032"/>
      <c r="J130" s="958"/>
      <c r="K130" s="958"/>
      <c r="L130" s="1032"/>
      <c r="M130" s="108"/>
      <c r="N130" s="958"/>
      <c r="O130" s="958"/>
      <c r="P130" s="958"/>
      <c r="Q130" s="958"/>
      <c r="R130" s="958"/>
      <c r="S130" s="958"/>
      <c r="T130" s="958"/>
      <c r="U130" s="958"/>
      <c r="V130" s="958"/>
      <c r="W130" s="958"/>
      <c r="X130" s="958"/>
      <c r="Y130" s="958"/>
      <c r="Z130" s="958"/>
    </row>
    <row r="131" spans="1:26" ht="15.75" customHeight="1">
      <c r="A131" s="958"/>
      <c r="B131" s="958"/>
      <c r="C131" s="958"/>
      <c r="D131" s="958"/>
      <c r="E131" s="958"/>
      <c r="F131" s="958"/>
      <c r="G131" s="958"/>
      <c r="H131" s="958"/>
      <c r="I131" s="1032"/>
      <c r="J131" s="958"/>
      <c r="K131" s="958"/>
      <c r="L131" s="1032"/>
      <c r="M131" s="108"/>
      <c r="N131" s="958"/>
      <c r="O131" s="958"/>
      <c r="P131" s="958"/>
      <c r="Q131" s="958"/>
      <c r="R131" s="958"/>
      <c r="S131" s="958"/>
      <c r="T131" s="958"/>
      <c r="U131" s="958"/>
      <c r="V131" s="958"/>
      <c r="W131" s="958"/>
      <c r="X131" s="958"/>
      <c r="Y131" s="958"/>
      <c r="Z131" s="958"/>
    </row>
    <row r="132" spans="1:26" ht="15.75" customHeight="1">
      <c r="A132" s="958"/>
      <c r="B132" s="958"/>
      <c r="C132" s="958"/>
      <c r="D132" s="958"/>
      <c r="E132" s="958"/>
      <c r="F132" s="958"/>
      <c r="G132" s="958"/>
      <c r="H132" s="958"/>
      <c r="I132" s="1032"/>
      <c r="J132" s="958"/>
      <c r="K132" s="958"/>
      <c r="L132" s="1032"/>
      <c r="M132" s="108"/>
      <c r="N132" s="958"/>
      <c r="O132" s="958"/>
      <c r="P132" s="958"/>
      <c r="Q132" s="958"/>
      <c r="R132" s="958"/>
      <c r="S132" s="958"/>
      <c r="T132" s="958"/>
      <c r="U132" s="958"/>
      <c r="V132" s="958"/>
      <c r="W132" s="958"/>
      <c r="X132" s="958"/>
      <c r="Y132" s="958"/>
      <c r="Z132" s="958"/>
    </row>
    <row r="133" spans="1:26" ht="15.75" customHeight="1">
      <c r="A133" s="958"/>
      <c r="B133" s="958"/>
      <c r="C133" s="958"/>
      <c r="D133" s="958"/>
      <c r="E133" s="958"/>
      <c r="F133" s="958"/>
      <c r="G133" s="958"/>
      <c r="H133" s="958"/>
      <c r="I133" s="1032"/>
      <c r="J133" s="958"/>
      <c r="K133" s="958"/>
      <c r="L133" s="1032"/>
      <c r="M133" s="108"/>
      <c r="N133" s="958"/>
      <c r="O133" s="958"/>
      <c r="P133" s="958"/>
      <c r="Q133" s="958"/>
      <c r="R133" s="958"/>
      <c r="S133" s="958"/>
      <c r="T133" s="958"/>
      <c r="U133" s="958"/>
      <c r="V133" s="958"/>
      <c r="W133" s="958"/>
      <c r="X133" s="958"/>
      <c r="Y133" s="958"/>
      <c r="Z133" s="958"/>
    </row>
    <row r="134" spans="1:26" ht="15.75" customHeight="1">
      <c r="A134" s="958"/>
      <c r="B134" s="958"/>
      <c r="C134" s="958"/>
      <c r="D134" s="958"/>
      <c r="E134" s="958"/>
      <c r="F134" s="958"/>
      <c r="G134" s="958"/>
      <c r="H134" s="958"/>
      <c r="I134" s="1032"/>
      <c r="J134" s="958"/>
      <c r="K134" s="958"/>
      <c r="L134" s="1032"/>
      <c r="M134" s="108"/>
      <c r="N134" s="958"/>
      <c r="O134" s="958"/>
      <c r="P134" s="958"/>
      <c r="Q134" s="958"/>
      <c r="R134" s="958"/>
      <c r="S134" s="958"/>
      <c r="T134" s="958"/>
      <c r="U134" s="958"/>
      <c r="V134" s="958"/>
      <c r="W134" s="958"/>
      <c r="X134" s="958"/>
      <c r="Y134" s="958"/>
      <c r="Z134" s="958"/>
    </row>
    <row r="135" spans="1:26" ht="15.75" customHeight="1">
      <c r="A135" s="958"/>
      <c r="B135" s="958"/>
      <c r="C135" s="958"/>
      <c r="D135" s="958"/>
      <c r="E135" s="958"/>
      <c r="F135" s="958"/>
      <c r="G135" s="958"/>
      <c r="H135" s="958"/>
      <c r="I135" s="1032"/>
      <c r="J135" s="958"/>
      <c r="K135" s="958"/>
      <c r="L135" s="1032"/>
      <c r="M135" s="108"/>
      <c r="N135" s="958"/>
      <c r="O135" s="958"/>
      <c r="P135" s="958"/>
      <c r="Q135" s="958"/>
      <c r="R135" s="958"/>
      <c r="S135" s="958"/>
      <c r="T135" s="958"/>
      <c r="U135" s="958"/>
      <c r="V135" s="958"/>
      <c r="W135" s="958"/>
      <c r="X135" s="958"/>
      <c r="Y135" s="958"/>
      <c r="Z135" s="958"/>
    </row>
    <row r="136" spans="1:26" ht="15.75" customHeight="1">
      <c r="A136" s="958"/>
      <c r="B136" s="958"/>
      <c r="C136" s="958"/>
      <c r="D136" s="958"/>
      <c r="E136" s="958"/>
      <c r="F136" s="958"/>
      <c r="G136" s="958"/>
      <c r="H136" s="958"/>
      <c r="I136" s="1032"/>
      <c r="J136" s="958"/>
      <c r="K136" s="958"/>
      <c r="L136" s="1032"/>
      <c r="M136" s="108"/>
      <c r="N136" s="958"/>
      <c r="O136" s="958"/>
      <c r="P136" s="958"/>
      <c r="Q136" s="958"/>
      <c r="R136" s="958"/>
      <c r="S136" s="958"/>
      <c r="T136" s="958"/>
      <c r="U136" s="958"/>
      <c r="V136" s="958"/>
      <c r="W136" s="958"/>
      <c r="X136" s="958"/>
      <c r="Y136" s="958"/>
      <c r="Z136" s="958"/>
    </row>
    <row r="137" spans="1:26" ht="15.75" customHeight="1">
      <c r="A137" s="958"/>
      <c r="B137" s="958"/>
      <c r="C137" s="958"/>
      <c r="D137" s="958"/>
      <c r="E137" s="958"/>
      <c r="F137" s="958"/>
      <c r="G137" s="958"/>
      <c r="H137" s="958"/>
      <c r="I137" s="1032"/>
      <c r="J137" s="958"/>
      <c r="K137" s="958"/>
      <c r="L137" s="1032"/>
      <c r="M137" s="108"/>
      <c r="N137" s="958"/>
      <c r="O137" s="958"/>
      <c r="P137" s="958"/>
      <c r="Q137" s="958"/>
      <c r="R137" s="958"/>
      <c r="S137" s="958"/>
      <c r="T137" s="958"/>
      <c r="U137" s="958"/>
      <c r="V137" s="958"/>
      <c r="W137" s="958"/>
      <c r="X137" s="958"/>
      <c r="Y137" s="958"/>
      <c r="Z137" s="958"/>
    </row>
    <row r="138" spans="1:26" ht="15.75" customHeight="1">
      <c r="A138" s="958"/>
      <c r="B138" s="958"/>
      <c r="C138" s="958"/>
      <c r="D138" s="958"/>
      <c r="E138" s="958"/>
      <c r="F138" s="958"/>
      <c r="G138" s="958"/>
      <c r="H138" s="958"/>
      <c r="I138" s="1032"/>
      <c r="J138" s="958"/>
      <c r="K138" s="958"/>
      <c r="L138" s="1032"/>
      <c r="M138" s="108"/>
      <c r="N138" s="958"/>
      <c r="O138" s="958"/>
      <c r="P138" s="958"/>
      <c r="Q138" s="958"/>
      <c r="R138" s="958"/>
      <c r="S138" s="958"/>
      <c r="T138" s="958"/>
      <c r="U138" s="958"/>
      <c r="V138" s="958"/>
      <c r="W138" s="958"/>
      <c r="X138" s="958"/>
      <c r="Y138" s="958"/>
      <c r="Z138" s="958"/>
    </row>
    <row r="139" spans="1:26" ht="15.75" customHeight="1">
      <c r="A139" s="958"/>
      <c r="B139" s="958"/>
      <c r="C139" s="958"/>
      <c r="D139" s="958"/>
      <c r="E139" s="958"/>
      <c r="F139" s="958"/>
      <c r="G139" s="958"/>
      <c r="H139" s="958"/>
      <c r="I139" s="1032"/>
      <c r="J139" s="958"/>
      <c r="K139" s="958"/>
      <c r="L139" s="1032"/>
      <c r="M139" s="108"/>
      <c r="N139" s="958"/>
      <c r="O139" s="958"/>
      <c r="P139" s="958"/>
      <c r="Q139" s="958"/>
      <c r="R139" s="958"/>
      <c r="S139" s="958"/>
      <c r="T139" s="958"/>
      <c r="U139" s="958"/>
      <c r="V139" s="958"/>
      <c r="W139" s="958"/>
      <c r="X139" s="958"/>
      <c r="Y139" s="958"/>
      <c r="Z139" s="958"/>
    </row>
    <row r="140" spans="1:26" ht="15.75" customHeight="1">
      <c r="A140" s="958"/>
      <c r="B140" s="958"/>
      <c r="C140" s="958"/>
      <c r="D140" s="958"/>
      <c r="E140" s="958"/>
      <c r="F140" s="958"/>
      <c r="G140" s="958"/>
      <c r="H140" s="958"/>
      <c r="I140" s="1032"/>
      <c r="J140" s="958"/>
      <c r="K140" s="958"/>
      <c r="L140" s="1032"/>
      <c r="M140" s="108"/>
      <c r="N140" s="958"/>
      <c r="O140" s="958"/>
      <c r="P140" s="958"/>
      <c r="Q140" s="958"/>
      <c r="R140" s="958"/>
      <c r="S140" s="958"/>
      <c r="T140" s="958"/>
      <c r="U140" s="958"/>
      <c r="V140" s="958"/>
      <c r="W140" s="958"/>
      <c r="X140" s="958"/>
      <c r="Y140" s="958"/>
      <c r="Z140" s="958"/>
    </row>
    <row r="141" spans="1:26" ht="15.75" customHeight="1">
      <c r="A141" s="958"/>
      <c r="B141" s="958"/>
      <c r="C141" s="958"/>
      <c r="D141" s="958"/>
      <c r="E141" s="958"/>
      <c r="F141" s="958"/>
      <c r="G141" s="958"/>
      <c r="H141" s="958"/>
      <c r="I141" s="1032"/>
      <c r="J141" s="958"/>
      <c r="K141" s="958"/>
      <c r="L141" s="1032"/>
      <c r="M141" s="108"/>
      <c r="N141" s="958"/>
      <c r="O141" s="958"/>
      <c r="P141" s="958"/>
      <c r="Q141" s="958"/>
      <c r="R141" s="958"/>
      <c r="S141" s="958"/>
      <c r="T141" s="958"/>
      <c r="U141" s="958"/>
      <c r="V141" s="958"/>
      <c r="W141" s="958"/>
      <c r="X141" s="958"/>
      <c r="Y141" s="958"/>
      <c r="Z141" s="958"/>
    </row>
    <row r="142" spans="1:26" ht="15.75" customHeight="1">
      <c r="A142" s="958"/>
      <c r="B142" s="958"/>
      <c r="C142" s="958"/>
      <c r="D142" s="958"/>
      <c r="E142" s="958"/>
      <c r="F142" s="958"/>
      <c r="G142" s="958"/>
      <c r="H142" s="958"/>
      <c r="I142" s="1032"/>
      <c r="J142" s="958"/>
      <c r="K142" s="958"/>
      <c r="L142" s="1032"/>
      <c r="M142" s="108"/>
      <c r="N142" s="958"/>
      <c r="O142" s="958"/>
      <c r="P142" s="958"/>
      <c r="Q142" s="958"/>
      <c r="R142" s="958"/>
      <c r="S142" s="958"/>
      <c r="T142" s="958"/>
      <c r="U142" s="958"/>
      <c r="V142" s="958"/>
      <c r="W142" s="958"/>
      <c r="X142" s="958"/>
      <c r="Y142" s="958"/>
      <c r="Z142" s="958"/>
    </row>
    <row r="143" spans="1:26" ht="15.75" customHeight="1">
      <c r="A143" s="958"/>
      <c r="B143" s="958"/>
      <c r="C143" s="958"/>
      <c r="D143" s="958"/>
      <c r="E143" s="958"/>
      <c r="F143" s="958"/>
      <c r="G143" s="958"/>
      <c r="H143" s="958"/>
      <c r="I143" s="1032"/>
      <c r="J143" s="958"/>
      <c r="K143" s="958"/>
      <c r="L143" s="1032"/>
      <c r="M143" s="108"/>
      <c r="N143" s="958"/>
      <c r="O143" s="958"/>
      <c r="P143" s="958"/>
      <c r="Q143" s="958"/>
      <c r="R143" s="958"/>
      <c r="S143" s="958"/>
      <c r="T143" s="958"/>
      <c r="U143" s="958"/>
      <c r="V143" s="958"/>
      <c r="W143" s="958"/>
      <c r="X143" s="958"/>
      <c r="Y143" s="958"/>
      <c r="Z143" s="958"/>
    </row>
    <row r="144" spans="1:26" ht="15.75" customHeight="1">
      <c r="A144" s="958"/>
      <c r="B144" s="958"/>
      <c r="C144" s="958"/>
      <c r="D144" s="958"/>
      <c r="E144" s="958"/>
      <c r="F144" s="958"/>
      <c r="G144" s="958"/>
      <c r="H144" s="958"/>
      <c r="I144" s="1032"/>
      <c r="J144" s="958"/>
      <c r="K144" s="958"/>
      <c r="L144" s="1032"/>
      <c r="M144" s="108"/>
      <c r="N144" s="958"/>
      <c r="O144" s="958"/>
      <c r="P144" s="958"/>
      <c r="Q144" s="958"/>
      <c r="R144" s="958"/>
      <c r="S144" s="958"/>
      <c r="T144" s="958"/>
      <c r="U144" s="958"/>
      <c r="V144" s="958"/>
      <c r="W144" s="958"/>
      <c r="X144" s="958"/>
      <c r="Y144" s="958"/>
      <c r="Z144" s="958"/>
    </row>
    <row r="145" spans="1:26" ht="15.75" customHeight="1">
      <c r="A145" s="958"/>
      <c r="B145" s="958"/>
      <c r="C145" s="958"/>
      <c r="D145" s="958"/>
      <c r="E145" s="958"/>
      <c r="F145" s="958"/>
      <c r="G145" s="958"/>
      <c r="H145" s="958"/>
      <c r="I145" s="1032"/>
      <c r="J145" s="958"/>
      <c r="K145" s="958"/>
      <c r="L145" s="1032"/>
      <c r="M145" s="108"/>
      <c r="N145" s="958"/>
      <c r="O145" s="958"/>
      <c r="P145" s="958"/>
      <c r="Q145" s="958"/>
      <c r="R145" s="958"/>
      <c r="S145" s="958"/>
      <c r="T145" s="958"/>
      <c r="U145" s="958"/>
      <c r="V145" s="958"/>
      <c r="W145" s="958"/>
      <c r="X145" s="958"/>
      <c r="Y145" s="958"/>
      <c r="Z145" s="958"/>
    </row>
    <row r="146" spans="1:26" ht="15.75" customHeight="1">
      <c r="A146" s="958"/>
      <c r="B146" s="958"/>
      <c r="C146" s="958"/>
      <c r="D146" s="958"/>
      <c r="E146" s="958"/>
      <c r="F146" s="958"/>
      <c r="G146" s="958"/>
      <c r="H146" s="958"/>
      <c r="I146" s="1032"/>
      <c r="J146" s="958"/>
      <c r="K146" s="958"/>
      <c r="L146" s="1032"/>
      <c r="M146" s="108"/>
      <c r="N146" s="958"/>
      <c r="O146" s="958"/>
      <c r="P146" s="958"/>
      <c r="Q146" s="958"/>
      <c r="R146" s="958"/>
      <c r="S146" s="958"/>
      <c r="T146" s="958"/>
      <c r="U146" s="958"/>
      <c r="V146" s="958"/>
      <c r="W146" s="958"/>
      <c r="X146" s="958"/>
      <c r="Y146" s="958"/>
      <c r="Z146" s="958"/>
    </row>
    <row r="147" spans="1:26" ht="15.75" customHeight="1">
      <c r="A147" s="958"/>
      <c r="B147" s="958"/>
      <c r="C147" s="958"/>
      <c r="D147" s="958"/>
      <c r="E147" s="958"/>
      <c r="F147" s="958"/>
      <c r="G147" s="958"/>
      <c r="H147" s="958"/>
      <c r="I147" s="1032"/>
      <c r="J147" s="958"/>
      <c r="K147" s="958"/>
      <c r="L147" s="1032"/>
      <c r="M147" s="108"/>
      <c r="N147" s="958"/>
      <c r="O147" s="958"/>
      <c r="P147" s="958"/>
      <c r="Q147" s="958"/>
      <c r="R147" s="958"/>
      <c r="S147" s="958"/>
      <c r="T147" s="958"/>
      <c r="U147" s="958"/>
      <c r="V147" s="958"/>
      <c r="W147" s="958"/>
      <c r="X147" s="958"/>
      <c r="Y147" s="958"/>
      <c r="Z147" s="958"/>
    </row>
    <row r="148" spans="1:26" ht="15.75" customHeight="1">
      <c r="A148" s="958"/>
      <c r="B148" s="958"/>
      <c r="C148" s="958"/>
      <c r="D148" s="958"/>
      <c r="E148" s="958"/>
      <c r="F148" s="958"/>
      <c r="G148" s="958"/>
      <c r="H148" s="958"/>
      <c r="I148" s="1032"/>
      <c r="J148" s="958"/>
      <c r="K148" s="958"/>
      <c r="L148" s="1032"/>
      <c r="M148" s="108"/>
      <c r="N148" s="958"/>
      <c r="O148" s="958"/>
      <c r="P148" s="958"/>
      <c r="Q148" s="958"/>
      <c r="R148" s="958"/>
      <c r="S148" s="958"/>
      <c r="T148" s="958"/>
      <c r="U148" s="958"/>
      <c r="V148" s="958"/>
      <c r="W148" s="958"/>
      <c r="X148" s="958"/>
      <c r="Y148" s="958"/>
      <c r="Z148" s="958"/>
    </row>
    <row r="149" spans="1:26" ht="15.75" customHeight="1">
      <c r="A149" s="958"/>
      <c r="B149" s="958"/>
      <c r="C149" s="958"/>
      <c r="D149" s="958"/>
      <c r="E149" s="958"/>
      <c r="F149" s="958"/>
      <c r="G149" s="958"/>
      <c r="H149" s="958"/>
      <c r="I149" s="1032"/>
      <c r="J149" s="958"/>
      <c r="K149" s="958"/>
      <c r="L149" s="1032"/>
      <c r="M149" s="108"/>
      <c r="N149" s="958"/>
      <c r="O149" s="958"/>
      <c r="P149" s="958"/>
      <c r="Q149" s="958"/>
      <c r="R149" s="958"/>
      <c r="S149" s="958"/>
      <c r="T149" s="958"/>
      <c r="U149" s="958"/>
      <c r="V149" s="958"/>
      <c r="W149" s="958"/>
      <c r="X149" s="958"/>
      <c r="Y149" s="958"/>
      <c r="Z149" s="958"/>
    </row>
    <row r="150" spans="1:26" ht="15.75" customHeight="1">
      <c r="A150" s="958"/>
      <c r="B150" s="958"/>
      <c r="C150" s="958"/>
      <c r="D150" s="958"/>
      <c r="E150" s="958"/>
      <c r="F150" s="958"/>
      <c r="G150" s="958"/>
      <c r="H150" s="958"/>
      <c r="I150" s="1032"/>
      <c r="J150" s="958"/>
      <c r="K150" s="958"/>
      <c r="L150" s="1032"/>
      <c r="M150" s="108"/>
      <c r="N150" s="958"/>
      <c r="O150" s="958"/>
      <c r="P150" s="958"/>
      <c r="Q150" s="958"/>
      <c r="R150" s="958"/>
      <c r="S150" s="958"/>
      <c r="T150" s="958"/>
      <c r="U150" s="958"/>
      <c r="V150" s="958"/>
      <c r="W150" s="958"/>
      <c r="X150" s="958"/>
      <c r="Y150" s="958"/>
      <c r="Z150" s="958"/>
    </row>
    <row r="151" spans="1:26" ht="15.75" customHeight="1">
      <c r="A151" s="958"/>
      <c r="B151" s="958"/>
      <c r="C151" s="958"/>
      <c r="D151" s="958"/>
      <c r="E151" s="958"/>
      <c r="F151" s="958"/>
      <c r="G151" s="958"/>
      <c r="H151" s="958"/>
      <c r="I151" s="1032"/>
      <c r="J151" s="958"/>
      <c r="K151" s="958"/>
      <c r="L151" s="1032"/>
      <c r="M151" s="108"/>
      <c r="N151" s="958"/>
      <c r="O151" s="958"/>
      <c r="P151" s="958"/>
      <c r="Q151" s="958"/>
      <c r="R151" s="958"/>
      <c r="S151" s="958"/>
      <c r="T151" s="958"/>
      <c r="U151" s="958"/>
      <c r="V151" s="958"/>
      <c r="W151" s="958"/>
      <c r="X151" s="958"/>
      <c r="Y151" s="958"/>
      <c r="Z151" s="958"/>
    </row>
    <row r="152" spans="1:26" ht="15.75" customHeight="1">
      <c r="A152" s="958"/>
      <c r="B152" s="958"/>
      <c r="C152" s="958"/>
      <c r="D152" s="958"/>
      <c r="E152" s="958"/>
      <c r="F152" s="958"/>
      <c r="G152" s="958"/>
      <c r="H152" s="958"/>
      <c r="I152" s="1032"/>
      <c r="J152" s="958"/>
      <c r="K152" s="958"/>
      <c r="L152" s="1032"/>
      <c r="M152" s="108"/>
      <c r="N152" s="958"/>
      <c r="O152" s="958"/>
      <c r="P152" s="958"/>
      <c r="Q152" s="958"/>
      <c r="R152" s="958"/>
      <c r="S152" s="958"/>
      <c r="T152" s="958"/>
      <c r="U152" s="958"/>
      <c r="V152" s="958"/>
      <c r="W152" s="958"/>
      <c r="X152" s="958"/>
      <c r="Y152" s="958"/>
      <c r="Z152" s="958"/>
    </row>
    <row r="153" spans="1:26" ht="15.75" customHeight="1">
      <c r="A153" s="958"/>
      <c r="B153" s="958"/>
      <c r="C153" s="958"/>
      <c r="D153" s="958"/>
      <c r="E153" s="958"/>
      <c r="F153" s="958"/>
      <c r="G153" s="958"/>
      <c r="H153" s="958"/>
      <c r="I153" s="1032"/>
      <c r="J153" s="958"/>
      <c r="K153" s="958"/>
      <c r="L153" s="1032"/>
      <c r="M153" s="108"/>
      <c r="N153" s="958"/>
      <c r="O153" s="958"/>
      <c r="P153" s="958"/>
      <c r="Q153" s="958"/>
      <c r="R153" s="958"/>
      <c r="S153" s="958"/>
      <c r="T153" s="958"/>
      <c r="U153" s="958"/>
      <c r="V153" s="958"/>
      <c r="W153" s="958"/>
      <c r="X153" s="958"/>
      <c r="Y153" s="958"/>
      <c r="Z153" s="958"/>
    </row>
    <row r="154" spans="1:26" ht="15.75" customHeight="1">
      <c r="A154" s="958"/>
      <c r="B154" s="958"/>
      <c r="C154" s="958"/>
      <c r="D154" s="958"/>
      <c r="E154" s="958"/>
      <c r="F154" s="958"/>
      <c r="G154" s="958"/>
      <c r="H154" s="958"/>
      <c r="I154" s="1032"/>
      <c r="J154" s="958"/>
      <c r="K154" s="958"/>
      <c r="L154" s="1032"/>
      <c r="M154" s="108"/>
      <c r="N154" s="958"/>
      <c r="O154" s="958"/>
      <c r="P154" s="958"/>
      <c r="Q154" s="958"/>
      <c r="R154" s="958"/>
      <c r="S154" s="958"/>
      <c r="T154" s="958"/>
      <c r="U154" s="958"/>
      <c r="V154" s="958"/>
      <c r="W154" s="958"/>
      <c r="X154" s="958"/>
      <c r="Y154" s="958"/>
      <c r="Z154" s="958"/>
    </row>
    <row r="155" spans="1:26" ht="15.75" customHeight="1">
      <c r="A155" s="958"/>
      <c r="B155" s="958"/>
      <c r="C155" s="958"/>
      <c r="D155" s="958"/>
      <c r="E155" s="958"/>
      <c r="F155" s="958"/>
      <c r="G155" s="958"/>
      <c r="H155" s="958"/>
      <c r="I155" s="1032"/>
      <c r="J155" s="958"/>
      <c r="K155" s="958"/>
      <c r="L155" s="1032"/>
      <c r="M155" s="108"/>
      <c r="N155" s="958"/>
      <c r="O155" s="958"/>
      <c r="P155" s="958"/>
      <c r="Q155" s="958"/>
      <c r="R155" s="958"/>
      <c r="S155" s="958"/>
      <c r="T155" s="958"/>
      <c r="U155" s="958"/>
      <c r="V155" s="958"/>
      <c r="W155" s="958"/>
      <c r="X155" s="958"/>
      <c r="Y155" s="958"/>
      <c r="Z155" s="958"/>
    </row>
    <row r="156" spans="1:26" ht="15.75" customHeight="1">
      <c r="A156" s="958"/>
      <c r="B156" s="958"/>
      <c r="C156" s="958"/>
      <c r="D156" s="958"/>
      <c r="E156" s="958"/>
      <c r="F156" s="958"/>
      <c r="G156" s="958"/>
      <c r="H156" s="958"/>
      <c r="I156" s="1032"/>
      <c r="J156" s="958"/>
      <c r="K156" s="958"/>
      <c r="L156" s="1032"/>
      <c r="M156" s="108"/>
      <c r="N156" s="958"/>
      <c r="O156" s="958"/>
      <c r="P156" s="958"/>
      <c r="Q156" s="958"/>
      <c r="R156" s="958"/>
      <c r="S156" s="958"/>
      <c r="T156" s="958"/>
      <c r="U156" s="958"/>
      <c r="V156" s="958"/>
      <c r="W156" s="958"/>
      <c r="X156" s="958"/>
      <c r="Y156" s="958"/>
      <c r="Z156" s="958"/>
    </row>
    <row r="157" spans="1:26" ht="15.75" customHeight="1">
      <c r="A157" s="958"/>
      <c r="B157" s="958"/>
      <c r="C157" s="958"/>
      <c r="D157" s="958"/>
      <c r="E157" s="958"/>
      <c r="F157" s="958"/>
      <c r="G157" s="958"/>
      <c r="H157" s="958"/>
      <c r="I157" s="1032"/>
      <c r="J157" s="958"/>
      <c r="K157" s="958"/>
      <c r="L157" s="1032"/>
      <c r="M157" s="108"/>
      <c r="N157" s="958"/>
      <c r="O157" s="958"/>
      <c r="P157" s="958"/>
      <c r="Q157" s="958"/>
      <c r="R157" s="958"/>
      <c r="S157" s="958"/>
      <c r="T157" s="958"/>
      <c r="U157" s="958"/>
      <c r="V157" s="958"/>
      <c r="W157" s="958"/>
      <c r="X157" s="958"/>
      <c r="Y157" s="958"/>
      <c r="Z157" s="958"/>
    </row>
    <row r="158" spans="1:26" ht="15.75" customHeight="1">
      <c r="A158" s="958"/>
      <c r="B158" s="958"/>
      <c r="C158" s="958"/>
      <c r="D158" s="958"/>
      <c r="E158" s="958"/>
      <c r="F158" s="958"/>
      <c r="G158" s="958"/>
      <c r="H158" s="958"/>
      <c r="I158" s="1032"/>
      <c r="J158" s="958"/>
      <c r="K158" s="958"/>
      <c r="L158" s="1032"/>
      <c r="M158" s="108"/>
      <c r="N158" s="958"/>
      <c r="O158" s="958"/>
      <c r="P158" s="958"/>
      <c r="Q158" s="958"/>
      <c r="R158" s="958"/>
      <c r="S158" s="958"/>
      <c r="T158" s="958"/>
      <c r="U158" s="958"/>
      <c r="V158" s="958"/>
      <c r="W158" s="958"/>
      <c r="X158" s="958"/>
      <c r="Y158" s="958"/>
      <c r="Z158" s="958"/>
    </row>
    <row r="159" spans="1:26" ht="15.75" customHeight="1">
      <c r="A159" s="958"/>
      <c r="B159" s="958"/>
      <c r="C159" s="958"/>
      <c r="D159" s="958"/>
      <c r="E159" s="958"/>
      <c r="F159" s="958"/>
      <c r="G159" s="958"/>
      <c r="H159" s="958"/>
      <c r="I159" s="1032"/>
      <c r="J159" s="958"/>
      <c r="K159" s="958"/>
      <c r="L159" s="1032"/>
      <c r="M159" s="108"/>
      <c r="N159" s="958"/>
      <c r="O159" s="958"/>
      <c r="P159" s="958"/>
      <c r="Q159" s="958"/>
      <c r="R159" s="958"/>
      <c r="S159" s="958"/>
      <c r="T159" s="958"/>
      <c r="U159" s="958"/>
      <c r="V159" s="958"/>
      <c r="W159" s="958"/>
      <c r="X159" s="958"/>
      <c r="Y159" s="958"/>
      <c r="Z159" s="958"/>
    </row>
    <row r="160" spans="1:26" ht="15.75" customHeight="1">
      <c r="A160" s="958"/>
      <c r="B160" s="958"/>
      <c r="C160" s="958"/>
      <c r="D160" s="958"/>
      <c r="E160" s="958"/>
      <c r="F160" s="958"/>
      <c r="G160" s="958"/>
      <c r="H160" s="958"/>
      <c r="I160" s="1032"/>
      <c r="J160" s="958"/>
      <c r="K160" s="958"/>
      <c r="L160" s="1032"/>
      <c r="M160" s="108"/>
      <c r="N160" s="958"/>
      <c r="O160" s="958"/>
      <c r="P160" s="958"/>
      <c r="Q160" s="958"/>
      <c r="R160" s="958"/>
      <c r="S160" s="958"/>
      <c r="T160" s="958"/>
      <c r="U160" s="958"/>
      <c r="V160" s="958"/>
      <c r="W160" s="958"/>
      <c r="X160" s="958"/>
      <c r="Y160" s="958"/>
      <c r="Z160" s="958"/>
    </row>
    <row r="161" spans="1:26" ht="15.75" customHeight="1">
      <c r="A161" s="958"/>
      <c r="B161" s="958"/>
      <c r="C161" s="958"/>
      <c r="D161" s="958"/>
      <c r="E161" s="958"/>
      <c r="F161" s="958"/>
      <c r="G161" s="958"/>
      <c r="H161" s="958"/>
      <c r="I161" s="1032"/>
      <c r="J161" s="958"/>
      <c r="K161" s="958"/>
      <c r="L161" s="1032"/>
      <c r="M161" s="108"/>
      <c r="N161" s="958"/>
      <c r="O161" s="958"/>
      <c r="P161" s="958"/>
      <c r="Q161" s="958"/>
      <c r="R161" s="958"/>
      <c r="S161" s="958"/>
      <c r="T161" s="958"/>
      <c r="U161" s="958"/>
      <c r="V161" s="958"/>
      <c r="W161" s="958"/>
      <c r="X161" s="958"/>
      <c r="Y161" s="958"/>
      <c r="Z161" s="958"/>
    </row>
    <row r="162" spans="1:26" ht="15.75" customHeight="1">
      <c r="A162" s="958"/>
      <c r="B162" s="958"/>
      <c r="C162" s="958"/>
      <c r="D162" s="958"/>
      <c r="E162" s="958"/>
      <c r="F162" s="958"/>
      <c r="G162" s="958"/>
      <c r="H162" s="958"/>
      <c r="I162" s="1032"/>
      <c r="J162" s="958"/>
      <c r="K162" s="958"/>
      <c r="L162" s="1032"/>
      <c r="M162" s="108"/>
      <c r="N162" s="958"/>
      <c r="O162" s="958"/>
      <c r="P162" s="958"/>
      <c r="Q162" s="958"/>
      <c r="R162" s="958"/>
      <c r="S162" s="958"/>
      <c r="T162" s="958"/>
      <c r="U162" s="958"/>
      <c r="V162" s="958"/>
      <c r="W162" s="958"/>
      <c r="X162" s="958"/>
      <c r="Y162" s="958"/>
      <c r="Z162" s="958"/>
    </row>
    <row r="163" spans="1:26" ht="15.75" customHeight="1">
      <c r="A163" s="958"/>
      <c r="B163" s="958"/>
      <c r="C163" s="958"/>
      <c r="D163" s="958"/>
      <c r="E163" s="958"/>
      <c r="F163" s="958"/>
      <c r="G163" s="958"/>
      <c r="H163" s="958"/>
      <c r="I163" s="1032"/>
      <c r="J163" s="958"/>
      <c r="K163" s="958"/>
      <c r="L163" s="1032"/>
      <c r="M163" s="108"/>
      <c r="N163" s="958"/>
      <c r="O163" s="958"/>
      <c r="P163" s="958"/>
      <c r="Q163" s="958"/>
      <c r="R163" s="958"/>
      <c r="S163" s="958"/>
      <c r="T163" s="958"/>
      <c r="U163" s="958"/>
      <c r="V163" s="958"/>
      <c r="W163" s="958"/>
      <c r="X163" s="958"/>
      <c r="Y163" s="958"/>
      <c r="Z163" s="958"/>
    </row>
    <row r="164" spans="1:26" ht="15.75" customHeight="1">
      <c r="A164" s="958"/>
      <c r="B164" s="958"/>
      <c r="C164" s="958"/>
      <c r="D164" s="958"/>
      <c r="E164" s="958"/>
      <c r="F164" s="958"/>
      <c r="G164" s="958"/>
      <c r="H164" s="958"/>
      <c r="I164" s="1032"/>
      <c r="J164" s="958"/>
      <c r="K164" s="958"/>
      <c r="L164" s="1032"/>
      <c r="M164" s="108"/>
      <c r="N164" s="958"/>
      <c r="O164" s="958"/>
      <c r="P164" s="958"/>
      <c r="Q164" s="958"/>
      <c r="R164" s="958"/>
      <c r="S164" s="958"/>
      <c r="T164" s="958"/>
      <c r="U164" s="958"/>
      <c r="V164" s="958"/>
      <c r="W164" s="958"/>
      <c r="X164" s="958"/>
      <c r="Y164" s="958"/>
      <c r="Z164" s="958"/>
    </row>
    <row r="165" spans="1:26" ht="15.75" customHeight="1">
      <c r="A165" s="958"/>
      <c r="B165" s="958"/>
      <c r="C165" s="958"/>
      <c r="D165" s="958"/>
      <c r="E165" s="958"/>
      <c r="F165" s="958"/>
      <c r="G165" s="958"/>
      <c r="H165" s="958"/>
      <c r="I165" s="1032"/>
      <c r="J165" s="958"/>
      <c r="K165" s="958"/>
      <c r="L165" s="1032"/>
      <c r="M165" s="108"/>
      <c r="N165" s="958"/>
      <c r="O165" s="958"/>
      <c r="P165" s="958"/>
      <c r="Q165" s="958"/>
      <c r="R165" s="958"/>
      <c r="S165" s="958"/>
      <c r="T165" s="958"/>
      <c r="U165" s="958"/>
      <c r="V165" s="958"/>
      <c r="W165" s="958"/>
      <c r="X165" s="958"/>
      <c r="Y165" s="958"/>
      <c r="Z165" s="958"/>
    </row>
    <row r="166" spans="1:26" ht="15.75" customHeight="1">
      <c r="A166" s="958"/>
      <c r="B166" s="958"/>
      <c r="C166" s="958"/>
      <c r="D166" s="958"/>
      <c r="E166" s="958"/>
      <c r="F166" s="958"/>
      <c r="G166" s="958"/>
      <c r="H166" s="958"/>
      <c r="I166" s="1032"/>
      <c r="J166" s="958"/>
      <c r="K166" s="958"/>
      <c r="L166" s="1032"/>
      <c r="M166" s="108"/>
      <c r="N166" s="958"/>
      <c r="O166" s="958"/>
      <c r="P166" s="958"/>
      <c r="Q166" s="958"/>
      <c r="R166" s="958"/>
      <c r="S166" s="958"/>
      <c r="T166" s="958"/>
      <c r="U166" s="958"/>
      <c r="V166" s="958"/>
      <c r="W166" s="958"/>
      <c r="X166" s="958"/>
      <c r="Y166" s="958"/>
      <c r="Z166" s="958"/>
    </row>
    <row r="167" spans="1:26" ht="15.75" customHeight="1">
      <c r="A167" s="958"/>
      <c r="B167" s="958"/>
      <c r="C167" s="958"/>
      <c r="D167" s="958"/>
      <c r="E167" s="958"/>
      <c r="F167" s="958"/>
      <c r="G167" s="958"/>
      <c r="H167" s="958"/>
      <c r="I167" s="1032"/>
      <c r="J167" s="958"/>
      <c r="K167" s="958"/>
      <c r="L167" s="1032"/>
      <c r="M167" s="108"/>
      <c r="N167" s="958"/>
      <c r="O167" s="958"/>
      <c r="P167" s="958"/>
      <c r="Q167" s="958"/>
      <c r="R167" s="958"/>
      <c r="S167" s="958"/>
      <c r="T167" s="958"/>
      <c r="U167" s="958"/>
      <c r="V167" s="958"/>
      <c r="W167" s="958"/>
      <c r="X167" s="958"/>
      <c r="Y167" s="958"/>
      <c r="Z167" s="958"/>
    </row>
    <row r="168" spans="1:26" ht="15.75" customHeight="1">
      <c r="A168" s="958"/>
      <c r="B168" s="958"/>
      <c r="C168" s="958"/>
      <c r="D168" s="958"/>
      <c r="E168" s="958"/>
      <c r="F168" s="958"/>
      <c r="G168" s="958"/>
      <c r="H168" s="958"/>
      <c r="I168" s="1032"/>
      <c r="J168" s="958"/>
      <c r="K168" s="958"/>
      <c r="L168" s="1032"/>
      <c r="M168" s="108"/>
      <c r="N168" s="958"/>
      <c r="O168" s="958"/>
      <c r="P168" s="958"/>
      <c r="Q168" s="958"/>
      <c r="R168" s="958"/>
      <c r="S168" s="958"/>
      <c r="T168" s="958"/>
      <c r="U168" s="958"/>
      <c r="V168" s="958"/>
      <c r="W168" s="958"/>
      <c r="X168" s="958"/>
      <c r="Y168" s="958"/>
      <c r="Z168" s="958"/>
    </row>
    <row r="169" spans="1:26" ht="15.75" customHeight="1">
      <c r="A169" s="958"/>
      <c r="B169" s="958"/>
      <c r="C169" s="958"/>
      <c r="D169" s="958"/>
      <c r="E169" s="958"/>
      <c r="F169" s="958"/>
      <c r="G169" s="958"/>
      <c r="H169" s="958"/>
      <c r="I169" s="1032"/>
      <c r="J169" s="958"/>
      <c r="K169" s="958"/>
      <c r="L169" s="1032"/>
      <c r="M169" s="108"/>
      <c r="N169" s="958"/>
      <c r="O169" s="958"/>
      <c r="P169" s="958"/>
      <c r="Q169" s="958"/>
      <c r="R169" s="958"/>
      <c r="S169" s="958"/>
      <c r="T169" s="958"/>
      <c r="U169" s="958"/>
      <c r="V169" s="958"/>
      <c r="W169" s="958"/>
      <c r="X169" s="958"/>
      <c r="Y169" s="958"/>
      <c r="Z169" s="958"/>
    </row>
    <row r="170" spans="1:26" ht="15.75" customHeight="1">
      <c r="A170" s="958"/>
      <c r="B170" s="958"/>
      <c r="C170" s="958"/>
      <c r="D170" s="958"/>
      <c r="E170" s="958"/>
      <c r="F170" s="958"/>
      <c r="G170" s="958"/>
      <c r="H170" s="958"/>
      <c r="I170" s="1032"/>
      <c r="J170" s="958"/>
      <c r="K170" s="958"/>
      <c r="L170" s="1032"/>
      <c r="M170" s="108"/>
      <c r="N170" s="958"/>
      <c r="O170" s="958"/>
      <c r="P170" s="958"/>
      <c r="Q170" s="958"/>
      <c r="R170" s="958"/>
      <c r="S170" s="958"/>
      <c r="T170" s="958"/>
      <c r="U170" s="958"/>
      <c r="V170" s="958"/>
      <c r="W170" s="958"/>
      <c r="X170" s="958"/>
      <c r="Y170" s="958"/>
      <c r="Z170" s="958"/>
    </row>
    <row r="171" spans="1:26" ht="15.75" customHeight="1">
      <c r="A171" s="958"/>
      <c r="B171" s="958"/>
      <c r="C171" s="958"/>
      <c r="D171" s="958"/>
      <c r="E171" s="958"/>
      <c r="F171" s="958"/>
      <c r="G171" s="958"/>
      <c r="H171" s="958"/>
      <c r="I171" s="1032"/>
      <c r="J171" s="958"/>
      <c r="K171" s="958"/>
      <c r="L171" s="1032"/>
      <c r="M171" s="108"/>
      <c r="N171" s="958"/>
      <c r="O171" s="958"/>
      <c r="P171" s="958"/>
      <c r="Q171" s="958"/>
      <c r="R171" s="958"/>
      <c r="S171" s="958"/>
      <c r="T171" s="958"/>
      <c r="U171" s="958"/>
      <c r="V171" s="958"/>
      <c r="W171" s="958"/>
      <c r="X171" s="958"/>
      <c r="Y171" s="958"/>
      <c r="Z171" s="958"/>
    </row>
    <row r="172" spans="1:26" ht="15.75" customHeight="1">
      <c r="A172" s="958"/>
      <c r="B172" s="958"/>
      <c r="C172" s="958"/>
      <c r="D172" s="958"/>
      <c r="E172" s="958"/>
      <c r="F172" s="958"/>
      <c r="G172" s="958"/>
      <c r="H172" s="958"/>
      <c r="I172" s="1032"/>
      <c r="J172" s="958"/>
      <c r="K172" s="958"/>
      <c r="L172" s="1032"/>
      <c r="M172" s="108"/>
      <c r="N172" s="958"/>
      <c r="O172" s="958"/>
      <c r="P172" s="958"/>
      <c r="Q172" s="958"/>
      <c r="R172" s="958"/>
      <c r="S172" s="958"/>
      <c r="T172" s="958"/>
      <c r="U172" s="958"/>
      <c r="V172" s="958"/>
      <c r="W172" s="958"/>
      <c r="X172" s="958"/>
      <c r="Y172" s="958"/>
      <c r="Z172" s="958"/>
    </row>
    <row r="173" spans="1:26" ht="15.75" customHeight="1">
      <c r="A173" s="958"/>
      <c r="B173" s="958"/>
      <c r="C173" s="958"/>
      <c r="D173" s="958"/>
      <c r="E173" s="958"/>
      <c r="F173" s="958"/>
      <c r="G173" s="958"/>
      <c r="H173" s="958"/>
      <c r="I173" s="1032"/>
      <c r="J173" s="958"/>
      <c r="K173" s="958"/>
      <c r="L173" s="1032"/>
      <c r="M173" s="108"/>
      <c r="N173" s="958"/>
      <c r="O173" s="958"/>
      <c r="P173" s="958"/>
      <c r="Q173" s="958"/>
      <c r="R173" s="958"/>
      <c r="S173" s="958"/>
      <c r="T173" s="958"/>
      <c r="U173" s="958"/>
      <c r="V173" s="958"/>
      <c r="W173" s="958"/>
      <c r="X173" s="958"/>
      <c r="Y173" s="958"/>
      <c r="Z173" s="958"/>
    </row>
    <row r="174" spans="1:26" ht="15.75" customHeight="1">
      <c r="A174" s="958"/>
      <c r="B174" s="958"/>
      <c r="C174" s="958"/>
      <c r="D174" s="958"/>
      <c r="E174" s="958"/>
      <c r="F174" s="958"/>
      <c r="G174" s="958"/>
      <c r="H174" s="958"/>
      <c r="I174" s="1032"/>
      <c r="J174" s="958"/>
      <c r="K174" s="958"/>
      <c r="L174" s="1032"/>
      <c r="M174" s="108"/>
      <c r="N174" s="958"/>
      <c r="O174" s="958"/>
      <c r="P174" s="958"/>
      <c r="Q174" s="958"/>
      <c r="R174" s="958"/>
      <c r="S174" s="958"/>
      <c r="T174" s="958"/>
      <c r="U174" s="958"/>
      <c r="V174" s="958"/>
      <c r="W174" s="958"/>
      <c r="X174" s="958"/>
      <c r="Y174" s="958"/>
      <c r="Z174" s="958"/>
    </row>
    <row r="175" spans="1:26" ht="15.75" customHeight="1">
      <c r="A175" s="958"/>
      <c r="B175" s="958"/>
      <c r="C175" s="958"/>
      <c r="D175" s="958"/>
      <c r="E175" s="958"/>
      <c r="F175" s="958"/>
      <c r="G175" s="958"/>
      <c r="H175" s="958"/>
      <c r="I175" s="1032"/>
      <c r="J175" s="958"/>
      <c r="K175" s="958"/>
      <c r="L175" s="1032"/>
      <c r="M175" s="108"/>
      <c r="N175" s="958"/>
      <c r="O175" s="958"/>
      <c r="P175" s="958"/>
      <c r="Q175" s="958"/>
      <c r="R175" s="958"/>
      <c r="S175" s="958"/>
      <c r="T175" s="958"/>
      <c r="U175" s="958"/>
      <c r="V175" s="958"/>
      <c r="W175" s="958"/>
      <c r="X175" s="958"/>
      <c r="Y175" s="958"/>
      <c r="Z175" s="958"/>
    </row>
    <row r="176" spans="1:26" ht="15.75" customHeight="1">
      <c r="A176" s="958"/>
      <c r="B176" s="958"/>
      <c r="C176" s="958"/>
      <c r="D176" s="958"/>
      <c r="E176" s="958"/>
      <c r="F176" s="958"/>
      <c r="G176" s="958"/>
      <c r="H176" s="958"/>
      <c r="I176" s="1032"/>
      <c r="J176" s="958"/>
      <c r="K176" s="958"/>
      <c r="L176" s="1032"/>
      <c r="M176" s="108"/>
      <c r="N176" s="958"/>
      <c r="O176" s="958"/>
      <c r="P176" s="958"/>
      <c r="Q176" s="958"/>
      <c r="R176" s="958"/>
      <c r="S176" s="958"/>
      <c r="T176" s="958"/>
      <c r="U176" s="958"/>
      <c r="V176" s="958"/>
      <c r="W176" s="958"/>
      <c r="X176" s="958"/>
      <c r="Y176" s="958"/>
      <c r="Z176" s="958"/>
    </row>
    <row r="177" spans="1:26" ht="15.75" customHeight="1">
      <c r="A177" s="958"/>
      <c r="B177" s="958"/>
      <c r="C177" s="958"/>
      <c r="D177" s="958"/>
      <c r="E177" s="958"/>
      <c r="F177" s="958"/>
      <c r="G177" s="958"/>
      <c r="H177" s="958"/>
      <c r="I177" s="1032"/>
      <c r="J177" s="958"/>
      <c r="K177" s="958"/>
      <c r="L177" s="1032"/>
      <c r="M177" s="108"/>
      <c r="N177" s="958"/>
      <c r="O177" s="958"/>
      <c r="P177" s="958"/>
      <c r="Q177" s="958"/>
      <c r="R177" s="958"/>
      <c r="S177" s="958"/>
      <c r="T177" s="958"/>
      <c r="U177" s="958"/>
      <c r="V177" s="958"/>
      <c r="W177" s="958"/>
      <c r="X177" s="958"/>
      <c r="Y177" s="958"/>
      <c r="Z177" s="958"/>
    </row>
    <row r="178" spans="1:26" ht="15.75" customHeight="1">
      <c r="A178" s="958"/>
      <c r="B178" s="958"/>
      <c r="C178" s="958"/>
      <c r="D178" s="958"/>
      <c r="E178" s="958"/>
      <c r="F178" s="958"/>
      <c r="G178" s="958"/>
      <c r="H178" s="958"/>
      <c r="I178" s="1032"/>
      <c r="J178" s="958"/>
      <c r="K178" s="958"/>
      <c r="L178" s="1032"/>
      <c r="M178" s="108"/>
      <c r="N178" s="958"/>
      <c r="O178" s="958"/>
      <c r="P178" s="958"/>
      <c r="Q178" s="958"/>
      <c r="R178" s="958"/>
      <c r="S178" s="958"/>
      <c r="T178" s="958"/>
      <c r="U178" s="958"/>
      <c r="V178" s="958"/>
      <c r="W178" s="958"/>
      <c r="X178" s="958"/>
      <c r="Y178" s="958"/>
      <c r="Z178" s="958"/>
    </row>
    <row r="179" spans="1:26" ht="15.75" customHeight="1">
      <c r="A179" s="958"/>
      <c r="B179" s="958"/>
      <c r="C179" s="958"/>
      <c r="D179" s="958"/>
      <c r="E179" s="958"/>
      <c r="F179" s="958"/>
      <c r="G179" s="958"/>
      <c r="H179" s="958"/>
      <c r="I179" s="1032"/>
      <c r="J179" s="958"/>
      <c r="K179" s="958"/>
      <c r="L179" s="1032"/>
      <c r="M179" s="108"/>
      <c r="N179" s="958"/>
      <c r="O179" s="958"/>
      <c r="P179" s="958"/>
      <c r="Q179" s="958"/>
      <c r="R179" s="958"/>
      <c r="S179" s="958"/>
      <c r="T179" s="958"/>
      <c r="U179" s="958"/>
      <c r="V179" s="958"/>
      <c r="W179" s="958"/>
      <c r="X179" s="958"/>
      <c r="Y179" s="958"/>
      <c r="Z179" s="958"/>
    </row>
    <row r="180" spans="1:26" ht="15.75" customHeight="1">
      <c r="A180" s="958"/>
      <c r="B180" s="958"/>
      <c r="C180" s="958"/>
      <c r="D180" s="958"/>
      <c r="E180" s="958"/>
      <c r="F180" s="958"/>
      <c r="G180" s="958"/>
      <c r="H180" s="958"/>
      <c r="I180" s="1032"/>
      <c r="J180" s="958"/>
      <c r="K180" s="958"/>
      <c r="L180" s="1032"/>
      <c r="M180" s="108"/>
      <c r="N180" s="958"/>
      <c r="O180" s="958"/>
      <c r="P180" s="958"/>
      <c r="Q180" s="958"/>
      <c r="R180" s="958"/>
      <c r="S180" s="958"/>
      <c r="T180" s="958"/>
      <c r="U180" s="958"/>
      <c r="V180" s="958"/>
      <c r="W180" s="958"/>
      <c r="X180" s="958"/>
      <c r="Y180" s="958"/>
      <c r="Z180" s="958"/>
    </row>
    <row r="181" spans="1:26" ht="15.75" customHeight="1">
      <c r="A181" s="958"/>
      <c r="B181" s="958"/>
      <c r="C181" s="958"/>
      <c r="D181" s="958"/>
      <c r="E181" s="958"/>
      <c r="F181" s="958"/>
      <c r="G181" s="958"/>
      <c r="H181" s="958"/>
      <c r="I181" s="1032"/>
      <c r="J181" s="958"/>
      <c r="K181" s="958"/>
      <c r="L181" s="1032"/>
      <c r="M181" s="108"/>
      <c r="N181" s="958"/>
      <c r="O181" s="958"/>
      <c r="P181" s="958"/>
      <c r="Q181" s="958"/>
      <c r="R181" s="958"/>
      <c r="S181" s="958"/>
      <c r="T181" s="958"/>
      <c r="U181" s="958"/>
      <c r="V181" s="958"/>
      <c r="W181" s="958"/>
      <c r="X181" s="958"/>
      <c r="Y181" s="958"/>
      <c r="Z181" s="958"/>
    </row>
    <row r="182" spans="1:26" ht="15.75" customHeight="1">
      <c r="A182" s="958"/>
      <c r="B182" s="958"/>
      <c r="C182" s="958"/>
      <c r="D182" s="958"/>
      <c r="E182" s="958"/>
      <c r="F182" s="958"/>
      <c r="G182" s="958"/>
      <c r="H182" s="958"/>
      <c r="I182" s="1032"/>
      <c r="J182" s="958"/>
      <c r="K182" s="958"/>
      <c r="L182" s="1032"/>
      <c r="M182" s="108"/>
      <c r="N182" s="958"/>
      <c r="O182" s="958"/>
      <c r="P182" s="958"/>
      <c r="Q182" s="958"/>
      <c r="R182" s="958"/>
      <c r="S182" s="958"/>
      <c r="T182" s="958"/>
      <c r="U182" s="958"/>
      <c r="V182" s="958"/>
      <c r="W182" s="958"/>
      <c r="X182" s="958"/>
      <c r="Y182" s="958"/>
      <c r="Z182" s="958"/>
    </row>
    <row r="183" spans="1:26" ht="15.75" customHeight="1">
      <c r="A183" s="958"/>
      <c r="B183" s="958"/>
      <c r="C183" s="958"/>
      <c r="D183" s="958"/>
      <c r="E183" s="958"/>
      <c r="F183" s="958"/>
      <c r="G183" s="958"/>
      <c r="H183" s="958"/>
      <c r="I183" s="1032"/>
      <c r="J183" s="958"/>
      <c r="K183" s="958"/>
      <c r="L183" s="1032"/>
      <c r="M183" s="108"/>
      <c r="N183" s="958"/>
      <c r="O183" s="958"/>
      <c r="P183" s="958"/>
      <c r="Q183" s="958"/>
      <c r="R183" s="958"/>
      <c r="S183" s="958"/>
      <c r="T183" s="958"/>
      <c r="U183" s="958"/>
      <c r="V183" s="958"/>
      <c r="W183" s="958"/>
      <c r="X183" s="958"/>
      <c r="Y183" s="958"/>
      <c r="Z183" s="958"/>
    </row>
    <row r="184" spans="1:26" ht="15.75" customHeight="1">
      <c r="A184" s="958"/>
      <c r="B184" s="958"/>
      <c r="C184" s="958"/>
      <c r="D184" s="958"/>
      <c r="E184" s="958"/>
      <c r="F184" s="958"/>
      <c r="G184" s="958"/>
      <c r="H184" s="958"/>
      <c r="I184" s="1032"/>
      <c r="J184" s="958"/>
      <c r="K184" s="958"/>
      <c r="L184" s="1032"/>
      <c r="M184" s="108"/>
      <c r="N184" s="958"/>
      <c r="O184" s="958"/>
      <c r="P184" s="958"/>
      <c r="Q184" s="958"/>
      <c r="R184" s="958"/>
      <c r="S184" s="958"/>
      <c r="T184" s="958"/>
      <c r="U184" s="958"/>
      <c r="V184" s="958"/>
      <c r="W184" s="958"/>
      <c r="X184" s="958"/>
      <c r="Y184" s="958"/>
      <c r="Z184" s="958"/>
    </row>
    <row r="185" spans="1:26" ht="15.75" customHeight="1">
      <c r="A185" s="958"/>
      <c r="B185" s="958"/>
      <c r="C185" s="958"/>
      <c r="D185" s="958"/>
      <c r="E185" s="958"/>
      <c r="F185" s="958"/>
      <c r="G185" s="958"/>
      <c r="H185" s="958"/>
      <c r="I185" s="1032"/>
      <c r="J185" s="958"/>
      <c r="K185" s="958"/>
      <c r="L185" s="1032"/>
      <c r="M185" s="108"/>
      <c r="N185" s="958"/>
      <c r="O185" s="958"/>
      <c r="P185" s="958"/>
      <c r="Q185" s="958"/>
      <c r="R185" s="958"/>
      <c r="S185" s="958"/>
      <c r="T185" s="958"/>
      <c r="U185" s="958"/>
      <c r="V185" s="958"/>
      <c r="W185" s="958"/>
      <c r="X185" s="958"/>
      <c r="Y185" s="958"/>
      <c r="Z185" s="958"/>
    </row>
    <row r="186" spans="1:26" ht="15.75" customHeight="1">
      <c r="A186" s="958"/>
      <c r="B186" s="958"/>
      <c r="C186" s="958"/>
      <c r="D186" s="958"/>
      <c r="E186" s="958"/>
      <c r="F186" s="958"/>
      <c r="G186" s="958"/>
      <c r="H186" s="958"/>
      <c r="I186" s="1032"/>
      <c r="J186" s="958"/>
      <c r="K186" s="958"/>
      <c r="L186" s="1032"/>
      <c r="M186" s="108"/>
      <c r="N186" s="958"/>
      <c r="O186" s="958"/>
      <c r="P186" s="958"/>
      <c r="Q186" s="958"/>
      <c r="R186" s="958"/>
      <c r="S186" s="958"/>
      <c r="T186" s="958"/>
      <c r="U186" s="958"/>
      <c r="V186" s="958"/>
      <c r="W186" s="958"/>
      <c r="X186" s="958"/>
      <c r="Y186" s="958"/>
      <c r="Z186" s="958"/>
    </row>
    <row r="187" spans="1:26" ht="15.75" customHeight="1">
      <c r="A187" s="958"/>
      <c r="B187" s="958"/>
      <c r="C187" s="958"/>
      <c r="D187" s="958"/>
      <c r="E187" s="958"/>
      <c r="F187" s="958"/>
      <c r="G187" s="958"/>
      <c r="H187" s="958"/>
      <c r="I187" s="1032"/>
      <c r="J187" s="958"/>
      <c r="K187" s="958"/>
      <c r="L187" s="1032"/>
      <c r="M187" s="108"/>
      <c r="N187" s="958"/>
      <c r="O187" s="958"/>
      <c r="P187" s="958"/>
      <c r="Q187" s="958"/>
      <c r="R187" s="958"/>
      <c r="S187" s="958"/>
      <c r="T187" s="958"/>
      <c r="U187" s="958"/>
      <c r="V187" s="958"/>
      <c r="W187" s="958"/>
      <c r="X187" s="958"/>
      <c r="Y187" s="958"/>
      <c r="Z187" s="958"/>
    </row>
    <row r="188" spans="1:26" ht="15.75" customHeight="1">
      <c r="A188" s="958"/>
      <c r="B188" s="958"/>
      <c r="C188" s="958"/>
      <c r="D188" s="958"/>
      <c r="E188" s="958"/>
      <c r="F188" s="958"/>
      <c r="G188" s="958"/>
      <c r="H188" s="958"/>
      <c r="I188" s="1032"/>
      <c r="J188" s="958"/>
      <c r="K188" s="958"/>
      <c r="L188" s="1032"/>
      <c r="M188" s="108"/>
      <c r="N188" s="958"/>
      <c r="O188" s="958"/>
      <c r="P188" s="958"/>
      <c r="Q188" s="958"/>
      <c r="R188" s="958"/>
      <c r="S188" s="958"/>
      <c r="T188" s="958"/>
      <c r="U188" s="958"/>
      <c r="V188" s="958"/>
      <c r="W188" s="958"/>
      <c r="X188" s="958"/>
      <c r="Y188" s="958"/>
      <c r="Z188" s="958"/>
    </row>
    <row r="189" spans="1:26" ht="15.75" customHeight="1">
      <c r="A189" s="958"/>
      <c r="B189" s="958"/>
      <c r="C189" s="958"/>
      <c r="D189" s="958"/>
      <c r="E189" s="958"/>
      <c r="F189" s="958"/>
      <c r="G189" s="958"/>
      <c r="H189" s="958"/>
      <c r="I189" s="1032"/>
      <c r="J189" s="958"/>
      <c r="K189" s="958"/>
      <c r="L189" s="1032"/>
      <c r="M189" s="108"/>
      <c r="N189" s="958"/>
      <c r="O189" s="958"/>
      <c r="P189" s="958"/>
      <c r="Q189" s="958"/>
      <c r="R189" s="958"/>
      <c r="S189" s="958"/>
      <c r="T189" s="958"/>
      <c r="U189" s="958"/>
      <c r="V189" s="958"/>
      <c r="W189" s="958"/>
      <c r="X189" s="958"/>
      <c r="Y189" s="958"/>
      <c r="Z189" s="958"/>
    </row>
    <row r="190" spans="1:26" ht="15.75" customHeight="1">
      <c r="A190" s="958"/>
      <c r="B190" s="958"/>
      <c r="C190" s="958"/>
      <c r="D190" s="958"/>
      <c r="E190" s="958"/>
      <c r="F190" s="958"/>
      <c r="G190" s="958"/>
      <c r="H190" s="958"/>
      <c r="I190" s="1032"/>
      <c r="J190" s="958"/>
      <c r="K190" s="958"/>
      <c r="L190" s="1032"/>
      <c r="M190" s="108"/>
      <c r="N190" s="958"/>
      <c r="O190" s="958"/>
      <c r="P190" s="958"/>
      <c r="Q190" s="958"/>
      <c r="R190" s="958"/>
      <c r="S190" s="958"/>
      <c r="T190" s="958"/>
      <c r="U190" s="958"/>
      <c r="V190" s="958"/>
      <c r="W190" s="958"/>
      <c r="X190" s="958"/>
      <c r="Y190" s="958"/>
      <c r="Z190" s="958"/>
    </row>
    <row r="191" spans="1:26" ht="15.75" customHeight="1">
      <c r="A191" s="958"/>
      <c r="B191" s="958"/>
      <c r="C191" s="958"/>
      <c r="D191" s="958"/>
      <c r="E191" s="958"/>
      <c r="F191" s="958"/>
      <c r="G191" s="958"/>
      <c r="H191" s="958"/>
      <c r="I191" s="1032"/>
      <c r="J191" s="958"/>
      <c r="K191" s="958"/>
      <c r="L191" s="1032"/>
      <c r="M191" s="108"/>
      <c r="N191" s="958"/>
      <c r="O191" s="958"/>
      <c r="P191" s="958"/>
      <c r="Q191" s="958"/>
      <c r="R191" s="958"/>
      <c r="S191" s="958"/>
      <c r="T191" s="958"/>
      <c r="U191" s="958"/>
      <c r="V191" s="958"/>
      <c r="W191" s="958"/>
      <c r="X191" s="958"/>
      <c r="Y191" s="958"/>
      <c r="Z191" s="958"/>
    </row>
    <row r="192" spans="1:26" ht="15.75" customHeight="1">
      <c r="A192" s="958"/>
      <c r="B192" s="958"/>
      <c r="C192" s="958"/>
      <c r="D192" s="958"/>
      <c r="E192" s="958"/>
      <c r="F192" s="958"/>
      <c r="G192" s="958"/>
      <c r="H192" s="958"/>
      <c r="I192" s="1032"/>
      <c r="J192" s="958"/>
      <c r="K192" s="958"/>
      <c r="L192" s="1032"/>
      <c r="M192" s="108"/>
      <c r="N192" s="958"/>
      <c r="O192" s="958"/>
      <c r="P192" s="958"/>
      <c r="Q192" s="958"/>
      <c r="R192" s="958"/>
      <c r="S192" s="958"/>
      <c r="T192" s="958"/>
      <c r="U192" s="958"/>
      <c r="V192" s="958"/>
      <c r="W192" s="958"/>
      <c r="X192" s="958"/>
      <c r="Y192" s="958"/>
      <c r="Z192" s="958"/>
    </row>
    <row r="193" spans="1:26" ht="15.75" customHeight="1">
      <c r="A193" s="958"/>
      <c r="B193" s="958"/>
      <c r="C193" s="958"/>
      <c r="D193" s="958"/>
      <c r="E193" s="958"/>
      <c r="F193" s="958"/>
      <c r="G193" s="958"/>
      <c r="H193" s="958"/>
      <c r="I193" s="1032"/>
      <c r="J193" s="958"/>
      <c r="K193" s="958"/>
      <c r="L193" s="1032"/>
      <c r="M193" s="108"/>
      <c r="N193" s="958"/>
      <c r="O193" s="958"/>
      <c r="P193" s="958"/>
      <c r="Q193" s="958"/>
      <c r="R193" s="958"/>
      <c r="S193" s="958"/>
      <c r="T193" s="958"/>
      <c r="U193" s="958"/>
      <c r="V193" s="958"/>
      <c r="W193" s="958"/>
      <c r="X193" s="958"/>
      <c r="Y193" s="958"/>
      <c r="Z193" s="958"/>
    </row>
    <row r="194" spans="1:26" ht="15.75" customHeight="1">
      <c r="A194" s="958"/>
      <c r="B194" s="958"/>
      <c r="C194" s="958"/>
      <c r="D194" s="958"/>
      <c r="E194" s="958"/>
      <c r="F194" s="958"/>
      <c r="G194" s="958"/>
      <c r="H194" s="958"/>
      <c r="I194" s="1032"/>
      <c r="J194" s="958"/>
      <c r="K194" s="958"/>
      <c r="L194" s="1032"/>
      <c r="M194" s="108"/>
      <c r="N194" s="958"/>
      <c r="O194" s="958"/>
      <c r="P194" s="958"/>
      <c r="Q194" s="958"/>
      <c r="R194" s="958"/>
      <c r="S194" s="958"/>
      <c r="T194" s="958"/>
      <c r="U194" s="958"/>
      <c r="V194" s="958"/>
      <c r="W194" s="958"/>
      <c r="X194" s="958"/>
      <c r="Y194" s="958"/>
      <c r="Z194" s="958"/>
    </row>
    <row r="195" spans="1:26" ht="15.75" customHeight="1">
      <c r="A195" s="958"/>
      <c r="B195" s="958"/>
      <c r="C195" s="958"/>
      <c r="D195" s="958"/>
      <c r="E195" s="958"/>
      <c r="F195" s="958"/>
      <c r="G195" s="958"/>
      <c r="H195" s="958"/>
      <c r="I195" s="1032"/>
      <c r="J195" s="958"/>
      <c r="K195" s="958"/>
      <c r="L195" s="1032"/>
      <c r="M195" s="108"/>
      <c r="N195" s="958"/>
      <c r="O195" s="958"/>
      <c r="P195" s="958"/>
      <c r="Q195" s="958"/>
      <c r="R195" s="958"/>
      <c r="S195" s="958"/>
      <c r="T195" s="958"/>
      <c r="U195" s="958"/>
      <c r="V195" s="958"/>
      <c r="W195" s="958"/>
      <c r="X195" s="958"/>
      <c r="Y195" s="958"/>
      <c r="Z195" s="958"/>
    </row>
    <row r="196" spans="1:26" ht="15.75" customHeight="1">
      <c r="A196" s="958"/>
      <c r="B196" s="958"/>
      <c r="C196" s="958"/>
      <c r="D196" s="958"/>
      <c r="E196" s="958"/>
      <c r="F196" s="958"/>
      <c r="G196" s="958"/>
      <c r="H196" s="958"/>
      <c r="I196" s="1032"/>
      <c r="J196" s="958"/>
      <c r="K196" s="958"/>
      <c r="L196" s="1032"/>
      <c r="M196" s="108"/>
      <c r="N196" s="958"/>
      <c r="O196" s="958"/>
      <c r="P196" s="958"/>
      <c r="Q196" s="958"/>
      <c r="R196" s="958"/>
      <c r="S196" s="958"/>
      <c r="T196" s="958"/>
      <c r="U196" s="958"/>
      <c r="V196" s="958"/>
      <c r="W196" s="958"/>
      <c r="X196" s="958"/>
      <c r="Y196" s="958"/>
      <c r="Z196" s="958"/>
    </row>
    <row r="197" spans="1:26" ht="15.75" customHeight="1">
      <c r="A197" s="958"/>
      <c r="B197" s="958"/>
      <c r="C197" s="958"/>
      <c r="D197" s="958"/>
      <c r="E197" s="958"/>
      <c r="F197" s="958"/>
      <c r="G197" s="958"/>
      <c r="H197" s="958"/>
      <c r="I197" s="1032"/>
      <c r="J197" s="958"/>
      <c r="K197" s="958"/>
      <c r="L197" s="1032"/>
      <c r="M197" s="108"/>
      <c r="N197" s="958"/>
      <c r="O197" s="958"/>
      <c r="P197" s="958"/>
      <c r="Q197" s="958"/>
      <c r="R197" s="958"/>
      <c r="S197" s="958"/>
      <c r="T197" s="958"/>
      <c r="U197" s="958"/>
      <c r="V197" s="958"/>
      <c r="W197" s="958"/>
      <c r="X197" s="958"/>
      <c r="Y197" s="958"/>
      <c r="Z197" s="958"/>
    </row>
    <row r="198" spans="1:26" ht="15.75" customHeight="1">
      <c r="A198" s="958"/>
      <c r="B198" s="958"/>
      <c r="C198" s="958"/>
      <c r="D198" s="958"/>
      <c r="E198" s="958"/>
      <c r="F198" s="958"/>
      <c r="G198" s="958"/>
      <c r="H198" s="958"/>
      <c r="I198" s="1032"/>
      <c r="J198" s="958"/>
      <c r="K198" s="958"/>
      <c r="L198" s="1032"/>
      <c r="M198" s="108"/>
      <c r="N198" s="958"/>
      <c r="O198" s="958"/>
      <c r="P198" s="958"/>
      <c r="Q198" s="958"/>
      <c r="R198" s="958"/>
      <c r="S198" s="958"/>
      <c r="T198" s="958"/>
      <c r="U198" s="958"/>
      <c r="V198" s="958"/>
      <c r="W198" s="958"/>
      <c r="X198" s="958"/>
      <c r="Y198" s="958"/>
      <c r="Z198" s="958"/>
    </row>
    <row r="199" spans="1:26" ht="15.75" customHeight="1">
      <c r="A199" s="958"/>
      <c r="B199" s="958"/>
      <c r="C199" s="958"/>
      <c r="D199" s="958"/>
      <c r="E199" s="958"/>
      <c r="F199" s="958"/>
      <c r="G199" s="958"/>
      <c r="H199" s="958"/>
      <c r="I199" s="1032"/>
      <c r="J199" s="958"/>
      <c r="K199" s="958"/>
      <c r="L199" s="1032"/>
      <c r="M199" s="108"/>
      <c r="N199" s="958"/>
      <c r="O199" s="958"/>
      <c r="P199" s="958"/>
      <c r="Q199" s="958"/>
      <c r="R199" s="958"/>
      <c r="S199" s="958"/>
      <c r="T199" s="958"/>
      <c r="U199" s="958"/>
      <c r="V199" s="958"/>
      <c r="W199" s="958"/>
      <c r="X199" s="958"/>
      <c r="Y199" s="958"/>
      <c r="Z199" s="958"/>
    </row>
    <row r="200" spans="1:26" ht="15.75" customHeight="1">
      <c r="A200" s="958"/>
      <c r="B200" s="958"/>
      <c r="C200" s="958"/>
      <c r="D200" s="958"/>
      <c r="E200" s="958"/>
      <c r="F200" s="958"/>
      <c r="G200" s="958"/>
      <c r="H200" s="958"/>
      <c r="I200" s="1032"/>
      <c r="J200" s="958"/>
      <c r="K200" s="958"/>
      <c r="L200" s="1032"/>
      <c r="M200" s="108"/>
      <c r="N200" s="958"/>
      <c r="O200" s="958"/>
      <c r="P200" s="958"/>
      <c r="Q200" s="958"/>
      <c r="R200" s="958"/>
      <c r="S200" s="958"/>
      <c r="T200" s="958"/>
      <c r="U200" s="958"/>
      <c r="V200" s="958"/>
      <c r="W200" s="958"/>
      <c r="X200" s="958"/>
      <c r="Y200" s="958"/>
      <c r="Z200" s="958"/>
    </row>
    <row r="201" spans="1:26" ht="15.75" customHeight="1">
      <c r="A201" s="958"/>
      <c r="B201" s="958"/>
      <c r="C201" s="958"/>
      <c r="D201" s="958"/>
      <c r="E201" s="958"/>
      <c r="F201" s="958"/>
      <c r="G201" s="958"/>
      <c r="H201" s="958"/>
      <c r="I201" s="1032"/>
      <c r="J201" s="958"/>
      <c r="K201" s="958"/>
      <c r="L201" s="1032"/>
      <c r="M201" s="108"/>
      <c r="N201" s="958"/>
      <c r="O201" s="958"/>
      <c r="P201" s="958"/>
      <c r="Q201" s="958"/>
      <c r="R201" s="958"/>
      <c r="S201" s="958"/>
      <c r="T201" s="958"/>
      <c r="U201" s="958"/>
      <c r="V201" s="958"/>
      <c r="W201" s="958"/>
      <c r="X201" s="958"/>
      <c r="Y201" s="958"/>
      <c r="Z201" s="958"/>
    </row>
    <row r="202" spans="1:26" ht="15.75" customHeight="1">
      <c r="A202" s="958"/>
      <c r="B202" s="958"/>
      <c r="C202" s="958"/>
      <c r="D202" s="958"/>
      <c r="E202" s="958"/>
      <c r="F202" s="958"/>
      <c r="G202" s="958"/>
      <c r="H202" s="958"/>
      <c r="I202" s="1032"/>
      <c r="J202" s="958"/>
      <c r="K202" s="958"/>
      <c r="L202" s="1032"/>
      <c r="M202" s="108"/>
      <c r="N202" s="958"/>
      <c r="O202" s="958"/>
      <c r="P202" s="958"/>
      <c r="Q202" s="958"/>
      <c r="R202" s="958"/>
      <c r="S202" s="958"/>
      <c r="T202" s="958"/>
      <c r="U202" s="958"/>
      <c r="V202" s="958"/>
      <c r="W202" s="958"/>
      <c r="X202" s="958"/>
      <c r="Y202" s="958"/>
      <c r="Z202" s="958"/>
    </row>
    <row r="203" spans="1:26" ht="15.75" customHeight="1">
      <c r="A203" s="958"/>
      <c r="B203" s="958"/>
      <c r="C203" s="958"/>
      <c r="D203" s="958"/>
      <c r="E203" s="958"/>
      <c r="F203" s="958"/>
      <c r="G203" s="958"/>
      <c r="H203" s="958"/>
      <c r="I203" s="1032"/>
      <c r="J203" s="958"/>
      <c r="K203" s="958"/>
      <c r="L203" s="1032"/>
      <c r="M203" s="108"/>
      <c r="N203" s="958"/>
      <c r="O203" s="958"/>
      <c r="P203" s="958"/>
      <c r="Q203" s="958"/>
      <c r="R203" s="958"/>
      <c r="S203" s="958"/>
      <c r="T203" s="958"/>
      <c r="U203" s="958"/>
      <c r="V203" s="958"/>
      <c r="W203" s="958"/>
      <c r="X203" s="958"/>
      <c r="Y203" s="958"/>
      <c r="Z203" s="958"/>
    </row>
    <row r="204" spans="1:26" ht="15.75" customHeight="1">
      <c r="A204" s="958"/>
      <c r="B204" s="958"/>
      <c r="C204" s="958"/>
      <c r="D204" s="958"/>
      <c r="E204" s="958"/>
      <c r="F204" s="958"/>
      <c r="G204" s="958"/>
      <c r="H204" s="958"/>
      <c r="I204" s="1032"/>
      <c r="J204" s="958"/>
      <c r="K204" s="958"/>
      <c r="L204" s="1032"/>
      <c r="M204" s="108"/>
      <c r="N204" s="958"/>
      <c r="O204" s="958"/>
      <c r="P204" s="958"/>
      <c r="Q204" s="958"/>
      <c r="R204" s="958"/>
      <c r="S204" s="958"/>
      <c r="T204" s="958"/>
      <c r="U204" s="958"/>
      <c r="V204" s="958"/>
      <c r="W204" s="958"/>
      <c r="X204" s="958"/>
      <c r="Y204" s="958"/>
      <c r="Z204" s="958"/>
    </row>
    <row r="205" spans="1:26" ht="15.75" customHeight="1">
      <c r="A205" s="958"/>
      <c r="B205" s="958"/>
      <c r="C205" s="958"/>
      <c r="D205" s="958"/>
      <c r="E205" s="958"/>
      <c r="F205" s="958"/>
      <c r="G205" s="958"/>
      <c r="H205" s="958"/>
      <c r="I205" s="1032"/>
      <c r="J205" s="958"/>
      <c r="K205" s="958"/>
      <c r="L205" s="1032"/>
      <c r="M205" s="108"/>
      <c r="N205" s="958"/>
      <c r="O205" s="958"/>
      <c r="P205" s="958"/>
      <c r="Q205" s="958"/>
      <c r="R205" s="958"/>
      <c r="S205" s="958"/>
      <c r="T205" s="958"/>
      <c r="U205" s="958"/>
      <c r="V205" s="958"/>
      <c r="W205" s="958"/>
      <c r="X205" s="958"/>
      <c r="Y205" s="958"/>
      <c r="Z205" s="958"/>
    </row>
    <row r="206" spans="1:26" ht="15.75" customHeight="1">
      <c r="A206" s="958"/>
      <c r="B206" s="958"/>
      <c r="C206" s="958"/>
      <c r="D206" s="958"/>
      <c r="E206" s="958"/>
      <c r="F206" s="958"/>
      <c r="G206" s="958"/>
      <c r="H206" s="958"/>
      <c r="I206" s="1032"/>
      <c r="J206" s="958"/>
      <c r="K206" s="958"/>
      <c r="L206" s="1032"/>
      <c r="M206" s="108"/>
      <c r="N206" s="958"/>
      <c r="O206" s="958"/>
      <c r="P206" s="958"/>
      <c r="Q206" s="958"/>
      <c r="R206" s="958"/>
      <c r="S206" s="958"/>
      <c r="T206" s="958"/>
      <c r="U206" s="958"/>
      <c r="V206" s="958"/>
      <c r="W206" s="958"/>
      <c r="X206" s="958"/>
      <c r="Y206" s="958"/>
      <c r="Z206" s="958"/>
    </row>
    <row r="207" spans="1:26" ht="15.75" customHeight="1">
      <c r="A207" s="958"/>
      <c r="B207" s="958"/>
      <c r="C207" s="958"/>
      <c r="D207" s="958"/>
      <c r="E207" s="958"/>
      <c r="F207" s="958"/>
      <c r="G207" s="958"/>
      <c r="H207" s="958"/>
      <c r="I207" s="1032"/>
      <c r="J207" s="958"/>
      <c r="K207" s="958"/>
      <c r="L207" s="1032"/>
      <c r="M207" s="108"/>
      <c r="N207" s="958"/>
      <c r="O207" s="958"/>
      <c r="P207" s="958"/>
      <c r="Q207" s="958"/>
      <c r="R207" s="958"/>
      <c r="S207" s="958"/>
      <c r="T207" s="958"/>
      <c r="U207" s="958"/>
      <c r="V207" s="958"/>
      <c r="W207" s="958"/>
      <c r="X207" s="958"/>
      <c r="Y207" s="958"/>
      <c r="Z207" s="958"/>
    </row>
    <row r="208" spans="1:26" ht="15.75" customHeight="1">
      <c r="A208" s="958"/>
      <c r="B208" s="958"/>
      <c r="C208" s="958"/>
      <c r="D208" s="958"/>
      <c r="E208" s="958"/>
      <c r="F208" s="958"/>
      <c r="G208" s="958"/>
      <c r="H208" s="958"/>
      <c r="I208" s="1032"/>
      <c r="J208" s="958"/>
      <c r="K208" s="958"/>
      <c r="L208" s="1032"/>
      <c r="M208" s="108"/>
      <c r="N208" s="958"/>
      <c r="O208" s="958"/>
      <c r="P208" s="958"/>
      <c r="Q208" s="958"/>
      <c r="R208" s="958"/>
      <c r="S208" s="958"/>
      <c r="T208" s="958"/>
      <c r="U208" s="958"/>
      <c r="V208" s="958"/>
      <c r="W208" s="958"/>
      <c r="X208" s="958"/>
      <c r="Y208" s="958"/>
      <c r="Z208" s="958"/>
    </row>
    <row r="209" spans="1:26" ht="15.75" customHeight="1">
      <c r="A209" s="958"/>
      <c r="B209" s="958"/>
      <c r="C209" s="958"/>
      <c r="D209" s="958"/>
      <c r="E209" s="958"/>
      <c r="F209" s="958"/>
      <c r="G209" s="958"/>
      <c r="H209" s="958"/>
      <c r="I209" s="1032"/>
      <c r="J209" s="958"/>
      <c r="K209" s="958"/>
      <c r="L209" s="1032"/>
      <c r="M209" s="108"/>
      <c r="N209" s="958"/>
      <c r="O209" s="958"/>
      <c r="P209" s="958"/>
      <c r="Q209" s="958"/>
      <c r="R209" s="958"/>
      <c r="S209" s="958"/>
      <c r="T209" s="958"/>
      <c r="U209" s="958"/>
      <c r="V209" s="958"/>
      <c r="W209" s="958"/>
      <c r="X209" s="958"/>
      <c r="Y209" s="958"/>
      <c r="Z209" s="958"/>
    </row>
    <row r="210" spans="1:26" ht="15.75" customHeight="1">
      <c r="A210" s="958"/>
      <c r="B210" s="958"/>
      <c r="C210" s="958"/>
      <c r="D210" s="958"/>
      <c r="E210" s="958"/>
      <c r="F210" s="958"/>
      <c r="G210" s="958"/>
      <c r="H210" s="958"/>
      <c r="I210" s="1032"/>
      <c r="J210" s="958"/>
      <c r="K210" s="958"/>
      <c r="L210" s="1032"/>
      <c r="M210" s="108"/>
      <c r="N210" s="958"/>
      <c r="O210" s="958"/>
      <c r="P210" s="958"/>
      <c r="Q210" s="958"/>
      <c r="R210" s="958"/>
      <c r="S210" s="958"/>
      <c r="T210" s="958"/>
      <c r="U210" s="958"/>
      <c r="V210" s="958"/>
      <c r="W210" s="958"/>
      <c r="X210" s="958"/>
      <c r="Y210" s="958"/>
      <c r="Z210" s="958"/>
    </row>
    <row r="211" spans="1:26" ht="15.75" customHeight="1">
      <c r="A211" s="958"/>
      <c r="B211" s="958"/>
      <c r="C211" s="958"/>
      <c r="D211" s="958"/>
      <c r="E211" s="958"/>
      <c r="F211" s="958"/>
      <c r="G211" s="958"/>
      <c r="H211" s="958"/>
      <c r="I211" s="1032"/>
      <c r="J211" s="958"/>
      <c r="K211" s="958"/>
      <c r="L211" s="1032"/>
      <c r="M211" s="108"/>
      <c r="N211" s="958"/>
      <c r="O211" s="958"/>
      <c r="P211" s="958"/>
      <c r="Q211" s="958"/>
      <c r="R211" s="958"/>
      <c r="S211" s="958"/>
      <c r="T211" s="958"/>
      <c r="U211" s="958"/>
      <c r="V211" s="958"/>
      <c r="W211" s="958"/>
      <c r="X211" s="958"/>
      <c r="Y211" s="958"/>
      <c r="Z211" s="958"/>
    </row>
    <row r="212" spans="1:26" ht="15.75" customHeight="1">
      <c r="A212" s="958"/>
      <c r="B212" s="958"/>
      <c r="C212" s="958"/>
      <c r="D212" s="958"/>
      <c r="E212" s="958"/>
      <c r="F212" s="958"/>
      <c r="G212" s="958"/>
      <c r="H212" s="958"/>
      <c r="I212" s="1032"/>
      <c r="J212" s="958"/>
      <c r="K212" s="958"/>
      <c r="L212" s="1032"/>
      <c r="M212" s="108"/>
      <c r="N212" s="958"/>
      <c r="O212" s="958"/>
      <c r="P212" s="958"/>
      <c r="Q212" s="958"/>
      <c r="R212" s="958"/>
      <c r="S212" s="958"/>
      <c r="T212" s="958"/>
      <c r="U212" s="958"/>
      <c r="V212" s="958"/>
      <c r="W212" s="958"/>
      <c r="X212" s="958"/>
      <c r="Y212" s="958"/>
      <c r="Z212" s="958"/>
    </row>
    <row r="213" spans="1:26" ht="15.75" customHeight="1">
      <c r="A213" s="958"/>
      <c r="B213" s="958"/>
      <c r="C213" s="958"/>
      <c r="D213" s="958"/>
      <c r="E213" s="958"/>
      <c r="F213" s="958"/>
      <c r="G213" s="958"/>
      <c r="H213" s="958"/>
      <c r="I213" s="1032"/>
      <c r="J213" s="958"/>
      <c r="K213" s="958"/>
      <c r="L213" s="1032"/>
      <c r="M213" s="108"/>
      <c r="N213" s="958"/>
      <c r="O213" s="958"/>
      <c r="P213" s="958"/>
      <c r="Q213" s="958"/>
      <c r="R213" s="958"/>
      <c r="S213" s="958"/>
      <c r="T213" s="958"/>
      <c r="U213" s="958"/>
      <c r="V213" s="958"/>
      <c r="W213" s="958"/>
      <c r="X213" s="958"/>
      <c r="Y213" s="958"/>
      <c r="Z213" s="958"/>
    </row>
    <row r="214" spans="1:26" ht="15.75" customHeight="1">
      <c r="A214" s="958"/>
      <c r="B214" s="958"/>
      <c r="C214" s="958"/>
      <c r="D214" s="958"/>
      <c r="E214" s="958"/>
      <c r="F214" s="958"/>
      <c r="G214" s="958"/>
      <c r="H214" s="958"/>
      <c r="I214" s="1032"/>
      <c r="J214" s="958"/>
      <c r="K214" s="958"/>
      <c r="L214" s="1032"/>
      <c r="M214" s="108"/>
      <c r="N214" s="958"/>
      <c r="O214" s="958"/>
      <c r="P214" s="958"/>
      <c r="Q214" s="958"/>
      <c r="R214" s="958"/>
      <c r="S214" s="958"/>
      <c r="T214" s="958"/>
      <c r="U214" s="958"/>
      <c r="V214" s="958"/>
      <c r="W214" s="958"/>
      <c r="X214" s="958"/>
      <c r="Y214" s="958"/>
      <c r="Z214" s="958"/>
    </row>
    <row r="215" spans="1:26" ht="15.75" customHeight="1">
      <c r="A215" s="958"/>
      <c r="B215" s="958"/>
      <c r="C215" s="958"/>
      <c r="D215" s="958"/>
      <c r="E215" s="958"/>
      <c r="F215" s="958"/>
      <c r="G215" s="958"/>
      <c r="H215" s="958"/>
      <c r="I215" s="1032"/>
      <c r="J215" s="958"/>
      <c r="K215" s="958"/>
      <c r="L215" s="1032"/>
      <c r="M215" s="108"/>
      <c r="N215" s="958"/>
      <c r="O215" s="958"/>
      <c r="P215" s="958"/>
      <c r="Q215" s="958"/>
      <c r="R215" s="958"/>
      <c r="S215" s="958"/>
      <c r="T215" s="958"/>
      <c r="U215" s="958"/>
      <c r="V215" s="958"/>
      <c r="W215" s="958"/>
      <c r="X215" s="958"/>
      <c r="Y215" s="958"/>
      <c r="Z215" s="958"/>
    </row>
    <row r="216" spans="1:26" ht="15.75" customHeight="1">
      <c r="A216" s="958"/>
      <c r="B216" s="958"/>
      <c r="C216" s="958"/>
      <c r="D216" s="958"/>
      <c r="E216" s="958"/>
      <c r="F216" s="958"/>
      <c r="G216" s="958"/>
      <c r="H216" s="958"/>
      <c r="I216" s="1032"/>
      <c r="J216" s="958"/>
      <c r="K216" s="958"/>
      <c r="L216" s="1032"/>
      <c r="M216" s="108"/>
      <c r="N216" s="958"/>
      <c r="O216" s="958"/>
      <c r="P216" s="958"/>
      <c r="Q216" s="958"/>
      <c r="R216" s="958"/>
      <c r="S216" s="958"/>
      <c r="T216" s="958"/>
      <c r="U216" s="958"/>
      <c r="V216" s="958"/>
      <c r="W216" s="958"/>
      <c r="X216" s="958"/>
      <c r="Y216" s="958"/>
      <c r="Z216" s="958"/>
    </row>
    <row r="217" spans="1:26" ht="15.75" customHeight="1">
      <c r="A217" s="958"/>
      <c r="B217" s="958"/>
      <c r="C217" s="958"/>
      <c r="D217" s="958"/>
      <c r="E217" s="958"/>
      <c r="F217" s="958"/>
      <c r="G217" s="958"/>
      <c r="H217" s="958"/>
      <c r="I217" s="1032"/>
      <c r="J217" s="958"/>
      <c r="K217" s="958"/>
      <c r="L217" s="1032"/>
      <c r="M217" s="108"/>
      <c r="N217" s="958"/>
      <c r="O217" s="958"/>
      <c r="P217" s="958"/>
      <c r="Q217" s="958"/>
      <c r="R217" s="958"/>
      <c r="S217" s="958"/>
      <c r="T217" s="958"/>
      <c r="U217" s="958"/>
      <c r="V217" s="958"/>
      <c r="W217" s="958"/>
      <c r="X217" s="958"/>
      <c r="Y217" s="958"/>
      <c r="Z217" s="958"/>
    </row>
    <row r="218" spans="1:26" ht="15.75" customHeight="1">
      <c r="A218" s="958"/>
      <c r="B218" s="958"/>
      <c r="C218" s="958"/>
      <c r="D218" s="958"/>
      <c r="E218" s="958"/>
      <c r="F218" s="958"/>
      <c r="G218" s="958"/>
      <c r="H218" s="958"/>
      <c r="I218" s="1032"/>
      <c r="J218" s="958"/>
      <c r="K218" s="958"/>
      <c r="L218" s="1032"/>
      <c r="M218" s="108"/>
      <c r="N218" s="958"/>
      <c r="O218" s="958"/>
      <c r="P218" s="958"/>
      <c r="Q218" s="958"/>
      <c r="R218" s="958"/>
      <c r="S218" s="958"/>
      <c r="T218" s="958"/>
      <c r="U218" s="958"/>
      <c r="V218" s="958"/>
      <c r="W218" s="958"/>
      <c r="X218" s="958"/>
      <c r="Y218" s="958"/>
      <c r="Z218" s="958"/>
    </row>
    <row r="219" spans="1:26" ht="15.75" customHeight="1">
      <c r="A219" s="958"/>
      <c r="B219" s="958"/>
      <c r="C219" s="958"/>
      <c r="D219" s="958"/>
      <c r="E219" s="958"/>
      <c r="F219" s="958"/>
      <c r="G219" s="958"/>
      <c r="H219" s="958"/>
      <c r="I219" s="1032"/>
      <c r="J219" s="958"/>
      <c r="K219" s="958"/>
      <c r="L219" s="1032"/>
      <c r="M219" s="108"/>
      <c r="N219" s="958"/>
      <c r="O219" s="958"/>
      <c r="P219" s="958"/>
      <c r="Q219" s="958"/>
      <c r="R219" s="958"/>
      <c r="S219" s="958"/>
      <c r="T219" s="958"/>
      <c r="U219" s="958"/>
      <c r="V219" s="958"/>
      <c r="W219" s="958"/>
      <c r="X219" s="958"/>
      <c r="Y219" s="958"/>
      <c r="Z219" s="958"/>
    </row>
    <row r="220" spans="1:26" ht="15.75" customHeight="1">
      <c r="A220" s="958"/>
      <c r="B220" s="958"/>
      <c r="C220" s="958"/>
      <c r="D220" s="958"/>
      <c r="E220" s="958"/>
      <c r="F220" s="958"/>
      <c r="G220" s="958"/>
      <c r="H220" s="958"/>
      <c r="I220" s="1032"/>
      <c r="J220" s="958"/>
      <c r="K220" s="958"/>
      <c r="L220" s="1032"/>
      <c r="M220" s="108"/>
      <c r="N220" s="958"/>
      <c r="O220" s="958"/>
      <c r="P220" s="958"/>
      <c r="Q220" s="958"/>
      <c r="R220" s="958"/>
      <c r="S220" s="958"/>
      <c r="T220" s="958"/>
      <c r="U220" s="958"/>
      <c r="V220" s="958"/>
      <c r="W220" s="958"/>
      <c r="X220" s="958"/>
      <c r="Y220" s="958"/>
      <c r="Z220" s="958"/>
    </row>
    <row r="221" spans="1:26" ht="15.75" customHeight="1">
      <c r="A221" s="958"/>
      <c r="B221" s="958"/>
      <c r="C221" s="958"/>
      <c r="D221" s="958"/>
      <c r="E221" s="958"/>
      <c r="F221" s="958"/>
      <c r="G221" s="958"/>
      <c r="H221" s="958"/>
      <c r="I221" s="1032"/>
      <c r="J221" s="958"/>
      <c r="K221" s="958"/>
      <c r="L221" s="1032"/>
      <c r="M221" s="108"/>
      <c r="N221" s="958"/>
      <c r="O221" s="958"/>
      <c r="P221" s="958"/>
      <c r="Q221" s="958"/>
      <c r="R221" s="958"/>
      <c r="S221" s="958"/>
      <c r="T221" s="958"/>
      <c r="U221" s="958"/>
      <c r="V221" s="958"/>
      <c r="W221" s="958"/>
      <c r="X221" s="958"/>
      <c r="Y221" s="958"/>
      <c r="Z221" s="958"/>
    </row>
    <row r="222" spans="1:26" ht="15.75" customHeight="1">
      <c r="A222" s="958"/>
      <c r="B222" s="958"/>
      <c r="C222" s="958"/>
      <c r="D222" s="958"/>
      <c r="E222" s="958"/>
      <c r="F222" s="958"/>
      <c r="G222" s="958"/>
      <c r="H222" s="958"/>
      <c r="I222" s="1032"/>
      <c r="J222" s="958"/>
      <c r="K222" s="958"/>
      <c r="L222" s="1032"/>
      <c r="M222" s="108"/>
      <c r="N222" s="958"/>
      <c r="O222" s="958"/>
      <c r="P222" s="958"/>
      <c r="Q222" s="958"/>
      <c r="R222" s="958"/>
      <c r="S222" s="958"/>
      <c r="T222" s="958"/>
      <c r="U222" s="958"/>
      <c r="V222" s="958"/>
      <c r="W222" s="958"/>
      <c r="X222" s="958"/>
      <c r="Y222" s="958"/>
      <c r="Z222" s="958"/>
    </row>
    <row r="223" spans="1:26" ht="15.75" customHeight="1">
      <c r="A223" s="958"/>
      <c r="B223" s="958"/>
      <c r="C223" s="958"/>
      <c r="D223" s="958"/>
      <c r="E223" s="958"/>
      <c r="F223" s="958"/>
      <c r="G223" s="958"/>
      <c r="H223" s="958"/>
      <c r="I223" s="1032"/>
      <c r="J223" s="958"/>
      <c r="K223" s="958"/>
      <c r="L223" s="1032"/>
      <c r="M223" s="108"/>
      <c r="N223" s="958"/>
      <c r="O223" s="958"/>
      <c r="P223" s="958"/>
      <c r="Q223" s="958"/>
      <c r="R223" s="958"/>
      <c r="S223" s="958"/>
      <c r="T223" s="958"/>
      <c r="U223" s="958"/>
      <c r="V223" s="958"/>
      <c r="W223" s="958"/>
      <c r="X223" s="958"/>
      <c r="Y223" s="958"/>
      <c r="Z223" s="958"/>
    </row>
    <row r="224" spans="1:26" ht="15.75" customHeight="1">
      <c r="A224" s="958"/>
      <c r="B224" s="958"/>
      <c r="C224" s="958"/>
      <c r="D224" s="958"/>
      <c r="E224" s="958"/>
      <c r="F224" s="958"/>
      <c r="G224" s="958"/>
      <c r="H224" s="958"/>
      <c r="I224" s="1032"/>
      <c r="J224" s="958"/>
      <c r="K224" s="958"/>
      <c r="L224" s="1032"/>
      <c r="M224" s="108"/>
      <c r="N224" s="958"/>
      <c r="O224" s="958"/>
      <c r="P224" s="958"/>
      <c r="Q224" s="958"/>
      <c r="R224" s="958"/>
      <c r="S224" s="958"/>
      <c r="T224" s="958"/>
      <c r="U224" s="958"/>
      <c r="V224" s="958"/>
      <c r="W224" s="958"/>
      <c r="X224" s="958"/>
      <c r="Y224" s="958"/>
      <c r="Z224" s="958"/>
    </row>
    <row r="225" spans="1:26" ht="15.75" customHeight="1">
      <c r="A225" s="958"/>
      <c r="B225" s="958"/>
      <c r="C225" s="958"/>
      <c r="D225" s="958"/>
      <c r="E225" s="958"/>
      <c r="F225" s="958"/>
      <c r="G225" s="958"/>
      <c r="H225" s="958"/>
      <c r="I225" s="1032"/>
      <c r="J225" s="958"/>
      <c r="K225" s="958"/>
      <c r="L225" s="1032"/>
      <c r="M225" s="108"/>
      <c r="N225" s="958"/>
      <c r="O225" s="958"/>
      <c r="P225" s="958"/>
      <c r="Q225" s="958"/>
      <c r="R225" s="958"/>
      <c r="S225" s="958"/>
      <c r="T225" s="958"/>
      <c r="U225" s="958"/>
      <c r="V225" s="958"/>
      <c r="W225" s="958"/>
      <c r="X225" s="958"/>
      <c r="Y225" s="958"/>
      <c r="Z225" s="958"/>
    </row>
    <row r="226" spans="1:26" ht="15.75" customHeight="1">
      <c r="A226" s="958"/>
      <c r="B226" s="958"/>
      <c r="C226" s="958"/>
      <c r="D226" s="958"/>
      <c r="E226" s="958"/>
      <c r="F226" s="958"/>
      <c r="G226" s="958"/>
      <c r="H226" s="958"/>
      <c r="I226" s="1032"/>
      <c r="J226" s="958"/>
      <c r="K226" s="958"/>
      <c r="L226" s="1032"/>
      <c r="M226" s="108"/>
      <c r="N226" s="958"/>
      <c r="O226" s="958"/>
      <c r="P226" s="958"/>
      <c r="Q226" s="958"/>
      <c r="R226" s="958"/>
      <c r="S226" s="958"/>
      <c r="T226" s="958"/>
      <c r="U226" s="958"/>
      <c r="V226" s="958"/>
      <c r="W226" s="958"/>
      <c r="X226" s="958"/>
      <c r="Y226" s="958"/>
      <c r="Z226" s="958"/>
    </row>
    <row r="227" spans="1:26" ht="15.75" customHeight="1">
      <c r="A227" s="958"/>
      <c r="B227" s="958"/>
      <c r="C227" s="958"/>
      <c r="D227" s="958"/>
      <c r="E227" s="958"/>
      <c r="F227" s="958"/>
      <c r="G227" s="958"/>
      <c r="H227" s="958"/>
      <c r="I227" s="1032"/>
      <c r="J227" s="958"/>
      <c r="K227" s="958"/>
      <c r="L227" s="1032"/>
      <c r="M227" s="108"/>
      <c r="N227" s="958"/>
      <c r="O227" s="958"/>
      <c r="P227" s="958"/>
      <c r="Q227" s="958"/>
      <c r="R227" s="958"/>
      <c r="S227" s="958"/>
      <c r="T227" s="958"/>
      <c r="U227" s="958"/>
      <c r="V227" s="958"/>
      <c r="W227" s="958"/>
      <c r="X227" s="958"/>
      <c r="Y227" s="958"/>
      <c r="Z227" s="958"/>
    </row>
    <row r="228" spans="1:26" ht="15.75" customHeight="1">
      <c r="A228" s="958"/>
      <c r="B228" s="958"/>
      <c r="C228" s="958"/>
      <c r="D228" s="958"/>
      <c r="E228" s="958"/>
      <c r="F228" s="958"/>
      <c r="G228" s="958"/>
      <c r="H228" s="958"/>
      <c r="I228" s="1032"/>
      <c r="J228" s="958"/>
      <c r="K228" s="958"/>
      <c r="L228" s="1032"/>
      <c r="M228" s="108"/>
      <c r="N228" s="958"/>
      <c r="O228" s="958"/>
      <c r="P228" s="958"/>
      <c r="Q228" s="958"/>
      <c r="R228" s="958"/>
      <c r="S228" s="958"/>
      <c r="T228" s="958"/>
      <c r="U228" s="958"/>
      <c r="V228" s="958"/>
      <c r="W228" s="958"/>
      <c r="X228" s="958"/>
      <c r="Y228" s="958"/>
      <c r="Z228" s="958"/>
    </row>
    <row r="229" spans="1:26" ht="15.75" customHeight="1">
      <c r="A229" s="958"/>
      <c r="B229" s="958"/>
      <c r="C229" s="958"/>
      <c r="D229" s="958"/>
      <c r="E229" s="958"/>
      <c r="F229" s="958"/>
      <c r="G229" s="958"/>
      <c r="H229" s="958"/>
      <c r="I229" s="1032"/>
      <c r="J229" s="958"/>
      <c r="K229" s="958"/>
      <c r="L229" s="1032"/>
      <c r="M229" s="108"/>
      <c r="N229" s="958"/>
      <c r="O229" s="958"/>
      <c r="P229" s="958"/>
      <c r="Q229" s="958"/>
      <c r="R229" s="958"/>
      <c r="S229" s="958"/>
      <c r="T229" s="958"/>
      <c r="U229" s="958"/>
      <c r="V229" s="958"/>
      <c r="W229" s="958"/>
      <c r="X229" s="958"/>
      <c r="Y229" s="958"/>
      <c r="Z229" s="958"/>
    </row>
    <row r="230" spans="1:26" ht="15.75" customHeight="1">
      <c r="A230" s="958"/>
      <c r="B230" s="958"/>
      <c r="C230" s="958"/>
      <c r="D230" s="958"/>
      <c r="E230" s="958"/>
      <c r="F230" s="958"/>
      <c r="G230" s="958"/>
      <c r="H230" s="958"/>
      <c r="I230" s="1032"/>
      <c r="J230" s="958"/>
      <c r="K230" s="958"/>
      <c r="L230" s="1032"/>
      <c r="M230" s="108"/>
      <c r="N230" s="958"/>
      <c r="O230" s="958"/>
      <c r="P230" s="958"/>
      <c r="Q230" s="958"/>
      <c r="R230" s="958"/>
      <c r="S230" s="958"/>
      <c r="T230" s="958"/>
      <c r="U230" s="958"/>
      <c r="V230" s="958"/>
      <c r="W230" s="958"/>
      <c r="X230" s="958"/>
      <c r="Y230" s="958"/>
      <c r="Z230" s="958"/>
    </row>
    <row r="231" spans="1:26" ht="15.75" customHeight="1">
      <c r="A231" s="958"/>
      <c r="B231" s="958"/>
      <c r="C231" s="958"/>
      <c r="D231" s="958"/>
      <c r="E231" s="958"/>
      <c r="F231" s="958"/>
      <c r="G231" s="958"/>
      <c r="H231" s="958"/>
      <c r="I231" s="1032"/>
      <c r="J231" s="958"/>
      <c r="K231" s="958"/>
      <c r="L231" s="1032"/>
      <c r="M231" s="108"/>
      <c r="N231" s="958"/>
      <c r="O231" s="958"/>
      <c r="P231" s="958"/>
      <c r="Q231" s="958"/>
      <c r="R231" s="958"/>
      <c r="S231" s="958"/>
      <c r="T231" s="958"/>
      <c r="U231" s="958"/>
      <c r="V231" s="958"/>
      <c r="W231" s="958"/>
      <c r="X231" s="958"/>
      <c r="Y231" s="958"/>
      <c r="Z231" s="958"/>
    </row>
    <row r="232" spans="1:26" ht="15.75" customHeight="1">
      <c r="A232" s="958"/>
      <c r="B232" s="958"/>
      <c r="C232" s="958"/>
      <c r="D232" s="958"/>
      <c r="E232" s="958"/>
      <c r="F232" s="958"/>
      <c r="G232" s="958"/>
      <c r="H232" s="958"/>
      <c r="I232" s="1032"/>
      <c r="J232" s="958"/>
      <c r="K232" s="958"/>
      <c r="L232" s="1032"/>
      <c r="M232" s="108"/>
      <c r="N232" s="958"/>
      <c r="O232" s="958"/>
      <c r="P232" s="958"/>
      <c r="Q232" s="958"/>
      <c r="R232" s="958"/>
      <c r="S232" s="958"/>
      <c r="T232" s="958"/>
      <c r="U232" s="958"/>
      <c r="V232" s="958"/>
      <c r="W232" s="958"/>
      <c r="X232" s="958"/>
      <c r="Y232" s="958"/>
      <c r="Z232" s="958"/>
    </row>
    <row r="233" spans="1:26" ht="15.75" customHeight="1">
      <c r="A233" s="958"/>
      <c r="B233" s="958"/>
      <c r="C233" s="958"/>
      <c r="D233" s="958"/>
      <c r="E233" s="958"/>
      <c r="F233" s="958"/>
      <c r="G233" s="958"/>
      <c r="H233" s="958"/>
      <c r="I233" s="1032"/>
      <c r="J233" s="958"/>
      <c r="K233" s="958"/>
      <c r="L233" s="1032"/>
      <c r="M233" s="108"/>
      <c r="N233" s="958"/>
      <c r="O233" s="958"/>
      <c r="P233" s="958"/>
      <c r="Q233" s="958"/>
      <c r="R233" s="958"/>
      <c r="S233" s="958"/>
      <c r="T233" s="958"/>
      <c r="U233" s="958"/>
      <c r="V233" s="958"/>
      <c r="W233" s="958"/>
      <c r="X233" s="958"/>
      <c r="Y233" s="958"/>
      <c r="Z233" s="958"/>
    </row>
    <row r="234" spans="1:26" ht="15.75" customHeight="1">
      <c r="A234" s="958"/>
      <c r="B234" s="958"/>
      <c r="C234" s="958"/>
      <c r="D234" s="958"/>
      <c r="E234" s="958"/>
      <c r="F234" s="958"/>
      <c r="G234" s="958"/>
      <c r="H234" s="958"/>
      <c r="I234" s="1032"/>
      <c r="J234" s="958"/>
      <c r="K234" s="958"/>
      <c r="L234" s="1032"/>
      <c r="M234" s="108"/>
      <c r="N234" s="958"/>
      <c r="O234" s="958"/>
      <c r="P234" s="958"/>
      <c r="Q234" s="958"/>
      <c r="R234" s="958"/>
      <c r="S234" s="958"/>
      <c r="T234" s="958"/>
      <c r="U234" s="958"/>
      <c r="V234" s="958"/>
      <c r="W234" s="958"/>
      <c r="X234" s="958"/>
      <c r="Y234" s="958"/>
      <c r="Z234" s="958"/>
    </row>
    <row r="235" spans="1:26" ht="15.75" customHeight="1">
      <c r="A235" s="958"/>
      <c r="B235" s="958"/>
      <c r="C235" s="958"/>
      <c r="D235" s="958"/>
      <c r="E235" s="958"/>
      <c r="F235" s="958"/>
      <c r="G235" s="958"/>
      <c r="H235" s="958"/>
      <c r="I235" s="1032"/>
      <c r="J235" s="958"/>
      <c r="K235" s="958"/>
      <c r="L235" s="1032"/>
      <c r="M235" s="108"/>
      <c r="N235" s="958"/>
      <c r="O235" s="958"/>
      <c r="P235" s="958"/>
      <c r="Q235" s="958"/>
      <c r="R235" s="958"/>
      <c r="S235" s="958"/>
      <c r="T235" s="958"/>
      <c r="U235" s="958"/>
      <c r="V235" s="958"/>
      <c r="W235" s="958"/>
      <c r="X235" s="958"/>
      <c r="Y235" s="958"/>
      <c r="Z235" s="958"/>
    </row>
    <row r="236" spans="1:26" ht="15.75" customHeight="1">
      <c r="A236" s="958"/>
      <c r="B236" s="958"/>
      <c r="C236" s="958"/>
      <c r="D236" s="958"/>
      <c r="E236" s="958"/>
      <c r="F236" s="958"/>
      <c r="G236" s="958"/>
      <c r="H236" s="958"/>
      <c r="I236" s="1032"/>
      <c r="J236" s="958"/>
      <c r="K236" s="958"/>
      <c r="L236" s="1032"/>
      <c r="M236" s="108"/>
      <c r="N236" s="958"/>
      <c r="O236" s="958"/>
      <c r="P236" s="958"/>
      <c r="Q236" s="958"/>
      <c r="R236" s="958"/>
      <c r="S236" s="958"/>
      <c r="T236" s="958"/>
      <c r="U236" s="958"/>
      <c r="V236" s="958"/>
      <c r="W236" s="958"/>
      <c r="X236" s="958"/>
      <c r="Y236" s="958"/>
      <c r="Z236" s="958"/>
    </row>
    <row r="237" spans="1:26" ht="15.75" customHeight="1">
      <c r="A237" s="958"/>
      <c r="B237" s="958"/>
      <c r="C237" s="958"/>
      <c r="D237" s="958"/>
      <c r="E237" s="958"/>
      <c r="F237" s="958"/>
      <c r="G237" s="958"/>
      <c r="H237" s="958"/>
      <c r="I237" s="1032"/>
      <c r="J237" s="958"/>
      <c r="K237" s="958"/>
      <c r="L237" s="1032"/>
      <c r="M237" s="108"/>
      <c r="N237" s="958"/>
      <c r="O237" s="958"/>
      <c r="P237" s="958"/>
      <c r="Q237" s="958"/>
      <c r="R237" s="958"/>
      <c r="S237" s="958"/>
      <c r="T237" s="958"/>
      <c r="U237" s="958"/>
      <c r="V237" s="958"/>
      <c r="W237" s="958"/>
      <c r="X237" s="958"/>
      <c r="Y237" s="958"/>
      <c r="Z237" s="958"/>
    </row>
    <row r="238" spans="1:26" ht="15.75" customHeight="1">
      <c r="A238" s="958"/>
      <c r="B238" s="958"/>
      <c r="C238" s="958"/>
      <c r="D238" s="958"/>
      <c r="E238" s="958"/>
      <c r="F238" s="958"/>
      <c r="G238" s="958"/>
      <c r="H238" s="958"/>
      <c r="I238" s="1032"/>
      <c r="J238" s="958"/>
      <c r="K238" s="958"/>
      <c r="L238" s="1032"/>
      <c r="M238" s="108"/>
      <c r="N238" s="958"/>
      <c r="O238" s="958"/>
      <c r="P238" s="958"/>
      <c r="Q238" s="958"/>
      <c r="R238" s="958"/>
      <c r="S238" s="958"/>
      <c r="T238" s="958"/>
      <c r="U238" s="958"/>
      <c r="V238" s="958"/>
      <c r="W238" s="958"/>
      <c r="X238" s="958"/>
      <c r="Y238" s="958"/>
      <c r="Z238" s="958"/>
    </row>
    <row r="239" spans="1:26" ht="15.75" customHeight="1">
      <c r="A239" s="958"/>
      <c r="B239" s="958"/>
      <c r="C239" s="958"/>
      <c r="D239" s="958"/>
      <c r="E239" s="958"/>
      <c r="F239" s="958"/>
      <c r="G239" s="958"/>
      <c r="H239" s="958"/>
      <c r="I239" s="1032"/>
      <c r="J239" s="958"/>
      <c r="K239" s="958"/>
      <c r="L239" s="1032"/>
      <c r="M239" s="108"/>
      <c r="N239" s="958"/>
      <c r="O239" s="958"/>
      <c r="P239" s="958"/>
      <c r="Q239" s="958"/>
      <c r="R239" s="958"/>
      <c r="S239" s="958"/>
      <c r="T239" s="958"/>
      <c r="U239" s="958"/>
      <c r="V239" s="958"/>
      <c r="W239" s="958"/>
      <c r="X239" s="958"/>
      <c r="Y239" s="958"/>
      <c r="Z239" s="958"/>
    </row>
    <row r="240" spans="1:26" ht="15.75" customHeight="1">
      <c r="A240" s="958"/>
      <c r="B240" s="958"/>
      <c r="C240" s="958"/>
      <c r="D240" s="958"/>
      <c r="E240" s="958"/>
      <c r="F240" s="958"/>
      <c r="G240" s="958"/>
      <c r="H240" s="958"/>
      <c r="I240" s="1032"/>
      <c r="J240" s="958"/>
      <c r="K240" s="958"/>
      <c r="L240" s="1032"/>
      <c r="M240" s="108"/>
      <c r="N240" s="958"/>
      <c r="O240" s="958"/>
      <c r="P240" s="958"/>
      <c r="Q240" s="958"/>
      <c r="R240" s="958"/>
      <c r="S240" s="958"/>
      <c r="T240" s="958"/>
      <c r="U240" s="958"/>
      <c r="V240" s="958"/>
      <c r="W240" s="958"/>
      <c r="X240" s="958"/>
      <c r="Y240" s="958"/>
      <c r="Z240" s="958"/>
    </row>
    <row r="241" spans="1:26" ht="15.75" customHeight="1">
      <c r="A241" s="958"/>
      <c r="B241" s="958"/>
      <c r="C241" s="958"/>
      <c r="D241" s="958"/>
      <c r="E241" s="958"/>
      <c r="F241" s="958"/>
      <c r="G241" s="958"/>
      <c r="H241" s="958"/>
      <c r="I241" s="1032"/>
      <c r="J241" s="958"/>
      <c r="K241" s="958"/>
      <c r="L241" s="1032"/>
      <c r="M241" s="108"/>
      <c r="N241" s="958"/>
      <c r="O241" s="958"/>
      <c r="P241" s="958"/>
      <c r="Q241" s="958"/>
      <c r="R241" s="958"/>
      <c r="S241" s="958"/>
      <c r="T241" s="958"/>
      <c r="U241" s="958"/>
      <c r="V241" s="958"/>
      <c r="W241" s="958"/>
      <c r="X241" s="958"/>
      <c r="Y241" s="958"/>
      <c r="Z241" s="958"/>
    </row>
    <row r="242" spans="1:26" ht="15.75" customHeight="1">
      <c r="A242" s="958"/>
      <c r="B242" s="958"/>
      <c r="C242" s="958"/>
      <c r="D242" s="958"/>
      <c r="E242" s="958"/>
      <c r="F242" s="958"/>
      <c r="G242" s="958"/>
      <c r="H242" s="958"/>
      <c r="I242" s="1032"/>
      <c r="J242" s="958"/>
      <c r="K242" s="958"/>
      <c r="L242" s="1032"/>
      <c r="M242" s="108"/>
      <c r="N242" s="958"/>
      <c r="O242" s="958"/>
      <c r="P242" s="958"/>
      <c r="Q242" s="958"/>
      <c r="R242" s="958"/>
      <c r="S242" s="958"/>
      <c r="T242" s="958"/>
      <c r="U242" s="958"/>
      <c r="V242" s="958"/>
      <c r="W242" s="958"/>
      <c r="X242" s="958"/>
      <c r="Y242" s="958"/>
      <c r="Z242" s="958"/>
    </row>
    <row r="243" spans="1:26" ht="15.75" customHeight="1">
      <c r="A243" s="958"/>
      <c r="B243" s="958"/>
      <c r="C243" s="958"/>
      <c r="D243" s="958"/>
      <c r="E243" s="958"/>
      <c r="F243" s="958"/>
      <c r="G243" s="958"/>
      <c r="H243" s="958"/>
      <c r="I243" s="1032"/>
      <c r="J243" s="958"/>
      <c r="K243" s="958"/>
      <c r="L243" s="1032"/>
      <c r="M243" s="108"/>
      <c r="N243" s="958"/>
      <c r="O243" s="958"/>
      <c r="P243" s="958"/>
      <c r="Q243" s="958"/>
      <c r="R243" s="958"/>
      <c r="S243" s="958"/>
      <c r="T243" s="958"/>
      <c r="U243" s="958"/>
      <c r="V243" s="958"/>
      <c r="W243" s="958"/>
      <c r="X243" s="958"/>
      <c r="Y243" s="958"/>
      <c r="Z243" s="958"/>
    </row>
    <row r="244" spans="1:26" ht="15.75" customHeight="1">
      <c r="A244" s="958"/>
      <c r="B244" s="958"/>
      <c r="C244" s="958"/>
      <c r="D244" s="958"/>
      <c r="E244" s="958"/>
      <c r="F244" s="958"/>
      <c r="G244" s="958"/>
      <c r="H244" s="958"/>
      <c r="I244" s="1032"/>
      <c r="J244" s="958"/>
      <c r="K244" s="958"/>
      <c r="L244" s="1032"/>
      <c r="M244" s="108"/>
      <c r="N244" s="958"/>
      <c r="O244" s="958"/>
      <c r="P244" s="958"/>
      <c r="Q244" s="958"/>
      <c r="R244" s="958"/>
      <c r="S244" s="958"/>
      <c r="T244" s="958"/>
      <c r="U244" s="958"/>
      <c r="V244" s="958"/>
      <c r="W244" s="958"/>
      <c r="X244" s="958"/>
      <c r="Y244" s="958"/>
      <c r="Z244" s="958"/>
    </row>
    <row r="245" spans="1:26" ht="15.75" customHeight="1">
      <c r="A245" s="958"/>
      <c r="B245" s="958"/>
      <c r="C245" s="958"/>
      <c r="D245" s="958"/>
      <c r="E245" s="958"/>
      <c r="F245" s="958"/>
      <c r="G245" s="958"/>
      <c r="H245" s="958"/>
      <c r="I245" s="1032"/>
      <c r="J245" s="958"/>
      <c r="K245" s="958"/>
      <c r="L245" s="1032"/>
      <c r="M245" s="108"/>
      <c r="N245" s="958"/>
      <c r="O245" s="958"/>
      <c r="P245" s="958"/>
      <c r="Q245" s="958"/>
      <c r="R245" s="958"/>
      <c r="S245" s="958"/>
      <c r="T245" s="958"/>
      <c r="U245" s="958"/>
      <c r="V245" s="958"/>
      <c r="W245" s="958"/>
      <c r="X245" s="958"/>
      <c r="Y245" s="958"/>
      <c r="Z245" s="958"/>
    </row>
    <row r="246" spans="1:26" ht="15.75" customHeight="1">
      <c r="A246" s="958"/>
      <c r="B246" s="958"/>
      <c r="C246" s="958"/>
      <c r="D246" s="958"/>
      <c r="E246" s="958"/>
      <c r="F246" s="958"/>
      <c r="G246" s="958"/>
      <c r="H246" s="958"/>
      <c r="I246" s="1032"/>
      <c r="J246" s="958"/>
      <c r="K246" s="958"/>
      <c r="L246" s="1032"/>
      <c r="M246" s="108"/>
      <c r="N246" s="958"/>
      <c r="O246" s="958"/>
      <c r="P246" s="958"/>
      <c r="Q246" s="958"/>
      <c r="R246" s="958"/>
      <c r="S246" s="958"/>
      <c r="T246" s="958"/>
      <c r="U246" s="958"/>
      <c r="V246" s="958"/>
      <c r="W246" s="958"/>
      <c r="X246" s="958"/>
      <c r="Y246" s="958"/>
      <c r="Z246" s="958"/>
    </row>
    <row r="247" spans="1:26" ht="15.75" customHeight="1">
      <c r="A247" s="958"/>
      <c r="B247" s="958"/>
      <c r="C247" s="958"/>
      <c r="D247" s="958"/>
      <c r="E247" s="958"/>
      <c r="F247" s="958"/>
      <c r="G247" s="958"/>
      <c r="H247" s="958"/>
      <c r="I247" s="1032"/>
      <c r="J247" s="958"/>
      <c r="K247" s="958"/>
      <c r="L247" s="1032"/>
      <c r="M247" s="108"/>
      <c r="N247" s="958"/>
      <c r="O247" s="958"/>
      <c r="P247" s="958"/>
      <c r="Q247" s="958"/>
      <c r="R247" s="958"/>
      <c r="S247" s="958"/>
      <c r="T247" s="958"/>
      <c r="U247" s="958"/>
      <c r="V247" s="958"/>
      <c r="W247" s="958"/>
      <c r="X247" s="958"/>
      <c r="Y247" s="958"/>
      <c r="Z247" s="958"/>
    </row>
    <row r="248" spans="1:26" ht="15.75" customHeight="1">
      <c r="A248" s="958"/>
      <c r="B248" s="958"/>
      <c r="C248" s="958"/>
      <c r="D248" s="958"/>
      <c r="E248" s="958"/>
      <c r="F248" s="958"/>
      <c r="G248" s="958"/>
      <c r="H248" s="958"/>
      <c r="I248" s="1032"/>
      <c r="J248" s="958"/>
      <c r="K248" s="958"/>
      <c r="L248" s="1032"/>
      <c r="M248" s="108"/>
      <c r="N248" s="958"/>
      <c r="O248" s="958"/>
      <c r="P248" s="958"/>
      <c r="Q248" s="958"/>
      <c r="R248" s="958"/>
      <c r="S248" s="958"/>
      <c r="T248" s="958"/>
      <c r="U248" s="958"/>
      <c r="V248" s="958"/>
      <c r="W248" s="958"/>
      <c r="X248" s="958"/>
      <c r="Y248" s="958"/>
      <c r="Z248" s="958"/>
    </row>
    <row r="249" spans="1:26" ht="15.75" customHeight="1">
      <c r="A249" s="958"/>
      <c r="B249" s="958"/>
      <c r="C249" s="958"/>
      <c r="D249" s="958"/>
      <c r="E249" s="958"/>
      <c r="F249" s="958"/>
      <c r="G249" s="958"/>
      <c r="H249" s="958"/>
      <c r="I249" s="1032"/>
      <c r="J249" s="958"/>
      <c r="K249" s="958"/>
      <c r="L249" s="1032"/>
      <c r="M249" s="108"/>
      <c r="N249" s="958"/>
      <c r="O249" s="958"/>
      <c r="P249" s="958"/>
      <c r="Q249" s="958"/>
      <c r="R249" s="958"/>
      <c r="S249" s="958"/>
      <c r="T249" s="958"/>
      <c r="U249" s="958"/>
      <c r="V249" s="958"/>
      <c r="W249" s="958"/>
      <c r="X249" s="958"/>
      <c r="Y249" s="958"/>
      <c r="Z249" s="958"/>
    </row>
    <row r="250" spans="1:26" ht="15.75" customHeight="1">
      <c r="A250" s="958"/>
      <c r="B250" s="958"/>
      <c r="C250" s="958"/>
      <c r="D250" s="958"/>
      <c r="E250" s="958"/>
      <c r="F250" s="958"/>
      <c r="G250" s="958"/>
      <c r="H250" s="958"/>
      <c r="I250" s="1032"/>
      <c r="J250" s="958"/>
      <c r="K250" s="958"/>
      <c r="L250" s="1032"/>
      <c r="M250" s="108"/>
      <c r="N250" s="958"/>
      <c r="O250" s="958"/>
      <c r="P250" s="958"/>
      <c r="Q250" s="958"/>
      <c r="R250" s="958"/>
      <c r="S250" s="958"/>
      <c r="T250" s="958"/>
      <c r="U250" s="958"/>
      <c r="V250" s="958"/>
      <c r="W250" s="958"/>
      <c r="X250" s="958"/>
      <c r="Y250" s="958"/>
      <c r="Z250" s="958"/>
    </row>
    <row r="251" spans="1:26" ht="15.75" customHeight="1">
      <c r="A251" s="958"/>
      <c r="B251" s="958"/>
      <c r="C251" s="958"/>
      <c r="D251" s="958"/>
      <c r="E251" s="958"/>
      <c r="F251" s="958"/>
      <c r="G251" s="958"/>
      <c r="H251" s="958"/>
      <c r="I251" s="1032"/>
      <c r="J251" s="958"/>
      <c r="K251" s="958"/>
      <c r="L251" s="1032"/>
      <c r="M251" s="108"/>
      <c r="N251" s="958"/>
      <c r="O251" s="958"/>
      <c r="P251" s="958"/>
      <c r="Q251" s="958"/>
      <c r="R251" s="958"/>
      <c r="S251" s="958"/>
      <c r="T251" s="958"/>
      <c r="U251" s="958"/>
      <c r="V251" s="958"/>
      <c r="W251" s="958"/>
      <c r="X251" s="958"/>
      <c r="Y251" s="958"/>
      <c r="Z251" s="958"/>
    </row>
    <row r="252" spans="1:26" ht="15.75" customHeight="1">
      <c r="A252" s="958"/>
      <c r="B252" s="958"/>
      <c r="C252" s="958"/>
      <c r="D252" s="958"/>
      <c r="E252" s="958"/>
      <c r="F252" s="958"/>
      <c r="G252" s="958"/>
      <c r="H252" s="958"/>
      <c r="I252" s="1032"/>
      <c r="J252" s="958"/>
      <c r="K252" s="958"/>
      <c r="L252" s="1032"/>
      <c r="M252" s="108"/>
      <c r="N252" s="958"/>
      <c r="O252" s="958"/>
      <c r="P252" s="958"/>
      <c r="Q252" s="958"/>
      <c r="R252" s="958"/>
      <c r="S252" s="958"/>
      <c r="T252" s="958"/>
      <c r="U252" s="958"/>
      <c r="V252" s="958"/>
      <c r="W252" s="958"/>
      <c r="X252" s="958"/>
      <c r="Y252" s="958"/>
      <c r="Z252" s="958"/>
    </row>
    <row r="253" spans="1:26" ht="15.75" customHeight="1">
      <c r="A253" s="958"/>
      <c r="B253" s="958"/>
      <c r="C253" s="958"/>
      <c r="D253" s="958"/>
      <c r="E253" s="958"/>
      <c r="F253" s="958"/>
      <c r="G253" s="958"/>
      <c r="H253" s="958"/>
      <c r="I253" s="1032"/>
      <c r="J253" s="958"/>
      <c r="K253" s="958"/>
      <c r="L253" s="1032"/>
      <c r="M253" s="108"/>
      <c r="N253" s="958"/>
      <c r="O253" s="958"/>
      <c r="P253" s="958"/>
      <c r="Q253" s="958"/>
      <c r="R253" s="958"/>
      <c r="S253" s="958"/>
      <c r="T253" s="958"/>
      <c r="U253" s="958"/>
      <c r="V253" s="958"/>
      <c r="W253" s="958"/>
      <c r="X253" s="958"/>
      <c r="Y253" s="958"/>
      <c r="Z253" s="958"/>
    </row>
    <row r="254" spans="1:26" ht="15.75" customHeight="1">
      <c r="A254" s="958"/>
      <c r="B254" s="958"/>
      <c r="C254" s="958"/>
      <c r="D254" s="958"/>
      <c r="E254" s="958"/>
      <c r="F254" s="958"/>
      <c r="G254" s="958"/>
      <c r="H254" s="958"/>
      <c r="I254" s="1032"/>
      <c r="J254" s="958"/>
      <c r="K254" s="958"/>
      <c r="L254" s="1032"/>
      <c r="M254" s="108"/>
      <c r="N254" s="958"/>
      <c r="O254" s="958"/>
      <c r="P254" s="958"/>
      <c r="Q254" s="958"/>
      <c r="R254" s="958"/>
      <c r="S254" s="958"/>
      <c r="T254" s="958"/>
      <c r="U254" s="958"/>
      <c r="V254" s="958"/>
      <c r="W254" s="958"/>
      <c r="X254" s="958"/>
      <c r="Y254" s="958"/>
      <c r="Z254" s="958"/>
    </row>
    <row r="255" spans="1:26" ht="15.75" customHeight="1">
      <c r="A255" s="958"/>
      <c r="B255" s="958"/>
      <c r="C255" s="958"/>
      <c r="D255" s="958"/>
      <c r="E255" s="958"/>
      <c r="F255" s="958"/>
      <c r="G255" s="958"/>
      <c r="H255" s="958"/>
      <c r="I255" s="1032"/>
      <c r="J255" s="958"/>
      <c r="K255" s="958"/>
      <c r="L255" s="1032"/>
      <c r="M255" s="108"/>
      <c r="N255" s="958"/>
      <c r="O255" s="958"/>
      <c r="P255" s="958"/>
      <c r="Q255" s="958"/>
      <c r="R255" s="958"/>
      <c r="S255" s="958"/>
      <c r="T255" s="958"/>
      <c r="U255" s="958"/>
      <c r="V255" s="958"/>
      <c r="W255" s="958"/>
      <c r="X255" s="958"/>
      <c r="Y255" s="958"/>
      <c r="Z255" s="958"/>
    </row>
    <row r="256" spans="1:26" ht="15.75" customHeight="1">
      <c r="A256" s="958"/>
      <c r="B256" s="958"/>
      <c r="C256" s="958"/>
      <c r="D256" s="958"/>
      <c r="E256" s="958"/>
      <c r="F256" s="958"/>
      <c r="G256" s="958"/>
      <c r="H256" s="958"/>
      <c r="I256" s="1032"/>
      <c r="J256" s="958"/>
      <c r="K256" s="958"/>
      <c r="L256" s="1032"/>
      <c r="M256" s="108"/>
      <c r="N256" s="958"/>
      <c r="O256" s="958"/>
      <c r="P256" s="958"/>
      <c r="Q256" s="958"/>
      <c r="R256" s="958"/>
      <c r="S256" s="958"/>
      <c r="T256" s="958"/>
      <c r="U256" s="958"/>
      <c r="V256" s="958"/>
      <c r="W256" s="958"/>
      <c r="X256" s="958"/>
      <c r="Y256" s="958"/>
      <c r="Z256" s="958"/>
    </row>
    <row r="257" spans="1:26" ht="15.75" customHeight="1">
      <c r="A257" s="958"/>
      <c r="B257" s="958"/>
      <c r="C257" s="958"/>
      <c r="D257" s="958"/>
      <c r="E257" s="958"/>
      <c r="F257" s="958"/>
      <c r="G257" s="958"/>
      <c r="H257" s="958"/>
      <c r="I257" s="1032"/>
      <c r="J257" s="958"/>
      <c r="K257" s="958"/>
      <c r="L257" s="1032"/>
      <c r="M257" s="108"/>
      <c r="N257" s="958"/>
      <c r="O257" s="958"/>
      <c r="P257" s="958"/>
      <c r="Q257" s="958"/>
      <c r="R257" s="958"/>
      <c r="S257" s="958"/>
      <c r="T257" s="958"/>
      <c r="U257" s="958"/>
      <c r="V257" s="958"/>
      <c r="W257" s="958"/>
      <c r="X257" s="958"/>
      <c r="Y257" s="958"/>
      <c r="Z257" s="958"/>
    </row>
    <row r="258" spans="1:26" ht="15.75" customHeight="1">
      <c r="A258" s="958"/>
      <c r="B258" s="958"/>
      <c r="C258" s="958"/>
      <c r="D258" s="958"/>
      <c r="E258" s="958"/>
      <c r="F258" s="958"/>
      <c r="G258" s="958"/>
      <c r="H258" s="958"/>
      <c r="I258" s="1032"/>
      <c r="J258" s="958"/>
      <c r="K258" s="958"/>
      <c r="L258" s="1032"/>
      <c r="M258" s="108"/>
      <c r="N258" s="958"/>
      <c r="O258" s="958"/>
      <c r="P258" s="958"/>
      <c r="Q258" s="958"/>
      <c r="R258" s="958"/>
      <c r="S258" s="958"/>
      <c r="T258" s="958"/>
      <c r="U258" s="958"/>
      <c r="V258" s="958"/>
      <c r="W258" s="958"/>
      <c r="X258" s="958"/>
      <c r="Y258" s="958"/>
      <c r="Z258" s="958"/>
    </row>
    <row r="259" spans="1:26" ht="15.75" customHeight="1">
      <c r="A259" s="958"/>
      <c r="B259" s="958"/>
      <c r="C259" s="958"/>
      <c r="D259" s="958"/>
      <c r="E259" s="958"/>
      <c r="F259" s="958"/>
      <c r="G259" s="958"/>
      <c r="H259" s="958"/>
      <c r="I259" s="1032"/>
      <c r="J259" s="958"/>
      <c r="K259" s="958"/>
      <c r="L259" s="1032"/>
      <c r="M259" s="108"/>
      <c r="N259" s="958"/>
      <c r="O259" s="958"/>
      <c r="P259" s="958"/>
      <c r="Q259" s="958"/>
      <c r="R259" s="958"/>
      <c r="S259" s="958"/>
      <c r="T259" s="958"/>
      <c r="U259" s="958"/>
      <c r="V259" s="958"/>
      <c r="W259" s="958"/>
      <c r="X259" s="958"/>
      <c r="Y259" s="958"/>
      <c r="Z259" s="958"/>
    </row>
    <row r="260" spans="1:26" ht="15.75" customHeight="1">
      <c r="A260" s="958"/>
      <c r="B260" s="958"/>
      <c r="C260" s="958"/>
      <c r="D260" s="958"/>
      <c r="E260" s="958"/>
      <c r="F260" s="958"/>
      <c r="G260" s="958"/>
      <c r="H260" s="958"/>
      <c r="I260" s="1032"/>
      <c r="J260" s="958"/>
      <c r="K260" s="958"/>
      <c r="L260" s="1032"/>
      <c r="M260" s="108"/>
      <c r="N260" s="958"/>
      <c r="O260" s="958"/>
      <c r="P260" s="958"/>
      <c r="Q260" s="958"/>
      <c r="R260" s="958"/>
      <c r="S260" s="958"/>
      <c r="T260" s="958"/>
      <c r="U260" s="958"/>
      <c r="V260" s="958"/>
      <c r="W260" s="958"/>
      <c r="X260" s="958"/>
      <c r="Y260" s="958"/>
      <c r="Z260" s="958"/>
    </row>
    <row r="261" spans="1:26" ht="15.75" customHeight="1">
      <c r="A261" s="958"/>
      <c r="B261" s="958"/>
      <c r="C261" s="958"/>
      <c r="D261" s="958"/>
      <c r="E261" s="958"/>
      <c r="F261" s="958"/>
      <c r="G261" s="958"/>
      <c r="H261" s="958"/>
      <c r="I261" s="1032"/>
      <c r="J261" s="958"/>
      <c r="K261" s="958"/>
      <c r="L261" s="1032"/>
      <c r="M261" s="108"/>
      <c r="N261" s="958"/>
      <c r="O261" s="958"/>
      <c r="P261" s="958"/>
      <c r="Q261" s="958"/>
      <c r="R261" s="958"/>
      <c r="S261" s="958"/>
      <c r="T261" s="958"/>
      <c r="U261" s="958"/>
      <c r="V261" s="958"/>
      <c r="W261" s="958"/>
      <c r="X261" s="958"/>
      <c r="Y261" s="958"/>
      <c r="Z261" s="958"/>
    </row>
    <row r="262" spans="1:26" ht="15.75" customHeight="1">
      <c r="A262" s="958"/>
      <c r="B262" s="958"/>
      <c r="C262" s="958"/>
      <c r="D262" s="958"/>
      <c r="E262" s="958"/>
      <c r="F262" s="958"/>
      <c r="G262" s="958"/>
      <c r="H262" s="958"/>
      <c r="I262" s="1032"/>
      <c r="J262" s="958"/>
      <c r="K262" s="958"/>
      <c r="L262" s="1032"/>
      <c r="M262" s="108"/>
      <c r="N262" s="958"/>
      <c r="O262" s="958"/>
      <c r="P262" s="958"/>
      <c r="Q262" s="958"/>
      <c r="R262" s="958"/>
      <c r="S262" s="958"/>
      <c r="T262" s="958"/>
      <c r="U262" s="958"/>
      <c r="V262" s="958"/>
      <c r="W262" s="958"/>
      <c r="X262" s="958"/>
      <c r="Y262" s="958"/>
      <c r="Z262" s="958"/>
    </row>
    <row r="263" spans="1:26" ht="15.75" customHeight="1">
      <c r="A263" s="958"/>
      <c r="B263" s="958"/>
      <c r="C263" s="958"/>
      <c r="D263" s="958"/>
      <c r="E263" s="958"/>
      <c r="F263" s="958"/>
      <c r="G263" s="958"/>
      <c r="H263" s="958"/>
      <c r="I263" s="1032"/>
      <c r="J263" s="958"/>
      <c r="K263" s="958"/>
      <c r="L263" s="1032"/>
      <c r="M263" s="108"/>
      <c r="N263" s="958"/>
      <c r="O263" s="958"/>
      <c r="P263" s="958"/>
      <c r="Q263" s="958"/>
      <c r="R263" s="958"/>
      <c r="S263" s="958"/>
      <c r="T263" s="958"/>
      <c r="U263" s="958"/>
      <c r="V263" s="958"/>
      <c r="W263" s="958"/>
      <c r="X263" s="958"/>
      <c r="Y263" s="958"/>
      <c r="Z263" s="958"/>
    </row>
    <row r="264" spans="1:26" ht="15.75" customHeight="1">
      <c r="A264" s="958"/>
      <c r="B264" s="958"/>
      <c r="C264" s="958"/>
      <c r="D264" s="958"/>
      <c r="E264" s="958"/>
      <c r="F264" s="958"/>
      <c r="G264" s="958"/>
      <c r="H264" s="958"/>
      <c r="I264" s="1032"/>
      <c r="J264" s="958"/>
      <c r="K264" s="958"/>
      <c r="L264" s="1032"/>
      <c r="M264" s="108"/>
      <c r="N264" s="958"/>
      <c r="O264" s="958"/>
      <c r="P264" s="958"/>
      <c r="Q264" s="958"/>
      <c r="R264" s="958"/>
      <c r="S264" s="958"/>
      <c r="T264" s="958"/>
      <c r="U264" s="958"/>
      <c r="V264" s="958"/>
      <c r="W264" s="958"/>
      <c r="X264" s="958"/>
      <c r="Y264" s="958"/>
      <c r="Z264" s="958"/>
    </row>
    <row r="265" spans="1:26" ht="15.75" customHeight="1">
      <c r="A265" s="958"/>
      <c r="B265" s="958"/>
      <c r="C265" s="958"/>
      <c r="D265" s="958"/>
      <c r="E265" s="958"/>
      <c r="F265" s="958"/>
      <c r="G265" s="958"/>
      <c r="H265" s="958"/>
      <c r="I265" s="1032"/>
      <c r="J265" s="958"/>
      <c r="K265" s="958"/>
      <c r="L265" s="1032"/>
      <c r="M265" s="108"/>
      <c r="N265" s="958"/>
      <c r="O265" s="958"/>
      <c r="P265" s="958"/>
      <c r="Q265" s="958"/>
      <c r="R265" s="958"/>
      <c r="S265" s="958"/>
      <c r="T265" s="958"/>
      <c r="U265" s="958"/>
      <c r="V265" s="958"/>
      <c r="W265" s="958"/>
      <c r="X265" s="958"/>
      <c r="Y265" s="958"/>
      <c r="Z265" s="958"/>
    </row>
    <row r="266" spans="1:26" ht="15.75" customHeight="1">
      <c r="A266" s="958"/>
      <c r="B266" s="958"/>
      <c r="C266" s="958"/>
      <c r="D266" s="958"/>
      <c r="E266" s="958"/>
      <c r="F266" s="958"/>
      <c r="G266" s="958"/>
      <c r="H266" s="958"/>
      <c r="I266" s="1032"/>
      <c r="J266" s="958"/>
      <c r="K266" s="958"/>
      <c r="L266" s="1032"/>
      <c r="M266" s="108"/>
      <c r="N266" s="958"/>
      <c r="O266" s="958"/>
      <c r="P266" s="958"/>
      <c r="Q266" s="958"/>
      <c r="R266" s="958"/>
      <c r="S266" s="958"/>
      <c r="T266" s="958"/>
      <c r="U266" s="958"/>
      <c r="V266" s="958"/>
      <c r="W266" s="958"/>
      <c r="X266" s="958"/>
      <c r="Y266" s="958"/>
      <c r="Z266" s="958"/>
    </row>
    <row r="267" spans="1:26" ht="15.75" customHeight="1">
      <c r="A267" s="958"/>
      <c r="B267" s="958"/>
      <c r="C267" s="958"/>
      <c r="D267" s="958"/>
      <c r="E267" s="958"/>
      <c r="F267" s="958"/>
      <c r="G267" s="958"/>
      <c r="H267" s="958"/>
      <c r="I267" s="1032"/>
      <c r="J267" s="958"/>
      <c r="K267" s="958"/>
      <c r="L267" s="1032"/>
      <c r="M267" s="108"/>
      <c r="N267" s="958"/>
      <c r="O267" s="958"/>
      <c r="P267" s="958"/>
      <c r="Q267" s="958"/>
      <c r="R267" s="958"/>
      <c r="S267" s="958"/>
      <c r="T267" s="958"/>
      <c r="U267" s="958"/>
      <c r="V267" s="958"/>
      <c r="W267" s="958"/>
      <c r="X267" s="958"/>
      <c r="Y267" s="958"/>
      <c r="Z267" s="958"/>
    </row>
    <row r="268" spans="1:26" ht="15.75" customHeight="1">
      <c r="A268" s="958"/>
      <c r="B268" s="958"/>
      <c r="C268" s="958"/>
      <c r="D268" s="958"/>
      <c r="E268" s="958"/>
      <c r="F268" s="958"/>
      <c r="G268" s="958"/>
      <c r="H268" s="958"/>
      <c r="I268" s="1032"/>
      <c r="J268" s="958"/>
      <c r="K268" s="958"/>
      <c r="L268" s="1032"/>
      <c r="M268" s="108"/>
      <c r="N268" s="958"/>
      <c r="O268" s="958"/>
      <c r="P268" s="958"/>
      <c r="Q268" s="958"/>
      <c r="R268" s="958"/>
      <c r="S268" s="958"/>
      <c r="T268" s="958"/>
      <c r="U268" s="958"/>
      <c r="V268" s="958"/>
      <c r="W268" s="958"/>
      <c r="X268" s="958"/>
      <c r="Y268" s="958"/>
      <c r="Z268" s="958"/>
    </row>
    <row r="269" spans="1:26" ht="15.75" customHeight="1">
      <c r="A269" s="958"/>
      <c r="B269" s="958"/>
      <c r="C269" s="958"/>
      <c r="D269" s="958"/>
      <c r="E269" s="958"/>
      <c r="F269" s="958"/>
      <c r="G269" s="958"/>
      <c r="H269" s="958"/>
      <c r="I269" s="1032"/>
      <c r="J269" s="958"/>
      <c r="K269" s="958"/>
      <c r="L269" s="1032"/>
      <c r="M269" s="108"/>
      <c r="N269" s="958"/>
      <c r="O269" s="958"/>
      <c r="P269" s="958"/>
      <c r="Q269" s="958"/>
      <c r="R269" s="958"/>
      <c r="S269" s="958"/>
      <c r="T269" s="958"/>
      <c r="U269" s="958"/>
      <c r="V269" s="958"/>
      <c r="W269" s="958"/>
      <c r="X269" s="958"/>
      <c r="Y269" s="958"/>
      <c r="Z269" s="958"/>
    </row>
    <row r="270" spans="1:26" ht="15.75" customHeight="1">
      <c r="A270" s="958"/>
      <c r="B270" s="958"/>
      <c r="C270" s="958"/>
      <c r="D270" s="958"/>
      <c r="E270" s="958"/>
      <c r="F270" s="958"/>
      <c r="G270" s="958"/>
      <c r="H270" s="958"/>
      <c r="I270" s="1032"/>
      <c r="J270" s="958"/>
      <c r="K270" s="958"/>
      <c r="L270" s="1032"/>
      <c r="M270" s="108"/>
      <c r="N270" s="958"/>
      <c r="O270" s="958"/>
      <c r="P270" s="958"/>
      <c r="Q270" s="958"/>
      <c r="R270" s="958"/>
      <c r="S270" s="958"/>
      <c r="T270" s="958"/>
      <c r="U270" s="958"/>
      <c r="V270" s="958"/>
      <c r="W270" s="958"/>
      <c r="X270" s="958"/>
      <c r="Y270" s="958"/>
      <c r="Z270" s="958"/>
    </row>
    <row r="271" spans="1:26" ht="15.75" customHeight="1">
      <c r="A271" s="958"/>
      <c r="B271" s="958"/>
      <c r="C271" s="958"/>
      <c r="D271" s="958"/>
      <c r="E271" s="958"/>
      <c r="F271" s="958"/>
      <c r="G271" s="958"/>
      <c r="H271" s="958"/>
      <c r="I271" s="1032"/>
      <c r="J271" s="958"/>
      <c r="K271" s="958"/>
      <c r="L271" s="1032"/>
      <c r="M271" s="108"/>
      <c r="N271" s="958"/>
      <c r="O271" s="958"/>
      <c r="P271" s="958"/>
      <c r="Q271" s="958"/>
      <c r="R271" s="958"/>
      <c r="S271" s="958"/>
      <c r="T271" s="958"/>
      <c r="U271" s="958"/>
      <c r="V271" s="958"/>
      <c r="W271" s="958"/>
      <c r="X271" s="958"/>
      <c r="Y271" s="958"/>
      <c r="Z271" s="958"/>
    </row>
    <row r="272" spans="1:26" ht="15.75" customHeight="1">
      <c r="A272" s="958"/>
      <c r="B272" s="958"/>
      <c r="C272" s="958"/>
      <c r="D272" s="958"/>
      <c r="E272" s="958"/>
      <c r="F272" s="958"/>
      <c r="G272" s="958"/>
      <c r="H272" s="958"/>
      <c r="I272" s="1032"/>
      <c r="J272" s="958"/>
      <c r="K272" s="958"/>
      <c r="L272" s="1032"/>
      <c r="M272" s="108"/>
      <c r="N272" s="958"/>
      <c r="O272" s="958"/>
      <c r="P272" s="958"/>
      <c r="Q272" s="958"/>
      <c r="R272" s="958"/>
      <c r="S272" s="958"/>
      <c r="T272" s="958"/>
      <c r="U272" s="958"/>
      <c r="V272" s="958"/>
      <c r="W272" s="958"/>
      <c r="X272" s="958"/>
      <c r="Y272" s="958"/>
      <c r="Z272" s="958"/>
    </row>
    <row r="273" spans="1:26" ht="15.75" customHeight="1">
      <c r="A273" s="958"/>
      <c r="B273" s="958"/>
      <c r="C273" s="958"/>
      <c r="D273" s="958"/>
      <c r="E273" s="958"/>
      <c r="F273" s="958"/>
      <c r="G273" s="958"/>
      <c r="H273" s="958"/>
      <c r="I273" s="1032"/>
      <c r="J273" s="958"/>
      <c r="K273" s="958"/>
      <c r="L273" s="1032"/>
      <c r="M273" s="108"/>
      <c r="N273" s="958"/>
      <c r="O273" s="958"/>
      <c r="P273" s="958"/>
      <c r="Q273" s="958"/>
      <c r="R273" s="958"/>
      <c r="S273" s="958"/>
      <c r="T273" s="958"/>
      <c r="U273" s="958"/>
      <c r="V273" s="958"/>
      <c r="W273" s="958"/>
      <c r="X273" s="958"/>
      <c r="Y273" s="958"/>
      <c r="Z273" s="958"/>
    </row>
    <row r="274" spans="1:26" ht="15.75" customHeight="1">
      <c r="A274" s="958"/>
      <c r="B274" s="958"/>
      <c r="C274" s="958"/>
      <c r="D274" s="958"/>
      <c r="E274" s="958"/>
      <c r="F274" s="958"/>
      <c r="G274" s="958"/>
      <c r="H274" s="958"/>
      <c r="I274" s="1032"/>
      <c r="J274" s="958"/>
      <c r="K274" s="958"/>
      <c r="L274" s="1032"/>
      <c r="M274" s="108"/>
      <c r="N274" s="958"/>
      <c r="O274" s="958"/>
      <c r="P274" s="958"/>
      <c r="Q274" s="958"/>
      <c r="R274" s="958"/>
      <c r="S274" s="958"/>
      <c r="T274" s="958"/>
      <c r="U274" s="958"/>
      <c r="V274" s="958"/>
      <c r="W274" s="958"/>
      <c r="X274" s="958"/>
      <c r="Y274" s="958"/>
      <c r="Z274" s="958"/>
    </row>
    <row r="275" spans="1:26" ht="15.75" customHeight="1">
      <c r="A275" s="958"/>
      <c r="B275" s="958"/>
      <c r="C275" s="958"/>
      <c r="D275" s="958"/>
      <c r="E275" s="958"/>
      <c r="F275" s="958"/>
      <c r="G275" s="958"/>
      <c r="H275" s="958"/>
      <c r="I275" s="1032"/>
      <c r="J275" s="958"/>
      <c r="K275" s="958"/>
      <c r="L275" s="1032"/>
      <c r="M275" s="108"/>
      <c r="N275" s="958"/>
      <c r="O275" s="958"/>
      <c r="P275" s="958"/>
      <c r="Q275" s="958"/>
      <c r="R275" s="958"/>
      <c r="S275" s="958"/>
      <c r="T275" s="958"/>
      <c r="U275" s="958"/>
      <c r="V275" s="958"/>
      <c r="W275" s="958"/>
      <c r="X275" s="958"/>
      <c r="Y275" s="958"/>
      <c r="Z275" s="958"/>
    </row>
    <row r="276" spans="1:26" ht="15.75" customHeight="1">
      <c r="A276" s="958"/>
      <c r="B276" s="958"/>
      <c r="C276" s="958"/>
      <c r="D276" s="958"/>
      <c r="E276" s="958"/>
      <c r="F276" s="958"/>
      <c r="G276" s="958"/>
      <c r="H276" s="958"/>
      <c r="I276" s="1032"/>
      <c r="J276" s="958"/>
      <c r="K276" s="958"/>
      <c r="L276" s="1032"/>
      <c r="M276" s="108"/>
      <c r="N276" s="958"/>
      <c r="O276" s="958"/>
      <c r="P276" s="958"/>
      <c r="Q276" s="958"/>
      <c r="R276" s="958"/>
      <c r="S276" s="958"/>
      <c r="T276" s="958"/>
      <c r="U276" s="958"/>
      <c r="V276" s="958"/>
      <c r="W276" s="958"/>
      <c r="X276" s="958"/>
      <c r="Y276" s="958"/>
      <c r="Z276" s="958"/>
    </row>
    <row r="277" spans="1:26" ht="15.75" customHeight="1">
      <c r="A277" s="958"/>
      <c r="B277" s="958"/>
      <c r="C277" s="958"/>
      <c r="D277" s="958"/>
      <c r="E277" s="958"/>
      <c r="F277" s="958"/>
      <c r="G277" s="958"/>
      <c r="H277" s="958"/>
      <c r="I277" s="1032"/>
      <c r="J277" s="958"/>
      <c r="K277" s="958"/>
      <c r="L277" s="1032"/>
      <c r="M277" s="108"/>
      <c r="N277" s="958"/>
      <c r="O277" s="958"/>
      <c r="P277" s="958"/>
      <c r="Q277" s="958"/>
      <c r="R277" s="958"/>
      <c r="S277" s="958"/>
      <c r="T277" s="958"/>
      <c r="U277" s="958"/>
      <c r="V277" s="958"/>
      <c r="W277" s="958"/>
      <c r="X277" s="958"/>
      <c r="Y277" s="958"/>
      <c r="Z277" s="958"/>
    </row>
    <row r="278" spans="1:26" ht="15.75" customHeight="1">
      <c r="A278" s="958"/>
      <c r="B278" s="958"/>
      <c r="C278" s="958"/>
      <c r="D278" s="958"/>
      <c r="E278" s="958"/>
      <c r="F278" s="958"/>
      <c r="G278" s="958"/>
      <c r="H278" s="958"/>
      <c r="I278" s="1032"/>
      <c r="J278" s="958"/>
      <c r="K278" s="958"/>
      <c r="L278" s="1032"/>
      <c r="M278" s="108"/>
      <c r="N278" s="958"/>
      <c r="O278" s="958"/>
      <c r="P278" s="958"/>
      <c r="Q278" s="958"/>
      <c r="R278" s="958"/>
      <c r="S278" s="958"/>
      <c r="T278" s="958"/>
      <c r="U278" s="958"/>
      <c r="V278" s="958"/>
      <c r="W278" s="958"/>
      <c r="X278" s="958"/>
      <c r="Y278" s="958"/>
      <c r="Z278" s="958"/>
    </row>
    <row r="279" spans="1:26" ht="15.75" customHeight="1">
      <c r="A279" s="958"/>
      <c r="B279" s="958"/>
      <c r="C279" s="958"/>
      <c r="D279" s="958"/>
      <c r="E279" s="958"/>
      <c r="F279" s="958"/>
      <c r="G279" s="958"/>
      <c r="H279" s="958"/>
      <c r="I279" s="1032"/>
      <c r="J279" s="958"/>
      <c r="K279" s="958"/>
      <c r="L279" s="1032"/>
      <c r="M279" s="108"/>
      <c r="N279" s="958"/>
      <c r="O279" s="958"/>
      <c r="P279" s="958"/>
      <c r="Q279" s="958"/>
      <c r="R279" s="958"/>
      <c r="S279" s="958"/>
      <c r="T279" s="958"/>
      <c r="U279" s="958"/>
      <c r="V279" s="958"/>
      <c r="W279" s="958"/>
      <c r="X279" s="958"/>
      <c r="Y279" s="958"/>
      <c r="Z279" s="958"/>
    </row>
    <row r="280" spans="1:26" ht="15.75" customHeight="1">
      <c r="A280" s="958"/>
      <c r="B280" s="958"/>
      <c r="C280" s="958"/>
      <c r="D280" s="958"/>
      <c r="E280" s="958"/>
      <c r="F280" s="958"/>
      <c r="G280" s="958"/>
      <c r="H280" s="958"/>
      <c r="I280" s="1032"/>
      <c r="J280" s="958"/>
      <c r="K280" s="958"/>
      <c r="L280" s="1032"/>
      <c r="M280" s="108"/>
      <c r="N280" s="958"/>
      <c r="O280" s="958"/>
      <c r="P280" s="958"/>
      <c r="Q280" s="958"/>
      <c r="R280" s="958"/>
      <c r="S280" s="958"/>
      <c r="T280" s="958"/>
      <c r="U280" s="958"/>
      <c r="V280" s="958"/>
      <c r="W280" s="958"/>
      <c r="X280" s="958"/>
      <c r="Y280" s="958"/>
      <c r="Z280" s="958"/>
    </row>
    <row r="281" spans="1:26" ht="15.75" customHeight="1">
      <c r="A281" s="958"/>
      <c r="B281" s="958"/>
      <c r="C281" s="958"/>
      <c r="D281" s="958"/>
      <c r="E281" s="958"/>
      <c r="F281" s="958"/>
      <c r="G281" s="958"/>
      <c r="H281" s="958"/>
      <c r="I281" s="1032"/>
      <c r="J281" s="958"/>
      <c r="K281" s="958"/>
      <c r="L281" s="1032"/>
      <c r="M281" s="108"/>
      <c r="N281" s="958"/>
      <c r="O281" s="958"/>
      <c r="P281" s="958"/>
      <c r="Q281" s="958"/>
      <c r="R281" s="958"/>
      <c r="S281" s="958"/>
      <c r="T281" s="958"/>
      <c r="U281" s="958"/>
      <c r="V281" s="958"/>
      <c r="W281" s="958"/>
      <c r="X281" s="958"/>
      <c r="Y281" s="958"/>
      <c r="Z281" s="958"/>
    </row>
    <row r="282" spans="1:26" ht="15.75" customHeight="1">
      <c r="A282" s="958"/>
      <c r="B282" s="958"/>
      <c r="C282" s="958"/>
      <c r="D282" s="958"/>
      <c r="E282" s="958"/>
      <c r="F282" s="958"/>
      <c r="G282" s="958"/>
      <c r="H282" s="958"/>
      <c r="I282" s="1032"/>
      <c r="J282" s="958"/>
      <c r="K282" s="958"/>
      <c r="L282" s="1032"/>
      <c r="M282" s="108"/>
      <c r="N282" s="958"/>
      <c r="O282" s="958"/>
      <c r="P282" s="958"/>
      <c r="Q282" s="958"/>
      <c r="R282" s="958"/>
      <c r="S282" s="958"/>
      <c r="T282" s="958"/>
      <c r="U282" s="958"/>
      <c r="V282" s="958"/>
      <c r="W282" s="958"/>
      <c r="X282" s="958"/>
      <c r="Y282" s="958"/>
      <c r="Z282" s="958"/>
    </row>
    <row r="283" spans="1:26" ht="15.75" customHeight="1">
      <c r="A283" s="958"/>
      <c r="B283" s="958"/>
      <c r="C283" s="958"/>
      <c r="D283" s="958"/>
      <c r="E283" s="958"/>
      <c r="F283" s="958"/>
      <c r="G283" s="958"/>
      <c r="H283" s="958"/>
      <c r="I283" s="1032"/>
      <c r="J283" s="958"/>
      <c r="K283" s="958"/>
      <c r="L283" s="1032"/>
      <c r="M283" s="108"/>
      <c r="N283" s="958"/>
      <c r="O283" s="958"/>
      <c r="P283" s="958"/>
      <c r="Q283" s="958"/>
      <c r="R283" s="958"/>
      <c r="S283" s="958"/>
      <c r="T283" s="958"/>
      <c r="U283" s="958"/>
      <c r="V283" s="958"/>
      <c r="W283" s="958"/>
      <c r="X283" s="958"/>
      <c r="Y283" s="958"/>
      <c r="Z283" s="958"/>
    </row>
    <row r="284" spans="1:26" ht="15.75" customHeight="1">
      <c r="A284" s="958"/>
      <c r="B284" s="958"/>
      <c r="C284" s="958"/>
      <c r="D284" s="958"/>
      <c r="E284" s="958"/>
      <c r="F284" s="958"/>
      <c r="G284" s="958"/>
      <c r="H284" s="958"/>
      <c r="I284" s="1032"/>
      <c r="J284" s="958"/>
      <c r="K284" s="958"/>
      <c r="L284" s="1032"/>
      <c r="M284" s="108"/>
      <c r="N284" s="958"/>
      <c r="O284" s="958"/>
      <c r="P284" s="958"/>
      <c r="Q284" s="958"/>
      <c r="R284" s="958"/>
      <c r="S284" s="958"/>
      <c r="T284" s="958"/>
      <c r="U284" s="958"/>
      <c r="V284" s="958"/>
      <c r="W284" s="958"/>
      <c r="X284" s="958"/>
      <c r="Y284" s="958"/>
      <c r="Z284" s="958"/>
    </row>
    <row r="285" spans="1:26" ht="15.75" customHeight="1">
      <c r="A285" s="958"/>
      <c r="B285" s="958"/>
      <c r="C285" s="958"/>
      <c r="D285" s="958"/>
      <c r="E285" s="958"/>
      <c r="F285" s="958"/>
      <c r="G285" s="958"/>
      <c r="H285" s="958"/>
      <c r="I285" s="1032"/>
      <c r="J285" s="958"/>
      <c r="K285" s="958"/>
      <c r="L285" s="1032"/>
      <c r="M285" s="108"/>
      <c r="N285" s="958"/>
      <c r="O285" s="958"/>
      <c r="P285" s="958"/>
      <c r="Q285" s="958"/>
      <c r="R285" s="958"/>
      <c r="S285" s="958"/>
      <c r="T285" s="958"/>
      <c r="U285" s="958"/>
      <c r="V285" s="958"/>
      <c r="W285" s="958"/>
      <c r="X285" s="958"/>
      <c r="Y285" s="958"/>
      <c r="Z285" s="958"/>
    </row>
    <row r="286" spans="1:26" ht="15.75" customHeight="1">
      <c r="A286" s="958"/>
      <c r="B286" s="958"/>
      <c r="C286" s="958"/>
      <c r="D286" s="958"/>
      <c r="E286" s="958"/>
      <c r="F286" s="958"/>
      <c r="G286" s="958"/>
      <c r="H286" s="958"/>
      <c r="I286" s="1032"/>
      <c r="J286" s="958"/>
      <c r="K286" s="958"/>
      <c r="L286" s="1032"/>
      <c r="M286" s="108"/>
      <c r="N286" s="958"/>
      <c r="O286" s="958"/>
      <c r="P286" s="958"/>
      <c r="Q286" s="958"/>
      <c r="R286" s="958"/>
      <c r="S286" s="958"/>
      <c r="T286" s="958"/>
      <c r="U286" s="958"/>
      <c r="V286" s="958"/>
      <c r="W286" s="958"/>
      <c r="X286" s="958"/>
      <c r="Y286" s="958"/>
      <c r="Z286" s="958"/>
    </row>
    <row r="287" spans="1:26" ht="15.75" customHeight="1">
      <c r="A287" s="958"/>
      <c r="B287" s="958"/>
      <c r="C287" s="958"/>
      <c r="D287" s="958"/>
      <c r="E287" s="958"/>
      <c r="F287" s="958"/>
      <c r="G287" s="958"/>
      <c r="H287" s="958"/>
      <c r="I287" s="1032"/>
      <c r="J287" s="958"/>
      <c r="K287" s="958"/>
      <c r="L287" s="1032"/>
      <c r="M287" s="108"/>
      <c r="N287" s="958"/>
      <c r="O287" s="958"/>
      <c r="P287" s="958"/>
      <c r="Q287" s="958"/>
      <c r="R287" s="958"/>
      <c r="S287" s="958"/>
      <c r="T287" s="958"/>
      <c r="U287" s="958"/>
      <c r="V287" s="958"/>
      <c r="W287" s="958"/>
      <c r="X287" s="958"/>
      <c r="Y287" s="958"/>
      <c r="Z287" s="958"/>
    </row>
    <row r="288" spans="1:26" ht="15.75" customHeight="1">
      <c r="A288" s="958"/>
      <c r="B288" s="958"/>
      <c r="C288" s="958"/>
      <c r="D288" s="958"/>
      <c r="E288" s="958"/>
      <c r="F288" s="958"/>
      <c r="G288" s="958"/>
      <c r="H288" s="958"/>
      <c r="I288" s="1032"/>
      <c r="J288" s="958"/>
      <c r="K288" s="958"/>
      <c r="L288" s="1032"/>
      <c r="M288" s="108"/>
      <c r="N288" s="958"/>
      <c r="O288" s="958"/>
      <c r="P288" s="958"/>
      <c r="Q288" s="958"/>
      <c r="R288" s="958"/>
      <c r="S288" s="958"/>
      <c r="T288" s="958"/>
      <c r="U288" s="958"/>
      <c r="V288" s="958"/>
      <c r="W288" s="958"/>
      <c r="X288" s="958"/>
      <c r="Y288" s="958"/>
      <c r="Z288" s="958"/>
    </row>
    <row r="289" spans="1:26" ht="15.75" customHeight="1">
      <c r="A289" s="958"/>
      <c r="B289" s="958"/>
      <c r="C289" s="958"/>
      <c r="D289" s="958"/>
      <c r="E289" s="958"/>
      <c r="F289" s="958"/>
      <c r="G289" s="958"/>
      <c r="H289" s="958"/>
      <c r="I289" s="1032"/>
      <c r="J289" s="958"/>
      <c r="K289" s="958"/>
      <c r="L289" s="1032"/>
      <c r="M289" s="108"/>
      <c r="N289" s="958"/>
      <c r="O289" s="958"/>
      <c r="P289" s="958"/>
      <c r="Q289" s="958"/>
      <c r="R289" s="958"/>
      <c r="S289" s="958"/>
      <c r="T289" s="958"/>
      <c r="U289" s="958"/>
      <c r="V289" s="958"/>
      <c r="W289" s="958"/>
      <c r="X289" s="958"/>
      <c r="Y289" s="958"/>
      <c r="Z289" s="958"/>
    </row>
    <row r="290" spans="1:26" ht="15.75" customHeight="1">
      <c r="A290" s="958"/>
      <c r="B290" s="958"/>
      <c r="C290" s="958"/>
      <c r="D290" s="958"/>
      <c r="E290" s="958"/>
      <c r="F290" s="958"/>
      <c r="G290" s="958"/>
      <c r="H290" s="958"/>
      <c r="I290" s="1032"/>
      <c r="J290" s="958"/>
      <c r="K290" s="958"/>
      <c r="L290" s="1032"/>
      <c r="M290" s="108"/>
      <c r="N290" s="958"/>
      <c r="O290" s="958"/>
      <c r="P290" s="958"/>
      <c r="Q290" s="958"/>
      <c r="R290" s="958"/>
      <c r="S290" s="958"/>
      <c r="T290" s="958"/>
      <c r="U290" s="958"/>
      <c r="V290" s="958"/>
      <c r="W290" s="958"/>
      <c r="X290" s="958"/>
      <c r="Y290" s="958"/>
      <c r="Z290" s="958"/>
    </row>
    <row r="291" spans="1:26" ht="15.75" customHeight="1">
      <c r="A291" s="958"/>
      <c r="B291" s="958"/>
      <c r="C291" s="958"/>
      <c r="D291" s="958"/>
      <c r="E291" s="958"/>
      <c r="F291" s="958"/>
      <c r="G291" s="958"/>
      <c r="H291" s="958"/>
      <c r="I291" s="1032"/>
      <c r="J291" s="958"/>
      <c r="K291" s="958"/>
      <c r="L291" s="1032"/>
      <c r="M291" s="108"/>
      <c r="N291" s="958"/>
      <c r="O291" s="958"/>
      <c r="P291" s="958"/>
      <c r="Q291" s="958"/>
      <c r="R291" s="958"/>
      <c r="S291" s="958"/>
      <c r="T291" s="958"/>
      <c r="U291" s="958"/>
      <c r="V291" s="958"/>
      <c r="W291" s="958"/>
      <c r="X291" s="958"/>
      <c r="Y291" s="958"/>
      <c r="Z291" s="958"/>
    </row>
    <row r="292" spans="1:26" ht="15.75" customHeight="1">
      <c r="A292" s="958"/>
      <c r="B292" s="958"/>
      <c r="C292" s="958"/>
      <c r="D292" s="958"/>
      <c r="E292" s="958"/>
      <c r="F292" s="958"/>
      <c r="G292" s="958"/>
      <c r="H292" s="958"/>
      <c r="I292" s="1032"/>
      <c r="J292" s="958"/>
      <c r="K292" s="958"/>
      <c r="L292" s="1032"/>
      <c r="M292" s="108"/>
      <c r="N292" s="958"/>
      <c r="O292" s="958"/>
      <c r="P292" s="958"/>
      <c r="Q292" s="958"/>
      <c r="R292" s="958"/>
      <c r="S292" s="958"/>
      <c r="T292" s="958"/>
      <c r="U292" s="958"/>
      <c r="V292" s="958"/>
      <c r="W292" s="958"/>
      <c r="X292" s="958"/>
      <c r="Y292" s="958"/>
      <c r="Z292" s="958"/>
    </row>
    <row r="293" spans="1:26" ht="15.75" customHeight="1">
      <c r="A293" s="958"/>
      <c r="B293" s="958"/>
      <c r="C293" s="958"/>
      <c r="D293" s="958"/>
      <c r="E293" s="958"/>
      <c r="F293" s="958"/>
      <c r="G293" s="958"/>
      <c r="H293" s="958"/>
      <c r="I293" s="1032"/>
      <c r="J293" s="958"/>
      <c r="K293" s="958"/>
      <c r="L293" s="1032"/>
      <c r="M293" s="108"/>
      <c r="N293" s="958"/>
      <c r="O293" s="958"/>
      <c r="P293" s="958"/>
      <c r="Q293" s="958"/>
      <c r="R293" s="958"/>
      <c r="S293" s="958"/>
      <c r="T293" s="958"/>
      <c r="U293" s="958"/>
      <c r="V293" s="958"/>
      <c r="W293" s="958"/>
      <c r="X293" s="958"/>
      <c r="Y293" s="958"/>
      <c r="Z293" s="958"/>
    </row>
    <row r="294" spans="1:26" ht="15.75" customHeight="1">
      <c r="A294" s="958"/>
      <c r="B294" s="958"/>
      <c r="C294" s="958"/>
      <c r="D294" s="958"/>
      <c r="E294" s="958"/>
      <c r="F294" s="958"/>
      <c r="G294" s="958"/>
      <c r="H294" s="958"/>
      <c r="I294" s="1032"/>
      <c r="J294" s="958"/>
      <c r="K294" s="958"/>
      <c r="L294" s="1032"/>
      <c r="M294" s="108"/>
      <c r="N294" s="958"/>
      <c r="O294" s="958"/>
      <c r="P294" s="958"/>
      <c r="Q294" s="958"/>
      <c r="R294" s="958"/>
      <c r="S294" s="958"/>
      <c r="T294" s="958"/>
      <c r="U294" s="958"/>
      <c r="V294" s="958"/>
      <c r="W294" s="958"/>
      <c r="X294" s="958"/>
      <c r="Y294" s="958"/>
      <c r="Z294" s="958"/>
    </row>
    <row r="295" spans="1:26" ht="15.75" customHeight="1">
      <c r="A295" s="958"/>
      <c r="B295" s="958"/>
      <c r="C295" s="958"/>
      <c r="D295" s="958"/>
      <c r="E295" s="958"/>
      <c r="F295" s="958"/>
      <c r="G295" s="958"/>
      <c r="H295" s="958"/>
      <c r="I295" s="1032"/>
      <c r="J295" s="958"/>
      <c r="K295" s="958"/>
      <c r="L295" s="1032"/>
      <c r="M295" s="108"/>
      <c r="N295" s="958"/>
      <c r="O295" s="958"/>
      <c r="P295" s="958"/>
      <c r="Q295" s="958"/>
      <c r="R295" s="958"/>
      <c r="S295" s="958"/>
      <c r="T295" s="958"/>
      <c r="U295" s="958"/>
      <c r="V295" s="958"/>
      <c r="W295" s="958"/>
      <c r="X295" s="958"/>
      <c r="Y295" s="958"/>
      <c r="Z295" s="958"/>
    </row>
    <row r="296" spans="1:26" ht="15.75" customHeight="1">
      <c r="A296" s="958"/>
      <c r="B296" s="958"/>
      <c r="C296" s="958"/>
      <c r="D296" s="958"/>
      <c r="E296" s="958"/>
      <c r="F296" s="958"/>
      <c r="G296" s="958"/>
      <c r="H296" s="958"/>
      <c r="I296" s="1032"/>
      <c r="J296" s="958"/>
      <c r="K296" s="958"/>
      <c r="L296" s="1032"/>
      <c r="M296" s="108"/>
      <c r="N296" s="958"/>
      <c r="O296" s="958"/>
      <c r="P296" s="958"/>
      <c r="Q296" s="958"/>
      <c r="R296" s="958"/>
      <c r="S296" s="958"/>
      <c r="T296" s="958"/>
      <c r="U296" s="958"/>
      <c r="V296" s="958"/>
      <c r="W296" s="958"/>
      <c r="X296" s="958"/>
      <c r="Y296" s="958"/>
      <c r="Z296" s="958"/>
    </row>
    <row r="297" spans="1:26" ht="15.75" customHeight="1">
      <c r="A297" s="958"/>
      <c r="B297" s="958"/>
      <c r="C297" s="958"/>
      <c r="D297" s="958"/>
      <c r="E297" s="958"/>
      <c r="F297" s="958"/>
      <c r="G297" s="958"/>
      <c r="H297" s="958"/>
      <c r="I297" s="1032"/>
      <c r="J297" s="958"/>
      <c r="K297" s="958"/>
      <c r="L297" s="1032"/>
      <c r="M297" s="108"/>
      <c r="N297" s="958"/>
      <c r="O297" s="958"/>
      <c r="P297" s="958"/>
      <c r="Q297" s="958"/>
      <c r="R297" s="958"/>
      <c r="S297" s="958"/>
      <c r="T297" s="958"/>
      <c r="U297" s="958"/>
      <c r="V297" s="958"/>
      <c r="W297" s="958"/>
      <c r="X297" s="958"/>
      <c r="Y297" s="958"/>
      <c r="Z297" s="958"/>
    </row>
    <row r="298" spans="1:26" ht="15.75" customHeight="1">
      <c r="A298" s="958"/>
      <c r="B298" s="958"/>
      <c r="C298" s="958"/>
      <c r="D298" s="958"/>
      <c r="E298" s="958"/>
      <c r="F298" s="958"/>
      <c r="G298" s="958"/>
      <c r="H298" s="958"/>
      <c r="I298" s="1032"/>
      <c r="J298" s="958"/>
      <c r="K298" s="958"/>
      <c r="L298" s="1032"/>
      <c r="M298" s="108"/>
      <c r="N298" s="958"/>
      <c r="O298" s="958"/>
      <c r="P298" s="958"/>
      <c r="Q298" s="958"/>
      <c r="R298" s="958"/>
      <c r="S298" s="958"/>
      <c r="T298" s="958"/>
      <c r="U298" s="958"/>
      <c r="V298" s="958"/>
      <c r="W298" s="958"/>
      <c r="X298" s="958"/>
      <c r="Y298" s="958"/>
      <c r="Z298" s="958"/>
    </row>
    <row r="299" spans="1:26" ht="15.75" customHeight="1">
      <c r="A299" s="958"/>
      <c r="B299" s="958"/>
      <c r="C299" s="958"/>
      <c r="D299" s="958"/>
      <c r="E299" s="958"/>
      <c r="F299" s="958"/>
      <c r="G299" s="958"/>
      <c r="H299" s="958"/>
      <c r="I299" s="1032"/>
      <c r="J299" s="958"/>
      <c r="K299" s="958"/>
      <c r="L299" s="1032"/>
      <c r="M299" s="108"/>
      <c r="N299" s="958"/>
      <c r="O299" s="958"/>
      <c r="P299" s="958"/>
      <c r="Q299" s="958"/>
      <c r="R299" s="958"/>
      <c r="S299" s="958"/>
      <c r="T299" s="958"/>
      <c r="U299" s="958"/>
      <c r="V299" s="958"/>
      <c r="W299" s="958"/>
      <c r="X299" s="958"/>
      <c r="Y299" s="958"/>
      <c r="Z299" s="958"/>
    </row>
    <row r="300" spans="1:26" ht="15.75" customHeight="1">
      <c r="A300" s="958"/>
      <c r="B300" s="958"/>
      <c r="C300" s="958"/>
      <c r="D300" s="958"/>
      <c r="E300" s="958"/>
      <c r="F300" s="958"/>
      <c r="G300" s="958"/>
      <c r="H300" s="958"/>
      <c r="I300" s="1032"/>
      <c r="J300" s="958"/>
      <c r="K300" s="958"/>
      <c r="L300" s="1032"/>
      <c r="M300" s="108"/>
      <c r="N300" s="958"/>
      <c r="O300" s="958"/>
      <c r="P300" s="958"/>
      <c r="Q300" s="958"/>
      <c r="R300" s="958"/>
      <c r="S300" s="958"/>
      <c r="T300" s="958"/>
      <c r="U300" s="958"/>
      <c r="V300" s="958"/>
      <c r="W300" s="958"/>
      <c r="X300" s="958"/>
      <c r="Y300" s="958"/>
      <c r="Z300" s="958"/>
    </row>
    <row r="301" spans="1:26" ht="15.75" customHeight="1">
      <c r="A301" s="958"/>
      <c r="B301" s="958"/>
      <c r="C301" s="958"/>
      <c r="D301" s="958"/>
      <c r="E301" s="958"/>
      <c r="F301" s="958"/>
      <c r="G301" s="958"/>
      <c r="H301" s="958"/>
      <c r="I301" s="1032"/>
      <c r="J301" s="958"/>
      <c r="K301" s="958"/>
      <c r="L301" s="1032"/>
      <c r="M301" s="108"/>
      <c r="N301" s="958"/>
      <c r="O301" s="958"/>
      <c r="P301" s="958"/>
      <c r="Q301" s="958"/>
      <c r="R301" s="958"/>
      <c r="S301" s="958"/>
      <c r="T301" s="958"/>
      <c r="U301" s="958"/>
      <c r="V301" s="958"/>
      <c r="W301" s="958"/>
      <c r="X301" s="958"/>
      <c r="Y301" s="958"/>
      <c r="Z301" s="958"/>
    </row>
    <row r="302" spans="1:26" ht="15.75" customHeight="1">
      <c r="A302" s="958"/>
      <c r="B302" s="958"/>
      <c r="C302" s="958"/>
      <c r="D302" s="958"/>
      <c r="E302" s="958"/>
      <c r="F302" s="958"/>
      <c r="G302" s="958"/>
      <c r="H302" s="958"/>
      <c r="I302" s="1032"/>
      <c r="J302" s="958"/>
      <c r="K302" s="958"/>
      <c r="L302" s="1032"/>
      <c r="M302" s="108"/>
      <c r="N302" s="958"/>
      <c r="O302" s="958"/>
      <c r="P302" s="958"/>
      <c r="Q302" s="958"/>
      <c r="R302" s="958"/>
      <c r="S302" s="958"/>
      <c r="T302" s="958"/>
      <c r="U302" s="958"/>
      <c r="V302" s="958"/>
      <c r="W302" s="958"/>
      <c r="X302" s="958"/>
      <c r="Y302" s="958"/>
      <c r="Z302" s="958"/>
    </row>
    <row r="303" spans="1:26" ht="15.75" customHeight="1"/>
    <row r="304" spans="1:26"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G3:I3"/>
    <mergeCell ref="J3:L3"/>
    <mergeCell ref="N3:N4"/>
  </mergeCells>
  <pageMargins left="0.7" right="0.7" top="0.75" bottom="0.75" header="0" footer="0"/>
  <pageSetup orientation="landscape"/>
  <legacy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1.1640625" defaultRowHeight="15" customHeight="1"/>
  <cols>
    <col min="1" max="1" width="4.6640625" customWidth="1"/>
    <col min="2" max="2" width="8.5" customWidth="1"/>
    <col min="3" max="3" width="11.1640625" customWidth="1"/>
    <col min="4" max="4" width="15.6640625" customWidth="1"/>
    <col min="5" max="5" width="10.1640625" customWidth="1"/>
    <col min="6" max="6" width="11.1640625" customWidth="1"/>
    <col min="7" max="7" width="14.5" customWidth="1"/>
    <col min="8" max="8" width="10" customWidth="1"/>
    <col min="9" max="9" width="9.5" customWidth="1"/>
    <col min="10" max="10" width="13.6640625" customWidth="1"/>
    <col min="11" max="11" width="49" customWidth="1"/>
  </cols>
  <sheetData>
    <row r="1" spans="1:17" ht="15.5">
      <c r="A1" s="540" t="s">
        <v>1692</v>
      </c>
      <c r="B1" s="540"/>
      <c r="C1" s="540"/>
      <c r="D1" s="540"/>
      <c r="E1" s="540"/>
      <c r="F1" s="540"/>
      <c r="G1" s="540"/>
      <c r="H1" s="1015"/>
      <c r="I1" s="540"/>
      <c r="J1" s="1014"/>
      <c r="K1" s="540"/>
    </row>
    <row r="2" spans="1:17" ht="15.5">
      <c r="A2" s="540" t="s">
        <v>1693</v>
      </c>
      <c r="B2" s="540"/>
      <c r="C2" s="540"/>
      <c r="D2" s="540"/>
      <c r="E2" s="540"/>
      <c r="F2" s="540"/>
      <c r="G2" s="540"/>
      <c r="H2" s="1015"/>
      <c r="I2" s="540"/>
      <c r="J2" s="1014"/>
      <c r="K2" s="540"/>
    </row>
    <row r="3" spans="1:17" ht="31.5" customHeight="1">
      <c r="A3" s="1033" t="s">
        <v>289</v>
      </c>
      <c r="B3" s="1033" t="s">
        <v>1694</v>
      </c>
      <c r="C3" s="1034" t="s">
        <v>1479</v>
      </c>
      <c r="D3" s="1033" t="s">
        <v>1480</v>
      </c>
      <c r="E3" s="1033" t="s">
        <v>1481</v>
      </c>
      <c r="F3" s="1035" t="s">
        <v>1482</v>
      </c>
      <c r="G3" s="1035" t="s">
        <v>1486</v>
      </c>
      <c r="H3" s="1035" t="s">
        <v>1695</v>
      </c>
      <c r="I3" s="1036" t="s">
        <v>1696</v>
      </c>
      <c r="J3" s="1035" t="s">
        <v>1487</v>
      </c>
      <c r="K3" s="1035" t="s">
        <v>1488</v>
      </c>
      <c r="L3" s="1037" t="s">
        <v>1697</v>
      </c>
      <c r="M3" s="1038"/>
      <c r="N3" s="1038"/>
      <c r="O3" s="1038"/>
      <c r="P3" s="1038"/>
      <c r="Q3" s="1038"/>
    </row>
    <row r="4" spans="1:17" ht="23.25" customHeight="1">
      <c r="A4" s="1039">
        <f t="shared" ref="A4:A46" si="0">ROW()-3</f>
        <v>1</v>
      </c>
      <c r="B4" s="1040">
        <v>45733</v>
      </c>
      <c r="C4" s="1041" t="s">
        <v>772</v>
      </c>
      <c r="D4" s="1042"/>
      <c r="E4" s="1043"/>
      <c r="F4" s="1043"/>
      <c r="G4" s="1044">
        <v>45733.140185185184</v>
      </c>
      <c r="H4" s="1045">
        <v>97</v>
      </c>
      <c r="I4" s="1043"/>
      <c r="J4" s="1046" t="s">
        <v>1698</v>
      </c>
      <c r="K4" s="1046" t="s">
        <v>1699</v>
      </c>
      <c r="L4" s="9"/>
    </row>
    <row r="5" spans="1:17" ht="15.5">
      <c r="A5" s="1039">
        <f t="shared" si="0"/>
        <v>2</v>
      </c>
      <c r="B5" s="1047">
        <v>45734</v>
      </c>
      <c r="C5" s="1048" t="s">
        <v>163</v>
      </c>
      <c r="D5" s="1027" t="s">
        <v>324</v>
      </c>
      <c r="E5" s="1027">
        <v>380135024284</v>
      </c>
      <c r="F5" s="1027"/>
      <c r="G5" s="1027" t="s">
        <v>1700</v>
      </c>
      <c r="H5" s="1049" t="s">
        <v>1701</v>
      </c>
      <c r="I5" s="1027" t="s">
        <v>1702</v>
      </c>
      <c r="J5" s="1050" t="s">
        <v>1703</v>
      </c>
      <c r="K5" s="1027" t="s">
        <v>1704</v>
      </c>
      <c r="L5" s="9"/>
    </row>
    <row r="6" spans="1:17" ht="15.5">
      <c r="A6" s="1039">
        <f t="shared" si="0"/>
        <v>3</v>
      </c>
      <c r="B6" s="1047">
        <v>45734</v>
      </c>
      <c r="C6" s="1048" t="s">
        <v>318</v>
      </c>
      <c r="D6" s="1027" t="s">
        <v>1705</v>
      </c>
      <c r="E6" s="1027"/>
      <c r="F6" s="1027"/>
      <c r="G6" s="1027" t="s">
        <v>1706</v>
      </c>
      <c r="H6" s="1049" t="s">
        <v>1707</v>
      </c>
      <c r="I6" s="1027" t="s">
        <v>1702</v>
      </c>
      <c r="J6" s="1050" t="s">
        <v>1708</v>
      </c>
      <c r="K6" s="1027" t="s">
        <v>1709</v>
      </c>
      <c r="L6" s="9"/>
    </row>
    <row r="7" spans="1:17" ht="15.5">
      <c r="A7" s="1039">
        <f t="shared" si="0"/>
        <v>4</v>
      </c>
      <c r="B7" s="1047">
        <v>45734</v>
      </c>
      <c r="C7" s="1048" t="s">
        <v>338</v>
      </c>
      <c r="D7" s="1027" t="s">
        <v>1601</v>
      </c>
      <c r="E7" s="1027"/>
      <c r="F7" s="1027"/>
      <c r="G7" s="1027" t="s">
        <v>1710</v>
      </c>
      <c r="H7" s="1049" t="s">
        <v>1711</v>
      </c>
      <c r="I7" s="1027" t="s">
        <v>1702</v>
      </c>
      <c r="J7" s="1050" t="s">
        <v>1712</v>
      </c>
      <c r="K7" s="1027" t="s">
        <v>1713</v>
      </c>
      <c r="L7" s="9"/>
    </row>
    <row r="8" spans="1:17" ht="15.5">
      <c r="A8" s="1039">
        <f t="shared" si="0"/>
        <v>5</v>
      </c>
      <c r="B8" s="1047">
        <v>45735</v>
      </c>
      <c r="C8" s="1048" t="s">
        <v>719</v>
      </c>
      <c r="D8" s="1027" t="s">
        <v>854</v>
      </c>
      <c r="E8" s="1027"/>
      <c r="F8" s="1027"/>
      <c r="G8" s="1027" t="s">
        <v>1714</v>
      </c>
      <c r="H8" s="1049" t="s">
        <v>1715</v>
      </c>
      <c r="I8" s="1027" t="s">
        <v>1702</v>
      </c>
      <c r="J8" s="1050" t="s">
        <v>1716</v>
      </c>
      <c r="K8" s="1027" t="s">
        <v>1717</v>
      </c>
      <c r="L8" s="9"/>
    </row>
    <row r="9" spans="1:17" ht="15.5">
      <c r="A9" s="1039">
        <f t="shared" si="0"/>
        <v>6</v>
      </c>
      <c r="B9" s="1047">
        <v>45736</v>
      </c>
      <c r="C9" s="1048" t="s">
        <v>338</v>
      </c>
      <c r="D9" s="1027" t="s">
        <v>1718</v>
      </c>
      <c r="E9" s="1027">
        <v>310185039118</v>
      </c>
      <c r="F9" s="1027"/>
      <c r="G9" s="1027" t="s">
        <v>1719</v>
      </c>
      <c r="H9" s="1049" t="s">
        <v>1720</v>
      </c>
      <c r="I9" s="1027" t="s">
        <v>1702</v>
      </c>
      <c r="J9" s="1050" t="s">
        <v>1721</v>
      </c>
      <c r="K9" s="1027" t="s">
        <v>1709</v>
      </c>
      <c r="L9" s="9"/>
    </row>
    <row r="10" spans="1:17" ht="15.5">
      <c r="A10" s="1039">
        <f t="shared" si="0"/>
        <v>7</v>
      </c>
      <c r="B10" s="1047">
        <v>45737</v>
      </c>
      <c r="C10" s="1048" t="s">
        <v>769</v>
      </c>
      <c r="D10" s="1027" t="s">
        <v>765</v>
      </c>
      <c r="E10" s="1027">
        <v>10110040193</v>
      </c>
      <c r="F10" s="1027"/>
      <c r="G10" s="1027" t="s">
        <v>1722</v>
      </c>
      <c r="H10" s="1049" t="s">
        <v>1720</v>
      </c>
      <c r="I10" s="1027" t="s">
        <v>1702</v>
      </c>
      <c r="J10" s="1050" t="s">
        <v>1723</v>
      </c>
      <c r="K10" s="1027" t="s">
        <v>1724</v>
      </c>
      <c r="L10" s="9"/>
    </row>
    <row r="11" spans="1:17" ht="15.5">
      <c r="A11" s="1039">
        <f t="shared" si="0"/>
        <v>8</v>
      </c>
      <c r="B11" s="1047">
        <v>45737</v>
      </c>
      <c r="C11" s="1048" t="s">
        <v>163</v>
      </c>
      <c r="D11" s="1027" t="s">
        <v>275</v>
      </c>
      <c r="E11" s="1027">
        <v>340047341477</v>
      </c>
      <c r="F11" s="1027"/>
      <c r="G11" s="1027" t="s">
        <v>1725</v>
      </c>
      <c r="H11" s="1049" t="s">
        <v>1701</v>
      </c>
      <c r="I11" s="1027" t="s">
        <v>1702</v>
      </c>
      <c r="J11" s="1050" t="s">
        <v>1726</v>
      </c>
      <c r="K11" s="1027" t="s">
        <v>1727</v>
      </c>
      <c r="L11" s="9"/>
    </row>
    <row r="12" spans="1:17" ht="15.5">
      <c r="A12" s="1039">
        <f t="shared" si="0"/>
        <v>9</v>
      </c>
      <c r="B12" s="1047">
        <v>45738</v>
      </c>
      <c r="C12" s="1048" t="s">
        <v>318</v>
      </c>
      <c r="D12" s="1027" t="s">
        <v>1705</v>
      </c>
      <c r="E12" s="1027"/>
      <c r="F12" s="1027"/>
      <c r="G12" s="1027" t="s">
        <v>1728</v>
      </c>
      <c r="H12" s="1049" t="s">
        <v>1711</v>
      </c>
      <c r="I12" s="1027" t="s">
        <v>1702</v>
      </c>
      <c r="J12" s="1050" t="s">
        <v>1729</v>
      </c>
      <c r="K12" s="1027" t="s">
        <v>1730</v>
      </c>
      <c r="L12" s="9"/>
    </row>
    <row r="13" spans="1:17" ht="15.5">
      <c r="A13" s="1039">
        <f t="shared" si="0"/>
        <v>10</v>
      </c>
      <c r="B13" s="1047">
        <v>45739</v>
      </c>
      <c r="C13" s="1048" t="s">
        <v>719</v>
      </c>
      <c r="D13" s="1027" t="s">
        <v>854</v>
      </c>
      <c r="E13" s="1027">
        <v>400134018205</v>
      </c>
      <c r="F13" s="1027"/>
      <c r="G13" s="1027" t="s">
        <v>1731</v>
      </c>
      <c r="H13" s="1049" t="s">
        <v>1711</v>
      </c>
      <c r="I13" s="1027" t="s">
        <v>1702</v>
      </c>
      <c r="J13" s="1050" t="s">
        <v>1732</v>
      </c>
      <c r="K13" s="1027" t="s">
        <v>1709</v>
      </c>
      <c r="L13" s="9"/>
    </row>
    <row r="14" spans="1:17" ht="15.5">
      <c r="A14" s="1039">
        <f t="shared" si="0"/>
        <v>11</v>
      </c>
      <c r="B14" s="1047">
        <v>45739</v>
      </c>
      <c r="C14" s="1048" t="s">
        <v>766</v>
      </c>
      <c r="D14" s="1027" t="s">
        <v>767</v>
      </c>
      <c r="E14" s="1027">
        <v>370114035905</v>
      </c>
      <c r="F14" s="1027"/>
      <c r="G14" s="1027" t="s">
        <v>1733</v>
      </c>
      <c r="H14" s="1049" t="s">
        <v>1734</v>
      </c>
      <c r="I14" s="1027" t="s">
        <v>1702</v>
      </c>
      <c r="J14" s="1050" t="s">
        <v>1735</v>
      </c>
      <c r="K14" s="1027" t="s">
        <v>1736</v>
      </c>
      <c r="L14" s="9" t="s">
        <v>1737</v>
      </c>
    </row>
    <row r="15" spans="1:17" ht="15.5">
      <c r="A15" s="1039">
        <f t="shared" si="0"/>
        <v>12</v>
      </c>
      <c r="B15" s="1047">
        <v>45740</v>
      </c>
      <c r="C15" s="1048" t="s">
        <v>769</v>
      </c>
      <c r="D15" s="1027" t="s">
        <v>765</v>
      </c>
      <c r="E15" s="1027">
        <v>10110040193</v>
      </c>
      <c r="F15" s="1027"/>
      <c r="G15" s="1027" t="s">
        <v>1738</v>
      </c>
      <c r="H15" s="1049" t="s">
        <v>1734</v>
      </c>
      <c r="I15" s="1027" t="s">
        <v>1702</v>
      </c>
      <c r="J15" s="1050" t="s">
        <v>1739</v>
      </c>
      <c r="K15" s="1027" t="s">
        <v>1740</v>
      </c>
      <c r="L15" s="9"/>
    </row>
    <row r="16" spans="1:17" ht="15.5">
      <c r="A16" s="1039">
        <f t="shared" si="0"/>
        <v>13</v>
      </c>
      <c r="B16" s="1047">
        <v>45740</v>
      </c>
      <c r="C16" s="1048" t="s">
        <v>766</v>
      </c>
      <c r="D16" s="1027" t="s">
        <v>767</v>
      </c>
      <c r="E16" s="1027"/>
      <c r="F16" s="1027"/>
      <c r="G16" s="1027" t="s">
        <v>1741</v>
      </c>
      <c r="H16" s="1049" t="s">
        <v>1742</v>
      </c>
      <c r="I16" s="1027" t="s">
        <v>1702</v>
      </c>
      <c r="J16" s="1050" t="s">
        <v>1743</v>
      </c>
      <c r="K16" s="1027" t="s">
        <v>1744</v>
      </c>
      <c r="L16" s="9"/>
    </row>
    <row r="17" spans="1:12" ht="15.5">
      <c r="A17" s="1039">
        <f t="shared" si="0"/>
        <v>14</v>
      </c>
      <c r="B17" s="1027"/>
      <c r="C17" s="1048"/>
      <c r="D17" s="1027"/>
      <c r="E17" s="1027"/>
      <c r="F17" s="1027"/>
      <c r="G17" s="1027"/>
      <c r="H17" s="1049"/>
      <c r="I17" s="1027"/>
      <c r="J17" s="1050"/>
      <c r="K17" s="1027"/>
      <c r="L17" s="9"/>
    </row>
    <row r="18" spans="1:12" ht="15.5">
      <c r="A18" s="1039">
        <f t="shared" si="0"/>
        <v>15</v>
      </c>
      <c r="B18" s="1027"/>
      <c r="C18" s="1048"/>
      <c r="D18" s="1027"/>
      <c r="E18" s="1027"/>
      <c r="F18" s="1027"/>
      <c r="G18" s="1027"/>
      <c r="H18" s="1049"/>
      <c r="I18" s="1027"/>
      <c r="J18" s="1050"/>
      <c r="K18" s="1027"/>
      <c r="L18" s="9"/>
    </row>
    <row r="19" spans="1:12" ht="15.5">
      <c r="A19" s="1039">
        <f t="shared" si="0"/>
        <v>16</v>
      </c>
      <c r="B19" s="1027"/>
      <c r="C19" s="1048"/>
      <c r="D19" s="1027"/>
      <c r="E19" s="1027"/>
      <c r="F19" s="1027"/>
      <c r="G19" s="1027"/>
      <c r="H19" s="1049"/>
      <c r="I19" s="1027"/>
      <c r="J19" s="1050"/>
      <c r="K19" s="1027"/>
      <c r="L19" s="9"/>
    </row>
    <row r="20" spans="1:12" ht="15.5">
      <c r="A20" s="1039">
        <f t="shared" si="0"/>
        <v>17</v>
      </c>
      <c r="B20" s="1027"/>
      <c r="C20" s="1048"/>
      <c r="D20" s="1027"/>
      <c r="E20" s="1027"/>
      <c r="F20" s="1027"/>
      <c r="G20" s="1027"/>
      <c r="H20" s="1049"/>
      <c r="I20" s="1027"/>
      <c r="J20" s="1050"/>
      <c r="K20" s="1027"/>
      <c r="L20" s="9"/>
    </row>
    <row r="21" spans="1:12" ht="15.75" customHeight="1">
      <c r="A21" s="1039">
        <f t="shared" si="0"/>
        <v>18</v>
      </c>
      <c r="B21" s="1027"/>
      <c r="C21" s="1048"/>
      <c r="D21" s="1027"/>
      <c r="E21" s="1027"/>
      <c r="F21" s="1027"/>
      <c r="G21" s="1027"/>
      <c r="H21" s="1049"/>
      <c r="I21" s="1027"/>
      <c r="J21" s="1050"/>
      <c r="K21" s="1027"/>
      <c r="L21" s="9"/>
    </row>
    <row r="22" spans="1:12" ht="15.75" customHeight="1">
      <c r="A22" s="1039">
        <f t="shared" si="0"/>
        <v>19</v>
      </c>
      <c r="B22" s="1027"/>
      <c r="C22" s="1048"/>
      <c r="D22" s="1027"/>
      <c r="E22" s="1027"/>
      <c r="F22" s="1027"/>
      <c r="G22" s="1027"/>
      <c r="H22" s="1049"/>
      <c r="I22" s="1027"/>
      <c r="J22" s="1050"/>
      <c r="K22" s="1027"/>
      <c r="L22" s="9"/>
    </row>
    <row r="23" spans="1:12" ht="15.75" customHeight="1">
      <c r="A23" s="1039">
        <f t="shared" si="0"/>
        <v>20</v>
      </c>
      <c r="B23" s="1027"/>
      <c r="C23" s="1048"/>
      <c r="D23" s="1027"/>
      <c r="E23" s="1027"/>
      <c r="F23" s="1027"/>
      <c r="G23" s="1027"/>
      <c r="H23" s="1049"/>
      <c r="I23" s="1027"/>
      <c r="J23" s="1050"/>
      <c r="K23" s="1027"/>
      <c r="L23" s="9"/>
    </row>
    <row r="24" spans="1:12" ht="15.75" customHeight="1">
      <c r="A24" s="1039">
        <f t="shared" si="0"/>
        <v>21</v>
      </c>
      <c r="B24" s="1027"/>
      <c r="C24" s="1048"/>
      <c r="D24" s="1027"/>
      <c r="E24" s="1027"/>
      <c r="F24" s="1027"/>
      <c r="G24" s="1027"/>
      <c r="H24" s="1049"/>
      <c r="I24" s="1027"/>
      <c r="J24" s="1050"/>
      <c r="K24" s="1027"/>
      <c r="L24" s="9"/>
    </row>
    <row r="25" spans="1:12" ht="15.75" customHeight="1">
      <c r="A25" s="1039">
        <f t="shared" si="0"/>
        <v>22</v>
      </c>
      <c r="B25" s="1027"/>
      <c r="C25" s="1048"/>
      <c r="D25" s="1027"/>
      <c r="E25" s="1027"/>
      <c r="F25" s="1027"/>
      <c r="G25" s="1027"/>
      <c r="H25" s="1049"/>
      <c r="I25" s="1027"/>
      <c r="J25" s="1050"/>
      <c r="K25" s="1027"/>
      <c r="L25" s="9"/>
    </row>
    <row r="26" spans="1:12" ht="15.75" customHeight="1">
      <c r="A26" s="1039">
        <f t="shared" si="0"/>
        <v>23</v>
      </c>
      <c r="B26" s="1027"/>
      <c r="C26" s="1048"/>
      <c r="D26" s="1027"/>
      <c r="E26" s="1027"/>
      <c r="F26" s="1027"/>
      <c r="G26" s="1027"/>
      <c r="H26" s="1049"/>
      <c r="I26" s="1027"/>
      <c r="J26" s="1050"/>
      <c r="K26" s="1027"/>
      <c r="L26" s="9"/>
    </row>
    <row r="27" spans="1:12" ht="15.75" customHeight="1">
      <c r="A27" s="1039">
        <f t="shared" si="0"/>
        <v>24</v>
      </c>
      <c r="B27" s="1027"/>
      <c r="C27" s="1048"/>
      <c r="D27" s="1027"/>
      <c r="E27" s="1027"/>
      <c r="F27" s="1027"/>
      <c r="G27" s="1027"/>
      <c r="H27" s="1049"/>
      <c r="I27" s="1027"/>
      <c r="J27" s="1050"/>
      <c r="K27" s="1027"/>
      <c r="L27" s="9"/>
    </row>
    <row r="28" spans="1:12" ht="15.75" customHeight="1">
      <c r="A28" s="1039">
        <f t="shared" si="0"/>
        <v>25</v>
      </c>
      <c r="B28" s="1027"/>
      <c r="C28" s="1048"/>
      <c r="D28" s="1027"/>
      <c r="E28" s="1027"/>
      <c r="F28" s="1027"/>
      <c r="G28" s="1027"/>
      <c r="H28" s="1049"/>
      <c r="I28" s="1027"/>
      <c r="J28" s="1050"/>
      <c r="K28" s="1027"/>
      <c r="L28" s="9"/>
    </row>
    <row r="29" spans="1:12" ht="15.75" customHeight="1">
      <c r="A29" s="1039">
        <f t="shared" si="0"/>
        <v>26</v>
      </c>
      <c r="B29" s="1027"/>
      <c r="C29" s="1048"/>
      <c r="D29" s="1027"/>
      <c r="E29" s="1027"/>
      <c r="F29" s="1027"/>
      <c r="G29" s="1027"/>
      <c r="H29" s="1049"/>
      <c r="I29" s="1027"/>
      <c r="J29" s="1050"/>
      <c r="K29" s="1027"/>
      <c r="L29" s="9"/>
    </row>
    <row r="30" spans="1:12" ht="15.75" customHeight="1">
      <c r="A30" s="1039">
        <f t="shared" si="0"/>
        <v>27</v>
      </c>
      <c r="B30" s="1027"/>
      <c r="C30" s="1048"/>
      <c r="D30" s="1027"/>
      <c r="E30" s="1027"/>
      <c r="F30" s="1027"/>
      <c r="G30" s="1027"/>
      <c r="H30" s="1049"/>
      <c r="I30" s="1027"/>
      <c r="J30" s="1050"/>
      <c r="K30" s="1027"/>
      <c r="L30" s="9"/>
    </row>
    <row r="31" spans="1:12" ht="15.75" customHeight="1">
      <c r="A31" s="1039">
        <f t="shared" si="0"/>
        <v>28</v>
      </c>
      <c r="B31" s="1027"/>
      <c r="C31" s="1048"/>
      <c r="D31" s="1027"/>
      <c r="E31" s="1027"/>
      <c r="F31" s="1027"/>
      <c r="G31" s="1027"/>
      <c r="H31" s="1049"/>
      <c r="I31" s="1027"/>
      <c r="J31" s="1050"/>
      <c r="K31" s="1027"/>
      <c r="L31" s="9"/>
    </row>
    <row r="32" spans="1:12" ht="15.75" customHeight="1">
      <c r="A32" s="1039">
        <f t="shared" si="0"/>
        <v>29</v>
      </c>
      <c r="B32" s="1027"/>
      <c r="C32" s="1048"/>
      <c r="D32" s="1027"/>
      <c r="E32" s="1027"/>
      <c r="F32" s="1027"/>
      <c r="G32" s="1027"/>
      <c r="H32" s="1049"/>
      <c r="I32" s="1027"/>
      <c r="J32" s="1050"/>
      <c r="K32" s="1027"/>
      <c r="L32" s="9"/>
    </row>
    <row r="33" spans="1:12" ht="15.75" customHeight="1">
      <c r="A33" s="1039">
        <f t="shared" si="0"/>
        <v>30</v>
      </c>
      <c r="B33" s="1027"/>
      <c r="C33" s="1048"/>
      <c r="D33" s="1027"/>
      <c r="E33" s="1027"/>
      <c r="F33" s="1027"/>
      <c r="G33" s="1027"/>
      <c r="H33" s="1049"/>
      <c r="I33" s="1027"/>
      <c r="J33" s="1050"/>
      <c r="K33" s="1027"/>
      <c r="L33" s="9"/>
    </row>
    <row r="34" spans="1:12" ht="15.75" customHeight="1">
      <c r="A34" s="1039">
        <f t="shared" si="0"/>
        <v>31</v>
      </c>
      <c r="B34" s="1027"/>
      <c r="C34" s="1048"/>
      <c r="D34" s="1027"/>
      <c r="E34" s="1027"/>
      <c r="F34" s="1027"/>
      <c r="G34" s="1027"/>
      <c r="H34" s="1049"/>
      <c r="I34" s="1027"/>
      <c r="J34" s="1050"/>
      <c r="K34" s="1027"/>
      <c r="L34" s="9"/>
    </row>
    <row r="35" spans="1:12" ht="15.75" customHeight="1">
      <c r="A35" s="1039">
        <f t="shared" si="0"/>
        <v>32</v>
      </c>
      <c r="B35" s="1027"/>
      <c r="C35" s="1048"/>
      <c r="D35" s="1027"/>
      <c r="E35" s="1027"/>
      <c r="F35" s="1027"/>
      <c r="G35" s="1027"/>
      <c r="H35" s="1049"/>
      <c r="I35" s="1027"/>
      <c r="J35" s="1050"/>
      <c r="K35" s="1027"/>
      <c r="L35" s="9"/>
    </row>
    <row r="36" spans="1:12" ht="15.75" customHeight="1">
      <c r="A36" s="1039">
        <f t="shared" si="0"/>
        <v>33</v>
      </c>
      <c r="B36" s="1027"/>
      <c r="C36" s="1048"/>
      <c r="D36" s="1027"/>
      <c r="E36" s="1027"/>
      <c r="F36" s="1027"/>
      <c r="G36" s="1027"/>
      <c r="H36" s="1049"/>
      <c r="I36" s="1027"/>
      <c r="J36" s="1050"/>
      <c r="K36" s="1027"/>
      <c r="L36" s="9"/>
    </row>
    <row r="37" spans="1:12" ht="15.75" customHeight="1">
      <c r="A37" s="1039">
        <f t="shared" si="0"/>
        <v>34</v>
      </c>
      <c r="B37" s="1027"/>
      <c r="C37" s="1048"/>
      <c r="D37" s="1027"/>
      <c r="E37" s="1027"/>
      <c r="F37" s="1027"/>
      <c r="G37" s="1027"/>
      <c r="H37" s="1049"/>
      <c r="I37" s="1027"/>
      <c r="J37" s="1050"/>
      <c r="K37" s="1027"/>
      <c r="L37" s="9"/>
    </row>
    <row r="38" spans="1:12" ht="15.75" customHeight="1">
      <c r="A38" s="1039">
        <f t="shared" si="0"/>
        <v>35</v>
      </c>
      <c r="H38" s="98"/>
      <c r="J38" s="1051"/>
    </row>
    <row r="39" spans="1:12" ht="15.75" customHeight="1">
      <c r="A39" s="1039">
        <f t="shared" si="0"/>
        <v>36</v>
      </c>
      <c r="H39" s="98"/>
      <c r="J39" s="1051"/>
    </row>
    <row r="40" spans="1:12" ht="15.75" customHeight="1">
      <c r="A40" s="1039">
        <f t="shared" si="0"/>
        <v>37</v>
      </c>
      <c r="H40" s="98"/>
      <c r="J40" s="1051"/>
    </row>
    <row r="41" spans="1:12" ht="15.75" customHeight="1">
      <c r="A41" s="1039">
        <f t="shared" si="0"/>
        <v>38</v>
      </c>
      <c r="H41" s="98"/>
      <c r="J41" s="1051"/>
    </row>
    <row r="42" spans="1:12" ht="15.75" customHeight="1">
      <c r="A42" s="1039">
        <f t="shared" si="0"/>
        <v>39</v>
      </c>
      <c r="H42" s="98"/>
      <c r="J42" s="1051"/>
    </row>
    <row r="43" spans="1:12" ht="15.75" customHeight="1">
      <c r="A43" s="1039">
        <f t="shared" si="0"/>
        <v>40</v>
      </c>
      <c r="H43" s="98"/>
      <c r="J43" s="1051"/>
    </row>
    <row r="44" spans="1:12" ht="15.75" customHeight="1">
      <c r="A44" s="1039">
        <f t="shared" si="0"/>
        <v>41</v>
      </c>
      <c r="H44" s="98"/>
      <c r="J44" s="1051"/>
    </row>
    <row r="45" spans="1:12" ht="15.75" customHeight="1">
      <c r="A45" s="1039">
        <f t="shared" si="0"/>
        <v>42</v>
      </c>
      <c r="H45" s="98"/>
      <c r="J45" s="1051"/>
    </row>
    <row r="46" spans="1:12" ht="15.75" customHeight="1">
      <c r="A46" s="1039">
        <f t="shared" si="0"/>
        <v>43</v>
      </c>
      <c r="H46" s="98"/>
      <c r="J46" s="1051"/>
    </row>
    <row r="47" spans="1:12" ht="15.75" customHeight="1">
      <c r="H47" s="98"/>
      <c r="J47" s="1051"/>
    </row>
    <row r="48" spans="1:12" ht="15.75" customHeight="1">
      <c r="H48" s="98"/>
      <c r="J48" s="1051"/>
    </row>
    <row r="49" spans="8:10" ht="15.75" customHeight="1">
      <c r="H49" s="98"/>
      <c r="J49" s="1051"/>
    </row>
    <row r="50" spans="8:10" ht="15.75" customHeight="1">
      <c r="H50" s="98"/>
      <c r="J50" s="1051"/>
    </row>
    <row r="51" spans="8:10" ht="15.75" customHeight="1">
      <c r="H51" s="98"/>
      <c r="J51" s="1051"/>
    </row>
    <row r="52" spans="8:10" ht="15.75" customHeight="1">
      <c r="H52" s="98"/>
      <c r="J52" s="1051"/>
    </row>
    <row r="53" spans="8:10" ht="15.75" customHeight="1">
      <c r="H53" s="98"/>
      <c r="J53" s="1051"/>
    </row>
    <row r="54" spans="8:10" ht="15.75" customHeight="1">
      <c r="H54" s="98"/>
      <c r="J54" s="1051"/>
    </row>
    <row r="55" spans="8:10" ht="15.75" customHeight="1">
      <c r="H55" s="98"/>
      <c r="J55" s="1051"/>
    </row>
    <row r="56" spans="8:10" ht="15.75" customHeight="1">
      <c r="H56" s="98"/>
      <c r="J56" s="1051"/>
    </row>
    <row r="57" spans="8:10" ht="15.75" customHeight="1">
      <c r="H57" s="98"/>
      <c r="J57" s="1051"/>
    </row>
    <row r="58" spans="8:10" ht="15.75" customHeight="1">
      <c r="H58" s="98"/>
      <c r="J58" s="1051"/>
    </row>
    <row r="59" spans="8:10" ht="15.75" customHeight="1">
      <c r="H59" s="98"/>
      <c r="J59" s="1051"/>
    </row>
    <row r="60" spans="8:10" ht="15.75" customHeight="1">
      <c r="H60" s="98"/>
      <c r="J60" s="1051"/>
    </row>
    <row r="61" spans="8:10" ht="15.75" customHeight="1">
      <c r="H61" s="98"/>
      <c r="J61" s="1051"/>
    </row>
    <row r="62" spans="8:10" ht="15.75" customHeight="1">
      <c r="H62" s="98"/>
      <c r="J62" s="1051"/>
    </row>
    <row r="63" spans="8:10" ht="15.75" customHeight="1">
      <c r="H63" s="98"/>
      <c r="J63" s="1051"/>
    </row>
    <row r="64" spans="8:10" ht="15.75" customHeight="1">
      <c r="H64" s="98"/>
      <c r="J64" s="1051"/>
    </row>
    <row r="65" spans="8:10" ht="15.75" customHeight="1">
      <c r="H65" s="98"/>
      <c r="J65" s="1051"/>
    </row>
    <row r="66" spans="8:10" ht="15.75" customHeight="1">
      <c r="H66" s="98"/>
      <c r="J66" s="1051"/>
    </row>
    <row r="67" spans="8:10" ht="15.75" customHeight="1">
      <c r="H67" s="98"/>
      <c r="J67" s="1051"/>
    </row>
    <row r="68" spans="8:10" ht="15.75" customHeight="1">
      <c r="H68" s="98"/>
      <c r="J68" s="1051"/>
    </row>
    <row r="69" spans="8:10" ht="15.75" customHeight="1">
      <c r="H69" s="98"/>
      <c r="J69" s="1051"/>
    </row>
    <row r="70" spans="8:10" ht="15.75" customHeight="1">
      <c r="H70" s="98"/>
      <c r="J70" s="1051"/>
    </row>
    <row r="71" spans="8:10" ht="15.75" customHeight="1">
      <c r="H71" s="98"/>
      <c r="J71" s="1051"/>
    </row>
    <row r="72" spans="8:10" ht="15.75" customHeight="1">
      <c r="H72" s="98"/>
      <c r="J72" s="1051"/>
    </row>
    <row r="73" spans="8:10" ht="15.75" customHeight="1">
      <c r="H73" s="98"/>
      <c r="J73" s="1051"/>
    </row>
    <row r="74" spans="8:10" ht="15.75" customHeight="1">
      <c r="H74" s="98"/>
      <c r="J74" s="1051"/>
    </row>
    <row r="75" spans="8:10" ht="15.75" customHeight="1">
      <c r="H75" s="98"/>
      <c r="J75" s="1051"/>
    </row>
    <row r="76" spans="8:10" ht="15.75" customHeight="1">
      <c r="H76" s="98"/>
      <c r="J76" s="1051"/>
    </row>
    <row r="77" spans="8:10" ht="15.75" customHeight="1">
      <c r="H77" s="98"/>
      <c r="J77" s="1051"/>
    </row>
    <row r="78" spans="8:10" ht="15.75" customHeight="1">
      <c r="H78" s="98"/>
      <c r="J78" s="1051"/>
    </row>
    <row r="79" spans="8:10" ht="15.75" customHeight="1">
      <c r="H79" s="98"/>
      <c r="J79" s="1051"/>
    </row>
    <row r="80" spans="8:10" ht="15.75" customHeight="1">
      <c r="H80" s="98"/>
      <c r="J80" s="1051"/>
    </row>
    <row r="81" spans="8:10" ht="15.75" customHeight="1">
      <c r="H81" s="98"/>
      <c r="J81" s="1051"/>
    </row>
    <row r="82" spans="8:10" ht="15.75" customHeight="1">
      <c r="H82" s="98"/>
      <c r="J82" s="1051"/>
    </row>
    <row r="83" spans="8:10" ht="15.75" customHeight="1">
      <c r="H83" s="98"/>
      <c r="J83" s="1051"/>
    </row>
    <row r="84" spans="8:10" ht="15.75" customHeight="1">
      <c r="H84" s="98"/>
      <c r="J84" s="1051"/>
    </row>
    <row r="85" spans="8:10" ht="15.75" customHeight="1">
      <c r="H85" s="98"/>
      <c r="J85" s="1051"/>
    </row>
    <row r="86" spans="8:10" ht="15.75" customHeight="1">
      <c r="H86" s="98"/>
      <c r="J86" s="1051"/>
    </row>
    <row r="87" spans="8:10" ht="15.75" customHeight="1">
      <c r="H87" s="98"/>
      <c r="J87" s="1051"/>
    </row>
    <row r="88" spans="8:10" ht="15.75" customHeight="1">
      <c r="H88" s="98"/>
      <c r="J88" s="1051"/>
    </row>
    <row r="89" spans="8:10" ht="15.75" customHeight="1">
      <c r="H89" s="98"/>
      <c r="J89" s="1051"/>
    </row>
    <row r="90" spans="8:10" ht="15.75" customHeight="1">
      <c r="H90" s="98"/>
      <c r="J90" s="1051"/>
    </row>
    <row r="91" spans="8:10" ht="15.75" customHeight="1">
      <c r="H91" s="98"/>
      <c r="J91" s="1051"/>
    </row>
    <row r="92" spans="8:10" ht="15.75" customHeight="1">
      <c r="H92" s="98"/>
      <c r="J92" s="1051"/>
    </row>
    <row r="93" spans="8:10" ht="15.75" customHeight="1">
      <c r="H93" s="98"/>
      <c r="J93" s="1051"/>
    </row>
    <row r="94" spans="8:10" ht="15.75" customHeight="1">
      <c r="H94" s="98"/>
      <c r="J94" s="1051"/>
    </row>
    <row r="95" spans="8:10" ht="15.75" customHeight="1">
      <c r="H95" s="98"/>
      <c r="J95" s="1051"/>
    </row>
    <row r="96" spans="8:10" ht="15.75" customHeight="1">
      <c r="H96" s="98"/>
      <c r="J96" s="1051"/>
    </row>
    <row r="97" spans="8:10" ht="15.75" customHeight="1">
      <c r="H97" s="98"/>
      <c r="J97" s="1051"/>
    </row>
    <row r="98" spans="8:10" ht="15.75" customHeight="1">
      <c r="H98" s="98"/>
      <c r="J98" s="1051"/>
    </row>
    <row r="99" spans="8:10" ht="15.75" customHeight="1">
      <c r="H99" s="98"/>
      <c r="J99" s="1051"/>
    </row>
    <row r="100" spans="8:10" ht="15.75" customHeight="1">
      <c r="H100" s="98"/>
      <c r="J100" s="1051"/>
    </row>
    <row r="101" spans="8:10" ht="15.75" customHeight="1">
      <c r="H101" s="98"/>
      <c r="J101" s="1051"/>
    </row>
    <row r="102" spans="8:10" ht="15.75" customHeight="1">
      <c r="H102" s="98"/>
      <c r="J102" s="1051"/>
    </row>
    <row r="103" spans="8:10" ht="15.75" customHeight="1">
      <c r="H103" s="98"/>
      <c r="J103" s="1051"/>
    </row>
    <row r="104" spans="8:10" ht="15.75" customHeight="1">
      <c r="H104" s="98"/>
      <c r="J104" s="1051"/>
    </row>
    <row r="105" spans="8:10" ht="15.75" customHeight="1">
      <c r="H105" s="98"/>
      <c r="J105" s="1051"/>
    </row>
    <row r="106" spans="8:10" ht="15.75" customHeight="1">
      <c r="H106" s="98"/>
      <c r="J106" s="1051"/>
    </row>
    <row r="107" spans="8:10" ht="15.75" customHeight="1">
      <c r="H107" s="98"/>
      <c r="J107" s="1051"/>
    </row>
    <row r="108" spans="8:10" ht="15.75" customHeight="1">
      <c r="H108" s="98"/>
      <c r="J108" s="1051"/>
    </row>
    <row r="109" spans="8:10" ht="15.75" customHeight="1">
      <c r="H109" s="98"/>
      <c r="J109" s="1051"/>
    </row>
    <row r="110" spans="8:10" ht="15.75" customHeight="1">
      <c r="H110" s="98"/>
      <c r="J110" s="1051"/>
    </row>
    <row r="111" spans="8:10" ht="15.75" customHeight="1">
      <c r="H111" s="98"/>
      <c r="J111" s="1051"/>
    </row>
    <row r="112" spans="8:10" ht="15.75" customHeight="1">
      <c r="H112" s="98"/>
      <c r="J112" s="1051"/>
    </row>
    <row r="113" spans="8:10" ht="15.75" customHeight="1">
      <c r="H113" s="98"/>
      <c r="J113" s="1051"/>
    </row>
    <row r="114" spans="8:10" ht="15.75" customHeight="1">
      <c r="H114" s="98"/>
      <c r="J114" s="1051"/>
    </row>
    <row r="115" spans="8:10" ht="15.75" customHeight="1">
      <c r="H115" s="98"/>
      <c r="J115" s="1051"/>
    </row>
    <row r="116" spans="8:10" ht="15.75" customHeight="1">
      <c r="H116" s="98"/>
      <c r="J116" s="1051"/>
    </row>
    <row r="117" spans="8:10" ht="15.75" customHeight="1">
      <c r="H117" s="98"/>
      <c r="J117" s="1051"/>
    </row>
    <row r="118" spans="8:10" ht="15.75" customHeight="1">
      <c r="H118" s="98"/>
      <c r="J118" s="1051"/>
    </row>
    <row r="119" spans="8:10" ht="15.75" customHeight="1">
      <c r="H119" s="98"/>
      <c r="J119" s="1051"/>
    </row>
    <row r="120" spans="8:10" ht="15.75" customHeight="1">
      <c r="H120" s="98"/>
      <c r="J120" s="1051"/>
    </row>
    <row r="121" spans="8:10" ht="15.75" customHeight="1">
      <c r="H121" s="98"/>
      <c r="J121" s="1051"/>
    </row>
    <row r="122" spans="8:10" ht="15.75" customHeight="1">
      <c r="H122" s="98"/>
      <c r="J122" s="1051"/>
    </row>
    <row r="123" spans="8:10" ht="15.75" customHeight="1">
      <c r="H123" s="98"/>
      <c r="J123" s="1051"/>
    </row>
    <row r="124" spans="8:10" ht="15.75" customHeight="1">
      <c r="H124" s="98"/>
      <c r="J124" s="1051"/>
    </row>
    <row r="125" spans="8:10" ht="15.75" customHeight="1">
      <c r="H125" s="98"/>
      <c r="J125" s="1051"/>
    </row>
    <row r="126" spans="8:10" ht="15.75" customHeight="1">
      <c r="H126" s="98"/>
      <c r="J126" s="1051"/>
    </row>
    <row r="127" spans="8:10" ht="15.75" customHeight="1">
      <c r="H127" s="98"/>
      <c r="J127" s="1051"/>
    </row>
    <row r="128" spans="8:10" ht="15.75" customHeight="1">
      <c r="H128" s="98"/>
      <c r="J128" s="1051"/>
    </row>
    <row r="129" spans="8:10" ht="15.75" customHeight="1">
      <c r="H129" s="98"/>
      <c r="J129" s="1051"/>
    </row>
    <row r="130" spans="8:10" ht="15.75" customHeight="1">
      <c r="H130" s="98"/>
      <c r="J130" s="1051"/>
    </row>
    <row r="131" spans="8:10" ht="15.75" customHeight="1">
      <c r="H131" s="98"/>
      <c r="J131" s="1051"/>
    </row>
    <row r="132" spans="8:10" ht="15.75" customHeight="1">
      <c r="H132" s="98"/>
      <c r="J132" s="1051"/>
    </row>
    <row r="133" spans="8:10" ht="15.75" customHeight="1">
      <c r="H133" s="98"/>
      <c r="J133" s="1051"/>
    </row>
    <row r="134" spans="8:10" ht="15.75" customHeight="1">
      <c r="H134" s="98"/>
      <c r="J134" s="1051"/>
    </row>
    <row r="135" spans="8:10" ht="15.75" customHeight="1">
      <c r="H135" s="98"/>
      <c r="J135" s="1051"/>
    </row>
    <row r="136" spans="8:10" ht="15.75" customHeight="1">
      <c r="H136" s="98"/>
      <c r="J136" s="1051"/>
    </row>
    <row r="137" spans="8:10" ht="15.75" customHeight="1">
      <c r="H137" s="98"/>
      <c r="J137" s="1051"/>
    </row>
    <row r="138" spans="8:10" ht="15.75" customHeight="1">
      <c r="H138" s="98"/>
      <c r="J138" s="1051"/>
    </row>
    <row r="139" spans="8:10" ht="15.75" customHeight="1">
      <c r="H139" s="98"/>
      <c r="J139" s="1051"/>
    </row>
    <row r="140" spans="8:10" ht="15.75" customHeight="1">
      <c r="H140" s="98"/>
      <c r="J140" s="1051"/>
    </row>
    <row r="141" spans="8:10" ht="15.75" customHeight="1">
      <c r="H141" s="98"/>
      <c r="J141" s="1051"/>
    </row>
    <row r="142" spans="8:10" ht="15.75" customHeight="1">
      <c r="H142" s="98"/>
      <c r="J142" s="1051"/>
    </row>
    <row r="143" spans="8:10" ht="15.75" customHeight="1">
      <c r="H143" s="98"/>
      <c r="J143" s="1051"/>
    </row>
    <row r="144" spans="8:10" ht="15.75" customHeight="1">
      <c r="H144" s="98"/>
      <c r="J144" s="1051"/>
    </row>
    <row r="145" spans="8:10" ht="15.75" customHeight="1">
      <c r="H145" s="98"/>
      <c r="J145" s="1051"/>
    </row>
    <row r="146" spans="8:10" ht="15.75" customHeight="1">
      <c r="H146" s="98"/>
      <c r="J146" s="1051"/>
    </row>
    <row r="147" spans="8:10" ht="15.75" customHeight="1">
      <c r="H147" s="98"/>
      <c r="J147" s="1051"/>
    </row>
    <row r="148" spans="8:10" ht="15.75" customHeight="1">
      <c r="H148" s="98"/>
      <c r="J148" s="1051"/>
    </row>
    <row r="149" spans="8:10" ht="15.75" customHeight="1">
      <c r="H149" s="98"/>
      <c r="J149" s="1051"/>
    </row>
    <row r="150" spans="8:10" ht="15.75" customHeight="1">
      <c r="H150" s="98"/>
      <c r="J150" s="1051"/>
    </row>
    <row r="151" spans="8:10" ht="15.75" customHeight="1">
      <c r="H151" s="98"/>
      <c r="J151" s="1051"/>
    </row>
    <row r="152" spans="8:10" ht="15.75" customHeight="1">
      <c r="H152" s="98"/>
      <c r="J152" s="1051"/>
    </row>
    <row r="153" spans="8:10" ht="15.75" customHeight="1">
      <c r="H153" s="98"/>
      <c r="J153" s="1051"/>
    </row>
    <row r="154" spans="8:10" ht="15.75" customHeight="1">
      <c r="H154" s="98"/>
      <c r="J154" s="1051"/>
    </row>
    <row r="155" spans="8:10" ht="15.75" customHeight="1">
      <c r="H155" s="98"/>
      <c r="J155" s="1051"/>
    </row>
    <row r="156" spans="8:10" ht="15.75" customHeight="1">
      <c r="H156" s="98"/>
      <c r="J156" s="1051"/>
    </row>
    <row r="157" spans="8:10" ht="15.75" customHeight="1">
      <c r="H157" s="98"/>
      <c r="J157" s="1051"/>
    </row>
    <row r="158" spans="8:10" ht="15.75" customHeight="1">
      <c r="H158" s="98"/>
      <c r="J158" s="1051"/>
    </row>
    <row r="159" spans="8:10" ht="15.75" customHeight="1">
      <c r="H159" s="98"/>
      <c r="J159" s="1051"/>
    </row>
    <row r="160" spans="8:10" ht="15.75" customHeight="1">
      <c r="H160" s="98"/>
      <c r="J160" s="1051"/>
    </row>
    <row r="161" spans="8:10" ht="15.75" customHeight="1">
      <c r="H161" s="98"/>
      <c r="J161" s="1051"/>
    </row>
    <row r="162" spans="8:10" ht="15.75" customHeight="1">
      <c r="H162" s="98"/>
      <c r="J162" s="1051"/>
    </row>
    <row r="163" spans="8:10" ht="15.75" customHeight="1">
      <c r="H163" s="98"/>
      <c r="J163" s="1051"/>
    </row>
    <row r="164" spans="8:10" ht="15.75" customHeight="1">
      <c r="H164" s="98"/>
      <c r="J164" s="1051"/>
    </row>
    <row r="165" spans="8:10" ht="15.75" customHeight="1">
      <c r="H165" s="98"/>
      <c r="J165" s="1051"/>
    </row>
    <row r="166" spans="8:10" ht="15.75" customHeight="1">
      <c r="H166" s="98"/>
      <c r="J166" s="1051"/>
    </row>
    <row r="167" spans="8:10" ht="15.75" customHeight="1">
      <c r="H167" s="98"/>
      <c r="J167" s="1051"/>
    </row>
    <row r="168" spans="8:10" ht="15.75" customHeight="1">
      <c r="H168" s="98"/>
      <c r="J168" s="1051"/>
    </row>
    <row r="169" spans="8:10" ht="15.75" customHeight="1">
      <c r="H169" s="98"/>
      <c r="J169" s="1051"/>
    </row>
    <row r="170" spans="8:10" ht="15.75" customHeight="1">
      <c r="H170" s="98"/>
      <c r="J170" s="1051"/>
    </row>
    <row r="171" spans="8:10" ht="15.75" customHeight="1">
      <c r="H171" s="98"/>
      <c r="J171" s="1051"/>
    </row>
    <row r="172" spans="8:10" ht="15.75" customHeight="1">
      <c r="H172" s="98"/>
      <c r="J172" s="1051"/>
    </row>
    <row r="173" spans="8:10" ht="15.75" customHeight="1">
      <c r="H173" s="98"/>
      <c r="J173" s="1051"/>
    </row>
    <row r="174" spans="8:10" ht="15.75" customHeight="1">
      <c r="H174" s="98"/>
      <c r="J174" s="1051"/>
    </row>
    <row r="175" spans="8:10" ht="15.75" customHeight="1">
      <c r="H175" s="98"/>
      <c r="J175" s="1051"/>
    </row>
    <row r="176" spans="8:10" ht="15.75" customHeight="1">
      <c r="H176" s="98"/>
      <c r="J176" s="1051"/>
    </row>
    <row r="177" spans="8:10" ht="15.75" customHeight="1">
      <c r="H177" s="98"/>
      <c r="J177" s="1051"/>
    </row>
    <row r="178" spans="8:10" ht="15.75" customHeight="1">
      <c r="H178" s="98"/>
      <c r="J178" s="1051"/>
    </row>
    <row r="179" spans="8:10" ht="15.75" customHeight="1">
      <c r="H179" s="98"/>
      <c r="J179" s="1051"/>
    </row>
    <row r="180" spans="8:10" ht="15.75" customHeight="1">
      <c r="H180" s="98"/>
      <c r="J180" s="1051"/>
    </row>
    <row r="181" spans="8:10" ht="15.75" customHeight="1">
      <c r="H181" s="98"/>
      <c r="J181" s="1051"/>
    </row>
    <row r="182" spans="8:10" ht="15.75" customHeight="1">
      <c r="H182" s="98"/>
      <c r="J182" s="1051"/>
    </row>
    <row r="183" spans="8:10" ht="15.75" customHeight="1">
      <c r="H183" s="98"/>
      <c r="J183" s="1051"/>
    </row>
    <row r="184" spans="8:10" ht="15.75" customHeight="1">
      <c r="H184" s="98"/>
      <c r="J184" s="1051"/>
    </row>
    <row r="185" spans="8:10" ht="15.75" customHeight="1">
      <c r="H185" s="98"/>
      <c r="J185" s="1051"/>
    </row>
    <row r="186" spans="8:10" ht="15.75" customHeight="1">
      <c r="H186" s="98"/>
      <c r="J186" s="1051"/>
    </row>
    <row r="187" spans="8:10" ht="15.75" customHeight="1">
      <c r="H187" s="98"/>
      <c r="J187" s="1051"/>
    </row>
    <row r="188" spans="8:10" ht="15.75" customHeight="1">
      <c r="H188" s="98"/>
      <c r="J188" s="1051"/>
    </row>
    <row r="189" spans="8:10" ht="15.75" customHeight="1">
      <c r="H189" s="98"/>
      <c r="J189" s="1051"/>
    </row>
    <row r="190" spans="8:10" ht="15.75" customHeight="1">
      <c r="H190" s="98"/>
      <c r="J190" s="1051"/>
    </row>
    <row r="191" spans="8:10" ht="15.75" customHeight="1">
      <c r="H191" s="98"/>
      <c r="J191" s="1051"/>
    </row>
    <row r="192" spans="8:10" ht="15.75" customHeight="1">
      <c r="H192" s="98"/>
      <c r="J192" s="1051"/>
    </row>
    <row r="193" spans="8:10" ht="15.75" customHeight="1">
      <c r="H193" s="98"/>
      <c r="J193" s="1051"/>
    </row>
    <row r="194" spans="8:10" ht="15.75" customHeight="1">
      <c r="H194" s="98"/>
      <c r="J194" s="1051"/>
    </row>
    <row r="195" spans="8:10" ht="15.75" customHeight="1">
      <c r="H195" s="98"/>
      <c r="J195" s="1051"/>
    </row>
    <row r="196" spans="8:10" ht="15.75" customHeight="1">
      <c r="H196" s="98"/>
      <c r="J196" s="1051"/>
    </row>
    <row r="197" spans="8:10" ht="15.75" customHeight="1">
      <c r="H197" s="98"/>
      <c r="J197" s="1051"/>
    </row>
    <row r="198" spans="8:10" ht="15.75" customHeight="1">
      <c r="H198" s="98"/>
      <c r="J198" s="1051"/>
    </row>
    <row r="199" spans="8:10" ht="15.75" customHeight="1">
      <c r="H199" s="98"/>
      <c r="J199" s="1051"/>
    </row>
    <row r="200" spans="8:10" ht="15.75" customHeight="1">
      <c r="H200" s="98"/>
      <c r="J200" s="1051"/>
    </row>
    <row r="201" spans="8:10" ht="15.75" customHeight="1">
      <c r="H201" s="98"/>
      <c r="J201" s="1051"/>
    </row>
    <row r="202" spans="8:10" ht="15.75" customHeight="1">
      <c r="H202" s="98"/>
      <c r="J202" s="1051"/>
    </row>
    <row r="203" spans="8:10" ht="15.75" customHeight="1">
      <c r="H203" s="98"/>
      <c r="J203" s="1051"/>
    </row>
    <row r="204" spans="8:10" ht="15.75" customHeight="1">
      <c r="H204" s="98"/>
      <c r="J204" s="1051"/>
    </row>
    <row r="205" spans="8:10" ht="15.75" customHeight="1">
      <c r="H205" s="98"/>
      <c r="J205" s="1051"/>
    </row>
    <row r="206" spans="8:10" ht="15.75" customHeight="1">
      <c r="H206" s="98"/>
      <c r="J206" s="1051"/>
    </row>
    <row r="207" spans="8:10" ht="15.75" customHeight="1">
      <c r="H207" s="98"/>
      <c r="J207" s="1051"/>
    </row>
    <row r="208" spans="8:10" ht="15.75" customHeight="1">
      <c r="H208" s="98"/>
      <c r="J208" s="1051"/>
    </row>
    <row r="209" spans="8:10" ht="15.75" customHeight="1">
      <c r="H209" s="98"/>
      <c r="J209" s="1051"/>
    </row>
    <row r="210" spans="8:10" ht="15.75" customHeight="1">
      <c r="H210" s="98"/>
      <c r="J210" s="1051"/>
    </row>
    <row r="211" spans="8:10" ht="15.75" customHeight="1">
      <c r="H211" s="98"/>
      <c r="J211" s="1051"/>
    </row>
    <row r="212" spans="8:10" ht="15.75" customHeight="1">
      <c r="H212" s="98"/>
      <c r="J212" s="1051"/>
    </row>
    <row r="213" spans="8:10" ht="15.75" customHeight="1">
      <c r="H213" s="98"/>
      <c r="J213" s="1051"/>
    </row>
    <row r="214" spans="8:10" ht="15.75" customHeight="1">
      <c r="H214" s="98"/>
      <c r="J214" s="1051"/>
    </row>
    <row r="215" spans="8:10" ht="15.75" customHeight="1">
      <c r="H215" s="98"/>
      <c r="J215" s="1051"/>
    </row>
    <row r="216" spans="8:10" ht="15.75" customHeight="1">
      <c r="H216" s="98"/>
      <c r="J216" s="1051"/>
    </row>
    <row r="217" spans="8:10" ht="15.75" customHeight="1">
      <c r="H217" s="98"/>
      <c r="J217" s="1051"/>
    </row>
    <row r="218" spans="8:10" ht="15.75" customHeight="1">
      <c r="H218" s="98"/>
      <c r="J218" s="1051"/>
    </row>
    <row r="219" spans="8:10" ht="15.75" customHeight="1">
      <c r="H219" s="98"/>
      <c r="J219" s="1051"/>
    </row>
    <row r="220" spans="8:10" ht="15.75" customHeight="1">
      <c r="H220" s="98"/>
      <c r="J220" s="1051"/>
    </row>
    <row r="221" spans="8:10" ht="15.75" customHeight="1">
      <c r="H221" s="98"/>
      <c r="J221" s="1051"/>
    </row>
    <row r="222" spans="8:10" ht="15.75" customHeight="1">
      <c r="H222" s="98"/>
      <c r="J222" s="1051"/>
    </row>
    <row r="223" spans="8:10" ht="15.75" customHeight="1">
      <c r="H223" s="98"/>
      <c r="J223" s="1051"/>
    </row>
    <row r="224" spans="8:10" ht="15.75" customHeight="1">
      <c r="H224" s="98"/>
      <c r="J224" s="1051"/>
    </row>
    <row r="225" spans="8:10" ht="15.75" customHeight="1">
      <c r="H225" s="98"/>
      <c r="J225" s="1051"/>
    </row>
    <row r="226" spans="8:10" ht="15.75" customHeight="1">
      <c r="H226" s="98"/>
      <c r="J226" s="1051"/>
    </row>
    <row r="227" spans="8:10" ht="15.75" customHeight="1">
      <c r="H227" s="98"/>
      <c r="J227" s="1051"/>
    </row>
    <row r="228" spans="8:10" ht="15.75" customHeight="1">
      <c r="H228" s="98"/>
      <c r="J228" s="1051"/>
    </row>
    <row r="229" spans="8:10" ht="15.75" customHeight="1">
      <c r="H229" s="98"/>
      <c r="J229" s="1051"/>
    </row>
    <row r="230" spans="8:10" ht="15.75" customHeight="1">
      <c r="H230" s="98"/>
      <c r="J230" s="1051"/>
    </row>
    <row r="231" spans="8:10" ht="15.75" customHeight="1">
      <c r="H231" s="98"/>
      <c r="J231" s="1051"/>
    </row>
    <row r="232" spans="8:10" ht="15.75" customHeight="1">
      <c r="H232" s="98"/>
      <c r="J232" s="1051"/>
    </row>
    <row r="233" spans="8:10" ht="15.75" customHeight="1">
      <c r="H233" s="98"/>
      <c r="J233" s="1051"/>
    </row>
    <row r="234" spans="8:10" ht="15.75" customHeight="1">
      <c r="H234" s="98"/>
      <c r="J234" s="1051"/>
    </row>
    <row r="235" spans="8:10" ht="15.75" customHeight="1">
      <c r="H235" s="98"/>
      <c r="J235" s="1051"/>
    </row>
    <row r="236" spans="8:10" ht="15.75" customHeight="1">
      <c r="H236" s="98"/>
      <c r="J236" s="1051"/>
    </row>
    <row r="237" spans="8:10" ht="15.75" customHeight="1">
      <c r="H237" s="98"/>
      <c r="J237" s="1051"/>
    </row>
    <row r="238" spans="8:10" ht="15.75" customHeight="1">
      <c r="H238" s="98"/>
      <c r="J238" s="1051"/>
    </row>
    <row r="239" spans="8:10" ht="15.75" customHeight="1">
      <c r="H239" s="98"/>
      <c r="J239" s="1051"/>
    </row>
    <row r="240" spans="8:10" ht="15.75" customHeight="1">
      <c r="H240" s="98"/>
      <c r="J240" s="1051"/>
    </row>
    <row r="241" spans="8:10" ht="15.75" customHeight="1">
      <c r="H241" s="98"/>
      <c r="J241" s="1051"/>
    </row>
    <row r="242" spans="8:10" ht="15.75" customHeight="1">
      <c r="H242" s="98"/>
      <c r="J242" s="1051"/>
    </row>
    <row r="243" spans="8:10" ht="15.75" customHeight="1">
      <c r="H243" s="98"/>
      <c r="J243" s="1051"/>
    </row>
    <row r="244" spans="8:10" ht="15.75" customHeight="1">
      <c r="H244" s="98"/>
      <c r="J244" s="1051"/>
    </row>
    <row r="245" spans="8:10" ht="15.75" customHeight="1">
      <c r="H245" s="98"/>
      <c r="J245" s="1051"/>
    </row>
    <row r="246" spans="8:10" ht="15.75" customHeight="1">
      <c r="H246" s="98"/>
      <c r="J246" s="1051"/>
    </row>
    <row r="247" spans="8:10" ht="15.75" customHeight="1"/>
    <row r="248" spans="8:10" ht="15.75" customHeight="1"/>
    <row r="249" spans="8:10" ht="15.75" customHeight="1"/>
    <row r="250" spans="8:10" ht="15.75" customHeight="1"/>
    <row r="251" spans="8:10" ht="15.75" customHeight="1"/>
    <row r="252" spans="8:10" ht="15.75" customHeight="1"/>
    <row r="253" spans="8:10" ht="15.75" customHeight="1"/>
    <row r="254" spans="8:10" ht="15.75" customHeight="1"/>
    <row r="255" spans="8:10" ht="15.75" customHeight="1"/>
    <row r="256" spans="8:1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sheetViews>
  <sheetFormatPr defaultColWidth="11.1640625" defaultRowHeight="15" customHeight="1"/>
  <cols>
    <col min="1" max="1" width="11.1640625" customWidth="1"/>
    <col min="2" max="2" width="14.5" customWidth="1"/>
    <col min="3" max="3" width="40.5" customWidth="1"/>
    <col min="4" max="4" width="39.1640625" customWidth="1"/>
    <col min="5" max="6" width="11.1640625" customWidth="1"/>
  </cols>
  <sheetData>
    <row r="1" spans="1:5" ht="15" customHeight="1">
      <c r="A1" s="1052" t="s">
        <v>1745</v>
      </c>
      <c r="B1" s="1053" t="s">
        <v>1746</v>
      </c>
      <c r="C1" s="1053" t="s">
        <v>143</v>
      </c>
      <c r="D1" s="1053" t="s">
        <v>1747</v>
      </c>
      <c r="E1" s="1054" t="s">
        <v>1748</v>
      </c>
    </row>
    <row r="2" spans="1:5" ht="15" customHeight="1">
      <c r="A2" s="1695" t="s">
        <v>556</v>
      </c>
      <c r="B2" s="1055" t="s">
        <v>1749</v>
      </c>
      <c r="C2" s="1055" t="s">
        <v>1750</v>
      </c>
      <c r="D2" s="1056" t="s">
        <v>1751</v>
      </c>
      <c r="E2" s="1057" t="s">
        <v>1752</v>
      </c>
    </row>
    <row r="3" spans="1:5" ht="15" customHeight="1">
      <c r="A3" s="1538"/>
      <c r="B3" s="1055" t="s">
        <v>1753</v>
      </c>
      <c r="C3" s="1055" t="s">
        <v>1754</v>
      </c>
      <c r="D3" s="1058" t="s">
        <v>1755</v>
      </c>
      <c r="E3" s="1057" t="s">
        <v>1752</v>
      </c>
    </row>
    <row r="4" spans="1:5" ht="15" customHeight="1">
      <c r="A4" s="1538"/>
      <c r="B4" s="1055" t="s">
        <v>1756</v>
      </c>
      <c r="C4" s="1055" t="s">
        <v>1757</v>
      </c>
      <c r="D4" s="1058" t="s">
        <v>1758</v>
      </c>
      <c r="E4" s="1057" t="s">
        <v>1752</v>
      </c>
    </row>
    <row r="5" spans="1:5" ht="15" customHeight="1">
      <c r="A5" s="1538"/>
      <c r="B5" s="1055" t="s">
        <v>1759</v>
      </c>
      <c r="C5" s="1055" t="s">
        <v>1760</v>
      </c>
      <c r="D5" s="1056" t="s">
        <v>1761</v>
      </c>
      <c r="E5" s="1059" t="s">
        <v>1762</v>
      </c>
    </row>
    <row r="6" spans="1:5" ht="15" customHeight="1">
      <c r="A6" s="1538"/>
      <c r="B6" s="1055" t="s">
        <v>1763</v>
      </c>
      <c r="C6" s="1055" t="s">
        <v>1764</v>
      </c>
      <c r="D6" s="1056" t="s">
        <v>1765</v>
      </c>
      <c r="E6" s="1057" t="s">
        <v>1752</v>
      </c>
    </row>
    <row r="7" spans="1:5" ht="15" customHeight="1">
      <c r="A7" s="1538"/>
      <c r="B7" s="1055" t="s">
        <v>1766</v>
      </c>
      <c r="C7" s="1055" t="s">
        <v>1767</v>
      </c>
      <c r="D7" s="1056" t="s">
        <v>1768</v>
      </c>
      <c r="E7" s="1059" t="s">
        <v>1769</v>
      </c>
    </row>
    <row r="8" spans="1:5" ht="15" customHeight="1">
      <c r="A8" s="1539"/>
      <c r="B8" s="1055" t="s">
        <v>615</v>
      </c>
      <c r="C8" s="1055" t="s">
        <v>1770</v>
      </c>
      <c r="D8" s="1056" t="s">
        <v>1771</v>
      </c>
      <c r="E8" s="1057" t="s">
        <v>1752</v>
      </c>
    </row>
    <row r="9" spans="1:5" ht="15" customHeight="1">
      <c r="A9" s="1695" t="s">
        <v>1772</v>
      </c>
      <c r="B9" s="1055" t="s">
        <v>644</v>
      </c>
      <c r="C9" s="1055" t="s">
        <v>1773</v>
      </c>
      <c r="D9" s="1056" t="s">
        <v>1774</v>
      </c>
      <c r="E9" s="1057" t="s">
        <v>1752</v>
      </c>
    </row>
    <row r="10" spans="1:5" ht="15" customHeight="1">
      <c r="A10" s="1538"/>
      <c r="B10" s="1055" t="s">
        <v>706</v>
      </c>
      <c r="C10" s="1055" t="s">
        <v>1775</v>
      </c>
      <c r="D10" s="1056" t="s">
        <v>1776</v>
      </c>
      <c r="E10" s="1057" t="s">
        <v>1752</v>
      </c>
    </row>
    <row r="11" spans="1:5" ht="15" customHeight="1">
      <c r="A11" s="1538"/>
      <c r="B11" s="1055" t="s">
        <v>1777</v>
      </c>
      <c r="C11" s="1055" t="s">
        <v>1778</v>
      </c>
      <c r="D11" s="1056" t="s">
        <v>1779</v>
      </c>
      <c r="E11" s="1057" t="s">
        <v>1752</v>
      </c>
    </row>
    <row r="12" spans="1:5" ht="15" customHeight="1">
      <c r="A12" s="1538"/>
      <c r="B12" s="1055" t="s">
        <v>1780</v>
      </c>
      <c r="C12" s="1055" t="s">
        <v>1781</v>
      </c>
      <c r="D12" s="1056" t="s">
        <v>1782</v>
      </c>
      <c r="E12" s="1057" t="s">
        <v>1752</v>
      </c>
    </row>
    <row r="13" spans="1:5" ht="15" customHeight="1">
      <c r="A13" s="1538"/>
      <c r="B13" s="1055" t="s">
        <v>1783</v>
      </c>
      <c r="C13" s="1055" t="s">
        <v>1784</v>
      </c>
      <c r="D13" s="1058" t="s">
        <v>1785</v>
      </c>
      <c r="E13" s="1057" t="s">
        <v>1752</v>
      </c>
    </row>
    <row r="14" spans="1:5" ht="15" customHeight="1">
      <c r="A14" s="1538"/>
      <c r="B14" s="1055" t="s">
        <v>1786</v>
      </c>
      <c r="C14" s="1055" t="s">
        <v>1787</v>
      </c>
      <c r="D14" s="1060" t="s">
        <v>1788</v>
      </c>
      <c r="E14" s="1057" t="s">
        <v>1752</v>
      </c>
    </row>
    <row r="15" spans="1:5" ht="15" customHeight="1">
      <c r="A15" s="1538"/>
      <c r="B15" s="1055" t="s">
        <v>522</v>
      </c>
      <c r="C15" s="1055" t="s">
        <v>1789</v>
      </c>
      <c r="D15" s="1056" t="s">
        <v>1790</v>
      </c>
      <c r="E15" s="1057" t="s">
        <v>1752</v>
      </c>
    </row>
    <row r="16" spans="1:5" ht="15" customHeight="1">
      <c r="A16" s="1538"/>
      <c r="B16" s="1055" t="s">
        <v>1791</v>
      </c>
      <c r="C16" s="1061" t="s">
        <v>1792</v>
      </c>
      <c r="D16" s="1056" t="s">
        <v>1793</v>
      </c>
      <c r="E16" s="1057" t="s">
        <v>1752</v>
      </c>
    </row>
    <row r="17" spans="1:5" ht="15" customHeight="1">
      <c r="A17" s="1539"/>
      <c r="B17" s="1055" t="s">
        <v>1794</v>
      </c>
      <c r="C17" s="1061" t="s">
        <v>1795</v>
      </c>
      <c r="D17" s="1056" t="s">
        <v>1796</v>
      </c>
      <c r="E17" s="1057" t="s">
        <v>1752</v>
      </c>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8"/>
    <mergeCell ref="A9:A17"/>
  </mergeCell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s>
  <pageMargins left="0.7" right="0.7" top="0.75" bottom="0.75" header="0" footer="0"/>
  <pageSetup orientation="landscape"/>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3:L1000"/>
  <sheetViews>
    <sheetView workbookViewId="0"/>
  </sheetViews>
  <sheetFormatPr defaultColWidth="11.1640625" defaultRowHeight="15" customHeight="1"/>
  <cols>
    <col min="1" max="1" width="9.33203125" customWidth="1"/>
    <col min="2" max="2" width="33.1640625" customWidth="1"/>
    <col min="3" max="3" width="30.33203125" customWidth="1"/>
    <col min="4" max="4" width="18.1640625" customWidth="1"/>
    <col min="5" max="5" width="12.6640625" customWidth="1"/>
    <col min="6" max="6" width="9.33203125" customWidth="1"/>
    <col min="7" max="7" width="6.1640625" customWidth="1"/>
    <col min="9" max="9" width="9.5" customWidth="1"/>
    <col min="10" max="10" width="12" customWidth="1"/>
  </cols>
  <sheetData>
    <row r="3" spans="1:12" ht="15.5">
      <c r="B3" s="1062" t="s">
        <v>1797</v>
      </c>
      <c r="C3" s="1062" t="s">
        <v>1798</v>
      </c>
    </row>
    <row r="4" spans="1:12" ht="15.5">
      <c r="B4" s="998" t="s">
        <v>1799</v>
      </c>
      <c r="C4" s="998" t="s">
        <v>1800</v>
      </c>
    </row>
    <row r="5" spans="1:12" ht="15.5">
      <c r="B5" s="998" t="s">
        <v>1801</v>
      </c>
      <c r="C5" s="998" t="s">
        <v>1802</v>
      </c>
    </row>
    <row r="6" spans="1:12" ht="15.5">
      <c r="B6" s="998" t="s">
        <v>1803</v>
      </c>
      <c r="C6" s="998" t="s">
        <v>1804</v>
      </c>
    </row>
    <row r="7" spans="1:12" ht="15.5">
      <c r="B7" s="998" t="s">
        <v>1805</v>
      </c>
      <c r="C7" s="998" t="s">
        <v>1806</v>
      </c>
    </row>
    <row r="8" spans="1:12" ht="15.5">
      <c r="B8" s="998" t="s">
        <v>1807</v>
      </c>
      <c r="C8" s="998" t="s">
        <v>1808</v>
      </c>
    </row>
    <row r="11" spans="1:12" ht="16.5">
      <c r="A11" s="1063" t="s">
        <v>1809</v>
      </c>
      <c r="B11" s="1064" t="s">
        <v>1810</v>
      </c>
      <c r="C11" s="1064" t="s">
        <v>1811</v>
      </c>
      <c r="D11" s="1064" t="s">
        <v>1812</v>
      </c>
      <c r="E11" s="1064" t="s">
        <v>1813</v>
      </c>
      <c r="F11" s="1065" t="s">
        <v>1814</v>
      </c>
      <c r="G11" s="1066" t="s">
        <v>1815</v>
      </c>
      <c r="H11" s="1065" t="s">
        <v>1816</v>
      </c>
      <c r="I11" s="1065" t="s">
        <v>1817</v>
      </c>
      <c r="J11" s="1067" t="s">
        <v>148</v>
      </c>
      <c r="K11" s="1068" t="s">
        <v>1818</v>
      </c>
      <c r="L11" s="1069" t="s">
        <v>1819</v>
      </c>
    </row>
    <row r="12" spans="1:12" ht="15.5">
      <c r="A12" s="274" t="s">
        <v>1820</v>
      </c>
      <c r="B12" s="1070">
        <v>84969387616</v>
      </c>
      <c r="C12" s="1071" t="s">
        <v>1821</v>
      </c>
      <c r="D12" s="1070" t="s">
        <v>1822</v>
      </c>
      <c r="E12" s="1070" t="s">
        <v>1823</v>
      </c>
      <c r="F12" s="1070" t="s">
        <v>1824</v>
      </c>
      <c r="G12" s="1070"/>
      <c r="H12" s="1070" t="s">
        <v>1825</v>
      </c>
      <c r="I12" s="1072">
        <v>34790</v>
      </c>
      <c r="J12" s="1070">
        <v>37195003525</v>
      </c>
      <c r="K12" s="1073"/>
      <c r="L12" s="1074" t="s">
        <v>1826</v>
      </c>
    </row>
    <row r="13" spans="1:12" ht="15.5">
      <c r="A13" s="1075" t="s">
        <v>1827</v>
      </c>
      <c r="B13" s="1076">
        <v>84972264311</v>
      </c>
      <c r="C13" s="1077" t="s">
        <v>1821</v>
      </c>
      <c r="D13" s="1076" t="s">
        <v>1822</v>
      </c>
      <c r="E13" s="1076" t="s">
        <v>1823</v>
      </c>
      <c r="F13" s="1076" t="s">
        <v>1824</v>
      </c>
      <c r="G13" s="1076"/>
      <c r="H13" s="1076" t="s">
        <v>1828</v>
      </c>
      <c r="I13" s="1078">
        <v>31837</v>
      </c>
      <c r="J13" s="1076">
        <v>35087007861</v>
      </c>
      <c r="K13" s="1074"/>
      <c r="L13" s="1074" t="s">
        <v>1829</v>
      </c>
    </row>
    <row r="14" spans="1:12" ht="15.5">
      <c r="A14" s="1079" t="s">
        <v>1830</v>
      </c>
      <c r="B14" s="1080">
        <v>84967884730</v>
      </c>
      <c r="C14" s="1080" t="s">
        <v>1821</v>
      </c>
      <c r="D14" s="1076" t="s">
        <v>1822</v>
      </c>
      <c r="E14" s="1076" t="s">
        <v>1823</v>
      </c>
      <c r="F14" s="1080" t="s">
        <v>1824</v>
      </c>
      <c r="G14" s="1080"/>
      <c r="H14" s="1080" t="s">
        <v>1831</v>
      </c>
      <c r="I14" s="1081">
        <v>31053</v>
      </c>
      <c r="J14" s="1080">
        <v>40085016468</v>
      </c>
      <c r="K14" s="998"/>
      <c r="L14" s="998" t="s">
        <v>1832</v>
      </c>
    </row>
    <row r="15" spans="1:12" ht="15.5">
      <c r="A15" s="1079" t="s">
        <v>1833</v>
      </c>
      <c r="B15" s="1080">
        <v>84989118712</v>
      </c>
      <c r="C15" s="1080" t="s">
        <v>1821</v>
      </c>
      <c r="D15" s="1076" t="s">
        <v>1822</v>
      </c>
      <c r="E15" s="1076" t="s">
        <v>1823</v>
      </c>
      <c r="F15" s="1080" t="s">
        <v>1824</v>
      </c>
      <c r="G15" s="1080"/>
      <c r="H15" s="1080" t="s">
        <v>1329</v>
      </c>
      <c r="I15" s="1082">
        <v>29512</v>
      </c>
      <c r="J15" s="1080">
        <v>1080014891</v>
      </c>
      <c r="K15" s="998"/>
      <c r="L15" s="998" t="s">
        <v>1834</v>
      </c>
    </row>
    <row r="16" spans="1:12" ht="15.5">
      <c r="A16" s="1079" t="s">
        <v>1835</v>
      </c>
      <c r="B16" s="1080">
        <v>84974072826</v>
      </c>
      <c r="C16" s="1080" t="s">
        <v>1821</v>
      </c>
      <c r="D16" s="1076" t="s">
        <v>1822</v>
      </c>
      <c r="E16" s="1076" t="s">
        <v>1823</v>
      </c>
      <c r="F16" s="1080" t="s">
        <v>1824</v>
      </c>
      <c r="G16" s="1080"/>
      <c r="H16" s="1080" t="s">
        <v>1836</v>
      </c>
      <c r="I16" s="1081">
        <v>33644</v>
      </c>
      <c r="J16" s="1080">
        <v>38092047663</v>
      </c>
      <c r="K16" s="998"/>
      <c r="L16" s="998" t="s">
        <v>1837</v>
      </c>
    </row>
    <row r="17" spans="1:12" ht="15.5">
      <c r="A17" s="1079" t="s">
        <v>1838</v>
      </c>
      <c r="B17" s="1080">
        <v>84981636699</v>
      </c>
      <c r="C17" s="1080" t="s">
        <v>1821</v>
      </c>
      <c r="D17" s="1076" t="s">
        <v>1822</v>
      </c>
      <c r="E17" s="1076" t="s">
        <v>1823</v>
      </c>
      <c r="F17" s="1080" t="s">
        <v>1824</v>
      </c>
      <c r="G17" s="1080"/>
      <c r="H17" s="1080" t="s">
        <v>1839</v>
      </c>
      <c r="I17" s="1081">
        <v>28229</v>
      </c>
      <c r="J17" s="1080">
        <v>34077006151</v>
      </c>
      <c r="K17" s="998"/>
      <c r="L17" s="998" t="s">
        <v>1840</v>
      </c>
    </row>
    <row r="18" spans="1:12" ht="15.5">
      <c r="A18" s="1083" t="s">
        <v>1841</v>
      </c>
      <c r="B18" s="1084">
        <v>84969820625</v>
      </c>
      <c r="C18" s="1084" t="s">
        <v>1821</v>
      </c>
      <c r="D18" s="1084" t="s">
        <v>1822</v>
      </c>
      <c r="E18" s="1084" t="s">
        <v>1823</v>
      </c>
      <c r="F18" s="1084" t="s">
        <v>1824</v>
      </c>
      <c r="G18" s="1084"/>
      <c r="H18" s="1084" t="s">
        <v>1836</v>
      </c>
      <c r="I18" s="1085">
        <v>32028</v>
      </c>
      <c r="J18" s="1084">
        <v>37087008093</v>
      </c>
      <c r="K18" s="1069"/>
      <c r="L18" s="1069" t="s">
        <v>1842</v>
      </c>
    </row>
    <row r="19" spans="1:12" ht="15.5">
      <c r="A19" s="1079" t="s">
        <v>1843</v>
      </c>
      <c r="B19" s="1080">
        <v>84974392325</v>
      </c>
      <c r="C19" s="1080" t="s">
        <v>1821</v>
      </c>
      <c r="D19" s="1076" t="s">
        <v>1822</v>
      </c>
      <c r="E19" s="1076" t="s">
        <v>1823</v>
      </c>
      <c r="F19" s="1080" t="s">
        <v>1824</v>
      </c>
      <c r="G19" s="1080"/>
      <c r="H19" s="1080" t="s">
        <v>1844</v>
      </c>
      <c r="I19" s="1081">
        <v>35657</v>
      </c>
      <c r="J19" s="1080">
        <v>42097007387</v>
      </c>
      <c r="K19" s="998"/>
      <c r="L19" s="998" t="s">
        <v>1845</v>
      </c>
    </row>
    <row r="20" spans="1:12" ht="15.5">
      <c r="A20" s="1079" t="s">
        <v>1846</v>
      </c>
      <c r="B20" s="1080">
        <v>84974172336</v>
      </c>
      <c r="C20" s="1080" t="s">
        <v>1821</v>
      </c>
      <c r="D20" s="1076" t="s">
        <v>1822</v>
      </c>
      <c r="E20" s="1076" t="s">
        <v>1823</v>
      </c>
      <c r="F20" s="1080" t="s">
        <v>1824</v>
      </c>
      <c r="G20" s="1080"/>
      <c r="H20" s="1080" t="s">
        <v>1847</v>
      </c>
      <c r="I20" s="1081">
        <v>30949</v>
      </c>
      <c r="J20" s="1080">
        <v>38084017497</v>
      </c>
      <c r="K20" s="998"/>
      <c r="L20" s="998" t="s">
        <v>1848</v>
      </c>
    </row>
    <row r="21" spans="1:12" ht="15.75" customHeight="1">
      <c r="A21" s="1079" t="s">
        <v>1849</v>
      </c>
      <c r="B21" s="1080">
        <v>84776874999</v>
      </c>
      <c r="C21" s="1080" t="s">
        <v>1821</v>
      </c>
      <c r="D21" s="1076" t="s">
        <v>1822</v>
      </c>
      <c r="E21" s="1076" t="s">
        <v>1823</v>
      </c>
      <c r="F21" s="1080" t="s">
        <v>1824</v>
      </c>
      <c r="G21" s="1080"/>
      <c r="H21" s="1080" t="s">
        <v>1850</v>
      </c>
      <c r="I21" s="1081">
        <v>35305</v>
      </c>
      <c r="J21" s="1080">
        <v>1096040840</v>
      </c>
      <c r="K21" s="998"/>
      <c r="L21" s="998" t="s">
        <v>1851</v>
      </c>
    </row>
    <row r="22" spans="1:12" ht="15.75" customHeight="1">
      <c r="A22" s="1079" t="s">
        <v>1852</v>
      </c>
      <c r="B22" s="1080">
        <v>84989852112</v>
      </c>
      <c r="C22" s="1080" t="s">
        <v>1821</v>
      </c>
      <c r="D22" s="1076" t="s">
        <v>1822</v>
      </c>
      <c r="E22" s="1076" t="s">
        <v>1823</v>
      </c>
      <c r="F22" s="1080" t="s">
        <v>1824</v>
      </c>
      <c r="G22" s="1080"/>
      <c r="H22" s="1080" t="s">
        <v>1853</v>
      </c>
      <c r="I22" s="1082">
        <v>30300</v>
      </c>
      <c r="J22" s="1080">
        <v>34082022054</v>
      </c>
      <c r="K22" s="998"/>
      <c r="L22" s="998" t="s">
        <v>1854</v>
      </c>
    </row>
    <row r="23" spans="1:12" ht="15.75" customHeight="1"/>
    <row r="24" spans="1:12" ht="15.75" customHeight="1"/>
    <row r="25" spans="1:12" ht="15.75" customHeight="1">
      <c r="A25" s="527" t="s">
        <v>1855</v>
      </c>
      <c r="B25" s="9" t="s">
        <v>1856</v>
      </c>
      <c r="C25" s="1086" t="s">
        <v>1857</v>
      </c>
    </row>
    <row r="26" spans="1:12" ht="19.5" customHeight="1">
      <c r="B26" s="9" t="s">
        <v>1858</v>
      </c>
      <c r="C26" s="1086" t="s">
        <v>1859</v>
      </c>
    </row>
    <row r="27" spans="1:12" ht="21" customHeight="1">
      <c r="B27" s="9" t="s">
        <v>1860</v>
      </c>
      <c r="C27" s="1086" t="s">
        <v>1861</v>
      </c>
    </row>
    <row r="28" spans="1:12" ht="20.25" customHeight="1">
      <c r="B28" s="9" t="s">
        <v>1862</v>
      </c>
      <c r="C28" s="1086" t="s">
        <v>1863</v>
      </c>
    </row>
    <row r="29" spans="1:12" ht="19.5" customHeight="1">
      <c r="B29" s="9" t="s">
        <v>1864</v>
      </c>
      <c r="C29" s="1086" t="s">
        <v>1865</v>
      </c>
    </row>
    <row r="30" spans="1:12" ht="15.75" customHeight="1"/>
    <row r="31" spans="1:12" ht="15.75" customHeight="1"/>
    <row r="32" spans="1:12" ht="15.75" customHeight="1">
      <c r="B32" s="527" t="s">
        <v>1866</v>
      </c>
    </row>
    <row r="33" spans="2:2" ht="15.75" customHeight="1">
      <c r="B33" s="526" t="s">
        <v>1867</v>
      </c>
    </row>
    <row r="34" spans="2:2" ht="15.75" customHeight="1">
      <c r="B34" s="526" t="s">
        <v>1868</v>
      </c>
    </row>
    <row r="35" spans="2:2" ht="15.75" customHeight="1">
      <c r="B35" s="526" t="s">
        <v>1869</v>
      </c>
    </row>
    <row r="36" spans="2:2" ht="15.75" customHeight="1">
      <c r="B36" s="526" t="s">
        <v>1870</v>
      </c>
    </row>
    <row r="37" spans="2:2" ht="15.75" customHeight="1">
      <c r="B37" s="526" t="s">
        <v>1871</v>
      </c>
    </row>
    <row r="38" spans="2:2" ht="15.75" customHeight="1"/>
    <row r="39" spans="2:2" ht="15.75" customHeight="1"/>
    <row r="40" spans="2:2" ht="15.75" customHeight="1"/>
    <row r="41" spans="2:2" ht="15.75" customHeight="1"/>
    <row r="42" spans="2:2" ht="15.75" customHeight="1"/>
    <row r="43" spans="2:2" ht="15.75" customHeight="1"/>
    <row r="44" spans="2:2" ht="15.75" customHeight="1"/>
    <row r="45" spans="2:2" ht="15.75" customHeight="1"/>
    <row r="46" spans="2:2" ht="15.75" customHeight="1"/>
    <row r="47" spans="2:2" ht="15.75" customHeight="1"/>
    <row r="48" spans="2: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25" r:id="rId1"/>
    <hyperlink ref="C26" r:id="rId2"/>
    <hyperlink ref="C27" r:id="rId3"/>
    <hyperlink ref="C28" r:id="rId4"/>
    <hyperlink ref="C29" r:id="rId5"/>
  </hyperlinks>
  <pageMargins left="0.7" right="0.7" top="0.75" bottom="0.75" header="0" footer="0"/>
  <pageSetup orientation="landscape"/>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1000"/>
  <sheetViews>
    <sheetView showGridLines="0" workbookViewId="0">
      <pane xSplit="7" ySplit="4" topLeftCell="H5" activePane="bottomRight" state="frozen"/>
      <selection pane="topRight" activeCell="H1" sqref="H1"/>
      <selection pane="bottomLeft" activeCell="A5" sqref="A5"/>
      <selection pane="bottomRight" activeCell="H5" sqref="H5"/>
    </sheetView>
  </sheetViews>
  <sheetFormatPr defaultColWidth="11.1640625" defaultRowHeight="15" customHeight="1"/>
  <cols>
    <col min="1" max="1" width="4.6640625" customWidth="1"/>
    <col min="2" max="2" width="9.5" customWidth="1"/>
    <col min="3" max="3" width="10.5" customWidth="1"/>
    <col min="4" max="4" width="16.08203125" customWidth="1"/>
    <col min="5" max="5" width="10.08203125" customWidth="1"/>
    <col min="6" max="6" width="6.5" customWidth="1"/>
    <col min="7" max="7" width="7.08203125" customWidth="1"/>
    <col min="8" max="58" width="3.33203125" customWidth="1"/>
    <col min="59" max="61" width="3.1640625" customWidth="1"/>
  </cols>
  <sheetData>
    <row r="1" spans="1:61" ht="41.25" customHeight="1">
      <c r="A1" s="1696" t="s">
        <v>1872</v>
      </c>
      <c r="B1" s="1601"/>
      <c r="C1" s="1601"/>
      <c r="D1" s="1601"/>
      <c r="E1" s="1601"/>
      <c r="F1" s="1601"/>
      <c r="G1" s="1601"/>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527"/>
      <c r="BH1" s="527"/>
      <c r="BI1" s="527"/>
    </row>
    <row r="2" spans="1:61" ht="17.25" customHeight="1">
      <c r="A2" s="1601"/>
      <c r="B2" s="1601"/>
      <c r="C2" s="1601"/>
      <c r="D2" s="1601"/>
      <c r="E2" s="1601"/>
      <c r="F2" s="1601"/>
      <c r="G2" s="1601"/>
      <c r="H2" s="345">
        <v>2</v>
      </c>
      <c r="I2" s="345">
        <v>2</v>
      </c>
      <c r="J2" s="345">
        <v>2</v>
      </c>
      <c r="K2" s="345">
        <v>2</v>
      </c>
      <c r="L2" s="345">
        <v>2</v>
      </c>
      <c r="M2" s="345">
        <v>2</v>
      </c>
      <c r="N2" s="345">
        <v>2</v>
      </c>
      <c r="O2" s="345">
        <v>2</v>
      </c>
      <c r="P2" s="345">
        <v>2</v>
      </c>
      <c r="Q2" s="345">
        <v>2</v>
      </c>
      <c r="R2" s="345">
        <v>2</v>
      </c>
      <c r="S2" s="345">
        <v>2</v>
      </c>
      <c r="T2" s="345">
        <v>2</v>
      </c>
      <c r="U2" s="345">
        <v>2</v>
      </c>
      <c r="V2" s="345">
        <v>2</v>
      </c>
      <c r="W2" s="345">
        <v>2</v>
      </c>
      <c r="X2" s="345">
        <v>2</v>
      </c>
      <c r="Y2" s="345">
        <v>2</v>
      </c>
      <c r="Z2" s="345">
        <v>2</v>
      </c>
      <c r="AA2" s="345">
        <v>2</v>
      </c>
      <c r="AB2" s="345">
        <v>2</v>
      </c>
      <c r="AC2" s="345">
        <v>2</v>
      </c>
      <c r="AD2" s="345">
        <v>2</v>
      </c>
      <c r="AE2" s="345">
        <v>3</v>
      </c>
      <c r="AF2" s="345">
        <v>3</v>
      </c>
      <c r="AG2" s="345">
        <v>3</v>
      </c>
      <c r="AH2" s="345">
        <v>3</v>
      </c>
      <c r="AI2" s="345">
        <v>3</v>
      </c>
      <c r="AJ2" s="345">
        <v>3</v>
      </c>
      <c r="AK2" s="345">
        <v>3</v>
      </c>
      <c r="AL2" s="345">
        <v>3</v>
      </c>
      <c r="AM2" s="345">
        <v>3</v>
      </c>
      <c r="AN2" s="345">
        <v>3</v>
      </c>
      <c r="AO2" s="345">
        <v>3</v>
      </c>
      <c r="AP2" s="345">
        <v>3</v>
      </c>
      <c r="AQ2" s="345">
        <v>3</v>
      </c>
      <c r="AR2" s="345">
        <v>3</v>
      </c>
      <c r="AS2" s="345">
        <v>3</v>
      </c>
      <c r="AT2" s="345">
        <v>3</v>
      </c>
      <c r="AU2" s="345">
        <v>3</v>
      </c>
      <c r="AV2" s="345">
        <v>3</v>
      </c>
      <c r="AW2" s="345">
        <v>3</v>
      </c>
      <c r="AX2" s="345">
        <v>3</v>
      </c>
      <c r="AY2" s="345">
        <v>3</v>
      </c>
      <c r="AZ2" s="345">
        <v>3</v>
      </c>
      <c r="BA2" s="345">
        <v>3</v>
      </c>
      <c r="BB2" s="345">
        <v>3</v>
      </c>
      <c r="BC2" s="345">
        <v>3</v>
      </c>
      <c r="BD2" s="345">
        <v>3</v>
      </c>
      <c r="BE2" s="345">
        <v>3</v>
      </c>
      <c r="BF2" s="345">
        <v>3</v>
      </c>
      <c r="BG2" s="345">
        <v>3</v>
      </c>
      <c r="BH2" s="345">
        <v>3</v>
      </c>
      <c r="BI2" s="345">
        <v>3</v>
      </c>
    </row>
    <row r="3" spans="1:61" ht="15.75" customHeight="1">
      <c r="A3" s="1630" t="s">
        <v>252</v>
      </c>
      <c r="B3" s="1628" t="s">
        <v>253</v>
      </c>
      <c r="C3" s="1628" t="s">
        <v>254</v>
      </c>
      <c r="D3" s="1628" t="s">
        <v>255</v>
      </c>
      <c r="E3" s="1631" t="s">
        <v>12</v>
      </c>
      <c r="F3" s="1628" t="s">
        <v>146</v>
      </c>
      <c r="G3" s="1628" t="s">
        <v>257</v>
      </c>
      <c r="H3" s="529">
        <v>45694</v>
      </c>
      <c r="I3" s="529">
        <f t="shared" ref="I3:BI3" si="0">+H3+1</f>
        <v>45695</v>
      </c>
      <c r="J3" s="529">
        <f t="shared" si="0"/>
        <v>45696</v>
      </c>
      <c r="K3" s="529">
        <f t="shared" si="0"/>
        <v>45697</v>
      </c>
      <c r="L3" s="529">
        <f t="shared" si="0"/>
        <v>45698</v>
      </c>
      <c r="M3" s="529">
        <f t="shared" si="0"/>
        <v>45699</v>
      </c>
      <c r="N3" s="529">
        <f t="shared" si="0"/>
        <v>45700</v>
      </c>
      <c r="O3" s="529">
        <f t="shared" si="0"/>
        <v>45701</v>
      </c>
      <c r="P3" s="529">
        <f t="shared" si="0"/>
        <v>45702</v>
      </c>
      <c r="Q3" s="529">
        <f t="shared" si="0"/>
        <v>45703</v>
      </c>
      <c r="R3" s="529">
        <f t="shared" si="0"/>
        <v>45704</v>
      </c>
      <c r="S3" s="529">
        <f t="shared" si="0"/>
        <v>45705</v>
      </c>
      <c r="T3" s="529">
        <f t="shared" si="0"/>
        <v>45706</v>
      </c>
      <c r="U3" s="529">
        <f t="shared" si="0"/>
        <v>45707</v>
      </c>
      <c r="V3" s="529">
        <f t="shared" si="0"/>
        <v>45708</v>
      </c>
      <c r="W3" s="529">
        <f t="shared" si="0"/>
        <v>45709</v>
      </c>
      <c r="X3" s="529">
        <f t="shared" si="0"/>
        <v>45710</v>
      </c>
      <c r="Y3" s="529">
        <f t="shared" si="0"/>
        <v>45711</v>
      </c>
      <c r="Z3" s="529">
        <f t="shared" si="0"/>
        <v>45712</v>
      </c>
      <c r="AA3" s="529">
        <f t="shared" si="0"/>
        <v>45713</v>
      </c>
      <c r="AB3" s="529">
        <f t="shared" si="0"/>
        <v>45714</v>
      </c>
      <c r="AC3" s="529">
        <f t="shared" si="0"/>
        <v>45715</v>
      </c>
      <c r="AD3" s="529">
        <f t="shared" si="0"/>
        <v>45716</v>
      </c>
      <c r="AE3" s="529">
        <f t="shared" si="0"/>
        <v>45717</v>
      </c>
      <c r="AF3" s="529">
        <f t="shared" si="0"/>
        <v>45718</v>
      </c>
      <c r="AG3" s="529">
        <f t="shared" si="0"/>
        <v>45719</v>
      </c>
      <c r="AH3" s="529">
        <f t="shared" si="0"/>
        <v>45720</v>
      </c>
      <c r="AI3" s="529">
        <f t="shared" si="0"/>
        <v>45721</v>
      </c>
      <c r="AJ3" s="529">
        <f t="shared" si="0"/>
        <v>45722</v>
      </c>
      <c r="AK3" s="529">
        <f t="shared" si="0"/>
        <v>45723</v>
      </c>
      <c r="AL3" s="529">
        <f t="shared" si="0"/>
        <v>45724</v>
      </c>
      <c r="AM3" s="529">
        <f t="shared" si="0"/>
        <v>45725</v>
      </c>
      <c r="AN3" s="529">
        <f t="shared" si="0"/>
        <v>45726</v>
      </c>
      <c r="AO3" s="529">
        <f t="shared" si="0"/>
        <v>45727</v>
      </c>
      <c r="AP3" s="529">
        <f t="shared" si="0"/>
        <v>45728</v>
      </c>
      <c r="AQ3" s="529">
        <f t="shared" si="0"/>
        <v>45729</v>
      </c>
      <c r="AR3" s="529">
        <f t="shared" si="0"/>
        <v>45730</v>
      </c>
      <c r="AS3" s="529">
        <f t="shared" si="0"/>
        <v>45731</v>
      </c>
      <c r="AT3" s="529">
        <f t="shared" si="0"/>
        <v>45732</v>
      </c>
      <c r="AU3" s="529">
        <f t="shared" si="0"/>
        <v>45733</v>
      </c>
      <c r="AV3" s="529">
        <f t="shared" si="0"/>
        <v>45734</v>
      </c>
      <c r="AW3" s="529">
        <f t="shared" si="0"/>
        <v>45735</v>
      </c>
      <c r="AX3" s="529">
        <f t="shared" si="0"/>
        <v>45736</v>
      </c>
      <c r="AY3" s="529">
        <f t="shared" si="0"/>
        <v>45737</v>
      </c>
      <c r="AZ3" s="529">
        <f t="shared" si="0"/>
        <v>45738</v>
      </c>
      <c r="BA3" s="529">
        <f t="shared" si="0"/>
        <v>45739</v>
      </c>
      <c r="BB3" s="529">
        <f t="shared" si="0"/>
        <v>45740</v>
      </c>
      <c r="BC3" s="529">
        <f t="shared" si="0"/>
        <v>45741</v>
      </c>
      <c r="BD3" s="529">
        <f t="shared" si="0"/>
        <v>45742</v>
      </c>
      <c r="BE3" s="529">
        <f t="shared" si="0"/>
        <v>45743</v>
      </c>
      <c r="BF3" s="529">
        <f t="shared" si="0"/>
        <v>45744</v>
      </c>
      <c r="BG3" s="529">
        <f t="shared" si="0"/>
        <v>45745</v>
      </c>
      <c r="BH3" s="529">
        <f t="shared" si="0"/>
        <v>45746</v>
      </c>
      <c r="BI3" s="529">
        <f t="shared" si="0"/>
        <v>45747</v>
      </c>
    </row>
    <row r="4" spans="1:61" ht="15.75" customHeight="1">
      <c r="A4" s="1539"/>
      <c r="B4" s="1539"/>
      <c r="C4" s="1539"/>
      <c r="D4" s="1539"/>
      <c r="E4" s="1539"/>
      <c r="F4" s="1539"/>
      <c r="G4" s="1539"/>
      <c r="H4" s="531" t="str">
        <f t="shared" ref="H4:BI4" si="1">+IF(WEEKDAY(H3)=1, "CN", "T"&amp;WEEKDAY(H3))</f>
        <v>T5</v>
      </c>
      <c r="I4" s="531" t="str">
        <f t="shared" si="1"/>
        <v>T6</v>
      </c>
      <c r="J4" s="531" t="str">
        <f t="shared" si="1"/>
        <v>T7</v>
      </c>
      <c r="K4" s="531" t="str">
        <f t="shared" si="1"/>
        <v>CN</v>
      </c>
      <c r="L4" s="531" t="str">
        <f t="shared" si="1"/>
        <v>T2</v>
      </c>
      <c r="M4" s="531" t="str">
        <f t="shared" si="1"/>
        <v>T3</v>
      </c>
      <c r="N4" s="531" t="str">
        <f t="shared" si="1"/>
        <v>T4</v>
      </c>
      <c r="O4" s="531" t="str">
        <f t="shared" si="1"/>
        <v>T5</v>
      </c>
      <c r="P4" s="531" t="str">
        <f t="shared" si="1"/>
        <v>T6</v>
      </c>
      <c r="Q4" s="531" t="str">
        <f t="shared" si="1"/>
        <v>T7</v>
      </c>
      <c r="R4" s="531" t="str">
        <f t="shared" si="1"/>
        <v>CN</v>
      </c>
      <c r="S4" s="531" t="str">
        <f t="shared" si="1"/>
        <v>T2</v>
      </c>
      <c r="T4" s="531" t="str">
        <f t="shared" si="1"/>
        <v>T3</v>
      </c>
      <c r="U4" s="531" t="str">
        <f t="shared" si="1"/>
        <v>T4</v>
      </c>
      <c r="V4" s="531" t="str">
        <f t="shared" si="1"/>
        <v>T5</v>
      </c>
      <c r="W4" s="531" t="str">
        <f t="shared" si="1"/>
        <v>T6</v>
      </c>
      <c r="X4" s="531" t="str">
        <f t="shared" si="1"/>
        <v>T7</v>
      </c>
      <c r="Y4" s="531" t="str">
        <f t="shared" si="1"/>
        <v>CN</v>
      </c>
      <c r="Z4" s="531" t="str">
        <f t="shared" si="1"/>
        <v>T2</v>
      </c>
      <c r="AA4" s="531" t="str">
        <f t="shared" si="1"/>
        <v>T3</v>
      </c>
      <c r="AB4" s="531" t="str">
        <f t="shared" si="1"/>
        <v>T4</v>
      </c>
      <c r="AC4" s="531" t="str">
        <f t="shared" si="1"/>
        <v>T5</v>
      </c>
      <c r="AD4" s="531" t="str">
        <f t="shared" si="1"/>
        <v>T6</v>
      </c>
      <c r="AE4" s="531" t="str">
        <f t="shared" si="1"/>
        <v>T7</v>
      </c>
      <c r="AF4" s="531" t="str">
        <f t="shared" si="1"/>
        <v>CN</v>
      </c>
      <c r="AG4" s="531" t="str">
        <f t="shared" si="1"/>
        <v>T2</v>
      </c>
      <c r="AH4" s="531" t="str">
        <f t="shared" si="1"/>
        <v>T3</v>
      </c>
      <c r="AI4" s="531" t="str">
        <f t="shared" si="1"/>
        <v>T4</v>
      </c>
      <c r="AJ4" s="531" t="str">
        <f t="shared" si="1"/>
        <v>T5</v>
      </c>
      <c r="AK4" s="531" t="str">
        <f t="shared" si="1"/>
        <v>T6</v>
      </c>
      <c r="AL4" s="531" t="str">
        <f t="shared" si="1"/>
        <v>T7</v>
      </c>
      <c r="AM4" s="531" t="str">
        <f t="shared" si="1"/>
        <v>CN</v>
      </c>
      <c r="AN4" s="531" t="str">
        <f t="shared" si="1"/>
        <v>T2</v>
      </c>
      <c r="AO4" s="531" t="str">
        <f t="shared" si="1"/>
        <v>T3</v>
      </c>
      <c r="AP4" s="531" t="str">
        <f t="shared" si="1"/>
        <v>T4</v>
      </c>
      <c r="AQ4" s="531" t="str">
        <f t="shared" si="1"/>
        <v>T5</v>
      </c>
      <c r="AR4" s="531" t="str">
        <f t="shared" si="1"/>
        <v>T6</v>
      </c>
      <c r="AS4" s="531" t="str">
        <f t="shared" si="1"/>
        <v>T7</v>
      </c>
      <c r="AT4" s="531" t="str">
        <f t="shared" si="1"/>
        <v>CN</v>
      </c>
      <c r="AU4" s="531" t="str">
        <f t="shared" si="1"/>
        <v>T2</v>
      </c>
      <c r="AV4" s="531" t="str">
        <f t="shared" si="1"/>
        <v>T3</v>
      </c>
      <c r="AW4" s="531" t="str">
        <f t="shared" si="1"/>
        <v>T4</v>
      </c>
      <c r="AX4" s="531" t="str">
        <f t="shared" si="1"/>
        <v>T5</v>
      </c>
      <c r="AY4" s="531" t="str">
        <f t="shared" si="1"/>
        <v>T6</v>
      </c>
      <c r="AZ4" s="531" t="str">
        <f t="shared" si="1"/>
        <v>T7</v>
      </c>
      <c r="BA4" s="531" t="str">
        <f t="shared" si="1"/>
        <v>CN</v>
      </c>
      <c r="BB4" s="531" t="str">
        <f t="shared" si="1"/>
        <v>T2</v>
      </c>
      <c r="BC4" s="531" t="str">
        <f t="shared" si="1"/>
        <v>T3</v>
      </c>
      <c r="BD4" s="531" t="str">
        <f t="shared" si="1"/>
        <v>T4</v>
      </c>
      <c r="BE4" s="531" t="str">
        <f t="shared" si="1"/>
        <v>T5</v>
      </c>
      <c r="BF4" s="531" t="str">
        <f t="shared" si="1"/>
        <v>T6</v>
      </c>
      <c r="BG4" s="531" t="str">
        <f t="shared" si="1"/>
        <v>T7</v>
      </c>
      <c r="BH4" s="531" t="str">
        <f t="shared" si="1"/>
        <v>CN</v>
      </c>
      <c r="BI4" s="531" t="str">
        <f t="shared" si="1"/>
        <v>T2</v>
      </c>
    </row>
    <row r="5" spans="1:61" ht="15.75" customHeight="1">
      <c r="A5" s="1087">
        <f t="shared" ref="A5:A33" si="2">+ROW()-4</f>
        <v>1</v>
      </c>
      <c r="B5" s="770" t="s">
        <v>267</v>
      </c>
      <c r="C5" s="570" t="s">
        <v>274</v>
      </c>
      <c r="D5" s="570" t="s">
        <v>275</v>
      </c>
      <c r="E5" s="1088">
        <v>978286576</v>
      </c>
      <c r="F5" s="564">
        <v>3.5</v>
      </c>
      <c r="G5" s="480" t="s">
        <v>1873</v>
      </c>
      <c r="H5" s="1089"/>
      <c r="I5" s="1089"/>
      <c r="J5" s="1089"/>
      <c r="K5" s="1089"/>
      <c r="L5" s="1089"/>
      <c r="M5" s="1089"/>
      <c r="N5" s="1089"/>
      <c r="O5" s="1089"/>
      <c r="P5" s="1089"/>
      <c r="Q5" s="1089"/>
      <c r="R5" s="1089"/>
      <c r="S5" s="1089"/>
      <c r="T5" s="1089"/>
      <c r="U5" s="1089"/>
      <c r="V5" s="1089"/>
      <c r="W5" s="1089"/>
      <c r="X5" s="1089"/>
      <c r="Y5" s="1089"/>
      <c r="Z5" s="1089"/>
      <c r="AA5" s="1089"/>
      <c r="AB5" s="1089"/>
      <c r="AC5" s="1089"/>
      <c r="AD5" s="1089"/>
      <c r="AE5" s="1089"/>
      <c r="AF5" s="1089"/>
      <c r="AG5" s="1089"/>
      <c r="AH5" s="1089"/>
      <c r="AI5" s="1089"/>
      <c r="AJ5" s="1089"/>
      <c r="AK5" s="1089"/>
      <c r="AL5" s="1089"/>
      <c r="AM5" s="1089"/>
      <c r="AN5" s="1089"/>
      <c r="AO5" s="1089"/>
      <c r="AP5" s="1089"/>
      <c r="AQ5" s="1089"/>
      <c r="AR5" s="1089"/>
      <c r="AS5" s="1089"/>
      <c r="AT5" s="1089"/>
      <c r="AU5" s="1089"/>
      <c r="AV5" s="1089"/>
      <c r="AW5" s="1089"/>
      <c r="AX5" s="1089"/>
      <c r="AY5" s="1089"/>
      <c r="AZ5" s="1089"/>
      <c r="BA5" s="1089"/>
      <c r="BB5" s="1089"/>
      <c r="BC5" s="1089"/>
      <c r="BD5" s="1089"/>
      <c r="BE5" s="1089"/>
      <c r="BF5" s="1089"/>
      <c r="BG5" s="489"/>
      <c r="BH5" s="1090"/>
      <c r="BI5" s="1090"/>
    </row>
    <row r="6" spans="1:61" ht="15.75" customHeight="1">
      <c r="A6" s="1087">
        <f t="shared" si="2"/>
        <v>2</v>
      </c>
      <c r="B6" s="770" t="s">
        <v>267</v>
      </c>
      <c r="C6" s="570" t="s">
        <v>268</v>
      </c>
      <c r="D6" s="570" t="s">
        <v>269</v>
      </c>
      <c r="E6" s="1088">
        <v>387151811</v>
      </c>
      <c r="F6" s="564">
        <v>1.9</v>
      </c>
      <c r="G6" s="480" t="s">
        <v>270</v>
      </c>
      <c r="H6" s="1089"/>
      <c r="I6" s="1089"/>
      <c r="J6" s="1089"/>
      <c r="K6" s="1089"/>
      <c r="L6" s="1089"/>
      <c r="M6" s="1089"/>
      <c r="N6" s="1089"/>
      <c r="O6" s="1089"/>
      <c r="P6" s="1089"/>
      <c r="Q6" s="1089"/>
      <c r="R6" s="1089"/>
      <c r="S6" s="1089"/>
      <c r="T6" s="1089"/>
      <c r="U6" s="1089"/>
      <c r="V6" s="1089"/>
      <c r="W6" s="1089"/>
      <c r="X6" s="1089"/>
      <c r="Y6" s="1089"/>
      <c r="Z6" s="1089"/>
      <c r="AA6" s="1089"/>
      <c r="AB6" s="1089"/>
      <c r="AC6" s="1089"/>
      <c r="AD6" s="1089"/>
      <c r="AE6" s="1089"/>
      <c r="AF6" s="1089"/>
      <c r="AG6" s="1089"/>
      <c r="AH6" s="1089"/>
      <c r="AI6" s="1089"/>
      <c r="AJ6" s="1089"/>
      <c r="AK6" s="1089"/>
      <c r="AL6" s="1089"/>
      <c r="AM6" s="1089"/>
      <c r="AN6" s="1089"/>
      <c r="AO6" s="1089"/>
      <c r="AP6" s="1089"/>
      <c r="AQ6" s="1089"/>
      <c r="AR6" s="1089"/>
      <c r="AS6" s="1089"/>
      <c r="AT6" s="1089"/>
      <c r="AU6" s="1089"/>
      <c r="AV6" s="1089"/>
      <c r="AW6" s="1089"/>
      <c r="AX6" s="1089"/>
      <c r="AY6" s="1089"/>
      <c r="AZ6" s="1089"/>
      <c r="BA6" s="1089"/>
      <c r="BB6" s="1089"/>
      <c r="BC6" s="1089"/>
      <c r="BD6" s="1089"/>
      <c r="BE6" s="1089"/>
      <c r="BF6" s="1089"/>
      <c r="BG6" s="489"/>
      <c r="BH6" s="1090"/>
      <c r="BI6" s="1090"/>
    </row>
    <row r="7" spans="1:61" ht="15.75" customHeight="1">
      <c r="A7" s="1091">
        <f t="shared" si="2"/>
        <v>3</v>
      </c>
      <c r="B7" s="1092" t="s">
        <v>279</v>
      </c>
      <c r="C7" s="819" t="s">
        <v>274</v>
      </c>
      <c r="D7" s="672" t="s">
        <v>284</v>
      </c>
      <c r="E7" s="718">
        <v>913500445</v>
      </c>
      <c r="F7" s="1093">
        <v>3.5</v>
      </c>
      <c r="G7" s="819" t="s">
        <v>280</v>
      </c>
      <c r="H7" s="861" t="s">
        <v>1874</v>
      </c>
      <c r="I7" s="861" t="s">
        <v>1874</v>
      </c>
      <c r="J7" s="861" t="s">
        <v>1874</v>
      </c>
      <c r="K7" s="861"/>
      <c r="L7" s="861" t="s">
        <v>1874</v>
      </c>
      <c r="M7" s="861" t="s">
        <v>1874</v>
      </c>
      <c r="N7" s="861" t="s">
        <v>1874</v>
      </c>
      <c r="O7" s="861" t="s">
        <v>1874</v>
      </c>
      <c r="P7" s="861" t="s">
        <v>1874</v>
      </c>
      <c r="Q7" s="861" t="s">
        <v>1874</v>
      </c>
      <c r="R7" s="861"/>
      <c r="S7" s="861" t="s">
        <v>1874</v>
      </c>
      <c r="T7" s="861" t="s">
        <v>1874</v>
      </c>
      <c r="U7" s="861" t="s">
        <v>261</v>
      </c>
      <c r="V7" s="861"/>
      <c r="W7" s="861"/>
      <c r="X7" s="861"/>
      <c r="Y7" s="861" t="s">
        <v>261</v>
      </c>
      <c r="Z7" s="861" t="s">
        <v>1874</v>
      </c>
      <c r="AA7" s="861" t="s">
        <v>1874</v>
      </c>
      <c r="AB7" s="861" t="s">
        <v>1874</v>
      </c>
      <c r="AC7" s="861" t="s">
        <v>1874</v>
      </c>
      <c r="AD7" s="861" t="s">
        <v>1874</v>
      </c>
      <c r="AE7" s="861" t="s">
        <v>1874</v>
      </c>
      <c r="AF7" s="861" t="s">
        <v>1874</v>
      </c>
      <c r="AG7" s="861" t="s">
        <v>1874</v>
      </c>
      <c r="AH7" s="861" t="s">
        <v>1874</v>
      </c>
      <c r="AI7" s="861" t="s">
        <v>261</v>
      </c>
      <c r="AJ7" s="861" t="s">
        <v>1874</v>
      </c>
      <c r="AK7" s="861" t="s">
        <v>1874</v>
      </c>
      <c r="AL7" s="861" t="s">
        <v>1874</v>
      </c>
      <c r="AM7" s="861"/>
      <c r="AN7" s="861" t="s">
        <v>1874</v>
      </c>
      <c r="AO7" s="861" t="s">
        <v>1874</v>
      </c>
      <c r="AP7" s="861" t="s">
        <v>1874</v>
      </c>
      <c r="AQ7" s="861"/>
      <c r="AR7" s="861" t="s">
        <v>1874</v>
      </c>
      <c r="AS7" s="861" t="s">
        <v>1875</v>
      </c>
      <c r="AT7" s="861"/>
      <c r="AU7" s="861" t="s">
        <v>1874</v>
      </c>
      <c r="AV7" s="861" t="s">
        <v>1874</v>
      </c>
      <c r="AW7" s="861" t="s">
        <v>1874</v>
      </c>
      <c r="AX7" s="861"/>
      <c r="AY7" s="861"/>
      <c r="AZ7" s="861"/>
      <c r="BA7" s="861"/>
      <c r="BB7" s="861"/>
      <c r="BC7" s="861"/>
      <c r="BD7" s="861"/>
      <c r="BE7" s="861"/>
      <c r="BF7" s="861"/>
      <c r="BG7" s="1094"/>
      <c r="BH7" s="1095"/>
      <c r="BI7" s="1095"/>
    </row>
    <row r="8" spans="1:61" ht="15" customHeight="1">
      <c r="A8" s="1091">
        <f t="shared" si="2"/>
        <v>4</v>
      </c>
      <c r="B8" s="1092" t="s">
        <v>279</v>
      </c>
      <c r="C8" s="819" t="s">
        <v>344</v>
      </c>
      <c r="D8" s="672" t="s">
        <v>713</v>
      </c>
      <c r="E8" s="1096" t="s">
        <v>714</v>
      </c>
      <c r="F8" s="1093">
        <v>2.5</v>
      </c>
      <c r="G8" s="819" t="s">
        <v>280</v>
      </c>
      <c r="H8" s="851"/>
      <c r="I8" s="861" t="s">
        <v>1874</v>
      </c>
      <c r="J8" s="861" t="s">
        <v>1874</v>
      </c>
      <c r="K8" s="861"/>
      <c r="L8" s="861" t="s">
        <v>1874</v>
      </c>
      <c r="M8" s="861" t="s">
        <v>1874</v>
      </c>
      <c r="N8" s="861" t="s">
        <v>1874</v>
      </c>
      <c r="O8" s="861" t="s">
        <v>1874</v>
      </c>
      <c r="P8" s="861" t="s">
        <v>1874</v>
      </c>
      <c r="Q8" s="861" t="s">
        <v>1874</v>
      </c>
      <c r="R8" s="861"/>
      <c r="S8" s="861" t="s">
        <v>1874</v>
      </c>
      <c r="T8" s="861" t="s">
        <v>1874</v>
      </c>
      <c r="U8" s="861" t="s">
        <v>1874</v>
      </c>
      <c r="V8" s="861" t="s">
        <v>1874</v>
      </c>
      <c r="W8" s="861" t="s">
        <v>1874</v>
      </c>
      <c r="X8" s="861" t="s">
        <v>1874</v>
      </c>
      <c r="Y8" s="861" t="s">
        <v>261</v>
      </c>
      <c r="Z8" s="861" t="s">
        <v>1874</v>
      </c>
      <c r="AA8" s="861" t="s">
        <v>1874</v>
      </c>
      <c r="AB8" s="861" t="s">
        <v>1874</v>
      </c>
      <c r="AC8" s="861" t="s">
        <v>1874</v>
      </c>
      <c r="AD8" s="861" t="s">
        <v>1874</v>
      </c>
      <c r="AE8" s="861" t="s">
        <v>1874</v>
      </c>
      <c r="AF8" s="861" t="s">
        <v>1874</v>
      </c>
      <c r="AG8" s="861" t="s">
        <v>1874</v>
      </c>
      <c r="AH8" s="861" t="s">
        <v>1874</v>
      </c>
      <c r="AI8" s="861" t="s">
        <v>1874</v>
      </c>
      <c r="AJ8" s="861" t="s">
        <v>261</v>
      </c>
      <c r="AK8" s="861" t="s">
        <v>1874</v>
      </c>
      <c r="AL8" s="861" t="s">
        <v>1874</v>
      </c>
      <c r="AM8" s="861"/>
      <c r="AN8" s="861" t="s">
        <v>1874</v>
      </c>
      <c r="AO8" s="861" t="s">
        <v>1874</v>
      </c>
      <c r="AP8" s="861" t="s">
        <v>796</v>
      </c>
      <c r="AQ8" s="861" t="s">
        <v>1874</v>
      </c>
      <c r="AR8" s="861" t="s">
        <v>1874</v>
      </c>
      <c r="AS8" s="861" t="s">
        <v>1875</v>
      </c>
      <c r="AT8" s="861"/>
      <c r="AU8" s="861" t="s">
        <v>1874</v>
      </c>
      <c r="AV8" s="861" t="s">
        <v>1874</v>
      </c>
      <c r="AW8" s="861" t="s">
        <v>1874</v>
      </c>
      <c r="AX8" s="861"/>
      <c r="AY8" s="861"/>
      <c r="AZ8" s="861"/>
      <c r="BA8" s="861"/>
      <c r="BB8" s="861"/>
      <c r="BC8" s="861"/>
      <c r="BD8" s="861"/>
      <c r="BE8" s="861"/>
      <c r="BF8" s="861"/>
      <c r="BG8" s="1097"/>
      <c r="BH8" s="1095"/>
      <c r="BI8" s="1095"/>
    </row>
    <row r="9" spans="1:61" ht="15.75" customHeight="1">
      <c r="A9" s="1091">
        <f t="shared" si="2"/>
        <v>5</v>
      </c>
      <c r="B9" s="1092" t="s">
        <v>279</v>
      </c>
      <c r="C9" s="819" t="s">
        <v>134</v>
      </c>
      <c r="D9" s="672" t="s">
        <v>715</v>
      </c>
      <c r="E9" s="718">
        <v>868578998</v>
      </c>
      <c r="F9" s="1093">
        <v>2.5</v>
      </c>
      <c r="G9" s="819" t="s">
        <v>280</v>
      </c>
      <c r="H9" s="861" t="s">
        <v>1874</v>
      </c>
      <c r="I9" s="861" t="s">
        <v>1874</v>
      </c>
      <c r="J9" s="861" t="s">
        <v>1874</v>
      </c>
      <c r="K9" s="861"/>
      <c r="L9" s="861" t="s">
        <v>1874</v>
      </c>
      <c r="M9" s="861" t="s">
        <v>261</v>
      </c>
      <c r="N9" s="861" t="s">
        <v>1874</v>
      </c>
      <c r="O9" s="861" t="s">
        <v>1874</v>
      </c>
      <c r="P9" s="861" t="s">
        <v>1874</v>
      </c>
      <c r="Q9" s="861" t="s">
        <v>1874</v>
      </c>
      <c r="R9" s="861"/>
      <c r="S9" s="861" t="s">
        <v>1874</v>
      </c>
      <c r="T9" s="861" t="s">
        <v>1874</v>
      </c>
      <c r="U9" s="861" t="s">
        <v>1874</v>
      </c>
      <c r="V9" s="861" t="s">
        <v>1874</v>
      </c>
      <c r="W9" s="861" t="s">
        <v>1874</v>
      </c>
      <c r="X9" s="861" t="s">
        <v>1874</v>
      </c>
      <c r="Y9" s="861" t="s">
        <v>261</v>
      </c>
      <c r="Z9" s="861" t="s">
        <v>1874</v>
      </c>
      <c r="AA9" s="861" t="s">
        <v>1874</v>
      </c>
      <c r="AB9" s="861" t="s">
        <v>1874</v>
      </c>
      <c r="AC9" s="861" t="s">
        <v>1874</v>
      </c>
      <c r="AD9" s="861" t="s">
        <v>1874</v>
      </c>
      <c r="AE9" s="861" t="s">
        <v>1874</v>
      </c>
      <c r="AF9" s="861" t="s">
        <v>1874</v>
      </c>
      <c r="AG9" s="861" t="s">
        <v>1874</v>
      </c>
      <c r="AH9" s="861" t="s">
        <v>1874</v>
      </c>
      <c r="AI9" s="861" t="s">
        <v>1874</v>
      </c>
      <c r="AJ9" s="861" t="s">
        <v>1874</v>
      </c>
      <c r="AK9" s="861"/>
      <c r="AL9" s="861"/>
      <c r="AM9" s="861"/>
      <c r="AN9" s="861" t="s">
        <v>1874</v>
      </c>
      <c r="AO9" s="861"/>
      <c r="AP9" s="861" t="s">
        <v>1874</v>
      </c>
      <c r="AQ9" s="861" t="s">
        <v>1874</v>
      </c>
      <c r="AR9" s="861"/>
      <c r="AS9" s="861"/>
      <c r="AT9" s="861"/>
      <c r="AU9" s="861" t="s">
        <v>1874</v>
      </c>
      <c r="AV9" s="861"/>
      <c r="AW9" s="861"/>
      <c r="AX9" s="861"/>
      <c r="AY9" s="861"/>
      <c r="AZ9" s="861"/>
      <c r="BA9" s="861"/>
      <c r="BB9" s="861"/>
      <c r="BC9" s="861"/>
      <c r="BD9" s="861"/>
      <c r="BE9" s="861"/>
      <c r="BF9" s="861"/>
      <c r="BG9" s="1097"/>
      <c r="BH9" s="1095"/>
      <c r="BI9" s="1095"/>
    </row>
    <row r="10" spans="1:61" ht="15.75" customHeight="1">
      <c r="A10" s="1098">
        <f t="shared" si="2"/>
        <v>6</v>
      </c>
      <c r="B10" s="1099" t="s">
        <v>279</v>
      </c>
      <c r="C10" s="1099" t="s">
        <v>63</v>
      </c>
      <c r="D10" s="1100" t="s">
        <v>20</v>
      </c>
      <c r="E10" s="1101">
        <v>974392325</v>
      </c>
      <c r="F10" s="1102">
        <v>15</v>
      </c>
      <c r="G10" s="1099" t="s">
        <v>718</v>
      </c>
      <c r="H10" s="1103" t="s">
        <v>1874</v>
      </c>
      <c r="I10" s="1103"/>
      <c r="J10" s="1103"/>
      <c r="K10" s="1103"/>
      <c r="L10" s="1103"/>
      <c r="M10" s="1103"/>
      <c r="N10" s="1103"/>
      <c r="O10" s="1103"/>
      <c r="P10" s="1103"/>
      <c r="Q10" s="1103"/>
      <c r="R10" s="1103"/>
      <c r="S10" s="1103"/>
      <c r="T10" s="1103"/>
      <c r="U10" s="1103"/>
      <c r="V10" s="861" t="s">
        <v>1874</v>
      </c>
      <c r="W10" s="1103"/>
      <c r="X10" s="1103"/>
      <c r="Y10" s="1103"/>
      <c r="Z10" s="1103"/>
      <c r="AA10" s="1103"/>
      <c r="AB10" s="1103"/>
      <c r="AC10" s="1103"/>
      <c r="AD10" s="1103"/>
      <c r="AE10" s="1103"/>
      <c r="AF10" s="1103"/>
      <c r="AG10" s="1103"/>
      <c r="AH10" s="1103"/>
      <c r="AI10" s="1103"/>
      <c r="AJ10" s="1103"/>
      <c r="AK10" s="1103"/>
      <c r="AL10" s="1103"/>
      <c r="AM10" s="1103"/>
      <c r="AN10" s="1103"/>
      <c r="AO10" s="1103"/>
      <c r="AP10" s="1103"/>
      <c r="AQ10" s="1103"/>
      <c r="AR10" s="1103"/>
      <c r="AS10" s="1103"/>
      <c r="AT10" s="1103"/>
      <c r="AU10" s="1103"/>
      <c r="AV10" s="1103"/>
      <c r="AW10" s="1103"/>
      <c r="AX10" s="1103"/>
      <c r="AY10" s="1103"/>
      <c r="AZ10" s="1103"/>
      <c r="BA10" s="1103"/>
      <c r="BB10" s="1103"/>
      <c r="BC10" s="1103"/>
      <c r="BD10" s="1103"/>
      <c r="BE10" s="1103"/>
      <c r="BF10" s="1103"/>
      <c r="BG10" s="1104"/>
      <c r="BH10" s="1105"/>
      <c r="BI10" s="1105"/>
    </row>
    <row r="11" spans="1:61" ht="15.75" customHeight="1">
      <c r="A11" s="1098">
        <f t="shared" si="2"/>
        <v>7</v>
      </c>
      <c r="B11" s="1099" t="s">
        <v>279</v>
      </c>
      <c r="C11" s="1106" t="s">
        <v>19</v>
      </c>
      <c r="D11" s="1100" t="s">
        <v>31</v>
      </c>
      <c r="E11" s="1101">
        <v>971106882</v>
      </c>
      <c r="F11" s="1102">
        <v>8</v>
      </c>
      <c r="G11" s="1099" t="s">
        <v>256</v>
      </c>
      <c r="H11" s="1103"/>
      <c r="I11" s="1103"/>
      <c r="J11" s="1103"/>
      <c r="K11" s="1103"/>
      <c r="L11" s="1103"/>
      <c r="M11" s="1103"/>
      <c r="N11" s="1103"/>
      <c r="O11" s="1103"/>
      <c r="P11" s="1103"/>
      <c r="Q11" s="1103"/>
      <c r="R11" s="1103"/>
      <c r="S11" s="1103"/>
      <c r="T11" s="1103"/>
      <c r="U11" s="1103"/>
      <c r="V11" s="1103"/>
      <c r="W11" s="1103"/>
      <c r="X11" s="1103"/>
      <c r="Y11" s="1103"/>
      <c r="Z11" s="1103"/>
      <c r="AA11" s="1103"/>
      <c r="AB11" s="1103"/>
      <c r="AC11" s="1103"/>
      <c r="AD11" s="1103"/>
      <c r="AE11" s="1103"/>
      <c r="AF11" s="1103"/>
      <c r="AG11" s="1103"/>
      <c r="AH11" s="1103"/>
      <c r="AI11" s="1103"/>
      <c r="AJ11" s="1103"/>
      <c r="AK11" s="1103"/>
      <c r="AL11" s="1103"/>
      <c r="AM11" s="1103"/>
      <c r="AN11" s="1103"/>
      <c r="AO11" s="1103"/>
      <c r="AP11" s="1103"/>
      <c r="AQ11" s="1103"/>
      <c r="AR11" s="1103"/>
      <c r="AS11" s="1103"/>
      <c r="AT11" s="1103"/>
      <c r="AU11" s="1103"/>
      <c r="AV11" s="1103"/>
      <c r="AW11" s="1103"/>
      <c r="AX11" s="1103"/>
      <c r="AY11" s="1103"/>
      <c r="AZ11" s="1103"/>
      <c r="BA11" s="1103"/>
      <c r="BB11" s="1103"/>
      <c r="BC11" s="1103"/>
      <c r="BD11" s="1103"/>
      <c r="BE11" s="1103"/>
      <c r="BF11" s="1103"/>
      <c r="BG11" s="1104"/>
      <c r="BH11" s="1105"/>
      <c r="BI11" s="1105"/>
    </row>
    <row r="12" spans="1:61" ht="15.75" customHeight="1">
      <c r="A12" s="1098">
        <f t="shared" si="2"/>
        <v>8</v>
      </c>
      <c r="B12" s="1099" t="s">
        <v>279</v>
      </c>
      <c r="C12" s="1106" t="s">
        <v>719</v>
      </c>
      <c r="D12" s="1100" t="s">
        <v>37</v>
      </c>
      <c r="E12" s="1101">
        <v>967884730</v>
      </c>
      <c r="F12" s="1107">
        <v>15</v>
      </c>
      <c r="G12" s="1099" t="s">
        <v>256</v>
      </c>
      <c r="H12" s="1103"/>
      <c r="I12" s="1103" t="s">
        <v>1874</v>
      </c>
      <c r="J12" s="1103"/>
      <c r="K12" s="1103"/>
      <c r="L12" s="1103"/>
      <c r="M12" s="1103"/>
      <c r="N12" s="1103"/>
      <c r="O12" s="1103"/>
      <c r="P12" s="1103"/>
      <c r="Q12" s="1103"/>
      <c r="R12" s="1103"/>
      <c r="S12" s="1103" t="s">
        <v>1874</v>
      </c>
      <c r="T12" s="1103"/>
      <c r="U12" s="1103"/>
      <c r="V12" s="1103"/>
      <c r="W12" s="1103"/>
      <c r="X12" s="1103"/>
      <c r="Y12" s="1103"/>
      <c r="Z12" s="1103"/>
      <c r="AA12" s="1103"/>
      <c r="AB12" s="1103"/>
      <c r="AC12" s="1103"/>
      <c r="AD12" s="1103"/>
      <c r="AE12" s="1103"/>
      <c r="AF12" s="1103"/>
      <c r="AG12" s="1103"/>
      <c r="AH12" s="1103"/>
      <c r="AI12" s="1103"/>
      <c r="AJ12" s="1103"/>
      <c r="AK12" s="1103"/>
      <c r="AL12" s="1103"/>
      <c r="AM12" s="1103"/>
      <c r="AN12" s="1103"/>
      <c r="AO12" s="1103"/>
      <c r="AP12" s="1103"/>
      <c r="AQ12" s="1103"/>
      <c r="AR12" s="1103"/>
      <c r="AS12" s="1103"/>
      <c r="AT12" s="1103"/>
      <c r="AU12" s="1103"/>
      <c r="AV12" s="1103"/>
      <c r="AW12" s="1103"/>
      <c r="AX12" s="1103"/>
      <c r="AY12" s="1103"/>
      <c r="AZ12" s="1103"/>
      <c r="BA12" s="1103"/>
      <c r="BB12" s="1103"/>
      <c r="BC12" s="1103"/>
      <c r="BD12" s="1103"/>
      <c r="BE12" s="1103"/>
      <c r="BF12" s="1103"/>
      <c r="BG12" s="1104"/>
      <c r="BH12" s="1105"/>
      <c r="BI12" s="1105"/>
    </row>
    <row r="13" spans="1:61" ht="15.75" customHeight="1">
      <c r="A13" s="1098">
        <f t="shared" si="2"/>
        <v>9</v>
      </c>
      <c r="B13" s="1099" t="s">
        <v>279</v>
      </c>
      <c r="C13" s="1099" t="s">
        <v>339</v>
      </c>
      <c r="D13" s="1100" t="s">
        <v>216</v>
      </c>
      <c r="E13" s="1101">
        <v>326522825</v>
      </c>
      <c r="F13" s="1108" t="s">
        <v>721</v>
      </c>
      <c r="G13" s="1099" t="s">
        <v>256</v>
      </c>
      <c r="H13" s="1103"/>
      <c r="I13" s="1103"/>
      <c r="J13" s="1103" t="s">
        <v>1874</v>
      </c>
      <c r="K13" s="1103" t="s">
        <v>1874</v>
      </c>
      <c r="L13" s="1103"/>
      <c r="M13" s="1103" t="s">
        <v>1874</v>
      </c>
      <c r="N13" s="1103" t="s">
        <v>1874</v>
      </c>
      <c r="O13" s="1103"/>
      <c r="P13" s="1103"/>
      <c r="Q13" s="1103" t="s">
        <v>1874</v>
      </c>
      <c r="R13" s="1103" t="s">
        <v>1874</v>
      </c>
      <c r="S13" s="1103"/>
      <c r="T13" s="1103" t="s">
        <v>1874</v>
      </c>
      <c r="U13" s="1103" t="s">
        <v>1874</v>
      </c>
      <c r="V13" s="1103"/>
      <c r="W13" s="1103"/>
      <c r="X13" s="1103"/>
      <c r="Y13" s="1103"/>
      <c r="Z13" s="1103"/>
      <c r="AA13" s="1103"/>
      <c r="AB13" s="1103"/>
      <c r="AC13" s="1103"/>
      <c r="AD13" s="1103"/>
      <c r="AE13" s="1103"/>
      <c r="AF13" s="1103"/>
      <c r="AG13" s="1103"/>
      <c r="AH13" s="1103"/>
      <c r="AI13" s="1103"/>
      <c r="AJ13" s="1103"/>
      <c r="AK13" s="1103"/>
      <c r="AL13" s="1103"/>
      <c r="AM13" s="1103"/>
      <c r="AN13" s="1103"/>
      <c r="AO13" s="1103"/>
      <c r="AP13" s="1103"/>
      <c r="AQ13" s="1103"/>
      <c r="AR13" s="1103"/>
      <c r="AS13" s="1103"/>
      <c r="AT13" s="1103"/>
      <c r="AU13" s="1103"/>
      <c r="AV13" s="1103"/>
      <c r="AW13" s="1103"/>
      <c r="AX13" s="1103"/>
      <c r="AY13" s="1103"/>
      <c r="AZ13" s="1103"/>
      <c r="BA13" s="1103"/>
      <c r="BB13" s="1103"/>
      <c r="BC13" s="1103"/>
      <c r="BD13" s="1103"/>
      <c r="BE13" s="1103"/>
      <c r="BF13" s="1103"/>
      <c r="BG13" s="1104"/>
      <c r="BH13" s="1105"/>
      <c r="BI13" s="1105"/>
    </row>
    <row r="14" spans="1:61" ht="15.75" customHeight="1">
      <c r="A14" s="1098">
        <f t="shared" si="2"/>
        <v>10</v>
      </c>
      <c r="B14" s="1099" t="s">
        <v>279</v>
      </c>
      <c r="C14" s="1099" t="s">
        <v>338</v>
      </c>
      <c r="D14" s="1100"/>
      <c r="E14" s="1109"/>
      <c r="F14" s="1110" t="s">
        <v>721</v>
      </c>
      <c r="G14" s="1099" t="s">
        <v>256</v>
      </c>
      <c r="H14" s="1103"/>
      <c r="I14" s="1103" t="s">
        <v>1874</v>
      </c>
      <c r="J14" s="1103" t="s">
        <v>1874</v>
      </c>
      <c r="K14" s="1103" t="s">
        <v>1874</v>
      </c>
      <c r="L14" s="1103" t="s">
        <v>1874</v>
      </c>
      <c r="M14" s="1103"/>
      <c r="N14" s="1103"/>
      <c r="O14" s="1103"/>
      <c r="P14" s="1103"/>
      <c r="Q14" s="1103"/>
      <c r="R14" s="1103" t="s">
        <v>1874</v>
      </c>
      <c r="S14" s="1103"/>
      <c r="T14" s="1103"/>
      <c r="U14" s="1103"/>
      <c r="V14" s="1103"/>
      <c r="W14" s="1103"/>
      <c r="X14" s="1103"/>
      <c r="Y14" s="1103"/>
      <c r="Z14" s="1103"/>
      <c r="AA14" s="1103"/>
      <c r="AB14" s="1103"/>
      <c r="AC14" s="1103"/>
      <c r="AD14" s="1103"/>
      <c r="AE14" s="1103"/>
      <c r="AF14" s="1103"/>
      <c r="AG14" s="1103"/>
      <c r="AH14" s="1103"/>
      <c r="AI14" s="1103"/>
      <c r="AJ14" s="1103"/>
      <c r="AK14" s="1103"/>
      <c r="AL14" s="1103"/>
      <c r="AM14" s="1103"/>
      <c r="AN14" s="1103"/>
      <c r="AO14" s="1103"/>
      <c r="AP14" s="1103"/>
      <c r="AQ14" s="1103"/>
      <c r="AR14" s="1103"/>
      <c r="AS14" s="1103"/>
      <c r="AT14" s="1103"/>
      <c r="AU14" s="1103"/>
      <c r="AV14" s="1103"/>
      <c r="AW14" s="1103"/>
      <c r="AX14" s="1103"/>
      <c r="AY14" s="1103"/>
      <c r="AZ14" s="1103"/>
      <c r="BA14" s="1103"/>
      <c r="BB14" s="1103"/>
      <c r="BC14" s="1103"/>
      <c r="BD14" s="1103"/>
      <c r="BE14" s="1103"/>
      <c r="BF14" s="1103"/>
      <c r="BG14" s="1104"/>
      <c r="BH14" s="1105"/>
      <c r="BI14" s="1105"/>
    </row>
    <row r="15" spans="1:61" ht="15.75" customHeight="1">
      <c r="A15" s="1098">
        <f t="shared" si="2"/>
        <v>11</v>
      </c>
      <c r="B15" s="1099" t="s">
        <v>279</v>
      </c>
      <c r="C15" s="271" t="s">
        <v>318</v>
      </c>
      <c r="D15" s="1111" t="s">
        <v>241</v>
      </c>
      <c r="E15" s="1112">
        <v>969820625</v>
      </c>
      <c r="F15" s="1113" t="s">
        <v>721</v>
      </c>
      <c r="G15" s="1099" t="s">
        <v>256</v>
      </c>
      <c r="H15" s="1103"/>
      <c r="I15" s="1103"/>
      <c r="J15" s="1103"/>
      <c r="K15" s="1103"/>
      <c r="L15" s="1103"/>
      <c r="M15" s="1103"/>
      <c r="N15" s="1103" t="s">
        <v>1874</v>
      </c>
      <c r="O15" s="1103" t="s">
        <v>1874</v>
      </c>
      <c r="P15" s="1103"/>
      <c r="Q15" s="1103" t="s">
        <v>1874</v>
      </c>
      <c r="R15" s="1103"/>
      <c r="S15" s="1103"/>
      <c r="T15" s="1103"/>
      <c r="U15" s="1103"/>
      <c r="V15" s="1103"/>
      <c r="W15" s="1103"/>
      <c r="X15" s="1103"/>
      <c r="Y15" s="1103"/>
      <c r="Z15" s="1103"/>
      <c r="AA15" s="1103"/>
      <c r="AB15" s="1103"/>
      <c r="AC15" s="1103"/>
      <c r="AD15" s="1103"/>
      <c r="AE15" s="1103"/>
      <c r="AF15" s="1103"/>
      <c r="AG15" s="1103"/>
      <c r="AH15" s="1103"/>
      <c r="AI15" s="1103"/>
      <c r="AJ15" s="1103"/>
      <c r="AK15" s="1103"/>
      <c r="AL15" s="1103"/>
      <c r="AM15" s="1103"/>
      <c r="AN15" s="1103"/>
      <c r="AO15" s="1103"/>
      <c r="AP15" s="1103"/>
      <c r="AQ15" s="1103"/>
      <c r="AR15" s="1103"/>
      <c r="AS15" s="1103"/>
      <c r="AT15" s="1103"/>
      <c r="AU15" s="1103"/>
      <c r="AV15" s="1103"/>
      <c r="AW15" s="1103"/>
      <c r="AX15" s="1103"/>
      <c r="AY15" s="1103"/>
      <c r="AZ15" s="1103"/>
      <c r="BA15" s="1103"/>
      <c r="BB15" s="1103"/>
      <c r="BC15" s="1103"/>
      <c r="BD15" s="1103"/>
      <c r="BE15" s="1103"/>
      <c r="BF15" s="1103"/>
      <c r="BG15" s="1104"/>
      <c r="BH15" s="1105"/>
      <c r="BI15" s="1105"/>
    </row>
    <row r="16" spans="1:61" ht="15.75" customHeight="1">
      <c r="A16" s="1098">
        <f t="shared" si="2"/>
        <v>12</v>
      </c>
      <c r="B16" s="1099" t="s">
        <v>279</v>
      </c>
      <c r="C16" s="271" t="s">
        <v>323</v>
      </c>
      <c r="D16" s="1100" t="s">
        <v>324</v>
      </c>
      <c r="E16" s="1101">
        <v>974072826</v>
      </c>
      <c r="F16" s="1113" t="s">
        <v>721</v>
      </c>
      <c r="G16" s="1099" t="s">
        <v>256</v>
      </c>
      <c r="H16" s="1103"/>
      <c r="I16" s="1103"/>
      <c r="J16" s="1103"/>
      <c r="K16" s="1103"/>
      <c r="L16" s="1103"/>
      <c r="M16" s="1103"/>
      <c r="N16" s="1103"/>
      <c r="O16" s="1103"/>
      <c r="P16" s="1103"/>
      <c r="Q16" s="1103"/>
      <c r="R16" s="1103"/>
      <c r="S16" s="1103" t="s">
        <v>1874</v>
      </c>
      <c r="T16" s="1103"/>
      <c r="U16" s="1103"/>
      <c r="V16" s="1103"/>
      <c r="W16" s="1103"/>
      <c r="X16" s="1103"/>
      <c r="Y16" s="1103"/>
      <c r="Z16" s="1103"/>
      <c r="AA16" s="1103"/>
      <c r="AB16" s="1103"/>
      <c r="AC16" s="1103"/>
      <c r="AD16" s="1103"/>
      <c r="AE16" s="1103"/>
      <c r="AF16" s="1103"/>
      <c r="AG16" s="1103"/>
      <c r="AH16" s="1103"/>
      <c r="AI16" s="1103"/>
      <c r="AJ16" s="1103"/>
      <c r="AK16" s="1103"/>
      <c r="AL16" s="1103"/>
      <c r="AM16" s="1103"/>
      <c r="AN16" s="1103"/>
      <c r="AO16" s="1103"/>
      <c r="AP16" s="1103"/>
      <c r="AQ16" s="1103"/>
      <c r="AR16" s="1103"/>
      <c r="AS16" s="1103"/>
      <c r="AT16" s="1103"/>
      <c r="AU16" s="1103"/>
      <c r="AV16" s="1103"/>
      <c r="AW16" s="1103"/>
      <c r="AX16" s="1103"/>
      <c r="AY16" s="1103"/>
      <c r="AZ16" s="1103"/>
      <c r="BA16" s="1103"/>
      <c r="BB16" s="1103"/>
      <c r="BC16" s="1103"/>
      <c r="BD16" s="1103"/>
      <c r="BE16" s="1103"/>
      <c r="BF16" s="1103"/>
      <c r="BG16" s="1104"/>
      <c r="BH16" s="1105"/>
      <c r="BI16" s="1105"/>
    </row>
    <row r="17" spans="1:61" ht="15.75" customHeight="1">
      <c r="A17" s="1098">
        <f t="shared" si="2"/>
        <v>13</v>
      </c>
      <c r="B17" s="1099" t="s">
        <v>279</v>
      </c>
      <c r="C17" s="1099" t="s">
        <v>342</v>
      </c>
      <c r="D17" s="1100" t="s">
        <v>246</v>
      </c>
      <c r="E17" s="1101">
        <v>974172336</v>
      </c>
      <c r="F17" s="1108" t="s">
        <v>341</v>
      </c>
      <c r="G17" s="1099" t="s">
        <v>256</v>
      </c>
      <c r="H17" s="1103"/>
      <c r="I17" s="1103" t="s">
        <v>1874</v>
      </c>
      <c r="J17" s="1103" t="s">
        <v>1874</v>
      </c>
      <c r="K17" s="1103"/>
      <c r="L17" s="1103"/>
      <c r="M17" s="1103" t="s">
        <v>1874</v>
      </c>
      <c r="N17" s="1103" t="s">
        <v>1874</v>
      </c>
      <c r="O17" s="1103"/>
      <c r="P17" s="1103"/>
      <c r="Q17" s="1103"/>
      <c r="R17" s="1103"/>
      <c r="S17" s="1103"/>
      <c r="T17" s="1103"/>
      <c r="U17" s="1103"/>
      <c r="V17" s="1103"/>
      <c r="W17" s="1103"/>
      <c r="X17" s="1103"/>
      <c r="Y17" s="1103"/>
      <c r="Z17" s="1103"/>
      <c r="AA17" s="1103"/>
      <c r="AB17" s="1103"/>
      <c r="AC17" s="1103"/>
      <c r="AD17" s="1103"/>
      <c r="AE17" s="1103"/>
      <c r="AF17" s="1103"/>
      <c r="AG17" s="1103"/>
      <c r="AH17" s="1103"/>
      <c r="AI17" s="1103"/>
      <c r="AJ17" s="1103"/>
      <c r="AK17" s="1103"/>
      <c r="AL17" s="1103"/>
      <c r="AM17" s="1103"/>
      <c r="AN17" s="1103"/>
      <c r="AO17" s="1103"/>
      <c r="AP17" s="1103"/>
      <c r="AQ17" s="1103"/>
      <c r="AR17" s="1103"/>
      <c r="AS17" s="1103"/>
      <c r="AT17" s="1103"/>
      <c r="AU17" s="1103"/>
      <c r="AV17" s="1103"/>
      <c r="AW17" s="1103"/>
      <c r="AX17" s="1103"/>
      <c r="AY17" s="1103"/>
      <c r="AZ17" s="1103"/>
      <c r="BA17" s="1103"/>
      <c r="BB17" s="1103"/>
      <c r="BC17" s="1103"/>
      <c r="BD17" s="1103"/>
      <c r="BE17" s="1103"/>
      <c r="BF17" s="1103"/>
      <c r="BG17" s="1104"/>
      <c r="BH17" s="1105"/>
      <c r="BI17" s="1105"/>
    </row>
    <row r="18" spans="1:61" ht="15.75" customHeight="1">
      <c r="A18" s="1098">
        <f t="shared" si="2"/>
        <v>14</v>
      </c>
      <c r="B18" s="1099" t="s">
        <v>279</v>
      </c>
      <c r="C18" s="1099" t="s">
        <v>343</v>
      </c>
      <c r="D18" s="1100" t="s">
        <v>299</v>
      </c>
      <c r="E18" s="1101">
        <v>964343887</v>
      </c>
      <c r="F18" s="1108" t="s">
        <v>341</v>
      </c>
      <c r="G18" s="1099" t="s">
        <v>256</v>
      </c>
      <c r="H18" s="1103"/>
      <c r="I18" s="1103"/>
      <c r="J18" s="1103"/>
      <c r="K18" s="1103" t="s">
        <v>1874</v>
      </c>
      <c r="L18" s="1103"/>
      <c r="M18" s="1103" t="s">
        <v>1874</v>
      </c>
      <c r="N18" s="1103" t="s">
        <v>1874</v>
      </c>
      <c r="O18" s="1103"/>
      <c r="P18" s="1103"/>
      <c r="Q18" s="1103" t="s">
        <v>1874</v>
      </c>
      <c r="R18" s="1103"/>
      <c r="S18" s="1103" t="s">
        <v>1874</v>
      </c>
      <c r="T18" s="1103"/>
      <c r="U18" s="1103" t="s">
        <v>1874</v>
      </c>
      <c r="V18" s="1103"/>
      <c r="W18" s="1103"/>
      <c r="X18" s="1103"/>
      <c r="Y18" s="1103"/>
      <c r="Z18" s="1103"/>
      <c r="AA18" s="1103"/>
      <c r="AB18" s="1103"/>
      <c r="AC18" s="1103"/>
      <c r="AD18" s="1103"/>
      <c r="AE18" s="1103"/>
      <c r="AF18" s="1103"/>
      <c r="AG18" s="1103"/>
      <c r="AH18" s="1103"/>
      <c r="AI18" s="1103"/>
      <c r="AJ18" s="1103"/>
      <c r="AK18" s="1103"/>
      <c r="AL18" s="1103"/>
      <c r="AM18" s="1103"/>
      <c r="AN18" s="1103"/>
      <c r="AO18" s="1103"/>
      <c r="AP18" s="1103"/>
      <c r="AQ18" s="1103"/>
      <c r="AR18" s="1103"/>
      <c r="AS18" s="1103"/>
      <c r="AT18" s="1103"/>
      <c r="AU18" s="1103"/>
      <c r="AV18" s="1103"/>
      <c r="AW18" s="1103"/>
      <c r="AX18" s="1103"/>
      <c r="AY18" s="1103"/>
      <c r="AZ18" s="1103"/>
      <c r="BA18" s="1103"/>
      <c r="BB18" s="1103"/>
      <c r="BC18" s="1103"/>
      <c r="BD18" s="1103"/>
      <c r="BE18" s="1103"/>
      <c r="BF18" s="1103"/>
      <c r="BG18" s="1104"/>
      <c r="BH18" s="1105"/>
      <c r="BI18" s="1105"/>
    </row>
    <row r="19" spans="1:61" ht="15.75" customHeight="1">
      <c r="A19" s="1098">
        <f t="shared" si="2"/>
        <v>15</v>
      </c>
      <c r="B19" s="1099" t="s">
        <v>279</v>
      </c>
      <c r="C19" s="1099" t="s">
        <v>340</v>
      </c>
      <c r="D19" s="1100" t="s">
        <v>326</v>
      </c>
      <c r="E19" s="1101">
        <v>379427150</v>
      </c>
      <c r="F19" s="1102" t="s">
        <v>341</v>
      </c>
      <c r="G19" s="1099" t="s">
        <v>256</v>
      </c>
      <c r="H19" s="1103"/>
      <c r="I19" s="1103" t="s">
        <v>1874</v>
      </c>
      <c r="J19" s="1103" t="s">
        <v>1874</v>
      </c>
      <c r="K19" s="1103"/>
      <c r="L19" s="1103"/>
      <c r="M19" s="1103" t="s">
        <v>1874</v>
      </c>
      <c r="N19" s="1103" t="s">
        <v>1874</v>
      </c>
      <c r="O19" s="1103"/>
      <c r="P19" s="1103" t="s">
        <v>1874</v>
      </c>
      <c r="Q19" s="1103" t="s">
        <v>1874</v>
      </c>
      <c r="R19" s="1103"/>
      <c r="S19" s="1103"/>
      <c r="T19" s="1103" t="s">
        <v>1874</v>
      </c>
      <c r="U19" s="1103" t="s">
        <v>1874</v>
      </c>
      <c r="V19" s="1103"/>
      <c r="W19" s="1103"/>
      <c r="X19" s="1103"/>
      <c r="Y19" s="1103"/>
      <c r="Z19" s="1103"/>
      <c r="AA19" s="1103"/>
      <c r="AB19" s="1103"/>
      <c r="AC19" s="1103"/>
      <c r="AD19" s="1103"/>
      <c r="AE19" s="1103"/>
      <c r="AF19" s="1103"/>
      <c r="AG19" s="1103"/>
      <c r="AH19" s="1103"/>
      <c r="AI19" s="1103"/>
      <c r="AJ19" s="1103"/>
      <c r="AK19" s="1103"/>
      <c r="AL19" s="1103"/>
      <c r="AM19" s="1103"/>
      <c r="AN19" s="1103"/>
      <c r="AO19" s="1103"/>
      <c r="AP19" s="1103"/>
      <c r="AQ19" s="1103"/>
      <c r="AR19" s="1103"/>
      <c r="AS19" s="1103"/>
      <c r="AT19" s="1103"/>
      <c r="AU19" s="1103"/>
      <c r="AV19" s="1103"/>
      <c r="AW19" s="1103"/>
      <c r="AX19" s="1103"/>
      <c r="AY19" s="1103"/>
      <c r="AZ19" s="1103"/>
      <c r="BA19" s="1103"/>
      <c r="BB19" s="1103"/>
      <c r="BC19" s="1103"/>
      <c r="BD19" s="1103"/>
      <c r="BE19" s="1103"/>
      <c r="BF19" s="1103"/>
      <c r="BG19" s="1104"/>
      <c r="BH19" s="1104"/>
      <c r="BI19" s="1104"/>
    </row>
    <row r="20" spans="1:61" ht="15.75" customHeight="1">
      <c r="A20" s="1098">
        <f t="shared" si="2"/>
        <v>16</v>
      </c>
      <c r="B20" s="1099" t="s">
        <v>279</v>
      </c>
      <c r="C20" s="1099" t="s">
        <v>110</v>
      </c>
      <c r="D20" s="1100" t="s">
        <v>74</v>
      </c>
      <c r="E20" s="1101">
        <v>923453896</v>
      </c>
      <c r="F20" s="1102">
        <v>8</v>
      </c>
      <c r="G20" s="1099" t="s">
        <v>256</v>
      </c>
      <c r="H20" s="1103"/>
      <c r="I20" s="1103"/>
      <c r="J20" s="1103"/>
      <c r="K20" s="1103"/>
      <c r="L20" s="1103"/>
      <c r="M20" s="1103"/>
      <c r="N20" s="1103"/>
      <c r="O20" s="1103"/>
      <c r="P20" s="1103"/>
      <c r="Q20" s="1103"/>
      <c r="R20" s="1103"/>
      <c r="S20" s="1103"/>
      <c r="T20" s="1103"/>
      <c r="U20" s="1103"/>
      <c r="V20" s="1103"/>
      <c r="W20" s="1103"/>
      <c r="X20" s="1103"/>
      <c r="Y20" s="1103"/>
      <c r="Z20" s="1103"/>
      <c r="AA20" s="1103"/>
      <c r="AB20" s="1103"/>
      <c r="AC20" s="1103"/>
      <c r="AD20" s="1103"/>
      <c r="AE20" s="1103"/>
      <c r="AF20" s="1103"/>
      <c r="AG20" s="1103"/>
      <c r="AH20" s="1103"/>
      <c r="AI20" s="1103"/>
      <c r="AJ20" s="1103"/>
      <c r="AK20" s="1103"/>
      <c r="AL20" s="1103"/>
      <c r="AM20" s="1103"/>
      <c r="AN20" s="1103"/>
      <c r="AO20" s="1103"/>
      <c r="AP20" s="1103"/>
      <c r="AQ20" s="1103"/>
      <c r="AR20" s="1103"/>
      <c r="AS20" s="1103"/>
      <c r="AT20" s="1103"/>
      <c r="AU20" s="1103"/>
      <c r="AV20" s="1103"/>
      <c r="AW20" s="1103"/>
      <c r="AX20" s="1103"/>
      <c r="AY20" s="1103"/>
      <c r="AZ20" s="1103"/>
      <c r="BA20" s="1103"/>
      <c r="BB20" s="1103"/>
      <c r="BC20" s="1103"/>
      <c r="BD20" s="1103"/>
      <c r="BE20" s="1103"/>
      <c r="BF20" s="1103"/>
      <c r="BG20" s="1104"/>
      <c r="BH20" s="1105"/>
      <c r="BI20" s="1105"/>
    </row>
    <row r="21" spans="1:61" ht="15.75" customHeight="1">
      <c r="A21" s="1098">
        <f t="shared" si="2"/>
        <v>17</v>
      </c>
      <c r="B21" s="1099" t="s">
        <v>279</v>
      </c>
      <c r="C21" s="1099" t="s">
        <v>117</v>
      </c>
      <c r="D21" s="1100" t="s">
        <v>15</v>
      </c>
      <c r="E21" s="1101">
        <v>961571433</v>
      </c>
      <c r="F21" s="1102">
        <v>8</v>
      </c>
      <c r="G21" s="1099" t="s">
        <v>256</v>
      </c>
      <c r="H21" s="1103" t="s">
        <v>1874</v>
      </c>
      <c r="I21" s="1103"/>
      <c r="J21" s="1103"/>
      <c r="K21" s="1103" t="s">
        <v>1874</v>
      </c>
      <c r="L21" s="1103" t="s">
        <v>1874</v>
      </c>
      <c r="M21" s="1103" t="s">
        <v>1874</v>
      </c>
      <c r="N21" s="1103"/>
      <c r="O21" s="1103" t="s">
        <v>1874</v>
      </c>
      <c r="P21" s="1103" t="s">
        <v>1874</v>
      </c>
      <c r="Q21" s="1103"/>
      <c r="R21" s="1103" t="s">
        <v>1874</v>
      </c>
      <c r="S21" s="1103"/>
      <c r="T21" s="1103"/>
      <c r="U21" s="1103" t="s">
        <v>1874</v>
      </c>
      <c r="V21" s="1103"/>
      <c r="W21" s="1103"/>
      <c r="X21" s="1103"/>
      <c r="Y21" s="1103"/>
      <c r="Z21" s="1103"/>
      <c r="AA21" s="1103"/>
      <c r="AB21" s="1103"/>
      <c r="AC21" s="1103"/>
      <c r="AD21" s="1103"/>
      <c r="AE21" s="1103"/>
      <c r="AF21" s="1103"/>
      <c r="AG21" s="1103"/>
      <c r="AH21" s="1103"/>
      <c r="AI21" s="1103"/>
      <c r="AJ21" s="1103"/>
      <c r="AK21" s="1103"/>
      <c r="AL21" s="1103"/>
      <c r="AM21" s="1103"/>
      <c r="AN21" s="1103"/>
      <c r="AO21" s="1103"/>
      <c r="AP21" s="1103"/>
      <c r="AQ21" s="1103"/>
      <c r="AR21" s="1103"/>
      <c r="AS21" s="1103"/>
      <c r="AT21" s="1103"/>
      <c r="AU21" s="1103"/>
      <c r="AV21" s="1103"/>
      <c r="AW21" s="1103"/>
      <c r="AX21" s="1103"/>
      <c r="AY21" s="1103"/>
      <c r="AZ21" s="1103"/>
      <c r="BA21" s="1103"/>
      <c r="BB21" s="1103"/>
      <c r="BC21" s="1103"/>
      <c r="BD21" s="1103"/>
      <c r="BE21" s="1103"/>
      <c r="BF21" s="1103"/>
      <c r="BG21" s="1104"/>
      <c r="BH21" s="1104"/>
      <c r="BI21" s="1104"/>
    </row>
    <row r="22" spans="1:61" ht="15.75" customHeight="1">
      <c r="A22" s="1098">
        <f t="shared" si="2"/>
        <v>18</v>
      </c>
      <c r="B22" s="1099" t="s">
        <v>279</v>
      </c>
      <c r="C22" s="1099" t="s">
        <v>728</v>
      </c>
      <c r="D22" s="1100" t="s">
        <v>322</v>
      </c>
      <c r="E22" s="1101">
        <v>989118712</v>
      </c>
      <c r="F22" s="1114">
        <v>15</v>
      </c>
      <c r="G22" s="1099" t="s">
        <v>256</v>
      </c>
      <c r="H22" s="1103"/>
      <c r="I22" s="1103"/>
      <c r="J22" s="1103"/>
      <c r="K22" s="1103"/>
      <c r="L22" s="1103"/>
      <c r="M22" s="1103"/>
      <c r="N22" s="1103"/>
      <c r="O22" s="1103"/>
      <c r="P22" s="1103"/>
      <c r="Q22" s="1103"/>
      <c r="R22" s="1103"/>
      <c r="S22" s="1103"/>
      <c r="T22" s="1103"/>
      <c r="U22" s="1103"/>
      <c r="V22" s="1103"/>
      <c r="W22" s="1103"/>
      <c r="X22" s="1103"/>
      <c r="Y22" s="1103"/>
      <c r="Z22" s="1103"/>
      <c r="AA22" s="1103"/>
      <c r="AB22" s="1103"/>
      <c r="AC22" s="1103"/>
      <c r="AD22" s="1103"/>
      <c r="AE22" s="1103"/>
      <c r="AF22" s="1103"/>
      <c r="AG22" s="1103"/>
      <c r="AH22" s="1103"/>
      <c r="AI22" s="1103"/>
      <c r="AJ22" s="1103"/>
      <c r="AK22" s="1103"/>
      <c r="AL22" s="1103"/>
      <c r="AM22" s="1103"/>
      <c r="AN22" s="1103"/>
      <c r="AO22" s="1103"/>
      <c r="AP22" s="1103"/>
      <c r="AQ22" s="1103"/>
      <c r="AR22" s="1103"/>
      <c r="AS22" s="1103"/>
      <c r="AT22" s="1103"/>
      <c r="AU22" s="1103"/>
      <c r="AV22" s="1103"/>
      <c r="AW22" s="1103"/>
      <c r="AX22" s="1103"/>
      <c r="AY22" s="1103"/>
      <c r="AZ22" s="1103"/>
      <c r="BA22" s="1103"/>
      <c r="BB22" s="1103"/>
      <c r="BC22" s="1103"/>
      <c r="BD22" s="1103"/>
      <c r="BE22" s="1103"/>
      <c r="BF22" s="1103"/>
      <c r="BG22" s="1104"/>
      <c r="BH22" s="1104"/>
      <c r="BI22" s="1104"/>
    </row>
    <row r="23" spans="1:61" ht="15.75" customHeight="1">
      <c r="A23" s="1098">
        <f t="shared" si="2"/>
        <v>19</v>
      </c>
      <c r="B23" s="1106" t="s">
        <v>279</v>
      </c>
      <c r="C23" s="1099" t="s">
        <v>49</v>
      </c>
      <c r="D23" s="1099" t="s">
        <v>158</v>
      </c>
      <c r="E23" s="1101">
        <v>886884883</v>
      </c>
      <c r="F23" s="1107">
        <v>6.5</v>
      </c>
      <c r="G23" s="1099" t="s">
        <v>256</v>
      </c>
      <c r="H23" s="1103"/>
      <c r="I23" s="1103" t="s">
        <v>1874</v>
      </c>
      <c r="J23" s="1103"/>
      <c r="K23" s="1103" t="s">
        <v>1874</v>
      </c>
      <c r="L23" s="1103" t="s">
        <v>1874</v>
      </c>
      <c r="M23" s="1103"/>
      <c r="N23" s="1103" t="s">
        <v>1874</v>
      </c>
      <c r="O23" s="1103" t="s">
        <v>1874</v>
      </c>
      <c r="P23" s="1103" t="s">
        <v>1874</v>
      </c>
      <c r="Q23" s="1103"/>
      <c r="R23" s="1103" t="s">
        <v>1874</v>
      </c>
      <c r="S23" s="1103"/>
      <c r="T23" s="1103"/>
      <c r="U23" s="1103"/>
      <c r="V23" s="1103"/>
      <c r="W23" s="1103"/>
      <c r="X23" s="1103"/>
      <c r="Y23" s="1103"/>
      <c r="Z23" s="1103"/>
      <c r="AA23" s="1103"/>
      <c r="AB23" s="1103"/>
      <c r="AC23" s="1103"/>
      <c r="AD23" s="1103"/>
      <c r="AE23" s="1103"/>
      <c r="AF23" s="1103"/>
      <c r="AG23" s="1103"/>
      <c r="AH23" s="1103"/>
      <c r="AI23" s="1103"/>
      <c r="AJ23" s="1103"/>
      <c r="AK23" s="1103"/>
      <c r="AL23" s="1103"/>
      <c r="AM23" s="1103"/>
      <c r="AN23" s="1103"/>
      <c r="AO23" s="1103"/>
      <c r="AP23" s="1103"/>
      <c r="AQ23" s="1103"/>
      <c r="AR23" s="1103"/>
      <c r="AS23" s="1103"/>
      <c r="AT23" s="1103"/>
      <c r="AU23" s="1103"/>
      <c r="AV23" s="1103"/>
      <c r="AW23" s="1103"/>
      <c r="AX23" s="1103"/>
      <c r="AY23" s="1103"/>
      <c r="AZ23" s="1103"/>
      <c r="BA23" s="1103"/>
      <c r="BB23" s="1103"/>
      <c r="BC23" s="1103"/>
      <c r="BD23" s="1103"/>
      <c r="BE23" s="1103"/>
      <c r="BF23" s="1103"/>
      <c r="BG23" s="1105"/>
      <c r="BH23" s="1105"/>
      <c r="BI23" s="1105"/>
    </row>
    <row r="24" spans="1:61" ht="15.75" customHeight="1">
      <c r="A24" s="1098">
        <f t="shared" si="2"/>
        <v>20</v>
      </c>
      <c r="B24" s="1099" t="s">
        <v>279</v>
      </c>
      <c r="C24" s="1099"/>
      <c r="D24" s="1115" t="s">
        <v>730</v>
      </c>
      <c r="E24" s="1112">
        <v>986164826</v>
      </c>
      <c r="F24" s="1107"/>
      <c r="G24" s="1099" t="s">
        <v>256</v>
      </c>
      <c r="H24" s="1103"/>
      <c r="I24" s="1103"/>
      <c r="J24" s="1103"/>
      <c r="K24" s="1103"/>
      <c r="L24" s="1103"/>
      <c r="M24" s="1103"/>
      <c r="N24" s="1103"/>
      <c r="O24" s="1103"/>
      <c r="P24" s="1103"/>
      <c r="Q24" s="1103"/>
      <c r="R24" s="1103"/>
      <c r="S24" s="1103"/>
      <c r="T24" s="1103"/>
      <c r="U24" s="1103"/>
      <c r="V24" s="1103"/>
      <c r="W24" s="1103"/>
      <c r="X24" s="1103"/>
      <c r="Y24" s="1103"/>
      <c r="Z24" s="1103"/>
      <c r="AA24" s="1103"/>
      <c r="AB24" s="1103"/>
      <c r="AC24" s="1103"/>
      <c r="AD24" s="1103"/>
      <c r="AE24" s="1103"/>
      <c r="AF24" s="1103"/>
      <c r="AG24" s="1103"/>
      <c r="AH24" s="1103"/>
      <c r="AI24" s="1103"/>
      <c r="AJ24" s="1103"/>
      <c r="AK24" s="1103"/>
      <c r="AL24" s="1103"/>
      <c r="AM24" s="1103"/>
      <c r="AN24" s="1103"/>
      <c r="AO24" s="1103"/>
      <c r="AP24" s="1103"/>
      <c r="AQ24" s="1103"/>
      <c r="AR24" s="1103"/>
      <c r="AS24" s="1103"/>
      <c r="AT24" s="1103"/>
      <c r="AU24" s="1103"/>
      <c r="AV24" s="1103"/>
      <c r="AW24" s="1103"/>
      <c r="AX24" s="1103"/>
      <c r="AY24" s="1103"/>
      <c r="AZ24" s="1103"/>
      <c r="BA24" s="1103"/>
      <c r="BB24" s="1103"/>
      <c r="BC24" s="1103"/>
      <c r="BD24" s="1103"/>
      <c r="BE24" s="1103"/>
      <c r="BF24" s="1103"/>
      <c r="BG24" s="1104"/>
      <c r="BH24" s="1104"/>
      <c r="BI24" s="1104"/>
    </row>
    <row r="25" spans="1:61" ht="15.75" customHeight="1">
      <c r="A25" s="1098">
        <f t="shared" si="2"/>
        <v>21</v>
      </c>
      <c r="B25" s="1099" t="s">
        <v>279</v>
      </c>
      <c r="C25" s="1106" t="s">
        <v>30</v>
      </c>
      <c r="D25" s="1115" t="s">
        <v>731</v>
      </c>
      <c r="E25" s="1112">
        <v>983509012</v>
      </c>
      <c r="F25" s="1107">
        <v>6.5</v>
      </c>
      <c r="G25" s="1099" t="s">
        <v>256</v>
      </c>
      <c r="H25" s="1103"/>
      <c r="I25" s="1103"/>
      <c r="J25" s="1103"/>
      <c r="K25" s="1103"/>
      <c r="L25" s="1103"/>
      <c r="M25" s="1103"/>
      <c r="N25" s="1103"/>
      <c r="O25" s="1103"/>
      <c r="P25" s="1103"/>
      <c r="Q25" s="1103"/>
      <c r="R25" s="1103"/>
      <c r="S25" s="1103"/>
      <c r="T25" s="1103"/>
      <c r="U25" s="1103"/>
      <c r="V25" s="1103"/>
      <c r="W25" s="1103"/>
      <c r="X25" s="1103"/>
      <c r="Y25" s="1103"/>
      <c r="Z25" s="1103"/>
      <c r="AA25" s="1103"/>
      <c r="AB25" s="1103"/>
      <c r="AC25" s="1103"/>
      <c r="AD25" s="1103"/>
      <c r="AE25" s="1103"/>
      <c r="AF25" s="1103"/>
      <c r="AG25" s="1103"/>
      <c r="AH25" s="1103"/>
      <c r="AI25" s="1103"/>
      <c r="AJ25" s="1103"/>
      <c r="AK25" s="1103"/>
      <c r="AL25" s="1103"/>
      <c r="AM25" s="1103"/>
      <c r="AN25" s="1103"/>
      <c r="AO25" s="1103"/>
      <c r="AP25" s="1103"/>
      <c r="AQ25" s="1103"/>
      <c r="AR25" s="1103"/>
      <c r="AS25" s="1103"/>
      <c r="AT25" s="1103"/>
      <c r="AU25" s="1103"/>
      <c r="AV25" s="1103"/>
      <c r="AW25" s="1103"/>
      <c r="AX25" s="1103"/>
      <c r="AY25" s="1103"/>
      <c r="AZ25" s="1103"/>
      <c r="BA25" s="1103"/>
      <c r="BB25" s="1103"/>
      <c r="BC25" s="1103"/>
      <c r="BD25" s="1103"/>
      <c r="BE25" s="1103"/>
      <c r="BF25" s="1103"/>
      <c r="BG25" s="1104"/>
      <c r="BH25" s="1104"/>
      <c r="BI25" s="1104"/>
    </row>
    <row r="26" spans="1:61" ht="15.75" customHeight="1">
      <c r="A26" s="1098">
        <f t="shared" si="2"/>
        <v>22</v>
      </c>
      <c r="B26" s="1099" t="s">
        <v>279</v>
      </c>
      <c r="C26" s="1099" t="s">
        <v>14</v>
      </c>
      <c r="D26" s="1115" t="s">
        <v>732</v>
      </c>
      <c r="E26" s="1112">
        <v>862567126</v>
      </c>
      <c r="F26" s="1107">
        <v>8</v>
      </c>
      <c r="G26" s="1099" t="s">
        <v>256</v>
      </c>
      <c r="H26" s="1116"/>
      <c r="I26" s="1116"/>
      <c r="J26" s="1103"/>
      <c r="K26" s="1103"/>
      <c r="L26" s="1103"/>
      <c r="M26" s="1103" t="s">
        <v>1874</v>
      </c>
      <c r="N26" s="1103" t="s">
        <v>1874</v>
      </c>
      <c r="O26" s="1103" t="s">
        <v>1874</v>
      </c>
      <c r="P26" s="1103"/>
      <c r="Q26" s="1103"/>
      <c r="R26" s="1103" t="s">
        <v>1874</v>
      </c>
      <c r="S26" s="1103" t="s">
        <v>1874</v>
      </c>
      <c r="T26" s="1103" t="s">
        <v>1874</v>
      </c>
      <c r="U26" s="1103" t="s">
        <v>1874</v>
      </c>
      <c r="V26" s="1103"/>
      <c r="W26" s="1103"/>
      <c r="X26" s="1103"/>
      <c r="Y26" s="1103"/>
      <c r="Z26" s="1103"/>
      <c r="AA26" s="1103"/>
      <c r="AB26" s="1103"/>
      <c r="AC26" s="1103"/>
      <c r="AD26" s="1103"/>
      <c r="AE26" s="1103"/>
      <c r="AF26" s="1103"/>
      <c r="AG26" s="1103"/>
      <c r="AH26" s="1103"/>
      <c r="AI26" s="1103"/>
      <c r="AJ26" s="1103"/>
      <c r="AK26" s="1103"/>
      <c r="AL26" s="1103"/>
      <c r="AM26" s="1103"/>
      <c r="AN26" s="1103"/>
      <c r="AO26" s="1103"/>
      <c r="AP26" s="1103"/>
      <c r="AQ26" s="1103"/>
      <c r="AR26" s="1103"/>
      <c r="AS26" s="1103"/>
      <c r="AT26" s="1103"/>
      <c r="AU26" s="1103"/>
      <c r="AV26" s="1103"/>
      <c r="AW26" s="1103"/>
      <c r="AX26" s="1103"/>
      <c r="AY26" s="1103"/>
      <c r="AZ26" s="1103"/>
      <c r="BA26" s="1103"/>
      <c r="BB26" s="1103"/>
      <c r="BC26" s="1103"/>
      <c r="BD26" s="1103"/>
      <c r="BE26" s="1103"/>
      <c r="BF26" s="1103"/>
      <c r="BG26" s="1104"/>
      <c r="BH26" s="1104"/>
      <c r="BI26" s="1104"/>
    </row>
    <row r="27" spans="1:61" ht="15.75" customHeight="1">
      <c r="A27" s="1098">
        <f t="shared" si="2"/>
        <v>23</v>
      </c>
      <c r="B27" s="1099" t="s">
        <v>279</v>
      </c>
      <c r="C27" s="1106"/>
      <c r="D27" s="1115" t="s">
        <v>734</v>
      </c>
      <c r="E27" s="1112">
        <v>325532898</v>
      </c>
      <c r="F27" s="1107"/>
      <c r="G27" s="1099" t="s">
        <v>256</v>
      </c>
      <c r="H27" s="1103"/>
      <c r="I27" s="1103"/>
      <c r="J27" s="1103" t="s">
        <v>1874</v>
      </c>
      <c r="K27" s="1103" t="s">
        <v>1874</v>
      </c>
      <c r="L27" s="1103"/>
      <c r="M27" s="1103" t="s">
        <v>1874</v>
      </c>
      <c r="N27" s="1103"/>
      <c r="O27" s="1103"/>
      <c r="P27" s="1103" t="s">
        <v>1874</v>
      </c>
      <c r="Q27" s="1103"/>
      <c r="R27" s="1103"/>
      <c r="S27" s="1103"/>
      <c r="T27" s="1103"/>
      <c r="U27" s="1103"/>
      <c r="V27" s="1103"/>
      <c r="W27" s="1103"/>
      <c r="X27" s="1103"/>
      <c r="Y27" s="1103"/>
      <c r="Z27" s="1103"/>
      <c r="AA27" s="1103"/>
      <c r="AB27" s="1103"/>
      <c r="AC27" s="1103"/>
      <c r="AD27" s="1103"/>
      <c r="AE27" s="1103"/>
      <c r="AF27" s="1103"/>
      <c r="AG27" s="1103"/>
      <c r="AH27" s="1103"/>
      <c r="AI27" s="1103"/>
      <c r="AJ27" s="1103"/>
      <c r="AK27" s="1103"/>
      <c r="AL27" s="1103"/>
      <c r="AM27" s="1103"/>
      <c r="AN27" s="1103"/>
      <c r="AO27" s="1103"/>
      <c r="AP27" s="1103"/>
      <c r="AQ27" s="1103"/>
      <c r="AR27" s="1103"/>
      <c r="AS27" s="1103"/>
      <c r="AT27" s="1103"/>
      <c r="AU27" s="1103"/>
      <c r="AV27" s="1103"/>
      <c r="AW27" s="1103"/>
      <c r="AX27" s="1103"/>
      <c r="AY27" s="1103"/>
      <c r="AZ27" s="1103"/>
      <c r="BA27" s="1103"/>
      <c r="BB27" s="1103"/>
      <c r="BC27" s="1103"/>
      <c r="BD27" s="1103"/>
      <c r="BE27" s="1103"/>
      <c r="BF27" s="1103"/>
      <c r="BG27" s="1104"/>
      <c r="BH27" s="1104"/>
      <c r="BI27" s="1104"/>
    </row>
    <row r="28" spans="1:61" ht="15.75" customHeight="1">
      <c r="A28" s="1098">
        <f t="shared" si="2"/>
        <v>24</v>
      </c>
      <c r="B28" s="1099" t="s">
        <v>279</v>
      </c>
      <c r="C28" s="1106" t="s">
        <v>716</v>
      </c>
      <c r="D28" s="1115" t="s">
        <v>717</v>
      </c>
      <c r="E28" s="1112">
        <v>979251508</v>
      </c>
      <c r="F28" s="1102">
        <v>15</v>
      </c>
      <c r="G28" s="1099" t="s">
        <v>718</v>
      </c>
      <c r="H28" s="1103"/>
      <c r="I28" s="1103"/>
      <c r="J28" s="1103"/>
      <c r="K28" s="1103"/>
      <c r="L28" s="1103"/>
      <c r="M28" s="1103"/>
      <c r="N28" s="1103"/>
      <c r="O28" s="1103"/>
      <c r="P28" s="1103"/>
      <c r="Q28" s="1103"/>
      <c r="R28" s="1103"/>
      <c r="S28" s="1103" t="s">
        <v>1874</v>
      </c>
      <c r="T28" s="1103" t="s">
        <v>1874</v>
      </c>
      <c r="U28" s="1103"/>
      <c r="V28" s="1103"/>
      <c r="W28" s="1103"/>
      <c r="X28" s="1103"/>
      <c r="Y28" s="1103"/>
      <c r="Z28" s="1103"/>
      <c r="AA28" s="1103"/>
      <c r="AB28" s="1103"/>
      <c r="AC28" s="1103"/>
      <c r="AD28" s="1103"/>
      <c r="AE28" s="1103"/>
      <c r="AF28" s="1103"/>
      <c r="AG28" s="1103"/>
      <c r="AH28" s="1103"/>
      <c r="AI28" s="1103"/>
      <c r="AJ28" s="1103"/>
      <c r="AK28" s="1103"/>
      <c r="AL28" s="1103"/>
      <c r="AM28" s="1103"/>
      <c r="AN28" s="1103"/>
      <c r="AO28" s="1103"/>
      <c r="AP28" s="1103"/>
      <c r="AQ28" s="1103"/>
      <c r="AR28" s="1103"/>
      <c r="AS28" s="1103"/>
      <c r="AT28" s="1103"/>
      <c r="AU28" s="1103"/>
      <c r="AV28" s="1103"/>
      <c r="AW28" s="1103"/>
      <c r="AX28" s="1103"/>
      <c r="AY28" s="1103"/>
      <c r="AZ28" s="1103"/>
      <c r="BA28" s="1103"/>
      <c r="BB28" s="1103"/>
      <c r="BC28" s="1103"/>
      <c r="BD28" s="1103"/>
      <c r="BE28" s="1103"/>
      <c r="BF28" s="1103"/>
      <c r="BG28" s="1104"/>
      <c r="BH28" s="1104"/>
      <c r="BI28" s="1104"/>
    </row>
    <row r="29" spans="1:61" ht="15.75" customHeight="1">
      <c r="A29" s="1098">
        <f t="shared" si="2"/>
        <v>25</v>
      </c>
      <c r="B29" s="1099" t="s">
        <v>279</v>
      </c>
      <c r="C29" s="1106"/>
      <c r="D29" s="1100" t="s">
        <v>321</v>
      </c>
      <c r="E29" s="1109">
        <v>989852112</v>
      </c>
      <c r="F29" s="1102"/>
      <c r="G29" s="1099"/>
      <c r="H29" s="1103"/>
      <c r="I29" s="1103"/>
      <c r="J29" s="1103"/>
      <c r="K29" s="1103"/>
      <c r="L29" s="1103"/>
      <c r="M29" s="1103"/>
      <c r="N29" s="1103"/>
      <c r="O29" s="1103"/>
      <c r="P29" s="1103"/>
      <c r="Q29" s="1103"/>
      <c r="R29" s="1103" t="s">
        <v>1874</v>
      </c>
      <c r="S29" s="1103" t="s">
        <v>1874</v>
      </c>
      <c r="T29" s="1103"/>
      <c r="U29" s="1103" t="s">
        <v>1874</v>
      </c>
      <c r="V29" s="1103"/>
      <c r="W29" s="1103" t="s">
        <v>1874</v>
      </c>
      <c r="X29" s="1103"/>
      <c r="Y29" s="1103"/>
      <c r="Z29" s="1103"/>
      <c r="AA29" s="1103"/>
      <c r="AB29" s="1103"/>
      <c r="AC29" s="1103"/>
      <c r="AD29" s="1103"/>
      <c r="AE29" s="1103"/>
      <c r="AF29" s="1103"/>
      <c r="AG29" s="1103"/>
      <c r="AH29" s="1103"/>
      <c r="AI29" s="1103"/>
      <c r="AJ29" s="1103"/>
      <c r="AK29" s="1103"/>
      <c r="AL29" s="1103"/>
      <c r="AM29" s="1103"/>
      <c r="AN29" s="1103"/>
      <c r="AO29" s="1103"/>
      <c r="AP29" s="1103"/>
      <c r="AQ29" s="1103"/>
      <c r="AR29" s="1103"/>
      <c r="AS29" s="1103"/>
      <c r="AT29" s="1103"/>
      <c r="AU29" s="1103"/>
      <c r="AV29" s="1103"/>
      <c r="AW29" s="1103"/>
      <c r="AX29" s="1103"/>
      <c r="AY29" s="1103"/>
      <c r="AZ29" s="1103"/>
      <c r="BA29" s="1103"/>
      <c r="BB29" s="1103"/>
      <c r="BC29" s="1103"/>
      <c r="BD29" s="1103"/>
      <c r="BE29" s="1103"/>
      <c r="BF29" s="1103"/>
      <c r="BG29" s="1104"/>
      <c r="BH29" s="1104"/>
      <c r="BI29" s="1104"/>
    </row>
    <row r="30" spans="1:61" ht="15.75" customHeight="1">
      <c r="A30" s="1098">
        <f t="shared" si="2"/>
        <v>26</v>
      </c>
      <c r="B30" s="1099" t="s">
        <v>279</v>
      </c>
      <c r="C30" s="1106" t="s">
        <v>30</v>
      </c>
      <c r="D30" s="1115" t="s">
        <v>758</v>
      </c>
      <c r="E30" s="1112">
        <v>396323468</v>
      </c>
      <c r="F30" s="1102"/>
      <c r="G30" s="1099"/>
      <c r="H30" s="1103"/>
      <c r="I30" s="1103"/>
      <c r="J30" s="1103"/>
      <c r="K30" s="1103"/>
      <c r="L30" s="1103"/>
      <c r="M30" s="1103"/>
      <c r="N30" s="1103" t="s">
        <v>1874</v>
      </c>
      <c r="O30" s="1103" t="s">
        <v>1874</v>
      </c>
      <c r="P30" s="1103" t="s">
        <v>1874</v>
      </c>
      <c r="Q30" s="1103"/>
      <c r="R30" s="1103"/>
      <c r="S30" s="1103" t="s">
        <v>1874</v>
      </c>
      <c r="T30" s="1103"/>
      <c r="U30" s="1103" t="s">
        <v>1874</v>
      </c>
      <c r="V30" s="1103"/>
      <c r="W30" s="1103"/>
      <c r="X30" s="1103"/>
      <c r="Y30" s="1103"/>
      <c r="Z30" s="1103"/>
      <c r="AA30" s="1103"/>
      <c r="AB30" s="1103"/>
      <c r="AC30" s="1103"/>
      <c r="AD30" s="1103"/>
      <c r="AE30" s="1103"/>
      <c r="AF30" s="1103"/>
      <c r="AG30" s="1103"/>
      <c r="AH30" s="1103"/>
      <c r="AI30" s="1103"/>
      <c r="AJ30" s="1103"/>
      <c r="AK30" s="1103"/>
      <c r="AL30" s="1103"/>
      <c r="AM30" s="1103"/>
      <c r="AN30" s="1103"/>
      <c r="AO30" s="1103"/>
      <c r="AP30" s="1103"/>
      <c r="AQ30" s="1103"/>
      <c r="AR30" s="1103"/>
      <c r="AS30" s="1103"/>
      <c r="AT30" s="1103"/>
      <c r="AU30" s="1103"/>
      <c r="AV30" s="1103"/>
      <c r="AW30" s="1103"/>
      <c r="AX30" s="1103"/>
      <c r="AY30" s="1103"/>
      <c r="AZ30" s="1103"/>
      <c r="BA30" s="1103"/>
      <c r="BB30" s="1103"/>
      <c r="BC30" s="1103"/>
      <c r="BD30" s="1103"/>
      <c r="BE30" s="1103"/>
      <c r="BF30" s="1103"/>
      <c r="BG30" s="1104"/>
      <c r="BH30" s="1104"/>
      <c r="BI30" s="1104"/>
    </row>
    <row r="31" spans="1:61" ht="15.75" customHeight="1">
      <c r="A31" s="1098">
        <f t="shared" si="2"/>
        <v>27</v>
      </c>
      <c r="B31" s="1105" t="s">
        <v>279</v>
      </c>
      <c r="C31" s="1105" t="s">
        <v>49</v>
      </c>
      <c r="D31" s="1105" t="s">
        <v>759</v>
      </c>
      <c r="E31" s="1117">
        <v>384480526</v>
      </c>
      <c r="F31" s="1105"/>
      <c r="G31" s="1105"/>
      <c r="H31" s="1105"/>
      <c r="I31" s="1105"/>
      <c r="J31" s="1105"/>
      <c r="K31" s="1105"/>
      <c r="L31" s="1105"/>
      <c r="M31" s="1105"/>
      <c r="N31" s="1105"/>
      <c r="O31" s="1105"/>
      <c r="P31" s="1105"/>
      <c r="Q31" s="1105"/>
      <c r="R31" s="1105"/>
      <c r="S31" s="1103" t="s">
        <v>1874</v>
      </c>
      <c r="T31" s="1105"/>
      <c r="U31" s="1105"/>
      <c r="V31" s="1105"/>
      <c r="W31" s="1105"/>
      <c r="X31" s="1105"/>
      <c r="Y31" s="1105"/>
      <c r="Z31" s="1105"/>
      <c r="AA31" s="1105"/>
      <c r="AB31" s="1105"/>
      <c r="AC31" s="1105"/>
      <c r="AD31" s="1105"/>
      <c r="AE31" s="1105"/>
      <c r="AF31" s="1105"/>
      <c r="AG31" s="1105"/>
      <c r="AH31" s="1105"/>
      <c r="AI31" s="1105"/>
      <c r="AJ31" s="1105"/>
      <c r="AK31" s="1105"/>
      <c r="AL31" s="1105"/>
      <c r="AM31" s="1105"/>
      <c r="AN31" s="1105"/>
      <c r="AO31" s="1105"/>
      <c r="AP31" s="1105"/>
      <c r="AQ31" s="1105"/>
      <c r="AR31" s="1105"/>
      <c r="AS31" s="1105"/>
      <c r="AT31" s="1105"/>
      <c r="AU31" s="1105"/>
      <c r="AV31" s="1105"/>
      <c r="AW31" s="1105"/>
      <c r="AX31" s="1105"/>
      <c r="AY31" s="1105"/>
      <c r="AZ31" s="1105"/>
      <c r="BA31" s="1105"/>
      <c r="BB31" s="1105"/>
      <c r="BC31" s="1105"/>
      <c r="BD31" s="1105"/>
      <c r="BE31" s="1105"/>
      <c r="BF31" s="1105"/>
      <c r="BG31" s="1118"/>
      <c r="BH31" s="1118"/>
      <c r="BI31" s="1118"/>
    </row>
    <row r="32" spans="1:61" ht="15.75" customHeight="1">
      <c r="A32" s="1098">
        <f t="shared" si="2"/>
        <v>28</v>
      </c>
      <c r="B32" s="1105" t="s">
        <v>279</v>
      </c>
      <c r="C32" s="1105" t="s">
        <v>748</v>
      </c>
      <c r="D32" s="1105" t="s">
        <v>760</v>
      </c>
      <c r="E32" s="1117">
        <v>354529212</v>
      </c>
      <c r="F32" s="1105"/>
      <c r="G32" s="1105"/>
      <c r="H32" s="1105"/>
      <c r="I32" s="1105"/>
      <c r="J32" s="1105"/>
      <c r="K32" s="1105"/>
      <c r="L32" s="1105"/>
      <c r="M32" s="1105"/>
      <c r="N32" s="1105"/>
      <c r="O32" s="1105"/>
      <c r="P32" s="1103" t="s">
        <v>1874</v>
      </c>
      <c r="Q32" s="1105"/>
      <c r="R32" s="1105"/>
      <c r="S32" s="1105"/>
      <c r="T32" s="1103" t="s">
        <v>1874</v>
      </c>
      <c r="U32" s="1103" t="s">
        <v>1874</v>
      </c>
      <c r="V32" s="1105"/>
      <c r="W32" s="1105"/>
      <c r="X32" s="1105"/>
      <c r="Y32" s="1105"/>
      <c r="Z32" s="1105"/>
      <c r="AA32" s="1105"/>
      <c r="AB32" s="1105"/>
      <c r="AC32" s="1105"/>
      <c r="AD32" s="1105"/>
      <c r="AE32" s="1105"/>
      <c r="AF32" s="1105"/>
      <c r="AG32" s="1105"/>
      <c r="AH32" s="1105"/>
      <c r="AI32" s="1105"/>
      <c r="AJ32" s="1105"/>
      <c r="AK32" s="1105"/>
      <c r="AL32" s="1105"/>
      <c r="AM32" s="1105"/>
      <c r="AN32" s="1105"/>
      <c r="AO32" s="1105"/>
      <c r="AP32" s="1105"/>
      <c r="AQ32" s="1105"/>
      <c r="AR32" s="1105"/>
      <c r="AS32" s="1105"/>
      <c r="AT32" s="1105"/>
      <c r="AU32" s="1105"/>
      <c r="AV32" s="1105"/>
      <c r="AW32" s="1105"/>
      <c r="AX32" s="1105"/>
      <c r="AY32" s="1105"/>
      <c r="AZ32" s="1105"/>
      <c r="BA32" s="1105"/>
      <c r="BB32" s="1105"/>
      <c r="BC32" s="1105"/>
      <c r="BD32" s="1105"/>
      <c r="BE32" s="1105"/>
      <c r="BF32" s="1105"/>
      <c r="BG32" s="1118"/>
      <c r="BH32" s="1118"/>
      <c r="BI32" s="1118"/>
    </row>
    <row r="33" spans="1:61" ht="15.75" customHeight="1">
      <c r="A33" s="1098">
        <f t="shared" si="2"/>
        <v>29</v>
      </c>
      <c r="B33" s="1105"/>
      <c r="C33" s="1105"/>
      <c r="D33" s="1105"/>
      <c r="E33" s="1117"/>
      <c r="F33" s="1105"/>
      <c r="G33" s="1105"/>
      <c r="H33" s="1105"/>
      <c r="I33" s="1105"/>
      <c r="J33" s="1105"/>
      <c r="K33" s="1105"/>
      <c r="L33" s="1105"/>
      <c r="M33" s="1105"/>
      <c r="N33" s="1105"/>
      <c r="O33" s="1105"/>
      <c r="P33" s="1105"/>
      <c r="Q33" s="1105"/>
      <c r="R33" s="1105"/>
      <c r="S33" s="1105"/>
      <c r="T33" s="1105"/>
      <c r="U33" s="1105"/>
      <c r="V33" s="1105"/>
      <c r="W33" s="1105"/>
      <c r="X33" s="1105"/>
      <c r="Y33" s="1105"/>
      <c r="Z33" s="1105"/>
      <c r="AA33" s="1105"/>
      <c r="AB33" s="1105"/>
      <c r="AC33" s="1105"/>
      <c r="AD33" s="1105"/>
      <c r="AE33" s="1105"/>
      <c r="AF33" s="1105"/>
      <c r="AG33" s="1105"/>
      <c r="AH33" s="1105"/>
      <c r="AI33" s="1105"/>
      <c r="AJ33" s="1105"/>
      <c r="AK33" s="1105"/>
      <c r="AL33" s="1105"/>
      <c r="AM33" s="1105"/>
      <c r="AN33" s="1105"/>
      <c r="AO33" s="1105"/>
      <c r="AP33" s="1105"/>
      <c r="AQ33" s="1105"/>
      <c r="AR33" s="1105"/>
      <c r="AS33" s="1105"/>
      <c r="AT33" s="1105"/>
      <c r="AU33" s="1105"/>
      <c r="AV33" s="1105"/>
      <c r="AW33" s="1105"/>
      <c r="AX33" s="1105"/>
      <c r="AY33" s="1105"/>
      <c r="AZ33" s="1105"/>
      <c r="BA33" s="1105"/>
      <c r="BB33" s="1105"/>
      <c r="BC33" s="1105"/>
      <c r="BD33" s="1105"/>
      <c r="BE33" s="1105"/>
      <c r="BF33" s="1105"/>
      <c r="BG33" s="1118"/>
      <c r="BH33" s="1118"/>
      <c r="BI33" s="1118"/>
    </row>
    <row r="34" spans="1:61" ht="15.75" customHeight="1">
      <c r="A34" s="101"/>
      <c r="B34" s="526"/>
      <c r="C34" s="526"/>
      <c r="D34" s="526"/>
      <c r="E34" s="525"/>
      <c r="F34" s="526"/>
      <c r="G34" s="526"/>
      <c r="H34" s="526"/>
      <c r="I34" s="526"/>
      <c r="J34" s="526"/>
      <c r="K34" s="526"/>
      <c r="L34" s="526"/>
      <c r="M34" s="526"/>
      <c r="N34" s="526"/>
      <c r="O34" s="526"/>
      <c r="P34" s="526"/>
      <c r="Q34" s="526"/>
      <c r="R34" s="526"/>
      <c r="S34" s="526"/>
      <c r="T34" s="526"/>
      <c r="U34" s="526"/>
      <c r="V34" s="526"/>
      <c r="W34" s="526"/>
      <c r="X34" s="526"/>
      <c r="Y34" s="526"/>
      <c r="Z34" s="526"/>
      <c r="AA34" s="526"/>
      <c r="AB34" s="526"/>
      <c r="AC34" s="526"/>
      <c r="AD34" s="526"/>
      <c r="AE34" s="526"/>
      <c r="AF34" s="526"/>
      <c r="AG34" s="526"/>
      <c r="AH34" s="526"/>
      <c r="AI34" s="526"/>
      <c r="AJ34" s="526"/>
      <c r="AK34" s="526"/>
      <c r="AL34" s="526"/>
      <c r="AM34" s="526"/>
      <c r="AN34" s="526"/>
      <c r="AO34" s="526"/>
      <c r="AP34" s="526"/>
      <c r="AQ34" s="526"/>
      <c r="AR34" s="526"/>
      <c r="AS34" s="526"/>
      <c r="AT34" s="526"/>
      <c r="AU34" s="526"/>
      <c r="AV34" s="526"/>
      <c r="AW34" s="526"/>
      <c r="AX34" s="526"/>
      <c r="AY34" s="526"/>
      <c r="AZ34" s="526"/>
      <c r="BA34" s="526"/>
      <c r="BB34" s="526"/>
      <c r="BC34" s="526"/>
      <c r="BD34" s="526"/>
      <c r="BE34" s="526"/>
      <c r="BF34" s="526"/>
      <c r="BG34" s="527"/>
      <c r="BH34" s="527"/>
      <c r="BI34" s="527"/>
    </row>
    <row r="35" spans="1:61" ht="15.75" customHeight="1">
      <c r="A35" s="101"/>
      <c r="B35" s="526"/>
      <c r="C35" s="526"/>
      <c r="D35" s="526"/>
      <c r="E35" s="525"/>
      <c r="F35" s="526"/>
      <c r="G35" s="526"/>
      <c r="H35" s="526"/>
      <c r="I35" s="526"/>
      <c r="J35" s="526"/>
      <c r="K35" s="526"/>
      <c r="L35" s="526"/>
      <c r="M35" s="526"/>
      <c r="N35" s="526"/>
      <c r="O35" s="526"/>
      <c r="P35" s="526"/>
      <c r="Q35" s="526"/>
      <c r="R35" s="526"/>
      <c r="S35" s="526"/>
      <c r="T35" s="526"/>
      <c r="U35" s="526"/>
      <c r="V35" s="526"/>
      <c r="W35" s="526"/>
      <c r="X35" s="526"/>
      <c r="Y35" s="526"/>
      <c r="Z35" s="526"/>
      <c r="AA35" s="526"/>
      <c r="AB35" s="526"/>
      <c r="AC35" s="526"/>
      <c r="AD35" s="526"/>
      <c r="AE35" s="526"/>
      <c r="AF35" s="526"/>
      <c r="AG35" s="526"/>
      <c r="AH35" s="526"/>
      <c r="AI35" s="526"/>
      <c r="AJ35" s="526"/>
      <c r="AK35" s="526"/>
      <c r="AL35" s="526"/>
      <c r="AM35" s="526"/>
      <c r="AN35" s="526"/>
      <c r="AO35" s="526"/>
      <c r="AP35" s="526"/>
      <c r="AQ35" s="526"/>
      <c r="AR35" s="526"/>
      <c r="AS35" s="526"/>
      <c r="AT35" s="526"/>
      <c r="AU35" s="526"/>
      <c r="AV35" s="526"/>
      <c r="AW35" s="526"/>
      <c r="AX35" s="526"/>
      <c r="AY35" s="526"/>
      <c r="AZ35" s="526"/>
      <c r="BA35" s="526"/>
      <c r="BB35" s="526"/>
      <c r="BC35" s="526"/>
      <c r="BD35" s="526"/>
      <c r="BE35" s="526"/>
      <c r="BF35" s="526"/>
      <c r="BG35" s="527"/>
      <c r="BH35" s="527"/>
      <c r="BI35" s="527"/>
    </row>
    <row r="36" spans="1:61" ht="15.75" customHeight="1">
      <c r="A36" s="101"/>
      <c r="B36" s="526"/>
      <c r="C36" s="526"/>
      <c r="D36" s="526"/>
      <c r="E36" s="525"/>
      <c r="F36" s="526"/>
      <c r="G36" s="526"/>
      <c r="H36" s="526"/>
      <c r="I36" s="526"/>
      <c r="J36" s="526"/>
      <c r="K36" s="526"/>
      <c r="L36" s="526"/>
      <c r="M36" s="526"/>
      <c r="N36" s="526"/>
      <c r="O36" s="526"/>
      <c r="P36" s="526"/>
      <c r="Q36" s="526"/>
      <c r="R36" s="526"/>
      <c r="S36" s="526"/>
      <c r="T36" s="526"/>
      <c r="U36" s="526"/>
      <c r="V36" s="526"/>
      <c r="W36" s="526"/>
      <c r="X36" s="526"/>
      <c r="Y36" s="526"/>
      <c r="Z36" s="526"/>
      <c r="AA36" s="526"/>
      <c r="AB36" s="526"/>
      <c r="AC36" s="526"/>
      <c r="AD36" s="526"/>
      <c r="AE36" s="526"/>
      <c r="AF36" s="526"/>
      <c r="AG36" s="526"/>
      <c r="AH36" s="526"/>
      <c r="AI36" s="526"/>
      <c r="AJ36" s="526"/>
      <c r="AK36" s="526"/>
      <c r="AL36" s="526"/>
      <c r="AM36" s="526"/>
      <c r="AN36" s="526"/>
      <c r="AO36" s="526"/>
      <c r="AP36" s="526"/>
      <c r="AQ36" s="526"/>
      <c r="AR36" s="526"/>
      <c r="AS36" s="526"/>
      <c r="AT36" s="526"/>
      <c r="AU36" s="526"/>
      <c r="AV36" s="526"/>
      <c r="AW36" s="526"/>
      <c r="AX36" s="526"/>
      <c r="AY36" s="526"/>
      <c r="AZ36" s="526"/>
      <c r="BA36" s="526"/>
      <c r="BB36" s="526"/>
      <c r="BC36" s="526"/>
      <c r="BD36" s="526"/>
      <c r="BE36" s="526"/>
      <c r="BF36" s="526"/>
      <c r="BG36" s="527"/>
      <c r="BH36" s="527"/>
      <c r="BI36" s="527"/>
    </row>
    <row r="37" spans="1:61" ht="15.75" customHeight="1">
      <c r="A37" s="101"/>
      <c r="B37" s="526"/>
      <c r="C37" s="526"/>
      <c r="D37" s="526"/>
      <c r="E37" s="525"/>
      <c r="F37" s="526"/>
      <c r="G37" s="526"/>
      <c r="H37" s="526"/>
      <c r="I37" s="526"/>
      <c r="J37" s="526"/>
      <c r="K37" s="526"/>
      <c r="L37" s="526"/>
      <c r="M37" s="526"/>
      <c r="N37" s="526"/>
      <c r="O37" s="526"/>
      <c r="P37" s="526"/>
      <c r="Q37" s="526"/>
      <c r="R37" s="526"/>
      <c r="S37" s="526"/>
      <c r="T37" s="526"/>
      <c r="U37" s="526"/>
      <c r="V37" s="526"/>
      <c r="W37" s="526"/>
      <c r="X37" s="526"/>
      <c r="Y37" s="526"/>
      <c r="Z37" s="526"/>
      <c r="AA37" s="526"/>
      <c r="AB37" s="526"/>
      <c r="AC37" s="526"/>
      <c r="AD37" s="526"/>
      <c r="AE37" s="526"/>
      <c r="AF37" s="526"/>
      <c r="AG37" s="526"/>
      <c r="AH37" s="526"/>
      <c r="AI37" s="526"/>
      <c r="AJ37" s="526"/>
      <c r="AK37" s="526"/>
      <c r="AL37" s="526"/>
      <c r="AM37" s="526"/>
      <c r="AN37" s="526"/>
      <c r="AO37" s="526"/>
      <c r="AP37" s="526"/>
      <c r="AQ37" s="526"/>
      <c r="AR37" s="526"/>
      <c r="AS37" s="526"/>
      <c r="AT37" s="526"/>
      <c r="AU37" s="526"/>
      <c r="AV37" s="526"/>
      <c r="AW37" s="526"/>
      <c r="AX37" s="526"/>
      <c r="AY37" s="526"/>
      <c r="AZ37" s="526"/>
      <c r="BA37" s="526"/>
      <c r="BB37" s="526"/>
      <c r="BC37" s="526"/>
      <c r="BD37" s="526"/>
      <c r="BE37" s="526"/>
      <c r="BF37" s="526"/>
      <c r="BG37" s="527"/>
      <c r="BH37" s="527"/>
      <c r="BI37" s="527"/>
    </row>
    <row r="38" spans="1:61" ht="15.75" customHeight="1">
      <c r="A38" s="101"/>
      <c r="B38" s="526"/>
      <c r="C38" s="526"/>
      <c r="D38" s="526"/>
      <c r="E38" s="525"/>
      <c r="F38" s="526"/>
      <c r="G38" s="526"/>
      <c r="H38" s="526"/>
      <c r="I38" s="526"/>
      <c r="J38" s="526"/>
      <c r="K38" s="526"/>
      <c r="L38" s="526"/>
      <c r="M38" s="526"/>
      <c r="N38" s="526"/>
      <c r="O38" s="526"/>
      <c r="P38" s="526"/>
      <c r="Q38" s="526"/>
      <c r="R38" s="526"/>
      <c r="S38" s="526"/>
      <c r="T38" s="526"/>
      <c r="U38" s="526"/>
      <c r="V38" s="526"/>
      <c r="W38" s="526"/>
      <c r="X38" s="526"/>
      <c r="Y38" s="526"/>
      <c r="Z38" s="526"/>
      <c r="AA38" s="526"/>
      <c r="AB38" s="526"/>
      <c r="AC38" s="526"/>
      <c r="AD38" s="526"/>
      <c r="AE38" s="526"/>
      <c r="AF38" s="526"/>
      <c r="AG38" s="526"/>
      <c r="AH38" s="526"/>
      <c r="AI38" s="526"/>
      <c r="AJ38" s="526"/>
      <c r="AK38" s="526"/>
      <c r="AL38" s="526"/>
      <c r="AM38" s="526"/>
      <c r="AN38" s="526"/>
      <c r="AO38" s="526"/>
      <c r="AP38" s="526"/>
      <c r="AQ38" s="526"/>
      <c r="AR38" s="526"/>
      <c r="AS38" s="526"/>
      <c r="AT38" s="526"/>
      <c r="AU38" s="526"/>
      <c r="AV38" s="526"/>
      <c r="AW38" s="526"/>
      <c r="AX38" s="526"/>
      <c r="AY38" s="526"/>
      <c r="AZ38" s="526"/>
      <c r="BA38" s="526"/>
      <c r="BB38" s="526"/>
      <c r="BC38" s="526"/>
      <c r="BD38" s="526"/>
      <c r="BE38" s="526"/>
      <c r="BF38" s="526"/>
      <c r="BG38" s="527"/>
      <c r="BH38" s="527"/>
      <c r="BI38" s="527"/>
    </row>
    <row r="39" spans="1:61" ht="15.75" customHeight="1">
      <c r="A39" s="101"/>
      <c r="B39" s="526"/>
      <c r="C39" s="526"/>
      <c r="D39" s="526"/>
      <c r="E39" s="525"/>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526"/>
      <c r="AH39" s="526"/>
      <c r="AI39" s="526"/>
      <c r="AJ39" s="526"/>
      <c r="AK39" s="526"/>
      <c r="AL39" s="526"/>
      <c r="AM39" s="526"/>
      <c r="AN39" s="526"/>
      <c r="AO39" s="526"/>
      <c r="AP39" s="526"/>
      <c r="AQ39" s="526"/>
      <c r="AR39" s="526"/>
      <c r="AS39" s="526"/>
      <c r="AT39" s="526"/>
      <c r="AU39" s="526"/>
      <c r="AV39" s="526"/>
      <c r="AW39" s="526"/>
      <c r="AX39" s="526"/>
      <c r="AY39" s="526"/>
      <c r="AZ39" s="526"/>
      <c r="BA39" s="526"/>
      <c r="BB39" s="526"/>
      <c r="BC39" s="526"/>
      <c r="BD39" s="526"/>
      <c r="BE39" s="526"/>
      <c r="BF39" s="526"/>
      <c r="BG39" s="527"/>
      <c r="BH39" s="527"/>
      <c r="BI39" s="527"/>
    </row>
    <row r="40" spans="1:61" ht="15.75" customHeight="1">
      <c r="A40" s="101"/>
      <c r="B40" s="526"/>
      <c r="C40" s="526"/>
      <c r="D40" s="526"/>
      <c r="E40" s="525"/>
      <c r="F40" s="526"/>
      <c r="G40" s="526"/>
      <c r="H40" s="526"/>
      <c r="I40" s="526"/>
      <c r="J40" s="526"/>
      <c r="K40" s="526"/>
      <c r="L40" s="526"/>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c r="AK40" s="526"/>
      <c r="AL40" s="526"/>
      <c r="AM40" s="526"/>
      <c r="AN40" s="526"/>
      <c r="AO40" s="526"/>
      <c r="AP40" s="526"/>
      <c r="AQ40" s="526"/>
      <c r="AR40" s="526"/>
      <c r="AS40" s="526"/>
      <c r="AT40" s="526"/>
      <c r="AU40" s="526"/>
      <c r="AV40" s="526"/>
      <c r="AW40" s="526"/>
      <c r="AX40" s="526"/>
      <c r="AY40" s="526"/>
      <c r="AZ40" s="526"/>
      <c r="BA40" s="526"/>
      <c r="BB40" s="526"/>
      <c r="BC40" s="526"/>
      <c r="BD40" s="526"/>
      <c r="BE40" s="526"/>
      <c r="BF40" s="526"/>
      <c r="BG40" s="527"/>
      <c r="BH40" s="527"/>
      <c r="BI40" s="527"/>
    </row>
    <row r="41" spans="1:61" ht="15.75" customHeight="1">
      <c r="A41" s="101"/>
      <c r="B41" s="526"/>
      <c r="C41" s="526"/>
      <c r="D41" s="526"/>
      <c r="E41" s="525"/>
      <c r="F41" s="526"/>
      <c r="G41" s="526"/>
      <c r="H41" s="526"/>
      <c r="I41" s="526"/>
      <c r="J41" s="526"/>
      <c r="K41" s="526"/>
      <c r="L41" s="526"/>
      <c r="M41" s="526"/>
      <c r="N41" s="526"/>
      <c r="O41" s="526"/>
      <c r="P41" s="526"/>
      <c r="Q41" s="526"/>
      <c r="R41" s="526"/>
      <c r="S41" s="526"/>
      <c r="T41" s="526"/>
      <c r="U41" s="526"/>
      <c r="V41" s="526"/>
      <c r="W41" s="526"/>
      <c r="X41" s="526"/>
      <c r="Y41" s="526"/>
      <c r="Z41" s="526"/>
      <c r="AA41" s="526"/>
      <c r="AB41" s="526"/>
      <c r="AC41" s="526"/>
      <c r="AD41" s="526"/>
      <c r="AE41" s="526"/>
      <c r="AF41" s="526"/>
      <c r="AG41" s="526"/>
      <c r="AH41" s="526"/>
      <c r="AI41" s="526"/>
      <c r="AJ41" s="526"/>
      <c r="AK41" s="526"/>
      <c r="AL41" s="526"/>
      <c r="AM41" s="526"/>
      <c r="AN41" s="526"/>
      <c r="AO41" s="526"/>
      <c r="AP41" s="526"/>
      <c r="AQ41" s="526"/>
      <c r="AR41" s="526"/>
      <c r="AS41" s="526"/>
      <c r="AT41" s="526"/>
      <c r="AU41" s="526"/>
      <c r="AV41" s="526"/>
      <c r="AW41" s="526"/>
      <c r="AX41" s="526"/>
      <c r="AY41" s="526"/>
      <c r="AZ41" s="526"/>
      <c r="BA41" s="526"/>
      <c r="BB41" s="526"/>
      <c r="BC41" s="526"/>
      <c r="BD41" s="526"/>
      <c r="BE41" s="526"/>
      <c r="BF41" s="526"/>
      <c r="BG41" s="527"/>
      <c r="BH41" s="527"/>
      <c r="BI41" s="527"/>
    </row>
    <row r="42" spans="1:61" ht="15.75" customHeight="1">
      <c r="A42" s="101"/>
      <c r="B42" s="526"/>
      <c r="C42" s="526"/>
      <c r="D42" s="526"/>
      <c r="E42" s="525"/>
      <c r="F42" s="526"/>
      <c r="G42" s="526"/>
      <c r="H42" s="526"/>
      <c r="I42" s="526"/>
      <c r="J42" s="526"/>
      <c r="K42" s="526"/>
      <c r="L42" s="526"/>
      <c r="M42" s="526"/>
      <c r="N42" s="526"/>
      <c r="O42" s="526"/>
      <c r="P42" s="526"/>
      <c r="Q42" s="526"/>
      <c r="R42" s="526"/>
      <c r="S42" s="526"/>
      <c r="T42" s="526"/>
      <c r="U42" s="526"/>
      <c r="V42" s="526"/>
      <c r="W42" s="526"/>
      <c r="X42" s="526"/>
      <c r="Y42" s="526"/>
      <c r="Z42" s="526"/>
      <c r="AA42" s="526"/>
      <c r="AB42" s="526"/>
      <c r="AC42" s="526"/>
      <c r="AD42" s="526"/>
      <c r="AE42" s="526"/>
      <c r="AF42" s="526"/>
      <c r="AG42" s="526"/>
      <c r="AH42" s="526"/>
      <c r="AI42" s="526"/>
      <c r="AJ42" s="526"/>
      <c r="AK42" s="526"/>
      <c r="AL42" s="526"/>
      <c r="AM42" s="526"/>
      <c r="AN42" s="526"/>
      <c r="AO42" s="526"/>
      <c r="AP42" s="526"/>
      <c r="AQ42" s="526"/>
      <c r="AR42" s="526"/>
      <c r="AS42" s="526"/>
      <c r="AT42" s="526"/>
      <c r="AU42" s="526"/>
      <c r="AV42" s="526"/>
      <c r="AW42" s="526"/>
      <c r="AX42" s="526"/>
      <c r="AY42" s="526"/>
      <c r="AZ42" s="526"/>
      <c r="BA42" s="526"/>
      <c r="BB42" s="526"/>
      <c r="BC42" s="526"/>
      <c r="BD42" s="526"/>
      <c r="BE42" s="526"/>
      <c r="BF42" s="526"/>
      <c r="BG42" s="527"/>
      <c r="BH42" s="527"/>
      <c r="BI42" s="527"/>
    </row>
    <row r="43" spans="1:61" ht="15.75" customHeight="1">
      <c r="A43" s="101"/>
      <c r="B43" s="526"/>
      <c r="C43" s="526"/>
      <c r="D43" s="526"/>
      <c r="E43" s="525"/>
      <c r="F43" s="526"/>
      <c r="G43" s="526"/>
      <c r="H43" s="526"/>
      <c r="I43" s="526"/>
      <c r="J43" s="526"/>
      <c r="K43" s="526"/>
      <c r="L43" s="526"/>
      <c r="M43" s="526"/>
      <c r="N43" s="526"/>
      <c r="O43" s="526"/>
      <c r="P43" s="526"/>
      <c r="Q43" s="526"/>
      <c r="R43" s="526"/>
      <c r="S43" s="526"/>
      <c r="T43" s="526"/>
      <c r="U43" s="526"/>
      <c r="V43" s="526"/>
      <c r="W43" s="526"/>
      <c r="X43" s="526"/>
      <c r="Y43" s="526"/>
      <c r="Z43" s="526"/>
      <c r="AA43" s="526"/>
      <c r="AB43" s="526"/>
      <c r="AC43" s="526"/>
      <c r="AD43" s="526"/>
      <c r="AE43" s="526"/>
      <c r="AF43" s="526"/>
      <c r="AG43" s="526"/>
      <c r="AH43" s="526"/>
      <c r="AI43" s="526"/>
      <c r="AJ43" s="526"/>
      <c r="AK43" s="526"/>
      <c r="AL43" s="526"/>
      <c r="AM43" s="526"/>
      <c r="AN43" s="526"/>
      <c r="AO43" s="526"/>
      <c r="AP43" s="526"/>
      <c r="AQ43" s="526"/>
      <c r="AR43" s="526"/>
      <c r="AS43" s="526"/>
      <c r="AT43" s="526"/>
      <c r="AU43" s="526"/>
      <c r="AV43" s="526"/>
      <c r="AW43" s="526"/>
      <c r="AX43" s="526"/>
      <c r="AY43" s="526"/>
      <c r="AZ43" s="526"/>
      <c r="BA43" s="526"/>
      <c r="BB43" s="526"/>
      <c r="BC43" s="526"/>
      <c r="BD43" s="526"/>
      <c r="BE43" s="526"/>
      <c r="BF43" s="526"/>
      <c r="BG43" s="527"/>
      <c r="BH43" s="527"/>
      <c r="BI43" s="527"/>
    </row>
    <row r="44" spans="1:61" ht="15.75" customHeight="1">
      <c r="A44" s="101"/>
      <c r="B44" s="526"/>
      <c r="C44" s="526"/>
      <c r="D44" s="526"/>
      <c r="E44" s="525"/>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c r="AK44" s="526"/>
      <c r="AL44" s="526"/>
      <c r="AM44" s="526"/>
      <c r="AN44" s="526"/>
      <c r="AO44" s="526"/>
      <c r="AP44" s="526"/>
      <c r="AQ44" s="526"/>
      <c r="AR44" s="526"/>
      <c r="AS44" s="526"/>
      <c r="AT44" s="526"/>
      <c r="AU44" s="526"/>
      <c r="AV44" s="526"/>
      <c r="AW44" s="526"/>
      <c r="AX44" s="526"/>
      <c r="AY44" s="526"/>
      <c r="AZ44" s="526"/>
      <c r="BA44" s="526"/>
      <c r="BB44" s="526"/>
      <c r="BC44" s="526"/>
      <c r="BD44" s="526"/>
      <c r="BE44" s="526"/>
      <c r="BF44" s="526"/>
      <c r="BG44" s="527"/>
      <c r="BH44" s="527"/>
      <c r="BI44" s="527"/>
    </row>
    <row r="45" spans="1:61" ht="15.75" customHeight="1">
      <c r="A45" s="101"/>
      <c r="B45" s="526"/>
      <c r="C45" s="526"/>
      <c r="D45" s="526"/>
      <c r="E45" s="525"/>
      <c r="F45" s="526"/>
      <c r="G45" s="526"/>
      <c r="H45" s="526"/>
      <c r="I45" s="526"/>
      <c r="J45" s="526"/>
      <c r="K45" s="526"/>
      <c r="L45" s="526"/>
      <c r="M45" s="526"/>
      <c r="N45" s="526"/>
      <c r="O45" s="526"/>
      <c r="P45" s="526"/>
      <c r="Q45" s="526"/>
      <c r="R45" s="526"/>
      <c r="S45" s="526"/>
      <c r="T45" s="526"/>
      <c r="U45" s="526"/>
      <c r="V45" s="526"/>
      <c r="W45" s="526"/>
      <c r="X45" s="526"/>
      <c r="Y45" s="526"/>
      <c r="Z45" s="526"/>
      <c r="AA45" s="526"/>
      <c r="AB45" s="526"/>
      <c r="AC45" s="526"/>
      <c r="AD45" s="526"/>
      <c r="AE45" s="526"/>
      <c r="AF45" s="526"/>
      <c r="AG45" s="526"/>
      <c r="AH45" s="526"/>
      <c r="AI45" s="526"/>
      <c r="AJ45" s="526"/>
      <c r="AK45" s="526"/>
      <c r="AL45" s="526"/>
      <c r="AM45" s="526"/>
      <c r="AN45" s="526"/>
      <c r="AO45" s="526"/>
      <c r="AP45" s="526"/>
      <c r="AQ45" s="526"/>
      <c r="AR45" s="526"/>
      <c r="AS45" s="526"/>
      <c r="AT45" s="526"/>
      <c r="AU45" s="526"/>
      <c r="AV45" s="526"/>
      <c r="AW45" s="526"/>
      <c r="AX45" s="526"/>
      <c r="AY45" s="526"/>
      <c r="AZ45" s="526"/>
      <c r="BA45" s="526"/>
      <c r="BB45" s="526"/>
      <c r="BC45" s="526"/>
      <c r="BD45" s="526"/>
      <c r="BE45" s="526"/>
      <c r="BF45" s="526"/>
      <c r="BG45" s="527"/>
      <c r="BH45" s="527"/>
      <c r="BI45" s="527"/>
    </row>
    <row r="46" spans="1:61" ht="15.75" customHeight="1">
      <c r="A46" s="101"/>
      <c r="B46" s="526"/>
      <c r="C46" s="526"/>
      <c r="D46" s="526"/>
      <c r="E46" s="525"/>
      <c r="F46" s="526"/>
      <c r="G46" s="526"/>
      <c r="H46" s="526"/>
      <c r="I46" s="526"/>
      <c r="J46" s="526"/>
      <c r="K46" s="526"/>
      <c r="L46" s="526"/>
      <c r="M46" s="526"/>
      <c r="N46" s="526"/>
      <c r="O46" s="526"/>
      <c r="P46" s="526"/>
      <c r="Q46" s="526"/>
      <c r="R46" s="526"/>
      <c r="S46" s="526"/>
      <c r="T46" s="526"/>
      <c r="U46" s="526"/>
      <c r="V46" s="526"/>
      <c r="W46" s="526"/>
      <c r="X46" s="526"/>
      <c r="Y46" s="526"/>
      <c r="Z46" s="526"/>
      <c r="AA46" s="526"/>
      <c r="AB46" s="526"/>
      <c r="AC46" s="526"/>
      <c r="AD46" s="526"/>
      <c r="AE46" s="526"/>
      <c r="AF46" s="526"/>
      <c r="AG46" s="526"/>
      <c r="AH46" s="526"/>
      <c r="AI46" s="526"/>
      <c r="AJ46" s="526"/>
      <c r="AK46" s="526"/>
      <c r="AL46" s="526"/>
      <c r="AM46" s="526"/>
      <c r="AN46" s="526"/>
      <c r="AO46" s="526"/>
      <c r="AP46" s="526"/>
      <c r="AQ46" s="526"/>
      <c r="AR46" s="526"/>
      <c r="AS46" s="526"/>
      <c r="AT46" s="526"/>
      <c r="AU46" s="526"/>
      <c r="AV46" s="526"/>
      <c r="AW46" s="526"/>
      <c r="AX46" s="526"/>
      <c r="AY46" s="526"/>
      <c r="AZ46" s="526"/>
      <c r="BA46" s="526"/>
      <c r="BB46" s="526"/>
      <c r="BC46" s="526"/>
      <c r="BD46" s="526"/>
      <c r="BE46" s="526"/>
      <c r="BF46" s="526"/>
      <c r="BG46" s="527"/>
      <c r="BH46" s="527"/>
      <c r="BI46" s="527"/>
    </row>
    <row r="47" spans="1:61" ht="15.75" customHeight="1">
      <c r="A47" s="101"/>
      <c r="B47" s="526"/>
      <c r="C47" s="526"/>
      <c r="D47" s="526"/>
      <c r="E47" s="525"/>
      <c r="F47" s="526"/>
      <c r="G47" s="526"/>
      <c r="H47" s="526"/>
      <c r="I47" s="526"/>
      <c r="J47" s="526"/>
      <c r="K47" s="526"/>
      <c r="L47" s="526"/>
      <c r="M47" s="526"/>
      <c r="N47" s="526"/>
      <c r="O47" s="526"/>
      <c r="P47" s="526"/>
      <c r="Q47" s="526"/>
      <c r="R47" s="526"/>
      <c r="S47" s="526"/>
      <c r="T47" s="526"/>
      <c r="U47" s="526"/>
      <c r="V47" s="526"/>
      <c r="W47" s="526"/>
      <c r="X47" s="526"/>
      <c r="Y47" s="526"/>
      <c r="Z47" s="526"/>
      <c r="AA47" s="526"/>
      <c r="AB47" s="526"/>
      <c r="AC47" s="526"/>
      <c r="AD47" s="526"/>
      <c r="AE47" s="526"/>
      <c r="AF47" s="526"/>
      <c r="AG47" s="526"/>
      <c r="AH47" s="526"/>
      <c r="AI47" s="526"/>
      <c r="AJ47" s="526"/>
      <c r="AK47" s="526"/>
      <c r="AL47" s="526"/>
      <c r="AM47" s="526"/>
      <c r="AN47" s="526"/>
      <c r="AO47" s="526"/>
      <c r="AP47" s="526"/>
      <c r="AQ47" s="526"/>
      <c r="AR47" s="526"/>
      <c r="AS47" s="526"/>
      <c r="AT47" s="526"/>
      <c r="AU47" s="526"/>
      <c r="AV47" s="526"/>
      <c r="AW47" s="526"/>
      <c r="AX47" s="526"/>
      <c r="AY47" s="526"/>
      <c r="AZ47" s="526"/>
      <c r="BA47" s="526"/>
      <c r="BB47" s="526"/>
      <c r="BC47" s="526"/>
      <c r="BD47" s="526"/>
      <c r="BE47" s="526"/>
      <c r="BF47" s="526"/>
      <c r="BG47" s="527"/>
      <c r="BH47" s="527"/>
      <c r="BI47" s="527"/>
    </row>
    <row r="48" spans="1:61" ht="15.75" customHeight="1">
      <c r="A48" s="101"/>
      <c r="B48" s="526"/>
      <c r="C48" s="526"/>
      <c r="D48" s="526"/>
      <c r="E48" s="525"/>
      <c r="F48" s="526"/>
      <c r="G48" s="526"/>
      <c r="H48" s="526"/>
      <c r="I48" s="526"/>
      <c r="J48" s="526"/>
      <c r="K48" s="526"/>
      <c r="L48" s="526"/>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c r="AK48" s="526"/>
      <c r="AL48" s="526"/>
      <c r="AM48" s="526"/>
      <c r="AN48" s="526"/>
      <c r="AO48" s="526"/>
      <c r="AP48" s="526"/>
      <c r="AQ48" s="526"/>
      <c r="AR48" s="526"/>
      <c r="AS48" s="526"/>
      <c r="AT48" s="526"/>
      <c r="AU48" s="526"/>
      <c r="AV48" s="526"/>
      <c r="AW48" s="526"/>
      <c r="AX48" s="526"/>
      <c r="AY48" s="526"/>
      <c r="AZ48" s="526"/>
      <c r="BA48" s="526"/>
      <c r="BB48" s="526"/>
      <c r="BC48" s="526"/>
      <c r="BD48" s="526"/>
      <c r="BE48" s="526"/>
      <c r="BF48" s="526"/>
      <c r="BG48" s="527"/>
      <c r="BH48" s="527"/>
      <c r="BI48" s="527"/>
    </row>
    <row r="49" spans="1:61" ht="15.75" customHeight="1">
      <c r="A49" s="101"/>
      <c r="B49" s="526"/>
      <c r="C49" s="526"/>
      <c r="D49" s="526"/>
      <c r="E49" s="525"/>
      <c r="F49" s="526"/>
      <c r="G49" s="526"/>
      <c r="H49" s="526"/>
      <c r="I49" s="526"/>
      <c r="J49" s="526"/>
      <c r="K49" s="526"/>
      <c r="L49" s="526"/>
      <c r="M49" s="526"/>
      <c r="N49" s="526"/>
      <c r="O49" s="526"/>
      <c r="P49" s="526"/>
      <c r="Q49" s="526"/>
      <c r="R49" s="526"/>
      <c r="S49" s="526"/>
      <c r="T49" s="526"/>
      <c r="U49" s="526"/>
      <c r="V49" s="526"/>
      <c r="W49" s="526"/>
      <c r="X49" s="526"/>
      <c r="Y49" s="526"/>
      <c r="Z49" s="526"/>
      <c r="AA49" s="526"/>
      <c r="AB49" s="526"/>
      <c r="AC49" s="526"/>
      <c r="AD49" s="526"/>
      <c r="AE49" s="526"/>
      <c r="AF49" s="526"/>
      <c r="AG49" s="526"/>
      <c r="AH49" s="526"/>
      <c r="AI49" s="526"/>
      <c r="AJ49" s="526"/>
      <c r="AK49" s="526"/>
      <c r="AL49" s="526"/>
      <c r="AM49" s="526"/>
      <c r="AN49" s="526"/>
      <c r="AO49" s="526"/>
      <c r="AP49" s="526"/>
      <c r="AQ49" s="526"/>
      <c r="AR49" s="526"/>
      <c r="AS49" s="526"/>
      <c r="AT49" s="526"/>
      <c r="AU49" s="526"/>
      <c r="AV49" s="526"/>
      <c r="AW49" s="526"/>
      <c r="AX49" s="526"/>
      <c r="AY49" s="526"/>
      <c r="AZ49" s="526"/>
      <c r="BA49" s="526"/>
      <c r="BB49" s="526"/>
      <c r="BC49" s="526"/>
      <c r="BD49" s="526"/>
      <c r="BE49" s="526"/>
      <c r="BF49" s="526"/>
      <c r="BG49" s="527"/>
      <c r="BH49" s="527"/>
      <c r="BI49" s="527"/>
    </row>
    <row r="50" spans="1:61" ht="15.75" customHeight="1">
      <c r="A50" s="101"/>
      <c r="B50" s="526"/>
      <c r="C50" s="526"/>
      <c r="D50" s="526"/>
      <c r="E50" s="525"/>
      <c r="F50" s="526"/>
      <c r="G50" s="526"/>
      <c r="H50" s="526"/>
      <c r="I50" s="526"/>
      <c r="J50" s="526"/>
      <c r="K50" s="526"/>
      <c r="L50" s="526"/>
      <c r="M50" s="526"/>
      <c r="N50" s="526"/>
      <c r="O50" s="526"/>
      <c r="P50" s="526"/>
      <c r="Q50" s="526"/>
      <c r="R50" s="526"/>
      <c r="S50" s="526"/>
      <c r="T50" s="526"/>
      <c r="U50" s="526"/>
      <c r="V50" s="526"/>
      <c r="W50" s="526"/>
      <c r="X50" s="526"/>
      <c r="Y50" s="526"/>
      <c r="Z50" s="526"/>
      <c r="AA50" s="526"/>
      <c r="AB50" s="526"/>
      <c r="AC50" s="526"/>
      <c r="AD50" s="526"/>
      <c r="AE50" s="526"/>
      <c r="AF50" s="526"/>
      <c r="AG50" s="526"/>
      <c r="AH50" s="526"/>
      <c r="AI50" s="526"/>
      <c r="AJ50" s="526"/>
      <c r="AK50" s="526"/>
      <c r="AL50" s="526"/>
      <c r="AM50" s="526"/>
      <c r="AN50" s="526"/>
      <c r="AO50" s="526"/>
      <c r="AP50" s="526"/>
      <c r="AQ50" s="526"/>
      <c r="AR50" s="526"/>
      <c r="AS50" s="526"/>
      <c r="AT50" s="526"/>
      <c r="AU50" s="526"/>
      <c r="AV50" s="526"/>
      <c r="AW50" s="526"/>
      <c r="AX50" s="526"/>
      <c r="AY50" s="526"/>
      <c r="AZ50" s="526"/>
      <c r="BA50" s="526"/>
      <c r="BB50" s="526"/>
      <c r="BC50" s="526"/>
      <c r="BD50" s="526"/>
      <c r="BE50" s="526"/>
      <c r="BF50" s="526"/>
      <c r="BG50" s="527"/>
      <c r="BH50" s="527"/>
      <c r="BI50" s="527"/>
    </row>
    <row r="51" spans="1:61" ht="15.75" customHeight="1">
      <c r="A51" s="101"/>
      <c r="B51" s="526"/>
      <c r="C51" s="526"/>
      <c r="D51" s="526"/>
      <c r="E51" s="525"/>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c r="AK51" s="526"/>
      <c r="AL51" s="526"/>
      <c r="AM51" s="526"/>
      <c r="AN51" s="526"/>
      <c r="AO51" s="526"/>
      <c r="AP51" s="526"/>
      <c r="AQ51" s="526"/>
      <c r="AR51" s="526"/>
      <c r="AS51" s="526"/>
      <c r="AT51" s="526"/>
      <c r="AU51" s="526"/>
      <c r="AV51" s="526"/>
      <c r="AW51" s="526"/>
      <c r="AX51" s="526"/>
      <c r="AY51" s="526"/>
      <c r="AZ51" s="526"/>
      <c r="BA51" s="526"/>
      <c r="BB51" s="526"/>
      <c r="BC51" s="526"/>
      <c r="BD51" s="526"/>
      <c r="BE51" s="526"/>
      <c r="BF51" s="526"/>
      <c r="BG51" s="527"/>
      <c r="BH51" s="527"/>
      <c r="BI51" s="527"/>
    </row>
    <row r="52" spans="1:61" ht="15.75" customHeight="1">
      <c r="A52" s="101"/>
      <c r="B52" s="526"/>
      <c r="C52" s="526"/>
      <c r="D52" s="526"/>
      <c r="E52" s="525"/>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526"/>
      <c r="AN52" s="526"/>
      <c r="AO52" s="526"/>
      <c r="AP52" s="526"/>
      <c r="AQ52" s="526"/>
      <c r="AR52" s="526"/>
      <c r="AS52" s="526"/>
      <c r="AT52" s="526"/>
      <c r="AU52" s="526"/>
      <c r="AV52" s="526"/>
      <c r="AW52" s="526"/>
      <c r="AX52" s="526"/>
      <c r="AY52" s="526"/>
      <c r="AZ52" s="526"/>
      <c r="BA52" s="526"/>
      <c r="BB52" s="526"/>
      <c r="BC52" s="526"/>
      <c r="BD52" s="526"/>
      <c r="BE52" s="526"/>
      <c r="BF52" s="526"/>
      <c r="BG52" s="527"/>
      <c r="BH52" s="527"/>
      <c r="BI52" s="527"/>
    </row>
    <row r="53" spans="1:61" ht="15.75" customHeight="1">
      <c r="A53" s="101"/>
      <c r="B53" s="526"/>
      <c r="C53" s="526"/>
      <c r="D53" s="526"/>
      <c r="E53" s="525"/>
      <c r="F53" s="526"/>
      <c r="G53" s="526"/>
      <c r="H53" s="526"/>
      <c r="I53" s="526"/>
      <c r="J53" s="526"/>
      <c r="K53" s="526"/>
      <c r="L53" s="526"/>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6"/>
      <c r="AO53" s="526"/>
      <c r="AP53" s="526"/>
      <c r="AQ53" s="526"/>
      <c r="AR53" s="526"/>
      <c r="AS53" s="526"/>
      <c r="AT53" s="526"/>
      <c r="AU53" s="526"/>
      <c r="AV53" s="526"/>
      <c r="AW53" s="526"/>
      <c r="AX53" s="526"/>
      <c r="AY53" s="526"/>
      <c r="AZ53" s="526"/>
      <c r="BA53" s="526"/>
      <c r="BB53" s="526"/>
      <c r="BC53" s="526"/>
      <c r="BD53" s="526"/>
      <c r="BE53" s="526"/>
      <c r="BF53" s="526"/>
      <c r="BG53" s="527"/>
      <c r="BH53" s="527"/>
      <c r="BI53" s="527"/>
    </row>
    <row r="54" spans="1:61" ht="15.75" customHeight="1">
      <c r="A54" s="101"/>
      <c r="B54" s="526"/>
      <c r="C54" s="526"/>
      <c r="D54" s="526"/>
      <c r="E54" s="525"/>
      <c r="F54" s="526"/>
      <c r="G54" s="526"/>
      <c r="H54" s="526"/>
      <c r="I54" s="526"/>
      <c r="J54" s="526"/>
      <c r="K54" s="526"/>
      <c r="L54" s="526"/>
      <c r="M54" s="526"/>
      <c r="N54" s="526"/>
      <c r="O54" s="526"/>
      <c r="P54" s="526"/>
      <c r="Q54" s="526"/>
      <c r="R54" s="526"/>
      <c r="S54" s="526"/>
      <c r="T54" s="526"/>
      <c r="U54" s="526"/>
      <c r="V54" s="526"/>
      <c r="W54" s="526"/>
      <c r="X54" s="526"/>
      <c r="Y54" s="526"/>
      <c r="Z54" s="526"/>
      <c r="AA54" s="526"/>
      <c r="AB54" s="526"/>
      <c r="AC54" s="526"/>
      <c r="AD54" s="526"/>
      <c r="AE54" s="526"/>
      <c r="AF54" s="526"/>
      <c r="AG54" s="526"/>
      <c r="AH54" s="526"/>
      <c r="AI54" s="526"/>
      <c r="AJ54" s="526"/>
      <c r="AK54" s="526"/>
      <c r="AL54" s="526"/>
      <c r="AM54" s="526"/>
      <c r="AN54" s="526"/>
      <c r="AO54" s="526"/>
      <c r="AP54" s="526"/>
      <c r="AQ54" s="526"/>
      <c r="AR54" s="526"/>
      <c r="AS54" s="526"/>
      <c r="AT54" s="526"/>
      <c r="AU54" s="526"/>
      <c r="AV54" s="526"/>
      <c r="AW54" s="526"/>
      <c r="AX54" s="526"/>
      <c r="AY54" s="526"/>
      <c r="AZ54" s="526"/>
      <c r="BA54" s="526"/>
      <c r="BB54" s="526"/>
      <c r="BC54" s="526"/>
      <c r="BD54" s="526"/>
      <c r="BE54" s="526"/>
      <c r="BF54" s="526"/>
      <c r="BG54" s="527"/>
      <c r="BH54" s="527"/>
      <c r="BI54" s="527"/>
    </row>
    <row r="55" spans="1:61" ht="15.75" customHeight="1">
      <c r="A55" s="101"/>
      <c r="B55" s="526"/>
      <c r="C55" s="526"/>
      <c r="D55" s="526"/>
      <c r="E55" s="525"/>
      <c r="F55" s="526"/>
      <c r="G55" s="526"/>
      <c r="H55" s="526"/>
      <c r="I55" s="526"/>
      <c r="J55" s="526"/>
      <c r="K55" s="526"/>
      <c r="L55" s="526"/>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c r="AK55" s="526"/>
      <c r="AL55" s="526"/>
      <c r="AM55" s="526"/>
      <c r="AN55" s="526"/>
      <c r="AO55" s="526"/>
      <c r="AP55" s="526"/>
      <c r="AQ55" s="526"/>
      <c r="AR55" s="526"/>
      <c r="AS55" s="526"/>
      <c r="AT55" s="526"/>
      <c r="AU55" s="526"/>
      <c r="AV55" s="526"/>
      <c r="AW55" s="526"/>
      <c r="AX55" s="526"/>
      <c r="AY55" s="526"/>
      <c r="AZ55" s="526"/>
      <c r="BA55" s="526"/>
      <c r="BB55" s="526"/>
      <c r="BC55" s="526"/>
      <c r="BD55" s="526"/>
      <c r="BE55" s="526"/>
      <c r="BF55" s="526"/>
      <c r="BG55" s="527"/>
      <c r="BH55" s="527"/>
      <c r="BI55" s="527"/>
    </row>
    <row r="56" spans="1:61" ht="15.75" customHeight="1">
      <c r="A56" s="101"/>
      <c r="B56" s="526"/>
      <c r="C56" s="526"/>
      <c r="D56" s="526"/>
      <c r="E56" s="525"/>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6"/>
      <c r="AO56" s="526"/>
      <c r="AP56" s="526"/>
      <c r="AQ56" s="526"/>
      <c r="AR56" s="526"/>
      <c r="AS56" s="526"/>
      <c r="AT56" s="526"/>
      <c r="AU56" s="526"/>
      <c r="AV56" s="526"/>
      <c r="AW56" s="526"/>
      <c r="AX56" s="526"/>
      <c r="AY56" s="526"/>
      <c r="AZ56" s="526"/>
      <c r="BA56" s="526"/>
      <c r="BB56" s="526"/>
      <c r="BC56" s="526"/>
      <c r="BD56" s="526"/>
      <c r="BE56" s="526"/>
      <c r="BF56" s="526"/>
      <c r="BG56" s="527"/>
      <c r="BH56" s="527"/>
      <c r="BI56" s="527"/>
    </row>
    <row r="57" spans="1:61" ht="15.75" customHeight="1">
      <c r="A57" s="101"/>
      <c r="B57" s="526"/>
      <c r="C57" s="526"/>
      <c r="D57" s="526"/>
      <c r="E57" s="525"/>
      <c r="F57" s="526"/>
      <c r="G57" s="526"/>
      <c r="H57" s="526"/>
      <c r="I57" s="526"/>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6"/>
      <c r="AO57" s="526"/>
      <c r="AP57" s="526"/>
      <c r="AQ57" s="526"/>
      <c r="AR57" s="526"/>
      <c r="AS57" s="526"/>
      <c r="AT57" s="526"/>
      <c r="AU57" s="526"/>
      <c r="AV57" s="526"/>
      <c r="AW57" s="526"/>
      <c r="AX57" s="526"/>
      <c r="AY57" s="526"/>
      <c r="AZ57" s="526"/>
      <c r="BA57" s="526"/>
      <c r="BB57" s="526"/>
      <c r="BC57" s="526"/>
      <c r="BD57" s="526"/>
      <c r="BE57" s="526"/>
      <c r="BF57" s="526"/>
      <c r="BG57" s="527"/>
      <c r="BH57" s="527"/>
      <c r="BI57" s="527"/>
    </row>
    <row r="58" spans="1:61" ht="15.75" customHeight="1">
      <c r="A58" s="101"/>
      <c r="B58" s="526"/>
      <c r="C58" s="526"/>
      <c r="D58" s="526"/>
      <c r="E58" s="525"/>
      <c r="F58" s="526"/>
      <c r="G58" s="526"/>
      <c r="H58" s="526"/>
      <c r="I58" s="526"/>
      <c r="J58" s="526"/>
      <c r="K58" s="526"/>
      <c r="L58" s="526"/>
      <c r="M58" s="526"/>
      <c r="N58" s="526"/>
      <c r="O58" s="526"/>
      <c r="P58" s="526"/>
      <c r="Q58" s="526"/>
      <c r="R58" s="526"/>
      <c r="S58" s="526"/>
      <c r="T58" s="526"/>
      <c r="U58" s="526"/>
      <c r="V58" s="526"/>
      <c r="W58" s="526"/>
      <c r="X58" s="526"/>
      <c r="Y58" s="526"/>
      <c r="Z58" s="526"/>
      <c r="AA58" s="526"/>
      <c r="AB58" s="526"/>
      <c r="AC58" s="526"/>
      <c r="AD58" s="526"/>
      <c r="AE58" s="526"/>
      <c r="AF58" s="526"/>
      <c r="AG58" s="526"/>
      <c r="AH58" s="526"/>
      <c r="AI58" s="526"/>
      <c r="AJ58" s="526"/>
      <c r="AK58" s="526"/>
      <c r="AL58" s="526"/>
      <c r="AM58" s="526"/>
      <c r="AN58" s="526"/>
      <c r="AO58" s="526"/>
      <c r="AP58" s="526"/>
      <c r="AQ58" s="526"/>
      <c r="AR58" s="526"/>
      <c r="AS58" s="526"/>
      <c r="AT58" s="526"/>
      <c r="AU58" s="526"/>
      <c r="AV58" s="526"/>
      <c r="AW58" s="526"/>
      <c r="AX58" s="526"/>
      <c r="AY58" s="526"/>
      <c r="AZ58" s="526"/>
      <c r="BA58" s="526"/>
      <c r="BB58" s="526"/>
      <c r="BC58" s="526"/>
      <c r="BD58" s="526"/>
      <c r="BE58" s="526"/>
      <c r="BF58" s="526"/>
      <c r="BG58" s="527"/>
      <c r="BH58" s="527"/>
      <c r="BI58" s="527"/>
    </row>
    <row r="59" spans="1:61" ht="15.75" customHeight="1">
      <c r="A59" s="101"/>
      <c r="B59" s="526"/>
      <c r="C59" s="526"/>
      <c r="D59" s="526"/>
      <c r="E59" s="525"/>
      <c r="F59" s="526"/>
      <c r="G59" s="526"/>
      <c r="H59" s="526"/>
      <c r="I59" s="526"/>
      <c r="J59" s="526"/>
      <c r="K59" s="526"/>
      <c r="L59" s="526"/>
      <c r="M59" s="526"/>
      <c r="N59" s="526"/>
      <c r="O59" s="526"/>
      <c r="P59" s="526"/>
      <c r="Q59" s="526"/>
      <c r="R59" s="526"/>
      <c r="S59" s="526"/>
      <c r="T59" s="526"/>
      <c r="U59" s="526"/>
      <c r="V59" s="526"/>
      <c r="W59" s="526"/>
      <c r="X59" s="526"/>
      <c r="Y59" s="526"/>
      <c r="Z59" s="526"/>
      <c r="AA59" s="526"/>
      <c r="AB59" s="526"/>
      <c r="AC59" s="526"/>
      <c r="AD59" s="526"/>
      <c r="AE59" s="526"/>
      <c r="AF59" s="526"/>
      <c r="AG59" s="526"/>
      <c r="AH59" s="526"/>
      <c r="AI59" s="526"/>
      <c r="AJ59" s="526"/>
      <c r="AK59" s="526"/>
      <c r="AL59" s="526"/>
      <c r="AM59" s="526"/>
      <c r="AN59" s="526"/>
      <c r="AO59" s="526"/>
      <c r="AP59" s="526"/>
      <c r="AQ59" s="526"/>
      <c r="AR59" s="526"/>
      <c r="AS59" s="526"/>
      <c r="AT59" s="526"/>
      <c r="AU59" s="526"/>
      <c r="AV59" s="526"/>
      <c r="AW59" s="526"/>
      <c r="AX59" s="526"/>
      <c r="AY59" s="526"/>
      <c r="AZ59" s="526"/>
      <c r="BA59" s="526"/>
      <c r="BB59" s="526"/>
      <c r="BC59" s="526"/>
      <c r="BD59" s="526"/>
      <c r="BE59" s="526"/>
      <c r="BF59" s="526"/>
      <c r="BG59" s="527"/>
      <c r="BH59" s="527"/>
      <c r="BI59" s="527"/>
    </row>
    <row r="60" spans="1:61" ht="15.75" customHeight="1">
      <c r="A60" s="101"/>
      <c r="B60" s="526"/>
      <c r="C60" s="526"/>
      <c r="D60" s="526"/>
      <c r="E60" s="525"/>
      <c r="F60" s="526"/>
      <c r="G60" s="526"/>
      <c r="H60" s="526"/>
      <c r="I60" s="526"/>
      <c r="J60" s="526"/>
      <c r="K60" s="526"/>
      <c r="L60" s="526"/>
      <c r="M60" s="526"/>
      <c r="N60" s="526"/>
      <c r="O60" s="526"/>
      <c r="P60" s="526"/>
      <c r="Q60" s="526"/>
      <c r="R60" s="526"/>
      <c r="S60" s="526"/>
      <c r="T60" s="526"/>
      <c r="U60" s="526"/>
      <c r="V60" s="526"/>
      <c r="W60" s="526"/>
      <c r="X60" s="526"/>
      <c r="Y60" s="526"/>
      <c r="Z60" s="526"/>
      <c r="AA60" s="526"/>
      <c r="AB60" s="526"/>
      <c r="AC60" s="526"/>
      <c r="AD60" s="526"/>
      <c r="AE60" s="526"/>
      <c r="AF60" s="526"/>
      <c r="AG60" s="526"/>
      <c r="AH60" s="526"/>
      <c r="AI60" s="526"/>
      <c r="AJ60" s="526"/>
      <c r="AK60" s="526"/>
      <c r="AL60" s="526"/>
      <c r="AM60" s="526"/>
      <c r="AN60" s="526"/>
      <c r="AO60" s="526"/>
      <c r="AP60" s="526"/>
      <c r="AQ60" s="526"/>
      <c r="AR60" s="526"/>
      <c r="AS60" s="526"/>
      <c r="AT60" s="526"/>
      <c r="AU60" s="526"/>
      <c r="AV60" s="526"/>
      <c r="AW60" s="526"/>
      <c r="AX60" s="526"/>
      <c r="AY60" s="526"/>
      <c r="AZ60" s="526"/>
      <c r="BA60" s="526"/>
      <c r="BB60" s="526"/>
      <c r="BC60" s="526"/>
      <c r="BD60" s="526"/>
      <c r="BE60" s="526"/>
      <c r="BF60" s="526"/>
      <c r="BG60" s="527"/>
      <c r="BH60" s="527"/>
      <c r="BI60" s="527"/>
    </row>
    <row r="61" spans="1:61" ht="15.75" customHeight="1">
      <c r="A61" s="101"/>
      <c r="B61" s="526"/>
      <c r="C61" s="526"/>
      <c r="D61" s="526"/>
      <c r="E61" s="525"/>
      <c r="F61" s="526"/>
      <c r="G61" s="526"/>
      <c r="H61" s="526"/>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c r="AK61" s="526"/>
      <c r="AL61" s="526"/>
      <c r="AM61" s="526"/>
      <c r="AN61" s="526"/>
      <c r="AO61" s="526"/>
      <c r="AP61" s="526"/>
      <c r="AQ61" s="526"/>
      <c r="AR61" s="526"/>
      <c r="AS61" s="526"/>
      <c r="AT61" s="526"/>
      <c r="AU61" s="526"/>
      <c r="AV61" s="526"/>
      <c r="AW61" s="526"/>
      <c r="AX61" s="526"/>
      <c r="AY61" s="526"/>
      <c r="AZ61" s="526"/>
      <c r="BA61" s="526"/>
      <c r="BB61" s="526"/>
      <c r="BC61" s="526"/>
      <c r="BD61" s="526"/>
      <c r="BE61" s="526"/>
      <c r="BF61" s="526"/>
      <c r="BG61" s="527"/>
      <c r="BH61" s="527"/>
      <c r="BI61" s="527"/>
    </row>
    <row r="62" spans="1:61" ht="15.75" customHeight="1">
      <c r="A62" s="101"/>
      <c r="B62" s="526"/>
      <c r="C62" s="526"/>
      <c r="D62" s="526"/>
      <c r="E62" s="525"/>
      <c r="F62" s="526"/>
      <c r="G62" s="526"/>
      <c r="H62" s="526"/>
      <c r="I62" s="526"/>
      <c r="J62" s="526"/>
      <c r="K62" s="526"/>
      <c r="L62" s="526"/>
      <c r="M62" s="526"/>
      <c r="N62" s="526"/>
      <c r="O62" s="526"/>
      <c r="P62" s="526"/>
      <c r="Q62" s="526"/>
      <c r="R62" s="526"/>
      <c r="S62" s="526"/>
      <c r="T62" s="526"/>
      <c r="U62" s="526"/>
      <c r="V62" s="526"/>
      <c r="W62" s="526"/>
      <c r="X62" s="526"/>
      <c r="Y62" s="526"/>
      <c r="Z62" s="526"/>
      <c r="AA62" s="526"/>
      <c r="AB62" s="526"/>
      <c r="AC62" s="526"/>
      <c r="AD62" s="526"/>
      <c r="AE62" s="526"/>
      <c r="AF62" s="526"/>
      <c r="AG62" s="526"/>
      <c r="AH62" s="526"/>
      <c r="AI62" s="526"/>
      <c r="AJ62" s="526"/>
      <c r="AK62" s="526"/>
      <c r="AL62" s="526"/>
      <c r="AM62" s="526"/>
      <c r="AN62" s="526"/>
      <c r="AO62" s="526"/>
      <c r="AP62" s="526"/>
      <c r="AQ62" s="526"/>
      <c r="AR62" s="526"/>
      <c r="AS62" s="526"/>
      <c r="AT62" s="526"/>
      <c r="AU62" s="526"/>
      <c r="AV62" s="526"/>
      <c r="AW62" s="526"/>
      <c r="AX62" s="526"/>
      <c r="AY62" s="526"/>
      <c r="AZ62" s="526"/>
      <c r="BA62" s="526"/>
      <c r="BB62" s="526"/>
      <c r="BC62" s="526"/>
      <c r="BD62" s="526"/>
      <c r="BE62" s="526"/>
      <c r="BF62" s="526"/>
      <c r="BG62" s="527"/>
      <c r="BH62" s="527"/>
      <c r="BI62" s="527"/>
    </row>
    <row r="63" spans="1:61" ht="15.75" customHeight="1">
      <c r="A63" s="101"/>
      <c r="B63" s="526"/>
      <c r="C63" s="526"/>
      <c r="D63" s="526"/>
      <c r="E63" s="525"/>
      <c r="F63" s="526"/>
      <c r="G63" s="526"/>
      <c r="H63" s="526"/>
      <c r="I63" s="526"/>
      <c r="J63" s="526"/>
      <c r="K63" s="526"/>
      <c r="L63" s="526"/>
      <c r="M63" s="526"/>
      <c r="N63" s="526"/>
      <c r="O63" s="526"/>
      <c r="P63" s="526"/>
      <c r="Q63" s="526"/>
      <c r="R63" s="526"/>
      <c r="S63" s="526"/>
      <c r="T63" s="526"/>
      <c r="U63" s="526"/>
      <c r="V63" s="526"/>
      <c r="W63" s="526"/>
      <c r="X63" s="526"/>
      <c r="Y63" s="526"/>
      <c r="Z63" s="526"/>
      <c r="AA63" s="526"/>
      <c r="AB63" s="526"/>
      <c r="AC63" s="526"/>
      <c r="AD63" s="526"/>
      <c r="AE63" s="526"/>
      <c r="AF63" s="526"/>
      <c r="AG63" s="526"/>
      <c r="AH63" s="526"/>
      <c r="AI63" s="526"/>
      <c r="AJ63" s="526"/>
      <c r="AK63" s="526"/>
      <c r="AL63" s="526"/>
      <c r="AM63" s="526"/>
      <c r="AN63" s="526"/>
      <c r="AO63" s="526"/>
      <c r="AP63" s="526"/>
      <c r="AQ63" s="526"/>
      <c r="AR63" s="526"/>
      <c r="AS63" s="526"/>
      <c r="AT63" s="526"/>
      <c r="AU63" s="526"/>
      <c r="AV63" s="526"/>
      <c r="AW63" s="526"/>
      <c r="AX63" s="526"/>
      <c r="AY63" s="526"/>
      <c r="AZ63" s="526"/>
      <c r="BA63" s="526"/>
      <c r="BB63" s="526"/>
      <c r="BC63" s="526"/>
      <c r="BD63" s="526"/>
      <c r="BE63" s="526"/>
      <c r="BF63" s="526"/>
      <c r="BG63" s="527"/>
      <c r="BH63" s="527"/>
      <c r="BI63" s="527"/>
    </row>
    <row r="64" spans="1:61" ht="15.75" customHeight="1">
      <c r="A64" s="101"/>
      <c r="B64" s="526"/>
      <c r="C64" s="526"/>
      <c r="D64" s="526"/>
      <c r="E64" s="525"/>
      <c r="F64" s="526"/>
      <c r="G64" s="526"/>
      <c r="H64" s="526"/>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c r="AK64" s="526"/>
      <c r="AL64" s="526"/>
      <c r="AM64" s="526"/>
      <c r="AN64" s="526"/>
      <c r="AO64" s="526"/>
      <c r="AP64" s="526"/>
      <c r="AQ64" s="526"/>
      <c r="AR64" s="526"/>
      <c r="AS64" s="526"/>
      <c r="AT64" s="526"/>
      <c r="AU64" s="526"/>
      <c r="AV64" s="526"/>
      <c r="AW64" s="526"/>
      <c r="AX64" s="526"/>
      <c r="AY64" s="526"/>
      <c r="AZ64" s="526"/>
      <c r="BA64" s="526"/>
      <c r="BB64" s="526"/>
      <c r="BC64" s="526"/>
      <c r="BD64" s="526"/>
      <c r="BE64" s="526"/>
      <c r="BF64" s="526"/>
      <c r="BG64" s="527"/>
      <c r="BH64" s="527"/>
      <c r="BI64" s="527"/>
    </row>
    <row r="65" spans="1:61" ht="15.75" customHeight="1">
      <c r="A65" s="101"/>
      <c r="B65" s="526"/>
      <c r="C65" s="526"/>
      <c r="D65" s="526"/>
      <c r="E65" s="525"/>
      <c r="F65" s="526"/>
      <c r="G65" s="526"/>
      <c r="H65" s="526"/>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c r="AK65" s="526"/>
      <c r="AL65" s="526"/>
      <c r="AM65" s="526"/>
      <c r="AN65" s="526"/>
      <c r="AO65" s="526"/>
      <c r="AP65" s="526"/>
      <c r="AQ65" s="526"/>
      <c r="AR65" s="526"/>
      <c r="AS65" s="526"/>
      <c r="AT65" s="526"/>
      <c r="AU65" s="526"/>
      <c r="AV65" s="526"/>
      <c r="AW65" s="526"/>
      <c r="AX65" s="526"/>
      <c r="AY65" s="526"/>
      <c r="AZ65" s="526"/>
      <c r="BA65" s="526"/>
      <c r="BB65" s="526"/>
      <c r="BC65" s="526"/>
      <c r="BD65" s="526"/>
      <c r="BE65" s="526"/>
      <c r="BF65" s="526"/>
      <c r="BG65" s="527"/>
      <c r="BH65" s="527"/>
      <c r="BI65" s="527"/>
    </row>
    <row r="66" spans="1:61" ht="15.75" customHeight="1">
      <c r="A66" s="101"/>
      <c r="B66" s="526"/>
      <c r="C66" s="526"/>
      <c r="D66" s="526"/>
      <c r="E66" s="525"/>
      <c r="F66" s="526"/>
      <c r="G66" s="526"/>
      <c r="H66" s="526"/>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6"/>
      <c r="AO66" s="526"/>
      <c r="AP66" s="526"/>
      <c r="AQ66" s="526"/>
      <c r="AR66" s="526"/>
      <c r="AS66" s="526"/>
      <c r="AT66" s="526"/>
      <c r="AU66" s="526"/>
      <c r="AV66" s="526"/>
      <c r="AW66" s="526"/>
      <c r="AX66" s="526"/>
      <c r="AY66" s="526"/>
      <c r="AZ66" s="526"/>
      <c r="BA66" s="526"/>
      <c r="BB66" s="526"/>
      <c r="BC66" s="526"/>
      <c r="BD66" s="526"/>
      <c r="BE66" s="526"/>
      <c r="BF66" s="526"/>
      <c r="BG66" s="527"/>
      <c r="BH66" s="527"/>
      <c r="BI66" s="527"/>
    </row>
    <row r="67" spans="1:61" ht="15.75" customHeight="1">
      <c r="A67" s="101"/>
      <c r="B67" s="526"/>
      <c r="C67" s="526"/>
      <c r="D67" s="526"/>
      <c r="E67" s="525"/>
      <c r="F67" s="526"/>
      <c r="G67" s="526"/>
      <c r="H67" s="526"/>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6"/>
      <c r="AO67" s="526"/>
      <c r="AP67" s="526"/>
      <c r="AQ67" s="526"/>
      <c r="AR67" s="526"/>
      <c r="AS67" s="526"/>
      <c r="AT67" s="526"/>
      <c r="AU67" s="526"/>
      <c r="AV67" s="526"/>
      <c r="AW67" s="526"/>
      <c r="AX67" s="526"/>
      <c r="AY67" s="526"/>
      <c r="AZ67" s="526"/>
      <c r="BA67" s="526"/>
      <c r="BB67" s="526"/>
      <c r="BC67" s="526"/>
      <c r="BD67" s="526"/>
      <c r="BE67" s="526"/>
      <c r="BF67" s="526"/>
      <c r="BG67" s="527"/>
      <c r="BH67" s="527"/>
      <c r="BI67" s="527"/>
    </row>
    <row r="68" spans="1:61" ht="15.75" customHeight="1">
      <c r="A68" s="101"/>
      <c r="B68" s="526"/>
      <c r="C68" s="526"/>
      <c r="D68" s="526"/>
      <c r="E68" s="525"/>
      <c r="F68" s="526"/>
      <c r="G68" s="526"/>
      <c r="H68" s="526"/>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6"/>
      <c r="AO68" s="526"/>
      <c r="AP68" s="526"/>
      <c r="AQ68" s="526"/>
      <c r="AR68" s="526"/>
      <c r="AS68" s="526"/>
      <c r="AT68" s="526"/>
      <c r="AU68" s="526"/>
      <c r="AV68" s="526"/>
      <c r="AW68" s="526"/>
      <c r="AX68" s="526"/>
      <c r="AY68" s="526"/>
      <c r="AZ68" s="526"/>
      <c r="BA68" s="526"/>
      <c r="BB68" s="526"/>
      <c r="BC68" s="526"/>
      <c r="BD68" s="526"/>
      <c r="BE68" s="526"/>
      <c r="BF68" s="526"/>
      <c r="BG68" s="527"/>
      <c r="BH68" s="527"/>
      <c r="BI68" s="527"/>
    </row>
    <row r="69" spans="1:61" ht="15.75" customHeight="1">
      <c r="A69" s="101"/>
      <c r="B69" s="526"/>
      <c r="C69" s="526"/>
      <c r="D69" s="526"/>
      <c r="E69" s="525"/>
      <c r="F69" s="526"/>
      <c r="G69" s="526"/>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c r="AK69" s="526"/>
      <c r="AL69" s="526"/>
      <c r="AM69" s="526"/>
      <c r="AN69" s="526"/>
      <c r="AO69" s="526"/>
      <c r="AP69" s="526"/>
      <c r="AQ69" s="526"/>
      <c r="AR69" s="526"/>
      <c r="AS69" s="526"/>
      <c r="AT69" s="526"/>
      <c r="AU69" s="526"/>
      <c r="AV69" s="526"/>
      <c r="AW69" s="526"/>
      <c r="AX69" s="526"/>
      <c r="AY69" s="526"/>
      <c r="AZ69" s="526"/>
      <c r="BA69" s="526"/>
      <c r="BB69" s="526"/>
      <c r="BC69" s="526"/>
      <c r="BD69" s="526"/>
      <c r="BE69" s="526"/>
      <c r="BF69" s="526"/>
      <c r="BG69" s="527"/>
      <c r="BH69" s="527"/>
      <c r="BI69" s="527"/>
    </row>
    <row r="70" spans="1:61" ht="15.75" customHeight="1">
      <c r="A70" s="101"/>
      <c r="B70" s="526"/>
      <c r="C70" s="526"/>
      <c r="D70" s="526"/>
      <c r="E70" s="525"/>
      <c r="F70" s="526"/>
      <c r="G70" s="526"/>
      <c r="H70" s="526"/>
      <c r="I70" s="526"/>
      <c r="J70" s="526"/>
      <c r="K70" s="526"/>
      <c r="L70" s="526"/>
      <c r="M70" s="526"/>
      <c r="N70" s="526"/>
      <c r="O70" s="526"/>
      <c r="P70" s="526"/>
      <c r="Q70" s="526"/>
      <c r="R70" s="526"/>
      <c r="S70" s="526"/>
      <c r="T70" s="526"/>
      <c r="U70" s="526"/>
      <c r="V70" s="526"/>
      <c r="W70" s="526"/>
      <c r="X70" s="526"/>
      <c r="Y70" s="526"/>
      <c r="Z70" s="526"/>
      <c r="AA70" s="526"/>
      <c r="AB70" s="526"/>
      <c r="AC70" s="526"/>
      <c r="AD70" s="526"/>
      <c r="AE70" s="526"/>
      <c r="AF70" s="526"/>
      <c r="AG70" s="526"/>
      <c r="AH70" s="526"/>
      <c r="AI70" s="526"/>
      <c r="AJ70" s="526"/>
      <c r="AK70" s="526"/>
      <c r="AL70" s="526"/>
      <c r="AM70" s="526"/>
      <c r="AN70" s="526"/>
      <c r="AO70" s="526"/>
      <c r="AP70" s="526"/>
      <c r="AQ70" s="526"/>
      <c r="AR70" s="526"/>
      <c r="AS70" s="526"/>
      <c r="AT70" s="526"/>
      <c r="AU70" s="526"/>
      <c r="AV70" s="526"/>
      <c r="AW70" s="526"/>
      <c r="AX70" s="526"/>
      <c r="AY70" s="526"/>
      <c r="AZ70" s="526"/>
      <c r="BA70" s="526"/>
      <c r="BB70" s="526"/>
      <c r="BC70" s="526"/>
      <c r="BD70" s="526"/>
      <c r="BE70" s="526"/>
      <c r="BF70" s="526"/>
      <c r="BG70" s="527"/>
      <c r="BH70" s="527"/>
      <c r="BI70" s="527"/>
    </row>
    <row r="71" spans="1:61" ht="15.75" customHeight="1">
      <c r="A71" s="101"/>
      <c r="B71" s="526"/>
      <c r="C71" s="526"/>
      <c r="D71" s="526"/>
      <c r="E71" s="525"/>
      <c r="F71" s="526"/>
      <c r="G71" s="526"/>
      <c r="H71" s="526"/>
      <c r="I71" s="526"/>
      <c r="J71" s="526"/>
      <c r="K71" s="526"/>
      <c r="L71" s="526"/>
      <c r="M71" s="526"/>
      <c r="N71" s="526"/>
      <c r="O71" s="526"/>
      <c r="P71" s="526"/>
      <c r="Q71" s="526"/>
      <c r="R71" s="526"/>
      <c r="S71" s="526"/>
      <c r="T71" s="526"/>
      <c r="U71" s="526"/>
      <c r="V71" s="526"/>
      <c r="W71" s="526"/>
      <c r="X71" s="526"/>
      <c r="Y71" s="526"/>
      <c r="Z71" s="526"/>
      <c r="AA71" s="526"/>
      <c r="AB71" s="526"/>
      <c r="AC71" s="526"/>
      <c r="AD71" s="526"/>
      <c r="AE71" s="526"/>
      <c r="AF71" s="526"/>
      <c r="AG71" s="526"/>
      <c r="AH71" s="526"/>
      <c r="AI71" s="526"/>
      <c r="AJ71" s="526"/>
      <c r="AK71" s="526"/>
      <c r="AL71" s="526"/>
      <c r="AM71" s="526"/>
      <c r="AN71" s="526"/>
      <c r="AO71" s="526"/>
      <c r="AP71" s="526"/>
      <c r="AQ71" s="526"/>
      <c r="AR71" s="526"/>
      <c r="AS71" s="526"/>
      <c r="AT71" s="526"/>
      <c r="AU71" s="526"/>
      <c r="AV71" s="526"/>
      <c r="AW71" s="526"/>
      <c r="AX71" s="526"/>
      <c r="AY71" s="526"/>
      <c r="AZ71" s="526"/>
      <c r="BA71" s="526"/>
      <c r="BB71" s="526"/>
      <c r="BC71" s="526"/>
      <c r="BD71" s="526"/>
      <c r="BE71" s="526"/>
      <c r="BF71" s="526"/>
      <c r="BG71" s="527"/>
      <c r="BH71" s="527"/>
      <c r="BI71" s="527"/>
    </row>
    <row r="72" spans="1:61" ht="15.75" customHeight="1">
      <c r="A72" s="101"/>
      <c r="B72" s="526"/>
      <c r="C72" s="526"/>
      <c r="D72" s="526"/>
      <c r="E72" s="525"/>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c r="AK72" s="526"/>
      <c r="AL72" s="526"/>
      <c r="AM72" s="526"/>
      <c r="AN72" s="526"/>
      <c r="AO72" s="526"/>
      <c r="AP72" s="526"/>
      <c r="AQ72" s="526"/>
      <c r="AR72" s="526"/>
      <c r="AS72" s="526"/>
      <c r="AT72" s="526"/>
      <c r="AU72" s="526"/>
      <c r="AV72" s="526"/>
      <c r="AW72" s="526"/>
      <c r="AX72" s="526"/>
      <c r="AY72" s="526"/>
      <c r="AZ72" s="526"/>
      <c r="BA72" s="526"/>
      <c r="BB72" s="526"/>
      <c r="BC72" s="526"/>
      <c r="BD72" s="526"/>
      <c r="BE72" s="526"/>
      <c r="BF72" s="526"/>
      <c r="BG72" s="527"/>
      <c r="BH72" s="527"/>
      <c r="BI72" s="527"/>
    </row>
    <row r="73" spans="1:61" ht="15.75" customHeight="1">
      <c r="A73" s="101"/>
      <c r="B73" s="526"/>
      <c r="C73" s="526"/>
      <c r="D73" s="526"/>
      <c r="E73" s="525"/>
      <c r="F73" s="526"/>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c r="AM73" s="526"/>
      <c r="AN73" s="526"/>
      <c r="AO73" s="526"/>
      <c r="AP73" s="526"/>
      <c r="AQ73" s="526"/>
      <c r="AR73" s="526"/>
      <c r="AS73" s="526"/>
      <c r="AT73" s="526"/>
      <c r="AU73" s="526"/>
      <c r="AV73" s="526"/>
      <c r="AW73" s="526"/>
      <c r="AX73" s="526"/>
      <c r="AY73" s="526"/>
      <c r="AZ73" s="526"/>
      <c r="BA73" s="526"/>
      <c r="BB73" s="526"/>
      <c r="BC73" s="526"/>
      <c r="BD73" s="526"/>
      <c r="BE73" s="526"/>
      <c r="BF73" s="526"/>
      <c r="BG73" s="527"/>
      <c r="BH73" s="527"/>
      <c r="BI73" s="527"/>
    </row>
    <row r="74" spans="1:61" ht="15.75" customHeight="1">
      <c r="A74" s="101"/>
      <c r="B74" s="526"/>
      <c r="C74" s="526"/>
      <c r="D74" s="526"/>
      <c r="E74" s="525"/>
      <c r="F74" s="526"/>
      <c r="G74" s="526"/>
      <c r="H74" s="526"/>
      <c r="I74" s="526"/>
      <c r="J74" s="526"/>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6"/>
      <c r="AO74" s="526"/>
      <c r="AP74" s="526"/>
      <c r="AQ74" s="526"/>
      <c r="AR74" s="526"/>
      <c r="AS74" s="526"/>
      <c r="AT74" s="526"/>
      <c r="AU74" s="526"/>
      <c r="AV74" s="526"/>
      <c r="AW74" s="526"/>
      <c r="AX74" s="526"/>
      <c r="AY74" s="526"/>
      <c r="AZ74" s="526"/>
      <c r="BA74" s="526"/>
      <c r="BB74" s="526"/>
      <c r="BC74" s="526"/>
      <c r="BD74" s="526"/>
      <c r="BE74" s="526"/>
      <c r="BF74" s="526"/>
      <c r="BG74" s="527"/>
      <c r="BH74" s="527"/>
      <c r="BI74" s="527"/>
    </row>
    <row r="75" spans="1:61" ht="15.75" customHeight="1">
      <c r="A75" s="101"/>
      <c r="B75" s="526"/>
      <c r="C75" s="526"/>
      <c r="D75" s="526"/>
      <c r="E75" s="525"/>
      <c r="F75" s="526"/>
      <c r="G75" s="526"/>
      <c r="H75" s="526"/>
      <c r="I75" s="526"/>
      <c r="J75" s="526"/>
      <c r="K75" s="526"/>
      <c r="L75" s="526"/>
      <c r="M75" s="526"/>
      <c r="N75" s="526"/>
      <c r="O75" s="526"/>
      <c r="P75" s="526"/>
      <c r="Q75" s="526"/>
      <c r="R75" s="526"/>
      <c r="S75" s="526"/>
      <c r="T75" s="526"/>
      <c r="U75" s="526"/>
      <c r="V75" s="526"/>
      <c r="W75" s="526"/>
      <c r="X75" s="526"/>
      <c r="Y75" s="526"/>
      <c r="Z75" s="526"/>
      <c r="AA75" s="526"/>
      <c r="AB75" s="526"/>
      <c r="AC75" s="526"/>
      <c r="AD75" s="526"/>
      <c r="AE75" s="526"/>
      <c r="AF75" s="526"/>
      <c r="AG75" s="526"/>
      <c r="AH75" s="526"/>
      <c r="AI75" s="526"/>
      <c r="AJ75" s="526"/>
      <c r="AK75" s="526"/>
      <c r="AL75" s="526"/>
      <c r="AM75" s="526"/>
      <c r="AN75" s="526"/>
      <c r="AO75" s="526"/>
      <c r="AP75" s="526"/>
      <c r="AQ75" s="526"/>
      <c r="AR75" s="526"/>
      <c r="AS75" s="526"/>
      <c r="AT75" s="526"/>
      <c r="AU75" s="526"/>
      <c r="AV75" s="526"/>
      <c r="AW75" s="526"/>
      <c r="AX75" s="526"/>
      <c r="AY75" s="526"/>
      <c r="AZ75" s="526"/>
      <c r="BA75" s="526"/>
      <c r="BB75" s="526"/>
      <c r="BC75" s="526"/>
      <c r="BD75" s="526"/>
      <c r="BE75" s="526"/>
      <c r="BF75" s="526"/>
      <c r="BG75" s="527"/>
      <c r="BH75" s="527"/>
      <c r="BI75" s="527"/>
    </row>
    <row r="76" spans="1:61" ht="15.75" customHeight="1">
      <c r="A76" s="101"/>
      <c r="B76" s="526"/>
      <c r="C76" s="526"/>
      <c r="D76" s="526"/>
      <c r="E76" s="525"/>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6"/>
      <c r="AO76" s="526"/>
      <c r="AP76" s="526"/>
      <c r="AQ76" s="526"/>
      <c r="AR76" s="526"/>
      <c r="AS76" s="526"/>
      <c r="AT76" s="526"/>
      <c r="AU76" s="526"/>
      <c r="AV76" s="526"/>
      <c r="AW76" s="526"/>
      <c r="AX76" s="526"/>
      <c r="AY76" s="526"/>
      <c r="AZ76" s="526"/>
      <c r="BA76" s="526"/>
      <c r="BB76" s="526"/>
      <c r="BC76" s="526"/>
      <c r="BD76" s="526"/>
      <c r="BE76" s="526"/>
      <c r="BF76" s="526"/>
      <c r="BG76" s="527"/>
      <c r="BH76" s="527"/>
      <c r="BI76" s="527"/>
    </row>
    <row r="77" spans="1:61" ht="15.75" customHeight="1">
      <c r="A77" s="101"/>
      <c r="B77" s="526"/>
      <c r="C77" s="526"/>
      <c r="D77" s="526"/>
      <c r="E77" s="525"/>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c r="AM77" s="526"/>
      <c r="AN77" s="526"/>
      <c r="AO77" s="526"/>
      <c r="AP77" s="526"/>
      <c r="AQ77" s="526"/>
      <c r="AR77" s="526"/>
      <c r="AS77" s="526"/>
      <c r="AT77" s="526"/>
      <c r="AU77" s="526"/>
      <c r="AV77" s="526"/>
      <c r="AW77" s="526"/>
      <c r="AX77" s="526"/>
      <c r="AY77" s="526"/>
      <c r="AZ77" s="526"/>
      <c r="BA77" s="526"/>
      <c r="BB77" s="526"/>
      <c r="BC77" s="526"/>
      <c r="BD77" s="526"/>
      <c r="BE77" s="526"/>
      <c r="BF77" s="526"/>
      <c r="BG77" s="527"/>
      <c r="BH77" s="527"/>
      <c r="BI77" s="527"/>
    </row>
    <row r="78" spans="1:61" ht="15.75" customHeight="1">
      <c r="A78" s="101"/>
      <c r="B78" s="526"/>
      <c r="C78" s="526"/>
      <c r="D78" s="526"/>
      <c r="E78" s="525"/>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6"/>
      <c r="AO78" s="526"/>
      <c r="AP78" s="526"/>
      <c r="AQ78" s="526"/>
      <c r="AR78" s="526"/>
      <c r="AS78" s="526"/>
      <c r="AT78" s="526"/>
      <c r="AU78" s="526"/>
      <c r="AV78" s="526"/>
      <c r="AW78" s="526"/>
      <c r="AX78" s="526"/>
      <c r="AY78" s="526"/>
      <c r="AZ78" s="526"/>
      <c r="BA78" s="526"/>
      <c r="BB78" s="526"/>
      <c r="BC78" s="526"/>
      <c r="BD78" s="526"/>
      <c r="BE78" s="526"/>
      <c r="BF78" s="526"/>
      <c r="BG78" s="527"/>
      <c r="BH78" s="527"/>
      <c r="BI78" s="527"/>
    </row>
    <row r="79" spans="1:61" ht="15.75" customHeight="1">
      <c r="A79" s="101"/>
      <c r="B79" s="526"/>
      <c r="C79" s="526"/>
      <c r="D79" s="526"/>
      <c r="E79" s="525"/>
      <c r="F79" s="526"/>
      <c r="G79" s="526"/>
      <c r="H79" s="526"/>
      <c r="I79" s="526"/>
      <c r="J79" s="526"/>
      <c r="K79" s="526"/>
      <c r="L79" s="526"/>
      <c r="M79" s="526"/>
      <c r="N79" s="526"/>
      <c r="O79" s="526"/>
      <c r="P79" s="526"/>
      <c r="Q79" s="526"/>
      <c r="R79" s="526"/>
      <c r="S79" s="526"/>
      <c r="T79" s="526"/>
      <c r="U79" s="526"/>
      <c r="V79" s="526"/>
      <c r="W79" s="526"/>
      <c r="X79" s="526"/>
      <c r="Y79" s="526"/>
      <c r="Z79" s="526"/>
      <c r="AA79" s="526"/>
      <c r="AB79" s="526"/>
      <c r="AC79" s="526"/>
      <c r="AD79" s="526"/>
      <c r="AE79" s="526"/>
      <c r="AF79" s="526"/>
      <c r="AG79" s="526"/>
      <c r="AH79" s="526"/>
      <c r="AI79" s="526"/>
      <c r="AJ79" s="526"/>
      <c r="AK79" s="526"/>
      <c r="AL79" s="526"/>
      <c r="AM79" s="526"/>
      <c r="AN79" s="526"/>
      <c r="AO79" s="526"/>
      <c r="AP79" s="526"/>
      <c r="AQ79" s="526"/>
      <c r="AR79" s="526"/>
      <c r="AS79" s="526"/>
      <c r="AT79" s="526"/>
      <c r="AU79" s="526"/>
      <c r="AV79" s="526"/>
      <c r="AW79" s="526"/>
      <c r="AX79" s="526"/>
      <c r="AY79" s="526"/>
      <c r="AZ79" s="526"/>
      <c r="BA79" s="526"/>
      <c r="BB79" s="526"/>
      <c r="BC79" s="526"/>
      <c r="BD79" s="526"/>
      <c r="BE79" s="526"/>
      <c r="BF79" s="526"/>
      <c r="BG79" s="527"/>
      <c r="BH79" s="527"/>
      <c r="BI79" s="527"/>
    </row>
    <row r="80" spans="1:61" ht="15.75" customHeight="1">
      <c r="A80" s="101"/>
      <c r="B80" s="526"/>
      <c r="C80" s="526"/>
      <c r="D80" s="526"/>
      <c r="E80" s="525"/>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s="526"/>
      <c r="AU80" s="526"/>
      <c r="AV80" s="526"/>
      <c r="AW80" s="526"/>
      <c r="AX80" s="526"/>
      <c r="AY80" s="526"/>
      <c r="AZ80" s="526"/>
      <c r="BA80" s="526"/>
      <c r="BB80" s="526"/>
      <c r="BC80" s="526"/>
      <c r="BD80" s="526"/>
      <c r="BE80" s="526"/>
      <c r="BF80" s="526"/>
      <c r="BG80" s="527"/>
      <c r="BH80" s="527"/>
      <c r="BI80" s="527"/>
    </row>
    <row r="81" spans="1:61" ht="15.75" customHeight="1">
      <c r="A81" s="101"/>
      <c r="B81" s="526"/>
      <c r="C81" s="526"/>
      <c r="D81" s="526"/>
      <c r="E81" s="525"/>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c r="AK81" s="526"/>
      <c r="AL81" s="526"/>
      <c r="AM81" s="526"/>
      <c r="AN81" s="526"/>
      <c r="AO81" s="526"/>
      <c r="AP81" s="526"/>
      <c r="AQ81" s="526"/>
      <c r="AR81" s="526"/>
      <c r="AS81" s="526"/>
      <c r="AT81" s="526"/>
      <c r="AU81" s="526"/>
      <c r="AV81" s="526"/>
      <c r="AW81" s="526"/>
      <c r="AX81" s="526"/>
      <c r="AY81" s="526"/>
      <c r="AZ81" s="526"/>
      <c r="BA81" s="526"/>
      <c r="BB81" s="526"/>
      <c r="BC81" s="526"/>
      <c r="BD81" s="526"/>
      <c r="BE81" s="526"/>
      <c r="BF81" s="526"/>
      <c r="BG81" s="527"/>
      <c r="BH81" s="527"/>
      <c r="BI81" s="527"/>
    </row>
    <row r="82" spans="1:61" ht="15.75" customHeight="1">
      <c r="A82" s="101"/>
      <c r="B82" s="526"/>
      <c r="C82" s="526"/>
      <c r="D82" s="526"/>
      <c r="E82" s="525"/>
      <c r="F82" s="526"/>
      <c r="G82" s="526"/>
      <c r="H82" s="526"/>
      <c r="I82" s="526"/>
      <c r="J82" s="526"/>
      <c r="K82" s="526"/>
      <c r="L82" s="526"/>
      <c r="M82" s="526"/>
      <c r="N82" s="526"/>
      <c r="O82" s="526"/>
      <c r="P82" s="526"/>
      <c r="Q82" s="526"/>
      <c r="R82" s="526"/>
      <c r="S82" s="526"/>
      <c r="T82" s="526"/>
      <c r="U82" s="526"/>
      <c r="V82" s="526"/>
      <c r="W82" s="526"/>
      <c r="X82" s="526"/>
      <c r="Y82" s="526"/>
      <c r="Z82" s="526"/>
      <c r="AA82" s="526"/>
      <c r="AB82" s="526"/>
      <c r="AC82" s="526"/>
      <c r="AD82" s="526"/>
      <c r="AE82" s="526"/>
      <c r="AF82" s="526"/>
      <c r="AG82" s="526"/>
      <c r="AH82" s="526"/>
      <c r="AI82" s="526"/>
      <c r="AJ82" s="526"/>
      <c r="AK82" s="526"/>
      <c r="AL82" s="526"/>
      <c r="AM82" s="526"/>
      <c r="AN82" s="526"/>
      <c r="AO82" s="526"/>
      <c r="AP82" s="526"/>
      <c r="AQ82" s="526"/>
      <c r="AR82" s="526"/>
      <c r="AS82" s="526"/>
      <c r="AT82" s="526"/>
      <c r="AU82" s="526"/>
      <c r="AV82" s="526"/>
      <c r="AW82" s="526"/>
      <c r="AX82" s="526"/>
      <c r="AY82" s="526"/>
      <c r="AZ82" s="526"/>
      <c r="BA82" s="526"/>
      <c r="BB82" s="526"/>
      <c r="BC82" s="526"/>
      <c r="BD82" s="526"/>
      <c r="BE82" s="526"/>
      <c r="BF82" s="526"/>
      <c r="BG82" s="527"/>
      <c r="BH82" s="527"/>
      <c r="BI82" s="527"/>
    </row>
    <row r="83" spans="1:61" ht="15.75" customHeight="1">
      <c r="A83" s="101"/>
      <c r="B83" s="526"/>
      <c r="C83" s="526"/>
      <c r="D83" s="526"/>
      <c r="E83" s="525"/>
      <c r="F83" s="526"/>
      <c r="G83" s="526"/>
      <c r="H83" s="526"/>
      <c r="I83" s="526"/>
      <c r="J83" s="526"/>
      <c r="K83" s="526"/>
      <c r="L83" s="526"/>
      <c r="M83" s="526"/>
      <c r="N83" s="526"/>
      <c r="O83" s="526"/>
      <c r="P83" s="526"/>
      <c r="Q83" s="526"/>
      <c r="R83" s="526"/>
      <c r="S83" s="526"/>
      <c r="T83" s="526"/>
      <c r="U83" s="526"/>
      <c r="V83" s="526"/>
      <c r="W83" s="526"/>
      <c r="X83" s="526"/>
      <c r="Y83" s="526"/>
      <c r="Z83" s="526"/>
      <c r="AA83" s="526"/>
      <c r="AB83" s="526"/>
      <c r="AC83" s="526"/>
      <c r="AD83" s="526"/>
      <c r="AE83" s="526"/>
      <c r="AF83" s="526"/>
      <c r="AG83" s="526"/>
      <c r="AH83" s="526"/>
      <c r="AI83" s="526"/>
      <c r="AJ83" s="526"/>
      <c r="AK83" s="526"/>
      <c r="AL83" s="526"/>
      <c r="AM83" s="526"/>
      <c r="AN83" s="526"/>
      <c r="AO83" s="526"/>
      <c r="AP83" s="526"/>
      <c r="AQ83" s="526"/>
      <c r="AR83" s="526"/>
      <c r="AS83" s="526"/>
      <c r="AT83" s="526"/>
      <c r="AU83" s="526"/>
      <c r="AV83" s="526"/>
      <c r="AW83" s="526"/>
      <c r="AX83" s="526"/>
      <c r="AY83" s="526"/>
      <c r="AZ83" s="526"/>
      <c r="BA83" s="526"/>
      <c r="BB83" s="526"/>
      <c r="BC83" s="526"/>
      <c r="BD83" s="526"/>
      <c r="BE83" s="526"/>
      <c r="BF83" s="526"/>
      <c r="BG83" s="527"/>
      <c r="BH83" s="527"/>
      <c r="BI83" s="527"/>
    </row>
    <row r="84" spans="1:61" ht="15.75" customHeight="1">
      <c r="A84" s="101"/>
      <c r="B84" s="526"/>
      <c r="C84" s="526"/>
      <c r="D84" s="526"/>
      <c r="E84" s="525"/>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c r="AK84" s="526"/>
      <c r="AL84" s="526"/>
      <c r="AM84" s="526"/>
      <c r="AN84" s="526"/>
      <c r="AO84" s="526"/>
      <c r="AP84" s="526"/>
      <c r="AQ84" s="526"/>
      <c r="AR84" s="526"/>
      <c r="AS84" s="526"/>
      <c r="AT84" s="526"/>
      <c r="AU84" s="526"/>
      <c r="AV84" s="526"/>
      <c r="AW84" s="526"/>
      <c r="AX84" s="526"/>
      <c r="AY84" s="526"/>
      <c r="AZ84" s="526"/>
      <c r="BA84" s="526"/>
      <c r="BB84" s="526"/>
      <c r="BC84" s="526"/>
      <c r="BD84" s="526"/>
      <c r="BE84" s="526"/>
      <c r="BF84" s="526"/>
      <c r="BG84" s="527"/>
      <c r="BH84" s="527"/>
      <c r="BI84" s="527"/>
    </row>
    <row r="85" spans="1:61" ht="15.75" customHeight="1">
      <c r="A85" s="101"/>
      <c r="B85" s="526"/>
      <c r="C85" s="526"/>
      <c r="D85" s="526"/>
      <c r="E85" s="525"/>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c r="AK85" s="526"/>
      <c r="AL85" s="526"/>
      <c r="AM85" s="526"/>
      <c r="AN85" s="526"/>
      <c r="AO85" s="526"/>
      <c r="AP85" s="526"/>
      <c r="AQ85" s="526"/>
      <c r="AR85" s="526"/>
      <c r="AS85" s="526"/>
      <c r="AT85" s="526"/>
      <c r="AU85" s="526"/>
      <c r="AV85" s="526"/>
      <c r="AW85" s="526"/>
      <c r="AX85" s="526"/>
      <c r="AY85" s="526"/>
      <c r="AZ85" s="526"/>
      <c r="BA85" s="526"/>
      <c r="BB85" s="526"/>
      <c r="BC85" s="526"/>
      <c r="BD85" s="526"/>
      <c r="BE85" s="526"/>
      <c r="BF85" s="526"/>
      <c r="BG85" s="527"/>
      <c r="BH85" s="527"/>
      <c r="BI85" s="527"/>
    </row>
    <row r="86" spans="1:61" ht="15.75" customHeight="1">
      <c r="A86" s="101"/>
      <c r="B86" s="526"/>
      <c r="C86" s="526"/>
      <c r="D86" s="526"/>
      <c r="E86" s="525"/>
      <c r="F86" s="526"/>
      <c r="G86" s="526"/>
      <c r="H86" s="526"/>
      <c r="I86" s="526"/>
      <c r="J86" s="526"/>
      <c r="K86" s="526"/>
      <c r="L86" s="526"/>
      <c r="M86" s="526"/>
      <c r="N86" s="526"/>
      <c r="O86" s="526"/>
      <c r="P86" s="526"/>
      <c r="Q86" s="526"/>
      <c r="R86" s="526"/>
      <c r="S86" s="526"/>
      <c r="T86" s="526"/>
      <c r="U86" s="526"/>
      <c r="V86" s="526"/>
      <c r="W86" s="526"/>
      <c r="X86" s="526"/>
      <c r="Y86" s="526"/>
      <c r="Z86" s="526"/>
      <c r="AA86" s="526"/>
      <c r="AB86" s="526"/>
      <c r="AC86" s="526"/>
      <c r="AD86" s="526"/>
      <c r="AE86" s="526"/>
      <c r="AF86" s="526"/>
      <c r="AG86" s="526"/>
      <c r="AH86" s="526"/>
      <c r="AI86" s="526"/>
      <c r="AJ86" s="526"/>
      <c r="AK86" s="526"/>
      <c r="AL86" s="526"/>
      <c r="AM86" s="526"/>
      <c r="AN86" s="526"/>
      <c r="AO86" s="526"/>
      <c r="AP86" s="526"/>
      <c r="AQ86" s="526"/>
      <c r="AR86" s="526"/>
      <c r="AS86" s="526"/>
      <c r="AT86" s="526"/>
      <c r="AU86" s="526"/>
      <c r="AV86" s="526"/>
      <c r="AW86" s="526"/>
      <c r="AX86" s="526"/>
      <c r="AY86" s="526"/>
      <c r="AZ86" s="526"/>
      <c r="BA86" s="526"/>
      <c r="BB86" s="526"/>
      <c r="BC86" s="526"/>
      <c r="BD86" s="526"/>
      <c r="BE86" s="526"/>
      <c r="BF86" s="526"/>
      <c r="BG86" s="527"/>
      <c r="BH86" s="527"/>
      <c r="BI86" s="527"/>
    </row>
    <row r="87" spans="1:61" ht="15.75" customHeight="1">
      <c r="A87" s="101"/>
      <c r="B87" s="526"/>
      <c r="C87" s="526"/>
      <c r="D87" s="526"/>
      <c r="E87" s="525"/>
      <c r="F87" s="526"/>
      <c r="G87" s="526"/>
      <c r="H87" s="526"/>
      <c r="I87" s="526"/>
      <c r="J87" s="526"/>
      <c r="K87" s="526"/>
      <c r="L87" s="526"/>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c r="AM87" s="526"/>
      <c r="AN87" s="526"/>
      <c r="AO87" s="526"/>
      <c r="AP87" s="526"/>
      <c r="AQ87" s="526"/>
      <c r="AR87" s="526"/>
      <c r="AS87" s="526"/>
      <c r="AT87" s="526"/>
      <c r="AU87" s="526"/>
      <c r="AV87" s="526"/>
      <c r="AW87" s="526"/>
      <c r="AX87" s="526"/>
      <c r="AY87" s="526"/>
      <c r="AZ87" s="526"/>
      <c r="BA87" s="526"/>
      <c r="BB87" s="526"/>
      <c r="BC87" s="526"/>
      <c r="BD87" s="526"/>
      <c r="BE87" s="526"/>
      <c r="BF87" s="526"/>
      <c r="BG87" s="527"/>
      <c r="BH87" s="527"/>
      <c r="BI87" s="527"/>
    </row>
    <row r="88" spans="1:61" ht="15.75" customHeight="1">
      <c r="A88" s="101"/>
      <c r="B88" s="526"/>
      <c r="C88" s="526"/>
      <c r="D88" s="526"/>
      <c r="E88" s="525"/>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c r="AK88" s="526"/>
      <c r="AL88" s="526"/>
      <c r="AM88" s="526"/>
      <c r="AN88" s="526"/>
      <c r="AO88" s="526"/>
      <c r="AP88" s="526"/>
      <c r="AQ88" s="526"/>
      <c r="AR88" s="526"/>
      <c r="AS88" s="526"/>
      <c r="AT88" s="526"/>
      <c r="AU88" s="526"/>
      <c r="AV88" s="526"/>
      <c r="AW88" s="526"/>
      <c r="AX88" s="526"/>
      <c r="AY88" s="526"/>
      <c r="AZ88" s="526"/>
      <c r="BA88" s="526"/>
      <c r="BB88" s="526"/>
      <c r="BC88" s="526"/>
      <c r="BD88" s="526"/>
      <c r="BE88" s="526"/>
      <c r="BF88" s="526"/>
      <c r="BG88" s="527"/>
      <c r="BH88" s="527"/>
      <c r="BI88" s="527"/>
    </row>
    <row r="89" spans="1:61" ht="15.75" customHeight="1">
      <c r="A89" s="101"/>
      <c r="B89" s="526"/>
      <c r="C89" s="526"/>
      <c r="D89" s="526"/>
      <c r="E89" s="525"/>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c r="AK89" s="526"/>
      <c r="AL89" s="526"/>
      <c r="AM89" s="526"/>
      <c r="AN89" s="526"/>
      <c r="AO89" s="526"/>
      <c r="AP89" s="526"/>
      <c r="AQ89" s="526"/>
      <c r="AR89" s="526"/>
      <c r="AS89" s="526"/>
      <c r="AT89" s="526"/>
      <c r="AU89" s="526"/>
      <c r="AV89" s="526"/>
      <c r="AW89" s="526"/>
      <c r="AX89" s="526"/>
      <c r="AY89" s="526"/>
      <c r="AZ89" s="526"/>
      <c r="BA89" s="526"/>
      <c r="BB89" s="526"/>
      <c r="BC89" s="526"/>
      <c r="BD89" s="526"/>
      <c r="BE89" s="526"/>
      <c r="BF89" s="526"/>
      <c r="BG89" s="527"/>
      <c r="BH89" s="527"/>
      <c r="BI89" s="527"/>
    </row>
    <row r="90" spans="1:61" ht="15.75" customHeight="1">
      <c r="A90" s="101"/>
      <c r="B90" s="526"/>
      <c r="C90" s="526"/>
      <c r="D90" s="526"/>
      <c r="E90" s="525"/>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6"/>
      <c r="AO90" s="526"/>
      <c r="AP90" s="526"/>
      <c r="AQ90" s="526"/>
      <c r="AR90" s="526"/>
      <c r="AS90" s="526"/>
      <c r="AT90" s="526"/>
      <c r="AU90" s="526"/>
      <c r="AV90" s="526"/>
      <c r="AW90" s="526"/>
      <c r="AX90" s="526"/>
      <c r="AY90" s="526"/>
      <c r="AZ90" s="526"/>
      <c r="BA90" s="526"/>
      <c r="BB90" s="526"/>
      <c r="BC90" s="526"/>
      <c r="BD90" s="526"/>
      <c r="BE90" s="526"/>
      <c r="BF90" s="526"/>
      <c r="BG90" s="527"/>
      <c r="BH90" s="527"/>
      <c r="BI90" s="527"/>
    </row>
    <row r="91" spans="1:61" ht="15.75" customHeight="1">
      <c r="A91" s="101"/>
      <c r="B91" s="526"/>
      <c r="C91" s="526"/>
      <c r="D91" s="526"/>
      <c r="E91" s="525"/>
      <c r="F91" s="526"/>
      <c r="G91" s="526"/>
      <c r="H91" s="526"/>
      <c r="I91" s="526"/>
      <c r="J91" s="526"/>
      <c r="K91" s="526"/>
      <c r="L91" s="526"/>
      <c r="M91" s="526"/>
      <c r="N91" s="526"/>
      <c r="O91" s="526"/>
      <c r="P91" s="526"/>
      <c r="Q91" s="526"/>
      <c r="R91" s="526"/>
      <c r="S91" s="526"/>
      <c r="T91" s="526"/>
      <c r="U91" s="526"/>
      <c r="V91" s="526"/>
      <c r="W91" s="526"/>
      <c r="X91" s="526"/>
      <c r="Y91" s="526"/>
      <c r="Z91" s="526"/>
      <c r="AA91" s="526"/>
      <c r="AB91" s="526"/>
      <c r="AC91" s="526"/>
      <c r="AD91" s="526"/>
      <c r="AE91" s="526"/>
      <c r="AF91" s="526"/>
      <c r="AG91" s="526"/>
      <c r="AH91" s="526"/>
      <c r="AI91" s="526"/>
      <c r="AJ91" s="526"/>
      <c r="AK91" s="526"/>
      <c r="AL91" s="526"/>
      <c r="AM91" s="526"/>
      <c r="AN91" s="526"/>
      <c r="AO91" s="526"/>
      <c r="AP91" s="526"/>
      <c r="AQ91" s="526"/>
      <c r="AR91" s="526"/>
      <c r="AS91" s="526"/>
      <c r="AT91" s="526"/>
      <c r="AU91" s="526"/>
      <c r="AV91" s="526"/>
      <c r="AW91" s="526"/>
      <c r="AX91" s="526"/>
      <c r="AY91" s="526"/>
      <c r="AZ91" s="526"/>
      <c r="BA91" s="526"/>
      <c r="BB91" s="526"/>
      <c r="BC91" s="526"/>
      <c r="BD91" s="526"/>
      <c r="BE91" s="526"/>
      <c r="BF91" s="526"/>
      <c r="BG91" s="527"/>
      <c r="BH91" s="527"/>
      <c r="BI91" s="527"/>
    </row>
    <row r="92" spans="1:61" ht="15.75" customHeight="1">
      <c r="A92" s="101"/>
      <c r="B92" s="526"/>
      <c r="C92" s="526"/>
      <c r="D92" s="526"/>
      <c r="E92" s="525"/>
      <c r="F92" s="526"/>
      <c r="G92" s="526"/>
      <c r="H92" s="526"/>
      <c r="I92" s="526"/>
      <c r="J92" s="526"/>
      <c r="K92" s="526"/>
      <c r="L92" s="526"/>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c r="AM92" s="526"/>
      <c r="AN92" s="526"/>
      <c r="AO92" s="526"/>
      <c r="AP92" s="526"/>
      <c r="AQ92" s="526"/>
      <c r="AR92" s="526"/>
      <c r="AS92" s="526"/>
      <c r="AT92" s="526"/>
      <c r="AU92" s="526"/>
      <c r="AV92" s="526"/>
      <c r="AW92" s="526"/>
      <c r="AX92" s="526"/>
      <c r="AY92" s="526"/>
      <c r="AZ92" s="526"/>
      <c r="BA92" s="526"/>
      <c r="BB92" s="526"/>
      <c r="BC92" s="526"/>
      <c r="BD92" s="526"/>
      <c r="BE92" s="526"/>
      <c r="BF92" s="526"/>
      <c r="BG92" s="527"/>
      <c r="BH92" s="527"/>
      <c r="BI92" s="527"/>
    </row>
    <row r="93" spans="1:61" ht="15.75" customHeight="1">
      <c r="A93" s="101"/>
      <c r="B93" s="526"/>
      <c r="C93" s="526"/>
      <c r="D93" s="526"/>
      <c r="E93" s="525"/>
      <c r="F93" s="526"/>
      <c r="G93" s="526"/>
      <c r="H93" s="526"/>
      <c r="I93" s="526"/>
      <c r="J93" s="526"/>
      <c r="K93" s="526"/>
      <c r="L93" s="526"/>
      <c r="M93" s="526"/>
      <c r="N93" s="526"/>
      <c r="O93" s="526"/>
      <c r="P93" s="526"/>
      <c r="Q93" s="526"/>
      <c r="R93" s="526"/>
      <c r="S93" s="526"/>
      <c r="T93" s="526"/>
      <c r="U93" s="526"/>
      <c r="V93" s="526"/>
      <c r="W93" s="526"/>
      <c r="X93" s="526"/>
      <c r="Y93" s="526"/>
      <c r="Z93" s="526"/>
      <c r="AA93" s="526"/>
      <c r="AB93" s="526"/>
      <c r="AC93" s="526"/>
      <c r="AD93" s="526"/>
      <c r="AE93" s="526"/>
      <c r="AF93" s="526"/>
      <c r="AG93" s="526"/>
      <c r="AH93" s="526"/>
      <c r="AI93" s="526"/>
      <c r="AJ93" s="526"/>
      <c r="AK93" s="526"/>
      <c r="AL93" s="526"/>
      <c r="AM93" s="526"/>
      <c r="AN93" s="526"/>
      <c r="AO93" s="526"/>
      <c r="AP93" s="526"/>
      <c r="AQ93" s="526"/>
      <c r="AR93" s="526"/>
      <c r="AS93" s="526"/>
      <c r="AT93" s="526"/>
      <c r="AU93" s="526"/>
      <c r="AV93" s="526"/>
      <c r="AW93" s="526"/>
      <c r="AX93" s="526"/>
      <c r="AY93" s="526"/>
      <c r="AZ93" s="526"/>
      <c r="BA93" s="526"/>
      <c r="BB93" s="526"/>
      <c r="BC93" s="526"/>
      <c r="BD93" s="526"/>
      <c r="BE93" s="526"/>
      <c r="BF93" s="526"/>
      <c r="BG93" s="527"/>
      <c r="BH93" s="527"/>
      <c r="BI93" s="527"/>
    </row>
    <row r="94" spans="1:61" ht="15.75" customHeight="1">
      <c r="A94" s="101"/>
      <c r="B94" s="526"/>
      <c r="C94" s="526"/>
      <c r="D94" s="526"/>
      <c r="E94" s="525"/>
      <c r="F94" s="526"/>
      <c r="G94" s="526"/>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c r="AJ94" s="526"/>
      <c r="AK94" s="526"/>
      <c r="AL94" s="526"/>
      <c r="AM94" s="526"/>
      <c r="AN94" s="526"/>
      <c r="AO94" s="526"/>
      <c r="AP94" s="526"/>
      <c r="AQ94" s="526"/>
      <c r="AR94" s="526"/>
      <c r="AS94" s="526"/>
      <c r="AT94" s="526"/>
      <c r="AU94" s="526"/>
      <c r="AV94" s="526"/>
      <c r="AW94" s="526"/>
      <c r="AX94" s="526"/>
      <c r="AY94" s="526"/>
      <c r="AZ94" s="526"/>
      <c r="BA94" s="526"/>
      <c r="BB94" s="526"/>
      <c r="BC94" s="526"/>
      <c r="BD94" s="526"/>
      <c r="BE94" s="526"/>
      <c r="BF94" s="526"/>
      <c r="BG94" s="527"/>
      <c r="BH94" s="527"/>
      <c r="BI94" s="527"/>
    </row>
    <row r="95" spans="1:61" ht="15.75" customHeight="1">
      <c r="A95" s="101"/>
      <c r="B95" s="526"/>
      <c r="C95" s="526"/>
      <c r="D95" s="526"/>
      <c r="E95" s="525"/>
      <c r="F95" s="526"/>
      <c r="G95" s="526"/>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6"/>
      <c r="AO95" s="526"/>
      <c r="AP95" s="526"/>
      <c r="AQ95" s="526"/>
      <c r="AR95" s="526"/>
      <c r="AS95" s="526"/>
      <c r="AT95" s="526"/>
      <c r="AU95" s="526"/>
      <c r="AV95" s="526"/>
      <c r="AW95" s="526"/>
      <c r="AX95" s="526"/>
      <c r="AY95" s="526"/>
      <c r="AZ95" s="526"/>
      <c r="BA95" s="526"/>
      <c r="BB95" s="526"/>
      <c r="BC95" s="526"/>
      <c r="BD95" s="526"/>
      <c r="BE95" s="526"/>
      <c r="BF95" s="526"/>
      <c r="BG95" s="527"/>
      <c r="BH95" s="527"/>
      <c r="BI95" s="527"/>
    </row>
    <row r="96" spans="1:61" ht="15.75" customHeight="1">
      <c r="A96" s="101"/>
      <c r="B96" s="526"/>
      <c r="C96" s="526"/>
      <c r="D96" s="526"/>
      <c r="E96" s="525"/>
      <c r="F96" s="526"/>
      <c r="G96" s="526"/>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c r="AM96" s="526"/>
      <c r="AN96" s="526"/>
      <c r="AO96" s="526"/>
      <c r="AP96" s="526"/>
      <c r="AQ96" s="526"/>
      <c r="AR96" s="526"/>
      <c r="AS96" s="526"/>
      <c r="AT96" s="526"/>
      <c r="AU96" s="526"/>
      <c r="AV96" s="526"/>
      <c r="AW96" s="526"/>
      <c r="AX96" s="526"/>
      <c r="AY96" s="526"/>
      <c r="AZ96" s="526"/>
      <c r="BA96" s="526"/>
      <c r="BB96" s="526"/>
      <c r="BC96" s="526"/>
      <c r="BD96" s="526"/>
      <c r="BE96" s="526"/>
      <c r="BF96" s="526"/>
      <c r="BG96" s="527"/>
      <c r="BH96" s="527"/>
      <c r="BI96" s="527"/>
    </row>
    <row r="97" spans="1:61" ht="15.75" customHeight="1">
      <c r="A97" s="101"/>
      <c r="B97" s="526"/>
      <c r="C97" s="526"/>
      <c r="D97" s="526"/>
      <c r="E97" s="525"/>
      <c r="F97" s="526"/>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6"/>
      <c r="AO97" s="526"/>
      <c r="AP97" s="526"/>
      <c r="AQ97" s="526"/>
      <c r="AR97" s="526"/>
      <c r="AS97" s="526"/>
      <c r="AT97" s="526"/>
      <c r="AU97" s="526"/>
      <c r="AV97" s="526"/>
      <c r="AW97" s="526"/>
      <c r="AX97" s="526"/>
      <c r="AY97" s="526"/>
      <c r="AZ97" s="526"/>
      <c r="BA97" s="526"/>
      <c r="BB97" s="526"/>
      <c r="BC97" s="526"/>
      <c r="BD97" s="526"/>
      <c r="BE97" s="526"/>
      <c r="BF97" s="526"/>
      <c r="BG97" s="527"/>
      <c r="BH97" s="527"/>
      <c r="BI97" s="527"/>
    </row>
    <row r="98" spans="1:61" ht="15.75" customHeight="1">
      <c r="A98" s="101"/>
      <c r="B98" s="526"/>
      <c r="C98" s="526"/>
      <c r="D98" s="526"/>
      <c r="E98" s="525"/>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6"/>
      <c r="AO98" s="526"/>
      <c r="AP98" s="526"/>
      <c r="AQ98" s="526"/>
      <c r="AR98" s="526"/>
      <c r="AS98" s="526"/>
      <c r="AT98" s="526"/>
      <c r="AU98" s="526"/>
      <c r="AV98" s="526"/>
      <c r="AW98" s="526"/>
      <c r="AX98" s="526"/>
      <c r="AY98" s="526"/>
      <c r="AZ98" s="526"/>
      <c r="BA98" s="526"/>
      <c r="BB98" s="526"/>
      <c r="BC98" s="526"/>
      <c r="BD98" s="526"/>
      <c r="BE98" s="526"/>
      <c r="BF98" s="526"/>
      <c r="BG98" s="527"/>
      <c r="BH98" s="527"/>
      <c r="BI98" s="527"/>
    </row>
    <row r="99" spans="1:61" ht="15.75" customHeight="1">
      <c r="A99" s="101"/>
      <c r="B99" s="526"/>
      <c r="C99" s="526"/>
      <c r="D99" s="526"/>
      <c r="E99" s="525"/>
      <c r="F99" s="526"/>
      <c r="G99" s="526"/>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6"/>
      <c r="AO99" s="526"/>
      <c r="AP99" s="526"/>
      <c r="AQ99" s="526"/>
      <c r="AR99" s="526"/>
      <c r="AS99" s="526"/>
      <c r="AT99" s="526"/>
      <c r="AU99" s="526"/>
      <c r="AV99" s="526"/>
      <c r="AW99" s="526"/>
      <c r="AX99" s="526"/>
      <c r="AY99" s="526"/>
      <c r="AZ99" s="526"/>
      <c r="BA99" s="526"/>
      <c r="BB99" s="526"/>
      <c r="BC99" s="526"/>
      <c r="BD99" s="526"/>
      <c r="BE99" s="526"/>
      <c r="BF99" s="526"/>
      <c r="BG99" s="527"/>
      <c r="BH99" s="527"/>
      <c r="BI99" s="527"/>
    </row>
    <row r="100" spans="1:61" ht="15.75" customHeight="1">
      <c r="A100" s="101"/>
      <c r="B100" s="526"/>
      <c r="C100" s="526"/>
      <c r="D100" s="526"/>
      <c r="E100" s="525"/>
      <c r="F100" s="526"/>
      <c r="G100" s="526"/>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6"/>
      <c r="AO100" s="526"/>
      <c r="AP100" s="526"/>
      <c r="AQ100" s="526"/>
      <c r="AR100" s="526"/>
      <c r="AS100" s="526"/>
      <c r="AT100" s="526"/>
      <c r="AU100" s="526"/>
      <c r="AV100" s="526"/>
      <c r="AW100" s="526"/>
      <c r="AX100" s="526"/>
      <c r="AY100" s="526"/>
      <c r="AZ100" s="526"/>
      <c r="BA100" s="526"/>
      <c r="BB100" s="526"/>
      <c r="BC100" s="526"/>
      <c r="BD100" s="526"/>
      <c r="BE100" s="526"/>
      <c r="BF100" s="526"/>
      <c r="BG100" s="527"/>
      <c r="BH100" s="527"/>
      <c r="BI100" s="527"/>
    </row>
    <row r="101" spans="1:61" ht="15.75" customHeight="1">
      <c r="A101" s="101"/>
      <c r="B101" s="526"/>
      <c r="C101" s="526"/>
      <c r="D101" s="526"/>
      <c r="E101" s="525"/>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6"/>
      <c r="AO101" s="526"/>
      <c r="AP101" s="526"/>
      <c r="AQ101" s="526"/>
      <c r="AR101" s="526"/>
      <c r="AS101" s="526"/>
      <c r="AT101" s="526"/>
      <c r="AU101" s="526"/>
      <c r="AV101" s="526"/>
      <c r="AW101" s="526"/>
      <c r="AX101" s="526"/>
      <c r="AY101" s="526"/>
      <c r="AZ101" s="526"/>
      <c r="BA101" s="526"/>
      <c r="BB101" s="526"/>
      <c r="BC101" s="526"/>
      <c r="BD101" s="526"/>
      <c r="BE101" s="526"/>
      <c r="BF101" s="526"/>
      <c r="BG101" s="527"/>
      <c r="BH101" s="527"/>
      <c r="BI101" s="527"/>
    </row>
    <row r="102" spans="1:61" ht="15.75" customHeight="1">
      <c r="A102" s="101"/>
      <c r="B102" s="526"/>
      <c r="C102" s="526"/>
      <c r="D102" s="526"/>
      <c r="E102" s="525"/>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6"/>
      <c r="AP102" s="526"/>
      <c r="AQ102" s="526"/>
      <c r="AR102" s="526"/>
      <c r="AS102" s="526"/>
      <c r="AT102" s="526"/>
      <c r="AU102" s="526"/>
      <c r="AV102" s="526"/>
      <c r="AW102" s="526"/>
      <c r="AX102" s="526"/>
      <c r="AY102" s="526"/>
      <c r="AZ102" s="526"/>
      <c r="BA102" s="526"/>
      <c r="BB102" s="526"/>
      <c r="BC102" s="526"/>
      <c r="BD102" s="526"/>
      <c r="BE102" s="526"/>
      <c r="BF102" s="526"/>
      <c r="BG102" s="527"/>
      <c r="BH102" s="527"/>
      <c r="BI102" s="527"/>
    </row>
    <row r="103" spans="1:61" ht="15.75" customHeight="1">
      <c r="A103" s="101"/>
      <c r="B103" s="526"/>
      <c r="C103" s="526"/>
      <c r="D103" s="526"/>
      <c r="E103" s="525"/>
      <c r="F103" s="526"/>
      <c r="G103" s="526"/>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6"/>
      <c r="AO103" s="526"/>
      <c r="AP103" s="526"/>
      <c r="AQ103" s="526"/>
      <c r="AR103" s="526"/>
      <c r="AS103" s="526"/>
      <c r="AT103" s="526"/>
      <c r="AU103" s="526"/>
      <c r="AV103" s="526"/>
      <c r="AW103" s="526"/>
      <c r="AX103" s="526"/>
      <c r="AY103" s="526"/>
      <c r="AZ103" s="526"/>
      <c r="BA103" s="526"/>
      <c r="BB103" s="526"/>
      <c r="BC103" s="526"/>
      <c r="BD103" s="526"/>
      <c r="BE103" s="526"/>
      <c r="BF103" s="526"/>
      <c r="BG103" s="527"/>
      <c r="BH103" s="527"/>
      <c r="BI103" s="527"/>
    </row>
    <row r="104" spans="1:61" ht="15.75" customHeight="1">
      <c r="A104" s="101"/>
      <c r="B104" s="526"/>
      <c r="C104" s="526"/>
      <c r="D104" s="526"/>
      <c r="E104" s="525"/>
      <c r="F104" s="526"/>
      <c r="G104" s="526"/>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6"/>
      <c r="AO104" s="526"/>
      <c r="AP104" s="526"/>
      <c r="AQ104" s="526"/>
      <c r="AR104" s="526"/>
      <c r="AS104" s="526"/>
      <c r="AT104" s="526"/>
      <c r="AU104" s="526"/>
      <c r="AV104" s="526"/>
      <c r="AW104" s="526"/>
      <c r="AX104" s="526"/>
      <c r="AY104" s="526"/>
      <c r="AZ104" s="526"/>
      <c r="BA104" s="526"/>
      <c r="BB104" s="526"/>
      <c r="BC104" s="526"/>
      <c r="BD104" s="526"/>
      <c r="BE104" s="526"/>
      <c r="BF104" s="526"/>
      <c r="BG104" s="527"/>
      <c r="BH104" s="527"/>
      <c r="BI104" s="527"/>
    </row>
    <row r="105" spans="1:61" ht="15.75" customHeight="1">
      <c r="A105" s="101"/>
      <c r="B105" s="526"/>
      <c r="C105" s="526"/>
      <c r="D105" s="526"/>
      <c r="E105" s="525"/>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6"/>
      <c r="AO105" s="526"/>
      <c r="AP105" s="526"/>
      <c r="AQ105" s="526"/>
      <c r="AR105" s="526"/>
      <c r="AS105" s="526"/>
      <c r="AT105" s="526"/>
      <c r="AU105" s="526"/>
      <c r="AV105" s="526"/>
      <c r="AW105" s="526"/>
      <c r="AX105" s="526"/>
      <c r="AY105" s="526"/>
      <c r="AZ105" s="526"/>
      <c r="BA105" s="526"/>
      <c r="BB105" s="526"/>
      <c r="BC105" s="526"/>
      <c r="BD105" s="526"/>
      <c r="BE105" s="526"/>
      <c r="BF105" s="526"/>
      <c r="BG105" s="527"/>
      <c r="BH105" s="527"/>
      <c r="BI105" s="527"/>
    </row>
    <row r="106" spans="1:61" ht="15.75" customHeight="1">
      <c r="A106" s="101"/>
      <c r="B106" s="526"/>
      <c r="C106" s="526"/>
      <c r="D106" s="526"/>
      <c r="E106" s="525"/>
      <c r="F106" s="526"/>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6"/>
      <c r="AO106" s="526"/>
      <c r="AP106" s="526"/>
      <c r="AQ106" s="526"/>
      <c r="AR106" s="526"/>
      <c r="AS106" s="526"/>
      <c r="AT106" s="526"/>
      <c r="AU106" s="526"/>
      <c r="AV106" s="526"/>
      <c r="AW106" s="526"/>
      <c r="AX106" s="526"/>
      <c r="AY106" s="526"/>
      <c r="AZ106" s="526"/>
      <c r="BA106" s="526"/>
      <c r="BB106" s="526"/>
      <c r="BC106" s="526"/>
      <c r="BD106" s="526"/>
      <c r="BE106" s="526"/>
      <c r="BF106" s="526"/>
      <c r="BG106" s="527"/>
      <c r="BH106" s="527"/>
      <c r="BI106" s="527"/>
    </row>
    <row r="107" spans="1:61" ht="15.75" customHeight="1">
      <c r="A107" s="101"/>
      <c r="B107" s="526"/>
      <c r="C107" s="526"/>
      <c r="D107" s="526"/>
      <c r="E107" s="525"/>
      <c r="F107" s="526"/>
      <c r="G107" s="526"/>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6"/>
      <c r="AP107" s="526"/>
      <c r="AQ107" s="526"/>
      <c r="AR107" s="526"/>
      <c r="AS107" s="526"/>
      <c r="AT107" s="526"/>
      <c r="AU107" s="526"/>
      <c r="AV107" s="526"/>
      <c r="AW107" s="526"/>
      <c r="AX107" s="526"/>
      <c r="AY107" s="526"/>
      <c r="AZ107" s="526"/>
      <c r="BA107" s="526"/>
      <c r="BB107" s="526"/>
      <c r="BC107" s="526"/>
      <c r="BD107" s="526"/>
      <c r="BE107" s="526"/>
      <c r="BF107" s="526"/>
      <c r="BG107" s="527"/>
      <c r="BH107" s="527"/>
      <c r="BI107" s="527"/>
    </row>
    <row r="108" spans="1:61" ht="15.75" customHeight="1">
      <c r="A108" s="101"/>
      <c r="B108" s="526"/>
      <c r="C108" s="526"/>
      <c r="D108" s="526"/>
      <c r="E108" s="525"/>
      <c r="F108" s="526"/>
      <c r="G108" s="526"/>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6"/>
      <c r="AO108" s="526"/>
      <c r="AP108" s="526"/>
      <c r="AQ108" s="526"/>
      <c r="AR108" s="526"/>
      <c r="AS108" s="526"/>
      <c r="AT108" s="526"/>
      <c r="AU108" s="526"/>
      <c r="AV108" s="526"/>
      <c r="AW108" s="526"/>
      <c r="AX108" s="526"/>
      <c r="AY108" s="526"/>
      <c r="AZ108" s="526"/>
      <c r="BA108" s="526"/>
      <c r="BB108" s="526"/>
      <c r="BC108" s="526"/>
      <c r="BD108" s="526"/>
      <c r="BE108" s="526"/>
      <c r="BF108" s="526"/>
      <c r="BG108" s="527"/>
      <c r="BH108" s="527"/>
      <c r="BI108" s="527"/>
    </row>
    <row r="109" spans="1:61" ht="15.75" customHeight="1">
      <c r="A109" s="101"/>
      <c r="B109" s="526"/>
      <c r="C109" s="526"/>
      <c r="D109" s="526"/>
      <c r="E109" s="525"/>
      <c r="F109" s="526"/>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6"/>
      <c r="AO109" s="526"/>
      <c r="AP109" s="526"/>
      <c r="AQ109" s="526"/>
      <c r="AR109" s="526"/>
      <c r="AS109" s="526"/>
      <c r="AT109" s="526"/>
      <c r="AU109" s="526"/>
      <c r="AV109" s="526"/>
      <c r="AW109" s="526"/>
      <c r="AX109" s="526"/>
      <c r="AY109" s="526"/>
      <c r="AZ109" s="526"/>
      <c r="BA109" s="526"/>
      <c r="BB109" s="526"/>
      <c r="BC109" s="526"/>
      <c r="BD109" s="526"/>
      <c r="BE109" s="526"/>
      <c r="BF109" s="526"/>
      <c r="BG109" s="527"/>
      <c r="BH109" s="527"/>
      <c r="BI109" s="527"/>
    </row>
    <row r="110" spans="1:61" ht="15.75" customHeight="1">
      <c r="A110" s="101"/>
      <c r="B110" s="526"/>
      <c r="C110" s="526"/>
      <c r="D110" s="526"/>
      <c r="E110" s="525"/>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6"/>
      <c r="AO110" s="526"/>
      <c r="AP110" s="526"/>
      <c r="AQ110" s="526"/>
      <c r="AR110" s="526"/>
      <c r="AS110" s="526"/>
      <c r="AT110" s="526"/>
      <c r="AU110" s="526"/>
      <c r="AV110" s="526"/>
      <c r="AW110" s="526"/>
      <c r="AX110" s="526"/>
      <c r="AY110" s="526"/>
      <c r="AZ110" s="526"/>
      <c r="BA110" s="526"/>
      <c r="BB110" s="526"/>
      <c r="BC110" s="526"/>
      <c r="BD110" s="526"/>
      <c r="BE110" s="526"/>
      <c r="BF110" s="526"/>
      <c r="BG110" s="527"/>
      <c r="BH110" s="527"/>
      <c r="BI110" s="527"/>
    </row>
    <row r="111" spans="1:61" ht="15.75" customHeight="1">
      <c r="A111" s="101"/>
      <c r="B111" s="526"/>
      <c r="C111" s="526"/>
      <c r="D111" s="526"/>
      <c r="E111" s="525"/>
      <c r="F111" s="526"/>
      <c r="G111" s="526"/>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6"/>
      <c r="AO111" s="526"/>
      <c r="AP111" s="526"/>
      <c r="AQ111" s="526"/>
      <c r="AR111" s="526"/>
      <c r="AS111" s="526"/>
      <c r="AT111" s="526"/>
      <c r="AU111" s="526"/>
      <c r="AV111" s="526"/>
      <c r="AW111" s="526"/>
      <c r="AX111" s="526"/>
      <c r="AY111" s="526"/>
      <c r="AZ111" s="526"/>
      <c r="BA111" s="526"/>
      <c r="BB111" s="526"/>
      <c r="BC111" s="526"/>
      <c r="BD111" s="526"/>
      <c r="BE111" s="526"/>
      <c r="BF111" s="526"/>
      <c r="BG111" s="527"/>
      <c r="BH111" s="527"/>
      <c r="BI111" s="527"/>
    </row>
    <row r="112" spans="1:61" ht="15.75" customHeight="1">
      <c r="A112" s="101"/>
      <c r="B112" s="526"/>
      <c r="C112" s="526"/>
      <c r="D112" s="526"/>
      <c r="E112" s="525"/>
      <c r="F112" s="526"/>
      <c r="G112" s="526"/>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6"/>
      <c r="AO112" s="526"/>
      <c r="AP112" s="526"/>
      <c r="AQ112" s="526"/>
      <c r="AR112" s="526"/>
      <c r="AS112" s="526"/>
      <c r="AT112" s="526"/>
      <c r="AU112" s="526"/>
      <c r="AV112" s="526"/>
      <c r="AW112" s="526"/>
      <c r="AX112" s="526"/>
      <c r="AY112" s="526"/>
      <c r="AZ112" s="526"/>
      <c r="BA112" s="526"/>
      <c r="BB112" s="526"/>
      <c r="BC112" s="526"/>
      <c r="BD112" s="526"/>
      <c r="BE112" s="526"/>
      <c r="BF112" s="526"/>
      <c r="BG112" s="527"/>
      <c r="BH112" s="527"/>
      <c r="BI112" s="527"/>
    </row>
    <row r="113" spans="1:61" ht="15.75" customHeight="1">
      <c r="A113" s="101"/>
      <c r="B113" s="526"/>
      <c r="C113" s="526"/>
      <c r="D113" s="526"/>
      <c r="E113" s="525"/>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6"/>
      <c r="AO113" s="526"/>
      <c r="AP113" s="526"/>
      <c r="AQ113" s="526"/>
      <c r="AR113" s="526"/>
      <c r="AS113" s="526"/>
      <c r="AT113" s="526"/>
      <c r="AU113" s="526"/>
      <c r="AV113" s="526"/>
      <c r="AW113" s="526"/>
      <c r="AX113" s="526"/>
      <c r="AY113" s="526"/>
      <c r="AZ113" s="526"/>
      <c r="BA113" s="526"/>
      <c r="BB113" s="526"/>
      <c r="BC113" s="526"/>
      <c r="BD113" s="526"/>
      <c r="BE113" s="526"/>
      <c r="BF113" s="526"/>
      <c r="BG113" s="527"/>
      <c r="BH113" s="527"/>
      <c r="BI113" s="527"/>
    </row>
    <row r="114" spans="1:61" ht="15.75" customHeight="1">
      <c r="A114" s="101"/>
      <c r="B114" s="526"/>
      <c r="C114" s="526"/>
      <c r="D114" s="526"/>
      <c r="E114" s="525"/>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6"/>
      <c r="AO114" s="526"/>
      <c r="AP114" s="526"/>
      <c r="AQ114" s="526"/>
      <c r="AR114" s="526"/>
      <c r="AS114" s="526"/>
      <c r="AT114" s="526"/>
      <c r="AU114" s="526"/>
      <c r="AV114" s="526"/>
      <c r="AW114" s="526"/>
      <c r="AX114" s="526"/>
      <c r="AY114" s="526"/>
      <c r="AZ114" s="526"/>
      <c r="BA114" s="526"/>
      <c r="BB114" s="526"/>
      <c r="BC114" s="526"/>
      <c r="BD114" s="526"/>
      <c r="BE114" s="526"/>
      <c r="BF114" s="526"/>
      <c r="BG114" s="527"/>
      <c r="BH114" s="527"/>
      <c r="BI114" s="527"/>
    </row>
    <row r="115" spans="1:61" ht="15.75" customHeight="1">
      <c r="A115" s="101"/>
      <c r="B115" s="526"/>
      <c r="C115" s="526"/>
      <c r="D115" s="526"/>
      <c r="E115" s="525"/>
      <c r="F115" s="526"/>
      <c r="G115" s="526"/>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6"/>
      <c r="AP115" s="526"/>
      <c r="AQ115" s="526"/>
      <c r="AR115" s="526"/>
      <c r="AS115" s="526"/>
      <c r="AT115" s="526"/>
      <c r="AU115" s="526"/>
      <c r="AV115" s="526"/>
      <c r="AW115" s="526"/>
      <c r="AX115" s="526"/>
      <c r="AY115" s="526"/>
      <c r="AZ115" s="526"/>
      <c r="BA115" s="526"/>
      <c r="BB115" s="526"/>
      <c r="BC115" s="526"/>
      <c r="BD115" s="526"/>
      <c r="BE115" s="526"/>
      <c r="BF115" s="526"/>
      <c r="BG115" s="527"/>
      <c r="BH115" s="527"/>
      <c r="BI115" s="527"/>
    </row>
    <row r="116" spans="1:61" ht="15.75" customHeight="1">
      <c r="A116" s="101"/>
      <c r="B116" s="526"/>
      <c r="C116" s="526"/>
      <c r="D116" s="526"/>
      <c r="E116" s="525"/>
      <c r="F116" s="526"/>
      <c r="G116" s="526"/>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6"/>
      <c r="AO116" s="526"/>
      <c r="AP116" s="526"/>
      <c r="AQ116" s="526"/>
      <c r="AR116" s="526"/>
      <c r="AS116" s="526"/>
      <c r="AT116" s="526"/>
      <c r="AU116" s="526"/>
      <c r="AV116" s="526"/>
      <c r="AW116" s="526"/>
      <c r="AX116" s="526"/>
      <c r="AY116" s="526"/>
      <c r="AZ116" s="526"/>
      <c r="BA116" s="526"/>
      <c r="BB116" s="526"/>
      <c r="BC116" s="526"/>
      <c r="BD116" s="526"/>
      <c r="BE116" s="526"/>
      <c r="BF116" s="526"/>
      <c r="BG116" s="527"/>
      <c r="BH116" s="527"/>
      <c r="BI116" s="527"/>
    </row>
    <row r="117" spans="1:61" ht="15.75" customHeight="1">
      <c r="A117" s="101"/>
      <c r="B117" s="526"/>
      <c r="C117" s="526"/>
      <c r="D117" s="526"/>
      <c r="E117" s="525"/>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6"/>
      <c r="AO117" s="526"/>
      <c r="AP117" s="526"/>
      <c r="AQ117" s="526"/>
      <c r="AR117" s="526"/>
      <c r="AS117" s="526"/>
      <c r="AT117" s="526"/>
      <c r="AU117" s="526"/>
      <c r="AV117" s="526"/>
      <c r="AW117" s="526"/>
      <c r="AX117" s="526"/>
      <c r="AY117" s="526"/>
      <c r="AZ117" s="526"/>
      <c r="BA117" s="526"/>
      <c r="BB117" s="526"/>
      <c r="BC117" s="526"/>
      <c r="BD117" s="526"/>
      <c r="BE117" s="526"/>
      <c r="BF117" s="526"/>
      <c r="BG117" s="527"/>
      <c r="BH117" s="527"/>
      <c r="BI117" s="527"/>
    </row>
    <row r="118" spans="1:61" ht="15.75" customHeight="1">
      <c r="A118" s="101"/>
      <c r="B118" s="526"/>
      <c r="C118" s="526"/>
      <c r="D118" s="526"/>
      <c r="E118" s="525"/>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6"/>
      <c r="AO118" s="526"/>
      <c r="AP118" s="526"/>
      <c r="AQ118" s="526"/>
      <c r="AR118" s="526"/>
      <c r="AS118" s="526"/>
      <c r="AT118" s="526"/>
      <c r="AU118" s="526"/>
      <c r="AV118" s="526"/>
      <c r="AW118" s="526"/>
      <c r="AX118" s="526"/>
      <c r="AY118" s="526"/>
      <c r="AZ118" s="526"/>
      <c r="BA118" s="526"/>
      <c r="BB118" s="526"/>
      <c r="BC118" s="526"/>
      <c r="BD118" s="526"/>
      <c r="BE118" s="526"/>
      <c r="BF118" s="526"/>
      <c r="BG118" s="527"/>
      <c r="BH118" s="527"/>
      <c r="BI118" s="527"/>
    </row>
    <row r="119" spans="1:61" ht="15.75" customHeight="1">
      <c r="A119" s="101"/>
      <c r="B119" s="526"/>
      <c r="C119" s="526"/>
      <c r="D119" s="526"/>
      <c r="E119" s="525"/>
      <c r="F119" s="526"/>
      <c r="G119" s="526"/>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6"/>
      <c r="AO119" s="526"/>
      <c r="AP119" s="526"/>
      <c r="AQ119" s="526"/>
      <c r="AR119" s="526"/>
      <c r="AS119" s="526"/>
      <c r="AT119" s="526"/>
      <c r="AU119" s="526"/>
      <c r="AV119" s="526"/>
      <c r="AW119" s="526"/>
      <c r="AX119" s="526"/>
      <c r="AY119" s="526"/>
      <c r="AZ119" s="526"/>
      <c r="BA119" s="526"/>
      <c r="BB119" s="526"/>
      <c r="BC119" s="526"/>
      <c r="BD119" s="526"/>
      <c r="BE119" s="526"/>
      <c r="BF119" s="526"/>
      <c r="BG119" s="527"/>
      <c r="BH119" s="527"/>
      <c r="BI119" s="527"/>
    </row>
    <row r="120" spans="1:61" ht="15.75" customHeight="1">
      <c r="A120" s="101"/>
      <c r="B120" s="526"/>
      <c r="C120" s="526"/>
      <c r="D120" s="526"/>
      <c r="E120" s="525"/>
      <c r="F120" s="526"/>
      <c r="G120" s="526"/>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6"/>
      <c r="AO120" s="526"/>
      <c r="AP120" s="526"/>
      <c r="AQ120" s="526"/>
      <c r="AR120" s="526"/>
      <c r="AS120" s="526"/>
      <c r="AT120" s="526"/>
      <c r="AU120" s="526"/>
      <c r="AV120" s="526"/>
      <c r="AW120" s="526"/>
      <c r="AX120" s="526"/>
      <c r="AY120" s="526"/>
      <c r="AZ120" s="526"/>
      <c r="BA120" s="526"/>
      <c r="BB120" s="526"/>
      <c r="BC120" s="526"/>
      <c r="BD120" s="526"/>
      <c r="BE120" s="526"/>
      <c r="BF120" s="526"/>
      <c r="BG120" s="527"/>
      <c r="BH120" s="527"/>
      <c r="BI120" s="527"/>
    </row>
    <row r="121" spans="1:61" ht="15.75" customHeight="1">
      <c r="A121" s="101"/>
      <c r="B121" s="526"/>
      <c r="C121" s="526"/>
      <c r="D121" s="526"/>
      <c r="E121" s="525"/>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6"/>
      <c r="AO121" s="526"/>
      <c r="AP121" s="526"/>
      <c r="AQ121" s="526"/>
      <c r="AR121" s="526"/>
      <c r="AS121" s="526"/>
      <c r="AT121" s="526"/>
      <c r="AU121" s="526"/>
      <c r="AV121" s="526"/>
      <c r="AW121" s="526"/>
      <c r="AX121" s="526"/>
      <c r="AY121" s="526"/>
      <c r="AZ121" s="526"/>
      <c r="BA121" s="526"/>
      <c r="BB121" s="526"/>
      <c r="BC121" s="526"/>
      <c r="BD121" s="526"/>
      <c r="BE121" s="526"/>
      <c r="BF121" s="526"/>
      <c r="BG121" s="527"/>
      <c r="BH121" s="527"/>
      <c r="BI121" s="527"/>
    </row>
    <row r="122" spans="1:61" ht="15.75" customHeight="1">
      <c r="A122" s="101"/>
      <c r="B122" s="526"/>
      <c r="C122" s="526"/>
      <c r="D122" s="526"/>
      <c r="E122" s="525"/>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6"/>
      <c r="AO122" s="526"/>
      <c r="AP122" s="526"/>
      <c r="AQ122" s="526"/>
      <c r="AR122" s="526"/>
      <c r="AS122" s="526"/>
      <c r="AT122" s="526"/>
      <c r="AU122" s="526"/>
      <c r="AV122" s="526"/>
      <c r="AW122" s="526"/>
      <c r="AX122" s="526"/>
      <c r="AY122" s="526"/>
      <c r="AZ122" s="526"/>
      <c r="BA122" s="526"/>
      <c r="BB122" s="526"/>
      <c r="BC122" s="526"/>
      <c r="BD122" s="526"/>
      <c r="BE122" s="526"/>
      <c r="BF122" s="526"/>
      <c r="BG122" s="527"/>
      <c r="BH122" s="527"/>
      <c r="BI122" s="527"/>
    </row>
    <row r="123" spans="1:61" ht="15.75" customHeight="1">
      <c r="A123" s="101"/>
      <c r="B123" s="526"/>
      <c r="C123" s="526"/>
      <c r="D123" s="526"/>
      <c r="E123" s="525"/>
      <c r="F123" s="526"/>
      <c r="G123" s="526"/>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6"/>
      <c r="AO123" s="526"/>
      <c r="AP123" s="526"/>
      <c r="AQ123" s="526"/>
      <c r="AR123" s="526"/>
      <c r="AS123" s="526"/>
      <c r="AT123" s="526"/>
      <c r="AU123" s="526"/>
      <c r="AV123" s="526"/>
      <c r="AW123" s="526"/>
      <c r="AX123" s="526"/>
      <c r="AY123" s="526"/>
      <c r="AZ123" s="526"/>
      <c r="BA123" s="526"/>
      <c r="BB123" s="526"/>
      <c r="BC123" s="526"/>
      <c r="BD123" s="526"/>
      <c r="BE123" s="526"/>
      <c r="BF123" s="526"/>
      <c r="BG123" s="527"/>
      <c r="BH123" s="527"/>
      <c r="BI123" s="527"/>
    </row>
    <row r="124" spans="1:61" ht="15.75" customHeight="1">
      <c r="A124" s="101"/>
      <c r="B124" s="526"/>
      <c r="C124" s="526"/>
      <c r="D124" s="526"/>
      <c r="E124" s="525"/>
      <c r="F124" s="526"/>
      <c r="G124" s="526"/>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6"/>
      <c r="AO124" s="526"/>
      <c r="AP124" s="526"/>
      <c r="AQ124" s="526"/>
      <c r="AR124" s="526"/>
      <c r="AS124" s="526"/>
      <c r="AT124" s="526"/>
      <c r="AU124" s="526"/>
      <c r="AV124" s="526"/>
      <c r="AW124" s="526"/>
      <c r="AX124" s="526"/>
      <c r="AY124" s="526"/>
      <c r="AZ124" s="526"/>
      <c r="BA124" s="526"/>
      <c r="BB124" s="526"/>
      <c r="BC124" s="526"/>
      <c r="BD124" s="526"/>
      <c r="BE124" s="526"/>
      <c r="BF124" s="526"/>
      <c r="BG124" s="527"/>
      <c r="BH124" s="527"/>
      <c r="BI124" s="527"/>
    </row>
    <row r="125" spans="1:61" ht="15.75" customHeight="1">
      <c r="A125" s="101"/>
      <c r="B125" s="526"/>
      <c r="C125" s="526"/>
      <c r="D125" s="526"/>
      <c r="E125" s="525"/>
      <c r="F125" s="526"/>
      <c r="G125" s="526"/>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6"/>
      <c r="AO125" s="526"/>
      <c r="AP125" s="526"/>
      <c r="AQ125" s="526"/>
      <c r="AR125" s="526"/>
      <c r="AS125" s="526"/>
      <c r="AT125" s="526"/>
      <c r="AU125" s="526"/>
      <c r="AV125" s="526"/>
      <c r="AW125" s="526"/>
      <c r="AX125" s="526"/>
      <c r="AY125" s="526"/>
      <c r="AZ125" s="526"/>
      <c r="BA125" s="526"/>
      <c r="BB125" s="526"/>
      <c r="BC125" s="526"/>
      <c r="BD125" s="526"/>
      <c r="BE125" s="526"/>
      <c r="BF125" s="526"/>
      <c r="BG125" s="527"/>
      <c r="BH125" s="527"/>
      <c r="BI125" s="527"/>
    </row>
    <row r="126" spans="1:61" ht="15.75" customHeight="1">
      <c r="A126" s="101"/>
      <c r="B126" s="526"/>
      <c r="C126" s="526"/>
      <c r="D126" s="526"/>
      <c r="E126" s="525"/>
      <c r="F126" s="526"/>
      <c r="G126" s="526"/>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6"/>
      <c r="AO126" s="526"/>
      <c r="AP126" s="526"/>
      <c r="AQ126" s="526"/>
      <c r="AR126" s="526"/>
      <c r="AS126" s="526"/>
      <c r="AT126" s="526"/>
      <c r="AU126" s="526"/>
      <c r="AV126" s="526"/>
      <c r="AW126" s="526"/>
      <c r="AX126" s="526"/>
      <c r="AY126" s="526"/>
      <c r="AZ126" s="526"/>
      <c r="BA126" s="526"/>
      <c r="BB126" s="526"/>
      <c r="BC126" s="526"/>
      <c r="BD126" s="526"/>
      <c r="BE126" s="526"/>
      <c r="BF126" s="526"/>
      <c r="BG126" s="527"/>
      <c r="BH126" s="527"/>
      <c r="BI126" s="527"/>
    </row>
    <row r="127" spans="1:61" ht="15.75" customHeight="1">
      <c r="A127" s="101"/>
      <c r="B127" s="526"/>
      <c r="C127" s="526"/>
      <c r="D127" s="526"/>
      <c r="E127" s="525"/>
      <c r="F127" s="526"/>
      <c r="G127" s="526"/>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6"/>
      <c r="AO127" s="526"/>
      <c r="AP127" s="526"/>
      <c r="AQ127" s="526"/>
      <c r="AR127" s="526"/>
      <c r="AS127" s="526"/>
      <c r="AT127" s="526"/>
      <c r="AU127" s="526"/>
      <c r="AV127" s="526"/>
      <c r="AW127" s="526"/>
      <c r="AX127" s="526"/>
      <c r="AY127" s="526"/>
      <c r="AZ127" s="526"/>
      <c r="BA127" s="526"/>
      <c r="BB127" s="526"/>
      <c r="BC127" s="526"/>
      <c r="BD127" s="526"/>
      <c r="BE127" s="526"/>
      <c r="BF127" s="526"/>
      <c r="BG127" s="527"/>
      <c r="BH127" s="527"/>
      <c r="BI127" s="527"/>
    </row>
    <row r="128" spans="1:61" ht="15.75" customHeight="1">
      <c r="A128" s="101"/>
      <c r="B128" s="526"/>
      <c r="C128" s="526"/>
      <c r="D128" s="526"/>
      <c r="E128" s="525"/>
      <c r="F128" s="526"/>
      <c r="G128" s="526"/>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6"/>
      <c r="AO128" s="526"/>
      <c r="AP128" s="526"/>
      <c r="AQ128" s="526"/>
      <c r="AR128" s="526"/>
      <c r="AS128" s="526"/>
      <c r="AT128" s="526"/>
      <c r="AU128" s="526"/>
      <c r="AV128" s="526"/>
      <c r="AW128" s="526"/>
      <c r="AX128" s="526"/>
      <c r="AY128" s="526"/>
      <c r="AZ128" s="526"/>
      <c r="BA128" s="526"/>
      <c r="BB128" s="526"/>
      <c r="BC128" s="526"/>
      <c r="BD128" s="526"/>
      <c r="BE128" s="526"/>
      <c r="BF128" s="526"/>
      <c r="BG128" s="527"/>
      <c r="BH128" s="527"/>
      <c r="BI128" s="527"/>
    </row>
    <row r="129" spans="1:61" ht="15.75" customHeight="1">
      <c r="A129" s="101"/>
      <c r="B129" s="526"/>
      <c r="C129" s="526"/>
      <c r="D129" s="526"/>
      <c r="E129" s="525"/>
      <c r="F129" s="526"/>
      <c r="G129" s="526"/>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6"/>
      <c r="AO129" s="526"/>
      <c r="AP129" s="526"/>
      <c r="AQ129" s="526"/>
      <c r="AR129" s="526"/>
      <c r="AS129" s="526"/>
      <c r="AT129" s="526"/>
      <c r="AU129" s="526"/>
      <c r="AV129" s="526"/>
      <c r="AW129" s="526"/>
      <c r="AX129" s="526"/>
      <c r="AY129" s="526"/>
      <c r="AZ129" s="526"/>
      <c r="BA129" s="526"/>
      <c r="BB129" s="526"/>
      <c r="BC129" s="526"/>
      <c r="BD129" s="526"/>
      <c r="BE129" s="526"/>
      <c r="BF129" s="526"/>
      <c r="BG129" s="527"/>
      <c r="BH129" s="527"/>
      <c r="BI129" s="527"/>
    </row>
    <row r="130" spans="1:61" ht="15.75" customHeight="1">
      <c r="A130" s="101"/>
      <c r="B130" s="526"/>
      <c r="C130" s="526"/>
      <c r="D130" s="526"/>
      <c r="E130" s="525"/>
      <c r="F130" s="526"/>
      <c r="G130" s="526"/>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6"/>
      <c r="AO130" s="526"/>
      <c r="AP130" s="526"/>
      <c r="AQ130" s="526"/>
      <c r="AR130" s="526"/>
      <c r="AS130" s="526"/>
      <c r="AT130" s="526"/>
      <c r="AU130" s="526"/>
      <c r="AV130" s="526"/>
      <c r="AW130" s="526"/>
      <c r="AX130" s="526"/>
      <c r="AY130" s="526"/>
      <c r="AZ130" s="526"/>
      <c r="BA130" s="526"/>
      <c r="BB130" s="526"/>
      <c r="BC130" s="526"/>
      <c r="BD130" s="526"/>
      <c r="BE130" s="526"/>
      <c r="BF130" s="526"/>
      <c r="BG130" s="527"/>
      <c r="BH130" s="527"/>
      <c r="BI130" s="527"/>
    </row>
    <row r="131" spans="1:61" ht="15.75" customHeight="1">
      <c r="A131" s="101"/>
      <c r="B131" s="526"/>
      <c r="C131" s="526"/>
      <c r="D131" s="526"/>
      <c r="E131" s="525"/>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6"/>
      <c r="AO131" s="526"/>
      <c r="AP131" s="526"/>
      <c r="AQ131" s="526"/>
      <c r="AR131" s="526"/>
      <c r="AS131" s="526"/>
      <c r="AT131" s="526"/>
      <c r="AU131" s="526"/>
      <c r="AV131" s="526"/>
      <c r="AW131" s="526"/>
      <c r="AX131" s="526"/>
      <c r="AY131" s="526"/>
      <c r="AZ131" s="526"/>
      <c r="BA131" s="526"/>
      <c r="BB131" s="526"/>
      <c r="BC131" s="526"/>
      <c r="BD131" s="526"/>
      <c r="BE131" s="526"/>
      <c r="BF131" s="526"/>
      <c r="BG131" s="527"/>
      <c r="BH131" s="527"/>
      <c r="BI131" s="527"/>
    </row>
    <row r="132" spans="1:61" ht="15.75" customHeight="1">
      <c r="A132" s="101"/>
      <c r="B132" s="526"/>
      <c r="C132" s="526"/>
      <c r="D132" s="526"/>
      <c r="E132" s="525"/>
      <c r="F132" s="526"/>
      <c r="G132" s="526"/>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6"/>
      <c r="AO132" s="526"/>
      <c r="AP132" s="526"/>
      <c r="AQ132" s="526"/>
      <c r="AR132" s="526"/>
      <c r="AS132" s="526"/>
      <c r="AT132" s="526"/>
      <c r="AU132" s="526"/>
      <c r="AV132" s="526"/>
      <c r="AW132" s="526"/>
      <c r="AX132" s="526"/>
      <c r="AY132" s="526"/>
      <c r="AZ132" s="526"/>
      <c r="BA132" s="526"/>
      <c r="BB132" s="526"/>
      <c r="BC132" s="526"/>
      <c r="BD132" s="526"/>
      <c r="BE132" s="526"/>
      <c r="BF132" s="526"/>
      <c r="BG132" s="527"/>
      <c r="BH132" s="527"/>
      <c r="BI132" s="527"/>
    </row>
    <row r="133" spans="1:61" ht="15.75" customHeight="1">
      <c r="A133" s="101"/>
      <c r="B133" s="526"/>
      <c r="C133" s="526"/>
      <c r="D133" s="526"/>
      <c r="E133" s="525"/>
      <c r="F133" s="526"/>
      <c r="G133" s="526"/>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6"/>
      <c r="AO133" s="526"/>
      <c r="AP133" s="526"/>
      <c r="AQ133" s="526"/>
      <c r="AR133" s="526"/>
      <c r="AS133" s="526"/>
      <c r="AT133" s="526"/>
      <c r="AU133" s="526"/>
      <c r="AV133" s="526"/>
      <c r="AW133" s="526"/>
      <c r="AX133" s="526"/>
      <c r="AY133" s="526"/>
      <c r="AZ133" s="526"/>
      <c r="BA133" s="526"/>
      <c r="BB133" s="526"/>
      <c r="BC133" s="526"/>
      <c r="BD133" s="526"/>
      <c r="BE133" s="526"/>
      <c r="BF133" s="526"/>
      <c r="BG133" s="527"/>
      <c r="BH133" s="527"/>
      <c r="BI133" s="527"/>
    </row>
    <row r="134" spans="1:61" ht="15.75" customHeight="1">
      <c r="A134" s="101"/>
      <c r="B134" s="526"/>
      <c r="C134" s="526"/>
      <c r="D134" s="526"/>
      <c r="E134" s="525"/>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6"/>
      <c r="AO134" s="526"/>
      <c r="AP134" s="526"/>
      <c r="AQ134" s="526"/>
      <c r="AR134" s="526"/>
      <c r="AS134" s="526"/>
      <c r="AT134" s="526"/>
      <c r="AU134" s="526"/>
      <c r="AV134" s="526"/>
      <c r="AW134" s="526"/>
      <c r="AX134" s="526"/>
      <c r="AY134" s="526"/>
      <c r="AZ134" s="526"/>
      <c r="BA134" s="526"/>
      <c r="BB134" s="526"/>
      <c r="BC134" s="526"/>
      <c r="BD134" s="526"/>
      <c r="BE134" s="526"/>
      <c r="BF134" s="526"/>
      <c r="BG134" s="527"/>
      <c r="BH134" s="527"/>
      <c r="BI134" s="527"/>
    </row>
    <row r="135" spans="1:61" ht="15.75" customHeight="1">
      <c r="A135" s="101"/>
      <c r="B135" s="526"/>
      <c r="C135" s="526"/>
      <c r="D135" s="526"/>
      <c r="E135" s="525"/>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6"/>
      <c r="AO135" s="526"/>
      <c r="AP135" s="526"/>
      <c r="AQ135" s="526"/>
      <c r="AR135" s="526"/>
      <c r="AS135" s="526"/>
      <c r="AT135" s="526"/>
      <c r="AU135" s="526"/>
      <c r="AV135" s="526"/>
      <c r="AW135" s="526"/>
      <c r="AX135" s="526"/>
      <c r="AY135" s="526"/>
      <c r="AZ135" s="526"/>
      <c r="BA135" s="526"/>
      <c r="BB135" s="526"/>
      <c r="BC135" s="526"/>
      <c r="BD135" s="526"/>
      <c r="BE135" s="526"/>
      <c r="BF135" s="526"/>
      <c r="BG135" s="527"/>
      <c r="BH135" s="527"/>
      <c r="BI135" s="527"/>
    </row>
    <row r="136" spans="1:61" ht="15.75" customHeight="1">
      <c r="A136" s="101"/>
      <c r="B136" s="526"/>
      <c r="C136" s="526"/>
      <c r="D136" s="526"/>
      <c r="E136" s="525"/>
      <c r="F136" s="526"/>
      <c r="G136" s="526"/>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6"/>
      <c r="AO136" s="526"/>
      <c r="AP136" s="526"/>
      <c r="AQ136" s="526"/>
      <c r="AR136" s="526"/>
      <c r="AS136" s="526"/>
      <c r="AT136" s="526"/>
      <c r="AU136" s="526"/>
      <c r="AV136" s="526"/>
      <c r="AW136" s="526"/>
      <c r="AX136" s="526"/>
      <c r="AY136" s="526"/>
      <c r="AZ136" s="526"/>
      <c r="BA136" s="526"/>
      <c r="BB136" s="526"/>
      <c r="BC136" s="526"/>
      <c r="BD136" s="526"/>
      <c r="BE136" s="526"/>
      <c r="BF136" s="526"/>
      <c r="BG136" s="527"/>
      <c r="BH136" s="527"/>
      <c r="BI136" s="527"/>
    </row>
    <row r="137" spans="1:61" ht="15.75" customHeight="1">
      <c r="A137" s="101"/>
      <c r="B137" s="526"/>
      <c r="C137" s="526"/>
      <c r="D137" s="526"/>
      <c r="E137" s="525"/>
      <c r="F137" s="526"/>
      <c r="G137" s="526"/>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6"/>
      <c r="AO137" s="526"/>
      <c r="AP137" s="526"/>
      <c r="AQ137" s="526"/>
      <c r="AR137" s="526"/>
      <c r="AS137" s="526"/>
      <c r="AT137" s="526"/>
      <c r="AU137" s="526"/>
      <c r="AV137" s="526"/>
      <c r="AW137" s="526"/>
      <c r="AX137" s="526"/>
      <c r="AY137" s="526"/>
      <c r="AZ137" s="526"/>
      <c r="BA137" s="526"/>
      <c r="BB137" s="526"/>
      <c r="BC137" s="526"/>
      <c r="BD137" s="526"/>
      <c r="BE137" s="526"/>
      <c r="BF137" s="526"/>
      <c r="BG137" s="527"/>
      <c r="BH137" s="527"/>
      <c r="BI137" s="527"/>
    </row>
    <row r="138" spans="1:61" ht="15.75" customHeight="1">
      <c r="A138" s="101"/>
      <c r="B138" s="526"/>
      <c r="C138" s="526"/>
      <c r="D138" s="526"/>
      <c r="E138" s="525"/>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6"/>
      <c r="AO138" s="526"/>
      <c r="AP138" s="526"/>
      <c r="AQ138" s="526"/>
      <c r="AR138" s="526"/>
      <c r="AS138" s="526"/>
      <c r="AT138" s="526"/>
      <c r="AU138" s="526"/>
      <c r="AV138" s="526"/>
      <c r="AW138" s="526"/>
      <c r="AX138" s="526"/>
      <c r="AY138" s="526"/>
      <c r="AZ138" s="526"/>
      <c r="BA138" s="526"/>
      <c r="BB138" s="526"/>
      <c r="BC138" s="526"/>
      <c r="BD138" s="526"/>
      <c r="BE138" s="526"/>
      <c r="BF138" s="526"/>
      <c r="BG138" s="527"/>
      <c r="BH138" s="527"/>
      <c r="BI138" s="527"/>
    </row>
    <row r="139" spans="1:61" ht="15.75" customHeight="1">
      <c r="A139" s="101"/>
      <c r="B139" s="526"/>
      <c r="C139" s="526"/>
      <c r="D139" s="526"/>
      <c r="E139" s="525"/>
      <c r="F139" s="526"/>
      <c r="G139" s="526"/>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6"/>
      <c r="AO139" s="526"/>
      <c r="AP139" s="526"/>
      <c r="AQ139" s="526"/>
      <c r="AR139" s="526"/>
      <c r="AS139" s="526"/>
      <c r="AT139" s="526"/>
      <c r="AU139" s="526"/>
      <c r="AV139" s="526"/>
      <c r="AW139" s="526"/>
      <c r="AX139" s="526"/>
      <c r="AY139" s="526"/>
      <c r="AZ139" s="526"/>
      <c r="BA139" s="526"/>
      <c r="BB139" s="526"/>
      <c r="BC139" s="526"/>
      <c r="BD139" s="526"/>
      <c r="BE139" s="526"/>
      <c r="BF139" s="526"/>
      <c r="BG139" s="527"/>
      <c r="BH139" s="527"/>
      <c r="BI139" s="527"/>
    </row>
    <row r="140" spans="1:61" ht="15.75" customHeight="1">
      <c r="A140" s="101"/>
      <c r="B140" s="526"/>
      <c r="C140" s="526"/>
      <c r="D140" s="526"/>
      <c r="E140" s="525"/>
      <c r="F140" s="526"/>
      <c r="G140" s="526"/>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6"/>
      <c r="AO140" s="526"/>
      <c r="AP140" s="526"/>
      <c r="AQ140" s="526"/>
      <c r="AR140" s="526"/>
      <c r="AS140" s="526"/>
      <c r="AT140" s="526"/>
      <c r="AU140" s="526"/>
      <c r="AV140" s="526"/>
      <c r="AW140" s="526"/>
      <c r="AX140" s="526"/>
      <c r="AY140" s="526"/>
      <c r="AZ140" s="526"/>
      <c r="BA140" s="526"/>
      <c r="BB140" s="526"/>
      <c r="BC140" s="526"/>
      <c r="BD140" s="526"/>
      <c r="BE140" s="526"/>
      <c r="BF140" s="526"/>
      <c r="BG140" s="527"/>
      <c r="BH140" s="527"/>
      <c r="BI140" s="527"/>
    </row>
    <row r="141" spans="1:61" ht="15.75" customHeight="1">
      <c r="A141" s="101"/>
      <c r="B141" s="526"/>
      <c r="C141" s="526"/>
      <c r="D141" s="526"/>
      <c r="E141" s="525"/>
      <c r="F141" s="526"/>
      <c r="G141" s="526"/>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6"/>
      <c r="AO141" s="526"/>
      <c r="AP141" s="526"/>
      <c r="AQ141" s="526"/>
      <c r="AR141" s="526"/>
      <c r="AS141" s="526"/>
      <c r="AT141" s="526"/>
      <c r="AU141" s="526"/>
      <c r="AV141" s="526"/>
      <c r="AW141" s="526"/>
      <c r="AX141" s="526"/>
      <c r="AY141" s="526"/>
      <c r="AZ141" s="526"/>
      <c r="BA141" s="526"/>
      <c r="BB141" s="526"/>
      <c r="BC141" s="526"/>
      <c r="BD141" s="526"/>
      <c r="BE141" s="526"/>
      <c r="BF141" s="526"/>
      <c r="BG141" s="527"/>
      <c r="BH141" s="527"/>
      <c r="BI141" s="527"/>
    </row>
    <row r="142" spans="1:61" ht="15.75" customHeight="1">
      <c r="A142" s="101"/>
      <c r="B142" s="526"/>
      <c r="C142" s="526"/>
      <c r="D142" s="526"/>
      <c r="E142" s="525"/>
      <c r="F142" s="526"/>
      <c r="G142" s="526"/>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6"/>
      <c r="AO142" s="526"/>
      <c r="AP142" s="526"/>
      <c r="AQ142" s="526"/>
      <c r="AR142" s="526"/>
      <c r="AS142" s="526"/>
      <c r="AT142" s="526"/>
      <c r="AU142" s="526"/>
      <c r="AV142" s="526"/>
      <c r="AW142" s="526"/>
      <c r="AX142" s="526"/>
      <c r="AY142" s="526"/>
      <c r="AZ142" s="526"/>
      <c r="BA142" s="526"/>
      <c r="BB142" s="526"/>
      <c r="BC142" s="526"/>
      <c r="BD142" s="526"/>
      <c r="BE142" s="526"/>
      <c r="BF142" s="526"/>
      <c r="BG142" s="527"/>
      <c r="BH142" s="527"/>
      <c r="BI142" s="527"/>
    </row>
    <row r="143" spans="1:61" ht="15.75" customHeight="1">
      <c r="A143" s="101"/>
      <c r="B143" s="526"/>
      <c r="C143" s="526"/>
      <c r="D143" s="526"/>
      <c r="E143" s="525"/>
      <c r="F143" s="526"/>
      <c r="G143" s="526"/>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6"/>
      <c r="AO143" s="526"/>
      <c r="AP143" s="526"/>
      <c r="AQ143" s="526"/>
      <c r="AR143" s="526"/>
      <c r="AS143" s="526"/>
      <c r="AT143" s="526"/>
      <c r="AU143" s="526"/>
      <c r="AV143" s="526"/>
      <c r="AW143" s="526"/>
      <c r="AX143" s="526"/>
      <c r="AY143" s="526"/>
      <c r="AZ143" s="526"/>
      <c r="BA143" s="526"/>
      <c r="BB143" s="526"/>
      <c r="BC143" s="526"/>
      <c r="BD143" s="526"/>
      <c r="BE143" s="526"/>
      <c r="BF143" s="526"/>
      <c r="BG143" s="527"/>
      <c r="BH143" s="527"/>
      <c r="BI143" s="527"/>
    </row>
    <row r="144" spans="1:61" ht="15.75" customHeight="1">
      <c r="A144" s="101"/>
      <c r="B144" s="526"/>
      <c r="C144" s="526"/>
      <c r="D144" s="526"/>
      <c r="E144" s="525"/>
      <c r="F144" s="526"/>
      <c r="G144" s="526"/>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c r="AY144" s="526"/>
      <c r="AZ144" s="526"/>
      <c r="BA144" s="526"/>
      <c r="BB144" s="526"/>
      <c r="BC144" s="526"/>
      <c r="BD144" s="526"/>
      <c r="BE144" s="526"/>
      <c r="BF144" s="526"/>
      <c r="BG144" s="527"/>
      <c r="BH144" s="527"/>
      <c r="BI144" s="527"/>
    </row>
    <row r="145" spans="1:61" ht="15.75" customHeight="1">
      <c r="A145" s="101"/>
      <c r="B145" s="526"/>
      <c r="C145" s="526"/>
      <c r="D145" s="526"/>
      <c r="E145" s="525"/>
      <c r="F145" s="526"/>
      <c r="G145" s="526"/>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6"/>
      <c r="AO145" s="526"/>
      <c r="AP145" s="526"/>
      <c r="AQ145" s="526"/>
      <c r="AR145" s="526"/>
      <c r="AS145" s="526"/>
      <c r="AT145" s="526"/>
      <c r="AU145" s="526"/>
      <c r="AV145" s="526"/>
      <c r="AW145" s="526"/>
      <c r="AX145" s="526"/>
      <c r="AY145" s="526"/>
      <c r="AZ145" s="526"/>
      <c r="BA145" s="526"/>
      <c r="BB145" s="526"/>
      <c r="BC145" s="526"/>
      <c r="BD145" s="526"/>
      <c r="BE145" s="526"/>
      <c r="BF145" s="526"/>
      <c r="BG145" s="527"/>
      <c r="BH145" s="527"/>
      <c r="BI145" s="527"/>
    </row>
    <row r="146" spans="1:61" ht="15.75" customHeight="1">
      <c r="A146" s="101"/>
      <c r="B146" s="526"/>
      <c r="C146" s="526"/>
      <c r="D146" s="526"/>
      <c r="E146" s="525"/>
      <c r="F146" s="526"/>
      <c r="G146" s="526"/>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6"/>
      <c r="AP146" s="526"/>
      <c r="AQ146" s="526"/>
      <c r="AR146" s="526"/>
      <c r="AS146" s="526"/>
      <c r="AT146" s="526"/>
      <c r="AU146" s="526"/>
      <c r="AV146" s="526"/>
      <c r="AW146" s="526"/>
      <c r="AX146" s="526"/>
      <c r="AY146" s="526"/>
      <c r="AZ146" s="526"/>
      <c r="BA146" s="526"/>
      <c r="BB146" s="526"/>
      <c r="BC146" s="526"/>
      <c r="BD146" s="526"/>
      <c r="BE146" s="526"/>
      <c r="BF146" s="526"/>
      <c r="BG146" s="527"/>
      <c r="BH146" s="527"/>
      <c r="BI146" s="527"/>
    </row>
    <row r="147" spans="1:61" ht="15.75" customHeight="1">
      <c r="A147" s="101"/>
      <c r="B147" s="526"/>
      <c r="C147" s="526"/>
      <c r="D147" s="526"/>
      <c r="E147" s="525"/>
      <c r="F147" s="526"/>
      <c r="G147" s="526"/>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6"/>
      <c r="AP147" s="526"/>
      <c r="AQ147" s="526"/>
      <c r="AR147" s="526"/>
      <c r="AS147" s="526"/>
      <c r="AT147" s="526"/>
      <c r="AU147" s="526"/>
      <c r="AV147" s="526"/>
      <c r="AW147" s="526"/>
      <c r="AX147" s="526"/>
      <c r="AY147" s="526"/>
      <c r="AZ147" s="526"/>
      <c r="BA147" s="526"/>
      <c r="BB147" s="526"/>
      <c r="BC147" s="526"/>
      <c r="BD147" s="526"/>
      <c r="BE147" s="526"/>
      <c r="BF147" s="526"/>
      <c r="BG147" s="527"/>
      <c r="BH147" s="527"/>
      <c r="BI147" s="527"/>
    </row>
    <row r="148" spans="1:61" ht="15.75" customHeight="1">
      <c r="A148" s="101"/>
      <c r="B148" s="526"/>
      <c r="C148" s="526"/>
      <c r="D148" s="526"/>
      <c r="E148" s="525"/>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6"/>
      <c r="AP148" s="526"/>
      <c r="AQ148" s="526"/>
      <c r="AR148" s="526"/>
      <c r="AS148" s="526"/>
      <c r="AT148" s="526"/>
      <c r="AU148" s="526"/>
      <c r="AV148" s="526"/>
      <c r="AW148" s="526"/>
      <c r="AX148" s="526"/>
      <c r="AY148" s="526"/>
      <c r="AZ148" s="526"/>
      <c r="BA148" s="526"/>
      <c r="BB148" s="526"/>
      <c r="BC148" s="526"/>
      <c r="BD148" s="526"/>
      <c r="BE148" s="526"/>
      <c r="BF148" s="526"/>
      <c r="BG148" s="527"/>
      <c r="BH148" s="527"/>
      <c r="BI148" s="527"/>
    </row>
    <row r="149" spans="1:61" ht="15.75" customHeight="1">
      <c r="A149" s="101"/>
      <c r="B149" s="526"/>
      <c r="C149" s="526"/>
      <c r="D149" s="526"/>
      <c r="E149" s="525"/>
      <c r="F149" s="526"/>
      <c r="G149" s="526"/>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6"/>
      <c r="AP149" s="526"/>
      <c r="AQ149" s="526"/>
      <c r="AR149" s="526"/>
      <c r="AS149" s="526"/>
      <c r="AT149" s="526"/>
      <c r="AU149" s="526"/>
      <c r="AV149" s="526"/>
      <c r="AW149" s="526"/>
      <c r="AX149" s="526"/>
      <c r="AY149" s="526"/>
      <c r="AZ149" s="526"/>
      <c r="BA149" s="526"/>
      <c r="BB149" s="526"/>
      <c r="BC149" s="526"/>
      <c r="BD149" s="526"/>
      <c r="BE149" s="526"/>
      <c r="BF149" s="526"/>
      <c r="BG149" s="527"/>
      <c r="BH149" s="527"/>
      <c r="BI149" s="527"/>
    </row>
    <row r="150" spans="1:61" ht="15.75" customHeight="1">
      <c r="A150" s="101"/>
      <c r="B150" s="526"/>
      <c r="C150" s="526"/>
      <c r="D150" s="526"/>
      <c r="E150" s="525"/>
      <c r="F150" s="526"/>
      <c r="G150" s="526"/>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6"/>
      <c r="AO150" s="526"/>
      <c r="AP150" s="526"/>
      <c r="AQ150" s="526"/>
      <c r="AR150" s="526"/>
      <c r="AS150" s="526"/>
      <c r="AT150" s="526"/>
      <c r="AU150" s="526"/>
      <c r="AV150" s="526"/>
      <c r="AW150" s="526"/>
      <c r="AX150" s="526"/>
      <c r="AY150" s="526"/>
      <c r="AZ150" s="526"/>
      <c r="BA150" s="526"/>
      <c r="BB150" s="526"/>
      <c r="BC150" s="526"/>
      <c r="BD150" s="526"/>
      <c r="BE150" s="526"/>
      <c r="BF150" s="526"/>
      <c r="BG150" s="527"/>
      <c r="BH150" s="527"/>
      <c r="BI150" s="527"/>
    </row>
    <row r="151" spans="1:61" ht="15.75" customHeight="1">
      <c r="A151" s="101"/>
      <c r="B151" s="526"/>
      <c r="C151" s="526"/>
      <c r="D151" s="526"/>
      <c r="E151" s="525"/>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c r="AY151" s="526"/>
      <c r="AZ151" s="526"/>
      <c r="BA151" s="526"/>
      <c r="BB151" s="526"/>
      <c r="BC151" s="526"/>
      <c r="BD151" s="526"/>
      <c r="BE151" s="526"/>
      <c r="BF151" s="526"/>
      <c r="BG151" s="527"/>
      <c r="BH151" s="527"/>
      <c r="BI151" s="527"/>
    </row>
    <row r="152" spans="1:61" ht="15.75" customHeight="1">
      <c r="A152" s="101"/>
      <c r="B152" s="526"/>
      <c r="C152" s="526"/>
      <c r="D152" s="526"/>
      <c r="E152" s="525"/>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6"/>
      <c r="AO152" s="526"/>
      <c r="AP152" s="526"/>
      <c r="AQ152" s="526"/>
      <c r="AR152" s="526"/>
      <c r="AS152" s="526"/>
      <c r="AT152" s="526"/>
      <c r="AU152" s="526"/>
      <c r="AV152" s="526"/>
      <c r="AW152" s="526"/>
      <c r="AX152" s="526"/>
      <c r="AY152" s="526"/>
      <c r="AZ152" s="526"/>
      <c r="BA152" s="526"/>
      <c r="BB152" s="526"/>
      <c r="BC152" s="526"/>
      <c r="BD152" s="526"/>
      <c r="BE152" s="526"/>
      <c r="BF152" s="526"/>
      <c r="BG152" s="527"/>
      <c r="BH152" s="527"/>
      <c r="BI152" s="527"/>
    </row>
    <row r="153" spans="1:61" ht="15.75" customHeight="1">
      <c r="A153" s="101"/>
      <c r="B153" s="526"/>
      <c r="C153" s="526"/>
      <c r="D153" s="526"/>
      <c r="E153" s="525"/>
      <c r="F153" s="526"/>
      <c r="G153" s="526"/>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6"/>
      <c r="AO153" s="526"/>
      <c r="AP153" s="526"/>
      <c r="AQ153" s="526"/>
      <c r="AR153" s="526"/>
      <c r="AS153" s="526"/>
      <c r="AT153" s="526"/>
      <c r="AU153" s="526"/>
      <c r="AV153" s="526"/>
      <c r="AW153" s="526"/>
      <c r="AX153" s="526"/>
      <c r="AY153" s="526"/>
      <c r="AZ153" s="526"/>
      <c r="BA153" s="526"/>
      <c r="BB153" s="526"/>
      <c r="BC153" s="526"/>
      <c r="BD153" s="526"/>
      <c r="BE153" s="526"/>
      <c r="BF153" s="526"/>
      <c r="BG153" s="527"/>
      <c r="BH153" s="527"/>
      <c r="BI153" s="527"/>
    </row>
    <row r="154" spans="1:61" ht="15.75" customHeight="1">
      <c r="A154" s="101"/>
      <c r="B154" s="526"/>
      <c r="C154" s="526"/>
      <c r="D154" s="526"/>
      <c r="E154" s="525"/>
      <c r="F154" s="526"/>
      <c r="G154" s="526"/>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6"/>
      <c r="AO154" s="526"/>
      <c r="AP154" s="526"/>
      <c r="AQ154" s="526"/>
      <c r="AR154" s="526"/>
      <c r="AS154" s="526"/>
      <c r="AT154" s="526"/>
      <c r="AU154" s="526"/>
      <c r="AV154" s="526"/>
      <c r="AW154" s="526"/>
      <c r="AX154" s="526"/>
      <c r="AY154" s="526"/>
      <c r="AZ154" s="526"/>
      <c r="BA154" s="526"/>
      <c r="BB154" s="526"/>
      <c r="BC154" s="526"/>
      <c r="BD154" s="526"/>
      <c r="BE154" s="526"/>
      <c r="BF154" s="526"/>
      <c r="BG154" s="527"/>
      <c r="BH154" s="527"/>
      <c r="BI154" s="527"/>
    </row>
    <row r="155" spans="1:61" ht="15.75" customHeight="1">
      <c r="A155" s="101"/>
      <c r="B155" s="526"/>
      <c r="C155" s="526"/>
      <c r="D155" s="526"/>
      <c r="E155" s="525"/>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6"/>
      <c r="AO155" s="526"/>
      <c r="AP155" s="526"/>
      <c r="AQ155" s="526"/>
      <c r="AR155" s="526"/>
      <c r="AS155" s="526"/>
      <c r="AT155" s="526"/>
      <c r="AU155" s="526"/>
      <c r="AV155" s="526"/>
      <c r="AW155" s="526"/>
      <c r="AX155" s="526"/>
      <c r="AY155" s="526"/>
      <c r="AZ155" s="526"/>
      <c r="BA155" s="526"/>
      <c r="BB155" s="526"/>
      <c r="BC155" s="526"/>
      <c r="BD155" s="526"/>
      <c r="BE155" s="526"/>
      <c r="BF155" s="526"/>
      <c r="BG155" s="527"/>
      <c r="BH155" s="527"/>
      <c r="BI155" s="527"/>
    </row>
    <row r="156" spans="1:61" ht="15.75" customHeight="1">
      <c r="A156" s="101"/>
      <c r="B156" s="526"/>
      <c r="C156" s="526"/>
      <c r="D156" s="526"/>
      <c r="E156" s="525"/>
      <c r="F156" s="526"/>
      <c r="G156" s="526"/>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6"/>
      <c r="AO156" s="526"/>
      <c r="AP156" s="526"/>
      <c r="AQ156" s="526"/>
      <c r="AR156" s="526"/>
      <c r="AS156" s="526"/>
      <c r="AT156" s="526"/>
      <c r="AU156" s="526"/>
      <c r="AV156" s="526"/>
      <c r="AW156" s="526"/>
      <c r="AX156" s="526"/>
      <c r="AY156" s="526"/>
      <c r="AZ156" s="526"/>
      <c r="BA156" s="526"/>
      <c r="BB156" s="526"/>
      <c r="BC156" s="526"/>
      <c r="BD156" s="526"/>
      <c r="BE156" s="526"/>
      <c r="BF156" s="526"/>
      <c r="BG156" s="527"/>
      <c r="BH156" s="527"/>
      <c r="BI156" s="527"/>
    </row>
    <row r="157" spans="1:61" ht="15.75" customHeight="1">
      <c r="A157" s="101"/>
      <c r="B157" s="526"/>
      <c r="C157" s="526"/>
      <c r="D157" s="526"/>
      <c r="E157" s="525"/>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6"/>
      <c r="AO157" s="526"/>
      <c r="AP157" s="526"/>
      <c r="AQ157" s="526"/>
      <c r="AR157" s="526"/>
      <c r="AS157" s="526"/>
      <c r="AT157" s="526"/>
      <c r="AU157" s="526"/>
      <c r="AV157" s="526"/>
      <c r="AW157" s="526"/>
      <c r="AX157" s="526"/>
      <c r="AY157" s="526"/>
      <c r="AZ157" s="526"/>
      <c r="BA157" s="526"/>
      <c r="BB157" s="526"/>
      <c r="BC157" s="526"/>
      <c r="BD157" s="526"/>
      <c r="BE157" s="526"/>
      <c r="BF157" s="526"/>
      <c r="BG157" s="527"/>
      <c r="BH157" s="527"/>
      <c r="BI157" s="527"/>
    </row>
    <row r="158" spans="1:61" ht="15.75" customHeight="1">
      <c r="A158" s="101"/>
      <c r="B158" s="526"/>
      <c r="C158" s="526"/>
      <c r="D158" s="526"/>
      <c r="E158" s="525"/>
      <c r="F158" s="526"/>
      <c r="G158" s="526"/>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6"/>
      <c r="AO158" s="526"/>
      <c r="AP158" s="526"/>
      <c r="AQ158" s="526"/>
      <c r="AR158" s="526"/>
      <c r="AS158" s="526"/>
      <c r="AT158" s="526"/>
      <c r="AU158" s="526"/>
      <c r="AV158" s="526"/>
      <c r="AW158" s="526"/>
      <c r="AX158" s="526"/>
      <c r="AY158" s="526"/>
      <c r="AZ158" s="526"/>
      <c r="BA158" s="526"/>
      <c r="BB158" s="526"/>
      <c r="BC158" s="526"/>
      <c r="BD158" s="526"/>
      <c r="BE158" s="526"/>
      <c r="BF158" s="526"/>
      <c r="BG158" s="527"/>
      <c r="BH158" s="527"/>
      <c r="BI158" s="527"/>
    </row>
    <row r="159" spans="1:61" ht="15.75" customHeight="1">
      <c r="A159" s="101"/>
      <c r="B159" s="526"/>
      <c r="C159" s="526"/>
      <c r="D159" s="526"/>
      <c r="E159" s="525"/>
      <c r="F159" s="526"/>
      <c r="G159" s="526"/>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6"/>
      <c r="AO159" s="526"/>
      <c r="AP159" s="526"/>
      <c r="AQ159" s="526"/>
      <c r="AR159" s="526"/>
      <c r="AS159" s="526"/>
      <c r="AT159" s="526"/>
      <c r="AU159" s="526"/>
      <c r="AV159" s="526"/>
      <c r="AW159" s="526"/>
      <c r="AX159" s="526"/>
      <c r="AY159" s="526"/>
      <c r="AZ159" s="526"/>
      <c r="BA159" s="526"/>
      <c r="BB159" s="526"/>
      <c r="BC159" s="526"/>
      <c r="BD159" s="526"/>
      <c r="BE159" s="526"/>
      <c r="BF159" s="526"/>
      <c r="BG159" s="527"/>
      <c r="BH159" s="527"/>
      <c r="BI159" s="527"/>
    </row>
    <row r="160" spans="1:61" ht="15.75" customHeight="1">
      <c r="A160" s="101"/>
      <c r="B160" s="526"/>
      <c r="C160" s="526"/>
      <c r="D160" s="526"/>
      <c r="E160" s="525"/>
      <c r="F160" s="526"/>
      <c r="G160" s="526"/>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6"/>
      <c r="AO160" s="526"/>
      <c r="AP160" s="526"/>
      <c r="AQ160" s="526"/>
      <c r="AR160" s="526"/>
      <c r="AS160" s="526"/>
      <c r="AT160" s="526"/>
      <c r="AU160" s="526"/>
      <c r="AV160" s="526"/>
      <c r="AW160" s="526"/>
      <c r="AX160" s="526"/>
      <c r="AY160" s="526"/>
      <c r="AZ160" s="526"/>
      <c r="BA160" s="526"/>
      <c r="BB160" s="526"/>
      <c r="BC160" s="526"/>
      <c r="BD160" s="526"/>
      <c r="BE160" s="526"/>
      <c r="BF160" s="526"/>
      <c r="BG160" s="527"/>
      <c r="BH160" s="527"/>
      <c r="BI160" s="527"/>
    </row>
    <row r="161" spans="1:61" ht="15.75" customHeight="1">
      <c r="A161" s="101"/>
      <c r="B161" s="526"/>
      <c r="C161" s="526"/>
      <c r="D161" s="526"/>
      <c r="E161" s="525"/>
      <c r="F161" s="526"/>
      <c r="G161" s="526"/>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6"/>
      <c r="AO161" s="526"/>
      <c r="AP161" s="526"/>
      <c r="AQ161" s="526"/>
      <c r="AR161" s="526"/>
      <c r="AS161" s="526"/>
      <c r="AT161" s="526"/>
      <c r="AU161" s="526"/>
      <c r="AV161" s="526"/>
      <c r="AW161" s="526"/>
      <c r="AX161" s="526"/>
      <c r="AY161" s="526"/>
      <c r="AZ161" s="526"/>
      <c r="BA161" s="526"/>
      <c r="BB161" s="526"/>
      <c r="BC161" s="526"/>
      <c r="BD161" s="526"/>
      <c r="BE161" s="526"/>
      <c r="BF161" s="526"/>
      <c r="BG161" s="527"/>
      <c r="BH161" s="527"/>
      <c r="BI161" s="527"/>
    </row>
    <row r="162" spans="1:61" ht="15.75" customHeight="1">
      <c r="A162" s="101"/>
      <c r="B162" s="526"/>
      <c r="C162" s="526"/>
      <c r="D162" s="526"/>
      <c r="E162" s="525"/>
      <c r="F162" s="526"/>
      <c r="G162" s="526"/>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6"/>
      <c r="AO162" s="526"/>
      <c r="AP162" s="526"/>
      <c r="AQ162" s="526"/>
      <c r="AR162" s="526"/>
      <c r="AS162" s="526"/>
      <c r="AT162" s="526"/>
      <c r="AU162" s="526"/>
      <c r="AV162" s="526"/>
      <c r="AW162" s="526"/>
      <c r="AX162" s="526"/>
      <c r="AY162" s="526"/>
      <c r="AZ162" s="526"/>
      <c r="BA162" s="526"/>
      <c r="BB162" s="526"/>
      <c r="BC162" s="526"/>
      <c r="BD162" s="526"/>
      <c r="BE162" s="526"/>
      <c r="BF162" s="526"/>
      <c r="BG162" s="527"/>
      <c r="BH162" s="527"/>
      <c r="BI162" s="527"/>
    </row>
    <row r="163" spans="1:61" ht="15.75" customHeight="1">
      <c r="A163" s="101"/>
      <c r="B163" s="526"/>
      <c r="C163" s="526"/>
      <c r="D163" s="526"/>
      <c r="E163" s="525"/>
      <c r="F163" s="526"/>
      <c r="G163" s="526"/>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c r="AY163" s="526"/>
      <c r="AZ163" s="526"/>
      <c r="BA163" s="526"/>
      <c r="BB163" s="526"/>
      <c r="BC163" s="526"/>
      <c r="BD163" s="526"/>
      <c r="BE163" s="526"/>
      <c r="BF163" s="526"/>
      <c r="BG163" s="527"/>
      <c r="BH163" s="527"/>
      <c r="BI163" s="527"/>
    </row>
    <row r="164" spans="1:61" ht="15.75" customHeight="1">
      <c r="A164" s="101"/>
      <c r="B164" s="526"/>
      <c r="C164" s="526"/>
      <c r="D164" s="526"/>
      <c r="E164" s="525"/>
      <c r="F164" s="526"/>
      <c r="G164" s="526"/>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6"/>
      <c r="AO164" s="526"/>
      <c r="AP164" s="526"/>
      <c r="AQ164" s="526"/>
      <c r="AR164" s="526"/>
      <c r="AS164" s="526"/>
      <c r="AT164" s="526"/>
      <c r="AU164" s="526"/>
      <c r="AV164" s="526"/>
      <c r="AW164" s="526"/>
      <c r="AX164" s="526"/>
      <c r="AY164" s="526"/>
      <c r="AZ164" s="526"/>
      <c r="BA164" s="526"/>
      <c r="BB164" s="526"/>
      <c r="BC164" s="526"/>
      <c r="BD164" s="526"/>
      <c r="BE164" s="526"/>
      <c r="BF164" s="526"/>
      <c r="BG164" s="527"/>
      <c r="BH164" s="527"/>
      <c r="BI164" s="527"/>
    </row>
    <row r="165" spans="1:61" ht="15.75" customHeight="1">
      <c r="A165" s="101"/>
      <c r="B165" s="526"/>
      <c r="C165" s="526"/>
      <c r="D165" s="526"/>
      <c r="E165" s="525"/>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6"/>
      <c r="AO165" s="526"/>
      <c r="AP165" s="526"/>
      <c r="AQ165" s="526"/>
      <c r="AR165" s="526"/>
      <c r="AS165" s="526"/>
      <c r="AT165" s="526"/>
      <c r="AU165" s="526"/>
      <c r="AV165" s="526"/>
      <c r="AW165" s="526"/>
      <c r="AX165" s="526"/>
      <c r="AY165" s="526"/>
      <c r="AZ165" s="526"/>
      <c r="BA165" s="526"/>
      <c r="BB165" s="526"/>
      <c r="BC165" s="526"/>
      <c r="BD165" s="526"/>
      <c r="BE165" s="526"/>
      <c r="BF165" s="526"/>
      <c r="BG165" s="527"/>
      <c r="BH165" s="527"/>
      <c r="BI165" s="527"/>
    </row>
    <row r="166" spans="1:61" ht="15.75" customHeight="1">
      <c r="A166" s="101"/>
      <c r="B166" s="526"/>
      <c r="C166" s="526"/>
      <c r="D166" s="526"/>
      <c r="E166" s="525"/>
      <c r="F166" s="526"/>
      <c r="G166" s="526"/>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6"/>
      <c r="AO166" s="526"/>
      <c r="AP166" s="526"/>
      <c r="AQ166" s="526"/>
      <c r="AR166" s="526"/>
      <c r="AS166" s="526"/>
      <c r="AT166" s="526"/>
      <c r="AU166" s="526"/>
      <c r="AV166" s="526"/>
      <c r="AW166" s="526"/>
      <c r="AX166" s="526"/>
      <c r="AY166" s="526"/>
      <c r="AZ166" s="526"/>
      <c r="BA166" s="526"/>
      <c r="BB166" s="526"/>
      <c r="BC166" s="526"/>
      <c r="BD166" s="526"/>
      <c r="BE166" s="526"/>
      <c r="BF166" s="526"/>
      <c r="BG166" s="527"/>
      <c r="BH166" s="527"/>
      <c r="BI166" s="527"/>
    </row>
    <row r="167" spans="1:61" ht="15.75" customHeight="1">
      <c r="A167" s="101"/>
      <c r="B167" s="526"/>
      <c r="C167" s="526"/>
      <c r="D167" s="526"/>
      <c r="E167" s="525"/>
      <c r="F167" s="526"/>
      <c r="G167" s="526"/>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6"/>
      <c r="AO167" s="526"/>
      <c r="AP167" s="526"/>
      <c r="AQ167" s="526"/>
      <c r="AR167" s="526"/>
      <c r="AS167" s="526"/>
      <c r="AT167" s="526"/>
      <c r="AU167" s="526"/>
      <c r="AV167" s="526"/>
      <c r="AW167" s="526"/>
      <c r="AX167" s="526"/>
      <c r="AY167" s="526"/>
      <c r="AZ167" s="526"/>
      <c r="BA167" s="526"/>
      <c r="BB167" s="526"/>
      <c r="BC167" s="526"/>
      <c r="BD167" s="526"/>
      <c r="BE167" s="526"/>
      <c r="BF167" s="526"/>
      <c r="BG167" s="527"/>
      <c r="BH167" s="527"/>
      <c r="BI167" s="527"/>
    </row>
    <row r="168" spans="1:61" ht="15.75" customHeight="1">
      <c r="A168" s="101"/>
      <c r="B168" s="526"/>
      <c r="C168" s="526"/>
      <c r="D168" s="526"/>
      <c r="E168" s="525"/>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6"/>
      <c r="AO168" s="526"/>
      <c r="AP168" s="526"/>
      <c r="AQ168" s="526"/>
      <c r="AR168" s="526"/>
      <c r="AS168" s="526"/>
      <c r="AT168" s="526"/>
      <c r="AU168" s="526"/>
      <c r="AV168" s="526"/>
      <c r="AW168" s="526"/>
      <c r="AX168" s="526"/>
      <c r="AY168" s="526"/>
      <c r="AZ168" s="526"/>
      <c r="BA168" s="526"/>
      <c r="BB168" s="526"/>
      <c r="BC168" s="526"/>
      <c r="BD168" s="526"/>
      <c r="BE168" s="526"/>
      <c r="BF168" s="526"/>
      <c r="BG168" s="527"/>
      <c r="BH168" s="527"/>
      <c r="BI168" s="527"/>
    </row>
    <row r="169" spans="1:61" ht="15.75" customHeight="1">
      <c r="A169" s="101"/>
      <c r="B169" s="526"/>
      <c r="C169" s="526"/>
      <c r="D169" s="526"/>
      <c r="E169" s="525"/>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6"/>
      <c r="AO169" s="526"/>
      <c r="AP169" s="526"/>
      <c r="AQ169" s="526"/>
      <c r="AR169" s="526"/>
      <c r="AS169" s="526"/>
      <c r="AT169" s="526"/>
      <c r="AU169" s="526"/>
      <c r="AV169" s="526"/>
      <c r="AW169" s="526"/>
      <c r="AX169" s="526"/>
      <c r="AY169" s="526"/>
      <c r="AZ169" s="526"/>
      <c r="BA169" s="526"/>
      <c r="BB169" s="526"/>
      <c r="BC169" s="526"/>
      <c r="BD169" s="526"/>
      <c r="BE169" s="526"/>
      <c r="BF169" s="526"/>
      <c r="BG169" s="527"/>
      <c r="BH169" s="527"/>
      <c r="BI169" s="527"/>
    </row>
    <row r="170" spans="1:61" ht="15.75" customHeight="1">
      <c r="A170" s="101"/>
      <c r="B170" s="526"/>
      <c r="C170" s="526"/>
      <c r="D170" s="526"/>
      <c r="E170" s="525"/>
      <c r="F170" s="526"/>
      <c r="G170" s="526"/>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6"/>
      <c r="AO170" s="526"/>
      <c r="AP170" s="526"/>
      <c r="AQ170" s="526"/>
      <c r="AR170" s="526"/>
      <c r="AS170" s="526"/>
      <c r="AT170" s="526"/>
      <c r="AU170" s="526"/>
      <c r="AV170" s="526"/>
      <c r="AW170" s="526"/>
      <c r="AX170" s="526"/>
      <c r="AY170" s="526"/>
      <c r="AZ170" s="526"/>
      <c r="BA170" s="526"/>
      <c r="BB170" s="526"/>
      <c r="BC170" s="526"/>
      <c r="BD170" s="526"/>
      <c r="BE170" s="526"/>
      <c r="BF170" s="526"/>
      <c r="BG170" s="527"/>
      <c r="BH170" s="527"/>
      <c r="BI170" s="527"/>
    </row>
    <row r="171" spans="1:61" ht="15.75" customHeight="1">
      <c r="A171" s="101"/>
      <c r="B171" s="526"/>
      <c r="C171" s="526"/>
      <c r="D171" s="526"/>
      <c r="E171" s="525"/>
      <c r="F171" s="526"/>
      <c r="G171" s="526"/>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6"/>
      <c r="AO171" s="526"/>
      <c r="AP171" s="526"/>
      <c r="AQ171" s="526"/>
      <c r="AR171" s="526"/>
      <c r="AS171" s="526"/>
      <c r="AT171" s="526"/>
      <c r="AU171" s="526"/>
      <c r="AV171" s="526"/>
      <c r="AW171" s="526"/>
      <c r="AX171" s="526"/>
      <c r="AY171" s="526"/>
      <c r="AZ171" s="526"/>
      <c r="BA171" s="526"/>
      <c r="BB171" s="526"/>
      <c r="BC171" s="526"/>
      <c r="BD171" s="526"/>
      <c r="BE171" s="526"/>
      <c r="BF171" s="526"/>
      <c r="BG171" s="527"/>
      <c r="BH171" s="527"/>
      <c r="BI171" s="527"/>
    </row>
    <row r="172" spans="1:61" ht="15.75" customHeight="1">
      <c r="A172" s="101"/>
      <c r="B172" s="526"/>
      <c r="C172" s="526"/>
      <c r="D172" s="526"/>
      <c r="E172" s="525"/>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6"/>
      <c r="AO172" s="526"/>
      <c r="AP172" s="526"/>
      <c r="AQ172" s="526"/>
      <c r="AR172" s="526"/>
      <c r="AS172" s="526"/>
      <c r="AT172" s="526"/>
      <c r="AU172" s="526"/>
      <c r="AV172" s="526"/>
      <c r="AW172" s="526"/>
      <c r="AX172" s="526"/>
      <c r="AY172" s="526"/>
      <c r="AZ172" s="526"/>
      <c r="BA172" s="526"/>
      <c r="BB172" s="526"/>
      <c r="BC172" s="526"/>
      <c r="BD172" s="526"/>
      <c r="BE172" s="526"/>
      <c r="BF172" s="526"/>
      <c r="BG172" s="527"/>
      <c r="BH172" s="527"/>
      <c r="BI172" s="527"/>
    </row>
    <row r="173" spans="1:61" ht="15.75" customHeight="1">
      <c r="A173" s="101"/>
      <c r="B173" s="526"/>
      <c r="C173" s="526"/>
      <c r="D173" s="526"/>
      <c r="E173" s="525"/>
      <c r="F173" s="526"/>
      <c r="G173" s="526"/>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6"/>
      <c r="AO173" s="526"/>
      <c r="AP173" s="526"/>
      <c r="AQ173" s="526"/>
      <c r="AR173" s="526"/>
      <c r="AS173" s="526"/>
      <c r="AT173" s="526"/>
      <c r="AU173" s="526"/>
      <c r="AV173" s="526"/>
      <c r="AW173" s="526"/>
      <c r="AX173" s="526"/>
      <c r="AY173" s="526"/>
      <c r="AZ173" s="526"/>
      <c r="BA173" s="526"/>
      <c r="BB173" s="526"/>
      <c r="BC173" s="526"/>
      <c r="BD173" s="526"/>
      <c r="BE173" s="526"/>
      <c r="BF173" s="526"/>
      <c r="BG173" s="527"/>
      <c r="BH173" s="527"/>
      <c r="BI173" s="527"/>
    </row>
    <row r="174" spans="1:61" ht="15.75" customHeight="1">
      <c r="A174" s="101"/>
      <c r="B174" s="526"/>
      <c r="C174" s="526"/>
      <c r="D174" s="526"/>
      <c r="E174" s="525"/>
      <c r="F174" s="526"/>
      <c r="G174" s="526"/>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6"/>
      <c r="AO174" s="526"/>
      <c r="AP174" s="526"/>
      <c r="AQ174" s="526"/>
      <c r="AR174" s="526"/>
      <c r="AS174" s="526"/>
      <c r="AT174" s="526"/>
      <c r="AU174" s="526"/>
      <c r="AV174" s="526"/>
      <c r="AW174" s="526"/>
      <c r="AX174" s="526"/>
      <c r="AY174" s="526"/>
      <c r="AZ174" s="526"/>
      <c r="BA174" s="526"/>
      <c r="BB174" s="526"/>
      <c r="BC174" s="526"/>
      <c r="BD174" s="526"/>
      <c r="BE174" s="526"/>
      <c r="BF174" s="526"/>
      <c r="BG174" s="527"/>
      <c r="BH174" s="527"/>
      <c r="BI174" s="527"/>
    </row>
    <row r="175" spans="1:61" ht="15.75" customHeight="1">
      <c r="A175" s="101"/>
      <c r="B175" s="526"/>
      <c r="C175" s="526"/>
      <c r="D175" s="526"/>
      <c r="E175" s="525"/>
      <c r="F175" s="526"/>
      <c r="G175" s="526"/>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6"/>
      <c r="AO175" s="526"/>
      <c r="AP175" s="526"/>
      <c r="AQ175" s="526"/>
      <c r="AR175" s="526"/>
      <c r="AS175" s="526"/>
      <c r="AT175" s="526"/>
      <c r="AU175" s="526"/>
      <c r="AV175" s="526"/>
      <c r="AW175" s="526"/>
      <c r="AX175" s="526"/>
      <c r="AY175" s="526"/>
      <c r="AZ175" s="526"/>
      <c r="BA175" s="526"/>
      <c r="BB175" s="526"/>
      <c r="BC175" s="526"/>
      <c r="BD175" s="526"/>
      <c r="BE175" s="526"/>
      <c r="BF175" s="526"/>
      <c r="BG175" s="527"/>
      <c r="BH175" s="527"/>
      <c r="BI175" s="527"/>
    </row>
    <row r="176" spans="1:61" ht="15.75" customHeight="1">
      <c r="A176" s="101"/>
      <c r="B176" s="526"/>
      <c r="C176" s="526"/>
      <c r="D176" s="526"/>
      <c r="E176" s="525"/>
      <c r="F176" s="526"/>
      <c r="G176" s="526"/>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6"/>
      <c r="AO176" s="526"/>
      <c r="AP176" s="526"/>
      <c r="AQ176" s="526"/>
      <c r="AR176" s="526"/>
      <c r="AS176" s="526"/>
      <c r="AT176" s="526"/>
      <c r="AU176" s="526"/>
      <c r="AV176" s="526"/>
      <c r="AW176" s="526"/>
      <c r="AX176" s="526"/>
      <c r="AY176" s="526"/>
      <c r="AZ176" s="526"/>
      <c r="BA176" s="526"/>
      <c r="BB176" s="526"/>
      <c r="BC176" s="526"/>
      <c r="BD176" s="526"/>
      <c r="BE176" s="526"/>
      <c r="BF176" s="526"/>
      <c r="BG176" s="527"/>
      <c r="BH176" s="527"/>
      <c r="BI176" s="527"/>
    </row>
    <row r="177" spans="1:61" ht="15.75" customHeight="1">
      <c r="A177" s="101"/>
      <c r="B177" s="526"/>
      <c r="C177" s="526"/>
      <c r="D177" s="526"/>
      <c r="E177" s="525"/>
      <c r="F177" s="526"/>
      <c r="G177" s="526"/>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6"/>
      <c r="AO177" s="526"/>
      <c r="AP177" s="526"/>
      <c r="AQ177" s="526"/>
      <c r="AR177" s="526"/>
      <c r="AS177" s="526"/>
      <c r="AT177" s="526"/>
      <c r="AU177" s="526"/>
      <c r="AV177" s="526"/>
      <c r="AW177" s="526"/>
      <c r="AX177" s="526"/>
      <c r="AY177" s="526"/>
      <c r="AZ177" s="526"/>
      <c r="BA177" s="526"/>
      <c r="BB177" s="526"/>
      <c r="BC177" s="526"/>
      <c r="BD177" s="526"/>
      <c r="BE177" s="526"/>
      <c r="BF177" s="526"/>
      <c r="BG177" s="527"/>
      <c r="BH177" s="527"/>
      <c r="BI177" s="527"/>
    </row>
    <row r="178" spans="1:61" ht="15.75" customHeight="1">
      <c r="A178" s="101"/>
      <c r="B178" s="526"/>
      <c r="C178" s="526"/>
      <c r="D178" s="526"/>
      <c r="E178" s="525"/>
      <c r="F178" s="526"/>
      <c r="G178" s="526"/>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6"/>
      <c r="AO178" s="526"/>
      <c r="AP178" s="526"/>
      <c r="AQ178" s="526"/>
      <c r="AR178" s="526"/>
      <c r="AS178" s="526"/>
      <c r="AT178" s="526"/>
      <c r="AU178" s="526"/>
      <c r="AV178" s="526"/>
      <c r="AW178" s="526"/>
      <c r="AX178" s="526"/>
      <c r="AY178" s="526"/>
      <c r="AZ178" s="526"/>
      <c r="BA178" s="526"/>
      <c r="BB178" s="526"/>
      <c r="BC178" s="526"/>
      <c r="BD178" s="526"/>
      <c r="BE178" s="526"/>
      <c r="BF178" s="526"/>
      <c r="BG178" s="527"/>
      <c r="BH178" s="527"/>
      <c r="BI178" s="527"/>
    </row>
    <row r="179" spans="1:61" ht="15.75" customHeight="1">
      <c r="A179" s="101"/>
      <c r="B179" s="526"/>
      <c r="C179" s="526"/>
      <c r="D179" s="526"/>
      <c r="E179" s="525"/>
      <c r="F179" s="526"/>
      <c r="G179" s="526"/>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6"/>
      <c r="AP179" s="526"/>
      <c r="AQ179" s="526"/>
      <c r="AR179" s="526"/>
      <c r="AS179" s="526"/>
      <c r="AT179" s="526"/>
      <c r="AU179" s="526"/>
      <c r="AV179" s="526"/>
      <c r="AW179" s="526"/>
      <c r="AX179" s="526"/>
      <c r="AY179" s="526"/>
      <c r="AZ179" s="526"/>
      <c r="BA179" s="526"/>
      <c r="BB179" s="526"/>
      <c r="BC179" s="526"/>
      <c r="BD179" s="526"/>
      <c r="BE179" s="526"/>
      <c r="BF179" s="526"/>
      <c r="BG179" s="527"/>
      <c r="BH179" s="527"/>
      <c r="BI179" s="527"/>
    </row>
    <row r="180" spans="1:61" ht="15.75" customHeight="1">
      <c r="A180" s="101"/>
      <c r="B180" s="526"/>
      <c r="C180" s="526"/>
      <c r="D180" s="526"/>
      <c r="E180" s="525"/>
      <c r="F180" s="526"/>
      <c r="G180" s="526"/>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6"/>
      <c r="AP180" s="526"/>
      <c r="AQ180" s="526"/>
      <c r="AR180" s="526"/>
      <c r="AS180" s="526"/>
      <c r="AT180" s="526"/>
      <c r="AU180" s="526"/>
      <c r="AV180" s="526"/>
      <c r="AW180" s="526"/>
      <c r="AX180" s="526"/>
      <c r="AY180" s="526"/>
      <c r="AZ180" s="526"/>
      <c r="BA180" s="526"/>
      <c r="BB180" s="526"/>
      <c r="BC180" s="526"/>
      <c r="BD180" s="526"/>
      <c r="BE180" s="526"/>
      <c r="BF180" s="526"/>
      <c r="BG180" s="527"/>
      <c r="BH180" s="527"/>
      <c r="BI180" s="527"/>
    </row>
    <row r="181" spans="1:61" ht="15.75" customHeight="1">
      <c r="A181" s="101"/>
      <c r="B181" s="526"/>
      <c r="C181" s="526"/>
      <c r="D181" s="526"/>
      <c r="E181" s="525"/>
      <c r="F181" s="526"/>
      <c r="G181" s="526"/>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6"/>
      <c r="AW181" s="526"/>
      <c r="AX181" s="526"/>
      <c r="AY181" s="526"/>
      <c r="AZ181" s="526"/>
      <c r="BA181" s="526"/>
      <c r="BB181" s="526"/>
      <c r="BC181" s="526"/>
      <c r="BD181" s="526"/>
      <c r="BE181" s="526"/>
      <c r="BF181" s="526"/>
      <c r="BG181" s="527"/>
      <c r="BH181" s="527"/>
      <c r="BI181" s="527"/>
    </row>
    <row r="182" spans="1:61" ht="15.75" customHeight="1">
      <c r="A182" s="101"/>
      <c r="B182" s="526"/>
      <c r="C182" s="526"/>
      <c r="D182" s="526"/>
      <c r="E182" s="525"/>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6"/>
      <c r="AP182" s="526"/>
      <c r="AQ182" s="526"/>
      <c r="AR182" s="526"/>
      <c r="AS182" s="526"/>
      <c r="AT182" s="526"/>
      <c r="AU182" s="526"/>
      <c r="AV182" s="526"/>
      <c r="AW182" s="526"/>
      <c r="AX182" s="526"/>
      <c r="AY182" s="526"/>
      <c r="AZ182" s="526"/>
      <c r="BA182" s="526"/>
      <c r="BB182" s="526"/>
      <c r="BC182" s="526"/>
      <c r="BD182" s="526"/>
      <c r="BE182" s="526"/>
      <c r="BF182" s="526"/>
      <c r="BG182" s="527"/>
      <c r="BH182" s="527"/>
      <c r="BI182" s="527"/>
    </row>
    <row r="183" spans="1:61" ht="15.75" customHeight="1">
      <c r="A183" s="101"/>
      <c r="B183" s="526"/>
      <c r="C183" s="526"/>
      <c r="D183" s="526"/>
      <c r="E183" s="525"/>
      <c r="F183" s="526"/>
      <c r="G183" s="526"/>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6"/>
      <c r="AO183" s="526"/>
      <c r="AP183" s="526"/>
      <c r="AQ183" s="526"/>
      <c r="AR183" s="526"/>
      <c r="AS183" s="526"/>
      <c r="AT183" s="526"/>
      <c r="AU183" s="526"/>
      <c r="AV183" s="526"/>
      <c r="AW183" s="526"/>
      <c r="AX183" s="526"/>
      <c r="AY183" s="526"/>
      <c r="AZ183" s="526"/>
      <c r="BA183" s="526"/>
      <c r="BB183" s="526"/>
      <c r="BC183" s="526"/>
      <c r="BD183" s="526"/>
      <c r="BE183" s="526"/>
      <c r="BF183" s="526"/>
      <c r="BG183" s="527"/>
      <c r="BH183" s="527"/>
      <c r="BI183" s="527"/>
    </row>
    <row r="184" spans="1:61" ht="15.75" customHeight="1">
      <c r="A184" s="101"/>
      <c r="B184" s="526"/>
      <c r="C184" s="526"/>
      <c r="D184" s="526"/>
      <c r="E184" s="525"/>
      <c r="F184" s="526"/>
      <c r="G184" s="526"/>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6"/>
      <c r="AO184" s="526"/>
      <c r="AP184" s="526"/>
      <c r="AQ184" s="526"/>
      <c r="AR184" s="526"/>
      <c r="AS184" s="526"/>
      <c r="AT184" s="526"/>
      <c r="AU184" s="526"/>
      <c r="AV184" s="526"/>
      <c r="AW184" s="526"/>
      <c r="AX184" s="526"/>
      <c r="AY184" s="526"/>
      <c r="AZ184" s="526"/>
      <c r="BA184" s="526"/>
      <c r="BB184" s="526"/>
      <c r="BC184" s="526"/>
      <c r="BD184" s="526"/>
      <c r="BE184" s="526"/>
      <c r="BF184" s="526"/>
      <c r="BG184" s="527"/>
      <c r="BH184" s="527"/>
      <c r="BI184" s="527"/>
    </row>
    <row r="185" spans="1:61" ht="15.75" customHeight="1">
      <c r="A185" s="101"/>
      <c r="B185" s="526"/>
      <c r="C185" s="526"/>
      <c r="D185" s="526"/>
      <c r="E185" s="525"/>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6"/>
      <c r="AO185" s="526"/>
      <c r="AP185" s="526"/>
      <c r="AQ185" s="526"/>
      <c r="AR185" s="526"/>
      <c r="AS185" s="526"/>
      <c r="AT185" s="526"/>
      <c r="AU185" s="526"/>
      <c r="AV185" s="526"/>
      <c r="AW185" s="526"/>
      <c r="AX185" s="526"/>
      <c r="AY185" s="526"/>
      <c r="AZ185" s="526"/>
      <c r="BA185" s="526"/>
      <c r="BB185" s="526"/>
      <c r="BC185" s="526"/>
      <c r="BD185" s="526"/>
      <c r="BE185" s="526"/>
      <c r="BF185" s="526"/>
      <c r="BG185" s="527"/>
      <c r="BH185" s="527"/>
      <c r="BI185" s="527"/>
    </row>
    <row r="186" spans="1:61" ht="15.75" customHeight="1">
      <c r="A186" s="101"/>
      <c r="B186" s="526"/>
      <c r="C186" s="526"/>
      <c r="D186" s="526"/>
      <c r="E186" s="525"/>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6"/>
      <c r="AO186" s="526"/>
      <c r="AP186" s="526"/>
      <c r="AQ186" s="526"/>
      <c r="AR186" s="526"/>
      <c r="AS186" s="526"/>
      <c r="AT186" s="526"/>
      <c r="AU186" s="526"/>
      <c r="AV186" s="526"/>
      <c r="AW186" s="526"/>
      <c r="AX186" s="526"/>
      <c r="AY186" s="526"/>
      <c r="AZ186" s="526"/>
      <c r="BA186" s="526"/>
      <c r="BB186" s="526"/>
      <c r="BC186" s="526"/>
      <c r="BD186" s="526"/>
      <c r="BE186" s="526"/>
      <c r="BF186" s="526"/>
      <c r="BG186" s="527"/>
      <c r="BH186" s="527"/>
      <c r="BI186" s="527"/>
    </row>
    <row r="187" spans="1:61" ht="15.75" customHeight="1">
      <c r="A187" s="101"/>
      <c r="B187" s="526"/>
      <c r="C187" s="526"/>
      <c r="D187" s="526"/>
      <c r="E187" s="525"/>
      <c r="F187" s="526"/>
      <c r="G187" s="526"/>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6"/>
      <c r="AO187" s="526"/>
      <c r="AP187" s="526"/>
      <c r="AQ187" s="526"/>
      <c r="AR187" s="526"/>
      <c r="AS187" s="526"/>
      <c r="AT187" s="526"/>
      <c r="AU187" s="526"/>
      <c r="AV187" s="526"/>
      <c r="AW187" s="526"/>
      <c r="AX187" s="526"/>
      <c r="AY187" s="526"/>
      <c r="AZ187" s="526"/>
      <c r="BA187" s="526"/>
      <c r="BB187" s="526"/>
      <c r="BC187" s="526"/>
      <c r="BD187" s="526"/>
      <c r="BE187" s="526"/>
      <c r="BF187" s="526"/>
      <c r="BG187" s="527"/>
      <c r="BH187" s="527"/>
      <c r="BI187" s="527"/>
    </row>
    <row r="188" spans="1:61" ht="15.75" customHeight="1">
      <c r="A188" s="101"/>
      <c r="B188" s="526"/>
      <c r="C188" s="526"/>
      <c r="D188" s="526"/>
      <c r="E188" s="525"/>
      <c r="F188" s="526"/>
      <c r="G188" s="526"/>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6"/>
      <c r="AO188" s="526"/>
      <c r="AP188" s="526"/>
      <c r="AQ188" s="526"/>
      <c r="AR188" s="526"/>
      <c r="AS188" s="526"/>
      <c r="AT188" s="526"/>
      <c r="AU188" s="526"/>
      <c r="AV188" s="526"/>
      <c r="AW188" s="526"/>
      <c r="AX188" s="526"/>
      <c r="AY188" s="526"/>
      <c r="AZ188" s="526"/>
      <c r="BA188" s="526"/>
      <c r="BB188" s="526"/>
      <c r="BC188" s="526"/>
      <c r="BD188" s="526"/>
      <c r="BE188" s="526"/>
      <c r="BF188" s="526"/>
      <c r="BG188" s="527"/>
      <c r="BH188" s="527"/>
      <c r="BI188" s="527"/>
    </row>
    <row r="189" spans="1:61" ht="15.75" customHeight="1">
      <c r="A189" s="101"/>
      <c r="B189" s="526"/>
      <c r="C189" s="526"/>
      <c r="D189" s="526"/>
      <c r="E189" s="525"/>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6"/>
      <c r="AO189" s="526"/>
      <c r="AP189" s="526"/>
      <c r="AQ189" s="526"/>
      <c r="AR189" s="526"/>
      <c r="AS189" s="526"/>
      <c r="AT189" s="526"/>
      <c r="AU189" s="526"/>
      <c r="AV189" s="526"/>
      <c r="AW189" s="526"/>
      <c r="AX189" s="526"/>
      <c r="AY189" s="526"/>
      <c r="AZ189" s="526"/>
      <c r="BA189" s="526"/>
      <c r="BB189" s="526"/>
      <c r="BC189" s="526"/>
      <c r="BD189" s="526"/>
      <c r="BE189" s="526"/>
      <c r="BF189" s="526"/>
      <c r="BG189" s="527"/>
      <c r="BH189" s="527"/>
      <c r="BI189" s="527"/>
    </row>
    <row r="190" spans="1:61" ht="15.75" customHeight="1">
      <c r="A190" s="101"/>
      <c r="B190" s="526"/>
      <c r="C190" s="526"/>
      <c r="D190" s="526"/>
      <c r="E190" s="525"/>
      <c r="F190" s="526"/>
      <c r="G190" s="526"/>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6"/>
      <c r="AO190" s="526"/>
      <c r="AP190" s="526"/>
      <c r="AQ190" s="526"/>
      <c r="AR190" s="526"/>
      <c r="AS190" s="526"/>
      <c r="AT190" s="526"/>
      <c r="AU190" s="526"/>
      <c r="AV190" s="526"/>
      <c r="AW190" s="526"/>
      <c r="AX190" s="526"/>
      <c r="AY190" s="526"/>
      <c r="AZ190" s="526"/>
      <c r="BA190" s="526"/>
      <c r="BB190" s="526"/>
      <c r="BC190" s="526"/>
      <c r="BD190" s="526"/>
      <c r="BE190" s="526"/>
      <c r="BF190" s="526"/>
      <c r="BG190" s="527"/>
      <c r="BH190" s="527"/>
      <c r="BI190" s="527"/>
    </row>
    <row r="191" spans="1:61" ht="15.75" customHeight="1">
      <c r="A191" s="101"/>
      <c r="B191" s="526"/>
      <c r="C191" s="526"/>
      <c r="D191" s="526"/>
      <c r="E191" s="525"/>
      <c r="F191" s="526"/>
      <c r="G191" s="526"/>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6"/>
      <c r="AO191" s="526"/>
      <c r="AP191" s="526"/>
      <c r="AQ191" s="526"/>
      <c r="AR191" s="526"/>
      <c r="AS191" s="526"/>
      <c r="AT191" s="526"/>
      <c r="AU191" s="526"/>
      <c r="AV191" s="526"/>
      <c r="AW191" s="526"/>
      <c r="AX191" s="526"/>
      <c r="AY191" s="526"/>
      <c r="AZ191" s="526"/>
      <c r="BA191" s="526"/>
      <c r="BB191" s="526"/>
      <c r="BC191" s="526"/>
      <c r="BD191" s="526"/>
      <c r="BE191" s="526"/>
      <c r="BF191" s="526"/>
      <c r="BG191" s="527"/>
      <c r="BH191" s="527"/>
      <c r="BI191" s="527"/>
    </row>
    <row r="192" spans="1:61" ht="15.75" customHeight="1">
      <c r="A192" s="101"/>
      <c r="B192" s="526"/>
      <c r="C192" s="526"/>
      <c r="D192" s="526"/>
      <c r="E192" s="525"/>
      <c r="F192" s="526"/>
      <c r="G192" s="526"/>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6"/>
      <c r="AO192" s="526"/>
      <c r="AP192" s="526"/>
      <c r="AQ192" s="526"/>
      <c r="AR192" s="526"/>
      <c r="AS192" s="526"/>
      <c r="AT192" s="526"/>
      <c r="AU192" s="526"/>
      <c r="AV192" s="526"/>
      <c r="AW192" s="526"/>
      <c r="AX192" s="526"/>
      <c r="AY192" s="526"/>
      <c r="AZ192" s="526"/>
      <c r="BA192" s="526"/>
      <c r="BB192" s="526"/>
      <c r="BC192" s="526"/>
      <c r="BD192" s="526"/>
      <c r="BE192" s="526"/>
      <c r="BF192" s="526"/>
      <c r="BG192" s="527"/>
      <c r="BH192" s="527"/>
      <c r="BI192" s="527"/>
    </row>
    <row r="193" spans="1:61" ht="15.75" customHeight="1">
      <c r="A193" s="101"/>
      <c r="B193" s="526"/>
      <c r="C193" s="526"/>
      <c r="D193" s="526"/>
      <c r="E193" s="525"/>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6"/>
      <c r="AO193" s="526"/>
      <c r="AP193" s="526"/>
      <c r="AQ193" s="526"/>
      <c r="AR193" s="526"/>
      <c r="AS193" s="526"/>
      <c r="AT193" s="526"/>
      <c r="AU193" s="526"/>
      <c r="AV193" s="526"/>
      <c r="AW193" s="526"/>
      <c r="AX193" s="526"/>
      <c r="AY193" s="526"/>
      <c r="AZ193" s="526"/>
      <c r="BA193" s="526"/>
      <c r="BB193" s="526"/>
      <c r="BC193" s="526"/>
      <c r="BD193" s="526"/>
      <c r="BE193" s="526"/>
      <c r="BF193" s="526"/>
      <c r="BG193" s="527"/>
      <c r="BH193" s="527"/>
      <c r="BI193" s="527"/>
    </row>
    <row r="194" spans="1:61" ht="15.75" customHeight="1">
      <c r="A194" s="101"/>
      <c r="B194" s="526"/>
      <c r="C194" s="526"/>
      <c r="D194" s="526"/>
      <c r="E194" s="525"/>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6"/>
      <c r="AO194" s="526"/>
      <c r="AP194" s="526"/>
      <c r="AQ194" s="526"/>
      <c r="AR194" s="526"/>
      <c r="AS194" s="526"/>
      <c r="AT194" s="526"/>
      <c r="AU194" s="526"/>
      <c r="AV194" s="526"/>
      <c r="AW194" s="526"/>
      <c r="AX194" s="526"/>
      <c r="AY194" s="526"/>
      <c r="AZ194" s="526"/>
      <c r="BA194" s="526"/>
      <c r="BB194" s="526"/>
      <c r="BC194" s="526"/>
      <c r="BD194" s="526"/>
      <c r="BE194" s="526"/>
      <c r="BF194" s="526"/>
      <c r="BG194" s="527"/>
      <c r="BH194" s="527"/>
      <c r="BI194" s="527"/>
    </row>
    <row r="195" spans="1:61" ht="15.75" customHeight="1">
      <c r="A195" s="101"/>
      <c r="B195" s="526"/>
      <c r="C195" s="526"/>
      <c r="D195" s="526"/>
      <c r="E195" s="525"/>
      <c r="F195" s="526"/>
      <c r="G195" s="526"/>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6"/>
      <c r="AO195" s="526"/>
      <c r="AP195" s="526"/>
      <c r="AQ195" s="526"/>
      <c r="AR195" s="526"/>
      <c r="AS195" s="526"/>
      <c r="AT195" s="526"/>
      <c r="AU195" s="526"/>
      <c r="AV195" s="526"/>
      <c r="AW195" s="526"/>
      <c r="AX195" s="526"/>
      <c r="AY195" s="526"/>
      <c r="AZ195" s="526"/>
      <c r="BA195" s="526"/>
      <c r="BB195" s="526"/>
      <c r="BC195" s="526"/>
      <c r="BD195" s="526"/>
      <c r="BE195" s="526"/>
      <c r="BF195" s="526"/>
      <c r="BG195" s="527"/>
      <c r="BH195" s="527"/>
      <c r="BI195" s="527"/>
    </row>
    <row r="196" spans="1:61" ht="15.75" customHeight="1">
      <c r="A196" s="101"/>
      <c r="B196" s="526"/>
      <c r="C196" s="526"/>
      <c r="D196" s="526"/>
      <c r="E196" s="525"/>
      <c r="F196" s="526"/>
      <c r="G196" s="526"/>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6"/>
      <c r="AO196" s="526"/>
      <c r="AP196" s="526"/>
      <c r="AQ196" s="526"/>
      <c r="AR196" s="526"/>
      <c r="AS196" s="526"/>
      <c r="AT196" s="526"/>
      <c r="AU196" s="526"/>
      <c r="AV196" s="526"/>
      <c r="AW196" s="526"/>
      <c r="AX196" s="526"/>
      <c r="AY196" s="526"/>
      <c r="AZ196" s="526"/>
      <c r="BA196" s="526"/>
      <c r="BB196" s="526"/>
      <c r="BC196" s="526"/>
      <c r="BD196" s="526"/>
      <c r="BE196" s="526"/>
      <c r="BF196" s="526"/>
      <c r="BG196" s="527"/>
      <c r="BH196" s="527"/>
      <c r="BI196" s="527"/>
    </row>
    <row r="197" spans="1:61" ht="15.75" customHeight="1">
      <c r="A197" s="101"/>
      <c r="B197" s="526"/>
      <c r="C197" s="526"/>
      <c r="D197" s="526"/>
      <c r="E197" s="525"/>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6"/>
      <c r="AO197" s="526"/>
      <c r="AP197" s="526"/>
      <c r="AQ197" s="526"/>
      <c r="AR197" s="526"/>
      <c r="AS197" s="526"/>
      <c r="AT197" s="526"/>
      <c r="AU197" s="526"/>
      <c r="AV197" s="526"/>
      <c r="AW197" s="526"/>
      <c r="AX197" s="526"/>
      <c r="AY197" s="526"/>
      <c r="AZ197" s="526"/>
      <c r="BA197" s="526"/>
      <c r="BB197" s="526"/>
      <c r="BC197" s="526"/>
      <c r="BD197" s="526"/>
      <c r="BE197" s="526"/>
      <c r="BF197" s="526"/>
      <c r="BG197" s="527"/>
      <c r="BH197" s="527"/>
      <c r="BI197" s="527"/>
    </row>
    <row r="198" spans="1:61" ht="15.75" customHeight="1">
      <c r="A198" s="101"/>
      <c r="B198" s="526"/>
      <c r="C198" s="526"/>
      <c r="D198" s="526"/>
      <c r="E198" s="525"/>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6"/>
      <c r="AO198" s="526"/>
      <c r="AP198" s="526"/>
      <c r="AQ198" s="526"/>
      <c r="AR198" s="526"/>
      <c r="AS198" s="526"/>
      <c r="AT198" s="526"/>
      <c r="AU198" s="526"/>
      <c r="AV198" s="526"/>
      <c r="AW198" s="526"/>
      <c r="AX198" s="526"/>
      <c r="AY198" s="526"/>
      <c r="AZ198" s="526"/>
      <c r="BA198" s="526"/>
      <c r="BB198" s="526"/>
      <c r="BC198" s="526"/>
      <c r="BD198" s="526"/>
      <c r="BE198" s="526"/>
      <c r="BF198" s="526"/>
      <c r="BG198" s="527"/>
      <c r="BH198" s="527"/>
      <c r="BI198" s="527"/>
    </row>
    <row r="199" spans="1:61" ht="15.75" customHeight="1">
      <c r="A199" s="101"/>
      <c r="B199" s="526"/>
      <c r="C199" s="526"/>
      <c r="D199" s="526"/>
      <c r="E199" s="525"/>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6"/>
      <c r="AO199" s="526"/>
      <c r="AP199" s="526"/>
      <c r="AQ199" s="526"/>
      <c r="AR199" s="526"/>
      <c r="AS199" s="526"/>
      <c r="AT199" s="526"/>
      <c r="AU199" s="526"/>
      <c r="AV199" s="526"/>
      <c r="AW199" s="526"/>
      <c r="AX199" s="526"/>
      <c r="AY199" s="526"/>
      <c r="AZ199" s="526"/>
      <c r="BA199" s="526"/>
      <c r="BB199" s="526"/>
      <c r="BC199" s="526"/>
      <c r="BD199" s="526"/>
      <c r="BE199" s="526"/>
      <c r="BF199" s="526"/>
      <c r="BG199" s="527"/>
      <c r="BH199" s="527"/>
      <c r="BI199" s="527"/>
    </row>
    <row r="200" spans="1:61" ht="15.75" customHeight="1">
      <c r="A200" s="101"/>
      <c r="B200" s="526"/>
      <c r="C200" s="526"/>
      <c r="D200" s="526"/>
      <c r="E200" s="525"/>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6"/>
      <c r="AO200" s="526"/>
      <c r="AP200" s="526"/>
      <c r="AQ200" s="526"/>
      <c r="AR200" s="526"/>
      <c r="AS200" s="526"/>
      <c r="AT200" s="526"/>
      <c r="AU200" s="526"/>
      <c r="AV200" s="526"/>
      <c r="AW200" s="526"/>
      <c r="AX200" s="526"/>
      <c r="AY200" s="526"/>
      <c r="AZ200" s="526"/>
      <c r="BA200" s="526"/>
      <c r="BB200" s="526"/>
      <c r="BC200" s="526"/>
      <c r="BD200" s="526"/>
      <c r="BE200" s="526"/>
      <c r="BF200" s="526"/>
      <c r="BG200" s="527"/>
      <c r="BH200" s="527"/>
      <c r="BI200" s="527"/>
    </row>
    <row r="201" spans="1:61" ht="15.75" customHeight="1">
      <c r="A201" s="101"/>
      <c r="B201" s="526"/>
      <c r="C201" s="526"/>
      <c r="D201" s="526"/>
      <c r="E201" s="525"/>
      <c r="F201" s="526"/>
      <c r="G201" s="526"/>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6"/>
      <c r="AO201" s="526"/>
      <c r="AP201" s="526"/>
      <c r="AQ201" s="526"/>
      <c r="AR201" s="526"/>
      <c r="AS201" s="526"/>
      <c r="AT201" s="526"/>
      <c r="AU201" s="526"/>
      <c r="AV201" s="526"/>
      <c r="AW201" s="526"/>
      <c r="AX201" s="526"/>
      <c r="AY201" s="526"/>
      <c r="AZ201" s="526"/>
      <c r="BA201" s="526"/>
      <c r="BB201" s="526"/>
      <c r="BC201" s="526"/>
      <c r="BD201" s="526"/>
      <c r="BE201" s="526"/>
      <c r="BF201" s="526"/>
      <c r="BG201" s="527"/>
      <c r="BH201" s="527"/>
      <c r="BI201" s="527"/>
    </row>
    <row r="202" spans="1:61" ht="15.75" customHeight="1">
      <c r="A202" s="101"/>
      <c r="B202" s="526"/>
      <c r="C202" s="526"/>
      <c r="D202" s="526"/>
      <c r="E202" s="525"/>
      <c r="F202" s="526"/>
      <c r="G202" s="526"/>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6"/>
      <c r="AO202" s="526"/>
      <c r="AP202" s="526"/>
      <c r="AQ202" s="526"/>
      <c r="AR202" s="526"/>
      <c r="AS202" s="526"/>
      <c r="AT202" s="526"/>
      <c r="AU202" s="526"/>
      <c r="AV202" s="526"/>
      <c r="AW202" s="526"/>
      <c r="AX202" s="526"/>
      <c r="AY202" s="526"/>
      <c r="AZ202" s="526"/>
      <c r="BA202" s="526"/>
      <c r="BB202" s="526"/>
      <c r="BC202" s="526"/>
      <c r="BD202" s="526"/>
      <c r="BE202" s="526"/>
      <c r="BF202" s="526"/>
      <c r="BG202" s="527"/>
      <c r="BH202" s="527"/>
      <c r="BI202" s="527"/>
    </row>
    <row r="203" spans="1:61" ht="15.75" customHeight="1">
      <c r="A203" s="101"/>
      <c r="B203" s="526"/>
      <c r="C203" s="526"/>
      <c r="D203" s="526"/>
      <c r="E203" s="525"/>
      <c r="F203" s="526"/>
      <c r="G203" s="526"/>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6"/>
      <c r="AO203" s="526"/>
      <c r="AP203" s="526"/>
      <c r="AQ203" s="526"/>
      <c r="AR203" s="526"/>
      <c r="AS203" s="526"/>
      <c r="AT203" s="526"/>
      <c r="AU203" s="526"/>
      <c r="AV203" s="526"/>
      <c r="AW203" s="526"/>
      <c r="AX203" s="526"/>
      <c r="AY203" s="526"/>
      <c r="AZ203" s="526"/>
      <c r="BA203" s="526"/>
      <c r="BB203" s="526"/>
      <c r="BC203" s="526"/>
      <c r="BD203" s="526"/>
      <c r="BE203" s="526"/>
      <c r="BF203" s="526"/>
      <c r="BG203" s="527"/>
      <c r="BH203" s="527"/>
      <c r="BI203" s="527"/>
    </row>
    <row r="204" spans="1:61" ht="15.75" customHeight="1">
      <c r="A204" s="101"/>
      <c r="B204" s="526"/>
      <c r="C204" s="526"/>
      <c r="D204" s="526"/>
      <c r="E204" s="525"/>
      <c r="F204" s="526"/>
      <c r="G204" s="526"/>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6"/>
      <c r="AO204" s="526"/>
      <c r="AP204" s="526"/>
      <c r="AQ204" s="526"/>
      <c r="AR204" s="526"/>
      <c r="AS204" s="526"/>
      <c r="AT204" s="526"/>
      <c r="AU204" s="526"/>
      <c r="AV204" s="526"/>
      <c r="AW204" s="526"/>
      <c r="AX204" s="526"/>
      <c r="AY204" s="526"/>
      <c r="AZ204" s="526"/>
      <c r="BA204" s="526"/>
      <c r="BB204" s="526"/>
      <c r="BC204" s="526"/>
      <c r="BD204" s="526"/>
      <c r="BE204" s="526"/>
      <c r="BF204" s="526"/>
      <c r="BG204" s="527"/>
      <c r="BH204" s="527"/>
      <c r="BI204" s="527"/>
    </row>
    <row r="205" spans="1:61" ht="15.75" customHeight="1">
      <c r="A205" s="101"/>
      <c r="B205" s="526"/>
      <c r="C205" s="526"/>
      <c r="D205" s="526"/>
      <c r="E205" s="525"/>
      <c r="F205" s="526"/>
      <c r="G205" s="526"/>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6"/>
      <c r="AO205" s="526"/>
      <c r="AP205" s="526"/>
      <c r="AQ205" s="526"/>
      <c r="AR205" s="526"/>
      <c r="AS205" s="526"/>
      <c r="AT205" s="526"/>
      <c r="AU205" s="526"/>
      <c r="AV205" s="526"/>
      <c r="AW205" s="526"/>
      <c r="AX205" s="526"/>
      <c r="AY205" s="526"/>
      <c r="AZ205" s="526"/>
      <c r="BA205" s="526"/>
      <c r="BB205" s="526"/>
      <c r="BC205" s="526"/>
      <c r="BD205" s="526"/>
      <c r="BE205" s="526"/>
      <c r="BF205" s="526"/>
      <c r="BG205" s="527"/>
      <c r="BH205" s="527"/>
      <c r="BI205" s="527"/>
    </row>
    <row r="206" spans="1:61" ht="15.75" customHeight="1">
      <c r="A206" s="101"/>
      <c r="B206" s="526"/>
      <c r="C206" s="526"/>
      <c r="D206" s="526"/>
      <c r="E206" s="525"/>
      <c r="F206" s="526"/>
      <c r="G206" s="526"/>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6"/>
      <c r="AO206" s="526"/>
      <c r="AP206" s="526"/>
      <c r="AQ206" s="526"/>
      <c r="AR206" s="526"/>
      <c r="AS206" s="526"/>
      <c r="AT206" s="526"/>
      <c r="AU206" s="526"/>
      <c r="AV206" s="526"/>
      <c r="AW206" s="526"/>
      <c r="AX206" s="526"/>
      <c r="AY206" s="526"/>
      <c r="AZ206" s="526"/>
      <c r="BA206" s="526"/>
      <c r="BB206" s="526"/>
      <c r="BC206" s="526"/>
      <c r="BD206" s="526"/>
      <c r="BE206" s="526"/>
      <c r="BF206" s="526"/>
      <c r="BG206" s="527"/>
      <c r="BH206" s="527"/>
      <c r="BI206" s="527"/>
    </row>
    <row r="207" spans="1:61" ht="15.75" customHeight="1">
      <c r="A207" s="101"/>
      <c r="B207" s="526"/>
      <c r="C207" s="526"/>
      <c r="D207" s="526"/>
      <c r="E207" s="525"/>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6"/>
      <c r="AO207" s="526"/>
      <c r="AP207" s="526"/>
      <c r="AQ207" s="526"/>
      <c r="AR207" s="526"/>
      <c r="AS207" s="526"/>
      <c r="AT207" s="526"/>
      <c r="AU207" s="526"/>
      <c r="AV207" s="526"/>
      <c r="AW207" s="526"/>
      <c r="AX207" s="526"/>
      <c r="AY207" s="526"/>
      <c r="AZ207" s="526"/>
      <c r="BA207" s="526"/>
      <c r="BB207" s="526"/>
      <c r="BC207" s="526"/>
      <c r="BD207" s="526"/>
      <c r="BE207" s="526"/>
      <c r="BF207" s="526"/>
      <c r="BG207" s="527"/>
      <c r="BH207" s="527"/>
      <c r="BI207" s="527"/>
    </row>
    <row r="208" spans="1:61" ht="15.75" customHeight="1">
      <c r="A208" s="101"/>
      <c r="B208" s="526"/>
      <c r="C208" s="526"/>
      <c r="D208" s="526"/>
      <c r="E208" s="525"/>
      <c r="F208" s="526"/>
      <c r="G208" s="526"/>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6"/>
      <c r="AO208" s="526"/>
      <c r="AP208" s="526"/>
      <c r="AQ208" s="526"/>
      <c r="AR208" s="526"/>
      <c r="AS208" s="526"/>
      <c r="AT208" s="526"/>
      <c r="AU208" s="526"/>
      <c r="AV208" s="526"/>
      <c r="AW208" s="526"/>
      <c r="AX208" s="526"/>
      <c r="AY208" s="526"/>
      <c r="AZ208" s="526"/>
      <c r="BA208" s="526"/>
      <c r="BB208" s="526"/>
      <c r="BC208" s="526"/>
      <c r="BD208" s="526"/>
      <c r="BE208" s="526"/>
      <c r="BF208" s="526"/>
      <c r="BG208" s="527"/>
      <c r="BH208" s="527"/>
      <c r="BI208" s="527"/>
    </row>
    <row r="209" spans="1:61" ht="15.75" customHeight="1">
      <c r="A209" s="101"/>
      <c r="B209" s="526"/>
      <c r="C209" s="526"/>
      <c r="D209" s="526"/>
      <c r="E209" s="525"/>
      <c r="F209" s="526"/>
      <c r="G209" s="526"/>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6"/>
      <c r="AO209" s="526"/>
      <c r="AP209" s="526"/>
      <c r="AQ209" s="526"/>
      <c r="AR209" s="526"/>
      <c r="AS209" s="526"/>
      <c r="AT209" s="526"/>
      <c r="AU209" s="526"/>
      <c r="AV209" s="526"/>
      <c r="AW209" s="526"/>
      <c r="AX209" s="526"/>
      <c r="AY209" s="526"/>
      <c r="AZ209" s="526"/>
      <c r="BA209" s="526"/>
      <c r="BB209" s="526"/>
      <c r="BC209" s="526"/>
      <c r="BD209" s="526"/>
      <c r="BE209" s="526"/>
      <c r="BF209" s="526"/>
      <c r="BG209" s="527"/>
      <c r="BH209" s="527"/>
      <c r="BI209" s="527"/>
    </row>
    <row r="210" spans="1:61" ht="15.75" customHeight="1">
      <c r="A210" s="101"/>
      <c r="B210" s="526"/>
      <c r="C210" s="526"/>
      <c r="D210" s="526"/>
      <c r="E210" s="525"/>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6"/>
      <c r="AO210" s="526"/>
      <c r="AP210" s="526"/>
      <c r="AQ210" s="526"/>
      <c r="AR210" s="526"/>
      <c r="AS210" s="526"/>
      <c r="AT210" s="526"/>
      <c r="AU210" s="526"/>
      <c r="AV210" s="526"/>
      <c r="AW210" s="526"/>
      <c r="AX210" s="526"/>
      <c r="AY210" s="526"/>
      <c r="AZ210" s="526"/>
      <c r="BA210" s="526"/>
      <c r="BB210" s="526"/>
      <c r="BC210" s="526"/>
      <c r="BD210" s="526"/>
      <c r="BE210" s="526"/>
      <c r="BF210" s="526"/>
      <c r="BG210" s="527"/>
      <c r="BH210" s="527"/>
      <c r="BI210" s="527"/>
    </row>
    <row r="211" spans="1:61" ht="15.75" customHeight="1">
      <c r="A211" s="101"/>
      <c r="B211" s="526"/>
      <c r="C211" s="526"/>
      <c r="D211" s="526"/>
      <c r="E211" s="525"/>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6"/>
      <c r="AO211" s="526"/>
      <c r="AP211" s="526"/>
      <c r="AQ211" s="526"/>
      <c r="AR211" s="526"/>
      <c r="AS211" s="526"/>
      <c r="AT211" s="526"/>
      <c r="AU211" s="526"/>
      <c r="AV211" s="526"/>
      <c r="AW211" s="526"/>
      <c r="AX211" s="526"/>
      <c r="AY211" s="526"/>
      <c r="AZ211" s="526"/>
      <c r="BA211" s="526"/>
      <c r="BB211" s="526"/>
      <c r="BC211" s="526"/>
      <c r="BD211" s="526"/>
      <c r="BE211" s="526"/>
      <c r="BF211" s="526"/>
      <c r="BG211" s="527"/>
      <c r="BH211" s="527"/>
      <c r="BI211" s="527"/>
    </row>
    <row r="212" spans="1:61" ht="15.75" customHeight="1">
      <c r="A212" s="101"/>
      <c r="B212" s="526"/>
      <c r="C212" s="526"/>
      <c r="D212" s="526"/>
      <c r="E212" s="525"/>
      <c r="F212" s="526"/>
      <c r="G212" s="526"/>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6"/>
      <c r="AO212" s="526"/>
      <c r="AP212" s="526"/>
      <c r="AQ212" s="526"/>
      <c r="AR212" s="526"/>
      <c r="AS212" s="526"/>
      <c r="AT212" s="526"/>
      <c r="AU212" s="526"/>
      <c r="AV212" s="526"/>
      <c r="AW212" s="526"/>
      <c r="AX212" s="526"/>
      <c r="AY212" s="526"/>
      <c r="AZ212" s="526"/>
      <c r="BA212" s="526"/>
      <c r="BB212" s="526"/>
      <c r="BC212" s="526"/>
      <c r="BD212" s="526"/>
      <c r="BE212" s="526"/>
      <c r="BF212" s="526"/>
      <c r="BG212" s="527"/>
      <c r="BH212" s="527"/>
      <c r="BI212" s="527"/>
    </row>
    <row r="213" spans="1:61" ht="15.75" customHeight="1">
      <c r="A213" s="101"/>
      <c r="B213" s="526"/>
      <c r="C213" s="526"/>
      <c r="D213" s="526"/>
      <c r="E213" s="525"/>
      <c r="F213" s="526"/>
      <c r="G213" s="526"/>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6"/>
      <c r="AO213" s="526"/>
      <c r="AP213" s="526"/>
      <c r="AQ213" s="526"/>
      <c r="AR213" s="526"/>
      <c r="AS213" s="526"/>
      <c r="AT213" s="526"/>
      <c r="AU213" s="526"/>
      <c r="AV213" s="526"/>
      <c r="AW213" s="526"/>
      <c r="AX213" s="526"/>
      <c r="AY213" s="526"/>
      <c r="AZ213" s="526"/>
      <c r="BA213" s="526"/>
      <c r="BB213" s="526"/>
      <c r="BC213" s="526"/>
      <c r="BD213" s="526"/>
      <c r="BE213" s="526"/>
      <c r="BF213" s="526"/>
      <c r="BG213" s="527"/>
      <c r="BH213" s="527"/>
      <c r="BI213" s="527"/>
    </row>
    <row r="214" spans="1:61" ht="15.75" customHeight="1">
      <c r="A214" s="101"/>
      <c r="B214" s="526"/>
      <c r="C214" s="526"/>
      <c r="D214" s="526"/>
      <c r="E214" s="525"/>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6"/>
      <c r="AO214" s="526"/>
      <c r="AP214" s="526"/>
      <c r="AQ214" s="526"/>
      <c r="AR214" s="526"/>
      <c r="AS214" s="526"/>
      <c r="AT214" s="526"/>
      <c r="AU214" s="526"/>
      <c r="AV214" s="526"/>
      <c r="AW214" s="526"/>
      <c r="AX214" s="526"/>
      <c r="AY214" s="526"/>
      <c r="AZ214" s="526"/>
      <c r="BA214" s="526"/>
      <c r="BB214" s="526"/>
      <c r="BC214" s="526"/>
      <c r="BD214" s="526"/>
      <c r="BE214" s="526"/>
      <c r="BF214" s="526"/>
      <c r="BG214" s="527"/>
      <c r="BH214" s="527"/>
      <c r="BI214" s="527"/>
    </row>
    <row r="215" spans="1:61" ht="15.75" customHeight="1">
      <c r="A215" s="101"/>
      <c r="B215" s="526"/>
      <c r="C215" s="526"/>
      <c r="D215" s="526"/>
      <c r="E215" s="525"/>
      <c r="F215" s="526"/>
      <c r="G215" s="526"/>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6"/>
      <c r="AO215" s="526"/>
      <c r="AP215" s="526"/>
      <c r="AQ215" s="526"/>
      <c r="AR215" s="526"/>
      <c r="AS215" s="526"/>
      <c r="AT215" s="526"/>
      <c r="AU215" s="526"/>
      <c r="AV215" s="526"/>
      <c r="AW215" s="526"/>
      <c r="AX215" s="526"/>
      <c r="AY215" s="526"/>
      <c r="AZ215" s="526"/>
      <c r="BA215" s="526"/>
      <c r="BB215" s="526"/>
      <c r="BC215" s="526"/>
      <c r="BD215" s="526"/>
      <c r="BE215" s="526"/>
      <c r="BF215" s="526"/>
      <c r="BG215" s="527"/>
      <c r="BH215" s="527"/>
      <c r="BI215" s="527"/>
    </row>
    <row r="216" spans="1:61" ht="15.75" customHeight="1">
      <c r="A216" s="101"/>
      <c r="B216" s="526"/>
      <c r="C216" s="526"/>
      <c r="D216" s="526"/>
      <c r="E216" s="525"/>
      <c r="F216" s="526"/>
      <c r="G216" s="526"/>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6"/>
      <c r="AO216" s="526"/>
      <c r="AP216" s="526"/>
      <c r="AQ216" s="526"/>
      <c r="AR216" s="526"/>
      <c r="AS216" s="526"/>
      <c r="AT216" s="526"/>
      <c r="AU216" s="526"/>
      <c r="AV216" s="526"/>
      <c r="AW216" s="526"/>
      <c r="AX216" s="526"/>
      <c r="AY216" s="526"/>
      <c r="AZ216" s="526"/>
      <c r="BA216" s="526"/>
      <c r="BB216" s="526"/>
      <c r="BC216" s="526"/>
      <c r="BD216" s="526"/>
      <c r="BE216" s="526"/>
      <c r="BF216" s="526"/>
      <c r="BG216" s="527"/>
      <c r="BH216" s="527"/>
      <c r="BI216" s="527"/>
    </row>
    <row r="217" spans="1:61" ht="15.75" customHeight="1">
      <c r="A217" s="101"/>
      <c r="B217" s="526"/>
      <c r="C217" s="526"/>
      <c r="D217" s="526"/>
      <c r="E217" s="525"/>
      <c r="F217" s="526"/>
      <c r="G217" s="526"/>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6"/>
      <c r="AO217" s="526"/>
      <c r="AP217" s="526"/>
      <c r="AQ217" s="526"/>
      <c r="AR217" s="526"/>
      <c r="AS217" s="526"/>
      <c r="AT217" s="526"/>
      <c r="AU217" s="526"/>
      <c r="AV217" s="526"/>
      <c r="AW217" s="526"/>
      <c r="AX217" s="526"/>
      <c r="AY217" s="526"/>
      <c r="AZ217" s="526"/>
      <c r="BA217" s="526"/>
      <c r="BB217" s="526"/>
      <c r="BC217" s="526"/>
      <c r="BD217" s="526"/>
      <c r="BE217" s="526"/>
      <c r="BF217" s="526"/>
      <c r="BG217" s="527"/>
      <c r="BH217" s="527"/>
      <c r="BI217" s="527"/>
    </row>
    <row r="218" spans="1:61" ht="15.75" customHeight="1">
      <c r="A218" s="101"/>
      <c r="B218" s="526"/>
      <c r="C218" s="526"/>
      <c r="D218" s="526"/>
      <c r="E218" s="525"/>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6"/>
      <c r="AO218" s="526"/>
      <c r="AP218" s="526"/>
      <c r="AQ218" s="526"/>
      <c r="AR218" s="526"/>
      <c r="AS218" s="526"/>
      <c r="AT218" s="526"/>
      <c r="AU218" s="526"/>
      <c r="AV218" s="526"/>
      <c r="AW218" s="526"/>
      <c r="AX218" s="526"/>
      <c r="AY218" s="526"/>
      <c r="AZ218" s="526"/>
      <c r="BA218" s="526"/>
      <c r="BB218" s="526"/>
      <c r="BC218" s="526"/>
      <c r="BD218" s="526"/>
      <c r="BE218" s="526"/>
      <c r="BF218" s="526"/>
      <c r="BG218" s="527"/>
      <c r="BH218" s="527"/>
      <c r="BI218" s="527"/>
    </row>
    <row r="219" spans="1:61" ht="15.75" customHeight="1">
      <c r="A219" s="101"/>
      <c r="B219" s="526"/>
      <c r="C219" s="526"/>
      <c r="D219" s="526"/>
      <c r="E219" s="525"/>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6"/>
      <c r="AO219" s="526"/>
      <c r="AP219" s="526"/>
      <c r="AQ219" s="526"/>
      <c r="AR219" s="526"/>
      <c r="AS219" s="526"/>
      <c r="AT219" s="526"/>
      <c r="AU219" s="526"/>
      <c r="AV219" s="526"/>
      <c r="AW219" s="526"/>
      <c r="AX219" s="526"/>
      <c r="AY219" s="526"/>
      <c r="AZ219" s="526"/>
      <c r="BA219" s="526"/>
      <c r="BB219" s="526"/>
      <c r="BC219" s="526"/>
      <c r="BD219" s="526"/>
      <c r="BE219" s="526"/>
      <c r="BF219" s="526"/>
      <c r="BG219" s="527"/>
      <c r="BH219" s="527"/>
      <c r="BI219" s="527"/>
    </row>
    <row r="220" spans="1:61" ht="15.75" customHeight="1">
      <c r="A220" s="101"/>
      <c r="B220" s="526"/>
      <c r="C220" s="526"/>
      <c r="D220" s="526"/>
      <c r="E220" s="525"/>
      <c r="F220" s="526"/>
      <c r="G220" s="526"/>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6"/>
      <c r="AO220" s="526"/>
      <c r="AP220" s="526"/>
      <c r="AQ220" s="526"/>
      <c r="AR220" s="526"/>
      <c r="AS220" s="526"/>
      <c r="AT220" s="526"/>
      <c r="AU220" s="526"/>
      <c r="AV220" s="526"/>
      <c r="AW220" s="526"/>
      <c r="AX220" s="526"/>
      <c r="AY220" s="526"/>
      <c r="AZ220" s="526"/>
      <c r="BA220" s="526"/>
      <c r="BB220" s="526"/>
      <c r="BC220" s="526"/>
      <c r="BD220" s="526"/>
      <c r="BE220" s="526"/>
      <c r="BF220" s="526"/>
      <c r="BG220" s="527"/>
      <c r="BH220" s="527"/>
      <c r="BI220" s="527"/>
    </row>
    <row r="221" spans="1:61" ht="15.75" customHeight="1">
      <c r="A221" s="101"/>
      <c r="B221" s="526"/>
      <c r="C221" s="526"/>
      <c r="D221" s="526"/>
      <c r="E221" s="525"/>
      <c r="F221" s="526"/>
      <c r="G221" s="526"/>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6"/>
      <c r="AO221" s="526"/>
      <c r="AP221" s="526"/>
      <c r="AQ221" s="526"/>
      <c r="AR221" s="526"/>
      <c r="AS221" s="526"/>
      <c r="AT221" s="526"/>
      <c r="AU221" s="526"/>
      <c r="AV221" s="526"/>
      <c r="AW221" s="526"/>
      <c r="AX221" s="526"/>
      <c r="AY221" s="526"/>
      <c r="AZ221" s="526"/>
      <c r="BA221" s="526"/>
      <c r="BB221" s="526"/>
      <c r="BC221" s="526"/>
      <c r="BD221" s="526"/>
      <c r="BE221" s="526"/>
      <c r="BF221" s="526"/>
      <c r="BG221" s="527"/>
      <c r="BH221" s="527"/>
      <c r="BI221" s="527"/>
    </row>
    <row r="222" spans="1:61" ht="15.75" customHeight="1">
      <c r="A222" s="101"/>
      <c r="B222" s="526"/>
      <c r="C222" s="526"/>
      <c r="D222" s="526"/>
      <c r="E222" s="525"/>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6"/>
      <c r="AP222" s="526"/>
      <c r="AQ222" s="526"/>
      <c r="AR222" s="526"/>
      <c r="AS222" s="526"/>
      <c r="AT222" s="526"/>
      <c r="AU222" s="526"/>
      <c r="AV222" s="526"/>
      <c r="AW222" s="526"/>
      <c r="AX222" s="526"/>
      <c r="AY222" s="526"/>
      <c r="AZ222" s="526"/>
      <c r="BA222" s="526"/>
      <c r="BB222" s="526"/>
      <c r="BC222" s="526"/>
      <c r="BD222" s="526"/>
      <c r="BE222" s="526"/>
      <c r="BF222" s="526"/>
      <c r="BG222" s="527"/>
      <c r="BH222" s="527"/>
      <c r="BI222" s="527"/>
    </row>
    <row r="223" spans="1:61" ht="15.75" customHeight="1">
      <c r="A223" s="101"/>
      <c r="B223" s="526"/>
      <c r="C223" s="526"/>
      <c r="D223" s="526"/>
      <c r="E223" s="525"/>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6"/>
      <c r="AO223" s="526"/>
      <c r="AP223" s="526"/>
      <c r="AQ223" s="526"/>
      <c r="AR223" s="526"/>
      <c r="AS223" s="526"/>
      <c r="AT223" s="526"/>
      <c r="AU223" s="526"/>
      <c r="AV223" s="526"/>
      <c r="AW223" s="526"/>
      <c r="AX223" s="526"/>
      <c r="AY223" s="526"/>
      <c r="AZ223" s="526"/>
      <c r="BA223" s="526"/>
      <c r="BB223" s="526"/>
      <c r="BC223" s="526"/>
      <c r="BD223" s="526"/>
      <c r="BE223" s="526"/>
      <c r="BF223" s="526"/>
      <c r="BG223" s="527"/>
      <c r="BH223" s="527"/>
      <c r="BI223" s="527"/>
    </row>
    <row r="224" spans="1:61" ht="15.75" customHeight="1">
      <c r="A224" s="101"/>
      <c r="B224" s="526"/>
      <c r="C224" s="526"/>
      <c r="D224" s="526"/>
      <c r="E224" s="525"/>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6"/>
      <c r="AO224" s="526"/>
      <c r="AP224" s="526"/>
      <c r="AQ224" s="526"/>
      <c r="AR224" s="526"/>
      <c r="AS224" s="526"/>
      <c r="AT224" s="526"/>
      <c r="AU224" s="526"/>
      <c r="AV224" s="526"/>
      <c r="AW224" s="526"/>
      <c r="AX224" s="526"/>
      <c r="AY224" s="526"/>
      <c r="AZ224" s="526"/>
      <c r="BA224" s="526"/>
      <c r="BB224" s="526"/>
      <c r="BC224" s="526"/>
      <c r="BD224" s="526"/>
      <c r="BE224" s="526"/>
      <c r="BF224" s="526"/>
      <c r="BG224" s="527"/>
      <c r="BH224" s="527"/>
      <c r="BI224" s="527"/>
    </row>
    <row r="225" spans="1:61" ht="15.75" customHeight="1">
      <c r="A225" s="101"/>
      <c r="B225" s="526"/>
      <c r="C225" s="526"/>
      <c r="D225" s="526"/>
      <c r="E225" s="525"/>
      <c r="F225" s="526"/>
      <c r="G225" s="526"/>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6"/>
      <c r="AO225" s="526"/>
      <c r="AP225" s="526"/>
      <c r="AQ225" s="526"/>
      <c r="AR225" s="526"/>
      <c r="AS225" s="526"/>
      <c r="AT225" s="526"/>
      <c r="AU225" s="526"/>
      <c r="AV225" s="526"/>
      <c r="AW225" s="526"/>
      <c r="AX225" s="526"/>
      <c r="AY225" s="526"/>
      <c r="AZ225" s="526"/>
      <c r="BA225" s="526"/>
      <c r="BB225" s="526"/>
      <c r="BC225" s="526"/>
      <c r="BD225" s="526"/>
      <c r="BE225" s="526"/>
      <c r="BF225" s="526"/>
      <c r="BG225" s="527"/>
      <c r="BH225" s="527"/>
      <c r="BI225" s="527"/>
    </row>
    <row r="226" spans="1:61" ht="15.75" customHeight="1">
      <c r="A226" s="101"/>
      <c r="B226" s="526"/>
      <c r="C226" s="526"/>
      <c r="D226" s="526"/>
      <c r="E226" s="525"/>
      <c r="F226" s="526"/>
      <c r="G226" s="526"/>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6"/>
      <c r="AO226" s="526"/>
      <c r="AP226" s="526"/>
      <c r="AQ226" s="526"/>
      <c r="AR226" s="526"/>
      <c r="AS226" s="526"/>
      <c r="AT226" s="526"/>
      <c r="AU226" s="526"/>
      <c r="AV226" s="526"/>
      <c r="AW226" s="526"/>
      <c r="AX226" s="526"/>
      <c r="AY226" s="526"/>
      <c r="AZ226" s="526"/>
      <c r="BA226" s="526"/>
      <c r="BB226" s="526"/>
      <c r="BC226" s="526"/>
      <c r="BD226" s="526"/>
      <c r="BE226" s="526"/>
      <c r="BF226" s="526"/>
      <c r="BG226" s="527"/>
      <c r="BH226" s="527"/>
      <c r="BI226" s="527"/>
    </row>
    <row r="227" spans="1:61" ht="15.75" customHeight="1">
      <c r="A227" s="101"/>
      <c r="B227" s="526"/>
      <c r="C227" s="526"/>
      <c r="D227" s="526"/>
      <c r="E227" s="525"/>
      <c r="F227" s="526"/>
      <c r="G227" s="526"/>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6"/>
      <c r="AO227" s="526"/>
      <c r="AP227" s="526"/>
      <c r="AQ227" s="526"/>
      <c r="AR227" s="526"/>
      <c r="AS227" s="526"/>
      <c r="AT227" s="526"/>
      <c r="AU227" s="526"/>
      <c r="AV227" s="526"/>
      <c r="AW227" s="526"/>
      <c r="AX227" s="526"/>
      <c r="AY227" s="526"/>
      <c r="AZ227" s="526"/>
      <c r="BA227" s="526"/>
      <c r="BB227" s="526"/>
      <c r="BC227" s="526"/>
      <c r="BD227" s="526"/>
      <c r="BE227" s="526"/>
      <c r="BF227" s="526"/>
      <c r="BG227" s="527"/>
      <c r="BH227" s="527"/>
      <c r="BI227" s="527"/>
    </row>
    <row r="228" spans="1:61" ht="15.75" customHeight="1">
      <c r="A228" s="101"/>
      <c r="B228" s="526"/>
      <c r="C228" s="526"/>
      <c r="D228" s="526"/>
      <c r="E228" s="525"/>
      <c r="F228" s="526"/>
      <c r="G228" s="526"/>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6"/>
      <c r="AO228" s="526"/>
      <c r="AP228" s="526"/>
      <c r="AQ228" s="526"/>
      <c r="AR228" s="526"/>
      <c r="AS228" s="526"/>
      <c r="AT228" s="526"/>
      <c r="AU228" s="526"/>
      <c r="AV228" s="526"/>
      <c r="AW228" s="526"/>
      <c r="AX228" s="526"/>
      <c r="AY228" s="526"/>
      <c r="AZ228" s="526"/>
      <c r="BA228" s="526"/>
      <c r="BB228" s="526"/>
      <c r="BC228" s="526"/>
      <c r="BD228" s="526"/>
      <c r="BE228" s="526"/>
      <c r="BF228" s="526"/>
      <c r="BG228" s="527"/>
      <c r="BH228" s="527"/>
      <c r="BI228" s="527"/>
    </row>
    <row r="229" spans="1:61" ht="15.75" customHeight="1">
      <c r="A229" s="101"/>
      <c r="B229" s="526"/>
      <c r="C229" s="526"/>
      <c r="D229" s="526"/>
      <c r="E229" s="525"/>
      <c r="F229" s="526"/>
      <c r="G229" s="526"/>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6"/>
      <c r="AO229" s="526"/>
      <c r="AP229" s="526"/>
      <c r="AQ229" s="526"/>
      <c r="AR229" s="526"/>
      <c r="AS229" s="526"/>
      <c r="AT229" s="526"/>
      <c r="AU229" s="526"/>
      <c r="AV229" s="526"/>
      <c r="AW229" s="526"/>
      <c r="AX229" s="526"/>
      <c r="AY229" s="526"/>
      <c r="AZ229" s="526"/>
      <c r="BA229" s="526"/>
      <c r="BB229" s="526"/>
      <c r="BC229" s="526"/>
      <c r="BD229" s="526"/>
      <c r="BE229" s="526"/>
      <c r="BF229" s="526"/>
      <c r="BG229" s="527"/>
      <c r="BH229" s="527"/>
      <c r="BI229" s="527"/>
    </row>
    <row r="230" spans="1:61" ht="15.75" customHeight="1">
      <c r="A230" s="101"/>
      <c r="B230" s="526"/>
      <c r="C230" s="526"/>
      <c r="D230" s="526"/>
      <c r="E230" s="525"/>
      <c r="F230" s="526"/>
      <c r="G230" s="526"/>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6"/>
      <c r="AO230" s="526"/>
      <c r="AP230" s="526"/>
      <c r="AQ230" s="526"/>
      <c r="AR230" s="526"/>
      <c r="AS230" s="526"/>
      <c r="AT230" s="526"/>
      <c r="AU230" s="526"/>
      <c r="AV230" s="526"/>
      <c r="AW230" s="526"/>
      <c r="AX230" s="526"/>
      <c r="AY230" s="526"/>
      <c r="AZ230" s="526"/>
      <c r="BA230" s="526"/>
      <c r="BB230" s="526"/>
      <c r="BC230" s="526"/>
      <c r="BD230" s="526"/>
      <c r="BE230" s="526"/>
      <c r="BF230" s="526"/>
      <c r="BG230" s="527"/>
      <c r="BH230" s="527"/>
      <c r="BI230" s="527"/>
    </row>
    <row r="231" spans="1:61" ht="15.75" customHeight="1">
      <c r="A231" s="101"/>
      <c r="B231" s="526"/>
      <c r="C231" s="526"/>
      <c r="D231" s="526"/>
      <c r="E231" s="525"/>
      <c r="F231" s="526"/>
      <c r="G231" s="526"/>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6"/>
      <c r="AO231" s="526"/>
      <c r="AP231" s="526"/>
      <c r="AQ231" s="526"/>
      <c r="AR231" s="526"/>
      <c r="AS231" s="526"/>
      <c r="AT231" s="526"/>
      <c r="AU231" s="526"/>
      <c r="AV231" s="526"/>
      <c r="AW231" s="526"/>
      <c r="AX231" s="526"/>
      <c r="AY231" s="526"/>
      <c r="AZ231" s="526"/>
      <c r="BA231" s="526"/>
      <c r="BB231" s="526"/>
      <c r="BC231" s="526"/>
      <c r="BD231" s="526"/>
      <c r="BE231" s="526"/>
      <c r="BF231" s="526"/>
      <c r="BG231" s="527"/>
      <c r="BH231" s="527"/>
      <c r="BI231" s="527"/>
    </row>
    <row r="232" spans="1:61" ht="15.75" customHeight="1">
      <c r="A232" s="101"/>
      <c r="B232" s="526"/>
      <c r="C232" s="526"/>
      <c r="D232" s="526"/>
      <c r="E232" s="525"/>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6"/>
      <c r="AO232" s="526"/>
      <c r="AP232" s="526"/>
      <c r="AQ232" s="526"/>
      <c r="AR232" s="526"/>
      <c r="AS232" s="526"/>
      <c r="AT232" s="526"/>
      <c r="AU232" s="526"/>
      <c r="AV232" s="526"/>
      <c r="AW232" s="526"/>
      <c r="AX232" s="526"/>
      <c r="AY232" s="526"/>
      <c r="AZ232" s="526"/>
      <c r="BA232" s="526"/>
      <c r="BB232" s="526"/>
      <c r="BC232" s="526"/>
      <c r="BD232" s="526"/>
      <c r="BE232" s="526"/>
      <c r="BF232" s="526"/>
      <c r="BG232" s="527"/>
      <c r="BH232" s="527"/>
      <c r="BI232" s="527"/>
    </row>
    <row r="233" spans="1:61" ht="15.75" customHeight="1">
      <c r="A233" s="101"/>
      <c r="B233" s="526"/>
      <c r="C233" s="526"/>
      <c r="D233" s="526"/>
      <c r="E233" s="525"/>
      <c r="F233" s="526"/>
      <c r="G233" s="526"/>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6"/>
      <c r="AO233" s="526"/>
      <c r="AP233" s="526"/>
      <c r="AQ233" s="526"/>
      <c r="AR233" s="526"/>
      <c r="AS233" s="526"/>
      <c r="AT233" s="526"/>
      <c r="AU233" s="526"/>
      <c r="AV233" s="526"/>
      <c r="AW233" s="526"/>
      <c r="AX233" s="526"/>
      <c r="AY233" s="526"/>
      <c r="AZ233" s="526"/>
      <c r="BA233" s="526"/>
      <c r="BB233" s="526"/>
      <c r="BC233" s="526"/>
      <c r="BD233" s="526"/>
      <c r="BE233" s="526"/>
      <c r="BF233" s="526"/>
      <c r="BG233" s="527"/>
      <c r="BH233" s="527"/>
      <c r="BI233" s="527"/>
    </row>
    <row r="234" spans="1:61" ht="15.75" customHeight="1"/>
    <row r="235" spans="1:61" ht="15.75" customHeight="1"/>
    <row r="236" spans="1:61" ht="15.75" customHeight="1"/>
    <row r="237" spans="1:61" ht="15.75" customHeight="1"/>
    <row r="238" spans="1:61" ht="15.75" customHeight="1"/>
    <row r="239" spans="1:61" ht="15.75" customHeight="1"/>
    <row r="240" spans="1:6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2"/>
    <mergeCell ref="A3:A4"/>
    <mergeCell ref="B3:B4"/>
    <mergeCell ref="C3:C4"/>
    <mergeCell ref="D3:D4"/>
    <mergeCell ref="E3:E4"/>
    <mergeCell ref="F3:F4"/>
    <mergeCell ref="G3:G4"/>
  </mergeCells>
  <conditionalFormatting sqref="H5:R30 T5:BG30 S5:S31 BH10:BI15 BH19:BI19 BH21:BI22 BH24:BI30 P32">
    <cfRule type="expression" dxfId="31" priority="1">
      <formula>H5="OF"</formula>
    </cfRule>
    <cfRule type="expression" dxfId="30" priority="2">
      <formula>H5="ĐC"</formula>
    </cfRule>
    <cfRule type="expression" dxfId="29" priority="3">
      <formula>H5="O"</formula>
    </cfRule>
    <cfRule type="expression" dxfId="28" priority="4">
      <formula>H5="T"</formula>
    </cfRule>
  </conditionalFormatting>
  <pageMargins left="0.7" right="0.7" top="0.75" bottom="0.75" header="0" footer="0"/>
  <pageSetup paperSize="9" orientation="portrait"/>
  <legacy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0"/>
  <sheetViews>
    <sheetView workbookViewId="0"/>
  </sheetViews>
  <sheetFormatPr defaultColWidth="11.1640625" defaultRowHeight="15" customHeight="1"/>
  <cols>
    <col min="1" max="3" width="11.1640625" customWidth="1"/>
    <col min="4" max="4" width="15.5" customWidth="1"/>
    <col min="5" max="5" width="15.1640625" customWidth="1"/>
    <col min="6" max="6" width="24.33203125" customWidth="1"/>
    <col min="7" max="7" width="15.08203125" customWidth="1"/>
    <col min="8" max="8" width="17.1640625" customWidth="1"/>
  </cols>
  <sheetData>
    <row r="1" spans="1:8" ht="15.5">
      <c r="A1" s="605"/>
      <c r="B1" s="605"/>
      <c r="C1" s="605"/>
      <c r="D1" s="605"/>
      <c r="E1" s="605"/>
      <c r="F1" s="605"/>
      <c r="G1" s="605"/>
      <c r="H1" s="605"/>
    </row>
    <row r="2" spans="1:8" ht="25">
      <c r="A2" s="1698" t="s">
        <v>1876</v>
      </c>
      <c r="B2" s="1601"/>
      <c r="C2" s="1601"/>
      <c r="D2" s="1601"/>
      <c r="E2" s="1601"/>
      <c r="F2" s="1601"/>
      <c r="G2" s="1601"/>
      <c r="H2" s="1601"/>
    </row>
    <row r="3" spans="1:8" ht="17.5">
      <c r="A3" s="1699"/>
      <c r="B3" s="1601"/>
      <c r="C3" s="1601"/>
      <c r="D3" s="1601"/>
      <c r="E3" s="1601"/>
      <c r="F3" s="1601"/>
      <c r="G3" s="1601"/>
      <c r="H3" s="1601"/>
    </row>
    <row r="4" spans="1:8" ht="29.25" customHeight="1">
      <c r="A4" s="1700" t="s">
        <v>1877</v>
      </c>
      <c r="B4" s="1601"/>
      <c r="C4" s="1601"/>
      <c r="D4" s="1601"/>
      <c r="E4" s="1601"/>
      <c r="F4" s="1601"/>
      <c r="G4" s="1601"/>
      <c r="H4" s="1601"/>
    </row>
    <row r="5" spans="1:8" ht="15.5">
      <c r="A5" s="1701"/>
      <c r="B5" s="1601"/>
      <c r="C5" s="1601"/>
      <c r="D5" s="1601"/>
      <c r="E5" s="1601"/>
      <c r="F5" s="1601"/>
      <c r="G5" s="1601"/>
      <c r="H5" s="1601"/>
    </row>
    <row r="6" spans="1:8" ht="15.5">
      <c r="A6" s="1119" t="s">
        <v>289</v>
      </c>
      <c r="B6" s="1120" t="s">
        <v>1878</v>
      </c>
      <c r="C6" s="1120" t="s">
        <v>1879</v>
      </c>
      <c r="D6" s="1120" t="s">
        <v>1880</v>
      </c>
      <c r="E6" s="1120" t="s">
        <v>1881</v>
      </c>
      <c r="F6" s="1120" t="s">
        <v>1882</v>
      </c>
      <c r="G6" s="1120" t="s">
        <v>1883</v>
      </c>
      <c r="H6" s="1120" t="s">
        <v>1884</v>
      </c>
    </row>
    <row r="7" spans="1:8" ht="15.5">
      <c r="A7" s="1121">
        <v>1</v>
      </c>
      <c r="B7" s="1122" t="s">
        <v>1885</v>
      </c>
      <c r="C7" s="1123">
        <v>1</v>
      </c>
      <c r="D7" s="1122" t="s">
        <v>1886</v>
      </c>
      <c r="E7" s="1122" t="s">
        <v>1887</v>
      </c>
      <c r="F7" s="1122" t="s">
        <v>1888</v>
      </c>
      <c r="G7" s="1122">
        <v>16</v>
      </c>
      <c r="H7" s="1124">
        <v>19</v>
      </c>
    </row>
    <row r="8" spans="1:8" ht="15.5">
      <c r="A8" s="1121">
        <v>2</v>
      </c>
      <c r="B8" s="1122" t="s">
        <v>1885</v>
      </c>
      <c r="C8" s="1125">
        <v>45778</v>
      </c>
      <c r="D8" s="1122" t="s">
        <v>1889</v>
      </c>
      <c r="E8" s="1122" t="s">
        <v>1890</v>
      </c>
      <c r="F8" s="1122" t="s">
        <v>1888</v>
      </c>
      <c r="G8" s="1122">
        <v>16</v>
      </c>
      <c r="H8" s="1124">
        <v>19</v>
      </c>
    </row>
    <row r="9" spans="1:8" ht="15.5">
      <c r="A9" s="1121">
        <v>3</v>
      </c>
      <c r="B9" s="1122" t="s">
        <v>1885</v>
      </c>
      <c r="C9" s="1123">
        <v>2</v>
      </c>
      <c r="D9" s="1122" t="s">
        <v>1886</v>
      </c>
      <c r="E9" s="1122" t="s">
        <v>1891</v>
      </c>
      <c r="F9" s="1122" t="s">
        <v>1888</v>
      </c>
      <c r="G9" s="1122">
        <v>16</v>
      </c>
      <c r="H9" s="1124">
        <v>19</v>
      </c>
    </row>
    <row r="10" spans="1:8" ht="15.5">
      <c r="A10" s="1121">
        <v>4</v>
      </c>
      <c r="B10" s="1122" t="s">
        <v>1892</v>
      </c>
      <c r="C10" s="1123" t="s">
        <v>1893</v>
      </c>
      <c r="D10" s="1122" t="s">
        <v>1894</v>
      </c>
      <c r="E10" s="1122" t="s">
        <v>1887</v>
      </c>
      <c r="F10" s="1122" t="s">
        <v>1888</v>
      </c>
      <c r="G10" s="1122">
        <v>17</v>
      </c>
      <c r="H10" s="1124">
        <v>24</v>
      </c>
    </row>
    <row r="11" spans="1:8" ht="15.5">
      <c r="A11" s="1121">
        <v>5</v>
      </c>
      <c r="B11" s="1122" t="s">
        <v>1895</v>
      </c>
      <c r="C11" s="1125">
        <v>45780</v>
      </c>
      <c r="D11" s="1122" t="s">
        <v>1896</v>
      </c>
      <c r="E11" s="1122" t="s">
        <v>1887</v>
      </c>
      <c r="F11" s="1122" t="s">
        <v>1888</v>
      </c>
      <c r="G11" s="1122">
        <v>18</v>
      </c>
      <c r="H11" s="1124">
        <v>25</v>
      </c>
    </row>
    <row r="12" spans="1:8" ht="15.5">
      <c r="A12" s="1121">
        <v>6</v>
      </c>
      <c r="B12" s="1122" t="s">
        <v>1897</v>
      </c>
      <c r="C12" s="1125">
        <v>45782</v>
      </c>
      <c r="D12" s="1122" t="s">
        <v>1898</v>
      </c>
      <c r="E12" s="1122" t="s">
        <v>1887</v>
      </c>
      <c r="F12" s="1122" t="s">
        <v>1888</v>
      </c>
      <c r="G12" s="1122">
        <v>21</v>
      </c>
      <c r="H12" s="1124">
        <v>28</v>
      </c>
    </row>
    <row r="13" spans="1:8" ht="15.5">
      <c r="A13" s="1121">
        <v>7</v>
      </c>
      <c r="B13" s="1122" t="s">
        <v>1899</v>
      </c>
      <c r="C13" s="1125">
        <v>45694</v>
      </c>
      <c r="D13" s="1122" t="s">
        <v>1900</v>
      </c>
      <c r="E13" s="1122" t="s">
        <v>1887</v>
      </c>
      <c r="F13" s="1122" t="s">
        <v>1888</v>
      </c>
      <c r="G13" s="1122">
        <v>22</v>
      </c>
      <c r="H13" s="1124">
        <v>30</v>
      </c>
    </row>
    <row r="14" spans="1:8" ht="15.5">
      <c r="A14" s="1121">
        <v>8</v>
      </c>
      <c r="B14" s="1122" t="s">
        <v>1899</v>
      </c>
      <c r="C14" s="1125">
        <v>45783</v>
      </c>
      <c r="D14" s="1122" t="s">
        <v>1900</v>
      </c>
      <c r="E14" s="1122" t="s">
        <v>1901</v>
      </c>
      <c r="F14" s="1122" t="s">
        <v>1888</v>
      </c>
      <c r="G14" s="1122">
        <v>22</v>
      </c>
      <c r="H14" s="1124">
        <v>30</v>
      </c>
    </row>
    <row r="15" spans="1:8" ht="15.5">
      <c r="A15" s="1121">
        <v>9</v>
      </c>
      <c r="B15" s="1122" t="s">
        <v>1902</v>
      </c>
      <c r="C15" s="1123">
        <v>8</v>
      </c>
      <c r="D15" s="1122" t="s">
        <v>1903</v>
      </c>
      <c r="E15" s="1122" t="s">
        <v>1887</v>
      </c>
      <c r="F15" s="1122" t="s">
        <v>1888</v>
      </c>
      <c r="G15" s="1122">
        <v>24</v>
      </c>
      <c r="H15" s="1124">
        <v>33</v>
      </c>
    </row>
    <row r="16" spans="1:8" ht="15.5">
      <c r="A16" s="1121">
        <v>10</v>
      </c>
      <c r="B16" s="1122" t="s">
        <v>1902</v>
      </c>
      <c r="C16" s="1123">
        <v>8</v>
      </c>
      <c r="D16" s="1122" t="s">
        <v>1903</v>
      </c>
      <c r="E16" s="1122" t="s">
        <v>1901</v>
      </c>
      <c r="F16" s="1122" t="s">
        <v>1888</v>
      </c>
      <c r="G16" s="1122">
        <v>24</v>
      </c>
      <c r="H16" s="1124">
        <v>33</v>
      </c>
    </row>
    <row r="17" spans="1:8" ht="15.5">
      <c r="A17" s="1121">
        <v>11</v>
      </c>
      <c r="B17" s="1122" t="s">
        <v>1904</v>
      </c>
      <c r="C17" s="1123">
        <v>15</v>
      </c>
      <c r="D17" s="1122" t="s">
        <v>1905</v>
      </c>
      <c r="E17" s="1122" t="s">
        <v>1887</v>
      </c>
      <c r="F17" s="1122" t="s">
        <v>1888</v>
      </c>
      <c r="G17" s="1122">
        <v>30</v>
      </c>
      <c r="H17" s="1124">
        <v>40</v>
      </c>
    </row>
    <row r="18" spans="1:8" ht="15.5">
      <c r="A18" s="1121">
        <v>12</v>
      </c>
      <c r="B18" s="1122" t="s">
        <v>1904</v>
      </c>
      <c r="C18" s="1123">
        <v>15</v>
      </c>
      <c r="D18" s="1122" t="s">
        <v>1905</v>
      </c>
      <c r="E18" s="1122" t="s">
        <v>1901</v>
      </c>
      <c r="F18" s="1122" t="s">
        <v>1888</v>
      </c>
      <c r="G18" s="1122">
        <v>30</v>
      </c>
      <c r="H18" s="1124">
        <v>40</v>
      </c>
    </row>
    <row r="19" spans="1:8" ht="15.5">
      <c r="A19" s="1702" t="s">
        <v>1906</v>
      </c>
      <c r="B19" s="1692"/>
      <c r="C19" s="1692"/>
      <c r="D19" s="1693"/>
      <c r="E19" s="1709" t="s">
        <v>1907</v>
      </c>
      <c r="F19" s="1693"/>
      <c r="G19" s="1053" t="s">
        <v>1908</v>
      </c>
      <c r="H19" s="1053" t="s">
        <v>1909</v>
      </c>
    </row>
    <row r="20" spans="1:8" ht="15.5">
      <c r="A20" s="1710">
        <v>13</v>
      </c>
      <c r="B20" s="1703" t="s">
        <v>1910</v>
      </c>
      <c r="C20" s="1601"/>
      <c r="D20" s="1704"/>
      <c r="E20" s="1700" t="s">
        <v>1911</v>
      </c>
      <c r="F20" s="1704"/>
      <c r="G20" s="1126" t="s">
        <v>1830</v>
      </c>
      <c r="H20" s="1126" t="s">
        <v>1912</v>
      </c>
    </row>
    <row r="21" spans="1:8" ht="15.75" customHeight="1">
      <c r="A21" s="1539"/>
      <c r="B21" s="1705"/>
      <c r="C21" s="1706"/>
      <c r="D21" s="1707"/>
      <c r="E21" s="1708" t="s">
        <v>1913</v>
      </c>
      <c r="F21" s="1707"/>
      <c r="G21" s="1127" t="s">
        <v>1914</v>
      </c>
      <c r="H21" s="1061">
        <v>430</v>
      </c>
    </row>
    <row r="22" spans="1:8" ht="15.75" customHeight="1">
      <c r="A22" s="1697" t="s">
        <v>1915</v>
      </c>
      <c r="B22" s="1601"/>
      <c r="C22" s="1701" t="s">
        <v>1916</v>
      </c>
      <c r="D22" s="1601"/>
      <c r="E22" s="1601"/>
      <c r="F22" s="1601"/>
      <c r="G22" s="1601"/>
      <c r="H22" s="1601"/>
    </row>
    <row r="23" spans="1:8" ht="15.75" customHeight="1">
      <c r="A23" s="1601"/>
      <c r="B23" s="1601"/>
      <c r="C23" s="1701" t="s">
        <v>1917</v>
      </c>
      <c r="D23" s="1601"/>
      <c r="E23" s="1601"/>
      <c r="F23" s="1601"/>
      <c r="G23" s="1601"/>
      <c r="H23" s="1601"/>
    </row>
    <row r="24" spans="1:8" ht="15.75" customHeight="1">
      <c r="A24" s="605"/>
      <c r="B24" s="605"/>
      <c r="C24" s="605"/>
      <c r="D24" s="605"/>
      <c r="E24" s="605"/>
      <c r="F24" s="605"/>
      <c r="G24" s="605"/>
      <c r="H24" s="605"/>
    </row>
    <row r="25" spans="1:8" ht="15.75" customHeight="1">
      <c r="A25" s="1128"/>
      <c r="B25" s="605"/>
      <c r="C25" s="605"/>
      <c r="D25" s="605"/>
      <c r="E25" s="1697" t="s">
        <v>1918</v>
      </c>
      <c r="F25" s="1601"/>
      <c r="G25" s="1601"/>
      <c r="H25" s="1601"/>
    </row>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E25:H25"/>
    <mergeCell ref="A2:H2"/>
    <mergeCell ref="A3:H3"/>
    <mergeCell ref="A4:H4"/>
    <mergeCell ref="A5:H5"/>
    <mergeCell ref="A19:D19"/>
    <mergeCell ref="B20:D21"/>
    <mergeCell ref="E21:F21"/>
    <mergeCell ref="E19:F19"/>
    <mergeCell ref="E20:F20"/>
    <mergeCell ref="A20:A21"/>
    <mergeCell ref="A22:B23"/>
    <mergeCell ref="C22:H22"/>
    <mergeCell ref="C23:H23"/>
  </mergeCells>
  <pageMargins left="0.7" right="0.7" top="0.75" bottom="0.75" header="0" footer="0"/>
  <pageSetup orientation="landscape"/>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showGridLines="0" workbookViewId="0">
      <pane ySplit="1" topLeftCell="A2" activePane="bottomLeft" state="frozen"/>
      <selection pane="bottomLeft" activeCell="B3" sqref="B3"/>
    </sheetView>
  </sheetViews>
  <sheetFormatPr defaultColWidth="11.1640625" defaultRowHeight="15" customHeight="1"/>
  <cols>
    <col min="1" max="1" width="6.5" customWidth="1"/>
    <col min="2" max="2" width="8.5" customWidth="1"/>
    <col min="3" max="3" width="14.5" customWidth="1"/>
    <col min="4" max="4" width="41.33203125" customWidth="1"/>
    <col min="5" max="5" width="12.6640625" customWidth="1"/>
    <col min="6" max="6" width="15" customWidth="1"/>
    <col min="7" max="7" width="14.1640625" customWidth="1"/>
    <col min="8" max="8" width="34.5" customWidth="1"/>
    <col min="9" max="9" width="13.1640625" customWidth="1"/>
    <col min="10" max="10" width="15.6640625" customWidth="1"/>
    <col min="11" max="11" width="14.1640625" customWidth="1"/>
    <col min="12" max="12" width="34.5" customWidth="1"/>
    <col min="13" max="13" width="13.1640625" customWidth="1"/>
    <col min="14" max="14" width="15.6640625" customWidth="1"/>
  </cols>
  <sheetData>
    <row r="1" spans="1:30" ht="48" customHeight="1">
      <c r="A1" s="966" t="s">
        <v>289</v>
      </c>
      <c r="B1" s="966" t="s">
        <v>254</v>
      </c>
      <c r="C1" s="969" t="s">
        <v>1919</v>
      </c>
      <c r="D1" s="969" t="s">
        <v>1920</v>
      </c>
      <c r="E1" s="969" t="s">
        <v>1921</v>
      </c>
      <c r="F1" s="969" t="s">
        <v>1922</v>
      </c>
      <c r="G1" s="969" t="s">
        <v>1923</v>
      </c>
      <c r="H1" s="969" t="s">
        <v>1920</v>
      </c>
      <c r="I1" s="969" t="s">
        <v>1921</v>
      </c>
      <c r="J1" s="969" t="s">
        <v>1922</v>
      </c>
      <c r="K1" s="969"/>
      <c r="L1" s="969"/>
      <c r="M1" s="969"/>
      <c r="N1" s="969"/>
      <c r="O1" s="700"/>
      <c r="P1" s="700"/>
      <c r="Q1" s="700"/>
      <c r="R1" s="700"/>
      <c r="S1" s="700"/>
      <c r="T1" s="700"/>
      <c r="U1" s="700"/>
      <c r="V1" s="700"/>
      <c r="W1" s="700"/>
      <c r="X1" s="700"/>
      <c r="Y1" s="700"/>
      <c r="Z1" s="700"/>
      <c r="AA1" s="700"/>
      <c r="AB1" s="700"/>
      <c r="AC1" s="700"/>
      <c r="AD1" s="700"/>
    </row>
    <row r="2" spans="1:30" ht="28">
      <c r="A2" s="1129">
        <f t="shared" ref="A2:A46" si="0">+ROW()-1</f>
        <v>1</v>
      </c>
      <c r="B2" s="586" t="s">
        <v>716</v>
      </c>
      <c r="C2" s="737" t="s">
        <v>1924</v>
      </c>
      <c r="D2" s="736"/>
      <c r="E2" s="736"/>
      <c r="F2" s="736"/>
      <c r="G2" s="10" t="s">
        <v>1924</v>
      </c>
      <c r="H2" s="591"/>
      <c r="I2" s="10"/>
      <c r="J2" s="10"/>
      <c r="K2" s="10"/>
      <c r="L2" s="591"/>
      <c r="M2" s="10"/>
      <c r="N2" s="10"/>
      <c r="O2" s="700"/>
      <c r="P2" s="700"/>
      <c r="Q2" s="700"/>
      <c r="R2" s="700"/>
      <c r="S2" s="700"/>
      <c r="T2" s="700"/>
      <c r="U2" s="700"/>
      <c r="V2" s="700"/>
      <c r="W2" s="700"/>
      <c r="X2" s="700"/>
      <c r="Y2" s="700"/>
      <c r="Z2" s="700"/>
      <c r="AA2" s="700"/>
      <c r="AB2" s="700"/>
      <c r="AC2" s="700"/>
      <c r="AD2" s="700"/>
    </row>
    <row r="3" spans="1:30" ht="28">
      <c r="A3" s="1129">
        <f t="shared" si="0"/>
        <v>2</v>
      </c>
      <c r="B3" s="586" t="s">
        <v>728</v>
      </c>
      <c r="C3" s="737" t="s">
        <v>1924</v>
      </c>
      <c r="D3" s="736"/>
      <c r="E3" s="736"/>
      <c r="F3" s="736"/>
      <c r="G3" s="10" t="s">
        <v>1924</v>
      </c>
      <c r="H3" s="591"/>
      <c r="I3" s="10"/>
      <c r="J3" s="10"/>
      <c r="K3" s="10"/>
      <c r="L3" s="591"/>
      <c r="M3" s="10"/>
      <c r="N3" s="10"/>
      <c r="O3" s="700"/>
      <c r="P3" s="700"/>
      <c r="Q3" s="700"/>
      <c r="R3" s="700"/>
      <c r="S3" s="700"/>
      <c r="T3" s="700"/>
      <c r="U3" s="700"/>
      <c r="V3" s="700"/>
      <c r="W3" s="700"/>
      <c r="X3" s="700"/>
      <c r="Y3" s="700"/>
      <c r="Z3" s="700"/>
      <c r="AA3" s="700"/>
      <c r="AB3" s="700"/>
      <c r="AC3" s="700"/>
      <c r="AD3" s="700"/>
    </row>
    <row r="4" spans="1:30" ht="28">
      <c r="A4" s="1129">
        <f t="shared" si="0"/>
        <v>3</v>
      </c>
      <c r="B4" s="586" t="s">
        <v>719</v>
      </c>
      <c r="C4" s="737" t="s">
        <v>1924</v>
      </c>
      <c r="D4" s="736"/>
      <c r="E4" s="736"/>
      <c r="F4" s="736"/>
      <c r="G4" s="10" t="s">
        <v>1924</v>
      </c>
      <c r="H4" s="591"/>
      <c r="I4" s="10"/>
      <c r="J4" s="10"/>
      <c r="K4" s="10"/>
      <c r="L4" s="591"/>
      <c r="M4" s="10"/>
      <c r="N4" s="10"/>
      <c r="O4" s="700"/>
      <c r="P4" s="700"/>
      <c r="Q4" s="700"/>
      <c r="R4" s="700"/>
      <c r="S4" s="700"/>
      <c r="T4" s="700"/>
      <c r="U4" s="700"/>
      <c r="V4" s="700"/>
      <c r="W4" s="700"/>
      <c r="X4" s="700"/>
      <c r="Y4" s="700"/>
      <c r="Z4" s="700"/>
      <c r="AA4" s="700"/>
      <c r="AB4" s="700"/>
      <c r="AC4" s="700"/>
      <c r="AD4" s="700"/>
    </row>
    <row r="5" spans="1:30" ht="15.5">
      <c r="A5" s="1129">
        <f t="shared" si="0"/>
        <v>4</v>
      </c>
      <c r="B5" s="274" t="s">
        <v>63</v>
      </c>
      <c r="C5" s="737" t="s">
        <v>1924</v>
      </c>
      <c r="D5" s="736"/>
      <c r="E5" s="736"/>
      <c r="F5" s="736"/>
      <c r="G5" s="10" t="s">
        <v>1924</v>
      </c>
      <c r="H5" s="591"/>
      <c r="I5" s="10"/>
      <c r="J5" s="10"/>
      <c r="K5" s="10"/>
      <c r="L5" s="591"/>
      <c r="M5" s="10"/>
      <c r="N5" s="10"/>
      <c r="O5" s="700"/>
      <c r="P5" s="700"/>
      <c r="Q5" s="700"/>
      <c r="R5" s="700"/>
      <c r="S5" s="700"/>
      <c r="T5" s="700"/>
      <c r="U5" s="700"/>
      <c r="V5" s="700"/>
      <c r="W5" s="700"/>
      <c r="X5" s="700"/>
      <c r="Y5" s="700"/>
      <c r="Z5" s="700"/>
      <c r="AA5" s="700"/>
      <c r="AB5" s="700"/>
      <c r="AC5" s="700"/>
      <c r="AD5" s="700"/>
    </row>
    <row r="6" spans="1:30" ht="28">
      <c r="A6" s="1129">
        <f t="shared" si="0"/>
        <v>5</v>
      </c>
      <c r="B6" s="586" t="s">
        <v>748</v>
      </c>
      <c r="C6" s="737" t="s">
        <v>1924</v>
      </c>
      <c r="D6" s="736"/>
      <c r="E6" s="736"/>
      <c r="F6" s="736"/>
      <c r="G6" s="10" t="s">
        <v>1924</v>
      </c>
      <c r="H6" s="591"/>
      <c r="I6" s="10"/>
      <c r="J6" s="10"/>
      <c r="K6" s="10"/>
      <c r="L6" s="591"/>
      <c r="M6" s="10"/>
      <c r="N6" s="10"/>
      <c r="O6" s="700"/>
      <c r="P6" s="700"/>
      <c r="Q6" s="700"/>
      <c r="R6" s="700"/>
      <c r="S6" s="700"/>
      <c r="T6" s="700"/>
      <c r="U6" s="700"/>
      <c r="V6" s="700"/>
      <c r="W6" s="700"/>
      <c r="X6" s="700"/>
      <c r="Y6" s="700"/>
      <c r="Z6" s="700"/>
      <c r="AA6" s="700"/>
      <c r="AB6" s="700"/>
      <c r="AC6" s="700"/>
      <c r="AD6" s="700"/>
    </row>
    <row r="7" spans="1:30" ht="28">
      <c r="A7" s="1129">
        <f t="shared" si="0"/>
        <v>6</v>
      </c>
      <c r="B7" s="586" t="s">
        <v>750</v>
      </c>
      <c r="C7" s="737" t="s">
        <v>1924</v>
      </c>
      <c r="D7" s="736"/>
      <c r="E7" s="736"/>
      <c r="F7" s="736"/>
      <c r="G7" s="10" t="s">
        <v>1924</v>
      </c>
      <c r="H7" s="591"/>
      <c r="I7" s="10"/>
      <c r="J7" s="10"/>
      <c r="K7" s="10"/>
      <c r="L7" s="591"/>
      <c r="M7" s="10"/>
      <c r="N7" s="10"/>
      <c r="O7" s="700"/>
      <c r="P7" s="700"/>
      <c r="Q7" s="700"/>
      <c r="R7" s="700"/>
      <c r="S7" s="700"/>
      <c r="T7" s="700"/>
      <c r="U7" s="700"/>
      <c r="V7" s="700"/>
      <c r="W7" s="700"/>
      <c r="X7" s="700"/>
      <c r="Y7" s="700"/>
      <c r="Z7" s="700"/>
      <c r="AA7" s="700"/>
      <c r="AB7" s="700"/>
      <c r="AC7" s="700"/>
      <c r="AD7" s="700"/>
    </row>
    <row r="8" spans="1:30" ht="28">
      <c r="A8" s="1129">
        <f t="shared" si="0"/>
        <v>7</v>
      </c>
      <c r="B8" s="586" t="s">
        <v>19</v>
      </c>
      <c r="C8" s="737" t="s">
        <v>1924</v>
      </c>
      <c r="D8" s="736"/>
      <c r="E8" s="736"/>
      <c r="F8" s="736"/>
      <c r="G8" s="10" t="s">
        <v>1924</v>
      </c>
      <c r="H8" s="591"/>
      <c r="I8" s="10"/>
      <c r="J8" s="10"/>
      <c r="K8" s="10"/>
      <c r="L8" s="591"/>
      <c r="M8" s="10"/>
      <c r="N8" s="10"/>
      <c r="O8" s="700"/>
      <c r="P8" s="700"/>
      <c r="Q8" s="700"/>
      <c r="R8" s="700"/>
      <c r="S8" s="700"/>
      <c r="T8" s="700"/>
      <c r="U8" s="700"/>
      <c r="V8" s="700"/>
      <c r="W8" s="700"/>
      <c r="X8" s="700"/>
      <c r="Y8" s="700"/>
      <c r="Z8" s="700"/>
      <c r="AA8" s="700"/>
      <c r="AB8" s="700"/>
      <c r="AC8" s="700"/>
      <c r="AD8" s="700"/>
    </row>
    <row r="9" spans="1:30" ht="28">
      <c r="A9" s="1129">
        <f t="shared" si="0"/>
        <v>8</v>
      </c>
      <c r="B9" s="586" t="s">
        <v>14</v>
      </c>
      <c r="C9" s="737" t="s">
        <v>1924</v>
      </c>
      <c r="D9" s="736"/>
      <c r="E9" s="736"/>
      <c r="F9" s="736"/>
      <c r="G9" s="10" t="s">
        <v>1924</v>
      </c>
      <c r="H9" s="591"/>
      <c r="I9" s="10"/>
      <c r="J9" s="10"/>
      <c r="K9" s="10"/>
      <c r="L9" s="591"/>
      <c r="M9" s="10"/>
      <c r="N9" s="10"/>
      <c r="O9" s="700"/>
      <c r="P9" s="700"/>
      <c r="Q9" s="700"/>
      <c r="R9" s="700"/>
      <c r="S9" s="700"/>
      <c r="T9" s="700"/>
      <c r="U9" s="700"/>
      <c r="V9" s="700"/>
      <c r="W9" s="700"/>
      <c r="X9" s="700"/>
      <c r="Y9" s="700"/>
      <c r="Z9" s="700"/>
      <c r="AA9" s="700"/>
      <c r="AB9" s="700"/>
      <c r="AC9" s="700"/>
      <c r="AD9" s="700"/>
    </row>
    <row r="10" spans="1:30" ht="15.5">
      <c r="A10" s="1129">
        <f t="shared" si="0"/>
        <v>9</v>
      </c>
      <c r="B10" s="274" t="s">
        <v>117</v>
      </c>
      <c r="C10" s="737" t="s">
        <v>1924</v>
      </c>
      <c r="D10" s="736"/>
      <c r="E10" s="736"/>
      <c r="F10" s="736"/>
      <c r="G10" s="10" t="s">
        <v>1924</v>
      </c>
      <c r="H10" s="591"/>
      <c r="I10" s="10"/>
      <c r="J10" s="10"/>
      <c r="K10" s="10"/>
      <c r="L10" s="591"/>
      <c r="M10" s="10"/>
      <c r="N10" s="10"/>
      <c r="O10" s="700"/>
      <c r="P10" s="700"/>
      <c r="Q10" s="700"/>
      <c r="R10" s="700"/>
      <c r="S10" s="700"/>
      <c r="T10" s="700"/>
      <c r="U10" s="700"/>
      <c r="V10" s="700"/>
      <c r="W10" s="700"/>
      <c r="X10" s="700"/>
      <c r="Y10" s="700"/>
      <c r="Z10" s="700"/>
      <c r="AA10" s="700"/>
      <c r="AB10" s="700"/>
      <c r="AC10" s="700"/>
      <c r="AD10" s="700"/>
    </row>
    <row r="11" spans="1:30" ht="154">
      <c r="A11" s="1129">
        <f t="shared" si="0"/>
        <v>10</v>
      </c>
      <c r="B11" s="884" t="s">
        <v>110</v>
      </c>
      <c r="C11" s="884" t="s">
        <v>1925</v>
      </c>
      <c r="D11" s="586" t="s">
        <v>1926</v>
      </c>
      <c r="E11" s="736" t="s">
        <v>111</v>
      </c>
      <c r="F11" s="1130" t="s">
        <v>1927</v>
      </c>
      <c r="G11" s="15" t="s">
        <v>1925</v>
      </c>
      <c r="H11" s="1130" t="s">
        <v>1928</v>
      </c>
      <c r="I11" s="15" t="s">
        <v>111</v>
      </c>
      <c r="J11" s="1130" t="s">
        <v>1927</v>
      </c>
      <c r="K11" s="15"/>
      <c r="L11" s="1130"/>
      <c r="M11" s="15"/>
      <c r="N11" s="1130"/>
      <c r="O11" s="33"/>
      <c r="P11" s="33"/>
      <c r="Q11" s="33"/>
      <c r="R11" s="33"/>
      <c r="S11" s="33"/>
      <c r="T11" s="33"/>
      <c r="U11" s="33"/>
      <c r="V11" s="33"/>
      <c r="W11" s="33"/>
      <c r="X11" s="33"/>
      <c r="Y11" s="33"/>
      <c r="Z11" s="33"/>
      <c r="AA11" s="33"/>
      <c r="AB11" s="33"/>
      <c r="AC11" s="33"/>
      <c r="AD11" s="33"/>
    </row>
    <row r="12" spans="1:30" ht="28">
      <c r="A12" s="1129">
        <f t="shared" si="0"/>
        <v>11</v>
      </c>
      <c r="B12" s="586" t="s">
        <v>340</v>
      </c>
      <c r="C12" s="737" t="s">
        <v>1924</v>
      </c>
      <c r="D12" s="736"/>
      <c r="E12" s="736"/>
      <c r="F12" s="736"/>
      <c r="G12" s="10" t="s">
        <v>1924</v>
      </c>
      <c r="H12" s="591"/>
      <c r="I12" s="10"/>
      <c r="J12" s="10"/>
      <c r="K12" s="10"/>
      <c r="L12" s="591"/>
      <c r="M12" s="10"/>
      <c r="N12" s="10"/>
      <c r="O12" s="700"/>
      <c r="P12" s="700"/>
      <c r="Q12" s="700"/>
      <c r="R12" s="700"/>
      <c r="S12" s="700"/>
      <c r="T12" s="700"/>
      <c r="U12" s="700"/>
      <c r="V12" s="700"/>
      <c r="W12" s="700"/>
      <c r="X12" s="700"/>
      <c r="Y12" s="700"/>
      <c r="Z12" s="700"/>
      <c r="AA12" s="700"/>
      <c r="AB12" s="700"/>
      <c r="AC12" s="700"/>
      <c r="AD12" s="700"/>
    </row>
    <row r="13" spans="1:30" ht="28">
      <c r="A13" s="1129">
        <f t="shared" si="0"/>
        <v>12</v>
      </c>
      <c r="B13" s="586" t="s">
        <v>342</v>
      </c>
      <c r="C13" s="737" t="s">
        <v>1924</v>
      </c>
      <c r="D13" s="736"/>
      <c r="E13" s="736"/>
      <c r="F13" s="736"/>
      <c r="G13" s="10" t="s">
        <v>1924</v>
      </c>
      <c r="H13" s="591"/>
      <c r="I13" s="10"/>
      <c r="J13" s="10"/>
      <c r="K13" s="10"/>
      <c r="L13" s="591"/>
      <c r="M13" s="10"/>
      <c r="N13" s="10"/>
      <c r="O13" s="700"/>
      <c r="P13" s="700"/>
      <c r="Q13" s="700"/>
      <c r="R13" s="700"/>
      <c r="S13" s="700"/>
      <c r="T13" s="700"/>
      <c r="U13" s="700"/>
      <c r="V13" s="700"/>
      <c r="W13" s="700"/>
      <c r="X13" s="700"/>
      <c r="Y13" s="700"/>
      <c r="Z13" s="700"/>
      <c r="AA13" s="700"/>
      <c r="AB13" s="700"/>
      <c r="AC13" s="700"/>
      <c r="AD13" s="700"/>
    </row>
    <row r="14" spans="1:30" ht="28">
      <c r="A14" s="1129">
        <f t="shared" si="0"/>
        <v>13</v>
      </c>
      <c r="B14" s="586" t="s">
        <v>343</v>
      </c>
      <c r="C14" s="737" t="s">
        <v>1924</v>
      </c>
      <c r="D14" s="736"/>
      <c r="E14" s="736"/>
      <c r="F14" s="736"/>
      <c r="G14" s="10" t="s">
        <v>1924</v>
      </c>
      <c r="H14" s="591"/>
      <c r="I14" s="10"/>
      <c r="J14" s="10"/>
      <c r="K14" s="10"/>
      <c r="L14" s="591"/>
      <c r="M14" s="10"/>
      <c r="N14" s="10"/>
      <c r="O14" s="700"/>
      <c r="P14" s="700"/>
      <c r="Q14" s="700"/>
      <c r="R14" s="700"/>
      <c r="S14" s="700"/>
      <c r="T14" s="700"/>
      <c r="U14" s="700"/>
      <c r="V14" s="700"/>
      <c r="W14" s="700"/>
      <c r="X14" s="700"/>
      <c r="Y14" s="700"/>
      <c r="Z14" s="700"/>
      <c r="AA14" s="700"/>
      <c r="AB14" s="700"/>
      <c r="AC14" s="700"/>
      <c r="AD14" s="700"/>
    </row>
    <row r="15" spans="1:30" ht="15.5">
      <c r="A15" s="1129">
        <f t="shared" si="0"/>
        <v>14</v>
      </c>
      <c r="B15" s="10" t="s">
        <v>323</v>
      </c>
      <c r="C15" s="737" t="s">
        <v>1924</v>
      </c>
      <c r="D15" s="736"/>
      <c r="E15" s="736"/>
      <c r="F15" s="736"/>
      <c r="G15" s="10" t="s">
        <v>1924</v>
      </c>
      <c r="H15" s="591"/>
      <c r="I15" s="10"/>
      <c r="J15" s="10"/>
      <c r="K15" s="10"/>
      <c r="L15" s="591"/>
      <c r="M15" s="10"/>
      <c r="N15" s="10"/>
      <c r="O15" s="700"/>
      <c r="P15" s="700"/>
      <c r="Q15" s="700"/>
      <c r="R15" s="700"/>
      <c r="S15" s="700"/>
      <c r="T15" s="700"/>
      <c r="U15" s="700"/>
      <c r="V15" s="700"/>
      <c r="W15" s="700"/>
      <c r="X15" s="700"/>
      <c r="Y15" s="700"/>
      <c r="Z15" s="700"/>
      <c r="AA15" s="700"/>
      <c r="AB15" s="700"/>
      <c r="AC15" s="700"/>
      <c r="AD15" s="700"/>
    </row>
    <row r="16" spans="1:30" ht="15.5">
      <c r="A16" s="1129">
        <f t="shared" si="0"/>
        <v>15</v>
      </c>
      <c r="B16" s="10" t="s">
        <v>318</v>
      </c>
      <c r="C16" s="737" t="s">
        <v>1924</v>
      </c>
      <c r="D16" s="736"/>
      <c r="E16" s="736"/>
      <c r="F16" s="736"/>
      <c r="G16" s="10" t="s">
        <v>1924</v>
      </c>
      <c r="H16" s="591"/>
      <c r="I16" s="10"/>
      <c r="J16" s="10"/>
      <c r="K16" s="10"/>
      <c r="L16" s="591"/>
      <c r="M16" s="10"/>
      <c r="N16" s="10"/>
      <c r="O16" s="700"/>
      <c r="P16" s="700"/>
      <c r="Q16" s="700"/>
      <c r="R16" s="700"/>
      <c r="S16" s="700"/>
      <c r="T16" s="700"/>
      <c r="U16" s="700"/>
      <c r="V16" s="700"/>
      <c r="W16" s="700"/>
      <c r="X16" s="700"/>
      <c r="Y16" s="700"/>
      <c r="Z16" s="700"/>
      <c r="AA16" s="700"/>
      <c r="AB16" s="700"/>
      <c r="AC16" s="700"/>
      <c r="AD16" s="700"/>
    </row>
    <row r="17" spans="1:30" ht="28">
      <c r="A17" s="1129">
        <f t="shared" si="0"/>
        <v>16</v>
      </c>
      <c r="B17" s="586" t="s">
        <v>338</v>
      </c>
      <c r="C17" s="737" t="s">
        <v>1924</v>
      </c>
      <c r="D17" s="736"/>
      <c r="E17" s="736"/>
      <c r="F17" s="736"/>
      <c r="G17" s="10" t="s">
        <v>1924</v>
      </c>
      <c r="H17" s="591"/>
      <c r="I17" s="10"/>
      <c r="J17" s="10"/>
      <c r="K17" s="10"/>
      <c r="L17" s="591"/>
      <c r="M17" s="10"/>
      <c r="N17" s="10"/>
      <c r="O17" s="700"/>
      <c r="P17" s="700"/>
      <c r="Q17" s="700"/>
      <c r="R17" s="700"/>
      <c r="S17" s="700"/>
      <c r="T17" s="700"/>
      <c r="U17" s="700"/>
      <c r="V17" s="700"/>
      <c r="W17" s="700"/>
      <c r="X17" s="700"/>
      <c r="Y17" s="700"/>
      <c r="Z17" s="700"/>
      <c r="AA17" s="700"/>
      <c r="AB17" s="700"/>
      <c r="AC17" s="700"/>
      <c r="AD17" s="700"/>
    </row>
    <row r="18" spans="1:30" ht="28">
      <c r="A18" s="1129">
        <f t="shared" si="0"/>
        <v>17</v>
      </c>
      <c r="B18" s="586" t="s">
        <v>339</v>
      </c>
      <c r="C18" s="737" t="s">
        <v>1924</v>
      </c>
      <c r="D18" s="736"/>
      <c r="E18" s="736"/>
      <c r="F18" s="736"/>
      <c r="G18" s="10" t="s">
        <v>1924</v>
      </c>
      <c r="H18" s="591"/>
      <c r="I18" s="10"/>
      <c r="J18" s="10"/>
      <c r="K18" s="10"/>
      <c r="L18" s="591"/>
      <c r="M18" s="10"/>
      <c r="N18" s="10"/>
      <c r="O18" s="700"/>
      <c r="P18" s="700"/>
      <c r="Q18" s="700"/>
      <c r="R18" s="700"/>
      <c r="S18" s="700"/>
      <c r="T18" s="700"/>
      <c r="U18" s="700"/>
      <c r="V18" s="700"/>
      <c r="W18" s="700"/>
      <c r="X18" s="700"/>
      <c r="Y18" s="700"/>
      <c r="Z18" s="700"/>
      <c r="AA18" s="700"/>
      <c r="AB18" s="700"/>
      <c r="AC18" s="700"/>
      <c r="AD18" s="700"/>
    </row>
    <row r="19" spans="1:30" ht="28">
      <c r="A19" s="1129">
        <f t="shared" si="0"/>
        <v>18</v>
      </c>
      <c r="B19" s="586" t="s">
        <v>41</v>
      </c>
      <c r="C19" s="737" t="s">
        <v>1924</v>
      </c>
      <c r="D19" s="736"/>
      <c r="E19" s="736"/>
      <c r="F19" s="736"/>
      <c r="G19" s="10" t="s">
        <v>1924</v>
      </c>
      <c r="H19" s="591"/>
      <c r="I19" s="10"/>
      <c r="J19" s="10"/>
      <c r="K19" s="10"/>
      <c r="L19" s="591"/>
      <c r="M19" s="10"/>
      <c r="N19" s="10"/>
      <c r="O19" s="700"/>
      <c r="P19" s="700"/>
      <c r="Q19" s="700"/>
      <c r="R19" s="700"/>
      <c r="S19" s="700"/>
      <c r="T19" s="700"/>
      <c r="U19" s="700"/>
      <c r="V19" s="700"/>
      <c r="W19" s="700"/>
      <c r="X19" s="700"/>
      <c r="Y19" s="700"/>
      <c r="Z19" s="700"/>
      <c r="AA19" s="700"/>
      <c r="AB19" s="700"/>
      <c r="AC19" s="700"/>
      <c r="AD19" s="700"/>
    </row>
    <row r="20" spans="1:30" ht="28">
      <c r="A20" s="1129">
        <f t="shared" si="0"/>
        <v>19</v>
      </c>
      <c r="B20" s="586" t="s">
        <v>49</v>
      </c>
      <c r="C20" s="737" t="s">
        <v>1924</v>
      </c>
      <c r="D20" s="736"/>
      <c r="E20" s="736"/>
      <c r="F20" s="736"/>
      <c r="G20" s="10" t="s">
        <v>1924</v>
      </c>
      <c r="H20" s="591"/>
      <c r="I20" s="10"/>
      <c r="J20" s="10"/>
      <c r="K20" s="10"/>
      <c r="L20" s="591"/>
      <c r="M20" s="10"/>
      <c r="N20" s="10"/>
      <c r="O20" s="700"/>
      <c r="P20" s="700"/>
      <c r="Q20" s="700"/>
      <c r="R20" s="700"/>
      <c r="S20" s="700"/>
      <c r="T20" s="700"/>
      <c r="U20" s="700"/>
      <c r="V20" s="700"/>
      <c r="W20" s="700"/>
      <c r="X20" s="700"/>
      <c r="Y20" s="700"/>
      <c r="Z20" s="700"/>
      <c r="AA20" s="700"/>
      <c r="AB20" s="700"/>
      <c r="AC20" s="700"/>
      <c r="AD20" s="700"/>
    </row>
    <row r="21" spans="1:30" ht="15.75" customHeight="1">
      <c r="A21" s="1129">
        <f t="shared" si="0"/>
        <v>20</v>
      </c>
      <c r="B21" s="586" t="s">
        <v>30</v>
      </c>
      <c r="C21" s="737" t="s">
        <v>1924</v>
      </c>
      <c r="D21" s="736"/>
      <c r="E21" s="736"/>
      <c r="F21" s="736"/>
      <c r="G21" s="10" t="s">
        <v>1924</v>
      </c>
      <c r="H21" s="591"/>
      <c r="I21" s="10"/>
      <c r="J21" s="10"/>
      <c r="K21" s="10"/>
      <c r="L21" s="591"/>
      <c r="M21" s="10"/>
      <c r="N21" s="10"/>
      <c r="O21" s="700"/>
      <c r="P21" s="700"/>
      <c r="Q21" s="700"/>
      <c r="R21" s="700"/>
      <c r="S21" s="700"/>
      <c r="T21" s="700"/>
      <c r="U21" s="700"/>
      <c r="V21" s="700"/>
      <c r="W21" s="700"/>
      <c r="X21" s="700"/>
      <c r="Y21" s="700"/>
      <c r="Z21" s="700"/>
      <c r="AA21" s="700"/>
      <c r="AB21" s="700"/>
      <c r="AC21" s="700"/>
      <c r="AD21" s="700"/>
    </row>
    <row r="22" spans="1:30" ht="15.75" customHeight="1">
      <c r="A22" s="1129">
        <f t="shared" si="0"/>
        <v>21</v>
      </c>
      <c r="B22" s="1130" t="s">
        <v>36</v>
      </c>
      <c r="C22" s="737" t="s">
        <v>1924</v>
      </c>
      <c r="D22" s="736"/>
      <c r="E22" s="736"/>
      <c r="F22" s="736"/>
      <c r="G22" s="10" t="s">
        <v>1925</v>
      </c>
      <c r="H22" s="591" t="s">
        <v>1929</v>
      </c>
      <c r="I22" s="10"/>
      <c r="J22" s="10" t="s">
        <v>1930</v>
      </c>
      <c r="K22" s="10"/>
      <c r="L22" s="591"/>
      <c r="M22" s="10"/>
      <c r="N22" s="10"/>
      <c r="O22" s="700"/>
      <c r="P22" s="700"/>
      <c r="Q22" s="700"/>
      <c r="R22" s="700"/>
      <c r="S22" s="700"/>
      <c r="T22" s="700"/>
      <c r="U22" s="700"/>
      <c r="V22" s="700"/>
      <c r="W22" s="700"/>
      <c r="X22" s="700"/>
      <c r="Y22" s="700"/>
      <c r="Z22" s="700"/>
      <c r="AA22" s="700"/>
      <c r="AB22" s="700"/>
      <c r="AC22" s="700"/>
      <c r="AD22" s="700"/>
    </row>
    <row r="23" spans="1:30" ht="15.75" customHeight="1">
      <c r="A23" s="1129">
        <f t="shared" si="0"/>
        <v>22</v>
      </c>
      <c r="B23" s="586" t="s">
        <v>16</v>
      </c>
      <c r="C23" s="737" t="s">
        <v>1924</v>
      </c>
      <c r="D23" s="736"/>
      <c r="E23" s="736"/>
      <c r="F23" s="736"/>
      <c r="G23" s="10" t="s">
        <v>1924</v>
      </c>
      <c r="H23" s="591"/>
      <c r="I23" s="10"/>
      <c r="J23" s="10"/>
      <c r="K23" s="10"/>
      <c r="L23" s="591"/>
      <c r="M23" s="10"/>
      <c r="N23" s="10"/>
      <c r="O23" s="700"/>
      <c r="P23" s="700"/>
      <c r="Q23" s="700"/>
      <c r="R23" s="700"/>
      <c r="S23" s="700"/>
      <c r="T23" s="700"/>
      <c r="U23" s="700"/>
      <c r="V23" s="700"/>
      <c r="W23" s="700"/>
      <c r="X23" s="700"/>
      <c r="Y23" s="700"/>
      <c r="Z23" s="700"/>
      <c r="AA23" s="700"/>
      <c r="AB23" s="700"/>
      <c r="AC23" s="700"/>
      <c r="AD23" s="700"/>
    </row>
    <row r="24" spans="1:30" ht="15.75" customHeight="1">
      <c r="A24" s="1129">
        <f t="shared" si="0"/>
        <v>23</v>
      </c>
      <c r="B24" s="586" t="s">
        <v>274</v>
      </c>
      <c r="C24" s="737" t="s">
        <v>1924</v>
      </c>
      <c r="D24" s="736"/>
      <c r="E24" s="736"/>
      <c r="F24" s="736"/>
      <c r="G24" s="10" t="s">
        <v>1924</v>
      </c>
      <c r="H24" s="591"/>
      <c r="I24" s="10"/>
      <c r="J24" s="10"/>
      <c r="K24" s="10"/>
      <c r="L24" s="591"/>
      <c r="M24" s="10"/>
      <c r="N24" s="10"/>
      <c r="O24" s="700"/>
      <c r="P24" s="700"/>
      <c r="Q24" s="700"/>
      <c r="R24" s="700"/>
      <c r="S24" s="700"/>
      <c r="T24" s="700"/>
      <c r="U24" s="700"/>
      <c r="V24" s="700"/>
      <c r="W24" s="700"/>
      <c r="X24" s="700"/>
      <c r="Y24" s="700"/>
      <c r="Z24" s="700"/>
      <c r="AA24" s="700"/>
      <c r="AB24" s="700"/>
      <c r="AC24" s="700"/>
      <c r="AD24" s="700"/>
    </row>
    <row r="25" spans="1:30" ht="15.75" customHeight="1">
      <c r="A25" s="1129">
        <f t="shared" si="0"/>
        <v>24</v>
      </c>
      <c r="B25" s="737" t="s">
        <v>163</v>
      </c>
      <c r="C25" s="737" t="s">
        <v>1924</v>
      </c>
      <c r="D25" s="736"/>
      <c r="E25" s="736"/>
      <c r="F25" s="736"/>
      <c r="G25" s="10" t="s">
        <v>1924</v>
      </c>
      <c r="H25" s="591"/>
      <c r="I25" s="10"/>
      <c r="J25" s="10"/>
      <c r="K25" s="10"/>
      <c r="L25" s="591"/>
      <c r="M25" s="10"/>
      <c r="N25" s="10"/>
      <c r="O25" s="700"/>
      <c r="P25" s="700"/>
      <c r="Q25" s="700"/>
      <c r="R25" s="700"/>
      <c r="S25" s="700"/>
      <c r="T25" s="700"/>
      <c r="U25" s="700"/>
      <c r="V25" s="700"/>
      <c r="W25" s="700"/>
      <c r="X25" s="700"/>
      <c r="Y25" s="700"/>
      <c r="Z25" s="700"/>
      <c r="AA25" s="700"/>
      <c r="AB25" s="700"/>
      <c r="AC25" s="700"/>
      <c r="AD25" s="700"/>
    </row>
    <row r="26" spans="1:30" ht="15.75" customHeight="1">
      <c r="A26" s="1129">
        <f t="shared" si="0"/>
        <v>25</v>
      </c>
      <c r="B26" s="586" t="s">
        <v>134</v>
      </c>
      <c r="C26" s="737" t="s">
        <v>1924</v>
      </c>
      <c r="D26" s="736"/>
      <c r="E26" s="736"/>
      <c r="F26" s="736"/>
      <c r="G26" s="10" t="s">
        <v>1925</v>
      </c>
      <c r="H26" s="591" t="s">
        <v>1931</v>
      </c>
      <c r="I26" s="10"/>
      <c r="J26" s="1131" t="s">
        <v>1932</v>
      </c>
      <c r="K26" s="10"/>
      <c r="L26" s="591"/>
      <c r="M26" s="10"/>
      <c r="N26" s="1131"/>
      <c r="O26" s="700"/>
      <c r="P26" s="700"/>
      <c r="Q26" s="700"/>
      <c r="R26" s="700"/>
      <c r="S26" s="700"/>
      <c r="T26" s="700"/>
      <c r="U26" s="700"/>
      <c r="V26" s="700"/>
      <c r="W26" s="700"/>
      <c r="X26" s="700"/>
      <c r="Y26" s="700"/>
      <c r="Z26" s="700"/>
      <c r="AA26" s="700"/>
      <c r="AB26" s="700"/>
      <c r="AC26" s="700"/>
      <c r="AD26" s="700"/>
    </row>
    <row r="27" spans="1:30" ht="15.75" customHeight="1">
      <c r="A27" s="1129">
        <f t="shared" si="0"/>
        <v>26</v>
      </c>
      <c r="B27" s="586" t="s">
        <v>344</v>
      </c>
      <c r="C27" s="737" t="s">
        <v>1924</v>
      </c>
      <c r="D27" s="736"/>
      <c r="E27" s="736"/>
      <c r="F27" s="736"/>
      <c r="G27" s="10" t="s">
        <v>1924</v>
      </c>
      <c r="H27" s="591"/>
      <c r="I27" s="10"/>
      <c r="J27" s="10"/>
      <c r="K27" s="10"/>
      <c r="L27" s="591"/>
      <c r="M27" s="10"/>
      <c r="N27" s="10"/>
      <c r="O27" s="700"/>
      <c r="P27" s="700"/>
      <c r="Q27" s="700"/>
      <c r="R27" s="700"/>
      <c r="S27" s="700"/>
      <c r="T27" s="700"/>
      <c r="U27" s="700"/>
      <c r="V27" s="700"/>
      <c r="W27" s="700"/>
      <c r="X27" s="700"/>
      <c r="Y27" s="700"/>
      <c r="Z27" s="700"/>
      <c r="AA27" s="700"/>
      <c r="AB27" s="700"/>
      <c r="AC27" s="700"/>
      <c r="AD27" s="700"/>
    </row>
    <row r="28" spans="1:30" ht="15.75" customHeight="1">
      <c r="A28" s="1129">
        <f t="shared" si="0"/>
        <v>27</v>
      </c>
      <c r="B28" s="586" t="s">
        <v>345</v>
      </c>
      <c r="C28" s="737" t="s">
        <v>1924</v>
      </c>
      <c r="D28" s="736"/>
      <c r="E28" s="736"/>
      <c r="F28" s="736"/>
      <c r="G28" s="10" t="s">
        <v>1924</v>
      </c>
      <c r="H28" s="591"/>
      <c r="I28" s="10"/>
      <c r="J28" s="10"/>
      <c r="K28" s="10"/>
      <c r="L28" s="591"/>
      <c r="M28" s="10"/>
      <c r="N28" s="10"/>
      <c r="O28" s="700"/>
      <c r="P28" s="700"/>
      <c r="Q28" s="700"/>
      <c r="R28" s="700"/>
      <c r="S28" s="700"/>
      <c r="T28" s="700"/>
      <c r="U28" s="700"/>
      <c r="V28" s="700"/>
      <c r="W28" s="700"/>
      <c r="X28" s="700"/>
      <c r="Y28" s="700"/>
      <c r="Z28" s="700"/>
      <c r="AA28" s="700"/>
      <c r="AB28" s="700"/>
      <c r="AC28" s="700"/>
      <c r="AD28" s="700"/>
    </row>
    <row r="29" spans="1:30" ht="15.75" customHeight="1">
      <c r="A29" s="1129">
        <f t="shared" si="0"/>
        <v>28</v>
      </c>
      <c r="B29" s="586" t="s">
        <v>153</v>
      </c>
      <c r="C29" s="737" t="s">
        <v>1924</v>
      </c>
      <c r="D29" s="736"/>
      <c r="E29" s="736"/>
      <c r="F29" s="736"/>
      <c r="G29" s="10" t="s">
        <v>1924</v>
      </c>
      <c r="H29" s="591"/>
      <c r="I29" s="10"/>
      <c r="J29" s="10"/>
      <c r="K29" s="10"/>
      <c r="L29" s="591"/>
      <c r="M29" s="10"/>
      <c r="N29" s="10"/>
      <c r="O29" s="700"/>
      <c r="P29" s="700"/>
      <c r="Q29" s="700"/>
      <c r="R29" s="700"/>
      <c r="S29" s="700"/>
      <c r="T29" s="700"/>
      <c r="U29" s="700"/>
      <c r="V29" s="700"/>
      <c r="W29" s="700"/>
      <c r="X29" s="700"/>
      <c r="Y29" s="700"/>
      <c r="Z29" s="700"/>
      <c r="AA29" s="700"/>
      <c r="AB29" s="700"/>
      <c r="AC29" s="700"/>
      <c r="AD29" s="700"/>
    </row>
    <row r="30" spans="1:30" ht="15.75" customHeight="1">
      <c r="A30" s="1129">
        <f t="shared" si="0"/>
        <v>29</v>
      </c>
      <c r="B30" s="737" t="s">
        <v>347</v>
      </c>
      <c r="C30" s="737" t="s">
        <v>1924</v>
      </c>
      <c r="D30" s="1130" t="s">
        <v>1933</v>
      </c>
      <c r="E30" s="736"/>
      <c r="F30" s="736"/>
      <c r="G30" s="10" t="s">
        <v>1925</v>
      </c>
      <c r="H30" s="591" t="s">
        <v>1934</v>
      </c>
      <c r="I30" s="10" t="s">
        <v>1935</v>
      </c>
      <c r="J30" s="1131" t="s">
        <v>1932</v>
      </c>
      <c r="K30" s="10"/>
      <c r="L30" s="591"/>
      <c r="M30" s="10"/>
      <c r="N30" s="1131"/>
      <c r="O30" s="700"/>
      <c r="P30" s="700"/>
      <c r="Q30" s="700"/>
      <c r="R30" s="700"/>
      <c r="S30" s="700"/>
      <c r="T30" s="700"/>
      <c r="U30" s="700"/>
      <c r="V30" s="700"/>
      <c r="W30" s="700"/>
      <c r="X30" s="700"/>
      <c r="Y30" s="700"/>
      <c r="Z30" s="700"/>
      <c r="AA30" s="700"/>
      <c r="AB30" s="700"/>
      <c r="AC30" s="700"/>
      <c r="AD30" s="700"/>
    </row>
    <row r="31" spans="1:30" ht="15.75" customHeight="1">
      <c r="A31" s="1129">
        <f t="shared" si="0"/>
        <v>30</v>
      </c>
      <c r="B31" s="557" t="s">
        <v>350</v>
      </c>
      <c r="C31" s="737" t="s">
        <v>1924</v>
      </c>
      <c r="D31" s="736"/>
      <c r="E31" s="736"/>
      <c r="F31" s="736"/>
      <c r="G31" s="10" t="s">
        <v>1924</v>
      </c>
      <c r="H31" s="591"/>
      <c r="I31" s="10"/>
      <c r="J31" s="10"/>
      <c r="K31" s="10"/>
      <c r="L31" s="591"/>
      <c r="M31" s="10"/>
      <c r="N31" s="10"/>
      <c r="O31" s="700"/>
      <c r="P31" s="700"/>
      <c r="Q31" s="700"/>
      <c r="R31" s="700"/>
      <c r="S31" s="700"/>
      <c r="T31" s="700"/>
      <c r="U31" s="700"/>
      <c r="V31" s="700"/>
      <c r="W31" s="700"/>
      <c r="X31" s="700"/>
      <c r="Y31" s="700"/>
      <c r="Z31" s="700"/>
      <c r="AA31" s="700"/>
      <c r="AB31" s="700"/>
      <c r="AC31" s="700"/>
      <c r="AD31" s="700"/>
    </row>
    <row r="32" spans="1:30" ht="15.75" customHeight="1">
      <c r="A32" s="1129">
        <f t="shared" si="0"/>
        <v>31</v>
      </c>
      <c r="B32" s="557" t="s">
        <v>349</v>
      </c>
      <c r="C32" s="737" t="s">
        <v>1924</v>
      </c>
      <c r="D32" s="736"/>
      <c r="E32" s="736"/>
      <c r="F32" s="736"/>
      <c r="G32" s="10" t="s">
        <v>1924</v>
      </c>
      <c r="H32" s="591"/>
      <c r="I32" s="10"/>
      <c r="J32" s="10"/>
      <c r="K32" s="10"/>
      <c r="L32" s="591"/>
      <c r="M32" s="10"/>
      <c r="N32" s="10"/>
      <c r="O32" s="700"/>
      <c r="P32" s="700"/>
      <c r="Q32" s="700"/>
      <c r="R32" s="700"/>
      <c r="S32" s="700"/>
      <c r="T32" s="700"/>
      <c r="U32" s="700"/>
      <c r="V32" s="700"/>
      <c r="W32" s="700"/>
      <c r="X32" s="700"/>
      <c r="Y32" s="700"/>
      <c r="Z32" s="700"/>
      <c r="AA32" s="700"/>
      <c r="AB32" s="700"/>
      <c r="AC32" s="700"/>
      <c r="AD32" s="700"/>
    </row>
    <row r="33" spans="1:30" ht="15.75" customHeight="1">
      <c r="A33" s="1129">
        <f t="shared" si="0"/>
        <v>32</v>
      </c>
      <c r="B33" s="586" t="s">
        <v>174</v>
      </c>
      <c r="C33" s="737" t="s">
        <v>1924</v>
      </c>
      <c r="D33" s="736"/>
      <c r="E33" s="736"/>
      <c r="F33" s="736"/>
      <c r="G33" s="10" t="s">
        <v>1924</v>
      </c>
      <c r="H33" s="591"/>
      <c r="I33" s="10"/>
      <c r="J33" s="10"/>
      <c r="K33" s="10"/>
      <c r="L33" s="591"/>
      <c r="M33" s="10"/>
      <c r="N33" s="10"/>
      <c r="O33" s="700"/>
      <c r="P33" s="700"/>
      <c r="Q33" s="700"/>
      <c r="R33" s="700"/>
      <c r="S33" s="700"/>
      <c r="T33" s="700"/>
      <c r="U33" s="700"/>
      <c r="V33" s="700"/>
      <c r="W33" s="700"/>
      <c r="X33" s="700"/>
      <c r="Y33" s="700"/>
      <c r="Z33" s="700"/>
      <c r="AA33" s="700"/>
      <c r="AB33" s="700"/>
      <c r="AC33" s="700"/>
      <c r="AD33" s="700"/>
    </row>
    <row r="34" spans="1:30" ht="15.75" customHeight="1">
      <c r="A34" s="1129">
        <f t="shared" si="0"/>
        <v>33</v>
      </c>
      <c r="B34" s="586" t="s">
        <v>177</v>
      </c>
      <c r="C34" s="737" t="s">
        <v>1924</v>
      </c>
      <c r="D34" s="736"/>
      <c r="E34" s="736"/>
      <c r="F34" s="736"/>
      <c r="G34" s="10" t="s">
        <v>1924</v>
      </c>
      <c r="H34" s="591"/>
      <c r="I34" s="10"/>
      <c r="J34" s="10"/>
      <c r="K34" s="10"/>
      <c r="L34" s="591"/>
      <c r="M34" s="10"/>
      <c r="N34" s="10"/>
      <c r="O34" s="700"/>
      <c r="P34" s="700"/>
      <c r="Q34" s="700"/>
      <c r="R34" s="700"/>
      <c r="S34" s="700"/>
      <c r="T34" s="700"/>
      <c r="U34" s="700"/>
      <c r="V34" s="700"/>
      <c r="W34" s="700"/>
      <c r="X34" s="700"/>
      <c r="Y34" s="700"/>
      <c r="Z34" s="700"/>
      <c r="AA34" s="700"/>
      <c r="AB34" s="700"/>
      <c r="AC34" s="700"/>
      <c r="AD34" s="700"/>
    </row>
    <row r="35" spans="1:30" ht="15.75" customHeight="1">
      <c r="A35" s="1129">
        <f t="shared" si="0"/>
        <v>34</v>
      </c>
      <c r="B35" s="586" t="s">
        <v>169</v>
      </c>
      <c r="C35" s="737" t="s">
        <v>1924</v>
      </c>
      <c r="D35" s="736"/>
      <c r="E35" s="736"/>
      <c r="F35" s="736"/>
      <c r="G35" s="10" t="s">
        <v>1924</v>
      </c>
      <c r="H35" s="591"/>
      <c r="I35" s="10"/>
      <c r="J35" s="10"/>
      <c r="K35" s="10"/>
      <c r="L35" s="591"/>
      <c r="M35" s="10"/>
      <c r="N35" s="10"/>
      <c r="O35" s="700"/>
      <c r="P35" s="700"/>
      <c r="Q35" s="700"/>
      <c r="R35" s="700"/>
      <c r="S35" s="700"/>
      <c r="T35" s="700"/>
      <c r="U35" s="700"/>
      <c r="V35" s="700"/>
      <c r="W35" s="700"/>
      <c r="X35" s="700"/>
      <c r="Y35" s="700"/>
      <c r="Z35" s="700"/>
      <c r="AA35" s="700"/>
      <c r="AB35" s="700"/>
      <c r="AC35" s="700"/>
      <c r="AD35" s="700"/>
    </row>
    <row r="36" spans="1:30" ht="15.75" customHeight="1">
      <c r="A36" s="1129">
        <f t="shared" si="0"/>
        <v>35</v>
      </c>
      <c r="B36" s="586" t="s">
        <v>268</v>
      </c>
      <c r="C36" s="737" t="s">
        <v>1924</v>
      </c>
      <c r="D36" s="1130"/>
      <c r="E36" s="736"/>
      <c r="F36" s="736"/>
      <c r="G36" s="10" t="s">
        <v>1924</v>
      </c>
      <c r="H36" s="591"/>
      <c r="I36" s="10"/>
      <c r="J36" s="10"/>
      <c r="K36" s="10"/>
      <c r="L36" s="591"/>
      <c r="M36" s="10"/>
      <c r="N36" s="10"/>
      <c r="O36" s="700"/>
      <c r="P36" s="700"/>
      <c r="Q36" s="700"/>
      <c r="R36" s="700"/>
      <c r="S36" s="700"/>
      <c r="T36" s="700"/>
      <c r="U36" s="700"/>
      <c r="V36" s="700"/>
      <c r="W36" s="700"/>
      <c r="X36" s="700"/>
      <c r="Y36" s="700"/>
      <c r="Z36" s="700"/>
      <c r="AA36" s="700"/>
      <c r="AB36" s="700"/>
      <c r="AC36" s="700"/>
      <c r="AD36" s="700"/>
    </row>
    <row r="37" spans="1:30" ht="15.75" customHeight="1">
      <c r="A37" s="1129">
        <f t="shared" si="0"/>
        <v>36</v>
      </c>
      <c r="B37" s="586" t="s">
        <v>747</v>
      </c>
      <c r="C37" s="737" t="s">
        <v>1924</v>
      </c>
      <c r="D37" s="736"/>
      <c r="E37" s="736"/>
      <c r="F37" s="736"/>
      <c r="G37" s="10" t="s">
        <v>1924</v>
      </c>
      <c r="H37" s="591"/>
      <c r="I37" s="10"/>
      <c r="J37" s="10"/>
      <c r="K37" s="10"/>
      <c r="L37" s="591"/>
      <c r="M37" s="10"/>
      <c r="N37" s="10"/>
      <c r="O37" s="700"/>
      <c r="P37" s="700"/>
      <c r="Q37" s="700"/>
      <c r="R37" s="700"/>
      <c r="S37" s="700"/>
      <c r="T37" s="700"/>
      <c r="U37" s="700"/>
      <c r="V37" s="700"/>
      <c r="W37" s="700"/>
      <c r="X37" s="700"/>
      <c r="Y37" s="700"/>
      <c r="Z37" s="700"/>
      <c r="AA37" s="700"/>
      <c r="AB37" s="700"/>
      <c r="AC37" s="700"/>
      <c r="AD37" s="700"/>
    </row>
    <row r="38" spans="1:30" ht="15.75" customHeight="1">
      <c r="A38" s="1129">
        <f t="shared" si="0"/>
        <v>37</v>
      </c>
      <c r="B38" s="586" t="s">
        <v>789</v>
      </c>
      <c r="C38" s="737" t="s">
        <v>1924</v>
      </c>
      <c r="D38" s="10"/>
      <c r="E38" s="10"/>
      <c r="F38" s="10"/>
      <c r="G38" s="10" t="s">
        <v>1924</v>
      </c>
      <c r="H38" s="591"/>
      <c r="I38" s="10"/>
      <c r="J38" s="10"/>
      <c r="K38" s="10"/>
      <c r="L38" s="591"/>
      <c r="M38" s="10"/>
      <c r="N38" s="10"/>
      <c r="O38" s="700"/>
      <c r="P38" s="700"/>
      <c r="Q38" s="700"/>
      <c r="R38" s="700"/>
      <c r="S38" s="700"/>
      <c r="T38" s="700"/>
      <c r="U38" s="700"/>
      <c r="V38" s="700"/>
      <c r="W38" s="700"/>
      <c r="X38" s="700"/>
      <c r="Y38" s="700"/>
      <c r="Z38" s="700"/>
      <c r="AA38" s="700"/>
      <c r="AB38" s="700"/>
      <c r="AC38" s="700"/>
      <c r="AD38" s="700"/>
    </row>
    <row r="39" spans="1:30" ht="15.75" customHeight="1">
      <c r="A39" s="1129">
        <f t="shared" si="0"/>
        <v>38</v>
      </c>
      <c r="B39" s="586" t="s">
        <v>790</v>
      </c>
      <c r="C39" s="737" t="s">
        <v>1924</v>
      </c>
      <c r="D39" s="10"/>
      <c r="E39" s="10"/>
      <c r="F39" s="10"/>
      <c r="G39" s="10" t="s">
        <v>1924</v>
      </c>
      <c r="H39" s="591"/>
      <c r="I39" s="10"/>
      <c r="J39" s="10"/>
      <c r="K39" s="10"/>
      <c r="L39" s="591"/>
      <c r="M39" s="10"/>
      <c r="N39" s="10"/>
      <c r="O39" s="700"/>
      <c r="P39" s="700"/>
      <c r="Q39" s="700"/>
      <c r="R39" s="700"/>
      <c r="S39" s="700"/>
      <c r="T39" s="700"/>
      <c r="U39" s="700"/>
      <c r="V39" s="700"/>
      <c r="W39" s="700"/>
      <c r="X39" s="700"/>
      <c r="Y39" s="700"/>
      <c r="Z39" s="700"/>
      <c r="AA39" s="700"/>
      <c r="AB39" s="700"/>
      <c r="AC39" s="700"/>
      <c r="AD39" s="700"/>
    </row>
    <row r="40" spans="1:30" ht="15.75" customHeight="1">
      <c r="A40" s="1129">
        <f t="shared" si="0"/>
        <v>39</v>
      </c>
      <c r="B40" s="586" t="s">
        <v>772</v>
      </c>
      <c r="C40" s="737" t="s">
        <v>1924</v>
      </c>
      <c r="D40" s="10"/>
      <c r="E40" s="10"/>
      <c r="F40" s="10"/>
      <c r="G40" s="10" t="s">
        <v>1924</v>
      </c>
      <c r="H40" s="591"/>
      <c r="I40" s="10"/>
      <c r="J40" s="10"/>
      <c r="K40" s="10"/>
      <c r="L40" s="591"/>
      <c r="M40" s="10"/>
      <c r="N40" s="10"/>
      <c r="O40" s="700"/>
      <c r="P40" s="700"/>
      <c r="Q40" s="700"/>
      <c r="R40" s="700"/>
      <c r="S40" s="700"/>
      <c r="T40" s="700"/>
      <c r="U40" s="700"/>
      <c r="V40" s="700"/>
      <c r="W40" s="700"/>
      <c r="X40" s="700"/>
      <c r="Y40" s="700"/>
      <c r="Z40" s="700"/>
      <c r="AA40" s="700"/>
      <c r="AB40" s="700"/>
      <c r="AC40" s="700"/>
      <c r="AD40" s="700"/>
    </row>
    <row r="41" spans="1:30" ht="15.75" customHeight="1">
      <c r="A41" s="1129">
        <f t="shared" si="0"/>
        <v>40</v>
      </c>
      <c r="B41" s="586" t="s">
        <v>766</v>
      </c>
      <c r="C41" s="737" t="s">
        <v>1924</v>
      </c>
      <c r="D41" s="10"/>
      <c r="E41" s="10"/>
      <c r="F41" s="10"/>
      <c r="G41" s="10" t="s">
        <v>1924</v>
      </c>
      <c r="H41" s="591"/>
      <c r="I41" s="10"/>
      <c r="J41" s="10"/>
      <c r="K41" s="10"/>
      <c r="L41" s="591"/>
      <c r="M41" s="10"/>
      <c r="N41" s="10"/>
      <c r="O41" s="700"/>
      <c r="P41" s="700"/>
      <c r="Q41" s="700"/>
      <c r="R41" s="700"/>
      <c r="S41" s="700"/>
      <c r="T41" s="700"/>
      <c r="U41" s="700"/>
      <c r="V41" s="700"/>
      <c r="W41" s="700"/>
      <c r="X41" s="700"/>
      <c r="Y41" s="700"/>
      <c r="Z41" s="700"/>
      <c r="AA41" s="700"/>
      <c r="AB41" s="700"/>
      <c r="AC41" s="700"/>
      <c r="AD41" s="700"/>
    </row>
    <row r="42" spans="1:30" ht="15.75" customHeight="1">
      <c r="A42" s="1129">
        <f t="shared" si="0"/>
        <v>41</v>
      </c>
      <c r="B42" s="586" t="s">
        <v>769</v>
      </c>
      <c r="C42" s="737" t="s">
        <v>1924</v>
      </c>
      <c r="D42" s="10"/>
      <c r="E42" s="10"/>
      <c r="F42" s="10"/>
      <c r="G42" s="10" t="s">
        <v>1924</v>
      </c>
      <c r="H42" s="591"/>
      <c r="I42" s="10"/>
      <c r="J42" s="10"/>
      <c r="K42" s="10"/>
      <c r="L42" s="591"/>
      <c r="M42" s="10"/>
      <c r="N42" s="10"/>
      <c r="O42" s="700"/>
      <c r="P42" s="700"/>
      <c r="Q42" s="700"/>
      <c r="R42" s="700"/>
      <c r="S42" s="700"/>
      <c r="T42" s="700"/>
      <c r="U42" s="700"/>
      <c r="V42" s="700"/>
      <c r="W42" s="700"/>
      <c r="X42" s="700"/>
      <c r="Y42" s="700"/>
      <c r="Z42" s="700"/>
      <c r="AA42" s="700"/>
      <c r="AB42" s="700"/>
      <c r="AC42" s="700"/>
      <c r="AD42" s="700"/>
    </row>
    <row r="43" spans="1:30" ht="15.75" customHeight="1">
      <c r="A43" s="1129">
        <f t="shared" si="0"/>
        <v>42</v>
      </c>
      <c r="B43" s="586" t="s">
        <v>775</v>
      </c>
      <c r="C43" s="737" t="s">
        <v>1924</v>
      </c>
      <c r="D43" s="10"/>
      <c r="E43" s="10"/>
      <c r="F43" s="10"/>
      <c r="G43" s="10" t="s">
        <v>1924</v>
      </c>
      <c r="H43" s="591"/>
      <c r="I43" s="10"/>
      <c r="J43" s="10"/>
      <c r="K43" s="10"/>
      <c r="L43" s="591"/>
      <c r="M43" s="10"/>
      <c r="N43" s="10"/>
      <c r="O43" s="700"/>
      <c r="P43" s="700"/>
      <c r="Q43" s="700"/>
      <c r="R43" s="700"/>
      <c r="S43" s="700"/>
      <c r="T43" s="700"/>
      <c r="U43" s="700"/>
      <c r="V43" s="700"/>
      <c r="W43" s="700"/>
      <c r="X43" s="700"/>
      <c r="Y43" s="700"/>
      <c r="Z43" s="700"/>
      <c r="AA43" s="700"/>
      <c r="AB43" s="700"/>
      <c r="AC43" s="700"/>
      <c r="AD43" s="700"/>
    </row>
    <row r="44" spans="1:30" ht="15.75" customHeight="1">
      <c r="A44" s="1129">
        <f t="shared" si="0"/>
        <v>43</v>
      </c>
      <c r="B44" s="586" t="s">
        <v>825</v>
      </c>
      <c r="C44" s="737" t="s">
        <v>1924</v>
      </c>
      <c r="D44" s="10"/>
      <c r="E44" s="10"/>
      <c r="F44" s="10"/>
      <c r="G44" s="10" t="s">
        <v>1924</v>
      </c>
      <c r="H44" s="591"/>
      <c r="I44" s="10"/>
      <c r="J44" s="10"/>
      <c r="K44" s="10"/>
      <c r="L44" s="591"/>
      <c r="M44" s="10"/>
      <c r="N44" s="10"/>
      <c r="O44" s="700"/>
      <c r="P44" s="700"/>
      <c r="Q44" s="700"/>
      <c r="R44" s="700"/>
      <c r="S44" s="700"/>
      <c r="T44" s="700"/>
      <c r="U44" s="700"/>
      <c r="V44" s="700"/>
      <c r="W44" s="700"/>
      <c r="X44" s="700"/>
      <c r="Y44" s="700"/>
      <c r="Z44" s="700"/>
      <c r="AA44" s="700"/>
      <c r="AB44" s="700"/>
      <c r="AC44" s="700"/>
      <c r="AD44" s="700"/>
    </row>
    <row r="45" spans="1:30" ht="15.75" customHeight="1">
      <c r="A45" s="1129">
        <f t="shared" si="0"/>
        <v>44</v>
      </c>
      <c r="B45" s="586" t="s">
        <v>777</v>
      </c>
      <c r="C45" s="737" t="s">
        <v>1924</v>
      </c>
      <c r="D45" s="10"/>
      <c r="E45" s="10"/>
      <c r="F45" s="10"/>
      <c r="G45" s="10" t="s">
        <v>1924</v>
      </c>
      <c r="H45" s="591"/>
      <c r="I45" s="10"/>
      <c r="J45" s="10"/>
      <c r="K45" s="10"/>
      <c r="L45" s="591"/>
      <c r="M45" s="10"/>
      <c r="N45" s="10"/>
      <c r="O45" s="700"/>
      <c r="P45" s="700"/>
      <c r="Q45" s="700"/>
      <c r="R45" s="700"/>
      <c r="S45" s="700"/>
      <c r="T45" s="700"/>
      <c r="U45" s="700"/>
      <c r="V45" s="700"/>
      <c r="W45" s="700"/>
      <c r="X45" s="700"/>
      <c r="Y45" s="700"/>
      <c r="Z45" s="700"/>
      <c r="AA45" s="700"/>
      <c r="AB45" s="700"/>
      <c r="AC45" s="700"/>
      <c r="AD45" s="700"/>
    </row>
    <row r="46" spans="1:30" ht="15.75" customHeight="1">
      <c r="A46" s="1129">
        <f t="shared" si="0"/>
        <v>45</v>
      </c>
      <c r="B46" s="586" t="s">
        <v>781</v>
      </c>
      <c r="C46" s="737" t="s">
        <v>1924</v>
      </c>
      <c r="D46" s="10"/>
      <c r="E46" s="10"/>
      <c r="F46" s="10"/>
      <c r="G46" s="10" t="s">
        <v>1924</v>
      </c>
      <c r="H46" s="591"/>
      <c r="I46" s="10"/>
      <c r="J46" s="10"/>
      <c r="K46" s="10"/>
      <c r="L46" s="591"/>
      <c r="M46" s="10"/>
      <c r="N46" s="10"/>
      <c r="O46" s="700"/>
      <c r="P46" s="700"/>
      <c r="Q46" s="700"/>
      <c r="R46" s="700"/>
      <c r="S46" s="700"/>
      <c r="T46" s="700"/>
      <c r="U46" s="700"/>
      <c r="V46" s="700"/>
      <c r="W46" s="700"/>
      <c r="X46" s="700"/>
      <c r="Y46" s="700"/>
      <c r="Z46" s="700"/>
      <c r="AA46" s="700"/>
      <c r="AB46" s="700"/>
      <c r="AC46" s="700"/>
      <c r="AD46" s="700"/>
    </row>
    <row r="47" spans="1:30" ht="15.75" customHeight="1">
      <c r="A47" s="700"/>
      <c r="B47" s="700"/>
      <c r="C47" s="700"/>
      <c r="D47" s="700"/>
      <c r="E47" s="700"/>
      <c r="F47" s="700"/>
      <c r="G47" s="700"/>
      <c r="H47" s="1132"/>
      <c r="I47" s="700"/>
      <c r="J47" s="700"/>
      <c r="K47" s="700"/>
      <c r="L47" s="1132"/>
      <c r="M47" s="700"/>
      <c r="N47" s="700"/>
      <c r="O47" s="700"/>
      <c r="P47" s="700"/>
      <c r="Q47" s="700"/>
      <c r="R47" s="700"/>
      <c r="S47" s="700"/>
      <c r="T47" s="700"/>
      <c r="U47" s="700"/>
      <c r="V47" s="700"/>
      <c r="W47" s="700"/>
      <c r="X47" s="700"/>
      <c r="Y47" s="700"/>
      <c r="Z47" s="700"/>
      <c r="AA47" s="700"/>
      <c r="AB47" s="700"/>
      <c r="AC47" s="700"/>
      <c r="AD47" s="700"/>
    </row>
    <row r="48" spans="1:30" ht="15.75" customHeight="1">
      <c r="A48" s="700"/>
      <c r="B48" s="700"/>
      <c r="C48" s="700"/>
      <c r="D48" s="700"/>
      <c r="E48" s="700"/>
      <c r="F48" s="700"/>
      <c r="G48" s="700"/>
      <c r="H48" s="1132"/>
      <c r="I48" s="700"/>
      <c r="J48" s="700"/>
      <c r="K48" s="700"/>
      <c r="L48" s="1132"/>
      <c r="M48" s="700"/>
      <c r="N48" s="700"/>
      <c r="O48" s="700"/>
      <c r="P48" s="700"/>
      <c r="Q48" s="700"/>
      <c r="R48" s="700"/>
      <c r="S48" s="700"/>
      <c r="T48" s="700"/>
      <c r="U48" s="700"/>
      <c r="V48" s="700"/>
      <c r="W48" s="700"/>
      <c r="X48" s="700"/>
      <c r="Y48" s="700"/>
      <c r="Z48" s="700"/>
      <c r="AA48" s="700"/>
      <c r="AB48" s="700"/>
      <c r="AC48" s="700"/>
      <c r="AD48" s="700"/>
    </row>
    <row r="49" spans="1:30" ht="15.75" customHeight="1">
      <c r="A49" s="700"/>
      <c r="B49" s="700"/>
      <c r="C49" s="700"/>
      <c r="D49" s="700"/>
      <c r="E49" s="700"/>
      <c r="F49" s="700"/>
      <c r="G49" s="700"/>
      <c r="H49" s="1132"/>
      <c r="I49" s="700"/>
      <c r="J49" s="700"/>
      <c r="K49" s="700"/>
      <c r="L49" s="1132"/>
      <c r="M49" s="700"/>
      <c r="N49" s="700"/>
      <c r="O49" s="700"/>
      <c r="P49" s="700"/>
      <c r="Q49" s="700"/>
      <c r="R49" s="700"/>
      <c r="S49" s="700"/>
      <c r="T49" s="700"/>
      <c r="U49" s="700"/>
      <c r="V49" s="700"/>
      <c r="W49" s="700"/>
      <c r="X49" s="700"/>
      <c r="Y49" s="700"/>
      <c r="Z49" s="700"/>
      <c r="AA49" s="700"/>
      <c r="AB49" s="700"/>
      <c r="AC49" s="700"/>
      <c r="AD49" s="700"/>
    </row>
    <row r="50" spans="1:30" ht="15.75" customHeight="1">
      <c r="A50" s="700"/>
      <c r="B50" s="700"/>
      <c r="C50" s="700"/>
      <c r="D50" s="700"/>
      <c r="E50" s="700"/>
      <c r="F50" s="700"/>
      <c r="G50" s="700"/>
      <c r="H50" s="1132"/>
      <c r="I50" s="700"/>
      <c r="J50" s="700"/>
      <c r="K50" s="700"/>
      <c r="L50" s="1132"/>
      <c r="M50" s="700"/>
      <c r="N50" s="700"/>
      <c r="O50" s="700"/>
      <c r="P50" s="700"/>
      <c r="Q50" s="700"/>
      <c r="R50" s="700"/>
      <c r="S50" s="700"/>
      <c r="T50" s="700"/>
      <c r="U50" s="700"/>
      <c r="V50" s="700"/>
      <c r="W50" s="700"/>
      <c r="X50" s="700"/>
      <c r="Y50" s="700"/>
      <c r="Z50" s="700"/>
      <c r="AA50" s="700"/>
      <c r="AB50" s="700"/>
      <c r="AC50" s="700"/>
      <c r="AD50" s="700"/>
    </row>
    <row r="51" spans="1:30" ht="15.75" customHeight="1">
      <c r="A51" s="700"/>
      <c r="B51" s="700"/>
      <c r="C51" s="700"/>
      <c r="D51" s="700"/>
      <c r="E51" s="700"/>
      <c r="F51" s="700"/>
      <c r="G51" s="700"/>
      <c r="H51" s="1132"/>
      <c r="I51" s="700"/>
      <c r="J51" s="700"/>
      <c r="K51" s="700"/>
      <c r="L51" s="1132"/>
      <c r="M51" s="700"/>
      <c r="N51" s="700"/>
      <c r="O51" s="700"/>
      <c r="P51" s="700"/>
      <c r="Q51" s="700"/>
      <c r="R51" s="700"/>
      <c r="S51" s="700"/>
      <c r="T51" s="700"/>
      <c r="U51" s="700"/>
      <c r="V51" s="700"/>
      <c r="W51" s="700"/>
      <c r="X51" s="700"/>
      <c r="Y51" s="700"/>
      <c r="Z51" s="700"/>
      <c r="AA51" s="700"/>
      <c r="AB51" s="700"/>
      <c r="AC51" s="700"/>
      <c r="AD51" s="700"/>
    </row>
    <row r="52" spans="1:30" ht="15.75" customHeight="1">
      <c r="A52" s="700"/>
      <c r="B52" s="700"/>
      <c r="C52" s="700"/>
      <c r="D52" s="700"/>
      <c r="E52" s="700"/>
      <c r="F52" s="700"/>
      <c r="G52" s="700"/>
      <c r="H52" s="1132"/>
      <c r="I52" s="700"/>
      <c r="J52" s="700"/>
      <c r="K52" s="700"/>
      <c r="L52" s="1132"/>
      <c r="M52" s="700"/>
      <c r="N52" s="700"/>
      <c r="O52" s="700"/>
      <c r="P52" s="700"/>
      <c r="Q52" s="700"/>
      <c r="R52" s="700"/>
      <c r="S52" s="700"/>
      <c r="T52" s="700"/>
      <c r="U52" s="700"/>
      <c r="V52" s="700"/>
      <c r="W52" s="700"/>
      <c r="X52" s="700"/>
      <c r="Y52" s="700"/>
      <c r="Z52" s="700"/>
      <c r="AA52" s="700"/>
      <c r="AB52" s="700"/>
      <c r="AC52" s="700"/>
      <c r="AD52" s="700"/>
    </row>
    <row r="53" spans="1:30" ht="15.75" customHeight="1">
      <c r="A53" s="700"/>
      <c r="B53" s="700"/>
      <c r="C53" s="700"/>
      <c r="D53" s="700"/>
      <c r="E53" s="700"/>
      <c r="F53" s="700"/>
      <c r="G53" s="700"/>
      <c r="H53" s="1132"/>
      <c r="I53" s="700"/>
      <c r="J53" s="700"/>
      <c r="K53" s="700"/>
      <c r="L53" s="1132"/>
      <c r="M53" s="700"/>
      <c r="N53" s="700"/>
      <c r="O53" s="700"/>
      <c r="P53" s="700"/>
      <c r="Q53" s="700"/>
      <c r="R53" s="700"/>
      <c r="S53" s="700"/>
      <c r="T53" s="700"/>
      <c r="U53" s="700"/>
      <c r="V53" s="700"/>
      <c r="W53" s="700"/>
      <c r="X53" s="700"/>
      <c r="Y53" s="700"/>
      <c r="Z53" s="700"/>
      <c r="AA53" s="700"/>
      <c r="AB53" s="700"/>
      <c r="AC53" s="700"/>
      <c r="AD53" s="700"/>
    </row>
    <row r="54" spans="1:30" ht="15.75" customHeight="1">
      <c r="A54" s="700"/>
      <c r="B54" s="700"/>
      <c r="C54" s="700"/>
      <c r="D54" s="700"/>
      <c r="E54" s="700"/>
      <c r="F54" s="700"/>
      <c r="G54" s="700"/>
      <c r="H54" s="1132"/>
      <c r="I54" s="700"/>
      <c r="J54" s="700"/>
      <c r="K54" s="700"/>
      <c r="L54" s="1132"/>
      <c r="M54" s="700"/>
      <c r="N54" s="700"/>
      <c r="O54" s="700"/>
      <c r="P54" s="700"/>
      <c r="Q54" s="700"/>
      <c r="R54" s="700"/>
      <c r="S54" s="700"/>
      <c r="T54" s="700"/>
      <c r="U54" s="700"/>
      <c r="V54" s="700"/>
      <c r="W54" s="700"/>
      <c r="X54" s="700"/>
      <c r="Y54" s="700"/>
      <c r="Z54" s="700"/>
      <c r="AA54" s="700"/>
      <c r="AB54" s="700"/>
      <c r="AC54" s="700"/>
      <c r="AD54" s="700"/>
    </row>
    <row r="55" spans="1:30" ht="15.75" customHeight="1">
      <c r="A55" s="700"/>
      <c r="B55" s="700"/>
      <c r="C55" s="700"/>
      <c r="D55" s="700"/>
      <c r="E55" s="700"/>
      <c r="F55" s="700"/>
      <c r="G55" s="700"/>
      <c r="H55" s="1132"/>
      <c r="I55" s="700"/>
      <c r="J55" s="700"/>
      <c r="K55" s="700"/>
      <c r="L55" s="1132"/>
      <c r="M55" s="700"/>
      <c r="N55" s="700"/>
      <c r="O55" s="700"/>
      <c r="P55" s="700"/>
      <c r="Q55" s="700"/>
      <c r="R55" s="700"/>
      <c r="S55" s="700"/>
      <c r="T55" s="700"/>
      <c r="U55" s="700"/>
      <c r="V55" s="700"/>
      <c r="W55" s="700"/>
      <c r="X55" s="700"/>
      <c r="Y55" s="700"/>
      <c r="Z55" s="700"/>
      <c r="AA55" s="700"/>
      <c r="AB55" s="700"/>
      <c r="AC55" s="700"/>
      <c r="AD55" s="700"/>
    </row>
    <row r="56" spans="1:30" ht="15.75" customHeight="1">
      <c r="A56" s="700"/>
      <c r="B56" s="700"/>
      <c r="C56" s="700"/>
      <c r="D56" s="700"/>
      <c r="E56" s="700"/>
      <c r="F56" s="700"/>
      <c r="G56" s="700"/>
      <c r="H56" s="1132"/>
      <c r="I56" s="700"/>
      <c r="J56" s="700"/>
      <c r="K56" s="700"/>
      <c r="L56" s="1132"/>
      <c r="M56" s="700"/>
      <c r="N56" s="700"/>
      <c r="O56" s="700"/>
      <c r="P56" s="700"/>
      <c r="Q56" s="700"/>
      <c r="R56" s="700"/>
      <c r="S56" s="700"/>
      <c r="T56" s="700"/>
      <c r="U56" s="700"/>
      <c r="V56" s="700"/>
      <c r="W56" s="700"/>
      <c r="X56" s="700"/>
      <c r="Y56" s="700"/>
      <c r="Z56" s="700"/>
      <c r="AA56" s="700"/>
      <c r="AB56" s="700"/>
      <c r="AC56" s="700"/>
      <c r="AD56" s="700"/>
    </row>
    <row r="57" spans="1:30" ht="15.75" customHeight="1">
      <c r="A57" s="700"/>
      <c r="B57" s="700"/>
      <c r="C57" s="700"/>
      <c r="D57" s="700"/>
      <c r="E57" s="700"/>
      <c r="F57" s="700"/>
      <c r="G57" s="700"/>
      <c r="H57" s="1132"/>
      <c r="I57" s="700"/>
      <c r="J57" s="700"/>
      <c r="K57" s="700"/>
      <c r="L57" s="1132"/>
      <c r="M57" s="700"/>
      <c r="N57" s="700"/>
      <c r="O57" s="700"/>
      <c r="P57" s="700"/>
      <c r="Q57" s="700"/>
      <c r="R57" s="700"/>
      <c r="S57" s="700"/>
      <c r="T57" s="700"/>
      <c r="U57" s="700"/>
      <c r="V57" s="700"/>
      <c r="W57" s="700"/>
      <c r="X57" s="700"/>
      <c r="Y57" s="700"/>
      <c r="Z57" s="700"/>
      <c r="AA57" s="700"/>
      <c r="AB57" s="700"/>
      <c r="AC57" s="700"/>
      <c r="AD57" s="700"/>
    </row>
    <row r="58" spans="1:30" ht="15.75" customHeight="1">
      <c r="A58" s="700"/>
      <c r="B58" s="700"/>
      <c r="C58" s="700"/>
      <c r="D58" s="700"/>
      <c r="E58" s="700"/>
      <c r="F58" s="700"/>
      <c r="G58" s="700"/>
      <c r="H58" s="1132"/>
      <c r="I58" s="700"/>
      <c r="J58" s="700"/>
      <c r="K58" s="700"/>
      <c r="L58" s="1132"/>
      <c r="M58" s="700"/>
      <c r="N58" s="700"/>
      <c r="O58" s="700"/>
      <c r="P58" s="700"/>
      <c r="Q58" s="700"/>
      <c r="R58" s="700"/>
      <c r="S58" s="700"/>
      <c r="T58" s="700"/>
      <c r="U58" s="700"/>
      <c r="V58" s="700"/>
      <c r="W58" s="700"/>
      <c r="X58" s="700"/>
      <c r="Y58" s="700"/>
      <c r="Z58" s="700"/>
      <c r="AA58" s="700"/>
      <c r="AB58" s="700"/>
      <c r="AC58" s="700"/>
      <c r="AD58" s="700"/>
    </row>
    <row r="59" spans="1:30" ht="15.75" customHeight="1">
      <c r="A59" s="700"/>
      <c r="B59" s="700"/>
      <c r="C59" s="700"/>
      <c r="D59" s="700"/>
      <c r="E59" s="700"/>
      <c r="F59" s="700"/>
      <c r="G59" s="700"/>
      <c r="H59" s="1132"/>
      <c r="I59" s="700"/>
      <c r="J59" s="700"/>
      <c r="K59" s="700"/>
      <c r="L59" s="1132"/>
      <c r="M59" s="700"/>
      <c r="N59" s="700"/>
      <c r="O59" s="700"/>
      <c r="P59" s="700"/>
      <c r="Q59" s="700"/>
      <c r="R59" s="700"/>
      <c r="S59" s="700"/>
      <c r="T59" s="700"/>
      <c r="U59" s="700"/>
      <c r="V59" s="700"/>
      <c r="W59" s="700"/>
      <c r="X59" s="700"/>
      <c r="Y59" s="700"/>
      <c r="Z59" s="700"/>
      <c r="AA59" s="700"/>
      <c r="AB59" s="700"/>
      <c r="AC59" s="700"/>
      <c r="AD59" s="700"/>
    </row>
    <row r="60" spans="1:30" ht="15.75" customHeight="1">
      <c r="A60" s="700"/>
      <c r="B60" s="700"/>
      <c r="C60" s="700"/>
      <c r="D60" s="700"/>
      <c r="E60" s="700"/>
      <c r="F60" s="700"/>
      <c r="G60" s="700"/>
      <c r="H60" s="1132"/>
      <c r="I60" s="700"/>
      <c r="J60" s="700"/>
      <c r="K60" s="700"/>
      <c r="L60" s="1132"/>
      <c r="M60" s="700"/>
      <c r="N60" s="700"/>
      <c r="O60" s="700"/>
      <c r="P60" s="700"/>
      <c r="Q60" s="700"/>
      <c r="R60" s="700"/>
      <c r="S60" s="700"/>
      <c r="T60" s="700"/>
      <c r="U60" s="700"/>
      <c r="V60" s="700"/>
      <c r="W60" s="700"/>
      <c r="X60" s="700"/>
      <c r="Y60" s="700"/>
      <c r="Z60" s="700"/>
      <c r="AA60" s="700"/>
      <c r="AB60" s="700"/>
      <c r="AC60" s="700"/>
      <c r="AD60" s="700"/>
    </row>
    <row r="61" spans="1:30" ht="15.75" customHeight="1">
      <c r="A61" s="700"/>
      <c r="B61" s="700"/>
      <c r="C61" s="700"/>
      <c r="D61" s="700"/>
      <c r="E61" s="700"/>
      <c r="F61" s="700"/>
      <c r="G61" s="700"/>
      <c r="H61" s="1132"/>
      <c r="I61" s="700"/>
      <c r="J61" s="700"/>
      <c r="K61" s="700"/>
      <c r="L61" s="1132"/>
      <c r="M61" s="700"/>
      <c r="N61" s="700"/>
      <c r="O61" s="700"/>
      <c r="P61" s="700"/>
      <c r="Q61" s="700"/>
      <c r="R61" s="700"/>
      <c r="S61" s="700"/>
      <c r="T61" s="700"/>
      <c r="U61" s="700"/>
      <c r="V61" s="700"/>
      <c r="W61" s="700"/>
      <c r="X61" s="700"/>
      <c r="Y61" s="700"/>
      <c r="Z61" s="700"/>
      <c r="AA61" s="700"/>
      <c r="AB61" s="700"/>
      <c r="AC61" s="700"/>
      <c r="AD61" s="700"/>
    </row>
    <row r="62" spans="1:30" ht="15.75" customHeight="1">
      <c r="A62" s="700"/>
      <c r="B62" s="700"/>
      <c r="C62" s="700"/>
      <c r="D62" s="700"/>
      <c r="E62" s="700"/>
      <c r="F62" s="700"/>
      <c r="G62" s="700"/>
      <c r="H62" s="1132"/>
      <c r="I62" s="700"/>
      <c r="J62" s="700"/>
      <c r="K62" s="700"/>
      <c r="L62" s="1132"/>
      <c r="M62" s="700"/>
      <c r="N62" s="700"/>
      <c r="O62" s="700"/>
      <c r="P62" s="700"/>
      <c r="Q62" s="700"/>
      <c r="R62" s="700"/>
      <c r="S62" s="700"/>
      <c r="T62" s="700"/>
      <c r="U62" s="700"/>
      <c r="V62" s="700"/>
      <c r="W62" s="700"/>
      <c r="X62" s="700"/>
      <c r="Y62" s="700"/>
      <c r="Z62" s="700"/>
      <c r="AA62" s="700"/>
      <c r="AB62" s="700"/>
      <c r="AC62" s="700"/>
      <c r="AD62" s="700"/>
    </row>
    <row r="63" spans="1:30" ht="15.75" customHeight="1">
      <c r="A63" s="700"/>
      <c r="B63" s="700"/>
      <c r="C63" s="700"/>
      <c r="D63" s="700"/>
      <c r="E63" s="700"/>
      <c r="F63" s="700"/>
      <c r="G63" s="700"/>
      <c r="H63" s="1132"/>
      <c r="I63" s="700"/>
      <c r="J63" s="700"/>
      <c r="K63" s="700"/>
      <c r="L63" s="1132"/>
      <c r="M63" s="700"/>
      <c r="N63" s="700"/>
      <c r="O63" s="700"/>
      <c r="P63" s="700"/>
      <c r="Q63" s="700"/>
      <c r="R63" s="700"/>
      <c r="S63" s="700"/>
      <c r="T63" s="700"/>
      <c r="U63" s="700"/>
      <c r="V63" s="700"/>
      <c r="W63" s="700"/>
      <c r="X63" s="700"/>
      <c r="Y63" s="700"/>
      <c r="Z63" s="700"/>
      <c r="AA63" s="700"/>
      <c r="AB63" s="700"/>
      <c r="AC63" s="700"/>
      <c r="AD63" s="700"/>
    </row>
    <row r="64" spans="1:30" ht="15.75" customHeight="1">
      <c r="A64" s="700"/>
      <c r="B64" s="700"/>
      <c r="C64" s="700"/>
      <c r="D64" s="700"/>
      <c r="E64" s="700"/>
      <c r="F64" s="700"/>
      <c r="G64" s="700"/>
      <c r="H64" s="1132"/>
      <c r="I64" s="700"/>
      <c r="J64" s="700"/>
      <c r="K64" s="700"/>
      <c r="L64" s="1132"/>
      <c r="M64" s="700"/>
      <c r="N64" s="700"/>
      <c r="O64" s="700"/>
      <c r="P64" s="700"/>
      <c r="Q64" s="700"/>
      <c r="R64" s="700"/>
      <c r="S64" s="700"/>
      <c r="T64" s="700"/>
      <c r="U64" s="700"/>
      <c r="V64" s="700"/>
      <c r="W64" s="700"/>
      <c r="X64" s="700"/>
      <c r="Y64" s="700"/>
      <c r="Z64" s="700"/>
      <c r="AA64" s="700"/>
      <c r="AB64" s="700"/>
      <c r="AC64" s="700"/>
      <c r="AD64" s="700"/>
    </row>
    <row r="65" spans="1:30" ht="15.75" customHeight="1">
      <c r="A65" s="700"/>
      <c r="B65" s="700"/>
      <c r="C65" s="700"/>
      <c r="D65" s="700"/>
      <c r="E65" s="700"/>
      <c r="F65" s="700"/>
      <c r="G65" s="700"/>
      <c r="H65" s="1132"/>
      <c r="I65" s="700"/>
      <c r="J65" s="700"/>
      <c r="K65" s="700"/>
      <c r="L65" s="1132"/>
      <c r="M65" s="700"/>
      <c r="N65" s="700"/>
      <c r="O65" s="700"/>
      <c r="P65" s="700"/>
      <c r="Q65" s="700"/>
      <c r="R65" s="700"/>
      <c r="S65" s="700"/>
      <c r="T65" s="700"/>
      <c r="U65" s="700"/>
      <c r="V65" s="700"/>
      <c r="W65" s="700"/>
      <c r="X65" s="700"/>
      <c r="Y65" s="700"/>
      <c r="Z65" s="700"/>
      <c r="AA65" s="700"/>
      <c r="AB65" s="700"/>
      <c r="AC65" s="700"/>
      <c r="AD65" s="700"/>
    </row>
    <row r="66" spans="1:30" ht="15.75" customHeight="1">
      <c r="A66" s="700"/>
      <c r="B66" s="700"/>
      <c r="C66" s="700"/>
      <c r="D66" s="700"/>
      <c r="E66" s="700"/>
      <c r="F66" s="700"/>
      <c r="G66" s="700"/>
      <c r="H66" s="1132"/>
      <c r="I66" s="700"/>
      <c r="J66" s="700"/>
      <c r="K66" s="700"/>
      <c r="L66" s="1132"/>
      <c r="M66" s="700"/>
      <c r="N66" s="700"/>
      <c r="O66" s="700"/>
      <c r="P66" s="700"/>
      <c r="Q66" s="700"/>
      <c r="R66" s="700"/>
      <c r="S66" s="700"/>
      <c r="T66" s="700"/>
      <c r="U66" s="700"/>
      <c r="V66" s="700"/>
      <c r="W66" s="700"/>
      <c r="X66" s="700"/>
      <c r="Y66" s="700"/>
      <c r="Z66" s="700"/>
      <c r="AA66" s="700"/>
      <c r="AB66" s="700"/>
      <c r="AC66" s="700"/>
      <c r="AD66" s="700"/>
    </row>
    <row r="67" spans="1:30" ht="15.75" customHeight="1">
      <c r="A67" s="700"/>
      <c r="B67" s="700"/>
      <c r="C67" s="700"/>
      <c r="D67" s="700"/>
      <c r="E67" s="700"/>
      <c r="F67" s="700"/>
      <c r="G67" s="700"/>
      <c r="H67" s="1132"/>
      <c r="I67" s="700"/>
      <c r="J67" s="700"/>
      <c r="K67" s="700"/>
      <c r="L67" s="1132"/>
      <c r="M67" s="700"/>
      <c r="N67" s="700"/>
      <c r="O67" s="700"/>
      <c r="P67" s="700"/>
      <c r="Q67" s="700"/>
      <c r="R67" s="700"/>
      <c r="S67" s="700"/>
      <c r="T67" s="700"/>
      <c r="U67" s="700"/>
      <c r="V67" s="700"/>
      <c r="W67" s="700"/>
      <c r="X67" s="700"/>
      <c r="Y67" s="700"/>
      <c r="Z67" s="700"/>
      <c r="AA67" s="700"/>
      <c r="AB67" s="700"/>
      <c r="AC67" s="700"/>
      <c r="AD67" s="700"/>
    </row>
    <row r="68" spans="1:30" ht="15.75" customHeight="1">
      <c r="A68" s="700"/>
      <c r="B68" s="700"/>
      <c r="C68" s="700"/>
      <c r="D68" s="700"/>
      <c r="E68" s="700"/>
      <c r="F68" s="700"/>
      <c r="G68" s="700"/>
      <c r="H68" s="1132"/>
      <c r="I68" s="700"/>
      <c r="J68" s="700"/>
      <c r="K68" s="700"/>
      <c r="L68" s="1132"/>
      <c r="M68" s="700"/>
      <c r="N68" s="700"/>
      <c r="O68" s="700"/>
      <c r="P68" s="700"/>
      <c r="Q68" s="700"/>
      <c r="R68" s="700"/>
      <c r="S68" s="700"/>
      <c r="T68" s="700"/>
      <c r="U68" s="700"/>
      <c r="V68" s="700"/>
      <c r="W68" s="700"/>
      <c r="X68" s="700"/>
      <c r="Y68" s="700"/>
      <c r="Z68" s="700"/>
      <c r="AA68" s="700"/>
      <c r="AB68" s="700"/>
      <c r="AC68" s="700"/>
      <c r="AD68" s="700"/>
    </row>
    <row r="69" spans="1:30" ht="15.75" customHeight="1">
      <c r="A69" s="700"/>
      <c r="B69" s="700"/>
      <c r="C69" s="700"/>
      <c r="D69" s="700"/>
      <c r="E69" s="700"/>
      <c r="F69" s="700"/>
      <c r="G69" s="700"/>
      <c r="H69" s="1132"/>
      <c r="I69" s="700"/>
      <c r="J69" s="700"/>
      <c r="K69" s="700"/>
      <c r="L69" s="1132"/>
      <c r="M69" s="700"/>
      <c r="N69" s="700"/>
      <c r="O69" s="700"/>
      <c r="P69" s="700"/>
      <c r="Q69" s="700"/>
      <c r="R69" s="700"/>
      <c r="S69" s="700"/>
      <c r="T69" s="700"/>
      <c r="U69" s="700"/>
      <c r="V69" s="700"/>
      <c r="W69" s="700"/>
      <c r="X69" s="700"/>
      <c r="Y69" s="700"/>
      <c r="Z69" s="700"/>
      <c r="AA69" s="700"/>
      <c r="AB69" s="700"/>
      <c r="AC69" s="700"/>
      <c r="AD69" s="700"/>
    </row>
    <row r="70" spans="1:30" ht="15.75" customHeight="1">
      <c r="A70" s="700"/>
      <c r="B70" s="700"/>
      <c r="C70" s="700"/>
      <c r="D70" s="700"/>
      <c r="E70" s="700"/>
      <c r="F70" s="700"/>
      <c r="G70" s="700"/>
      <c r="H70" s="1132"/>
      <c r="I70" s="700"/>
      <c r="J70" s="700"/>
      <c r="K70" s="700"/>
      <c r="L70" s="1132"/>
      <c r="M70" s="700"/>
      <c r="N70" s="700"/>
      <c r="O70" s="700"/>
      <c r="P70" s="700"/>
      <c r="Q70" s="700"/>
      <c r="R70" s="700"/>
      <c r="S70" s="700"/>
      <c r="T70" s="700"/>
      <c r="U70" s="700"/>
      <c r="V70" s="700"/>
      <c r="W70" s="700"/>
      <c r="X70" s="700"/>
      <c r="Y70" s="700"/>
      <c r="Z70" s="700"/>
      <c r="AA70" s="700"/>
      <c r="AB70" s="700"/>
      <c r="AC70" s="700"/>
      <c r="AD70" s="700"/>
    </row>
    <row r="71" spans="1:30" ht="15.75" customHeight="1">
      <c r="A71" s="700"/>
      <c r="B71" s="700"/>
      <c r="C71" s="700"/>
      <c r="D71" s="700"/>
      <c r="E71" s="700"/>
      <c r="F71" s="700"/>
      <c r="G71" s="700"/>
      <c r="H71" s="1132"/>
      <c r="I71" s="700"/>
      <c r="J71" s="700"/>
      <c r="K71" s="700"/>
      <c r="L71" s="1132"/>
      <c r="M71" s="700"/>
      <c r="N71" s="700"/>
      <c r="O71" s="700"/>
      <c r="P71" s="700"/>
      <c r="Q71" s="700"/>
      <c r="R71" s="700"/>
      <c r="S71" s="700"/>
      <c r="T71" s="700"/>
      <c r="U71" s="700"/>
      <c r="V71" s="700"/>
      <c r="W71" s="700"/>
      <c r="X71" s="700"/>
      <c r="Y71" s="700"/>
      <c r="Z71" s="700"/>
      <c r="AA71" s="700"/>
      <c r="AB71" s="700"/>
      <c r="AC71" s="700"/>
      <c r="AD71" s="700"/>
    </row>
    <row r="72" spans="1:30" ht="15.75" customHeight="1">
      <c r="A72" s="700"/>
      <c r="B72" s="700"/>
      <c r="C72" s="700"/>
      <c r="D72" s="700"/>
      <c r="E72" s="700"/>
      <c r="F72" s="700"/>
      <c r="G72" s="700"/>
      <c r="H72" s="1132"/>
      <c r="I72" s="700"/>
      <c r="J72" s="700"/>
      <c r="K72" s="700"/>
      <c r="L72" s="1132"/>
      <c r="M72" s="700"/>
      <c r="N72" s="700"/>
      <c r="O72" s="700"/>
      <c r="P72" s="700"/>
      <c r="Q72" s="700"/>
      <c r="R72" s="700"/>
      <c r="S72" s="700"/>
      <c r="T72" s="700"/>
      <c r="U72" s="700"/>
      <c r="V72" s="700"/>
      <c r="W72" s="700"/>
      <c r="X72" s="700"/>
      <c r="Y72" s="700"/>
      <c r="Z72" s="700"/>
      <c r="AA72" s="700"/>
      <c r="AB72" s="700"/>
      <c r="AC72" s="700"/>
      <c r="AD72" s="700"/>
    </row>
    <row r="73" spans="1:30" ht="15.75" customHeight="1">
      <c r="A73" s="700"/>
      <c r="B73" s="700"/>
      <c r="C73" s="700"/>
      <c r="D73" s="700"/>
      <c r="E73" s="700"/>
      <c r="F73" s="700"/>
      <c r="G73" s="700"/>
      <c r="H73" s="1132"/>
      <c r="I73" s="700"/>
      <c r="J73" s="700"/>
      <c r="K73" s="700"/>
      <c r="L73" s="1132"/>
      <c r="M73" s="700"/>
      <c r="N73" s="700"/>
      <c r="O73" s="700"/>
      <c r="P73" s="700"/>
      <c r="Q73" s="700"/>
      <c r="R73" s="700"/>
      <c r="S73" s="700"/>
      <c r="T73" s="700"/>
      <c r="U73" s="700"/>
      <c r="V73" s="700"/>
      <c r="W73" s="700"/>
      <c r="X73" s="700"/>
      <c r="Y73" s="700"/>
      <c r="Z73" s="700"/>
      <c r="AA73" s="700"/>
      <c r="AB73" s="700"/>
      <c r="AC73" s="700"/>
      <c r="AD73" s="700"/>
    </row>
    <row r="74" spans="1:30" ht="15.75" customHeight="1">
      <c r="A74" s="700"/>
      <c r="B74" s="700"/>
      <c r="C74" s="700"/>
      <c r="D74" s="700"/>
      <c r="E74" s="700"/>
      <c r="F74" s="700"/>
      <c r="G74" s="700"/>
      <c r="H74" s="1132"/>
      <c r="I74" s="700"/>
      <c r="J74" s="700"/>
      <c r="K74" s="700"/>
      <c r="L74" s="1132"/>
      <c r="M74" s="700"/>
      <c r="N74" s="700"/>
      <c r="O74" s="700"/>
      <c r="P74" s="700"/>
      <c r="Q74" s="700"/>
      <c r="R74" s="700"/>
      <c r="S74" s="700"/>
      <c r="T74" s="700"/>
      <c r="U74" s="700"/>
      <c r="V74" s="700"/>
      <c r="W74" s="700"/>
      <c r="X74" s="700"/>
      <c r="Y74" s="700"/>
      <c r="Z74" s="700"/>
      <c r="AA74" s="700"/>
      <c r="AB74" s="700"/>
      <c r="AC74" s="700"/>
      <c r="AD74" s="700"/>
    </row>
    <row r="75" spans="1:30" ht="15.75" customHeight="1">
      <c r="A75" s="700"/>
      <c r="B75" s="700"/>
      <c r="C75" s="700"/>
      <c r="D75" s="700"/>
      <c r="E75" s="700"/>
      <c r="F75" s="700"/>
      <c r="G75" s="700"/>
      <c r="H75" s="1132"/>
      <c r="I75" s="700"/>
      <c r="J75" s="700"/>
      <c r="K75" s="700"/>
      <c r="L75" s="1132"/>
      <c r="M75" s="700"/>
      <c r="N75" s="700"/>
      <c r="O75" s="700"/>
      <c r="P75" s="700"/>
      <c r="Q75" s="700"/>
      <c r="R75" s="700"/>
      <c r="S75" s="700"/>
      <c r="T75" s="700"/>
      <c r="U75" s="700"/>
      <c r="V75" s="700"/>
      <c r="W75" s="700"/>
      <c r="X75" s="700"/>
      <c r="Y75" s="700"/>
      <c r="Z75" s="700"/>
      <c r="AA75" s="700"/>
      <c r="AB75" s="700"/>
      <c r="AC75" s="700"/>
      <c r="AD75" s="700"/>
    </row>
    <row r="76" spans="1:30" ht="15.75" customHeight="1">
      <c r="A76" s="700"/>
      <c r="B76" s="700"/>
      <c r="C76" s="700"/>
      <c r="D76" s="700"/>
      <c r="E76" s="700"/>
      <c r="F76" s="700"/>
      <c r="G76" s="700"/>
      <c r="H76" s="1132"/>
      <c r="I76" s="700"/>
      <c r="J76" s="700"/>
      <c r="K76" s="700"/>
      <c r="L76" s="1132"/>
      <c r="M76" s="700"/>
      <c r="N76" s="700"/>
      <c r="O76" s="700"/>
      <c r="P76" s="700"/>
      <c r="Q76" s="700"/>
      <c r="R76" s="700"/>
      <c r="S76" s="700"/>
      <c r="T76" s="700"/>
      <c r="U76" s="700"/>
      <c r="V76" s="700"/>
      <c r="W76" s="700"/>
      <c r="X76" s="700"/>
      <c r="Y76" s="700"/>
      <c r="Z76" s="700"/>
      <c r="AA76" s="700"/>
      <c r="AB76" s="700"/>
      <c r="AC76" s="700"/>
      <c r="AD76" s="700"/>
    </row>
    <row r="77" spans="1:30" ht="15.75" customHeight="1">
      <c r="A77" s="700"/>
      <c r="B77" s="700"/>
      <c r="C77" s="700"/>
      <c r="D77" s="700"/>
      <c r="E77" s="700"/>
      <c r="F77" s="700"/>
      <c r="G77" s="700"/>
      <c r="H77" s="1132"/>
      <c r="I77" s="700"/>
      <c r="J77" s="700"/>
      <c r="K77" s="700"/>
      <c r="L77" s="1132"/>
      <c r="M77" s="700"/>
      <c r="N77" s="700"/>
      <c r="O77" s="700"/>
      <c r="P77" s="700"/>
      <c r="Q77" s="700"/>
      <c r="R77" s="700"/>
      <c r="S77" s="700"/>
      <c r="T77" s="700"/>
      <c r="U77" s="700"/>
      <c r="V77" s="700"/>
      <c r="W77" s="700"/>
      <c r="X77" s="700"/>
      <c r="Y77" s="700"/>
      <c r="Z77" s="700"/>
      <c r="AA77" s="700"/>
      <c r="AB77" s="700"/>
      <c r="AC77" s="700"/>
      <c r="AD77" s="700"/>
    </row>
    <row r="78" spans="1:30" ht="15.75" customHeight="1">
      <c r="A78" s="700"/>
      <c r="B78" s="700"/>
      <c r="C78" s="700"/>
      <c r="D78" s="700"/>
      <c r="E78" s="700"/>
      <c r="F78" s="700"/>
      <c r="G78" s="700"/>
      <c r="H78" s="1132"/>
      <c r="I78" s="700"/>
      <c r="J78" s="700"/>
      <c r="K78" s="700"/>
      <c r="L78" s="1132"/>
      <c r="M78" s="700"/>
      <c r="N78" s="700"/>
      <c r="O78" s="700"/>
      <c r="P78" s="700"/>
      <c r="Q78" s="700"/>
      <c r="R78" s="700"/>
      <c r="S78" s="700"/>
      <c r="T78" s="700"/>
      <c r="U78" s="700"/>
      <c r="V78" s="700"/>
      <c r="W78" s="700"/>
      <c r="X78" s="700"/>
      <c r="Y78" s="700"/>
      <c r="Z78" s="700"/>
      <c r="AA78" s="700"/>
      <c r="AB78" s="700"/>
      <c r="AC78" s="700"/>
      <c r="AD78" s="700"/>
    </row>
    <row r="79" spans="1:30" ht="15.75" customHeight="1">
      <c r="A79" s="700"/>
      <c r="B79" s="700"/>
      <c r="C79" s="700"/>
      <c r="D79" s="700"/>
      <c r="E79" s="700"/>
      <c r="F79" s="700"/>
      <c r="G79" s="700"/>
      <c r="H79" s="1132"/>
      <c r="I79" s="700"/>
      <c r="J79" s="700"/>
      <c r="K79" s="700"/>
      <c r="L79" s="1132"/>
      <c r="M79" s="700"/>
      <c r="N79" s="700"/>
      <c r="O79" s="700"/>
      <c r="P79" s="700"/>
      <c r="Q79" s="700"/>
      <c r="R79" s="700"/>
      <c r="S79" s="700"/>
      <c r="T79" s="700"/>
      <c r="U79" s="700"/>
      <c r="V79" s="700"/>
      <c r="W79" s="700"/>
      <c r="X79" s="700"/>
      <c r="Y79" s="700"/>
      <c r="Z79" s="700"/>
      <c r="AA79" s="700"/>
      <c r="AB79" s="700"/>
      <c r="AC79" s="700"/>
      <c r="AD79" s="700"/>
    </row>
    <row r="80" spans="1:30" ht="15.75" customHeight="1">
      <c r="A80" s="700"/>
      <c r="B80" s="700"/>
      <c r="C80" s="700"/>
      <c r="D80" s="700"/>
      <c r="E80" s="700"/>
      <c r="F80" s="700"/>
      <c r="G80" s="700"/>
      <c r="H80" s="1132"/>
      <c r="I80" s="700"/>
      <c r="J80" s="700"/>
      <c r="K80" s="700"/>
      <c r="L80" s="1132"/>
      <c r="M80" s="700"/>
      <c r="N80" s="700"/>
      <c r="O80" s="700"/>
      <c r="P80" s="700"/>
      <c r="Q80" s="700"/>
      <c r="R80" s="700"/>
      <c r="S80" s="700"/>
      <c r="T80" s="700"/>
      <c r="U80" s="700"/>
      <c r="V80" s="700"/>
      <c r="W80" s="700"/>
      <c r="X80" s="700"/>
      <c r="Y80" s="700"/>
      <c r="Z80" s="700"/>
      <c r="AA80" s="700"/>
      <c r="AB80" s="700"/>
      <c r="AC80" s="700"/>
      <c r="AD80" s="700"/>
    </row>
    <row r="81" spans="1:30" ht="15.75" customHeight="1">
      <c r="A81" s="700"/>
      <c r="B81" s="700"/>
      <c r="C81" s="700"/>
      <c r="D81" s="700"/>
      <c r="E81" s="700"/>
      <c r="F81" s="700"/>
      <c r="G81" s="700"/>
      <c r="H81" s="1132"/>
      <c r="I81" s="700"/>
      <c r="J81" s="700"/>
      <c r="K81" s="700"/>
      <c r="L81" s="1132"/>
      <c r="M81" s="700"/>
      <c r="N81" s="700"/>
      <c r="O81" s="700"/>
      <c r="P81" s="700"/>
      <c r="Q81" s="700"/>
      <c r="R81" s="700"/>
      <c r="S81" s="700"/>
      <c r="T81" s="700"/>
      <c r="U81" s="700"/>
      <c r="V81" s="700"/>
      <c r="W81" s="700"/>
      <c r="X81" s="700"/>
      <c r="Y81" s="700"/>
      <c r="Z81" s="700"/>
      <c r="AA81" s="700"/>
      <c r="AB81" s="700"/>
      <c r="AC81" s="700"/>
      <c r="AD81" s="700"/>
    </row>
    <row r="82" spans="1:30" ht="15.75" customHeight="1">
      <c r="A82" s="700"/>
      <c r="B82" s="700"/>
      <c r="C82" s="700"/>
      <c r="D82" s="700"/>
      <c r="E82" s="700"/>
      <c r="F82" s="700"/>
      <c r="G82" s="700"/>
      <c r="H82" s="1132"/>
      <c r="I82" s="700"/>
      <c r="J82" s="700"/>
      <c r="K82" s="700"/>
      <c r="L82" s="1132"/>
      <c r="M82" s="700"/>
      <c r="N82" s="700"/>
      <c r="O82" s="700"/>
      <c r="P82" s="700"/>
      <c r="Q82" s="700"/>
      <c r="R82" s="700"/>
      <c r="S82" s="700"/>
      <c r="T82" s="700"/>
      <c r="U82" s="700"/>
      <c r="V82" s="700"/>
      <c r="W82" s="700"/>
      <c r="X82" s="700"/>
      <c r="Y82" s="700"/>
      <c r="Z82" s="700"/>
      <c r="AA82" s="700"/>
      <c r="AB82" s="700"/>
      <c r="AC82" s="700"/>
      <c r="AD82" s="700"/>
    </row>
    <row r="83" spans="1:30" ht="15.75" customHeight="1">
      <c r="A83" s="700"/>
      <c r="B83" s="700"/>
      <c r="C83" s="700"/>
      <c r="D83" s="700"/>
      <c r="E83" s="700"/>
      <c r="F83" s="700"/>
      <c r="G83" s="700"/>
      <c r="H83" s="1132"/>
      <c r="I83" s="700"/>
      <c r="J83" s="700"/>
      <c r="K83" s="700"/>
      <c r="L83" s="1132"/>
      <c r="M83" s="700"/>
      <c r="N83" s="700"/>
      <c r="O83" s="700"/>
      <c r="P83" s="700"/>
      <c r="Q83" s="700"/>
      <c r="R83" s="700"/>
      <c r="S83" s="700"/>
      <c r="T83" s="700"/>
      <c r="U83" s="700"/>
      <c r="V83" s="700"/>
      <c r="W83" s="700"/>
      <c r="X83" s="700"/>
      <c r="Y83" s="700"/>
      <c r="Z83" s="700"/>
      <c r="AA83" s="700"/>
      <c r="AB83" s="700"/>
      <c r="AC83" s="700"/>
      <c r="AD83" s="700"/>
    </row>
    <row r="84" spans="1:30" ht="15.75" customHeight="1">
      <c r="A84" s="700"/>
      <c r="B84" s="700"/>
      <c r="C84" s="700"/>
      <c r="D84" s="700"/>
      <c r="E84" s="700"/>
      <c r="F84" s="700"/>
      <c r="G84" s="700"/>
      <c r="H84" s="1132"/>
      <c r="I84" s="700"/>
      <c r="J84" s="700"/>
      <c r="K84" s="700"/>
      <c r="L84" s="1132"/>
      <c r="M84" s="700"/>
      <c r="N84" s="700"/>
      <c r="O84" s="700"/>
      <c r="P84" s="700"/>
      <c r="Q84" s="700"/>
      <c r="R84" s="700"/>
      <c r="S84" s="700"/>
      <c r="T84" s="700"/>
      <c r="U84" s="700"/>
      <c r="V84" s="700"/>
      <c r="W84" s="700"/>
      <c r="X84" s="700"/>
      <c r="Y84" s="700"/>
      <c r="Z84" s="700"/>
      <c r="AA84" s="700"/>
      <c r="AB84" s="700"/>
      <c r="AC84" s="700"/>
      <c r="AD84" s="700"/>
    </row>
    <row r="85" spans="1:30" ht="15.75" customHeight="1">
      <c r="A85" s="700"/>
      <c r="B85" s="700"/>
      <c r="C85" s="700"/>
      <c r="D85" s="700"/>
      <c r="E85" s="700"/>
      <c r="F85" s="700"/>
      <c r="G85" s="700"/>
      <c r="H85" s="1132"/>
      <c r="I85" s="700"/>
      <c r="J85" s="700"/>
      <c r="K85" s="700"/>
      <c r="L85" s="1132"/>
      <c r="M85" s="700"/>
      <c r="N85" s="700"/>
      <c r="O85" s="700"/>
      <c r="P85" s="700"/>
      <c r="Q85" s="700"/>
      <c r="R85" s="700"/>
      <c r="S85" s="700"/>
      <c r="T85" s="700"/>
      <c r="U85" s="700"/>
      <c r="V85" s="700"/>
      <c r="W85" s="700"/>
      <c r="X85" s="700"/>
      <c r="Y85" s="700"/>
      <c r="Z85" s="700"/>
      <c r="AA85" s="700"/>
      <c r="AB85" s="700"/>
      <c r="AC85" s="700"/>
      <c r="AD85" s="700"/>
    </row>
    <row r="86" spans="1:30" ht="15.75" customHeight="1">
      <c r="A86" s="700"/>
      <c r="B86" s="700"/>
      <c r="C86" s="700"/>
      <c r="D86" s="700"/>
      <c r="E86" s="700"/>
      <c r="F86" s="700"/>
      <c r="G86" s="700"/>
      <c r="H86" s="1132"/>
      <c r="I86" s="700"/>
      <c r="J86" s="700"/>
      <c r="K86" s="700"/>
      <c r="L86" s="1132"/>
      <c r="M86" s="700"/>
      <c r="N86" s="700"/>
      <c r="O86" s="700"/>
      <c r="P86" s="700"/>
      <c r="Q86" s="700"/>
      <c r="R86" s="700"/>
      <c r="S86" s="700"/>
      <c r="T86" s="700"/>
      <c r="U86" s="700"/>
      <c r="V86" s="700"/>
      <c r="W86" s="700"/>
      <c r="X86" s="700"/>
      <c r="Y86" s="700"/>
      <c r="Z86" s="700"/>
      <c r="AA86" s="700"/>
      <c r="AB86" s="700"/>
      <c r="AC86" s="700"/>
      <c r="AD86" s="700"/>
    </row>
    <row r="87" spans="1:30" ht="15.75" customHeight="1">
      <c r="A87" s="700"/>
      <c r="B87" s="700"/>
      <c r="C87" s="700"/>
      <c r="D87" s="700"/>
      <c r="E87" s="700"/>
      <c r="F87" s="700"/>
      <c r="G87" s="700"/>
      <c r="H87" s="1132"/>
      <c r="I87" s="700"/>
      <c r="J87" s="700"/>
      <c r="K87" s="700"/>
      <c r="L87" s="1132"/>
      <c r="M87" s="700"/>
      <c r="N87" s="700"/>
      <c r="O87" s="700"/>
      <c r="P87" s="700"/>
      <c r="Q87" s="700"/>
      <c r="R87" s="700"/>
      <c r="S87" s="700"/>
      <c r="T87" s="700"/>
      <c r="U87" s="700"/>
      <c r="V87" s="700"/>
      <c r="W87" s="700"/>
      <c r="X87" s="700"/>
      <c r="Y87" s="700"/>
      <c r="Z87" s="700"/>
      <c r="AA87" s="700"/>
      <c r="AB87" s="700"/>
      <c r="AC87" s="700"/>
      <c r="AD87" s="700"/>
    </row>
    <row r="88" spans="1:30" ht="15.75" customHeight="1">
      <c r="A88" s="700"/>
      <c r="B88" s="700"/>
      <c r="C88" s="700"/>
      <c r="D88" s="700"/>
      <c r="E88" s="700"/>
      <c r="F88" s="700"/>
      <c r="G88" s="700"/>
      <c r="H88" s="1132"/>
      <c r="I88" s="700"/>
      <c r="J88" s="700"/>
      <c r="K88" s="700"/>
      <c r="L88" s="1132"/>
      <c r="M88" s="700"/>
      <c r="N88" s="700"/>
      <c r="O88" s="700"/>
      <c r="P88" s="700"/>
      <c r="Q88" s="700"/>
      <c r="R88" s="700"/>
      <c r="S88" s="700"/>
      <c r="T88" s="700"/>
      <c r="U88" s="700"/>
      <c r="V88" s="700"/>
      <c r="W88" s="700"/>
      <c r="X88" s="700"/>
      <c r="Y88" s="700"/>
      <c r="Z88" s="700"/>
      <c r="AA88" s="700"/>
      <c r="AB88" s="700"/>
      <c r="AC88" s="700"/>
      <c r="AD88" s="700"/>
    </row>
    <row r="89" spans="1:30" ht="15.75" customHeight="1">
      <c r="A89" s="700"/>
      <c r="B89" s="700"/>
      <c r="C89" s="700"/>
      <c r="D89" s="700"/>
      <c r="E89" s="700"/>
      <c r="F89" s="700"/>
      <c r="G89" s="700"/>
      <c r="H89" s="1132"/>
      <c r="I89" s="700"/>
      <c r="J89" s="700"/>
      <c r="K89" s="700"/>
      <c r="L89" s="1132"/>
      <c r="M89" s="700"/>
      <c r="N89" s="700"/>
      <c r="O89" s="700"/>
      <c r="P89" s="700"/>
      <c r="Q89" s="700"/>
      <c r="R89" s="700"/>
      <c r="S89" s="700"/>
      <c r="T89" s="700"/>
      <c r="U89" s="700"/>
      <c r="V89" s="700"/>
      <c r="W89" s="700"/>
      <c r="X89" s="700"/>
      <c r="Y89" s="700"/>
      <c r="Z89" s="700"/>
      <c r="AA89" s="700"/>
      <c r="AB89" s="700"/>
      <c r="AC89" s="700"/>
      <c r="AD89" s="700"/>
    </row>
    <row r="90" spans="1:30" ht="15.75" customHeight="1">
      <c r="A90" s="700"/>
      <c r="B90" s="700"/>
      <c r="C90" s="700"/>
      <c r="D90" s="700"/>
      <c r="E90" s="700"/>
      <c r="F90" s="700"/>
      <c r="G90" s="700"/>
      <c r="H90" s="1132"/>
      <c r="I90" s="700"/>
      <c r="J90" s="700"/>
      <c r="K90" s="700"/>
      <c r="L90" s="1132"/>
      <c r="M90" s="700"/>
      <c r="N90" s="700"/>
      <c r="O90" s="700"/>
      <c r="P90" s="700"/>
      <c r="Q90" s="700"/>
      <c r="R90" s="700"/>
      <c r="S90" s="700"/>
      <c r="T90" s="700"/>
      <c r="U90" s="700"/>
      <c r="V90" s="700"/>
      <c r="W90" s="700"/>
      <c r="X90" s="700"/>
      <c r="Y90" s="700"/>
      <c r="Z90" s="700"/>
      <c r="AA90" s="700"/>
      <c r="AB90" s="700"/>
      <c r="AC90" s="700"/>
      <c r="AD90" s="700"/>
    </row>
    <row r="91" spans="1:30" ht="15.75" customHeight="1">
      <c r="A91" s="700"/>
      <c r="B91" s="700"/>
      <c r="C91" s="700"/>
      <c r="D91" s="700"/>
      <c r="E91" s="700"/>
      <c r="F91" s="700"/>
      <c r="G91" s="700"/>
      <c r="H91" s="1132"/>
      <c r="I91" s="700"/>
      <c r="J91" s="700"/>
      <c r="K91" s="700"/>
      <c r="L91" s="1132"/>
      <c r="M91" s="700"/>
      <c r="N91" s="700"/>
      <c r="O91" s="700"/>
      <c r="P91" s="700"/>
      <c r="Q91" s="700"/>
      <c r="R91" s="700"/>
      <c r="S91" s="700"/>
      <c r="T91" s="700"/>
      <c r="U91" s="700"/>
      <c r="V91" s="700"/>
      <c r="W91" s="700"/>
      <c r="X91" s="700"/>
      <c r="Y91" s="700"/>
      <c r="Z91" s="700"/>
      <c r="AA91" s="700"/>
      <c r="AB91" s="700"/>
      <c r="AC91" s="700"/>
      <c r="AD91" s="700"/>
    </row>
    <row r="92" spans="1:30" ht="15.75" customHeight="1">
      <c r="A92" s="700"/>
      <c r="B92" s="700"/>
      <c r="C92" s="700"/>
      <c r="D92" s="700"/>
      <c r="E92" s="700"/>
      <c r="F92" s="700"/>
      <c r="G92" s="700"/>
      <c r="H92" s="1132"/>
      <c r="I92" s="700"/>
      <c r="J92" s="700"/>
      <c r="K92" s="700"/>
      <c r="L92" s="1132"/>
      <c r="M92" s="700"/>
      <c r="N92" s="700"/>
      <c r="O92" s="700"/>
      <c r="P92" s="700"/>
      <c r="Q92" s="700"/>
      <c r="R92" s="700"/>
      <c r="S92" s="700"/>
      <c r="T92" s="700"/>
      <c r="U92" s="700"/>
      <c r="V92" s="700"/>
      <c r="W92" s="700"/>
      <c r="X92" s="700"/>
      <c r="Y92" s="700"/>
      <c r="Z92" s="700"/>
      <c r="AA92" s="700"/>
      <c r="AB92" s="700"/>
      <c r="AC92" s="700"/>
      <c r="AD92" s="700"/>
    </row>
    <row r="93" spans="1:30" ht="15.75" customHeight="1">
      <c r="A93" s="700"/>
      <c r="B93" s="700"/>
      <c r="C93" s="700"/>
      <c r="D93" s="700"/>
      <c r="E93" s="700"/>
      <c r="F93" s="700"/>
      <c r="G93" s="700"/>
      <c r="H93" s="1132"/>
      <c r="I93" s="700"/>
      <c r="J93" s="700"/>
      <c r="K93" s="700"/>
      <c r="L93" s="1132"/>
      <c r="M93" s="700"/>
      <c r="N93" s="700"/>
      <c r="O93" s="700"/>
      <c r="P93" s="700"/>
      <c r="Q93" s="700"/>
      <c r="R93" s="700"/>
      <c r="S93" s="700"/>
      <c r="T93" s="700"/>
      <c r="U93" s="700"/>
      <c r="V93" s="700"/>
      <c r="W93" s="700"/>
      <c r="X93" s="700"/>
      <c r="Y93" s="700"/>
      <c r="Z93" s="700"/>
      <c r="AA93" s="700"/>
      <c r="AB93" s="700"/>
      <c r="AC93" s="700"/>
      <c r="AD93" s="700"/>
    </row>
    <row r="94" spans="1:30" ht="15.75" customHeight="1">
      <c r="A94" s="700"/>
      <c r="B94" s="700"/>
      <c r="C94" s="700"/>
      <c r="D94" s="700"/>
      <c r="E94" s="700"/>
      <c r="F94" s="700"/>
      <c r="G94" s="700"/>
      <c r="H94" s="1132"/>
      <c r="I94" s="700"/>
      <c r="J94" s="700"/>
      <c r="K94" s="700"/>
      <c r="L94" s="1132"/>
      <c r="M94" s="700"/>
      <c r="N94" s="700"/>
      <c r="O94" s="700"/>
      <c r="P94" s="700"/>
      <c r="Q94" s="700"/>
      <c r="R94" s="700"/>
      <c r="S94" s="700"/>
      <c r="T94" s="700"/>
      <c r="U94" s="700"/>
      <c r="V94" s="700"/>
      <c r="W94" s="700"/>
      <c r="X94" s="700"/>
      <c r="Y94" s="700"/>
      <c r="Z94" s="700"/>
      <c r="AA94" s="700"/>
      <c r="AB94" s="700"/>
      <c r="AC94" s="700"/>
      <c r="AD94" s="700"/>
    </row>
    <row r="95" spans="1:30" ht="15.75" customHeight="1">
      <c r="A95" s="700"/>
      <c r="B95" s="700"/>
      <c r="C95" s="700"/>
      <c r="D95" s="700"/>
      <c r="E95" s="700"/>
      <c r="F95" s="700"/>
      <c r="G95" s="700"/>
      <c r="H95" s="1132"/>
      <c r="I95" s="700"/>
      <c r="J95" s="700"/>
      <c r="K95" s="700"/>
      <c r="L95" s="1132"/>
      <c r="M95" s="700"/>
      <c r="N95" s="700"/>
      <c r="O95" s="700"/>
      <c r="P95" s="700"/>
      <c r="Q95" s="700"/>
      <c r="R95" s="700"/>
      <c r="S95" s="700"/>
      <c r="T95" s="700"/>
      <c r="U95" s="700"/>
      <c r="V95" s="700"/>
      <c r="W95" s="700"/>
      <c r="X95" s="700"/>
      <c r="Y95" s="700"/>
      <c r="Z95" s="700"/>
      <c r="AA95" s="700"/>
      <c r="AB95" s="700"/>
      <c r="AC95" s="700"/>
      <c r="AD95" s="700"/>
    </row>
    <row r="96" spans="1:30" ht="15.75" customHeight="1">
      <c r="A96" s="700"/>
      <c r="B96" s="700"/>
      <c r="C96" s="700"/>
      <c r="D96" s="700"/>
      <c r="E96" s="700"/>
      <c r="F96" s="700"/>
      <c r="G96" s="700"/>
      <c r="H96" s="1132"/>
      <c r="I96" s="700"/>
      <c r="J96" s="700"/>
      <c r="K96" s="700"/>
      <c r="L96" s="1132"/>
      <c r="M96" s="700"/>
      <c r="N96" s="700"/>
      <c r="O96" s="700"/>
      <c r="P96" s="700"/>
      <c r="Q96" s="700"/>
      <c r="R96" s="700"/>
      <c r="S96" s="700"/>
      <c r="T96" s="700"/>
      <c r="U96" s="700"/>
      <c r="V96" s="700"/>
      <c r="W96" s="700"/>
      <c r="X96" s="700"/>
      <c r="Y96" s="700"/>
      <c r="Z96" s="700"/>
      <c r="AA96" s="700"/>
      <c r="AB96" s="700"/>
      <c r="AC96" s="700"/>
      <c r="AD96" s="700"/>
    </row>
    <row r="97" spans="1:30" ht="15.75" customHeight="1">
      <c r="A97" s="700"/>
      <c r="B97" s="700"/>
      <c r="C97" s="700"/>
      <c r="D97" s="700"/>
      <c r="E97" s="700"/>
      <c r="F97" s="700"/>
      <c r="G97" s="700"/>
      <c r="H97" s="1132"/>
      <c r="I97" s="700"/>
      <c r="J97" s="700"/>
      <c r="K97" s="700"/>
      <c r="L97" s="1132"/>
      <c r="M97" s="700"/>
      <c r="N97" s="700"/>
      <c r="O97" s="700"/>
      <c r="P97" s="700"/>
      <c r="Q97" s="700"/>
      <c r="R97" s="700"/>
      <c r="S97" s="700"/>
      <c r="T97" s="700"/>
      <c r="U97" s="700"/>
      <c r="V97" s="700"/>
      <c r="W97" s="700"/>
      <c r="X97" s="700"/>
      <c r="Y97" s="700"/>
      <c r="Z97" s="700"/>
      <c r="AA97" s="700"/>
      <c r="AB97" s="700"/>
      <c r="AC97" s="700"/>
      <c r="AD97" s="700"/>
    </row>
    <row r="98" spans="1:30" ht="15.75" customHeight="1">
      <c r="A98" s="700"/>
      <c r="B98" s="700"/>
      <c r="C98" s="700"/>
      <c r="D98" s="700"/>
      <c r="E98" s="700"/>
      <c r="F98" s="700"/>
      <c r="G98" s="700"/>
      <c r="H98" s="1132"/>
      <c r="I98" s="700"/>
      <c r="J98" s="700"/>
      <c r="K98" s="700"/>
      <c r="L98" s="1132"/>
      <c r="M98" s="700"/>
      <c r="N98" s="700"/>
      <c r="O98" s="700"/>
      <c r="P98" s="700"/>
      <c r="Q98" s="700"/>
      <c r="R98" s="700"/>
      <c r="S98" s="700"/>
      <c r="T98" s="700"/>
      <c r="U98" s="700"/>
      <c r="V98" s="700"/>
      <c r="W98" s="700"/>
      <c r="X98" s="700"/>
      <c r="Y98" s="700"/>
      <c r="Z98" s="700"/>
      <c r="AA98" s="700"/>
      <c r="AB98" s="700"/>
      <c r="AC98" s="700"/>
      <c r="AD98" s="700"/>
    </row>
    <row r="99" spans="1:30" ht="15.75" customHeight="1">
      <c r="A99" s="700"/>
      <c r="B99" s="700"/>
      <c r="C99" s="700"/>
      <c r="D99" s="700"/>
      <c r="E99" s="700"/>
      <c r="F99" s="700"/>
      <c r="G99" s="700"/>
      <c r="H99" s="1132"/>
      <c r="I99" s="700"/>
      <c r="J99" s="700"/>
      <c r="K99" s="700"/>
      <c r="L99" s="1132"/>
      <c r="M99" s="700"/>
      <c r="N99" s="700"/>
      <c r="O99" s="700"/>
      <c r="P99" s="700"/>
      <c r="Q99" s="700"/>
      <c r="R99" s="700"/>
      <c r="S99" s="700"/>
      <c r="T99" s="700"/>
      <c r="U99" s="700"/>
      <c r="V99" s="700"/>
      <c r="W99" s="700"/>
      <c r="X99" s="700"/>
      <c r="Y99" s="700"/>
      <c r="Z99" s="700"/>
      <c r="AA99" s="700"/>
      <c r="AB99" s="700"/>
      <c r="AC99" s="700"/>
      <c r="AD99" s="700"/>
    </row>
    <row r="100" spans="1:30" ht="15.75" customHeight="1">
      <c r="A100" s="700"/>
      <c r="B100" s="700"/>
      <c r="C100" s="700"/>
      <c r="D100" s="700"/>
      <c r="E100" s="700"/>
      <c r="F100" s="700"/>
      <c r="G100" s="700"/>
      <c r="H100" s="1132"/>
      <c r="I100" s="700"/>
      <c r="J100" s="700"/>
      <c r="K100" s="700"/>
      <c r="L100" s="1132"/>
      <c r="M100" s="700"/>
      <c r="N100" s="700"/>
      <c r="O100" s="700"/>
      <c r="P100" s="700"/>
      <c r="Q100" s="700"/>
      <c r="R100" s="700"/>
      <c r="S100" s="700"/>
      <c r="T100" s="700"/>
      <c r="U100" s="700"/>
      <c r="V100" s="700"/>
      <c r="W100" s="700"/>
      <c r="X100" s="700"/>
      <c r="Y100" s="700"/>
      <c r="Z100" s="700"/>
      <c r="AA100" s="700"/>
      <c r="AB100" s="700"/>
      <c r="AC100" s="700"/>
      <c r="AD100" s="700"/>
    </row>
    <row r="101" spans="1:30" ht="15.75" customHeight="1">
      <c r="A101" s="700"/>
      <c r="B101" s="700"/>
      <c r="C101" s="700"/>
      <c r="D101" s="700"/>
      <c r="E101" s="700"/>
      <c r="F101" s="700"/>
      <c r="G101" s="700"/>
      <c r="H101" s="1132"/>
      <c r="I101" s="700"/>
      <c r="J101" s="700"/>
      <c r="K101" s="700"/>
      <c r="L101" s="1132"/>
      <c r="M101" s="700"/>
      <c r="N101" s="700"/>
      <c r="O101" s="700"/>
      <c r="P101" s="700"/>
      <c r="Q101" s="700"/>
      <c r="R101" s="700"/>
      <c r="S101" s="700"/>
      <c r="T101" s="700"/>
      <c r="U101" s="700"/>
      <c r="V101" s="700"/>
      <c r="W101" s="700"/>
      <c r="X101" s="700"/>
      <c r="Y101" s="700"/>
      <c r="Z101" s="700"/>
      <c r="AA101" s="700"/>
      <c r="AB101" s="700"/>
      <c r="AC101" s="700"/>
      <c r="AD101" s="700"/>
    </row>
    <row r="102" spans="1:30" ht="15.75" customHeight="1">
      <c r="A102" s="700"/>
      <c r="B102" s="700"/>
      <c r="C102" s="700"/>
      <c r="D102" s="700"/>
      <c r="E102" s="700"/>
      <c r="F102" s="700"/>
      <c r="G102" s="700"/>
      <c r="H102" s="1132"/>
      <c r="I102" s="700"/>
      <c r="J102" s="700"/>
      <c r="K102" s="700"/>
      <c r="L102" s="1132"/>
      <c r="M102" s="700"/>
      <c r="N102" s="700"/>
      <c r="O102" s="700"/>
      <c r="P102" s="700"/>
      <c r="Q102" s="700"/>
      <c r="R102" s="700"/>
      <c r="S102" s="700"/>
      <c r="T102" s="700"/>
      <c r="U102" s="700"/>
      <c r="V102" s="700"/>
      <c r="W102" s="700"/>
      <c r="X102" s="700"/>
      <c r="Y102" s="700"/>
      <c r="Z102" s="700"/>
      <c r="AA102" s="700"/>
      <c r="AB102" s="700"/>
      <c r="AC102" s="700"/>
      <c r="AD102" s="700"/>
    </row>
    <row r="103" spans="1:30" ht="15.75" customHeight="1">
      <c r="A103" s="700"/>
      <c r="B103" s="700"/>
      <c r="C103" s="700"/>
      <c r="D103" s="700"/>
      <c r="E103" s="700"/>
      <c r="F103" s="700"/>
      <c r="G103" s="700"/>
      <c r="H103" s="1132"/>
      <c r="I103" s="700"/>
      <c r="J103" s="700"/>
      <c r="K103" s="700"/>
      <c r="L103" s="1132"/>
      <c r="M103" s="700"/>
      <c r="N103" s="700"/>
      <c r="O103" s="700"/>
      <c r="P103" s="700"/>
      <c r="Q103" s="700"/>
      <c r="R103" s="700"/>
      <c r="S103" s="700"/>
      <c r="T103" s="700"/>
      <c r="U103" s="700"/>
      <c r="V103" s="700"/>
      <c r="W103" s="700"/>
      <c r="X103" s="700"/>
      <c r="Y103" s="700"/>
      <c r="Z103" s="700"/>
      <c r="AA103" s="700"/>
      <c r="AB103" s="700"/>
      <c r="AC103" s="700"/>
      <c r="AD103" s="700"/>
    </row>
    <row r="104" spans="1:30" ht="15.75" customHeight="1">
      <c r="A104" s="700"/>
      <c r="B104" s="700"/>
      <c r="C104" s="700"/>
      <c r="D104" s="700"/>
      <c r="E104" s="700"/>
      <c r="F104" s="700"/>
      <c r="G104" s="700"/>
      <c r="H104" s="1132"/>
      <c r="I104" s="700"/>
      <c r="J104" s="700"/>
      <c r="K104" s="700"/>
      <c r="L104" s="1132"/>
      <c r="M104" s="700"/>
      <c r="N104" s="700"/>
      <c r="O104" s="700"/>
      <c r="P104" s="700"/>
      <c r="Q104" s="700"/>
      <c r="R104" s="700"/>
      <c r="S104" s="700"/>
      <c r="T104" s="700"/>
      <c r="U104" s="700"/>
      <c r="V104" s="700"/>
      <c r="W104" s="700"/>
      <c r="X104" s="700"/>
      <c r="Y104" s="700"/>
      <c r="Z104" s="700"/>
      <c r="AA104" s="700"/>
      <c r="AB104" s="700"/>
      <c r="AC104" s="700"/>
      <c r="AD104" s="700"/>
    </row>
    <row r="105" spans="1:30" ht="15.75" customHeight="1">
      <c r="A105" s="700"/>
      <c r="B105" s="700"/>
      <c r="C105" s="700"/>
      <c r="D105" s="700"/>
      <c r="E105" s="700"/>
      <c r="F105" s="700"/>
      <c r="G105" s="700"/>
      <c r="H105" s="1132"/>
      <c r="I105" s="700"/>
      <c r="J105" s="700"/>
      <c r="K105" s="700"/>
      <c r="L105" s="1132"/>
      <c r="M105" s="700"/>
      <c r="N105" s="700"/>
      <c r="O105" s="700"/>
      <c r="P105" s="700"/>
      <c r="Q105" s="700"/>
      <c r="R105" s="700"/>
      <c r="S105" s="700"/>
      <c r="T105" s="700"/>
      <c r="U105" s="700"/>
      <c r="V105" s="700"/>
      <c r="W105" s="700"/>
      <c r="X105" s="700"/>
      <c r="Y105" s="700"/>
      <c r="Z105" s="700"/>
      <c r="AA105" s="700"/>
      <c r="AB105" s="700"/>
      <c r="AC105" s="700"/>
      <c r="AD105" s="700"/>
    </row>
    <row r="106" spans="1:30" ht="15.75" customHeight="1">
      <c r="A106" s="700"/>
      <c r="B106" s="700"/>
      <c r="C106" s="700"/>
      <c r="D106" s="700"/>
      <c r="E106" s="700"/>
      <c r="F106" s="700"/>
      <c r="G106" s="700"/>
      <c r="H106" s="1132"/>
      <c r="I106" s="700"/>
      <c r="J106" s="700"/>
      <c r="K106" s="700"/>
      <c r="L106" s="1132"/>
      <c r="M106" s="700"/>
      <c r="N106" s="700"/>
      <c r="O106" s="700"/>
      <c r="P106" s="700"/>
      <c r="Q106" s="700"/>
      <c r="R106" s="700"/>
      <c r="S106" s="700"/>
      <c r="T106" s="700"/>
      <c r="U106" s="700"/>
      <c r="V106" s="700"/>
      <c r="W106" s="700"/>
      <c r="X106" s="700"/>
      <c r="Y106" s="700"/>
      <c r="Z106" s="700"/>
      <c r="AA106" s="700"/>
      <c r="AB106" s="700"/>
      <c r="AC106" s="700"/>
      <c r="AD106" s="700"/>
    </row>
    <row r="107" spans="1:30" ht="15.75" customHeight="1">
      <c r="A107" s="700"/>
      <c r="B107" s="700"/>
      <c r="C107" s="700"/>
      <c r="D107" s="700"/>
      <c r="E107" s="700"/>
      <c r="F107" s="700"/>
      <c r="G107" s="700"/>
      <c r="H107" s="1132"/>
      <c r="I107" s="700"/>
      <c r="J107" s="700"/>
      <c r="K107" s="700"/>
      <c r="L107" s="1132"/>
      <c r="M107" s="700"/>
      <c r="N107" s="700"/>
      <c r="O107" s="700"/>
      <c r="P107" s="700"/>
      <c r="Q107" s="700"/>
      <c r="R107" s="700"/>
      <c r="S107" s="700"/>
      <c r="T107" s="700"/>
      <c r="U107" s="700"/>
      <c r="V107" s="700"/>
      <c r="W107" s="700"/>
      <c r="X107" s="700"/>
      <c r="Y107" s="700"/>
      <c r="Z107" s="700"/>
      <c r="AA107" s="700"/>
      <c r="AB107" s="700"/>
      <c r="AC107" s="700"/>
      <c r="AD107" s="700"/>
    </row>
    <row r="108" spans="1:30" ht="15.75" customHeight="1">
      <c r="A108" s="700"/>
      <c r="B108" s="700"/>
      <c r="C108" s="700"/>
      <c r="D108" s="700"/>
      <c r="E108" s="700"/>
      <c r="F108" s="700"/>
      <c r="G108" s="700"/>
      <c r="H108" s="1132"/>
      <c r="I108" s="700"/>
      <c r="J108" s="700"/>
      <c r="K108" s="700"/>
      <c r="L108" s="1132"/>
      <c r="M108" s="700"/>
      <c r="N108" s="700"/>
      <c r="O108" s="700"/>
      <c r="P108" s="700"/>
      <c r="Q108" s="700"/>
      <c r="R108" s="700"/>
      <c r="S108" s="700"/>
      <c r="T108" s="700"/>
      <c r="U108" s="700"/>
      <c r="V108" s="700"/>
      <c r="W108" s="700"/>
      <c r="X108" s="700"/>
      <c r="Y108" s="700"/>
      <c r="Z108" s="700"/>
      <c r="AA108" s="700"/>
      <c r="AB108" s="700"/>
      <c r="AC108" s="700"/>
      <c r="AD108" s="700"/>
    </row>
    <row r="109" spans="1:30" ht="15.75" customHeight="1">
      <c r="A109" s="700"/>
      <c r="B109" s="700"/>
      <c r="C109" s="700"/>
      <c r="D109" s="700"/>
      <c r="E109" s="700"/>
      <c r="F109" s="700"/>
      <c r="G109" s="700"/>
      <c r="H109" s="1132"/>
      <c r="I109" s="700"/>
      <c r="J109" s="700"/>
      <c r="K109" s="700"/>
      <c r="L109" s="1132"/>
      <c r="M109" s="700"/>
      <c r="N109" s="700"/>
      <c r="O109" s="700"/>
      <c r="P109" s="700"/>
      <c r="Q109" s="700"/>
      <c r="R109" s="700"/>
      <c r="S109" s="700"/>
      <c r="T109" s="700"/>
      <c r="U109" s="700"/>
      <c r="V109" s="700"/>
      <c r="W109" s="700"/>
      <c r="X109" s="700"/>
      <c r="Y109" s="700"/>
      <c r="Z109" s="700"/>
      <c r="AA109" s="700"/>
      <c r="AB109" s="700"/>
      <c r="AC109" s="700"/>
      <c r="AD109" s="700"/>
    </row>
    <row r="110" spans="1:30" ht="15.75" customHeight="1">
      <c r="A110" s="700"/>
      <c r="B110" s="700"/>
      <c r="C110" s="700"/>
      <c r="D110" s="700"/>
      <c r="E110" s="700"/>
      <c r="F110" s="700"/>
      <c r="G110" s="700"/>
      <c r="H110" s="1132"/>
      <c r="I110" s="700"/>
      <c r="J110" s="700"/>
      <c r="K110" s="700"/>
      <c r="L110" s="1132"/>
      <c r="M110" s="700"/>
      <c r="N110" s="700"/>
      <c r="O110" s="700"/>
      <c r="P110" s="700"/>
      <c r="Q110" s="700"/>
      <c r="R110" s="700"/>
      <c r="S110" s="700"/>
      <c r="T110" s="700"/>
      <c r="U110" s="700"/>
      <c r="V110" s="700"/>
      <c r="W110" s="700"/>
      <c r="X110" s="700"/>
      <c r="Y110" s="700"/>
      <c r="Z110" s="700"/>
      <c r="AA110" s="700"/>
      <c r="AB110" s="700"/>
      <c r="AC110" s="700"/>
      <c r="AD110" s="700"/>
    </row>
    <row r="111" spans="1:30" ht="15.75" customHeight="1">
      <c r="A111" s="700"/>
      <c r="B111" s="700"/>
      <c r="C111" s="700"/>
      <c r="D111" s="700"/>
      <c r="E111" s="700"/>
      <c r="F111" s="700"/>
      <c r="G111" s="700"/>
      <c r="H111" s="1132"/>
      <c r="I111" s="700"/>
      <c r="J111" s="700"/>
      <c r="K111" s="700"/>
      <c r="L111" s="1132"/>
      <c r="M111" s="700"/>
      <c r="N111" s="700"/>
      <c r="O111" s="700"/>
      <c r="P111" s="700"/>
      <c r="Q111" s="700"/>
      <c r="R111" s="700"/>
      <c r="S111" s="700"/>
      <c r="T111" s="700"/>
      <c r="U111" s="700"/>
      <c r="V111" s="700"/>
      <c r="W111" s="700"/>
      <c r="X111" s="700"/>
      <c r="Y111" s="700"/>
      <c r="Z111" s="700"/>
      <c r="AA111" s="700"/>
      <c r="AB111" s="700"/>
      <c r="AC111" s="700"/>
      <c r="AD111" s="700"/>
    </row>
    <row r="112" spans="1:30" ht="15.75" customHeight="1">
      <c r="A112" s="700"/>
      <c r="B112" s="700"/>
      <c r="C112" s="700"/>
      <c r="D112" s="700"/>
      <c r="E112" s="700"/>
      <c r="F112" s="700"/>
      <c r="G112" s="700"/>
      <c r="H112" s="1132"/>
      <c r="I112" s="700"/>
      <c r="J112" s="700"/>
      <c r="K112" s="700"/>
      <c r="L112" s="1132"/>
      <c r="M112" s="700"/>
      <c r="N112" s="700"/>
      <c r="O112" s="700"/>
      <c r="P112" s="700"/>
      <c r="Q112" s="700"/>
      <c r="R112" s="700"/>
      <c r="S112" s="700"/>
      <c r="T112" s="700"/>
      <c r="U112" s="700"/>
      <c r="V112" s="700"/>
      <c r="W112" s="700"/>
      <c r="X112" s="700"/>
      <c r="Y112" s="700"/>
      <c r="Z112" s="700"/>
      <c r="AA112" s="700"/>
      <c r="AB112" s="700"/>
      <c r="AC112" s="700"/>
      <c r="AD112" s="700"/>
    </row>
    <row r="113" spans="1:30" ht="15.75" customHeight="1">
      <c r="A113" s="700"/>
      <c r="B113" s="700"/>
      <c r="C113" s="700"/>
      <c r="D113" s="700"/>
      <c r="E113" s="700"/>
      <c r="F113" s="700"/>
      <c r="G113" s="700"/>
      <c r="H113" s="1132"/>
      <c r="I113" s="700"/>
      <c r="J113" s="700"/>
      <c r="K113" s="700"/>
      <c r="L113" s="1132"/>
      <c r="M113" s="700"/>
      <c r="N113" s="700"/>
      <c r="O113" s="700"/>
      <c r="P113" s="700"/>
      <c r="Q113" s="700"/>
      <c r="R113" s="700"/>
      <c r="S113" s="700"/>
      <c r="T113" s="700"/>
      <c r="U113" s="700"/>
      <c r="V113" s="700"/>
      <c r="W113" s="700"/>
      <c r="X113" s="700"/>
      <c r="Y113" s="700"/>
      <c r="Z113" s="700"/>
      <c r="AA113" s="700"/>
      <c r="AB113" s="700"/>
      <c r="AC113" s="700"/>
      <c r="AD113" s="700"/>
    </row>
    <row r="114" spans="1:30" ht="15.75" customHeight="1">
      <c r="A114" s="700"/>
      <c r="B114" s="700"/>
      <c r="C114" s="700"/>
      <c r="D114" s="700"/>
      <c r="E114" s="700"/>
      <c r="F114" s="700"/>
      <c r="G114" s="700"/>
      <c r="H114" s="1132"/>
      <c r="I114" s="700"/>
      <c r="J114" s="700"/>
      <c r="K114" s="700"/>
      <c r="L114" s="1132"/>
      <c r="M114" s="700"/>
      <c r="N114" s="700"/>
      <c r="O114" s="700"/>
      <c r="P114" s="700"/>
      <c r="Q114" s="700"/>
      <c r="R114" s="700"/>
      <c r="S114" s="700"/>
      <c r="T114" s="700"/>
      <c r="U114" s="700"/>
      <c r="V114" s="700"/>
      <c r="W114" s="700"/>
      <c r="X114" s="700"/>
      <c r="Y114" s="700"/>
      <c r="Z114" s="700"/>
      <c r="AA114" s="700"/>
      <c r="AB114" s="700"/>
      <c r="AC114" s="700"/>
      <c r="AD114" s="700"/>
    </row>
    <row r="115" spans="1:30" ht="15.75" customHeight="1">
      <c r="A115" s="700"/>
      <c r="B115" s="700"/>
      <c r="C115" s="700"/>
      <c r="D115" s="700"/>
      <c r="E115" s="700"/>
      <c r="F115" s="700"/>
      <c r="G115" s="700"/>
      <c r="H115" s="1132"/>
      <c r="I115" s="700"/>
      <c r="J115" s="700"/>
      <c r="K115" s="700"/>
      <c r="L115" s="1132"/>
      <c r="M115" s="700"/>
      <c r="N115" s="700"/>
      <c r="O115" s="700"/>
      <c r="P115" s="700"/>
      <c r="Q115" s="700"/>
      <c r="R115" s="700"/>
      <c r="S115" s="700"/>
      <c r="T115" s="700"/>
      <c r="U115" s="700"/>
      <c r="V115" s="700"/>
      <c r="W115" s="700"/>
      <c r="X115" s="700"/>
      <c r="Y115" s="700"/>
      <c r="Z115" s="700"/>
      <c r="AA115" s="700"/>
      <c r="AB115" s="700"/>
      <c r="AC115" s="700"/>
      <c r="AD115" s="700"/>
    </row>
    <row r="116" spans="1:30" ht="15.75" customHeight="1">
      <c r="A116" s="700"/>
      <c r="B116" s="700"/>
      <c r="C116" s="700"/>
      <c r="D116" s="700"/>
      <c r="E116" s="700"/>
      <c r="F116" s="700"/>
      <c r="G116" s="700"/>
      <c r="H116" s="1132"/>
      <c r="I116" s="700"/>
      <c r="J116" s="700"/>
      <c r="K116" s="700"/>
      <c r="L116" s="1132"/>
      <c r="M116" s="700"/>
      <c r="N116" s="700"/>
      <c r="O116" s="700"/>
      <c r="P116" s="700"/>
      <c r="Q116" s="700"/>
      <c r="R116" s="700"/>
      <c r="S116" s="700"/>
      <c r="T116" s="700"/>
      <c r="U116" s="700"/>
      <c r="V116" s="700"/>
      <c r="W116" s="700"/>
      <c r="X116" s="700"/>
      <c r="Y116" s="700"/>
      <c r="Z116" s="700"/>
      <c r="AA116" s="700"/>
      <c r="AB116" s="700"/>
      <c r="AC116" s="700"/>
      <c r="AD116" s="700"/>
    </row>
    <row r="117" spans="1:30" ht="15.75" customHeight="1">
      <c r="A117" s="700"/>
      <c r="B117" s="700"/>
      <c r="C117" s="700"/>
      <c r="D117" s="700"/>
      <c r="E117" s="700"/>
      <c r="F117" s="700"/>
      <c r="G117" s="700"/>
      <c r="H117" s="1132"/>
      <c r="I117" s="700"/>
      <c r="J117" s="700"/>
      <c r="K117" s="700"/>
      <c r="L117" s="1132"/>
      <c r="M117" s="700"/>
      <c r="N117" s="700"/>
      <c r="O117" s="700"/>
      <c r="P117" s="700"/>
      <c r="Q117" s="700"/>
      <c r="R117" s="700"/>
      <c r="S117" s="700"/>
      <c r="T117" s="700"/>
      <c r="U117" s="700"/>
      <c r="V117" s="700"/>
      <c r="W117" s="700"/>
      <c r="X117" s="700"/>
      <c r="Y117" s="700"/>
      <c r="Z117" s="700"/>
      <c r="AA117" s="700"/>
      <c r="AB117" s="700"/>
      <c r="AC117" s="700"/>
      <c r="AD117" s="700"/>
    </row>
    <row r="118" spans="1:30" ht="15.75" customHeight="1">
      <c r="A118" s="700"/>
      <c r="B118" s="700"/>
      <c r="C118" s="700"/>
      <c r="D118" s="700"/>
      <c r="E118" s="700"/>
      <c r="F118" s="700"/>
      <c r="G118" s="700"/>
      <c r="H118" s="1132"/>
      <c r="I118" s="700"/>
      <c r="J118" s="700"/>
      <c r="K118" s="700"/>
      <c r="L118" s="1132"/>
      <c r="M118" s="700"/>
      <c r="N118" s="700"/>
      <c r="O118" s="700"/>
      <c r="P118" s="700"/>
      <c r="Q118" s="700"/>
      <c r="R118" s="700"/>
      <c r="S118" s="700"/>
      <c r="T118" s="700"/>
      <c r="U118" s="700"/>
      <c r="V118" s="700"/>
      <c r="W118" s="700"/>
      <c r="X118" s="700"/>
      <c r="Y118" s="700"/>
      <c r="Z118" s="700"/>
      <c r="AA118" s="700"/>
      <c r="AB118" s="700"/>
      <c r="AC118" s="700"/>
      <c r="AD118" s="700"/>
    </row>
    <row r="119" spans="1:30" ht="15.75" customHeight="1">
      <c r="A119" s="700"/>
      <c r="B119" s="700"/>
      <c r="C119" s="700"/>
      <c r="D119" s="700"/>
      <c r="E119" s="700"/>
      <c r="F119" s="700"/>
      <c r="G119" s="700"/>
      <c r="H119" s="1132"/>
      <c r="I119" s="700"/>
      <c r="J119" s="700"/>
      <c r="K119" s="700"/>
      <c r="L119" s="1132"/>
      <c r="M119" s="700"/>
      <c r="N119" s="700"/>
      <c r="O119" s="700"/>
      <c r="P119" s="700"/>
      <c r="Q119" s="700"/>
      <c r="R119" s="700"/>
      <c r="S119" s="700"/>
      <c r="T119" s="700"/>
      <c r="U119" s="700"/>
      <c r="V119" s="700"/>
      <c r="W119" s="700"/>
      <c r="X119" s="700"/>
      <c r="Y119" s="700"/>
      <c r="Z119" s="700"/>
      <c r="AA119" s="700"/>
      <c r="AB119" s="700"/>
      <c r="AC119" s="700"/>
      <c r="AD119" s="700"/>
    </row>
    <row r="120" spans="1:30" ht="15.75" customHeight="1">
      <c r="A120" s="700"/>
      <c r="B120" s="700"/>
      <c r="C120" s="700"/>
      <c r="D120" s="700"/>
      <c r="E120" s="700"/>
      <c r="F120" s="700"/>
      <c r="G120" s="700"/>
      <c r="H120" s="1132"/>
      <c r="I120" s="700"/>
      <c r="J120" s="700"/>
      <c r="K120" s="700"/>
      <c r="L120" s="1132"/>
      <c r="M120" s="700"/>
      <c r="N120" s="700"/>
      <c r="O120" s="700"/>
      <c r="P120" s="700"/>
      <c r="Q120" s="700"/>
      <c r="R120" s="700"/>
      <c r="S120" s="700"/>
      <c r="T120" s="700"/>
      <c r="U120" s="700"/>
      <c r="V120" s="700"/>
      <c r="W120" s="700"/>
      <c r="X120" s="700"/>
      <c r="Y120" s="700"/>
      <c r="Z120" s="700"/>
      <c r="AA120" s="700"/>
      <c r="AB120" s="700"/>
      <c r="AC120" s="700"/>
      <c r="AD120" s="700"/>
    </row>
    <row r="121" spans="1:30" ht="15.75" customHeight="1">
      <c r="A121" s="700"/>
      <c r="B121" s="700"/>
      <c r="C121" s="700"/>
      <c r="D121" s="700"/>
      <c r="E121" s="700"/>
      <c r="F121" s="700"/>
      <c r="G121" s="700"/>
      <c r="H121" s="1132"/>
      <c r="I121" s="700"/>
      <c r="J121" s="700"/>
      <c r="K121" s="700"/>
      <c r="L121" s="1132"/>
      <c r="M121" s="700"/>
      <c r="N121" s="700"/>
      <c r="O121" s="700"/>
      <c r="P121" s="700"/>
      <c r="Q121" s="700"/>
      <c r="R121" s="700"/>
      <c r="S121" s="700"/>
      <c r="T121" s="700"/>
      <c r="U121" s="700"/>
      <c r="V121" s="700"/>
      <c r="W121" s="700"/>
      <c r="X121" s="700"/>
      <c r="Y121" s="700"/>
      <c r="Z121" s="700"/>
      <c r="AA121" s="700"/>
      <c r="AB121" s="700"/>
      <c r="AC121" s="700"/>
      <c r="AD121" s="700"/>
    </row>
    <row r="122" spans="1:30" ht="15.75" customHeight="1">
      <c r="A122" s="700"/>
      <c r="B122" s="700"/>
      <c r="C122" s="700"/>
      <c r="D122" s="700"/>
      <c r="E122" s="700"/>
      <c r="F122" s="700"/>
      <c r="G122" s="700"/>
      <c r="H122" s="1132"/>
      <c r="I122" s="700"/>
      <c r="J122" s="700"/>
      <c r="K122" s="700"/>
      <c r="L122" s="1132"/>
      <c r="M122" s="700"/>
      <c r="N122" s="700"/>
      <c r="O122" s="700"/>
      <c r="P122" s="700"/>
      <c r="Q122" s="700"/>
      <c r="R122" s="700"/>
      <c r="S122" s="700"/>
      <c r="T122" s="700"/>
      <c r="U122" s="700"/>
      <c r="V122" s="700"/>
      <c r="W122" s="700"/>
      <c r="X122" s="700"/>
      <c r="Y122" s="700"/>
      <c r="Z122" s="700"/>
      <c r="AA122" s="700"/>
      <c r="AB122" s="700"/>
      <c r="AC122" s="700"/>
      <c r="AD122" s="700"/>
    </row>
    <row r="123" spans="1:30" ht="15.75" customHeight="1">
      <c r="A123" s="700"/>
      <c r="B123" s="700"/>
      <c r="C123" s="700"/>
      <c r="D123" s="700"/>
      <c r="E123" s="700"/>
      <c r="F123" s="700"/>
      <c r="G123" s="700"/>
      <c r="H123" s="1132"/>
      <c r="I123" s="700"/>
      <c r="J123" s="700"/>
      <c r="K123" s="700"/>
      <c r="L123" s="1132"/>
      <c r="M123" s="700"/>
      <c r="N123" s="700"/>
      <c r="O123" s="700"/>
      <c r="P123" s="700"/>
      <c r="Q123" s="700"/>
      <c r="R123" s="700"/>
      <c r="S123" s="700"/>
      <c r="T123" s="700"/>
      <c r="U123" s="700"/>
      <c r="V123" s="700"/>
      <c r="W123" s="700"/>
      <c r="X123" s="700"/>
      <c r="Y123" s="700"/>
      <c r="Z123" s="700"/>
      <c r="AA123" s="700"/>
      <c r="AB123" s="700"/>
      <c r="AC123" s="700"/>
      <c r="AD123" s="700"/>
    </row>
    <row r="124" spans="1:30" ht="15.75" customHeight="1">
      <c r="A124" s="700"/>
      <c r="B124" s="700"/>
      <c r="C124" s="700"/>
      <c r="D124" s="700"/>
      <c r="E124" s="700"/>
      <c r="F124" s="700"/>
      <c r="G124" s="700"/>
      <c r="H124" s="1132"/>
      <c r="I124" s="700"/>
      <c r="J124" s="700"/>
      <c r="K124" s="700"/>
      <c r="L124" s="1132"/>
      <c r="M124" s="700"/>
      <c r="N124" s="700"/>
      <c r="O124" s="700"/>
      <c r="P124" s="700"/>
      <c r="Q124" s="700"/>
      <c r="R124" s="700"/>
      <c r="S124" s="700"/>
      <c r="T124" s="700"/>
      <c r="U124" s="700"/>
      <c r="V124" s="700"/>
      <c r="W124" s="700"/>
      <c r="X124" s="700"/>
      <c r="Y124" s="700"/>
      <c r="Z124" s="700"/>
      <c r="AA124" s="700"/>
      <c r="AB124" s="700"/>
      <c r="AC124" s="700"/>
      <c r="AD124" s="700"/>
    </row>
    <row r="125" spans="1:30" ht="15.75" customHeight="1">
      <c r="A125" s="700"/>
      <c r="B125" s="700"/>
      <c r="C125" s="700"/>
      <c r="D125" s="700"/>
      <c r="E125" s="700"/>
      <c r="F125" s="700"/>
      <c r="G125" s="700"/>
      <c r="H125" s="1132"/>
      <c r="I125" s="700"/>
      <c r="J125" s="700"/>
      <c r="K125" s="700"/>
      <c r="L125" s="1132"/>
      <c r="M125" s="700"/>
      <c r="N125" s="700"/>
      <c r="O125" s="700"/>
      <c r="P125" s="700"/>
      <c r="Q125" s="700"/>
      <c r="R125" s="700"/>
      <c r="S125" s="700"/>
      <c r="T125" s="700"/>
      <c r="U125" s="700"/>
      <c r="V125" s="700"/>
      <c r="W125" s="700"/>
      <c r="X125" s="700"/>
      <c r="Y125" s="700"/>
      <c r="Z125" s="700"/>
      <c r="AA125" s="700"/>
      <c r="AB125" s="700"/>
      <c r="AC125" s="700"/>
      <c r="AD125" s="700"/>
    </row>
    <row r="126" spans="1:30" ht="15.75" customHeight="1">
      <c r="A126" s="700"/>
      <c r="B126" s="700"/>
      <c r="C126" s="700"/>
      <c r="D126" s="700"/>
      <c r="E126" s="700"/>
      <c r="F126" s="700"/>
      <c r="G126" s="700"/>
      <c r="H126" s="1132"/>
      <c r="I126" s="700"/>
      <c r="J126" s="700"/>
      <c r="K126" s="700"/>
      <c r="L126" s="1132"/>
      <c r="M126" s="700"/>
      <c r="N126" s="700"/>
      <c r="O126" s="700"/>
      <c r="P126" s="700"/>
      <c r="Q126" s="700"/>
      <c r="R126" s="700"/>
      <c r="S126" s="700"/>
      <c r="T126" s="700"/>
      <c r="U126" s="700"/>
      <c r="V126" s="700"/>
      <c r="W126" s="700"/>
      <c r="X126" s="700"/>
      <c r="Y126" s="700"/>
      <c r="Z126" s="700"/>
      <c r="AA126" s="700"/>
      <c r="AB126" s="700"/>
      <c r="AC126" s="700"/>
      <c r="AD126" s="700"/>
    </row>
    <row r="127" spans="1:30" ht="15.75" customHeight="1">
      <c r="A127" s="700"/>
      <c r="B127" s="700"/>
      <c r="C127" s="700"/>
      <c r="D127" s="700"/>
      <c r="E127" s="700"/>
      <c r="F127" s="700"/>
      <c r="G127" s="700"/>
      <c r="H127" s="1132"/>
      <c r="I127" s="700"/>
      <c r="J127" s="700"/>
      <c r="K127" s="700"/>
      <c r="L127" s="1132"/>
      <c r="M127" s="700"/>
      <c r="N127" s="700"/>
      <c r="O127" s="700"/>
      <c r="P127" s="700"/>
      <c r="Q127" s="700"/>
      <c r="R127" s="700"/>
      <c r="S127" s="700"/>
      <c r="T127" s="700"/>
      <c r="U127" s="700"/>
      <c r="V127" s="700"/>
      <c r="W127" s="700"/>
      <c r="X127" s="700"/>
      <c r="Y127" s="700"/>
      <c r="Z127" s="700"/>
      <c r="AA127" s="700"/>
      <c r="AB127" s="700"/>
      <c r="AC127" s="700"/>
      <c r="AD127" s="700"/>
    </row>
    <row r="128" spans="1:30" ht="15.75" customHeight="1">
      <c r="A128" s="700"/>
      <c r="B128" s="700"/>
      <c r="C128" s="700"/>
      <c r="D128" s="700"/>
      <c r="E128" s="700"/>
      <c r="F128" s="700"/>
      <c r="G128" s="700"/>
      <c r="H128" s="1132"/>
      <c r="I128" s="700"/>
      <c r="J128" s="700"/>
      <c r="K128" s="700"/>
      <c r="L128" s="1132"/>
      <c r="M128" s="700"/>
      <c r="N128" s="700"/>
      <c r="O128" s="700"/>
      <c r="P128" s="700"/>
      <c r="Q128" s="700"/>
      <c r="R128" s="700"/>
      <c r="S128" s="700"/>
      <c r="T128" s="700"/>
      <c r="U128" s="700"/>
      <c r="V128" s="700"/>
      <c r="W128" s="700"/>
      <c r="X128" s="700"/>
      <c r="Y128" s="700"/>
      <c r="Z128" s="700"/>
      <c r="AA128" s="700"/>
      <c r="AB128" s="700"/>
      <c r="AC128" s="700"/>
      <c r="AD128" s="700"/>
    </row>
    <row r="129" spans="1:30" ht="15.75" customHeight="1">
      <c r="A129" s="700"/>
      <c r="B129" s="700"/>
      <c r="C129" s="700"/>
      <c r="D129" s="700"/>
      <c r="E129" s="700"/>
      <c r="F129" s="700"/>
      <c r="G129" s="700"/>
      <c r="H129" s="1132"/>
      <c r="I129" s="700"/>
      <c r="J129" s="700"/>
      <c r="K129" s="700"/>
      <c r="L129" s="1132"/>
      <c r="M129" s="700"/>
      <c r="N129" s="700"/>
      <c r="O129" s="700"/>
      <c r="P129" s="700"/>
      <c r="Q129" s="700"/>
      <c r="R129" s="700"/>
      <c r="S129" s="700"/>
      <c r="T129" s="700"/>
      <c r="U129" s="700"/>
      <c r="V129" s="700"/>
      <c r="W129" s="700"/>
      <c r="X129" s="700"/>
      <c r="Y129" s="700"/>
      <c r="Z129" s="700"/>
      <c r="AA129" s="700"/>
      <c r="AB129" s="700"/>
      <c r="AC129" s="700"/>
      <c r="AD129" s="700"/>
    </row>
    <row r="130" spans="1:30" ht="15.75" customHeight="1">
      <c r="A130" s="700"/>
      <c r="B130" s="700"/>
      <c r="C130" s="700"/>
      <c r="D130" s="700"/>
      <c r="E130" s="700"/>
      <c r="F130" s="700"/>
      <c r="G130" s="700"/>
      <c r="H130" s="1132"/>
      <c r="I130" s="700"/>
      <c r="J130" s="700"/>
      <c r="K130" s="700"/>
      <c r="L130" s="1132"/>
      <c r="M130" s="700"/>
      <c r="N130" s="700"/>
      <c r="O130" s="700"/>
      <c r="P130" s="700"/>
      <c r="Q130" s="700"/>
      <c r="R130" s="700"/>
      <c r="S130" s="700"/>
      <c r="T130" s="700"/>
      <c r="U130" s="700"/>
      <c r="V130" s="700"/>
      <c r="W130" s="700"/>
      <c r="X130" s="700"/>
      <c r="Y130" s="700"/>
      <c r="Z130" s="700"/>
      <c r="AA130" s="700"/>
      <c r="AB130" s="700"/>
      <c r="AC130" s="700"/>
      <c r="AD130" s="700"/>
    </row>
    <row r="131" spans="1:30" ht="15.75" customHeight="1">
      <c r="A131" s="700"/>
      <c r="B131" s="700"/>
      <c r="C131" s="700"/>
      <c r="D131" s="700"/>
      <c r="E131" s="700"/>
      <c r="F131" s="700"/>
      <c r="G131" s="700"/>
      <c r="H131" s="1132"/>
      <c r="I131" s="700"/>
      <c r="J131" s="700"/>
      <c r="K131" s="700"/>
      <c r="L131" s="1132"/>
      <c r="M131" s="700"/>
      <c r="N131" s="700"/>
      <c r="O131" s="700"/>
      <c r="P131" s="700"/>
      <c r="Q131" s="700"/>
      <c r="R131" s="700"/>
      <c r="S131" s="700"/>
      <c r="T131" s="700"/>
      <c r="U131" s="700"/>
      <c r="V131" s="700"/>
      <c r="W131" s="700"/>
      <c r="X131" s="700"/>
      <c r="Y131" s="700"/>
      <c r="Z131" s="700"/>
      <c r="AA131" s="700"/>
      <c r="AB131" s="700"/>
      <c r="AC131" s="700"/>
      <c r="AD131" s="700"/>
    </row>
    <row r="132" spans="1:30" ht="15.75" customHeight="1">
      <c r="A132" s="700"/>
      <c r="B132" s="700"/>
      <c r="C132" s="700"/>
      <c r="D132" s="700"/>
      <c r="E132" s="700"/>
      <c r="F132" s="700"/>
      <c r="G132" s="700"/>
      <c r="H132" s="1132"/>
      <c r="I132" s="700"/>
      <c r="J132" s="700"/>
      <c r="K132" s="700"/>
      <c r="L132" s="1132"/>
      <c r="M132" s="700"/>
      <c r="N132" s="700"/>
      <c r="O132" s="700"/>
      <c r="P132" s="700"/>
      <c r="Q132" s="700"/>
      <c r="R132" s="700"/>
      <c r="S132" s="700"/>
      <c r="T132" s="700"/>
      <c r="U132" s="700"/>
      <c r="V132" s="700"/>
      <c r="W132" s="700"/>
      <c r="X132" s="700"/>
      <c r="Y132" s="700"/>
      <c r="Z132" s="700"/>
      <c r="AA132" s="700"/>
      <c r="AB132" s="700"/>
      <c r="AC132" s="700"/>
      <c r="AD132" s="700"/>
    </row>
    <row r="133" spans="1:30" ht="15.75" customHeight="1">
      <c r="A133" s="700"/>
      <c r="B133" s="700"/>
      <c r="C133" s="700"/>
      <c r="D133" s="700"/>
      <c r="E133" s="700"/>
      <c r="F133" s="700"/>
      <c r="G133" s="700"/>
      <c r="H133" s="1132"/>
      <c r="I133" s="700"/>
      <c r="J133" s="700"/>
      <c r="K133" s="700"/>
      <c r="L133" s="1132"/>
      <c r="M133" s="700"/>
      <c r="N133" s="700"/>
      <c r="O133" s="700"/>
      <c r="P133" s="700"/>
      <c r="Q133" s="700"/>
      <c r="R133" s="700"/>
      <c r="S133" s="700"/>
      <c r="T133" s="700"/>
      <c r="U133" s="700"/>
      <c r="V133" s="700"/>
      <c r="W133" s="700"/>
      <c r="X133" s="700"/>
      <c r="Y133" s="700"/>
      <c r="Z133" s="700"/>
      <c r="AA133" s="700"/>
      <c r="AB133" s="700"/>
      <c r="AC133" s="700"/>
      <c r="AD133" s="700"/>
    </row>
    <row r="134" spans="1:30" ht="15.75" customHeight="1">
      <c r="A134" s="700"/>
      <c r="B134" s="700"/>
      <c r="C134" s="700"/>
      <c r="D134" s="700"/>
      <c r="E134" s="700"/>
      <c r="F134" s="700"/>
      <c r="G134" s="700"/>
      <c r="H134" s="1132"/>
      <c r="I134" s="700"/>
      <c r="J134" s="700"/>
      <c r="K134" s="700"/>
      <c r="L134" s="1132"/>
      <c r="M134" s="700"/>
      <c r="N134" s="700"/>
      <c r="O134" s="700"/>
      <c r="P134" s="700"/>
      <c r="Q134" s="700"/>
      <c r="R134" s="700"/>
      <c r="S134" s="700"/>
      <c r="T134" s="700"/>
      <c r="U134" s="700"/>
      <c r="V134" s="700"/>
      <c r="W134" s="700"/>
      <c r="X134" s="700"/>
      <c r="Y134" s="700"/>
      <c r="Z134" s="700"/>
      <c r="AA134" s="700"/>
      <c r="AB134" s="700"/>
      <c r="AC134" s="700"/>
      <c r="AD134" s="700"/>
    </row>
    <row r="135" spans="1:30" ht="15.75" customHeight="1">
      <c r="A135" s="700"/>
      <c r="B135" s="700"/>
      <c r="C135" s="700"/>
      <c r="D135" s="700"/>
      <c r="E135" s="700"/>
      <c r="F135" s="700"/>
      <c r="G135" s="700"/>
      <c r="H135" s="1132"/>
      <c r="I135" s="700"/>
      <c r="J135" s="700"/>
      <c r="K135" s="700"/>
      <c r="L135" s="1132"/>
      <c r="M135" s="700"/>
      <c r="N135" s="700"/>
      <c r="O135" s="700"/>
      <c r="P135" s="700"/>
      <c r="Q135" s="700"/>
      <c r="R135" s="700"/>
      <c r="S135" s="700"/>
      <c r="T135" s="700"/>
      <c r="U135" s="700"/>
      <c r="V135" s="700"/>
      <c r="W135" s="700"/>
      <c r="X135" s="700"/>
      <c r="Y135" s="700"/>
      <c r="Z135" s="700"/>
      <c r="AA135" s="700"/>
      <c r="AB135" s="700"/>
      <c r="AC135" s="700"/>
      <c r="AD135" s="700"/>
    </row>
    <row r="136" spans="1:30" ht="15.75" customHeight="1">
      <c r="A136" s="700"/>
      <c r="B136" s="700"/>
      <c r="C136" s="700"/>
      <c r="D136" s="700"/>
      <c r="E136" s="700"/>
      <c r="F136" s="700"/>
      <c r="G136" s="700"/>
      <c r="H136" s="1132"/>
      <c r="I136" s="700"/>
      <c r="J136" s="700"/>
      <c r="K136" s="700"/>
      <c r="L136" s="1132"/>
      <c r="M136" s="700"/>
      <c r="N136" s="700"/>
      <c r="O136" s="700"/>
      <c r="P136" s="700"/>
      <c r="Q136" s="700"/>
      <c r="R136" s="700"/>
      <c r="S136" s="700"/>
      <c r="T136" s="700"/>
      <c r="U136" s="700"/>
      <c r="V136" s="700"/>
      <c r="W136" s="700"/>
      <c r="X136" s="700"/>
      <c r="Y136" s="700"/>
      <c r="Z136" s="700"/>
      <c r="AA136" s="700"/>
      <c r="AB136" s="700"/>
      <c r="AC136" s="700"/>
      <c r="AD136" s="700"/>
    </row>
    <row r="137" spans="1:30" ht="15.75" customHeight="1">
      <c r="A137" s="700"/>
      <c r="B137" s="700"/>
      <c r="C137" s="700"/>
      <c r="D137" s="700"/>
      <c r="E137" s="700"/>
      <c r="F137" s="700"/>
      <c r="G137" s="700"/>
      <c r="H137" s="1132"/>
      <c r="I137" s="700"/>
      <c r="J137" s="700"/>
      <c r="K137" s="700"/>
      <c r="L137" s="1132"/>
      <c r="M137" s="700"/>
      <c r="N137" s="700"/>
      <c r="O137" s="700"/>
      <c r="P137" s="700"/>
      <c r="Q137" s="700"/>
      <c r="R137" s="700"/>
      <c r="S137" s="700"/>
      <c r="T137" s="700"/>
      <c r="U137" s="700"/>
      <c r="V137" s="700"/>
      <c r="W137" s="700"/>
      <c r="X137" s="700"/>
      <c r="Y137" s="700"/>
      <c r="Z137" s="700"/>
      <c r="AA137" s="700"/>
      <c r="AB137" s="700"/>
      <c r="AC137" s="700"/>
      <c r="AD137" s="700"/>
    </row>
    <row r="138" spans="1:30" ht="15.75" customHeight="1">
      <c r="A138" s="700"/>
      <c r="B138" s="700"/>
      <c r="C138" s="700"/>
      <c r="D138" s="700"/>
      <c r="E138" s="700"/>
      <c r="F138" s="700"/>
      <c r="G138" s="700"/>
      <c r="H138" s="1132"/>
      <c r="I138" s="700"/>
      <c r="J138" s="700"/>
      <c r="K138" s="700"/>
      <c r="L138" s="1132"/>
      <c r="M138" s="700"/>
      <c r="N138" s="700"/>
      <c r="O138" s="700"/>
      <c r="P138" s="700"/>
      <c r="Q138" s="700"/>
      <c r="R138" s="700"/>
      <c r="S138" s="700"/>
      <c r="T138" s="700"/>
      <c r="U138" s="700"/>
      <c r="V138" s="700"/>
      <c r="W138" s="700"/>
      <c r="X138" s="700"/>
      <c r="Y138" s="700"/>
      <c r="Z138" s="700"/>
      <c r="AA138" s="700"/>
      <c r="AB138" s="700"/>
      <c r="AC138" s="700"/>
      <c r="AD138" s="700"/>
    </row>
    <row r="139" spans="1:30" ht="15.75" customHeight="1">
      <c r="A139" s="700"/>
      <c r="B139" s="700"/>
      <c r="C139" s="700"/>
      <c r="D139" s="700"/>
      <c r="E139" s="700"/>
      <c r="F139" s="700"/>
      <c r="G139" s="700"/>
      <c r="H139" s="1132"/>
      <c r="I139" s="700"/>
      <c r="J139" s="700"/>
      <c r="K139" s="700"/>
      <c r="L139" s="1132"/>
      <c r="M139" s="700"/>
      <c r="N139" s="700"/>
      <c r="O139" s="700"/>
      <c r="P139" s="700"/>
      <c r="Q139" s="700"/>
      <c r="R139" s="700"/>
      <c r="S139" s="700"/>
      <c r="T139" s="700"/>
      <c r="U139" s="700"/>
      <c r="V139" s="700"/>
      <c r="W139" s="700"/>
      <c r="X139" s="700"/>
      <c r="Y139" s="700"/>
      <c r="Z139" s="700"/>
      <c r="AA139" s="700"/>
      <c r="AB139" s="700"/>
      <c r="AC139" s="700"/>
      <c r="AD139" s="700"/>
    </row>
    <row r="140" spans="1:30" ht="15.75" customHeight="1">
      <c r="A140" s="700"/>
      <c r="B140" s="700"/>
      <c r="C140" s="700"/>
      <c r="D140" s="700"/>
      <c r="E140" s="700"/>
      <c r="F140" s="700"/>
      <c r="G140" s="700"/>
      <c r="H140" s="1132"/>
      <c r="I140" s="700"/>
      <c r="J140" s="700"/>
      <c r="K140" s="700"/>
      <c r="L140" s="1132"/>
      <c r="M140" s="700"/>
      <c r="N140" s="700"/>
      <c r="O140" s="700"/>
      <c r="P140" s="700"/>
      <c r="Q140" s="700"/>
      <c r="R140" s="700"/>
      <c r="S140" s="700"/>
      <c r="T140" s="700"/>
      <c r="U140" s="700"/>
      <c r="V140" s="700"/>
      <c r="W140" s="700"/>
      <c r="X140" s="700"/>
      <c r="Y140" s="700"/>
      <c r="Z140" s="700"/>
      <c r="AA140" s="700"/>
      <c r="AB140" s="700"/>
      <c r="AC140" s="700"/>
      <c r="AD140" s="700"/>
    </row>
    <row r="141" spans="1:30" ht="15.75" customHeight="1">
      <c r="A141" s="700"/>
      <c r="B141" s="700"/>
      <c r="C141" s="700"/>
      <c r="D141" s="700"/>
      <c r="E141" s="700"/>
      <c r="F141" s="700"/>
      <c r="G141" s="700"/>
      <c r="H141" s="1132"/>
      <c r="I141" s="700"/>
      <c r="J141" s="700"/>
      <c r="K141" s="700"/>
      <c r="L141" s="1132"/>
      <c r="M141" s="700"/>
      <c r="N141" s="700"/>
      <c r="O141" s="700"/>
      <c r="P141" s="700"/>
      <c r="Q141" s="700"/>
      <c r="R141" s="700"/>
      <c r="S141" s="700"/>
      <c r="T141" s="700"/>
      <c r="U141" s="700"/>
      <c r="V141" s="700"/>
      <c r="W141" s="700"/>
      <c r="X141" s="700"/>
      <c r="Y141" s="700"/>
      <c r="Z141" s="700"/>
      <c r="AA141" s="700"/>
      <c r="AB141" s="700"/>
      <c r="AC141" s="700"/>
      <c r="AD141" s="700"/>
    </row>
    <row r="142" spans="1:30" ht="15.75" customHeight="1">
      <c r="A142" s="700"/>
      <c r="B142" s="700"/>
      <c r="C142" s="700"/>
      <c r="D142" s="700"/>
      <c r="E142" s="700"/>
      <c r="F142" s="700"/>
      <c r="G142" s="700"/>
      <c r="H142" s="1132"/>
      <c r="I142" s="700"/>
      <c r="J142" s="700"/>
      <c r="K142" s="700"/>
      <c r="L142" s="1132"/>
      <c r="M142" s="700"/>
      <c r="N142" s="700"/>
      <c r="O142" s="700"/>
      <c r="P142" s="700"/>
      <c r="Q142" s="700"/>
      <c r="R142" s="700"/>
      <c r="S142" s="700"/>
      <c r="T142" s="700"/>
      <c r="U142" s="700"/>
      <c r="V142" s="700"/>
      <c r="W142" s="700"/>
      <c r="X142" s="700"/>
      <c r="Y142" s="700"/>
      <c r="Z142" s="700"/>
      <c r="AA142" s="700"/>
      <c r="AB142" s="700"/>
      <c r="AC142" s="700"/>
      <c r="AD142" s="700"/>
    </row>
    <row r="143" spans="1:30" ht="15.75" customHeight="1">
      <c r="A143" s="700"/>
      <c r="B143" s="700"/>
      <c r="C143" s="700"/>
      <c r="D143" s="700"/>
      <c r="E143" s="700"/>
      <c r="F143" s="700"/>
      <c r="G143" s="700"/>
      <c r="H143" s="1132"/>
      <c r="I143" s="700"/>
      <c r="J143" s="700"/>
      <c r="K143" s="700"/>
      <c r="L143" s="1132"/>
      <c r="M143" s="700"/>
      <c r="N143" s="700"/>
      <c r="O143" s="700"/>
      <c r="P143" s="700"/>
      <c r="Q143" s="700"/>
      <c r="R143" s="700"/>
      <c r="S143" s="700"/>
      <c r="T143" s="700"/>
      <c r="U143" s="700"/>
      <c r="V143" s="700"/>
      <c r="W143" s="700"/>
      <c r="X143" s="700"/>
      <c r="Y143" s="700"/>
      <c r="Z143" s="700"/>
      <c r="AA143" s="700"/>
      <c r="AB143" s="700"/>
      <c r="AC143" s="700"/>
      <c r="AD143" s="700"/>
    </row>
    <row r="144" spans="1:30" ht="15.75" customHeight="1">
      <c r="A144" s="700"/>
      <c r="B144" s="700"/>
      <c r="C144" s="700"/>
      <c r="D144" s="700"/>
      <c r="E144" s="700"/>
      <c r="F144" s="700"/>
      <c r="G144" s="700"/>
      <c r="H144" s="1132"/>
      <c r="I144" s="700"/>
      <c r="J144" s="700"/>
      <c r="K144" s="700"/>
      <c r="L144" s="1132"/>
      <c r="M144" s="700"/>
      <c r="N144" s="700"/>
      <c r="O144" s="700"/>
      <c r="P144" s="700"/>
      <c r="Q144" s="700"/>
      <c r="R144" s="700"/>
      <c r="S144" s="700"/>
      <c r="T144" s="700"/>
      <c r="U144" s="700"/>
      <c r="V144" s="700"/>
      <c r="W144" s="700"/>
      <c r="X144" s="700"/>
      <c r="Y144" s="700"/>
      <c r="Z144" s="700"/>
      <c r="AA144" s="700"/>
      <c r="AB144" s="700"/>
      <c r="AC144" s="700"/>
      <c r="AD144" s="700"/>
    </row>
    <row r="145" spans="1:30" ht="15.75" customHeight="1">
      <c r="A145" s="700"/>
      <c r="B145" s="700"/>
      <c r="C145" s="700"/>
      <c r="D145" s="700"/>
      <c r="E145" s="700"/>
      <c r="F145" s="700"/>
      <c r="G145" s="700"/>
      <c r="H145" s="1132"/>
      <c r="I145" s="700"/>
      <c r="J145" s="700"/>
      <c r="K145" s="700"/>
      <c r="L145" s="1132"/>
      <c r="M145" s="700"/>
      <c r="N145" s="700"/>
      <c r="O145" s="700"/>
      <c r="P145" s="700"/>
      <c r="Q145" s="700"/>
      <c r="R145" s="700"/>
      <c r="S145" s="700"/>
      <c r="T145" s="700"/>
      <c r="U145" s="700"/>
      <c r="V145" s="700"/>
      <c r="W145" s="700"/>
      <c r="X145" s="700"/>
      <c r="Y145" s="700"/>
      <c r="Z145" s="700"/>
      <c r="AA145" s="700"/>
      <c r="AB145" s="700"/>
      <c r="AC145" s="700"/>
      <c r="AD145" s="700"/>
    </row>
    <row r="146" spans="1:30" ht="15.75" customHeight="1">
      <c r="A146" s="700"/>
      <c r="B146" s="700"/>
      <c r="C146" s="700"/>
      <c r="D146" s="700"/>
      <c r="E146" s="700"/>
      <c r="F146" s="700"/>
      <c r="G146" s="700"/>
      <c r="H146" s="1132"/>
      <c r="I146" s="700"/>
      <c r="J146" s="700"/>
      <c r="K146" s="700"/>
      <c r="L146" s="1132"/>
      <c r="M146" s="700"/>
      <c r="N146" s="700"/>
      <c r="O146" s="700"/>
      <c r="P146" s="700"/>
      <c r="Q146" s="700"/>
      <c r="R146" s="700"/>
      <c r="S146" s="700"/>
      <c r="T146" s="700"/>
      <c r="U146" s="700"/>
      <c r="V146" s="700"/>
      <c r="W146" s="700"/>
      <c r="X146" s="700"/>
      <c r="Y146" s="700"/>
      <c r="Z146" s="700"/>
      <c r="AA146" s="700"/>
      <c r="AB146" s="700"/>
      <c r="AC146" s="700"/>
      <c r="AD146" s="700"/>
    </row>
    <row r="147" spans="1:30" ht="15.75" customHeight="1">
      <c r="A147" s="700"/>
      <c r="B147" s="700"/>
      <c r="C147" s="700"/>
      <c r="D147" s="700"/>
      <c r="E147" s="700"/>
      <c r="F147" s="700"/>
      <c r="G147" s="700"/>
      <c r="H147" s="1132"/>
      <c r="I147" s="700"/>
      <c r="J147" s="700"/>
      <c r="K147" s="700"/>
      <c r="L147" s="1132"/>
      <c r="M147" s="700"/>
      <c r="N147" s="700"/>
      <c r="O147" s="700"/>
      <c r="P147" s="700"/>
      <c r="Q147" s="700"/>
      <c r="R147" s="700"/>
      <c r="S147" s="700"/>
      <c r="T147" s="700"/>
      <c r="U147" s="700"/>
      <c r="V147" s="700"/>
      <c r="W147" s="700"/>
      <c r="X147" s="700"/>
      <c r="Y147" s="700"/>
      <c r="Z147" s="700"/>
      <c r="AA147" s="700"/>
      <c r="AB147" s="700"/>
      <c r="AC147" s="700"/>
      <c r="AD147" s="700"/>
    </row>
    <row r="148" spans="1:30" ht="15.75" customHeight="1">
      <c r="A148" s="700"/>
      <c r="B148" s="700"/>
      <c r="C148" s="700"/>
      <c r="D148" s="700"/>
      <c r="E148" s="700"/>
      <c r="F148" s="700"/>
      <c r="G148" s="700"/>
      <c r="H148" s="1132"/>
      <c r="I148" s="700"/>
      <c r="J148" s="700"/>
      <c r="K148" s="700"/>
      <c r="L148" s="1132"/>
      <c r="M148" s="700"/>
      <c r="N148" s="700"/>
      <c r="O148" s="700"/>
      <c r="P148" s="700"/>
      <c r="Q148" s="700"/>
      <c r="R148" s="700"/>
      <c r="S148" s="700"/>
      <c r="T148" s="700"/>
      <c r="U148" s="700"/>
      <c r="V148" s="700"/>
      <c r="W148" s="700"/>
      <c r="X148" s="700"/>
      <c r="Y148" s="700"/>
      <c r="Z148" s="700"/>
      <c r="AA148" s="700"/>
      <c r="AB148" s="700"/>
      <c r="AC148" s="700"/>
      <c r="AD148" s="700"/>
    </row>
    <row r="149" spans="1:30" ht="15.75" customHeight="1">
      <c r="A149" s="700"/>
      <c r="B149" s="700"/>
      <c r="C149" s="700"/>
      <c r="D149" s="700"/>
      <c r="E149" s="700"/>
      <c r="F149" s="700"/>
      <c r="G149" s="700"/>
      <c r="H149" s="1132"/>
      <c r="I149" s="700"/>
      <c r="J149" s="700"/>
      <c r="K149" s="700"/>
      <c r="L149" s="1132"/>
      <c r="M149" s="700"/>
      <c r="N149" s="700"/>
      <c r="O149" s="700"/>
      <c r="P149" s="700"/>
      <c r="Q149" s="700"/>
      <c r="R149" s="700"/>
      <c r="S149" s="700"/>
      <c r="T149" s="700"/>
      <c r="U149" s="700"/>
      <c r="V149" s="700"/>
      <c r="W149" s="700"/>
      <c r="X149" s="700"/>
      <c r="Y149" s="700"/>
      <c r="Z149" s="700"/>
      <c r="AA149" s="700"/>
      <c r="AB149" s="700"/>
      <c r="AC149" s="700"/>
      <c r="AD149" s="700"/>
    </row>
    <row r="150" spans="1:30" ht="15.75" customHeight="1">
      <c r="A150" s="700"/>
      <c r="B150" s="700"/>
      <c r="C150" s="700"/>
      <c r="D150" s="700"/>
      <c r="E150" s="700"/>
      <c r="F150" s="700"/>
      <c r="G150" s="700"/>
      <c r="H150" s="1132"/>
      <c r="I150" s="700"/>
      <c r="J150" s="700"/>
      <c r="K150" s="700"/>
      <c r="L150" s="1132"/>
      <c r="M150" s="700"/>
      <c r="N150" s="700"/>
      <c r="O150" s="700"/>
      <c r="P150" s="700"/>
      <c r="Q150" s="700"/>
      <c r="R150" s="700"/>
      <c r="S150" s="700"/>
      <c r="T150" s="700"/>
      <c r="U150" s="700"/>
      <c r="V150" s="700"/>
      <c r="W150" s="700"/>
      <c r="X150" s="700"/>
      <c r="Y150" s="700"/>
      <c r="Z150" s="700"/>
      <c r="AA150" s="700"/>
      <c r="AB150" s="700"/>
      <c r="AC150" s="700"/>
      <c r="AD150" s="700"/>
    </row>
    <row r="151" spans="1:30" ht="15.75" customHeight="1">
      <c r="A151" s="700"/>
      <c r="B151" s="700"/>
      <c r="C151" s="700"/>
      <c r="D151" s="700"/>
      <c r="E151" s="700"/>
      <c r="F151" s="700"/>
      <c r="G151" s="700"/>
      <c r="H151" s="1132"/>
      <c r="I151" s="700"/>
      <c r="J151" s="700"/>
      <c r="K151" s="700"/>
      <c r="L151" s="1132"/>
      <c r="M151" s="700"/>
      <c r="N151" s="700"/>
      <c r="O151" s="700"/>
      <c r="P151" s="700"/>
      <c r="Q151" s="700"/>
      <c r="R151" s="700"/>
      <c r="S151" s="700"/>
      <c r="T151" s="700"/>
      <c r="U151" s="700"/>
      <c r="V151" s="700"/>
      <c r="W151" s="700"/>
      <c r="X151" s="700"/>
      <c r="Y151" s="700"/>
      <c r="Z151" s="700"/>
      <c r="AA151" s="700"/>
      <c r="AB151" s="700"/>
      <c r="AC151" s="700"/>
      <c r="AD151" s="700"/>
    </row>
    <row r="152" spans="1:30" ht="15.75" customHeight="1">
      <c r="A152" s="700"/>
      <c r="B152" s="700"/>
      <c r="C152" s="700"/>
      <c r="D152" s="700"/>
      <c r="E152" s="700"/>
      <c r="F152" s="700"/>
      <c r="G152" s="700"/>
      <c r="H152" s="1132"/>
      <c r="I152" s="700"/>
      <c r="J152" s="700"/>
      <c r="K152" s="700"/>
      <c r="L152" s="1132"/>
      <c r="M152" s="700"/>
      <c r="N152" s="700"/>
      <c r="O152" s="700"/>
      <c r="P152" s="700"/>
      <c r="Q152" s="700"/>
      <c r="R152" s="700"/>
      <c r="S152" s="700"/>
      <c r="T152" s="700"/>
      <c r="U152" s="700"/>
      <c r="V152" s="700"/>
      <c r="W152" s="700"/>
      <c r="X152" s="700"/>
      <c r="Y152" s="700"/>
      <c r="Z152" s="700"/>
      <c r="AA152" s="700"/>
      <c r="AB152" s="700"/>
      <c r="AC152" s="700"/>
      <c r="AD152" s="700"/>
    </row>
    <row r="153" spans="1:30" ht="15.75" customHeight="1">
      <c r="A153" s="700"/>
      <c r="B153" s="700"/>
      <c r="C153" s="700"/>
      <c r="D153" s="700"/>
      <c r="E153" s="700"/>
      <c r="F153" s="700"/>
      <c r="G153" s="700"/>
      <c r="H153" s="1132"/>
      <c r="I153" s="700"/>
      <c r="J153" s="700"/>
      <c r="K153" s="700"/>
      <c r="L153" s="1132"/>
      <c r="M153" s="700"/>
      <c r="N153" s="700"/>
      <c r="O153" s="700"/>
      <c r="P153" s="700"/>
      <c r="Q153" s="700"/>
      <c r="R153" s="700"/>
      <c r="S153" s="700"/>
      <c r="T153" s="700"/>
      <c r="U153" s="700"/>
      <c r="V153" s="700"/>
      <c r="W153" s="700"/>
      <c r="X153" s="700"/>
      <c r="Y153" s="700"/>
      <c r="Z153" s="700"/>
      <c r="AA153" s="700"/>
      <c r="AB153" s="700"/>
      <c r="AC153" s="700"/>
      <c r="AD153" s="700"/>
    </row>
    <row r="154" spans="1:30" ht="15.75" customHeight="1">
      <c r="A154" s="700"/>
      <c r="B154" s="700"/>
      <c r="C154" s="700"/>
      <c r="D154" s="700"/>
      <c r="E154" s="700"/>
      <c r="F154" s="700"/>
      <c r="G154" s="700"/>
      <c r="H154" s="1132"/>
      <c r="I154" s="700"/>
      <c r="J154" s="700"/>
      <c r="K154" s="700"/>
      <c r="L154" s="1132"/>
      <c r="M154" s="700"/>
      <c r="N154" s="700"/>
      <c r="O154" s="700"/>
      <c r="P154" s="700"/>
      <c r="Q154" s="700"/>
      <c r="R154" s="700"/>
      <c r="S154" s="700"/>
      <c r="T154" s="700"/>
      <c r="U154" s="700"/>
      <c r="V154" s="700"/>
      <c r="W154" s="700"/>
      <c r="X154" s="700"/>
      <c r="Y154" s="700"/>
      <c r="Z154" s="700"/>
      <c r="AA154" s="700"/>
      <c r="AB154" s="700"/>
      <c r="AC154" s="700"/>
      <c r="AD154" s="700"/>
    </row>
    <row r="155" spans="1:30" ht="15.75" customHeight="1">
      <c r="A155" s="700"/>
      <c r="B155" s="700"/>
      <c r="C155" s="700"/>
      <c r="D155" s="700"/>
      <c r="E155" s="700"/>
      <c r="F155" s="700"/>
      <c r="G155" s="700"/>
      <c r="H155" s="1132"/>
      <c r="I155" s="700"/>
      <c r="J155" s="700"/>
      <c r="K155" s="700"/>
      <c r="L155" s="1132"/>
      <c r="M155" s="700"/>
      <c r="N155" s="700"/>
      <c r="O155" s="700"/>
      <c r="P155" s="700"/>
      <c r="Q155" s="700"/>
      <c r="R155" s="700"/>
      <c r="S155" s="700"/>
      <c r="T155" s="700"/>
      <c r="U155" s="700"/>
      <c r="V155" s="700"/>
      <c r="W155" s="700"/>
      <c r="X155" s="700"/>
      <c r="Y155" s="700"/>
      <c r="Z155" s="700"/>
      <c r="AA155" s="700"/>
      <c r="AB155" s="700"/>
      <c r="AC155" s="700"/>
      <c r="AD155" s="700"/>
    </row>
    <row r="156" spans="1:30" ht="15.75" customHeight="1">
      <c r="A156" s="700"/>
      <c r="B156" s="700"/>
      <c r="C156" s="700"/>
      <c r="D156" s="700"/>
      <c r="E156" s="700"/>
      <c r="F156" s="700"/>
      <c r="G156" s="700"/>
      <c r="H156" s="1132"/>
      <c r="I156" s="700"/>
      <c r="J156" s="700"/>
      <c r="K156" s="700"/>
      <c r="L156" s="1132"/>
      <c r="M156" s="700"/>
      <c r="N156" s="700"/>
      <c r="O156" s="700"/>
      <c r="P156" s="700"/>
      <c r="Q156" s="700"/>
      <c r="R156" s="700"/>
      <c r="S156" s="700"/>
      <c r="T156" s="700"/>
      <c r="U156" s="700"/>
      <c r="V156" s="700"/>
      <c r="W156" s="700"/>
      <c r="X156" s="700"/>
      <c r="Y156" s="700"/>
      <c r="Z156" s="700"/>
      <c r="AA156" s="700"/>
      <c r="AB156" s="700"/>
      <c r="AC156" s="700"/>
      <c r="AD156" s="700"/>
    </row>
    <row r="157" spans="1:30" ht="15.75" customHeight="1">
      <c r="A157" s="700"/>
      <c r="B157" s="700"/>
      <c r="C157" s="700"/>
      <c r="D157" s="700"/>
      <c r="E157" s="700"/>
      <c r="F157" s="700"/>
      <c r="G157" s="700"/>
      <c r="H157" s="1132"/>
      <c r="I157" s="700"/>
      <c r="J157" s="700"/>
      <c r="K157" s="700"/>
      <c r="L157" s="1132"/>
      <c r="M157" s="700"/>
      <c r="N157" s="700"/>
      <c r="O157" s="700"/>
      <c r="P157" s="700"/>
      <c r="Q157" s="700"/>
      <c r="R157" s="700"/>
      <c r="S157" s="700"/>
      <c r="T157" s="700"/>
      <c r="U157" s="700"/>
      <c r="V157" s="700"/>
      <c r="W157" s="700"/>
      <c r="X157" s="700"/>
      <c r="Y157" s="700"/>
      <c r="Z157" s="700"/>
      <c r="AA157" s="700"/>
      <c r="AB157" s="700"/>
      <c r="AC157" s="700"/>
      <c r="AD157" s="700"/>
    </row>
    <row r="158" spans="1:30" ht="15.75" customHeight="1">
      <c r="A158" s="700"/>
      <c r="B158" s="700"/>
      <c r="C158" s="700"/>
      <c r="D158" s="700"/>
      <c r="E158" s="700"/>
      <c r="F158" s="700"/>
      <c r="G158" s="700"/>
      <c r="H158" s="1132"/>
      <c r="I158" s="700"/>
      <c r="J158" s="700"/>
      <c r="K158" s="700"/>
      <c r="L158" s="1132"/>
      <c r="M158" s="700"/>
      <c r="N158" s="700"/>
      <c r="O158" s="700"/>
      <c r="P158" s="700"/>
      <c r="Q158" s="700"/>
      <c r="R158" s="700"/>
      <c r="S158" s="700"/>
      <c r="T158" s="700"/>
      <c r="U158" s="700"/>
      <c r="V158" s="700"/>
      <c r="W158" s="700"/>
      <c r="X158" s="700"/>
      <c r="Y158" s="700"/>
      <c r="Z158" s="700"/>
      <c r="AA158" s="700"/>
      <c r="AB158" s="700"/>
      <c r="AC158" s="700"/>
      <c r="AD158" s="700"/>
    </row>
    <row r="159" spans="1:30" ht="15.75" customHeight="1">
      <c r="A159" s="700"/>
      <c r="B159" s="700"/>
      <c r="C159" s="700"/>
      <c r="D159" s="700"/>
      <c r="E159" s="700"/>
      <c r="F159" s="700"/>
      <c r="G159" s="700"/>
      <c r="H159" s="1132"/>
      <c r="I159" s="700"/>
      <c r="J159" s="700"/>
      <c r="K159" s="700"/>
      <c r="L159" s="1132"/>
      <c r="M159" s="700"/>
      <c r="N159" s="700"/>
      <c r="O159" s="700"/>
      <c r="P159" s="700"/>
      <c r="Q159" s="700"/>
      <c r="R159" s="700"/>
      <c r="S159" s="700"/>
      <c r="T159" s="700"/>
      <c r="U159" s="700"/>
      <c r="V159" s="700"/>
      <c r="W159" s="700"/>
      <c r="X159" s="700"/>
      <c r="Y159" s="700"/>
      <c r="Z159" s="700"/>
      <c r="AA159" s="700"/>
      <c r="AB159" s="700"/>
      <c r="AC159" s="700"/>
      <c r="AD159" s="700"/>
    </row>
    <row r="160" spans="1:30" ht="15.75" customHeight="1">
      <c r="A160" s="700"/>
      <c r="B160" s="700"/>
      <c r="C160" s="700"/>
      <c r="D160" s="700"/>
      <c r="E160" s="700"/>
      <c r="F160" s="700"/>
      <c r="G160" s="700"/>
      <c r="H160" s="1132"/>
      <c r="I160" s="700"/>
      <c r="J160" s="700"/>
      <c r="K160" s="700"/>
      <c r="L160" s="1132"/>
      <c r="M160" s="700"/>
      <c r="N160" s="700"/>
      <c r="O160" s="700"/>
      <c r="P160" s="700"/>
      <c r="Q160" s="700"/>
      <c r="R160" s="700"/>
      <c r="S160" s="700"/>
      <c r="T160" s="700"/>
      <c r="U160" s="700"/>
      <c r="V160" s="700"/>
      <c r="W160" s="700"/>
      <c r="X160" s="700"/>
      <c r="Y160" s="700"/>
      <c r="Z160" s="700"/>
      <c r="AA160" s="700"/>
      <c r="AB160" s="700"/>
      <c r="AC160" s="700"/>
      <c r="AD160" s="700"/>
    </row>
    <row r="161" spans="1:30" ht="15.75" customHeight="1">
      <c r="A161" s="700"/>
      <c r="B161" s="700"/>
      <c r="C161" s="700"/>
      <c r="D161" s="700"/>
      <c r="E161" s="700"/>
      <c r="F161" s="700"/>
      <c r="G161" s="700"/>
      <c r="H161" s="1132"/>
      <c r="I161" s="700"/>
      <c r="J161" s="700"/>
      <c r="K161" s="700"/>
      <c r="L161" s="1132"/>
      <c r="M161" s="700"/>
      <c r="N161" s="700"/>
      <c r="O161" s="700"/>
      <c r="P161" s="700"/>
      <c r="Q161" s="700"/>
      <c r="R161" s="700"/>
      <c r="S161" s="700"/>
      <c r="T161" s="700"/>
      <c r="U161" s="700"/>
      <c r="V161" s="700"/>
      <c r="W161" s="700"/>
      <c r="X161" s="700"/>
      <c r="Y161" s="700"/>
      <c r="Z161" s="700"/>
      <c r="AA161" s="700"/>
      <c r="AB161" s="700"/>
      <c r="AC161" s="700"/>
      <c r="AD161" s="700"/>
    </row>
    <row r="162" spans="1:30" ht="15.75" customHeight="1">
      <c r="A162" s="700"/>
      <c r="B162" s="700"/>
      <c r="C162" s="700"/>
      <c r="D162" s="700"/>
      <c r="E162" s="700"/>
      <c r="F162" s="700"/>
      <c r="G162" s="700"/>
      <c r="H162" s="1132"/>
      <c r="I162" s="700"/>
      <c r="J162" s="700"/>
      <c r="K162" s="700"/>
      <c r="L162" s="1132"/>
      <c r="M162" s="700"/>
      <c r="N162" s="700"/>
      <c r="O162" s="700"/>
      <c r="P162" s="700"/>
      <c r="Q162" s="700"/>
      <c r="R162" s="700"/>
      <c r="S162" s="700"/>
      <c r="T162" s="700"/>
      <c r="U162" s="700"/>
      <c r="V162" s="700"/>
      <c r="W162" s="700"/>
      <c r="X162" s="700"/>
      <c r="Y162" s="700"/>
      <c r="Z162" s="700"/>
      <c r="AA162" s="700"/>
      <c r="AB162" s="700"/>
      <c r="AC162" s="700"/>
      <c r="AD162" s="700"/>
    </row>
    <row r="163" spans="1:30" ht="15.75" customHeight="1">
      <c r="A163" s="700"/>
      <c r="B163" s="700"/>
      <c r="C163" s="700"/>
      <c r="D163" s="700"/>
      <c r="E163" s="700"/>
      <c r="F163" s="700"/>
      <c r="G163" s="700"/>
      <c r="H163" s="1132"/>
      <c r="I163" s="700"/>
      <c r="J163" s="700"/>
      <c r="K163" s="700"/>
      <c r="L163" s="1132"/>
      <c r="M163" s="700"/>
      <c r="N163" s="700"/>
      <c r="O163" s="700"/>
      <c r="P163" s="700"/>
      <c r="Q163" s="700"/>
      <c r="R163" s="700"/>
      <c r="S163" s="700"/>
      <c r="T163" s="700"/>
      <c r="U163" s="700"/>
      <c r="V163" s="700"/>
      <c r="W163" s="700"/>
      <c r="X163" s="700"/>
      <c r="Y163" s="700"/>
      <c r="Z163" s="700"/>
      <c r="AA163" s="700"/>
      <c r="AB163" s="700"/>
      <c r="AC163" s="700"/>
      <c r="AD163" s="700"/>
    </row>
    <row r="164" spans="1:30" ht="15.75" customHeight="1">
      <c r="A164" s="700"/>
      <c r="B164" s="700"/>
      <c r="C164" s="700"/>
      <c r="D164" s="700"/>
      <c r="E164" s="700"/>
      <c r="F164" s="700"/>
      <c r="G164" s="700"/>
      <c r="H164" s="1132"/>
      <c r="I164" s="700"/>
      <c r="J164" s="700"/>
      <c r="K164" s="700"/>
      <c r="L164" s="1132"/>
      <c r="M164" s="700"/>
      <c r="N164" s="700"/>
      <c r="O164" s="700"/>
      <c r="P164" s="700"/>
      <c r="Q164" s="700"/>
      <c r="R164" s="700"/>
      <c r="S164" s="700"/>
      <c r="T164" s="700"/>
      <c r="U164" s="700"/>
      <c r="V164" s="700"/>
      <c r="W164" s="700"/>
      <c r="X164" s="700"/>
      <c r="Y164" s="700"/>
      <c r="Z164" s="700"/>
      <c r="AA164" s="700"/>
      <c r="AB164" s="700"/>
      <c r="AC164" s="700"/>
      <c r="AD164" s="700"/>
    </row>
    <row r="165" spans="1:30" ht="15.75" customHeight="1">
      <c r="A165" s="700"/>
      <c r="B165" s="700"/>
      <c r="C165" s="700"/>
      <c r="D165" s="700"/>
      <c r="E165" s="700"/>
      <c r="F165" s="700"/>
      <c r="G165" s="700"/>
      <c r="H165" s="1132"/>
      <c r="I165" s="700"/>
      <c r="J165" s="700"/>
      <c r="K165" s="700"/>
      <c r="L165" s="1132"/>
      <c r="M165" s="700"/>
      <c r="N165" s="700"/>
      <c r="O165" s="700"/>
      <c r="P165" s="700"/>
      <c r="Q165" s="700"/>
      <c r="R165" s="700"/>
      <c r="S165" s="700"/>
      <c r="T165" s="700"/>
      <c r="U165" s="700"/>
      <c r="V165" s="700"/>
      <c r="W165" s="700"/>
      <c r="X165" s="700"/>
      <c r="Y165" s="700"/>
      <c r="Z165" s="700"/>
      <c r="AA165" s="700"/>
      <c r="AB165" s="700"/>
      <c r="AC165" s="700"/>
      <c r="AD165" s="700"/>
    </row>
    <row r="166" spans="1:30" ht="15.75" customHeight="1">
      <c r="A166" s="700"/>
      <c r="B166" s="700"/>
      <c r="C166" s="700"/>
      <c r="D166" s="700"/>
      <c r="E166" s="700"/>
      <c r="F166" s="700"/>
      <c r="G166" s="700"/>
      <c r="H166" s="1132"/>
      <c r="I166" s="700"/>
      <c r="J166" s="700"/>
      <c r="K166" s="700"/>
      <c r="L166" s="1132"/>
      <c r="M166" s="700"/>
      <c r="N166" s="700"/>
      <c r="O166" s="700"/>
      <c r="P166" s="700"/>
      <c r="Q166" s="700"/>
      <c r="R166" s="700"/>
      <c r="S166" s="700"/>
      <c r="T166" s="700"/>
      <c r="U166" s="700"/>
      <c r="V166" s="700"/>
      <c r="W166" s="700"/>
      <c r="X166" s="700"/>
      <c r="Y166" s="700"/>
      <c r="Z166" s="700"/>
      <c r="AA166" s="700"/>
      <c r="AB166" s="700"/>
      <c r="AC166" s="700"/>
      <c r="AD166" s="700"/>
    </row>
    <row r="167" spans="1:30" ht="15.75" customHeight="1">
      <c r="A167" s="700"/>
      <c r="B167" s="700"/>
      <c r="C167" s="700"/>
      <c r="D167" s="700"/>
      <c r="E167" s="700"/>
      <c r="F167" s="700"/>
      <c r="G167" s="700"/>
      <c r="H167" s="1132"/>
      <c r="I167" s="700"/>
      <c r="J167" s="700"/>
      <c r="K167" s="700"/>
      <c r="L167" s="1132"/>
      <c r="M167" s="700"/>
      <c r="N167" s="700"/>
      <c r="O167" s="700"/>
      <c r="P167" s="700"/>
      <c r="Q167" s="700"/>
      <c r="R167" s="700"/>
      <c r="S167" s="700"/>
      <c r="T167" s="700"/>
      <c r="U167" s="700"/>
      <c r="V167" s="700"/>
      <c r="W167" s="700"/>
      <c r="X167" s="700"/>
      <c r="Y167" s="700"/>
      <c r="Z167" s="700"/>
      <c r="AA167" s="700"/>
      <c r="AB167" s="700"/>
      <c r="AC167" s="700"/>
      <c r="AD167" s="700"/>
    </row>
    <row r="168" spans="1:30" ht="15.75" customHeight="1">
      <c r="A168" s="700"/>
      <c r="B168" s="700"/>
      <c r="C168" s="700"/>
      <c r="D168" s="700"/>
      <c r="E168" s="700"/>
      <c r="F168" s="700"/>
      <c r="G168" s="700"/>
      <c r="H168" s="1132"/>
      <c r="I168" s="700"/>
      <c r="J168" s="700"/>
      <c r="K168" s="700"/>
      <c r="L168" s="1132"/>
      <c r="M168" s="700"/>
      <c r="N168" s="700"/>
      <c r="O168" s="700"/>
      <c r="P168" s="700"/>
      <c r="Q168" s="700"/>
      <c r="R168" s="700"/>
      <c r="S168" s="700"/>
      <c r="T168" s="700"/>
      <c r="U168" s="700"/>
      <c r="V168" s="700"/>
      <c r="W168" s="700"/>
      <c r="X168" s="700"/>
      <c r="Y168" s="700"/>
      <c r="Z168" s="700"/>
      <c r="AA168" s="700"/>
      <c r="AB168" s="700"/>
      <c r="AC168" s="700"/>
      <c r="AD168" s="700"/>
    </row>
    <row r="169" spans="1:30" ht="15.75" customHeight="1">
      <c r="A169" s="700"/>
      <c r="B169" s="700"/>
      <c r="C169" s="700"/>
      <c r="D169" s="700"/>
      <c r="E169" s="700"/>
      <c r="F169" s="700"/>
      <c r="G169" s="700"/>
      <c r="H169" s="1132"/>
      <c r="I169" s="700"/>
      <c r="J169" s="700"/>
      <c r="K169" s="700"/>
      <c r="L169" s="1132"/>
      <c r="M169" s="700"/>
      <c r="N169" s="700"/>
      <c r="O169" s="700"/>
      <c r="P169" s="700"/>
      <c r="Q169" s="700"/>
      <c r="R169" s="700"/>
      <c r="S169" s="700"/>
      <c r="T169" s="700"/>
      <c r="U169" s="700"/>
      <c r="V169" s="700"/>
      <c r="W169" s="700"/>
      <c r="X169" s="700"/>
      <c r="Y169" s="700"/>
      <c r="Z169" s="700"/>
      <c r="AA169" s="700"/>
      <c r="AB169" s="700"/>
      <c r="AC169" s="700"/>
      <c r="AD169" s="700"/>
    </row>
    <row r="170" spans="1:30" ht="15.75" customHeight="1">
      <c r="A170" s="700"/>
      <c r="B170" s="700"/>
      <c r="C170" s="700"/>
      <c r="D170" s="700"/>
      <c r="E170" s="700"/>
      <c r="F170" s="700"/>
      <c r="G170" s="700"/>
      <c r="H170" s="1132"/>
      <c r="I170" s="700"/>
      <c r="J170" s="700"/>
      <c r="K170" s="700"/>
      <c r="L170" s="1132"/>
      <c r="M170" s="700"/>
      <c r="N170" s="700"/>
      <c r="O170" s="700"/>
      <c r="P170" s="700"/>
      <c r="Q170" s="700"/>
      <c r="R170" s="700"/>
      <c r="S170" s="700"/>
      <c r="T170" s="700"/>
      <c r="U170" s="700"/>
      <c r="V170" s="700"/>
      <c r="W170" s="700"/>
      <c r="X170" s="700"/>
      <c r="Y170" s="700"/>
      <c r="Z170" s="700"/>
      <c r="AA170" s="700"/>
      <c r="AB170" s="700"/>
      <c r="AC170" s="700"/>
      <c r="AD170" s="700"/>
    </row>
    <row r="171" spans="1:30" ht="15.75" customHeight="1">
      <c r="A171" s="700"/>
      <c r="B171" s="700"/>
      <c r="C171" s="700"/>
      <c r="D171" s="700"/>
      <c r="E171" s="700"/>
      <c r="F171" s="700"/>
      <c r="G171" s="700"/>
      <c r="H171" s="1132"/>
      <c r="I171" s="700"/>
      <c r="J171" s="700"/>
      <c r="K171" s="700"/>
      <c r="L171" s="1132"/>
      <c r="M171" s="700"/>
      <c r="N171" s="700"/>
      <c r="O171" s="700"/>
      <c r="P171" s="700"/>
      <c r="Q171" s="700"/>
      <c r="R171" s="700"/>
      <c r="S171" s="700"/>
      <c r="T171" s="700"/>
      <c r="U171" s="700"/>
      <c r="V171" s="700"/>
      <c r="W171" s="700"/>
      <c r="X171" s="700"/>
      <c r="Y171" s="700"/>
      <c r="Z171" s="700"/>
      <c r="AA171" s="700"/>
      <c r="AB171" s="700"/>
      <c r="AC171" s="700"/>
      <c r="AD171" s="700"/>
    </row>
    <row r="172" spans="1:30" ht="15.75" customHeight="1">
      <c r="A172" s="700"/>
      <c r="B172" s="700"/>
      <c r="C172" s="700"/>
      <c r="D172" s="700"/>
      <c r="E172" s="700"/>
      <c r="F172" s="700"/>
      <c r="G172" s="700"/>
      <c r="H172" s="1132"/>
      <c r="I172" s="700"/>
      <c r="J172" s="700"/>
      <c r="K172" s="700"/>
      <c r="L172" s="1132"/>
      <c r="M172" s="700"/>
      <c r="N172" s="700"/>
      <c r="O172" s="700"/>
      <c r="P172" s="700"/>
      <c r="Q172" s="700"/>
      <c r="R172" s="700"/>
      <c r="S172" s="700"/>
      <c r="T172" s="700"/>
      <c r="U172" s="700"/>
      <c r="V172" s="700"/>
      <c r="W172" s="700"/>
      <c r="X172" s="700"/>
      <c r="Y172" s="700"/>
      <c r="Z172" s="700"/>
      <c r="AA172" s="700"/>
      <c r="AB172" s="700"/>
      <c r="AC172" s="700"/>
      <c r="AD172" s="700"/>
    </row>
    <row r="173" spans="1:30" ht="15.75" customHeight="1">
      <c r="A173" s="700"/>
      <c r="B173" s="700"/>
      <c r="C173" s="700"/>
      <c r="D173" s="700"/>
      <c r="E173" s="700"/>
      <c r="F173" s="700"/>
      <c r="G173" s="700"/>
      <c r="H173" s="1132"/>
      <c r="I173" s="700"/>
      <c r="J173" s="700"/>
      <c r="K173" s="700"/>
      <c r="L173" s="1132"/>
      <c r="M173" s="700"/>
      <c r="N173" s="700"/>
      <c r="O173" s="700"/>
      <c r="P173" s="700"/>
      <c r="Q173" s="700"/>
      <c r="R173" s="700"/>
      <c r="S173" s="700"/>
      <c r="T173" s="700"/>
      <c r="U173" s="700"/>
      <c r="V173" s="700"/>
      <c r="W173" s="700"/>
      <c r="X173" s="700"/>
      <c r="Y173" s="700"/>
      <c r="Z173" s="700"/>
      <c r="AA173" s="700"/>
      <c r="AB173" s="700"/>
      <c r="AC173" s="700"/>
      <c r="AD173" s="700"/>
    </row>
    <row r="174" spans="1:30" ht="15.75" customHeight="1">
      <c r="A174" s="700"/>
      <c r="B174" s="700"/>
      <c r="C174" s="700"/>
      <c r="D174" s="700"/>
      <c r="E174" s="700"/>
      <c r="F174" s="700"/>
      <c r="G174" s="700"/>
      <c r="H174" s="1132"/>
      <c r="I174" s="700"/>
      <c r="J174" s="700"/>
      <c r="K174" s="700"/>
      <c r="L174" s="1132"/>
      <c r="M174" s="700"/>
      <c r="N174" s="700"/>
      <c r="O174" s="700"/>
      <c r="P174" s="700"/>
      <c r="Q174" s="700"/>
      <c r="R174" s="700"/>
      <c r="S174" s="700"/>
      <c r="T174" s="700"/>
      <c r="U174" s="700"/>
      <c r="V174" s="700"/>
      <c r="W174" s="700"/>
      <c r="X174" s="700"/>
      <c r="Y174" s="700"/>
      <c r="Z174" s="700"/>
      <c r="AA174" s="700"/>
      <c r="AB174" s="700"/>
      <c r="AC174" s="700"/>
      <c r="AD174" s="700"/>
    </row>
    <row r="175" spans="1:30" ht="15.75" customHeight="1">
      <c r="A175" s="700"/>
      <c r="B175" s="700"/>
      <c r="C175" s="700"/>
      <c r="D175" s="700"/>
      <c r="E175" s="700"/>
      <c r="F175" s="700"/>
      <c r="G175" s="700"/>
      <c r="H175" s="1132"/>
      <c r="I175" s="700"/>
      <c r="J175" s="700"/>
      <c r="K175" s="700"/>
      <c r="L175" s="1132"/>
      <c r="M175" s="700"/>
      <c r="N175" s="700"/>
      <c r="O175" s="700"/>
      <c r="P175" s="700"/>
      <c r="Q175" s="700"/>
      <c r="R175" s="700"/>
      <c r="S175" s="700"/>
      <c r="T175" s="700"/>
      <c r="U175" s="700"/>
      <c r="V175" s="700"/>
      <c r="W175" s="700"/>
      <c r="X175" s="700"/>
      <c r="Y175" s="700"/>
      <c r="Z175" s="700"/>
      <c r="AA175" s="700"/>
      <c r="AB175" s="700"/>
      <c r="AC175" s="700"/>
      <c r="AD175" s="700"/>
    </row>
    <row r="176" spans="1:30" ht="15.75" customHeight="1">
      <c r="A176" s="700"/>
      <c r="B176" s="700"/>
      <c r="C176" s="700"/>
      <c r="D176" s="700"/>
      <c r="E176" s="700"/>
      <c r="F176" s="700"/>
      <c r="G176" s="700"/>
      <c r="H176" s="1132"/>
      <c r="I176" s="700"/>
      <c r="J176" s="700"/>
      <c r="K176" s="700"/>
      <c r="L176" s="1132"/>
      <c r="M176" s="700"/>
      <c r="N176" s="700"/>
      <c r="O176" s="700"/>
      <c r="P176" s="700"/>
      <c r="Q176" s="700"/>
      <c r="R176" s="700"/>
      <c r="S176" s="700"/>
      <c r="T176" s="700"/>
      <c r="U176" s="700"/>
      <c r="V176" s="700"/>
      <c r="W176" s="700"/>
      <c r="X176" s="700"/>
      <c r="Y176" s="700"/>
      <c r="Z176" s="700"/>
      <c r="AA176" s="700"/>
      <c r="AB176" s="700"/>
      <c r="AC176" s="700"/>
      <c r="AD176" s="700"/>
    </row>
    <row r="177" spans="1:30" ht="15.75" customHeight="1">
      <c r="A177" s="700"/>
      <c r="B177" s="700"/>
      <c r="C177" s="700"/>
      <c r="D177" s="700"/>
      <c r="E177" s="700"/>
      <c r="F177" s="700"/>
      <c r="G177" s="700"/>
      <c r="H177" s="1132"/>
      <c r="I177" s="700"/>
      <c r="J177" s="700"/>
      <c r="K177" s="700"/>
      <c r="L177" s="1132"/>
      <c r="M177" s="700"/>
      <c r="N177" s="700"/>
      <c r="O177" s="700"/>
      <c r="P177" s="700"/>
      <c r="Q177" s="700"/>
      <c r="R177" s="700"/>
      <c r="S177" s="700"/>
      <c r="T177" s="700"/>
      <c r="U177" s="700"/>
      <c r="V177" s="700"/>
      <c r="W177" s="700"/>
      <c r="X177" s="700"/>
      <c r="Y177" s="700"/>
      <c r="Z177" s="700"/>
      <c r="AA177" s="700"/>
      <c r="AB177" s="700"/>
      <c r="AC177" s="700"/>
      <c r="AD177" s="700"/>
    </row>
    <row r="178" spans="1:30" ht="15.75" customHeight="1">
      <c r="A178" s="700"/>
      <c r="B178" s="700"/>
      <c r="C178" s="700"/>
      <c r="D178" s="700"/>
      <c r="E178" s="700"/>
      <c r="F178" s="700"/>
      <c r="G178" s="700"/>
      <c r="H178" s="1132"/>
      <c r="I178" s="700"/>
      <c r="J178" s="700"/>
      <c r="K178" s="700"/>
      <c r="L178" s="1132"/>
      <c r="M178" s="700"/>
      <c r="N178" s="700"/>
      <c r="O178" s="700"/>
      <c r="P178" s="700"/>
      <c r="Q178" s="700"/>
      <c r="R178" s="700"/>
      <c r="S178" s="700"/>
      <c r="T178" s="700"/>
      <c r="U178" s="700"/>
      <c r="V178" s="700"/>
      <c r="W178" s="700"/>
      <c r="X178" s="700"/>
      <c r="Y178" s="700"/>
      <c r="Z178" s="700"/>
      <c r="AA178" s="700"/>
      <c r="AB178" s="700"/>
      <c r="AC178" s="700"/>
      <c r="AD178" s="700"/>
    </row>
    <row r="179" spans="1:30" ht="15.75" customHeight="1">
      <c r="A179" s="700"/>
      <c r="B179" s="700"/>
      <c r="C179" s="700"/>
      <c r="D179" s="700"/>
      <c r="E179" s="700"/>
      <c r="F179" s="700"/>
      <c r="G179" s="700"/>
      <c r="H179" s="1132"/>
      <c r="I179" s="700"/>
      <c r="J179" s="700"/>
      <c r="K179" s="700"/>
      <c r="L179" s="1132"/>
      <c r="M179" s="700"/>
      <c r="N179" s="700"/>
      <c r="O179" s="700"/>
      <c r="P179" s="700"/>
      <c r="Q179" s="700"/>
      <c r="R179" s="700"/>
      <c r="S179" s="700"/>
      <c r="T179" s="700"/>
      <c r="U179" s="700"/>
      <c r="V179" s="700"/>
      <c r="W179" s="700"/>
      <c r="X179" s="700"/>
      <c r="Y179" s="700"/>
      <c r="Z179" s="700"/>
      <c r="AA179" s="700"/>
      <c r="AB179" s="700"/>
      <c r="AC179" s="700"/>
      <c r="AD179" s="700"/>
    </row>
    <row r="180" spans="1:30" ht="15.75" customHeight="1">
      <c r="A180" s="700"/>
      <c r="B180" s="700"/>
      <c r="C180" s="700"/>
      <c r="D180" s="700"/>
      <c r="E180" s="700"/>
      <c r="F180" s="700"/>
      <c r="G180" s="700"/>
      <c r="H180" s="1132"/>
      <c r="I180" s="700"/>
      <c r="J180" s="700"/>
      <c r="K180" s="700"/>
      <c r="L180" s="1132"/>
      <c r="M180" s="700"/>
      <c r="N180" s="700"/>
      <c r="O180" s="700"/>
      <c r="P180" s="700"/>
      <c r="Q180" s="700"/>
      <c r="R180" s="700"/>
      <c r="S180" s="700"/>
      <c r="T180" s="700"/>
      <c r="U180" s="700"/>
      <c r="V180" s="700"/>
      <c r="W180" s="700"/>
      <c r="X180" s="700"/>
      <c r="Y180" s="700"/>
      <c r="Z180" s="700"/>
      <c r="AA180" s="700"/>
      <c r="AB180" s="700"/>
      <c r="AC180" s="700"/>
      <c r="AD180" s="700"/>
    </row>
    <row r="181" spans="1:30" ht="15.75" customHeight="1">
      <c r="A181" s="700"/>
      <c r="B181" s="700"/>
      <c r="C181" s="700"/>
      <c r="D181" s="700"/>
      <c r="E181" s="700"/>
      <c r="F181" s="700"/>
      <c r="G181" s="700"/>
      <c r="H181" s="1132"/>
      <c r="I181" s="700"/>
      <c r="J181" s="700"/>
      <c r="K181" s="700"/>
      <c r="L181" s="1132"/>
      <c r="M181" s="700"/>
      <c r="N181" s="700"/>
      <c r="O181" s="700"/>
      <c r="P181" s="700"/>
      <c r="Q181" s="700"/>
      <c r="R181" s="700"/>
      <c r="S181" s="700"/>
      <c r="T181" s="700"/>
      <c r="U181" s="700"/>
      <c r="V181" s="700"/>
      <c r="W181" s="700"/>
      <c r="X181" s="700"/>
      <c r="Y181" s="700"/>
      <c r="Z181" s="700"/>
      <c r="AA181" s="700"/>
      <c r="AB181" s="700"/>
      <c r="AC181" s="700"/>
      <c r="AD181" s="700"/>
    </row>
    <row r="182" spans="1:30" ht="15.75" customHeight="1">
      <c r="A182" s="700"/>
      <c r="B182" s="700"/>
      <c r="C182" s="700"/>
      <c r="D182" s="700"/>
      <c r="E182" s="700"/>
      <c r="F182" s="700"/>
      <c r="G182" s="700"/>
      <c r="H182" s="1132"/>
      <c r="I182" s="700"/>
      <c r="J182" s="700"/>
      <c r="K182" s="700"/>
      <c r="L182" s="1132"/>
      <c r="M182" s="700"/>
      <c r="N182" s="700"/>
      <c r="O182" s="700"/>
      <c r="P182" s="700"/>
      <c r="Q182" s="700"/>
      <c r="R182" s="700"/>
      <c r="S182" s="700"/>
      <c r="T182" s="700"/>
      <c r="U182" s="700"/>
      <c r="V182" s="700"/>
      <c r="W182" s="700"/>
      <c r="X182" s="700"/>
      <c r="Y182" s="700"/>
      <c r="Z182" s="700"/>
      <c r="AA182" s="700"/>
      <c r="AB182" s="700"/>
      <c r="AC182" s="700"/>
      <c r="AD182" s="700"/>
    </row>
    <row r="183" spans="1:30" ht="15.75" customHeight="1">
      <c r="A183" s="700"/>
      <c r="B183" s="700"/>
      <c r="C183" s="700"/>
      <c r="D183" s="700"/>
      <c r="E183" s="700"/>
      <c r="F183" s="700"/>
      <c r="G183" s="700"/>
      <c r="H183" s="1132"/>
      <c r="I183" s="700"/>
      <c r="J183" s="700"/>
      <c r="K183" s="700"/>
      <c r="L183" s="1132"/>
      <c r="M183" s="700"/>
      <c r="N183" s="700"/>
      <c r="O183" s="700"/>
      <c r="P183" s="700"/>
      <c r="Q183" s="700"/>
      <c r="R183" s="700"/>
      <c r="S183" s="700"/>
      <c r="T183" s="700"/>
      <c r="U183" s="700"/>
      <c r="V183" s="700"/>
      <c r="W183" s="700"/>
      <c r="X183" s="700"/>
      <c r="Y183" s="700"/>
      <c r="Z183" s="700"/>
      <c r="AA183" s="700"/>
      <c r="AB183" s="700"/>
      <c r="AC183" s="700"/>
      <c r="AD183" s="700"/>
    </row>
    <row r="184" spans="1:30" ht="15.75" customHeight="1">
      <c r="A184" s="700"/>
      <c r="B184" s="700"/>
      <c r="C184" s="700"/>
      <c r="D184" s="700"/>
      <c r="E184" s="700"/>
      <c r="F184" s="700"/>
      <c r="G184" s="700"/>
      <c r="H184" s="1132"/>
      <c r="I184" s="700"/>
      <c r="J184" s="700"/>
      <c r="K184" s="700"/>
      <c r="L184" s="1132"/>
      <c r="M184" s="700"/>
      <c r="N184" s="700"/>
      <c r="O184" s="700"/>
      <c r="P184" s="700"/>
      <c r="Q184" s="700"/>
      <c r="R184" s="700"/>
      <c r="S184" s="700"/>
      <c r="T184" s="700"/>
      <c r="U184" s="700"/>
      <c r="V184" s="700"/>
      <c r="W184" s="700"/>
      <c r="X184" s="700"/>
      <c r="Y184" s="700"/>
      <c r="Z184" s="700"/>
      <c r="AA184" s="700"/>
      <c r="AB184" s="700"/>
      <c r="AC184" s="700"/>
      <c r="AD184" s="700"/>
    </row>
    <row r="185" spans="1:30" ht="15.75" customHeight="1">
      <c r="A185" s="700"/>
      <c r="B185" s="700"/>
      <c r="C185" s="700"/>
      <c r="D185" s="700"/>
      <c r="E185" s="700"/>
      <c r="F185" s="700"/>
      <c r="G185" s="700"/>
      <c r="H185" s="1132"/>
      <c r="I185" s="700"/>
      <c r="J185" s="700"/>
      <c r="K185" s="700"/>
      <c r="L185" s="1132"/>
      <c r="M185" s="700"/>
      <c r="N185" s="700"/>
      <c r="O185" s="700"/>
      <c r="P185" s="700"/>
      <c r="Q185" s="700"/>
      <c r="R185" s="700"/>
      <c r="S185" s="700"/>
      <c r="T185" s="700"/>
      <c r="U185" s="700"/>
      <c r="V185" s="700"/>
      <c r="W185" s="700"/>
      <c r="X185" s="700"/>
      <c r="Y185" s="700"/>
      <c r="Z185" s="700"/>
      <c r="AA185" s="700"/>
      <c r="AB185" s="700"/>
      <c r="AC185" s="700"/>
      <c r="AD185" s="700"/>
    </row>
    <row r="186" spans="1:30" ht="15.75" customHeight="1">
      <c r="A186" s="700"/>
      <c r="B186" s="700"/>
      <c r="C186" s="700"/>
      <c r="D186" s="700"/>
      <c r="E186" s="700"/>
      <c r="F186" s="700"/>
      <c r="G186" s="700"/>
      <c r="H186" s="1132"/>
      <c r="I186" s="700"/>
      <c r="J186" s="700"/>
      <c r="K186" s="700"/>
      <c r="L186" s="1132"/>
      <c r="M186" s="700"/>
      <c r="N186" s="700"/>
      <c r="O186" s="700"/>
      <c r="P186" s="700"/>
      <c r="Q186" s="700"/>
      <c r="R186" s="700"/>
      <c r="S186" s="700"/>
      <c r="T186" s="700"/>
      <c r="U186" s="700"/>
      <c r="V186" s="700"/>
      <c r="W186" s="700"/>
      <c r="X186" s="700"/>
      <c r="Y186" s="700"/>
      <c r="Z186" s="700"/>
      <c r="AA186" s="700"/>
      <c r="AB186" s="700"/>
      <c r="AC186" s="700"/>
      <c r="AD186" s="700"/>
    </row>
    <row r="187" spans="1:30" ht="15.75" customHeight="1">
      <c r="A187" s="700"/>
      <c r="B187" s="700"/>
      <c r="C187" s="700"/>
      <c r="D187" s="700"/>
      <c r="E187" s="700"/>
      <c r="F187" s="700"/>
      <c r="G187" s="700"/>
      <c r="H187" s="1132"/>
      <c r="I187" s="700"/>
      <c r="J187" s="700"/>
      <c r="K187" s="700"/>
      <c r="L187" s="1132"/>
      <c r="M187" s="700"/>
      <c r="N187" s="700"/>
      <c r="O187" s="700"/>
      <c r="P187" s="700"/>
      <c r="Q187" s="700"/>
      <c r="R187" s="700"/>
      <c r="S187" s="700"/>
      <c r="T187" s="700"/>
      <c r="U187" s="700"/>
      <c r="V187" s="700"/>
      <c r="W187" s="700"/>
      <c r="X187" s="700"/>
      <c r="Y187" s="700"/>
      <c r="Z187" s="700"/>
      <c r="AA187" s="700"/>
      <c r="AB187" s="700"/>
      <c r="AC187" s="700"/>
      <c r="AD187" s="700"/>
    </row>
    <row r="188" spans="1:30" ht="15.75" customHeight="1">
      <c r="A188" s="700"/>
      <c r="B188" s="700"/>
      <c r="C188" s="700"/>
      <c r="D188" s="700"/>
      <c r="E188" s="700"/>
      <c r="F188" s="700"/>
      <c r="G188" s="700"/>
      <c r="H188" s="1132"/>
      <c r="I188" s="700"/>
      <c r="J188" s="700"/>
      <c r="K188" s="700"/>
      <c r="L188" s="1132"/>
      <c r="M188" s="700"/>
      <c r="N188" s="700"/>
      <c r="O188" s="700"/>
      <c r="P188" s="700"/>
      <c r="Q188" s="700"/>
      <c r="R188" s="700"/>
      <c r="S188" s="700"/>
      <c r="T188" s="700"/>
      <c r="U188" s="700"/>
      <c r="V188" s="700"/>
      <c r="W188" s="700"/>
      <c r="X188" s="700"/>
      <c r="Y188" s="700"/>
      <c r="Z188" s="700"/>
      <c r="AA188" s="700"/>
      <c r="AB188" s="700"/>
      <c r="AC188" s="700"/>
      <c r="AD188" s="700"/>
    </row>
    <row r="189" spans="1:30" ht="15.75" customHeight="1">
      <c r="A189" s="700"/>
      <c r="B189" s="700"/>
      <c r="C189" s="700"/>
      <c r="D189" s="700"/>
      <c r="E189" s="700"/>
      <c r="F189" s="700"/>
      <c r="G189" s="700"/>
      <c r="H189" s="1132"/>
      <c r="I189" s="700"/>
      <c r="J189" s="700"/>
      <c r="K189" s="700"/>
      <c r="L189" s="1132"/>
      <c r="M189" s="700"/>
      <c r="N189" s="700"/>
      <c r="O189" s="700"/>
      <c r="P189" s="700"/>
      <c r="Q189" s="700"/>
      <c r="R189" s="700"/>
      <c r="S189" s="700"/>
      <c r="T189" s="700"/>
      <c r="U189" s="700"/>
      <c r="V189" s="700"/>
      <c r="W189" s="700"/>
      <c r="X189" s="700"/>
      <c r="Y189" s="700"/>
      <c r="Z189" s="700"/>
      <c r="AA189" s="700"/>
      <c r="AB189" s="700"/>
      <c r="AC189" s="700"/>
      <c r="AD189" s="700"/>
    </row>
    <row r="190" spans="1:30" ht="15.75" customHeight="1">
      <c r="A190" s="700"/>
      <c r="B190" s="700"/>
      <c r="C190" s="700"/>
      <c r="D190" s="700"/>
      <c r="E190" s="700"/>
      <c r="F190" s="700"/>
      <c r="G190" s="700"/>
      <c r="H190" s="1132"/>
      <c r="I190" s="700"/>
      <c r="J190" s="700"/>
      <c r="K190" s="700"/>
      <c r="L190" s="1132"/>
      <c r="M190" s="700"/>
      <c r="N190" s="700"/>
      <c r="O190" s="700"/>
      <c r="P190" s="700"/>
      <c r="Q190" s="700"/>
      <c r="R190" s="700"/>
      <c r="S190" s="700"/>
      <c r="T190" s="700"/>
      <c r="U190" s="700"/>
      <c r="V190" s="700"/>
      <c r="W190" s="700"/>
      <c r="X190" s="700"/>
      <c r="Y190" s="700"/>
      <c r="Z190" s="700"/>
      <c r="AA190" s="700"/>
      <c r="AB190" s="700"/>
      <c r="AC190" s="700"/>
      <c r="AD190" s="700"/>
    </row>
    <row r="191" spans="1:30" ht="15.75" customHeight="1">
      <c r="A191" s="700"/>
      <c r="B191" s="700"/>
      <c r="C191" s="700"/>
      <c r="D191" s="700"/>
      <c r="E191" s="700"/>
      <c r="F191" s="700"/>
      <c r="G191" s="700"/>
      <c r="H191" s="1132"/>
      <c r="I191" s="700"/>
      <c r="J191" s="700"/>
      <c r="K191" s="700"/>
      <c r="L191" s="1132"/>
      <c r="M191" s="700"/>
      <c r="N191" s="700"/>
      <c r="O191" s="700"/>
      <c r="P191" s="700"/>
      <c r="Q191" s="700"/>
      <c r="R191" s="700"/>
      <c r="S191" s="700"/>
      <c r="T191" s="700"/>
      <c r="U191" s="700"/>
      <c r="V191" s="700"/>
      <c r="W191" s="700"/>
      <c r="X191" s="700"/>
      <c r="Y191" s="700"/>
      <c r="Z191" s="700"/>
      <c r="AA191" s="700"/>
      <c r="AB191" s="700"/>
      <c r="AC191" s="700"/>
      <c r="AD191" s="700"/>
    </row>
    <row r="192" spans="1:30" ht="15.75" customHeight="1">
      <c r="A192" s="700"/>
      <c r="B192" s="700"/>
      <c r="C192" s="700"/>
      <c r="D192" s="700"/>
      <c r="E192" s="700"/>
      <c r="F192" s="700"/>
      <c r="G192" s="700"/>
      <c r="H192" s="1132"/>
      <c r="I192" s="700"/>
      <c r="J192" s="700"/>
      <c r="K192" s="700"/>
      <c r="L192" s="1132"/>
      <c r="M192" s="700"/>
      <c r="N192" s="700"/>
      <c r="O192" s="700"/>
      <c r="P192" s="700"/>
      <c r="Q192" s="700"/>
      <c r="R192" s="700"/>
      <c r="S192" s="700"/>
      <c r="T192" s="700"/>
      <c r="U192" s="700"/>
      <c r="V192" s="700"/>
      <c r="W192" s="700"/>
      <c r="X192" s="700"/>
      <c r="Y192" s="700"/>
      <c r="Z192" s="700"/>
      <c r="AA192" s="700"/>
      <c r="AB192" s="700"/>
      <c r="AC192" s="700"/>
      <c r="AD192" s="700"/>
    </row>
    <row r="193" spans="1:30" ht="15.75" customHeight="1">
      <c r="A193" s="700"/>
      <c r="B193" s="700"/>
      <c r="C193" s="700"/>
      <c r="D193" s="700"/>
      <c r="E193" s="700"/>
      <c r="F193" s="700"/>
      <c r="G193" s="700"/>
      <c r="H193" s="1132"/>
      <c r="I193" s="700"/>
      <c r="J193" s="700"/>
      <c r="K193" s="700"/>
      <c r="L193" s="1132"/>
      <c r="M193" s="700"/>
      <c r="N193" s="700"/>
      <c r="O193" s="700"/>
      <c r="P193" s="700"/>
      <c r="Q193" s="700"/>
      <c r="R193" s="700"/>
      <c r="S193" s="700"/>
      <c r="T193" s="700"/>
      <c r="U193" s="700"/>
      <c r="V193" s="700"/>
      <c r="W193" s="700"/>
      <c r="X193" s="700"/>
      <c r="Y193" s="700"/>
      <c r="Z193" s="700"/>
      <c r="AA193" s="700"/>
      <c r="AB193" s="700"/>
      <c r="AC193" s="700"/>
      <c r="AD193" s="700"/>
    </row>
    <row r="194" spans="1:30" ht="15.75" customHeight="1">
      <c r="A194" s="700"/>
      <c r="B194" s="700"/>
      <c r="C194" s="700"/>
      <c r="D194" s="700"/>
      <c r="E194" s="700"/>
      <c r="F194" s="700"/>
      <c r="G194" s="700"/>
      <c r="H194" s="1132"/>
      <c r="I194" s="700"/>
      <c r="J194" s="700"/>
      <c r="K194" s="700"/>
      <c r="L194" s="1132"/>
      <c r="M194" s="700"/>
      <c r="N194" s="700"/>
      <c r="O194" s="700"/>
      <c r="P194" s="700"/>
      <c r="Q194" s="700"/>
      <c r="R194" s="700"/>
      <c r="S194" s="700"/>
      <c r="T194" s="700"/>
      <c r="U194" s="700"/>
      <c r="V194" s="700"/>
      <c r="W194" s="700"/>
      <c r="X194" s="700"/>
      <c r="Y194" s="700"/>
      <c r="Z194" s="700"/>
      <c r="AA194" s="700"/>
      <c r="AB194" s="700"/>
      <c r="AC194" s="700"/>
      <c r="AD194" s="700"/>
    </row>
    <row r="195" spans="1:30" ht="15.75" customHeight="1">
      <c r="A195" s="700"/>
      <c r="B195" s="700"/>
      <c r="C195" s="700"/>
      <c r="D195" s="700"/>
      <c r="E195" s="700"/>
      <c r="F195" s="700"/>
      <c r="G195" s="700"/>
      <c r="H195" s="1132"/>
      <c r="I195" s="700"/>
      <c r="J195" s="700"/>
      <c r="K195" s="700"/>
      <c r="L195" s="1132"/>
      <c r="M195" s="700"/>
      <c r="N195" s="700"/>
      <c r="O195" s="700"/>
      <c r="P195" s="700"/>
      <c r="Q195" s="700"/>
      <c r="R195" s="700"/>
      <c r="S195" s="700"/>
      <c r="T195" s="700"/>
      <c r="U195" s="700"/>
      <c r="V195" s="700"/>
      <c r="W195" s="700"/>
      <c r="X195" s="700"/>
      <c r="Y195" s="700"/>
      <c r="Z195" s="700"/>
      <c r="AA195" s="700"/>
      <c r="AB195" s="700"/>
      <c r="AC195" s="700"/>
      <c r="AD195" s="700"/>
    </row>
    <row r="196" spans="1:30" ht="15.75" customHeight="1">
      <c r="A196" s="700"/>
      <c r="B196" s="700"/>
      <c r="C196" s="700"/>
      <c r="D196" s="700"/>
      <c r="E196" s="700"/>
      <c r="F196" s="700"/>
      <c r="G196" s="700"/>
      <c r="H196" s="1132"/>
      <c r="I196" s="700"/>
      <c r="J196" s="700"/>
      <c r="K196" s="700"/>
      <c r="L196" s="1132"/>
      <c r="M196" s="700"/>
      <c r="N196" s="700"/>
      <c r="O196" s="700"/>
      <c r="P196" s="700"/>
      <c r="Q196" s="700"/>
      <c r="R196" s="700"/>
      <c r="S196" s="700"/>
      <c r="T196" s="700"/>
      <c r="U196" s="700"/>
      <c r="V196" s="700"/>
      <c r="W196" s="700"/>
      <c r="X196" s="700"/>
      <c r="Y196" s="700"/>
      <c r="Z196" s="700"/>
      <c r="AA196" s="700"/>
      <c r="AB196" s="700"/>
      <c r="AC196" s="700"/>
      <c r="AD196" s="700"/>
    </row>
    <row r="197" spans="1:30" ht="15.75" customHeight="1">
      <c r="A197" s="700"/>
      <c r="B197" s="700"/>
      <c r="C197" s="700"/>
      <c r="D197" s="700"/>
      <c r="E197" s="700"/>
      <c r="F197" s="700"/>
      <c r="G197" s="700"/>
      <c r="H197" s="1132"/>
      <c r="I197" s="700"/>
      <c r="J197" s="700"/>
      <c r="K197" s="700"/>
      <c r="L197" s="1132"/>
      <c r="M197" s="700"/>
      <c r="N197" s="700"/>
      <c r="O197" s="700"/>
      <c r="P197" s="700"/>
      <c r="Q197" s="700"/>
      <c r="R197" s="700"/>
      <c r="S197" s="700"/>
      <c r="T197" s="700"/>
      <c r="U197" s="700"/>
      <c r="V197" s="700"/>
      <c r="W197" s="700"/>
      <c r="X197" s="700"/>
      <c r="Y197" s="700"/>
      <c r="Z197" s="700"/>
      <c r="AA197" s="700"/>
      <c r="AB197" s="700"/>
      <c r="AC197" s="700"/>
      <c r="AD197" s="700"/>
    </row>
    <row r="198" spans="1:30" ht="15.75" customHeight="1">
      <c r="A198" s="700"/>
      <c r="B198" s="700"/>
      <c r="C198" s="700"/>
      <c r="D198" s="700"/>
      <c r="E198" s="700"/>
      <c r="F198" s="700"/>
      <c r="G198" s="700"/>
      <c r="H198" s="1132"/>
      <c r="I198" s="700"/>
      <c r="J198" s="700"/>
      <c r="K198" s="700"/>
      <c r="L198" s="1132"/>
      <c r="M198" s="700"/>
      <c r="N198" s="700"/>
      <c r="O198" s="700"/>
      <c r="P198" s="700"/>
      <c r="Q198" s="700"/>
      <c r="R198" s="700"/>
      <c r="S198" s="700"/>
      <c r="T198" s="700"/>
      <c r="U198" s="700"/>
      <c r="V198" s="700"/>
      <c r="W198" s="700"/>
      <c r="X198" s="700"/>
      <c r="Y198" s="700"/>
      <c r="Z198" s="700"/>
      <c r="AA198" s="700"/>
      <c r="AB198" s="700"/>
      <c r="AC198" s="700"/>
      <c r="AD198" s="700"/>
    </row>
    <row r="199" spans="1:30" ht="15.75" customHeight="1">
      <c r="A199" s="700"/>
      <c r="B199" s="700"/>
      <c r="C199" s="700"/>
      <c r="D199" s="700"/>
      <c r="E199" s="700"/>
      <c r="F199" s="700"/>
      <c r="G199" s="700"/>
      <c r="H199" s="1132"/>
      <c r="I199" s="700"/>
      <c r="J199" s="700"/>
      <c r="K199" s="700"/>
      <c r="L199" s="1132"/>
      <c r="M199" s="700"/>
      <c r="N199" s="700"/>
      <c r="O199" s="700"/>
      <c r="P199" s="700"/>
      <c r="Q199" s="700"/>
      <c r="R199" s="700"/>
      <c r="S199" s="700"/>
      <c r="T199" s="700"/>
      <c r="U199" s="700"/>
      <c r="V199" s="700"/>
      <c r="W199" s="700"/>
      <c r="X199" s="700"/>
      <c r="Y199" s="700"/>
      <c r="Z199" s="700"/>
      <c r="AA199" s="700"/>
      <c r="AB199" s="700"/>
      <c r="AC199" s="700"/>
      <c r="AD199" s="700"/>
    </row>
    <row r="200" spans="1:30" ht="15.75" customHeight="1">
      <c r="A200" s="700"/>
      <c r="B200" s="700"/>
      <c r="C200" s="700"/>
      <c r="D200" s="700"/>
      <c r="E200" s="700"/>
      <c r="F200" s="700"/>
      <c r="G200" s="700"/>
      <c r="H200" s="1132"/>
      <c r="I200" s="700"/>
      <c r="J200" s="700"/>
      <c r="K200" s="700"/>
      <c r="L200" s="1132"/>
      <c r="M200" s="700"/>
      <c r="N200" s="700"/>
      <c r="O200" s="700"/>
      <c r="P200" s="700"/>
      <c r="Q200" s="700"/>
      <c r="R200" s="700"/>
      <c r="S200" s="700"/>
      <c r="T200" s="700"/>
      <c r="U200" s="700"/>
      <c r="V200" s="700"/>
      <c r="W200" s="700"/>
      <c r="X200" s="700"/>
      <c r="Y200" s="700"/>
      <c r="Z200" s="700"/>
      <c r="AA200" s="700"/>
      <c r="AB200" s="700"/>
      <c r="AC200" s="700"/>
      <c r="AD200" s="700"/>
    </row>
    <row r="201" spans="1:30" ht="15.75" customHeight="1">
      <c r="A201" s="700"/>
      <c r="B201" s="700"/>
      <c r="C201" s="700"/>
      <c r="D201" s="700"/>
      <c r="E201" s="700"/>
      <c r="F201" s="700"/>
      <c r="G201" s="700"/>
      <c r="H201" s="1132"/>
      <c r="I201" s="700"/>
      <c r="J201" s="700"/>
      <c r="K201" s="700"/>
      <c r="L201" s="1132"/>
      <c r="M201" s="700"/>
      <c r="N201" s="700"/>
      <c r="O201" s="700"/>
      <c r="P201" s="700"/>
      <c r="Q201" s="700"/>
      <c r="R201" s="700"/>
      <c r="S201" s="700"/>
      <c r="T201" s="700"/>
      <c r="U201" s="700"/>
      <c r="V201" s="700"/>
      <c r="W201" s="700"/>
      <c r="X201" s="700"/>
      <c r="Y201" s="700"/>
      <c r="Z201" s="700"/>
      <c r="AA201" s="700"/>
      <c r="AB201" s="700"/>
      <c r="AC201" s="700"/>
      <c r="AD201" s="700"/>
    </row>
    <row r="202" spans="1:30" ht="15.75" customHeight="1">
      <c r="A202" s="700"/>
      <c r="B202" s="700"/>
      <c r="C202" s="700"/>
      <c r="D202" s="700"/>
      <c r="E202" s="700"/>
      <c r="F202" s="700"/>
      <c r="G202" s="700"/>
      <c r="H202" s="1132"/>
      <c r="I202" s="700"/>
      <c r="J202" s="700"/>
      <c r="K202" s="700"/>
      <c r="L202" s="1132"/>
      <c r="M202" s="700"/>
      <c r="N202" s="700"/>
      <c r="O202" s="700"/>
      <c r="P202" s="700"/>
      <c r="Q202" s="700"/>
      <c r="R202" s="700"/>
      <c r="S202" s="700"/>
      <c r="T202" s="700"/>
      <c r="U202" s="700"/>
      <c r="V202" s="700"/>
      <c r="W202" s="700"/>
      <c r="X202" s="700"/>
      <c r="Y202" s="700"/>
      <c r="Z202" s="700"/>
      <c r="AA202" s="700"/>
      <c r="AB202" s="700"/>
      <c r="AC202" s="700"/>
      <c r="AD202" s="700"/>
    </row>
    <row r="203" spans="1:30" ht="15.75" customHeight="1">
      <c r="A203" s="700"/>
      <c r="B203" s="700"/>
      <c r="C203" s="700"/>
      <c r="D203" s="700"/>
      <c r="E203" s="700"/>
      <c r="F203" s="700"/>
      <c r="G203" s="700"/>
      <c r="H203" s="1132"/>
      <c r="I203" s="700"/>
      <c r="J203" s="700"/>
      <c r="K203" s="700"/>
      <c r="L203" s="1132"/>
      <c r="M203" s="700"/>
      <c r="N203" s="700"/>
      <c r="O203" s="700"/>
      <c r="P203" s="700"/>
      <c r="Q203" s="700"/>
      <c r="R203" s="700"/>
      <c r="S203" s="700"/>
      <c r="T203" s="700"/>
      <c r="U203" s="700"/>
      <c r="V203" s="700"/>
      <c r="W203" s="700"/>
      <c r="X203" s="700"/>
      <c r="Y203" s="700"/>
      <c r="Z203" s="700"/>
      <c r="AA203" s="700"/>
      <c r="AB203" s="700"/>
      <c r="AC203" s="700"/>
      <c r="AD203" s="700"/>
    </row>
    <row r="204" spans="1:30" ht="15.75" customHeight="1">
      <c r="A204" s="700"/>
      <c r="B204" s="700"/>
      <c r="C204" s="700"/>
      <c r="D204" s="700"/>
      <c r="E204" s="700"/>
      <c r="F204" s="700"/>
      <c r="G204" s="700"/>
      <c r="H204" s="1132"/>
      <c r="I204" s="700"/>
      <c r="J204" s="700"/>
      <c r="K204" s="700"/>
      <c r="L204" s="1132"/>
      <c r="M204" s="700"/>
      <c r="N204" s="700"/>
      <c r="O204" s="700"/>
      <c r="P204" s="700"/>
      <c r="Q204" s="700"/>
      <c r="R204" s="700"/>
      <c r="S204" s="700"/>
      <c r="T204" s="700"/>
      <c r="U204" s="700"/>
      <c r="V204" s="700"/>
      <c r="W204" s="700"/>
      <c r="X204" s="700"/>
      <c r="Y204" s="700"/>
      <c r="Z204" s="700"/>
      <c r="AA204" s="700"/>
      <c r="AB204" s="700"/>
      <c r="AC204" s="700"/>
      <c r="AD204" s="700"/>
    </row>
    <row r="205" spans="1:30" ht="15.75" customHeight="1">
      <c r="A205" s="700"/>
      <c r="B205" s="700"/>
      <c r="C205" s="700"/>
      <c r="D205" s="700"/>
      <c r="E205" s="700"/>
      <c r="F205" s="700"/>
      <c r="G205" s="700"/>
      <c r="H205" s="1132"/>
      <c r="I205" s="700"/>
      <c r="J205" s="700"/>
      <c r="K205" s="700"/>
      <c r="L205" s="1132"/>
      <c r="M205" s="700"/>
      <c r="N205" s="700"/>
      <c r="O205" s="700"/>
      <c r="P205" s="700"/>
      <c r="Q205" s="700"/>
      <c r="R205" s="700"/>
      <c r="S205" s="700"/>
      <c r="T205" s="700"/>
      <c r="U205" s="700"/>
      <c r="V205" s="700"/>
      <c r="W205" s="700"/>
      <c r="X205" s="700"/>
      <c r="Y205" s="700"/>
      <c r="Z205" s="700"/>
      <c r="AA205" s="700"/>
      <c r="AB205" s="700"/>
      <c r="AC205" s="700"/>
      <c r="AD205" s="700"/>
    </row>
    <row r="206" spans="1:30" ht="15.75" customHeight="1">
      <c r="A206" s="700"/>
      <c r="B206" s="700"/>
      <c r="C206" s="700"/>
      <c r="D206" s="700"/>
      <c r="E206" s="700"/>
      <c r="F206" s="700"/>
      <c r="G206" s="700"/>
      <c r="H206" s="1132"/>
      <c r="I206" s="700"/>
      <c r="J206" s="700"/>
      <c r="K206" s="700"/>
      <c r="L206" s="1132"/>
      <c r="M206" s="700"/>
      <c r="N206" s="700"/>
      <c r="O206" s="700"/>
      <c r="P206" s="700"/>
      <c r="Q206" s="700"/>
      <c r="R206" s="700"/>
      <c r="S206" s="700"/>
      <c r="T206" s="700"/>
      <c r="U206" s="700"/>
      <c r="V206" s="700"/>
      <c r="W206" s="700"/>
      <c r="X206" s="700"/>
      <c r="Y206" s="700"/>
      <c r="Z206" s="700"/>
      <c r="AA206" s="700"/>
      <c r="AB206" s="700"/>
      <c r="AC206" s="700"/>
      <c r="AD206" s="700"/>
    </row>
    <row r="207" spans="1:30" ht="15.75" customHeight="1">
      <c r="A207" s="700"/>
      <c r="B207" s="700"/>
      <c r="C207" s="700"/>
      <c r="D207" s="700"/>
      <c r="E207" s="700"/>
      <c r="F207" s="700"/>
      <c r="G207" s="700"/>
      <c r="H207" s="1132"/>
      <c r="I207" s="700"/>
      <c r="J207" s="700"/>
      <c r="K207" s="700"/>
      <c r="L207" s="1132"/>
      <c r="M207" s="700"/>
      <c r="N207" s="700"/>
      <c r="O207" s="700"/>
      <c r="P207" s="700"/>
      <c r="Q207" s="700"/>
      <c r="R207" s="700"/>
      <c r="S207" s="700"/>
      <c r="T207" s="700"/>
      <c r="U207" s="700"/>
      <c r="V207" s="700"/>
      <c r="W207" s="700"/>
      <c r="X207" s="700"/>
      <c r="Y207" s="700"/>
      <c r="Z207" s="700"/>
      <c r="AA207" s="700"/>
      <c r="AB207" s="700"/>
      <c r="AC207" s="700"/>
      <c r="AD207" s="700"/>
    </row>
    <row r="208" spans="1:30" ht="15.75" customHeight="1">
      <c r="A208" s="700"/>
      <c r="B208" s="700"/>
      <c r="C208" s="700"/>
      <c r="D208" s="700"/>
      <c r="E208" s="700"/>
      <c r="F208" s="700"/>
      <c r="G208" s="700"/>
      <c r="H208" s="1132"/>
      <c r="I208" s="700"/>
      <c r="J208" s="700"/>
      <c r="K208" s="700"/>
      <c r="L208" s="1132"/>
      <c r="M208" s="700"/>
      <c r="N208" s="700"/>
      <c r="O208" s="700"/>
      <c r="P208" s="700"/>
      <c r="Q208" s="700"/>
      <c r="R208" s="700"/>
      <c r="S208" s="700"/>
      <c r="T208" s="700"/>
      <c r="U208" s="700"/>
      <c r="V208" s="700"/>
      <c r="W208" s="700"/>
      <c r="X208" s="700"/>
      <c r="Y208" s="700"/>
      <c r="Z208" s="700"/>
      <c r="AA208" s="700"/>
      <c r="AB208" s="700"/>
      <c r="AC208" s="700"/>
      <c r="AD208" s="700"/>
    </row>
    <row r="209" spans="1:30" ht="15.75" customHeight="1">
      <c r="A209" s="700"/>
      <c r="B209" s="700"/>
      <c r="C209" s="700"/>
      <c r="D209" s="700"/>
      <c r="E209" s="700"/>
      <c r="F209" s="700"/>
      <c r="G209" s="700"/>
      <c r="H209" s="1132"/>
      <c r="I209" s="700"/>
      <c r="J209" s="700"/>
      <c r="K209" s="700"/>
      <c r="L209" s="1132"/>
      <c r="M209" s="700"/>
      <c r="N209" s="700"/>
      <c r="O209" s="700"/>
      <c r="P209" s="700"/>
      <c r="Q209" s="700"/>
      <c r="R209" s="700"/>
      <c r="S209" s="700"/>
      <c r="T209" s="700"/>
      <c r="U209" s="700"/>
      <c r="V209" s="700"/>
      <c r="W209" s="700"/>
      <c r="X209" s="700"/>
      <c r="Y209" s="700"/>
      <c r="Z209" s="700"/>
      <c r="AA209" s="700"/>
      <c r="AB209" s="700"/>
      <c r="AC209" s="700"/>
      <c r="AD209" s="700"/>
    </row>
    <row r="210" spans="1:30" ht="15.75" customHeight="1">
      <c r="A210" s="700"/>
      <c r="B210" s="700"/>
      <c r="C210" s="700"/>
      <c r="D210" s="700"/>
      <c r="E210" s="700"/>
      <c r="F210" s="700"/>
      <c r="G210" s="700"/>
      <c r="H210" s="1132"/>
      <c r="I210" s="700"/>
      <c r="J210" s="700"/>
      <c r="K210" s="700"/>
      <c r="L210" s="1132"/>
      <c r="M210" s="700"/>
      <c r="N210" s="700"/>
      <c r="O210" s="700"/>
      <c r="P210" s="700"/>
      <c r="Q210" s="700"/>
      <c r="R210" s="700"/>
      <c r="S210" s="700"/>
      <c r="T210" s="700"/>
      <c r="U210" s="700"/>
      <c r="V210" s="700"/>
      <c r="W210" s="700"/>
      <c r="X210" s="700"/>
      <c r="Y210" s="700"/>
      <c r="Z210" s="700"/>
      <c r="AA210" s="700"/>
      <c r="AB210" s="700"/>
      <c r="AC210" s="700"/>
      <c r="AD210" s="700"/>
    </row>
    <row r="211" spans="1:30" ht="15.75" customHeight="1">
      <c r="A211" s="700"/>
      <c r="B211" s="700"/>
      <c r="C211" s="700"/>
      <c r="D211" s="700"/>
      <c r="E211" s="700"/>
      <c r="F211" s="700"/>
      <c r="G211" s="700"/>
      <c r="H211" s="1132"/>
      <c r="I211" s="700"/>
      <c r="J211" s="700"/>
      <c r="K211" s="700"/>
      <c r="L211" s="1132"/>
      <c r="M211" s="700"/>
      <c r="N211" s="700"/>
      <c r="O211" s="700"/>
      <c r="P211" s="700"/>
      <c r="Q211" s="700"/>
      <c r="R211" s="700"/>
      <c r="S211" s="700"/>
      <c r="T211" s="700"/>
      <c r="U211" s="700"/>
      <c r="V211" s="700"/>
      <c r="W211" s="700"/>
      <c r="X211" s="700"/>
      <c r="Y211" s="700"/>
      <c r="Z211" s="700"/>
      <c r="AA211" s="700"/>
      <c r="AB211" s="700"/>
      <c r="AC211" s="700"/>
      <c r="AD211" s="700"/>
    </row>
    <row r="212" spans="1:30" ht="15.75" customHeight="1">
      <c r="A212" s="700"/>
      <c r="B212" s="700"/>
      <c r="C212" s="700"/>
      <c r="D212" s="700"/>
      <c r="E212" s="700"/>
      <c r="F212" s="700"/>
      <c r="G212" s="700"/>
      <c r="H212" s="1132"/>
      <c r="I212" s="700"/>
      <c r="J212" s="700"/>
      <c r="K212" s="700"/>
      <c r="L212" s="1132"/>
      <c r="M212" s="700"/>
      <c r="N212" s="700"/>
      <c r="O212" s="700"/>
      <c r="P212" s="700"/>
      <c r="Q212" s="700"/>
      <c r="R212" s="700"/>
      <c r="S212" s="700"/>
      <c r="T212" s="700"/>
      <c r="U212" s="700"/>
      <c r="V212" s="700"/>
      <c r="W212" s="700"/>
      <c r="X212" s="700"/>
      <c r="Y212" s="700"/>
      <c r="Z212" s="700"/>
      <c r="AA212" s="700"/>
      <c r="AB212" s="700"/>
      <c r="AC212" s="700"/>
      <c r="AD212" s="700"/>
    </row>
    <row r="213" spans="1:30" ht="15.75" customHeight="1">
      <c r="A213" s="700"/>
      <c r="B213" s="700"/>
      <c r="C213" s="700"/>
      <c r="D213" s="700"/>
      <c r="E213" s="700"/>
      <c r="F213" s="700"/>
      <c r="G213" s="700"/>
      <c r="H213" s="1132"/>
      <c r="I213" s="700"/>
      <c r="J213" s="700"/>
      <c r="K213" s="700"/>
      <c r="L213" s="1132"/>
      <c r="M213" s="700"/>
      <c r="N213" s="700"/>
      <c r="O213" s="700"/>
      <c r="P213" s="700"/>
      <c r="Q213" s="700"/>
      <c r="R213" s="700"/>
      <c r="S213" s="700"/>
      <c r="T213" s="700"/>
      <c r="U213" s="700"/>
      <c r="V213" s="700"/>
      <c r="W213" s="700"/>
      <c r="X213" s="700"/>
      <c r="Y213" s="700"/>
      <c r="Z213" s="700"/>
      <c r="AA213" s="700"/>
      <c r="AB213" s="700"/>
      <c r="AC213" s="700"/>
      <c r="AD213" s="700"/>
    </row>
    <row r="214" spans="1:30" ht="15.75" customHeight="1">
      <c r="A214" s="700"/>
      <c r="B214" s="700"/>
      <c r="C214" s="700"/>
      <c r="D214" s="700"/>
      <c r="E214" s="700"/>
      <c r="F214" s="700"/>
      <c r="G214" s="700"/>
      <c r="H214" s="1132"/>
      <c r="I214" s="700"/>
      <c r="J214" s="700"/>
      <c r="K214" s="700"/>
      <c r="L214" s="1132"/>
      <c r="M214" s="700"/>
      <c r="N214" s="700"/>
      <c r="O214" s="700"/>
      <c r="P214" s="700"/>
      <c r="Q214" s="700"/>
      <c r="R214" s="700"/>
      <c r="S214" s="700"/>
      <c r="T214" s="700"/>
      <c r="U214" s="700"/>
      <c r="V214" s="700"/>
      <c r="W214" s="700"/>
      <c r="X214" s="700"/>
      <c r="Y214" s="700"/>
      <c r="Z214" s="700"/>
      <c r="AA214" s="700"/>
      <c r="AB214" s="700"/>
      <c r="AC214" s="700"/>
      <c r="AD214" s="700"/>
    </row>
    <row r="215" spans="1:30" ht="15.75" customHeight="1">
      <c r="A215" s="700"/>
      <c r="B215" s="700"/>
      <c r="C215" s="700"/>
      <c r="D215" s="700"/>
      <c r="E215" s="700"/>
      <c r="F215" s="700"/>
      <c r="G215" s="700"/>
      <c r="H215" s="1132"/>
      <c r="I215" s="700"/>
      <c r="J215" s="700"/>
      <c r="K215" s="700"/>
      <c r="L215" s="1132"/>
      <c r="M215" s="700"/>
      <c r="N215" s="700"/>
      <c r="O215" s="700"/>
      <c r="P215" s="700"/>
      <c r="Q215" s="700"/>
      <c r="R215" s="700"/>
      <c r="S215" s="700"/>
      <c r="T215" s="700"/>
      <c r="U215" s="700"/>
      <c r="V215" s="700"/>
      <c r="W215" s="700"/>
      <c r="X215" s="700"/>
      <c r="Y215" s="700"/>
      <c r="Z215" s="700"/>
      <c r="AA215" s="700"/>
      <c r="AB215" s="700"/>
      <c r="AC215" s="700"/>
      <c r="AD215" s="700"/>
    </row>
    <row r="216" spans="1:30" ht="15.75" customHeight="1">
      <c r="A216" s="700"/>
      <c r="B216" s="700"/>
      <c r="C216" s="700"/>
      <c r="D216" s="700"/>
      <c r="E216" s="700"/>
      <c r="F216" s="700"/>
      <c r="G216" s="700"/>
      <c r="H216" s="1132"/>
      <c r="I216" s="700"/>
      <c r="J216" s="700"/>
      <c r="K216" s="700"/>
      <c r="L216" s="1132"/>
      <c r="M216" s="700"/>
      <c r="N216" s="700"/>
      <c r="O216" s="700"/>
      <c r="P216" s="700"/>
      <c r="Q216" s="700"/>
      <c r="R216" s="700"/>
      <c r="S216" s="700"/>
      <c r="T216" s="700"/>
      <c r="U216" s="700"/>
      <c r="V216" s="700"/>
      <c r="W216" s="700"/>
      <c r="X216" s="700"/>
      <c r="Y216" s="700"/>
      <c r="Z216" s="700"/>
      <c r="AA216" s="700"/>
      <c r="AB216" s="700"/>
      <c r="AC216" s="700"/>
      <c r="AD216" s="700"/>
    </row>
    <row r="217" spans="1:30" ht="15.75" customHeight="1">
      <c r="A217" s="700"/>
      <c r="B217" s="700"/>
      <c r="C217" s="700"/>
      <c r="D217" s="700"/>
      <c r="E217" s="700"/>
      <c r="F217" s="700"/>
      <c r="G217" s="700"/>
      <c r="H217" s="1132"/>
      <c r="I217" s="700"/>
      <c r="J217" s="700"/>
      <c r="K217" s="700"/>
      <c r="L217" s="1132"/>
      <c r="M217" s="700"/>
      <c r="N217" s="700"/>
      <c r="O217" s="700"/>
      <c r="P217" s="700"/>
      <c r="Q217" s="700"/>
      <c r="R217" s="700"/>
      <c r="S217" s="700"/>
      <c r="T217" s="700"/>
      <c r="U217" s="700"/>
      <c r="V217" s="700"/>
      <c r="W217" s="700"/>
      <c r="X217" s="700"/>
      <c r="Y217" s="700"/>
      <c r="Z217" s="700"/>
      <c r="AA217" s="700"/>
      <c r="AB217" s="700"/>
      <c r="AC217" s="700"/>
      <c r="AD217" s="700"/>
    </row>
    <row r="218" spans="1:30" ht="15.75" customHeight="1">
      <c r="A218" s="700"/>
      <c r="B218" s="700"/>
      <c r="C218" s="700"/>
      <c r="D218" s="700"/>
      <c r="E218" s="700"/>
      <c r="F218" s="700"/>
      <c r="G218" s="700"/>
      <c r="H218" s="1132"/>
      <c r="I218" s="700"/>
      <c r="J218" s="700"/>
      <c r="K218" s="700"/>
      <c r="L218" s="1132"/>
      <c r="M218" s="700"/>
      <c r="N218" s="700"/>
      <c r="O218" s="700"/>
      <c r="P218" s="700"/>
      <c r="Q218" s="700"/>
      <c r="R218" s="700"/>
      <c r="S218" s="700"/>
      <c r="T218" s="700"/>
      <c r="U218" s="700"/>
      <c r="V218" s="700"/>
      <c r="W218" s="700"/>
      <c r="X218" s="700"/>
      <c r="Y218" s="700"/>
      <c r="Z218" s="700"/>
      <c r="AA218" s="700"/>
      <c r="AB218" s="700"/>
      <c r="AC218" s="700"/>
      <c r="AD218" s="700"/>
    </row>
    <row r="219" spans="1:30" ht="15.75" customHeight="1">
      <c r="A219" s="700"/>
      <c r="B219" s="700"/>
      <c r="C219" s="700"/>
      <c r="D219" s="700"/>
      <c r="E219" s="700"/>
      <c r="F219" s="700"/>
      <c r="G219" s="700"/>
      <c r="H219" s="1132"/>
      <c r="I219" s="700"/>
      <c r="J219" s="700"/>
      <c r="K219" s="700"/>
      <c r="L219" s="1132"/>
      <c r="M219" s="700"/>
      <c r="N219" s="700"/>
      <c r="O219" s="700"/>
      <c r="P219" s="700"/>
      <c r="Q219" s="700"/>
      <c r="R219" s="700"/>
      <c r="S219" s="700"/>
      <c r="T219" s="700"/>
      <c r="U219" s="700"/>
      <c r="V219" s="700"/>
      <c r="W219" s="700"/>
      <c r="X219" s="700"/>
      <c r="Y219" s="700"/>
      <c r="Z219" s="700"/>
      <c r="AA219" s="700"/>
      <c r="AB219" s="700"/>
      <c r="AC219" s="700"/>
      <c r="AD219" s="700"/>
    </row>
    <row r="220" spans="1:30" ht="15.75" customHeight="1">
      <c r="A220" s="700"/>
      <c r="B220" s="700"/>
      <c r="C220" s="700"/>
      <c r="D220" s="700"/>
      <c r="E220" s="700"/>
      <c r="F220" s="700"/>
      <c r="G220" s="700"/>
      <c r="H220" s="1132"/>
      <c r="I220" s="700"/>
      <c r="J220" s="700"/>
      <c r="K220" s="700"/>
      <c r="L220" s="1132"/>
      <c r="M220" s="700"/>
      <c r="N220" s="700"/>
      <c r="O220" s="700"/>
      <c r="P220" s="700"/>
      <c r="Q220" s="700"/>
      <c r="R220" s="700"/>
      <c r="S220" s="700"/>
      <c r="T220" s="700"/>
      <c r="U220" s="700"/>
      <c r="V220" s="700"/>
      <c r="W220" s="700"/>
      <c r="X220" s="700"/>
      <c r="Y220" s="700"/>
      <c r="Z220" s="700"/>
      <c r="AA220" s="700"/>
      <c r="AB220" s="700"/>
      <c r="AC220" s="700"/>
      <c r="AD220" s="700"/>
    </row>
    <row r="221" spans="1:30" ht="15.75" customHeight="1">
      <c r="A221" s="700"/>
      <c r="B221" s="700"/>
      <c r="C221" s="700"/>
      <c r="D221" s="700"/>
      <c r="E221" s="700"/>
      <c r="F221" s="700"/>
      <c r="G221" s="700"/>
      <c r="H221" s="1132"/>
      <c r="I221" s="700"/>
      <c r="J221" s="700"/>
      <c r="K221" s="700"/>
      <c r="L221" s="1132"/>
      <c r="M221" s="700"/>
      <c r="N221" s="700"/>
      <c r="O221" s="700"/>
      <c r="P221" s="700"/>
      <c r="Q221" s="700"/>
      <c r="R221" s="700"/>
      <c r="S221" s="700"/>
      <c r="T221" s="700"/>
      <c r="U221" s="700"/>
      <c r="V221" s="700"/>
      <c r="W221" s="700"/>
      <c r="X221" s="700"/>
      <c r="Y221" s="700"/>
      <c r="Z221" s="700"/>
      <c r="AA221" s="700"/>
      <c r="AB221" s="700"/>
      <c r="AC221" s="700"/>
      <c r="AD221" s="700"/>
    </row>
    <row r="222" spans="1:30" ht="15.75" customHeight="1">
      <c r="A222" s="700"/>
      <c r="B222" s="700"/>
      <c r="C222" s="700"/>
      <c r="D222" s="700"/>
      <c r="E222" s="700"/>
      <c r="F222" s="700"/>
      <c r="G222" s="700"/>
      <c r="H222" s="1132"/>
      <c r="I222" s="700"/>
      <c r="J222" s="700"/>
      <c r="K222" s="700"/>
      <c r="L222" s="1132"/>
      <c r="M222" s="700"/>
      <c r="N222" s="700"/>
      <c r="O222" s="700"/>
      <c r="P222" s="700"/>
      <c r="Q222" s="700"/>
      <c r="R222" s="700"/>
      <c r="S222" s="700"/>
      <c r="T222" s="700"/>
      <c r="U222" s="700"/>
      <c r="V222" s="700"/>
      <c r="W222" s="700"/>
      <c r="X222" s="700"/>
      <c r="Y222" s="700"/>
      <c r="Z222" s="700"/>
      <c r="AA222" s="700"/>
      <c r="AB222" s="700"/>
      <c r="AC222" s="700"/>
      <c r="AD222" s="700"/>
    </row>
    <row r="223" spans="1:30" ht="15.75" customHeight="1">
      <c r="A223" s="700"/>
      <c r="B223" s="700"/>
      <c r="C223" s="700"/>
      <c r="D223" s="700"/>
      <c r="E223" s="700"/>
      <c r="F223" s="700"/>
      <c r="G223" s="700"/>
      <c r="H223" s="1132"/>
      <c r="I223" s="700"/>
      <c r="J223" s="700"/>
      <c r="K223" s="700"/>
      <c r="L223" s="1132"/>
      <c r="M223" s="700"/>
      <c r="N223" s="700"/>
      <c r="O223" s="700"/>
      <c r="P223" s="700"/>
      <c r="Q223" s="700"/>
      <c r="R223" s="700"/>
      <c r="S223" s="700"/>
      <c r="T223" s="700"/>
      <c r="U223" s="700"/>
      <c r="V223" s="700"/>
      <c r="W223" s="700"/>
      <c r="X223" s="700"/>
      <c r="Y223" s="700"/>
      <c r="Z223" s="700"/>
      <c r="AA223" s="700"/>
      <c r="AB223" s="700"/>
      <c r="AC223" s="700"/>
      <c r="AD223" s="700"/>
    </row>
    <row r="224" spans="1:30" ht="15.75" customHeight="1">
      <c r="A224" s="700"/>
      <c r="B224" s="700"/>
      <c r="C224" s="700"/>
      <c r="D224" s="700"/>
      <c r="E224" s="700"/>
      <c r="F224" s="700"/>
      <c r="G224" s="700"/>
      <c r="H224" s="1132"/>
      <c r="I224" s="700"/>
      <c r="J224" s="700"/>
      <c r="K224" s="700"/>
      <c r="L224" s="1132"/>
      <c r="M224" s="700"/>
      <c r="N224" s="700"/>
      <c r="O224" s="700"/>
      <c r="P224" s="700"/>
      <c r="Q224" s="700"/>
      <c r="R224" s="700"/>
      <c r="S224" s="700"/>
      <c r="T224" s="700"/>
      <c r="U224" s="700"/>
      <c r="V224" s="700"/>
      <c r="W224" s="700"/>
      <c r="X224" s="700"/>
      <c r="Y224" s="700"/>
      <c r="Z224" s="700"/>
      <c r="AA224" s="700"/>
      <c r="AB224" s="700"/>
      <c r="AC224" s="700"/>
      <c r="AD224" s="700"/>
    </row>
    <row r="225" spans="1:30" ht="15.75" customHeight="1">
      <c r="A225" s="700"/>
      <c r="B225" s="700"/>
      <c r="C225" s="700"/>
      <c r="D225" s="700"/>
      <c r="E225" s="700"/>
      <c r="F225" s="700"/>
      <c r="G225" s="700"/>
      <c r="H225" s="1132"/>
      <c r="I225" s="700"/>
      <c r="J225" s="700"/>
      <c r="K225" s="700"/>
      <c r="L225" s="1132"/>
      <c r="M225" s="700"/>
      <c r="N225" s="700"/>
      <c r="O225" s="700"/>
      <c r="P225" s="700"/>
      <c r="Q225" s="700"/>
      <c r="R225" s="700"/>
      <c r="S225" s="700"/>
      <c r="T225" s="700"/>
      <c r="U225" s="700"/>
      <c r="V225" s="700"/>
      <c r="W225" s="700"/>
      <c r="X225" s="700"/>
      <c r="Y225" s="700"/>
      <c r="Z225" s="700"/>
      <c r="AA225" s="700"/>
      <c r="AB225" s="700"/>
      <c r="AC225" s="700"/>
      <c r="AD225" s="700"/>
    </row>
    <row r="226" spans="1:30" ht="15.75" customHeight="1">
      <c r="A226" s="700"/>
      <c r="B226" s="700"/>
      <c r="C226" s="700"/>
      <c r="D226" s="700"/>
      <c r="E226" s="700"/>
      <c r="F226" s="700"/>
      <c r="G226" s="700"/>
      <c r="H226" s="1132"/>
      <c r="I226" s="700"/>
      <c r="J226" s="700"/>
      <c r="K226" s="700"/>
      <c r="L226" s="1132"/>
      <c r="M226" s="700"/>
      <c r="N226" s="700"/>
      <c r="O226" s="700"/>
      <c r="P226" s="700"/>
      <c r="Q226" s="700"/>
      <c r="R226" s="700"/>
      <c r="S226" s="700"/>
      <c r="T226" s="700"/>
      <c r="U226" s="700"/>
      <c r="V226" s="700"/>
      <c r="W226" s="700"/>
      <c r="X226" s="700"/>
      <c r="Y226" s="700"/>
      <c r="Z226" s="700"/>
      <c r="AA226" s="700"/>
      <c r="AB226" s="700"/>
      <c r="AC226" s="700"/>
      <c r="AD226" s="700"/>
    </row>
    <row r="227" spans="1:30" ht="15.75" customHeight="1">
      <c r="A227" s="700"/>
      <c r="B227" s="700"/>
      <c r="C227" s="700"/>
      <c r="D227" s="700"/>
      <c r="E227" s="700"/>
      <c r="F227" s="700"/>
      <c r="G227" s="700"/>
      <c r="H227" s="1132"/>
      <c r="I227" s="700"/>
      <c r="J227" s="700"/>
      <c r="K227" s="700"/>
      <c r="L227" s="1132"/>
      <c r="M227" s="700"/>
      <c r="N227" s="700"/>
      <c r="O227" s="700"/>
      <c r="P227" s="700"/>
      <c r="Q227" s="700"/>
      <c r="R227" s="700"/>
      <c r="S227" s="700"/>
      <c r="T227" s="700"/>
      <c r="U227" s="700"/>
      <c r="V227" s="700"/>
      <c r="W227" s="700"/>
      <c r="X227" s="700"/>
      <c r="Y227" s="700"/>
      <c r="Z227" s="700"/>
      <c r="AA227" s="700"/>
      <c r="AB227" s="700"/>
      <c r="AC227" s="700"/>
      <c r="AD227" s="700"/>
    </row>
    <row r="228" spans="1:30" ht="15.75" customHeight="1">
      <c r="A228" s="700"/>
      <c r="B228" s="700"/>
      <c r="C228" s="700"/>
      <c r="D228" s="700"/>
      <c r="E228" s="700"/>
      <c r="F228" s="700"/>
      <c r="G228" s="700"/>
      <c r="H228" s="1132"/>
      <c r="I228" s="700"/>
      <c r="J228" s="700"/>
      <c r="K228" s="700"/>
      <c r="L228" s="1132"/>
      <c r="M228" s="700"/>
      <c r="N228" s="700"/>
      <c r="O228" s="700"/>
      <c r="P228" s="700"/>
      <c r="Q228" s="700"/>
      <c r="R228" s="700"/>
      <c r="S228" s="700"/>
      <c r="T228" s="700"/>
      <c r="U228" s="700"/>
      <c r="V228" s="700"/>
      <c r="W228" s="700"/>
      <c r="X228" s="700"/>
      <c r="Y228" s="700"/>
      <c r="Z228" s="700"/>
      <c r="AA228" s="700"/>
      <c r="AB228" s="700"/>
      <c r="AC228" s="700"/>
      <c r="AD228" s="700"/>
    </row>
    <row r="229" spans="1:30" ht="15.75" customHeight="1">
      <c r="A229" s="700"/>
      <c r="B229" s="700"/>
      <c r="C229" s="700"/>
      <c r="D229" s="700"/>
      <c r="E229" s="700"/>
      <c r="F229" s="700"/>
      <c r="G229" s="700"/>
      <c r="H229" s="1132"/>
      <c r="I229" s="700"/>
      <c r="J229" s="700"/>
      <c r="K229" s="700"/>
      <c r="L229" s="1132"/>
      <c r="M229" s="700"/>
      <c r="N229" s="700"/>
      <c r="O229" s="700"/>
      <c r="P229" s="700"/>
      <c r="Q229" s="700"/>
      <c r="R229" s="700"/>
      <c r="S229" s="700"/>
      <c r="T229" s="700"/>
      <c r="U229" s="700"/>
      <c r="V229" s="700"/>
      <c r="W229" s="700"/>
      <c r="X229" s="700"/>
      <c r="Y229" s="700"/>
      <c r="Z229" s="700"/>
      <c r="AA229" s="700"/>
      <c r="AB229" s="700"/>
      <c r="AC229" s="700"/>
      <c r="AD229" s="700"/>
    </row>
    <row r="230" spans="1:30" ht="15.75" customHeight="1">
      <c r="A230" s="700"/>
      <c r="B230" s="700"/>
      <c r="C230" s="700"/>
      <c r="D230" s="700"/>
      <c r="E230" s="700"/>
      <c r="F230" s="700"/>
      <c r="G230" s="700"/>
      <c r="H230" s="1132"/>
      <c r="I230" s="700"/>
      <c r="J230" s="700"/>
      <c r="K230" s="700"/>
      <c r="L230" s="1132"/>
      <c r="M230" s="700"/>
      <c r="N230" s="700"/>
      <c r="O230" s="700"/>
      <c r="P230" s="700"/>
      <c r="Q230" s="700"/>
      <c r="R230" s="700"/>
      <c r="S230" s="700"/>
      <c r="T230" s="700"/>
      <c r="U230" s="700"/>
      <c r="V230" s="700"/>
      <c r="W230" s="700"/>
      <c r="X230" s="700"/>
      <c r="Y230" s="700"/>
      <c r="Z230" s="700"/>
      <c r="AA230" s="700"/>
      <c r="AB230" s="700"/>
      <c r="AC230" s="700"/>
      <c r="AD230" s="700"/>
    </row>
    <row r="231" spans="1:30" ht="15.75" customHeight="1">
      <c r="A231" s="700"/>
      <c r="B231" s="700"/>
      <c r="C231" s="700"/>
      <c r="D231" s="700"/>
      <c r="E231" s="700"/>
      <c r="F231" s="700"/>
      <c r="G231" s="700"/>
      <c r="H231" s="1132"/>
      <c r="I231" s="700"/>
      <c r="J231" s="700"/>
      <c r="K231" s="700"/>
      <c r="L231" s="1132"/>
      <c r="M231" s="700"/>
      <c r="N231" s="700"/>
      <c r="O231" s="700"/>
      <c r="P231" s="700"/>
      <c r="Q231" s="700"/>
      <c r="R231" s="700"/>
      <c r="S231" s="700"/>
      <c r="T231" s="700"/>
      <c r="U231" s="700"/>
      <c r="V231" s="700"/>
      <c r="W231" s="700"/>
      <c r="X231" s="700"/>
      <c r="Y231" s="700"/>
      <c r="Z231" s="700"/>
      <c r="AA231" s="700"/>
      <c r="AB231" s="700"/>
      <c r="AC231" s="700"/>
      <c r="AD231" s="700"/>
    </row>
    <row r="232" spans="1:30" ht="15.75" customHeight="1">
      <c r="A232" s="700"/>
      <c r="B232" s="700"/>
      <c r="C232" s="700"/>
      <c r="D232" s="700"/>
      <c r="E232" s="700"/>
      <c r="F232" s="700"/>
      <c r="G232" s="700"/>
      <c r="H232" s="1132"/>
      <c r="I232" s="700"/>
      <c r="J232" s="700"/>
      <c r="K232" s="700"/>
      <c r="L232" s="1132"/>
      <c r="M232" s="700"/>
      <c r="N232" s="700"/>
      <c r="O232" s="700"/>
      <c r="P232" s="700"/>
      <c r="Q232" s="700"/>
      <c r="R232" s="700"/>
      <c r="S232" s="700"/>
      <c r="T232" s="700"/>
      <c r="U232" s="700"/>
      <c r="V232" s="700"/>
      <c r="W232" s="700"/>
      <c r="X232" s="700"/>
      <c r="Y232" s="700"/>
      <c r="Z232" s="700"/>
      <c r="AA232" s="700"/>
      <c r="AB232" s="700"/>
      <c r="AC232" s="700"/>
      <c r="AD232" s="700"/>
    </row>
    <row r="233" spans="1:30" ht="15.75" customHeight="1">
      <c r="A233" s="700"/>
      <c r="B233" s="700"/>
      <c r="C233" s="700"/>
      <c r="D233" s="700"/>
      <c r="E233" s="700"/>
      <c r="F233" s="700"/>
      <c r="G233" s="700"/>
      <c r="H233" s="1132"/>
      <c r="I233" s="700"/>
      <c r="J233" s="700"/>
      <c r="K233" s="700"/>
      <c r="L233" s="1132"/>
      <c r="M233" s="700"/>
      <c r="N233" s="700"/>
      <c r="O233" s="700"/>
      <c r="P233" s="700"/>
      <c r="Q233" s="700"/>
      <c r="R233" s="700"/>
      <c r="S233" s="700"/>
      <c r="T233" s="700"/>
      <c r="U233" s="700"/>
      <c r="V233" s="700"/>
      <c r="W233" s="700"/>
      <c r="X233" s="700"/>
      <c r="Y233" s="700"/>
      <c r="Z233" s="700"/>
      <c r="AA233" s="700"/>
      <c r="AB233" s="700"/>
      <c r="AC233" s="700"/>
      <c r="AD233" s="700"/>
    </row>
    <row r="234" spans="1:30" ht="15.75" customHeight="1">
      <c r="A234" s="700"/>
      <c r="B234" s="700"/>
      <c r="C234" s="700"/>
      <c r="D234" s="700"/>
      <c r="E234" s="700"/>
      <c r="F234" s="700"/>
      <c r="G234" s="700"/>
      <c r="H234" s="1132"/>
      <c r="I234" s="700"/>
      <c r="J234" s="700"/>
      <c r="K234" s="700"/>
      <c r="L234" s="1132"/>
      <c r="M234" s="700"/>
      <c r="N234" s="700"/>
      <c r="O234" s="700"/>
      <c r="P234" s="700"/>
      <c r="Q234" s="700"/>
      <c r="R234" s="700"/>
      <c r="S234" s="700"/>
      <c r="T234" s="700"/>
      <c r="U234" s="700"/>
      <c r="V234" s="700"/>
      <c r="W234" s="700"/>
      <c r="X234" s="700"/>
      <c r="Y234" s="700"/>
      <c r="Z234" s="700"/>
      <c r="AA234" s="700"/>
      <c r="AB234" s="700"/>
      <c r="AC234" s="700"/>
      <c r="AD234" s="700"/>
    </row>
    <row r="235" spans="1:30" ht="15.75" customHeight="1">
      <c r="A235" s="700"/>
      <c r="B235" s="700"/>
      <c r="C235" s="700"/>
      <c r="D235" s="700"/>
      <c r="E235" s="700"/>
      <c r="F235" s="700"/>
      <c r="G235" s="700"/>
      <c r="H235" s="1132"/>
      <c r="I235" s="700"/>
      <c r="J235" s="700"/>
      <c r="K235" s="700"/>
      <c r="L235" s="1132"/>
      <c r="M235" s="700"/>
      <c r="N235" s="700"/>
      <c r="O235" s="700"/>
      <c r="P235" s="700"/>
      <c r="Q235" s="700"/>
      <c r="R235" s="700"/>
      <c r="S235" s="700"/>
      <c r="T235" s="700"/>
      <c r="U235" s="700"/>
      <c r="V235" s="700"/>
      <c r="W235" s="700"/>
      <c r="X235" s="700"/>
      <c r="Y235" s="700"/>
      <c r="Z235" s="700"/>
      <c r="AA235" s="700"/>
      <c r="AB235" s="700"/>
      <c r="AC235" s="700"/>
      <c r="AD235" s="700"/>
    </row>
    <row r="236" spans="1:30" ht="15.75" customHeight="1">
      <c r="A236" s="700"/>
      <c r="B236" s="700"/>
      <c r="C236" s="700"/>
      <c r="D236" s="700"/>
      <c r="E236" s="700"/>
      <c r="F236" s="700"/>
      <c r="G236" s="700"/>
      <c r="H236" s="1132"/>
      <c r="I236" s="700"/>
      <c r="J236" s="700"/>
      <c r="K236" s="700"/>
      <c r="L236" s="1132"/>
      <c r="M236" s="700"/>
      <c r="N236" s="700"/>
      <c r="O236" s="700"/>
      <c r="P236" s="700"/>
      <c r="Q236" s="700"/>
      <c r="R236" s="700"/>
      <c r="S236" s="700"/>
      <c r="T236" s="700"/>
      <c r="U236" s="700"/>
      <c r="V236" s="700"/>
      <c r="W236" s="700"/>
      <c r="X236" s="700"/>
      <c r="Y236" s="700"/>
      <c r="Z236" s="700"/>
      <c r="AA236" s="700"/>
      <c r="AB236" s="700"/>
      <c r="AC236" s="700"/>
      <c r="AD236" s="700"/>
    </row>
    <row r="237" spans="1:30" ht="15.75" customHeight="1">
      <c r="A237" s="700"/>
      <c r="B237" s="700"/>
      <c r="C237" s="700"/>
      <c r="D237" s="700"/>
      <c r="E237" s="700"/>
      <c r="F237" s="700"/>
      <c r="G237" s="700"/>
      <c r="H237" s="1132"/>
      <c r="I237" s="700"/>
      <c r="J237" s="700"/>
      <c r="K237" s="700"/>
      <c r="L237" s="1132"/>
      <c r="M237" s="700"/>
      <c r="N237" s="700"/>
      <c r="O237" s="700"/>
      <c r="P237" s="700"/>
      <c r="Q237" s="700"/>
      <c r="R237" s="700"/>
      <c r="S237" s="700"/>
      <c r="T237" s="700"/>
      <c r="U237" s="700"/>
      <c r="V237" s="700"/>
      <c r="W237" s="700"/>
      <c r="X237" s="700"/>
      <c r="Y237" s="700"/>
      <c r="Z237" s="700"/>
      <c r="AA237" s="700"/>
      <c r="AB237" s="700"/>
      <c r="AC237" s="700"/>
      <c r="AD237" s="700"/>
    </row>
    <row r="238" spans="1:30" ht="15.75" customHeight="1">
      <c r="A238" s="700"/>
      <c r="B238" s="700"/>
      <c r="C238" s="700"/>
      <c r="D238" s="700"/>
      <c r="E238" s="700"/>
      <c r="F238" s="700"/>
      <c r="G238" s="700"/>
      <c r="H238" s="1132"/>
      <c r="I238" s="700"/>
      <c r="J238" s="700"/>
      <c r="K238" s="700"/>
      <c r="L238" s="1132"/>
      <c r="M238" s="700"/>
      <c r="N238" s="700"/>
      <c r="O238" s="700"/>
      <c r="P238" s="700"/>
      <c r="Q238" s="700"/>
      <c r="R238" s="700"/>
      <c r="S238" s="700"/>
      <c r="T238" s="700"/>
      <c r="U238" s="700"/>
      <c r="V238" s="700"/>
      <c r="W238" s="700"/>
      <c r="X238" s="700"/>
      <c r="Y238" s="700"/>
      <c r="Z238" s="700"/>
      <c r="AA238" s="700"/>
      <c r="AB238" s="700"/>
      <c r="AC238" s="700"/>
      <c r="AD238" s="700"/>
    </row>
    <row r="239" spans="1:30" ht="15.75" customHeight="1">
      <c r="A239" s="700"/>
      <c r="B239" s="700"/>
      <c r="C239" s="700"/>
      <c r="D239" s="700"/>
      <c r="E239" s="700"/>
      <c r="F239" s="700"/>
      <c r="G239" s="700"/>
      <c r="H239" s="1132"/>
      <c r="I239" s="700"/>
      <c r="J239" s="700"/>
      <c r="K239" s="700"/>
      <c r="L239" s="1132"/>
      <c r="M239" s="700"/>
      <c r="N239" s="700"/>
      <c r="O239" s="700"/>
      <c r="P239" s="700"/>
      <c r="Q239" s="700"/>
      <c r="R239" s="700"/>
      <c r="S239" s="700"/>
      <c r="T239" s="700"/>
      <c r="U239" s="700"/>
      <c r="V239" s="700"/>
      <c r="W239" s="700"/>
      <c r="X239" s="700"/>
      <c r="Y239" s="700"/>
      <c r="Z239" s="700"/>
      <c r="AA239" s="700"/>
      <c r="AB239" s="700"/>
      <c r="AC239" s="700"/>
      <c r="AD239" s="700"/>
    </row>
    <row r="240" spans="1:30" ht="15.75" customHeight="1">
      <c r="A240" s="700"/>
      <c r="B240" s="700"/>
      <c r="C240" s="700"/>
      <c r="D240" s="700"/>
      <c r="E240" s="700"/>
      <c r="F240" s="700"/>
      <c r="G240" s="700"/>
      <c r="H240" s="1132"/>
      <c r="I240" s="700"/>
      <c r="J240" s="700"/>
      <c r="K240" s="700"/>
      <c r="L240" s="1132"/>
      <c r="M240" s="700"/>
      <c r="N240" s="700"/>
      <c r="O240" s="700"/>
      <c r="P240" s="700"/>
      <c r="Q240" s="700"/>
      <c r="R240" s="700"/>
      <c r="S240" s="700"/>
      <c r="T240" s="700"/>
      <c r="U240" s="700"/>
      <c r="V240" s="700"/>
      <c r="W240" s="700"/>
      <c r="X240" s="700"/>
      <c r="Y240" s="700"/>
      <c r="Z240" s="700"/>
      <c r="AA240" s="700"/>
      <c r="AB240" s="700"/>
      <c r="AC240" s="700"/>
      <c r="AD240" s="700"/>
    </row>
    <row r="241" spans="1:30" ht="15.75" customHeight="1">
      <c r="A241" s="700"/>
      <c r="B241" s="700"/>
      <c r="C241" s="700"/>
      <c r="D241" s="700"/>
      <c r="E241" s="700"/>
      <c r="F241" s="700"/>
      <c r="G241" s="700"/>
      <c r="H241" s="1132"/>
      <c r="I241" s="700"/>
      <c r="J241" s="700"/>
      <c r="K241" s="700"/>
      <c r="L241" s="1132"/>
      <c r="M241" s="700"/>
      <c r="N241" s="700"/>
      <c r="O241" s="700"/>
      <c r="P241" s="700"/>
      <c r="Q241" s="700"/>
      <c r="R241" s="700"/>
      <c r="S241" s="700"/>
      <c r="T241" s="700"/>
      <c r="U241" s="700"/>
      <c r="V241" s="700"/>
      <c r="W241" s="700"/>
      <c r="X241" s="700"/>
      <c r="Y241" s="700"/>
      <c r="Z241" s="700"/>
      <c r="AA241" s="700"/>
      <c r="AB241" s="700"/>
      <c r="AC241" s="700"/>
      <c r="AD241" s="700"/>
    </row>
    <row r="242" spans="1:30" ht="15.75" customHeight="1">
      <c r="A242" s="700"/>
      <c r="B242" s="700"/>
      <c r="C242" s="700"/>
      <c r="D242" s="700"/>
      <c r="E242" s="700"/>
      <c r="F242" s="700"/>
      <c r="G242" s="700"/>
      <c r="H242" s="1132"/>
      <c r="I242" s="700"/>
      <c r="J242" s="700"/>
      <c r="K242" s="700"/>
      <c r="L242" s="1132"/>
      <c r="M242" s="700"/>
      <c r="N242" s="700"/>
      <c r="O242" s="700"/>
      <c r="P242" s="700"/>
      <c r="Q242" s="700"/>
      <c r="R242" s="700"/>
      <c r="S242" s="700"/>
      <c r="T242" s="700"/>
      <c r="U242" s="700"/>
      <c r="V242" s="700"/>
      <c r="W242" s="700"/>
      <c r="X242" s="700"/>
      <c r="Y242" s="700"/>
      <c r="Z242" s="700"/>
      <c r="AA242" s="700"/>
      <c r="AB242" s="700"/>
      <c r="AC242" s="700"/>
      <c r="AD242" s="700"/>
    </row>
    <row r="243" spans="1:30" ht="15.75" customHeight="1">
      <c r="A243" s="700"/>
      <c r="B243" s="700"/>
      <c r="C243" s="700"/>
      <c r="D243" s="700"/>
      <c r="E243" s="700"/>
      <c r="F243" s="700"/>
      <c r="G243" s="700"/>
      <c r="H243" s="1132"/>
      <c r="I243" s="700"/>
      <c r="J243" s="700"/>
      <c r="K243" s="700"/>
      <c r="L243" s="1132"/>
      <c r="M243" s="700"/>
      <c r="N243" s="700"/>
      <c r="O243" s="700"/>
      <c r="P243" s="700"/>
      <c r="Q243" s="700"/>
      <c r="R243" s="700"/>
      <c r="S243" s="700"/>
      <c r="T243" s="700"/>
      <c r="U243" s="700"/>
      <c r="V243" s="700"/>
      <c r="W243" s="700"/>
      <c r="X243" s="700"/>
      <c r="Y243" s="700"/>
      <c r="Z243" s="700"/>
      <c r="AA243" s="700"/>
      <c r="AB243" s="700"/>
      <c r="AC243" s="700"/>
      <c r="AD243" s="700"/>
    </row>
    <row r="244" spans="1:30" ht="15.75" customHeight="1">
      <c r="A244" s="700"/>
      <c r="B244" s="700"/>
      <c r="C244" s="700"/>
      <c r="D244" s="700"/>
      <c r="E244" s="700"/>
      <c r="F244" s="700"/>
      <c r="G244" s="700"/>
      <c r="H244" s="1132"/>
      <c r="I244" s="700"/>
      <c r="J244" s="700"/>
      <c r="K244" s="700"/>
      <c r="L244" s="1132"/>
      <c r="M244" s="700"/>
      <c r="N244" s="700"/>
      <c r="O244" s="700"/>
      <c r="P244" s="700"/>
      <c r="Q244" s="700"/>
      <c r="R244" s="700"/>
      <c r="S244" s="700"/>
      <c r="T244" s="700"/>
      <c r="U244" s="700"/>
      <c r="V244" s="700"/>
      <c r="W244" s="700"/>
      <c r="X244" s="700"/>
      <c r="Y244" s="700"/>
      <c r="Z244" s="700"/>
      <c r="AA244" s="700"/>
      <c r="AB244" s="700"/>
      <c r="AC244" s="700"/>
      <c r="AD244" s="700"/>
    </row>
    <row r="245" spans="1:30" ht="15.75" customHeight="1">
      <c r="A245" s="700"/>
      <c r="B245" s="700"/>
      <c r="C245" s="700"/>
      <c r="D245" s="700"/>
      <c r="E245" s="700"/>
      <c r="F245" s="700"/>
      <c r="G245" s="700"/>
      <c r="H245" s="1132"/>
      <c r="I245" s="700"/>
      <c r="J245" s="700"/>
      <c r="K245" s="700"/>
      <c r="L245" s="1132"/>
      <c r="M245" s="700"/>
      <c r="N245" s="700"/>
      <c r="O245" s="700"/>
      <c r="P245" s="700"/>
      <c r="Q245" s="700"/>
      <c r="R245" s="700"/>
      <c r="S245" s="700"/>
      <c r="T245" s="700"/>
      <c r="U245" s="700"/>
      <c r="V245" s="700"/>
      <c r="W245" s="700"/>
      <c r="X245" s="700"/>
      <c r="Y245" s="700"/>
      <c r="Z245" s="700"/>
      <c r="AA245" s="700"/>
      <c r="AB245" s="700"/>
      <c r="AC245" s="700"/>
      <c r="AD245" s="700"/>
    </row>
    <row r="246" spans="1:30" ht="15.75" customHeight="1">
      <c r="A246" s="700"/>
      <c r="B246" s="700"/>
      <c r="C246" s="700"/>
      <c r="D246" s="700"/>
      <c r="E246" s="700"/>
      <c r="F246" s="700"/>
      <c r="G246" s="700"/>
      <c r="H246" s="1132"/>
      <c r="I246" s="700"/>
      <c r="J246" s="700"/>
      <c r="K246" s="700"/>
      <c r="L246" s="1132"/>
      <c r="M246" s="700"/>
      <c r="N246" s="700"/>
      <c r="O246" s="700"/>
      <c r="P246" s="700"/>
      <c r="Q246" s="700"/>
      <c r="R246" s="700"/>
      <c r="S246" s="700"/>
      <c r="T246" s="700"/>
      <c r="U246" s="700"/>
      <c r="V246" s="700"/>
      <c r="W246" s="700"/>
      <c r="X246" s="700"/>
      <c r="Y246" s="700"/>
      <c r="Z246" s="700"/>
      <c r="AA246" s="700"/>
      <c r="AB246" s="700"/>
      <c r="AC246" s="700"/>
      <c r="AD246" s="700"/>
    </row>
    <row r="247" spans="1:30" ht="15.75" customHeight="1"/>
    <row r="248" spans="1:30" ht="15.75" customHeight="1"/>
    <row r="249" spans="1:30" ht="15.75" customHeight="1"/>
    <row r="250" spans="1:30" ht="15.75" customHeight="1"/>
    <row r="251" spans="1:30" ht="15.75" customHeight="1"/>
    <row r="252" spans="1:30" ht="15.75" customHeight="1"/>
    <row r="253" spans="1:30" ht="15.75" customHeight="1"/>
    <row r="254" spans="1:30" ht="15.75" customHeight="1"/>
    <row r="255" spans="1:30" ht="15.75" customHeight="1"/>
    <row r="256" spans="1:3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0"/>
  <sheetViews>
    <sheetView workbookViewId="0"/>
  </sheetViews>
  <sheetFormatPr defaultColWidth="11.1640625" defaultRowHeight="15" customHeight="1"/>
  <cols>
    <col min="1" max="1" width="9.33203125" customWidth="1"/>
    <col min="2" max="2" width="33.1640625" customWidth="1"/>
    <col min="3" max="3" width="30.33203125" customWidth="1"/>
    <col min="4" max="4" width="31" customWidth="1"/>
    <col min="5" max="5" width="37.5" customWidth="1"/>
    <col min="6" max="6" width="36.6640625" customWidth="1"/>
    <col min="7" max="7" width="33.6640625" customWidth="1"/>
    <col min="8" max="8" width="48.1640625" customWidth="1"/>
  </cols>
  <sheetData>
    <row r="1" spans="1:8" ht="188.5">
      <c r="B1" s="1133" t="s">
        <v>1936</v>
      </c>
      <c r="C1" s="1133" t="s">
        <v>1937</v>
      </c>
      <c r="D1" s="1133" t="s">
        <v>1938</v>
      </c>
      <c r="E1" s="1133" t="s">
        <v>1939</v>
      </c>
      <c r="F1" s="1133" t="s">
        <v>1940</v>
      </c>
      <c r="G1" s="1133" t="s">
        <v>1941</v>
      </c>
      <c r="H1" s="1133" t="s">
        <v>1942</v>
      </c>
    </row>
    <row r="2" spans="1:8" ht="15.5">
      <c r="B2" s="998"/>
    </row>
    <row r="3" spans="1:8" ht="15.5">
      <c r="B3" s="998"/>
    </row>
    <row r="4" spans="1:8" ht="15.5">
      <c r="B4" s="998"/>
    </row>
    <row r="8" spans="1:8" ht="36" customHeight="1">
      <c r="A8" s="527" t="s">
        <v>1943</v>
      </c>
      <c r="B8" s="9" t="s">
        <v>1944</v>
      </c>
      <c r="C8" s="1086" t="s">
        <v>1945</v>
      </c>
    </row>
    <row r="9" spans="1:8" ht="27" customHeight="1">
      <c r="B9" s="9" t="s">
        <v>1946</v>
      </c>
      <c r="C9" s="1086" t="s">
        <v>1947</v>
      </c>
    </row>
    <row r="10" spans="1:8" ht="30.75" customHeight="1">
      <c r="B10" s="9" t="s">
        <v>1948</v>
      </c>
      <c r="C10" s="1086" t="s">
        <v>1949</v>
      </c>
    </row>
    <row r="11" spans="1:8" ht="27.75" customHeight="1">
      <c r="B11" s="9" t="s">
        <v>1950</v>
      </c>
      <c r="C11" s="1086" t="s">
        <v>1951</v>
      </c>
    </row>
    <row r="12" spans="1:8" ht="27.75" customHeight="1">
      <c r="B12" s="9" t="s">
        <v>1952</v>
      </c>
      <c r="C12" s="1086" t="s">
        <v>1953</v>
      </c>
    </row>
    <row r="13" spans="1:8" ht="15.5">
      <c r="B13" s="9" t="s">
        <v>1954</v>
      </c>
      <c r="C13" s="665" t="s">
        <v>1955</v>
      </c>
    </row>
    <row r="14" spans="1:8" ht="15.5">
      <c r="B14" s="9" t="s">
        <v>1956</v>
      </c>
      <c r="C14" s="665" t="s">
        <v>1957</v>
      </c>
    </row>
    <row r="15" spans="1:8" ht="15.5">
      <c r="B15" s="9" t="s">
        <v>1958</v>
      </c>
      <c r="C15" s="665" t="s">
        <v>1959</v>
      </c>
    </row>
    <row r="16" spans="1:8" ht="15.5">
      <c r="B16" s="9" t="s">
        <v>1960</v>
      </c>
      <c r="C16" s="665" t="s">
        <v>1961</v>
      </c>
    </row>
    <row r="17" spans="2:2" ht="15.5">
      <c r="B17" s="527"/>
    </row>
    <row r="18" spans="2:2" ht="15.5">
      <c r="B18" s="527" t="s">
        <v>1866</v>
      </c>
    </row>
    <row r="21" spans="2:2" ht="15.75" customHeight="1"/>
    <row r="22" spans="2:2" ht="15.75" customHeight="1"/>
    <row r="23" spans="2:2" ht="15.75" customHeight="1"/>
    <row r="24" spans="2:2" ht="15.75" customHeight="1"/>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8" r:id="rId1"/>
    <hyperlink ref="C9" r:id="rId2"/>
    <hyperlink ref="C10" r:id="rId3"/>
    <hyperlink ref="C11" r:id="rId4"/>
    <hyperlink ref="C12" r:id="rId5"/>
    <hyperlink ref="C13" r:id="rId6"/>
    <hyperlink ref="C14" r:id="rId7"/>
    <hyperlink ref="C15" r:id="rId8"/>
    <hyperlink ref="C16" r:id="rId9"/>
  </hyperlinks>
  <pageMargins left="0.7" right="0.7" top="0.75" bottom="0.75" header="0" footer="0"/>
  <pageSetup orientation="landscape"/>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showGridLines="0" workbookViewId="0">
      <pane xSplit="3" ySplit="1" topLeftCell="D2" activePane="bottomRight" state="frozen"/>
      <selection pane="topRight" activeCell="D1" sqref="D1"/>
      <selection pane="bottomLeft" activeCell="A2" sqref="A2"/>
      <selection pane="bottomRight" activeCell="D2" sqref="D2"/>
    </sheetView>
  </sheetViews>
  <sheetFormatPr defaultColWidth="11.1640625" defaultRowHeight="15" customHeight="1"/>
  <cols>
    <col min="1" max="1" width="8.5" customWidth="1"/>
    <col min="2" max="2" width="17.33203125" customWidth="1"/>
    <col min="3" max="3" width="8.5" customWidth="1"/>
    <col min="4" max="7" width="8.33203125" customWidth="1"/>
    <col min="8" max="10" width="7" customWidth="1"/>
    <col min="11" max="11" width="7.6640625" customWidth="1"/>
    <col min="12" max="12" width="15.6640625" customWidth="1"/>
    <col min="13" max="13" width="11.5" customWidth="1"/>
    <col min="14" max="14" width="11.6640625" customWidth="1"/>
    <col min="15" max="15" width="24.6640625" customWidth="1"/>
    <col min="16" max="20" width="9" customWidth="1"/>
    <col min="21" max="24" width="8.5" customWidth="1"/>
  </cols>
  <sheetData>
    <row r="1" spans="1:24" ht="40.5" customHeight="1">
      <c r="A1" s="1134" t="s">
        <v>0</v>
      </c>
      <c r="B1" s="146" t="s">
        <v>1</v>
      </c>
      <c r="C1" s="146" t="s">
        <v>352</v>
      </c>
      <c r="D1" s="1135" t="s">
        <v>2</v>
      </c>
      <c r="E1" s="1135" t="s">
        <v>3</v>
      </c>
      <c r="F1" s="1135" t="s">
        <v>4</v>
      </c>
      <c r="G1" s="1135" t="s">
        <v>5</v>
      </c>
      <c r="H1" s="146" t="s">
        <v>1962</v>
      </c>
      <c r="I1" s="146" t="s">
        <v>1963</v>
      </c>
      <c r="J1" s="146" t="s">
        <v>8</v>
      </c>
      <c r="K1" s="1" t="s">
        <v>9</v>
      </c>
      <c r="L1" s="146" t="s">
        <v>11</v>
      </c>
      <c r="M1" s="1136" t="s">
        <v>12</v>
      </c>
      <c r="N1" s="146" t="s">
        <v>10</v>
      </c>
      <c r="O1" s="4"/>
      <c r="P1" s="4"/>
      <c r="Q1" s="4"/>
      <c r="R1" s="4"/>
      <c r="S1" s="4"/>
      <c r="T1" s="4"/>
      <c r="U1" s="4"/>
      <c r="V1" s="4"/>
      <c r="W1" s="4"/>
      <c r="X1" s="4"/>
    </row>
    <row r="2" spans="1:24" ht="15" customHeight="1">
      <c r="A2" s="64">
        <v>45572</v>
      </c>
      <c r="B2" s="249" t="s">
        <v>1964</v>
      </c>
      <c r="C2" s="737" t="s">
        <v>742</v>
      </c>
      <c r="D2" s="1137">
        <v>49900</v>
      </c>
      <c r="E2" s="1138"/>
      <c r="F2" s="1138"/>
      <c r="G2" s="1139">
        <f t="shared" ref="G2:G91" si="0">D2+E2+F2</f>
        <v>49900</v>
      </c>
      <c r="H2" s="1140">
        <f t="shared" ref="H2:H19" si="1">+ROUNDUP(D2/500,0)</f>
        <v>100</v>
      </c>
      <c r="I2" s="1140">
        <f t="shared" ref="I2:I19" si="2">+ROUNDUP(E2/500,0)</f>
        <v>0</v>
      </c>
      <c r="J2" s="1140">
        <f t="shared" ref="J2:J19" si="3">+ROUNDUP(F2/500,0)</f>
        <v>0</v>
      </c>
      <c r="K2" s="1141">
        <f t="shared" ref="K2:K92" si="4">+J2+I2+H2</f>
        <v>100</v>
      </c>
      <c r="L2" s="1142" t="s">
        <v>42</v>
      </c>
      <c r="M2" s="1143">
        <v>966120021</v>
      </c>
      <c r="N2" s="1144" t="s">
        <v>41</v>
      </c>
      <c r="O2" s="37"/>
      <c r="P2" s="37"/>
      <c r="Q2" s="37"/>
      <c r="R2" s="37"/>
      <c r="S2" s="37"/>
      <c r="T2" s="37"/>
      <c r="U2" s="37"/>
      <c r="V2" s="37"/>
      <c r="W2" s="37"/>
      <c r="X2" s="37"/>
    </row>
    <row r="3" spans="1:24" ht="15" customHeight="1">
      <c r="A3" s="64">
        <v>45572</v>
      </c>
      <c r="B3" s="1083" t="s">
        <v>1965</v>
      </c>
      <c r="C3" s="737" t="s">
        <v>742</v>
      </c>
      <c r="D3" s="1145">
        <v>52500</v>
      </c>
      <c r="E3" s="1146"/>
      <c r="F3" s="1147"/>
      <c r="G3" s="1139">
        <f t="shared" si="0"/>
        <v>52500</v>
      </c>
      <c r="H3" s="1140">
        <f t="shared" si="1"/>
        <v>105</v>
      </c>
      <c r="I3" s="1140">
        <f t="shared" si="2"/>
        <v>0</v>
      </c>
      <c r="J3" s="1140">
        <f t="shared" si="3"/>
        <v>0</v>
      </c>
      <c r="K3" s="1141">
        <f t="shared" si="4"/>
        <v>105</v>
      </c>
      <c r="L3" s="1148"/>
      <c r="M3" s="1149"/>
      <c r="N3" s="1150"/>
      <c r="O3" s="37"/>
      <c r="P3" s="37"/>
      <c r="Q3" s="37"/>
      <c r="R3" s="37"/>
      <c r="S3" s="37"/>
      <c r="T3" s="37"/>
      <c r="U3" s="37"/>
      <c r="V3" s="37"/>
      <c r="W3" s="37"/>
      <c r="X3" s="37"/>
    </row>
    <row r="4" spans="1:24" ht="15" customHeight="1">
      <c r="A4" s="64">
        <v>45572</v>
      </c>
      <c r="B4" s="1083" t="s">
        <v>1966</v>
      </c>
      <c r="C4" s="737" t="s">
        <v>745</v>
      </c>
      <c r="D4" s="1145">
        <v>36900</v>
      </c>
      <c r="E4" s="1146"/>
      <c r="F4" s="1146"/>
      <c r="G4" s="1139">
        <f t="shared" si="0"/>
        <v>36900</v>
      </c>
      <c r="H4" s="1140">
        <f t="shared" si="1"/>
        <v>74</v>
      </c>
      <c r="I4" s="1140">
        <f t="shared" si="2"/>
        <v>0</v>
      </c>
      <c r="J4" s="1140">
        <f t="shared" si="3"/>
        <v>0</v>
      </c>
      <c r="K4" s="1141">
        <f t="shared" si="4"/>
        <v>74</v>
      </c>
      <c r="L4" s="1148"/>
      <c r="M4" s="1149"/>
      <c r="N4" s="1150"/>
      <c r="O4" s="37"/>
      <c r="P4" s="37"/>
      <c r="Q4" s="37"/>
      <c r="R4" s="37"/>
      <c r="S4" s="37"/>
      <c r="T4" s="37"/>
      <c r="U4" s="37"/>
      <c r="V4" s="37"/>
      <c r="W4" s="37"/>
      <c r="X4" s="37"/>
    </row>
    <row r="5" spans="1:24" ht="15" customHeight="1">
      <c r="A5" s="64">
        <v>45572</v>
      </c>
      <c r="B5" s="1083" t="s">
        <v>1967</v>
      </c>
      <c r="C5" s="737" t="s">
        <v>745</v>
      </c>
      <c r="D5" s="1145">
        <v>44700</v>
      </c>
      <c r="E5" s="1146"/>
      <c r="F5" s="1146"/>
      <c r="G5" s="1139">
        <f t="shared" si="0"/>
        <v>44700</v>
      </c>
      <c r="H5" s="1140">
        <f t="shared" si="1"/>
        <v>90</v>
      </c>
      <c r="I5" s="1140">
        <f t="shared" si="2"/>
        <v>0</v>
      </c>
      <c r="J5" s="1140">
        <f t="shared" si="3"/>
        <v>0</v>
      </c>
      <c r="K5" s="1141">
        <f t="shared" si="4"/>
        <v>90</v>
      </c>
      <c r="L5" s="1148"/>
      <c r="M5" s="1149"/>
      <c r="N5" s="1150"/>
      <c r="O5" s="37"/>
      <c r="P5" s="37"/>
      <c r="Q5" s="37"/>
      <c r="R5" s="37"/>
      <c r="S5" s="37"/>
      <c r="T5" s="37"/>
      <c r="U5" s="37"/>
      <c r="V5" s="37"/>
      <c r="W5" s="37"/>
      <c r="X5" s="37"/>
    </row>
    <row r="6" spans="1:24" ht="15" customHeight="1">
      <c r="A6" s="64">
        <v>45572</v>
      </c>
      <c r="B6" s="1083" t="s">
        <v>1968</v>
      </c>
      <c r="C6" s="737" t="s">
        <v>745</v>
      </c>
      <c r="D6" s="1145">
        <v>38000</v>
      </c>
      <c r="E6" s="1146"/>
      <c r="F6" s="1146"/>
      <c r="G6" s="1139">
        <f t="shared" si="0"/>
        <v>38000</v>
      </c>
      <c r="H6" s="1140">
        <f t="shared" si="1"/>
        <v>76</v>
      </c>
      <c r="I6" s="1140">
        <f t="shared" si="2"/>
        <v>0</v>
      </c>
      <c r="J6" s="1140">
        <f t="shared" si="3"/>
        <v>0</v>
      </c>
      <c r="K6" s="1141">
        <f t="shared" si="4"/>
        <v>76</v>
      </c>
      <c r="L6" s="1148"/>
      <c r="M6" s="1149"/>
      <c r="N6" s="1150"/>
      <c r="O6" s="37"/>
      <c r="P6" s="37"/>
      <c r="Q6" s="37"/>
      <c r="R6" s="37"/>
      <c r="S6" s="37"/>
      <c r="T6" s="37"/>
      <c r="U6" s="37"/>
      <c r="V6" s="37"/>
      <c r="W6" s="37"/>
      <c r="X6" s="37"/>
    </row>
    <row r="7" spans="1:24" ht="15" customHeight="1">
      <c r="A7" s="64">
        <v>45572</v>
      </c>
      <c r="B7" s="1083" t="s">
        <v>1969</v>
      </c>
      <c r="C7" s="1151" t="s">
        <v>742</v>
      </c>
      <c r="D7" s="1145"/>
      <c r="E7" s="1146"/>
      <c r="F7" s="1146">
        <v>15500</v>
      </c>
      <c r="G7" s="1139">
        <f t="shared" si="0"/>
        <v>15500</v>
      </c>
      <c r="H7" s="1140">
        <f t="shared" si="1"/>
        <v>0</v>
      </c>
      <c r="I7" s="1140">
        <f t="shared" si="2"/>
        <v>0</v>
      </c>
      <c r="J7" s="1140">
        <f t="shared" si="3"/>
        <v>31</v>
      </c>
      <c r="K7" s="1141">
        <f t="shared" si="4"/>
        <v>31</v>
      </c>
      <c r="L7" s="1152"/>
      <c r="M7" s="1153"/>
      <c r="N7" s="1154"/>
      <c r="O7" s="37"/>
      <c r="P7" s="37"/>
      <c r="Q7" s="37"/>
      <c r="R7" s="37"/>
      <c r="S7" s="37"/>
      <c r="T7" s="37"/>
      <c r="U7" s="37"/>
      <c r="V7" s="37"/>
      <c r="W7" s="37"/>
      <c r="X7" s="37"/>
    </row>
    <row r="8" spans="1:24" ht="15" customHeight="1">
      <c r="A8" s="633">
        <v>45572</v>
      </c>
      <c r="B8" s="1155" t="s">
        <v>1965</v>
      </c>
      <c r="C8" s="1156" t="s">
        <v>742</v>
      </c>
      <c r="D8" s="1157">
        <v>261800</v>
      </c>
      <c r="E8" s="1158"/>
      <c r="F8" s="1158"/>
      <c r="G8" s="1159">
        <f t="shared" si="0"/>
        <v>261800</v>
      </c>
      <c r="H8" s="1160">
        <f t="shared" si="1"/>
        <v>524</v>
      </c>
      <c r="I8" s="1160">
        <f t="shared" si="2"/>
        <v>0</v>
      </c>
      <c r="J8" s="1160">
        <f t="shared" si="3"/>
        <v>0</v>
      </c>
      <c r="K8" s="1161">
        <f t="shared" si="4"/>
        <v>524</v>
      </c>
      <c r="L8" s="1162" t="s">
        <v>537</v>
      </c>
      <c r="M8" s="1163">
        <v>985580241</v>
      </c>
      <c r="N8" s="1164" t="s">
        <v>536</v>
      </c>
      <c r="O8" s="55"/>
      <c r="P8" s="55"/>
      <c r="Q8" s="55"/>
      <c r="R8" s="55"/>
      <c r="S8" s="55"/>
      <c r="T8" s="55"/>
      <c r="U8" s="55"/>
      <c r="V8" s="55"/>
      <c r="W8" s="55"/>
      <c r="X8" s="55"/>
    </row>
    <row r="9" spans="1:24" ht="15" customHeight="1">
      <c r="A9" s="64">
        <v>45573</v>
      </c>
      <c r="B9" s="1083" t="s">
        <v>1970</v>
      </c>
      <c r="C9" s="15" t="s">
        <v>1971</v>
      </c>
      <c r="D9" s="1165">
        <v>500</v>
      </c>
      <c r="E9" s="1166">
        <v>98000</v>
      </c>
      <c r="F9" s="1166"/>
      <c r="G9" s="1139">
        <f t="shared" si="0"/>
        <v>98500</v>
      </c>
      <c r="H9" s="1140">
        <f t="shared" si="1"/>
        <v>1</v>
      </c>
      <c r="I9" s="1140">
        <f t="shared" si="2"/>
        <v>196</v>
      </c>
      <c r="J9" s="1140">
        <f t="shared" si="3"/>
        <v>0</v>
      </c>
      <c r="K9" s="1141">
        <f t="shared" si="4"/>
        <v>197</v>
      </c>
      <c r="L9" s="1142" t="s">
        <v>31</v>
      </c>
      <c r="M9" s="1143">
        <v>971106882</v>
      </c>
      <c r="N9" s="1144" t="s">
        <v>30</v>
      </c>
      <c r="O9" s="37"/>
      <c r="P9" s="37"/>
      <c r="Q9" s="37"/>
      <c r="R9" s="37"/>
      <c r="S9" s="37"/>
      <c r="T9" s="37"/>
      <c r="U9" s="37"/>
      <c r="V9" s="37"/>
      <c r="W9" s="37"/>
      <c r="X9" s="37"/>
    </row>
    <row r="10" spans="1:24" ht="15" customHeight="1">
      <c r="A10" s="64">
        <v>45573</v>
      </c>
      <c r="B10" s="1083" t="s">
        <v>1972</v>
      </c>
      <c r="C10" s="15" t="s">
        <v>1971</v>
      </c>
      <c r="D10" s="1165">
        <v>7000</v>
      </c>
      <c r="E10" s="1166">
        <v>93500</v>
      </c>
      <c r="F10" s="1166"/>
      <c r="G10" s="1139">
        <f t="shared" si="0"/>
        <v>100500</v>
      </c>
      <c r="H10" s="1140">
        <f t="shared" si="1"/>
        <v>14</v>
      </c>
      <c r="I10" s="1140">
        <f t="shared" si="2"/>
        <v>187</v>
      </c>
      <c r="J10" s="1140">
        <f t="shared" si="3"/>
        <v>0</v>
      </c>
      <c r="K10" s="1141">
        <f t="shared" si="4"/>
        <v>201</v>
      </c>
      <c r="L10" s="1152"/>
      <c r="M10" s="1153"/>
      <c r="N10" s="1154"/>
      <c r="O10" s="37"/>
      <c r="P10" s="37"/>
      <c r="Q10" s="37"/>
      <c r="R10" s="37"/>
      <c r="S10" s="37"/>
      <c r="T10" s="37"/>
      <c r="U10" s="37"/>
      <c r="V10" s="37"/>
      <c r="W10" s="37"/>
      <c r="X10" s="37"/>
    </row>
    <row r="11" spans="1:24" ht="15" customHeight="1">
      <c r="A11" s="64">
        <v>45573</v>
      </c>
      <c r="B11" s="1083" t="s">
        <v>1973</v>
      </c>
      <c r="C11" s="15" t="s">
        <v>616</v>
      </c>
      <c r="D11" s="1165"/>
      <c r="E11" s="1166">
        <v>37600</v>
      </c>
      <c r="F11" s="1166"/>
      <c r="G11" s="1139">
        <f t="shared" si="0"/>
        <v>37600</v>
      </c>
      <c r="H11" s="1140">
        <f t="shared" si="1"/>
        <v>0</v>
      </c>
      <c r="I11" s="1140">
        <f t="shared" si="2"/>
        <v>76</v>
      </c>
      <c r="J11" s="1140">
        <f t="shared" si="3"/>
        <v>0</v>
      </c>
      <c r="K11" s="1141">
        <f t="shared" si="4"/>
        <v>76</v>
      </c>
      <c r="L11" s="1142" t="s">
        <v>20</v>
      </c>
      <c r="M11" s="1143">
        <v>974392325</v>
      </c>
      <c r="N11" s="1144" t="s">
        <v>49</v>
      </c>
      <c r="O11" s="37"/>
      <c r="P11" s="37"/>
      <c r="Q11" s="37"/>
      <c r="R11" s="37"/>
      <c r="S11" s="37"/>
      <c r="T11" s="37"/>
      <c r="U11" s="37"/>
      <c r="V11" s="37"/>
      <c r="W11" s="37"/>
      <c r="X11" s="37"/>
    </row>
    <row r="12" spans="1:24" ht="15" customHeight="1">
      <c r="A12" s="64">
        <v>45573</v>
      </c>
      <c r="B12" s="1083" t="s">
        <v>1974</v>
      </c>
      <c r="C12" s="15" t="s">
        <v>616</v>
      </c>
      <c r="D12" s="1165"/>
      <c r="E12" s="1166">
        <v>44500</v>
      </c>
      <c r="F12" s="1166"/>
      <c r="G12" s="1139">
        <f t="shared" si="0"/>
        <v>44500</v>
      </c>
      <c r="H12" s="1140">
        <f t="shared" si="1"/>
        <v>0</v>
      </c>
      <c r="I12" s="1140">
        <f t="shared" si="2"/>
        <v>89</v>
      </c>
      <c r="J12" s="1140">
        <f t="shared" si="3"/>
        <v>0</v>
      </c>
      <c r="K12" s="1141">
        <f t="shared" si="4"/>
        <v>89</v>
      </c>
      <c r="L12" s="1148"/>
      <c r="M12" s="1149"/>
      <c r="N12" s="1150"/>
      <c r="O12" s="37"/>
      <c r="P12" s="37"/>
      <c r="Q12" s="37"/>
      <c r="R12" s="37"/>
      <c r="S12" s="37"/>
      <c r="T12" s="37"/>
      <c r="U12" s="37"/>
      <c r="V12" s="37"/>
      <c r="W12" s="37"/>
      <c r="X12" s="37"/>
    </row>
    <row r="13" spans="1:24" ht="15" customHeight="1">
      <c r="A13" s="64">
        <v>45573</v>
      </c>
      <c r="B13" s="1083" t="s">
        <v>1975</v>
      </c>
      <c r="C13" s="15" t="s">
        <v>659</v>
      </c>
      <c r="D13" s="1165">
        <v>16600</v>
      </c>
      <c r="E13" s="1166">
        <v>120000</v>
      </c>
      <c r="F13" s="1166"/>
      <c r="G13" s="1139">
        <f t="shared" si="0"/>
        <v>136600</v>
      </c>
      <c r="H13" s="1140">
        <f t="shared" si="1"/>
        <v>34</v>
      </c>
      <c r="I13" s="1140">
        <f t="shared" si="2"/>
        <v>240</v>
      </c>
      <c r="J13" s="1140">
        <f t="shared" si="3"/>
        <v>0</v>
      </c>
      <c r="K13" s="1141">
        <f t="shared" si="4"/>
        <v>274</v>
      </c>
      <c r="L13" s="1152"/>
      <c r="M13" s="1153"/>
      <c r="N13" s="1154"/>
      <c r="O13" s="37"/>
      <c r="P13" s="37"/>
      <c r="Q13" s="37"/>
      <c r="R13" s="37"/>
      <c r="S13" s="37"/>
      <c r="T13" s="37"/>
      <c r="U13" s="37"/>
      <c r="V13" s="37"/>
      <c r="W13" s="37"/>
      <c r="X13" s="37"/>
    </row>
    <row r="14" spans="1:24" ht="15" customHeight="1">
      <c r="A14" s="633">
        <v>45573</v>
      </c>
      <c r="B14" s="1155" t="s">
        <v>1976</v>
      </c>
      <c r="C14" s="756" t="s">
        <v>616</v>
      </c>
      <c r="D14" s="1167">
        <v>8000</v>
      </c>
      <c r="E14" s="1168">
        <v>177000</v>
      </c>
      <c r="F14" s="1168"/>
      <c r="G14" s="1159">
        <f t="shared" si="0"/>
        <v>185000</v>
      </c>
      <c r="H14" s="1160">
        <f t="shared" si="1"/>
        <v>16</v>
      </c>
      <c r="I14" s="1160">
        <f t="shared" si="2"/>
        <v>354</v>
      </c>
      <c r="J14" s="1160">
        <f t="shared" si="3"/>
        <v>0</v>
      </c>
      <c r="K14" s="1161">
        <f t="shared" si="4"/>
        <v>370</v>
      </c>
      <c r="L14" s="1156" t="s">
        <v>37</v>
      </c>
      <c r="M14" s="1169">
        <v>967884730</v>
      </c>
      <c r="N14" s="756" t="s">
        <v>36</v>
      </c>
      <c r="O14" s="55"/>
      <c r="P14" s="55"/>
      <c r="Q14" s="55"/>
      <c r="R14" s="55"/>
      <c r="S14" s="55"/>
      <c r="T14" s="55"/>
      <c r="U14" s="55"/>
      <c r="V14" s="55"/>
      <c r="W14" s="55"/>
      <c r="X14" s="55"/>
    </row>
    <row r="15" spans="1:24" ht="15" customHeight="1">
      <c r="A15" s="64">
        <v>45573</v>
      </c>
      <c r="B15" s="1083" t="s">
        <v>77</v>
      </c>
      <c r="C15" s="15" t="s">
        <v>556</v>
      </c>
      <c r="D15" s="1165">
        <v>320000</v>
      </c>
      <c r="E15" s="1166"/>
      <c r="F15" s="1166"/>
      <c r="G15" s="1139">
        <f t="shared" si="0"/>
        <v>320000</v>
      </c>
      <c r="H15" s="1140">
        <f t="shared" si="1"/>
        <v>640</v>
      </c>
      <c r="I15" s="1140">
        <f t="shared" si="2"/>
        <v>0</v>
      </c>
      <c r="J15" s="1140">
        <f t="shared" si="3"/>
        <v>0</v>
      </c>
      <c r="K15" s="1141">
        <f t="shared" si="4"/>
        <v>640</v>
      </c>
      <c r="L15" s="737" t="s">
        <v>1977</v>
      </c>
      <c r="M15" s="896">
        <v>948584663</v>
      </c>
      <c r="N15" s="15" t="s">
        <v>19</v>
      </c>
      <c r="O15" s="37"/>
      <c r="P15" s="37"/>
      <c r="Q15" s="37"/>
      <c r="R15" s="37"/>
      <c r="S15" s="37"/>
      <c r="T15" s="37"/>
      <c r="U15" s="37"/>
      <c r="V15" s="37"/>
      <c r="W15" s="37"/>
      <c r="X15" s="37"/>
    </row>
    <row r="16" spans="1:24" ht="15" customHeight="1">
      <c r="A16" s="1170">
        <v>45574</v>
      </c>
      <c r="B16" s="1083" t="s">
        <v>1978</v>
      </c>
      <c r="C16" s="15" t="s">
        <v>1979</v>
      </c>
      <c r="D16" s="1165">
        <v>14500</v>
      </c>
      <c r="E16" s="1166">
        <v>172000</v>
      </c>
      <c r="F16" s="1166"/>
      <c r="G16" s="1139">
        <f t="shared" si="0"/>
        <v>186500</v>
      </c>
      <c r="H16" s="1140">
        <f t="shared" si="1"/>
        <v>29</v>
      </c>
      <c r="I16" s="1140">
        <f t="shared" si="2"/>
        <v>344</v>
      </c>
      <c r="J16" s="1140">
        <f t="shared" si="3"/>
        <v>0</v>
      </c>
      <c r="K16" s="1141">
        <f t="shared" si="4"/>
        <v>373</v>
      </c>
      <c r="L16" s="1142" t="s">
        <v>15</v>
      </c>
      <c r="M16" s="1171">
        <v>961571433</v>
      </c>
      <c r="N16" s="1142" t="s">
        <v>14</v>
      </c>
      <c r="O16" s="37"/>
      <c r="P16" s="37"/>
      <c r="Q16" s="37"/>
      <c r="R16" s="37"/>
      <c r="S16" s="37"/>
      <c r="T16" s="37"/>
      <c r="U16" s="37"/>
      <c r="V16" s="37"/>
      <c r="W16" s="37"/>
      <c r="X16" s="37"/>
    </row>
    <row r="17" spans="1:24" ht="15" customHeight="1">
      <c r="A17" s="1170">
        <v>45574</v>
      </c>
      <c r="B17" s="1083" t="s">
        <v>1980</v>
      </c>
      <c r="C17" s="15" t="s">
        <v>1979</v>
      </c>
      <c r="D17" s="1165"/>
      <c r="E17" s="1166">
        <v>115000</v>
      </c>
      <c r="F17" s="1166"/>
      <c r="G17" s="1139">
        <f t="shared" si="0"/>
        <v>115000</v>
      </c>
      <c r="H17" s="1140">
        <f t="shared" si="1"/>
        <v>0</v>
      </c>
      <c r="I17" s="1140">
        <f t="shared" si="2"/>
        <v>230</v>
      </c>
      <c r="J17" s="1140">
        <f t="shared" si="3"/>
        <v>0</v>
      </c>
      <c r="K17" s="1141">
        <f t="shared" si="4"/>
        <v>230</v>
      </c>
      <c r="L17" s="1148"/>
      <c r="M17" s="1172"/>
      <c r="N17" s="1148"/>
      <c r="O17" s="37"/>
      <c r="P17" s="37"/>
      <c r="Q17" s="37"/>
      <c r="R17" s="37"/>
      <c r="S17" s="37"/>
      <c r="T17" s="37"/>
      <c r="U17" s="37"/>
      <c r="V17" s="37"/>
      <c r="W17" s="37"/>
      <c r="X17" s="37"/>
    </row>
    <row r="18" spans="1:24" ht="15" customHeight="1">
      <c r="A18" s="1170">
        <v>45574</v>
      </c>
      <c r="B18" s="1083" t="s">
        <v>1981</v>
      </c>
      <c r="C18" s="15" t="s">
        <v>1979</v>
      </c>
      <c r="D18" s="1165">
        <v>38200</v>
      </c>
      <c r="E18" s="1166"/>
      <c r="F18" s="1166"/>
      <c r="G18" s="1139">
        <f t="shared" si="0"/>
        <v>38200</v>
      </c>
      <c r="H18" s="1140">
        <f t="shared" si="1"/>
        <v>77</v>
      </c>
      <c r="I18" s="1140">
        <f t="shared" si="2"/>
        <v>0</v>
      </c>
      <c r="J18" s="1140">
        <f t="shared" si="3"/>
        <v>0</v>
      </c>
      <c r="K18" s="1141">
        <f t="shared" si="4"/>
        <v>77</v>
      </c>
      <c r="L18" s="1152"/>
      <c r="M18" s="1173"/>
      <c r="N18" s="1152"/>
      <c r="O18" s="37"/>
      <c r="P18" s="37"/>
      <c r="Q18" s="37"/>
      <c r="R18" s="37"/>
      <c r="S18" s="37"/>
      <c r="T18" s="37"/>
      <c r="U18" s="37"/>
      <c r="V18" s="37"/>
      <c r="W18" s="37"/>
      <c r="X18" s="37"/>
    </row>
    <row r="19" spans="1:24" ht="14.25" customHeight="1">
      <c r="A19" s="1170">
        <v>45574</v>
      </c>
      <c r="B19" s="1083" t="s">
        <v>1982</v>
      </c>
      <c r="C19" s="15" t="s">
        <v>659</v>
      </c>
      <c r="D19" s="1165">
        <v>5600</v>
      </c>
      <c r="E19" s="1166">
        <v>70000</v>
      </c>
      <c r="F19" s="1166"/>
      <c r="G19" s="1139">
        <f t="shared" si="0"/>
        <v>75600</v>
      </c>
      <c r="H19" s="1140">
        <f t="shared" si="1"/>
        <v>12</v>
      </c>
      <c r="I19" s="1140">
        <f t="shared" si="2"/>
        <v>140</v>
      </c>
      <c r="J19" s="1140">
        <f t="shared" si="3"/>
        <v>0</v>
      </c>
      <c r="K19" s="1141">
        <f t="shared" si="4"/>
        <v>152</v>
      </c>
      <c r="L19" s="1142" t="s">
        <v>42</v>
      </c>
      <c r="M19" s="1171">
        <v>966120021</v>
      </c>
      <c r="N19" s="1142" t="s">
        <v>41</v>
      </c>
      <c r="O19" s="37"/>
      <c r="P19" s="37"/>
      <c r="Q19" s="37"/>
      <c r="R19" s="37"/>
      <c r="S19" s="37"/>
      <c r="T19" s="37"/>
      <c r="U19" s="37"/>
      <c r="V19" s="37"/>
      <c r="W19" s="37"/>
      <c r="X19" s="37"/>
    </row>
    <row r="20" spans="1:24" ht="14.25" customHeight="1">
      <c r="A20" s="1170">
        <v>45574</v>
      </c>
      <c r="B20" s="1083" t="s">
        <v>1983</v>
      </c>
      <c r="C20" s="15" t="s">
        <v>1984</v>
      </c>
      <c r="D20" s="1165">
        <v>2000</v>
      </c>
      <c r="E20" s="1166">
        <v>70000</v>
      </c>
      <c r="F20" s="1166"/>
      <c r="G20" s="1139">
        <f t="shared" si="0"/>
        <v>72000</v>
      </c>
      <c r="H20" s="1140">
        <f t="shared" ref="H20:H51" si="5">ROUNDUP((D20/500),0)</f>
        <v>4</v>
      </c>
      <c r="I20" s="1140">
        <f t="shared" ref="I20:I51" si="6">ROUNDUP((E20/500),0)</f>
        <v>140</v>
      </c>
      <c r="J20" s="1140">
        <f t="shared" ref="J20:J51" si="7">ROUNDUP((F20/500),0)</f>
        <v>0</v>
      </c>
      <c r="K20" s="1141">
        <f t="shared" si="4"/>
        <v>144</v>
      </c>
      <c r="L20" s="1148"/>
      <c r="M20" s="1172"/>
      <c r="N20" s="1148"/>
      <c r="O20" s="37"/>
      <c r="P20" s="37"/>
      <c r="Q20" s="37"/>
      <c r="R20" s="37"/>
      <c r="S20" s="37"/>
      <c r="T20" s="37"/>
      <c r="U20" s="37"/>
      <c r="V20" s="37"/>
      <c r="W20" s="37"/>
      <c r="X20" s="37"/>
    </row>
    <row r="21" spans="1:24" ht="14.25" customHeight="1">
      <c r="A21" s="1170">
        <v>45574</v>
      </c>
      <c r="B21" s="1083" t="s">
        <v>1985</v>
      </c>
      <c r="C21" s="15" t="s">
        <v>1984</v>
      </c>
      <c r="D21" s="1165">
        <v>7600</v>
      </c>
      <c r="E21" s="1166">
        <v>65000</v>
      </c>
      <c r="F21" s="1166"/>
      <c r="G21" s="1139">
        <f t="shared" si="0"/>
        <v>72600</v>
      </c>
      <c r="H21" s="1140">
        <f t="shared" si="5"/>
        <v>16</v>
      </c>
      <c r="I21" s="1140">
        <f t="shared" si="6"/>
        <v>130</v>
      </c>
      <c r="J21" s="1140">
        <f t="shared" si="7"/>
        <v>0</v>
      </c>
      <c r="K21" s="1141">
        <f t="shared" si="4"/>
        <v>146</v>
      </c>
      <c r="L21" s="1152"/>
      <c r="M21" s="1173"/>
      <c r="N21" s="1152"/>
      <c r="O21" s="37"/>
      <c r="P21" s="37"/>
      <c r="Q21" s="37"/>
      <c r="R21" s="37"/>
      <c r="S21" s="37"/>
      <c r="T21" s="37"/>
      <c r="U21" s="37"/>
      <c r="V21" s="37"/>
      <c r="W21" s="37"/>
      <c r="X21" s="37"/>
    </row>
    <row r="22" spans="1:24" ht="15.75" customHeight="1">
      <c r="A22" s="1170">
        <v>45574</v>
      </c>
      <c r="B22" s="1083" t="s">
        <v>1986</v>
      </c>
      <c r="C22" s="15" t="s">
        <v>1987</v>
      </c>
      <c r="D22" s="1165"/>
      <c r="E22" s="1166">
        <v>57300</v>
      </c>
      <c r="F22" s="1166"/>
      <c r="G22" s="1139">
        <f t="shared" si="0"/>
        <v>57300</v>
      </c>
      <c r="H22" s="1140">
        <f t="shared" si="5"/>
        <v>0</v>
      </c>
      <c r="I22" s="1140">
        <f t="shared" si="6"/>
        <v>115</v>
      </c>
      <c r="J22" s="1140">
        <f t="shared" si="7"/>
        <v>0</v>
      </c>
      <c r="K22" s="1141">
        <f t="shared" si="4"/>
        <v>115</v>
      </c>
      <c r="L22" s="1142" t="s">
        <v>17</v>
      </c>
      <c r="M22" s="1171">
        <v>964343887</v>
      </c>
      <c r="N22" s="1142" t="s">
        <v>16</v>
      </c>
      <c r="O22" s="37"/>
      <c r="P22" s="37"/>
      <c r="Q22" s="37"/>
      <c r="R22" s="37"/>
      <c r="S22" s="37"/>
      <c r="T22" s="37"/>
      <c r="U22" s="37"/>
      <c r="V22" s="37"/>
      <c r="W22" s="37"/>
      <c r="X22" s="37"/>
    </row>
    <row r="23" spans="1:24" ht="15.75" customHeight="1">
      <c r="A23" s="1170">
        <v>45574</v>
      </c>
      <c r="B23" s="1083" t="s">
        <v>1988</v>
      </c>
      <c r="C23" s="15" t="s">
        <v>1987</v>
      </c>
      <c r="D23" s="1165">
        <v>91500</v>
      </c>
      <c r="E23" s="1166"/>
      <c r="F23" s="1166"/>
      <c r="G23" s="1139">
        <f t="shared" si="0"/>
        <v>91500</v>
      </c>
      <c r="H23" s="1140">
        <f t="shared" si="5"/>
        <v>183</v>
      </c>
      <c r="I23" s="1140">
        <f t="shared" si="6"/>
        <v>0</v>
      </c>
      <c r="J23" s="1140">
        <f t="shared" si="7"/>
        <v>0</v>
      </c>
      <c r="K23" s="1141">
        <f t="shared" si="4"/>
        <v>183</v>
      </c>
      <c r="L23" s="1152"/>
      <c r="M23" s="1173"/>
      <c r="N23" s="1152"/>
      <c r="O23" s="37"/>
      <c r="P23" s="37"/>
      <c r="Q23" s="37"/>
      <c r="R23" s="37"/>
      <c r="S23" s="37"/>
      <c r="T23" s="37"/>
      <c r="U23" s="37"/>
      <c r="V23" s="37"/>
      <c r="W23" s="37"/>
      <c r="X23" s="37"/>
    </row>
    <row r="24" spans="1:24" ht="15.75" customHeight="1">
      <c r="A24" s="64">
        <v>45574</v>
      </c>
      <c r="B24" s="1083" t="s">
        <v>77</v>
      </c>
      <c r="C24" s="15" t="s">
        <v>556</v>
      </c>
      <c r="D24" s="1165"/>
      <c r="E24" s="1166"/>
      <c r="F24" s="1166">
        <v>200000</v>
      </c>
      <c r="G24" s="1139">
        <f t="shared" si="0"/>
        <v>200000</v>
      </c>
      <c r="H24" s="1140">
        <f t="shared" si="5"/>
        <v>0</v>
      </c>
      <c r="I24" s="1140">
        <f t="shared" si="6"/>
        <v>0</v>
      </c>
      <c r="J24" s="1140">
        <f t="shared" si="7"/>
        <v>400</v>
      </c>
      <c r="K24" s="1141">
        <f t="shared" si="4"/>
        <v>400</v>
      </c>
      <c r="L24" s="737" t="s">
        <v>37</v>
      </c>
      <c r="M24" s="896">
        <v>967884730</v>
      </c>
      <c r="N24" s="15" t="s">
        <v>36</v>
      </c>
      <c r="O24" s="37"/>
      <c r="P24" s="37"/>
      <c r="Q24" s="37"/>
      <c r="R24" s="37"/>
      <c r="S24" s="37"/>
      <c r="T24" s="37"/>
      <c r="U24" s="37"/>
      <c r="V24" s="37"/>
      <c r="W24" s="37"/>
      <c r="X24" s="37"/>
    </row>
    <row r="25" spans="1:24" ht="15.75" customHeight="1">
      <c r="A25" s="1170">
        <v>45575</v>
      </c>
      <c r="B25" s="1174" t="s">
        <v>77</v>
      </c>
      <c r="C25" s="137"/>
      <c r="D25" s="1165"/>
      <c r="E25" s="1166"/>
      <c r="F25" s="1166">
        <v>200000</v>
      </c>
      <c r="G25" s="1175">
        <f t="shared" si="0"/>
        <v>200000</v>
      </c>
      <c r="H25" s="1176">
        <f t="shared" si="5"/>
        <v>0</v>
      </c>
      <c r="I25" s="1176">
        <f t="shared" si="6"/>
        <v>0</v>
      </c>
      <c r="J25" s="1176">
        <f t="shared" si="7"/>
        <v>400</v>
      </c>
      <c r="K25" s="1177">
        <f t="shared" si="4"/>
        <v>400</v>
      </c>
      <c r="L25" s="137" t="s">
        <v>42</v>
      </c>
      <c r="M25" s="1178">
        <v>966120021</v>
      </c>
      <c r="N25" s="137" t="s">
        <v>41</v>
      </c>
      <c r="O25" s="37"/>
      <c r="P25" s="37"/>
      <c r="Q25" s="37"/>
      <c r="R25" s="37"/>
      <c r="S25" s="37"/>
      <c r="T25" s="37"/>
      <c r="U25" s="37"/>
      <c r="V25" s="37"/>
      <c r="W25" s="37"/>
      <c r="X25" s="37"/>
    </row>
    <row r="26" spans="1:24" ht="15.75" customHeight="1">
      <c r="A26" s="64">
        <v>45575</v>
      </c>
      <c r="B26" s="1083" t="s">
        <v>1989</v>
      </c>
      <c r="C26" s="8" t="s">
        <v>292</v>
      </c>
      <c r="D26" s="1179">
        <v>6000</v>
      </c>
      <c r="E26" s="1180">
        <v>45000</v>
      </c>
      <c r="F26" s="1180">
        <v>207000</v>
      </c>
      <c r="G26" s="1181">
        <f t="shared" si="0"/>
        <v>258000</v>
      </c>
      <c r="H26" s="1182">
        <f t="shared" si="5"/>
        <v>12</v>
      </c>
      <c r="I26" s="1182">
        <f t="shared" si="6"/>
        <v>90</v>
      </c>
      <c r="J26" s="1182">
        <f t="shared" si="7"/>
        <v>414</v>
      </c>
      <c r="K26" s="1183">
        <f t="shared" si="4"/>
        <v>516</v>
      </c>
      <c r="L26" s="11" t="s">
        <v>15</v>
      </c>
      <c r="M26" s="12">
        <v>961571433</v>
      </c>
      <c r="N26" s="11" t="s">
        <v>14</v>
      </c>
      <c r="O26" s="37"/>
      <c r="P26" s="37"/>
      <c r="Q26" s="37"/>
      <c r="R26" s="37"/>
      <c r="S26" s="37"/>
      <c r="T26" s="37"/>
      <c r="U26" s="37"/>
      <c r="V26" s="37"/>
      <c r="W26" s="37"/>
      <c r="X26" s="37"/>
    </row>
    <row r="27" spans="1:24" ht="15.75" customHeight="1">
      <c r="A27" s="64">
        <v>45576</v>
      </c>
      <c r="B27" s="1083" t="s">
        <v>1990</v>
      </c>
      <c r="C27" s="8" t="s">
        <v>1991</v>
      </c>
      <c r="D27" s="1179">
        <v>3000</v>
      </c>
      <c r="E27" s="1180">
        <v>175000</v>
      </c>
      <c r="F27" s="1180"/>
      <c r="G27" s="1181">
        <f t="shared" si="0"/>
        <v>178000</v>
      </c>
      <c r="H27" s="1182">
        <f t="shared" si="5"/>
        <v>6</v>
      </c>
      <c r="I27" s="1182">
        <f t="shared" si="6"/>
        <v>350</v>
      </c>
      <c r="J27" s="1182">
        <f t="shared" si="7"/>
        <v>0</v>
      </c>
      <c r="K27" s="1183">
        <f t="shared" si="4"/>
        <v>356</v>
      </c>
      <c r="L27" s="255" t="s">
        <v>15</v>
      </c>
      <c r="M27" s="235">
        <v>961571433</v>
      </c>
      <c r="N27" s="228" t="s">
        <v>14</v>
      </c>
      <c r="O27" s="37"/>
      <c r="P27" s="37"/>
      <c r="Q27" s="37"/>
      <c r="R27" s="37"/>
      <c r="S27" s="37"/>
      <c r="T27" s="37"/>
      <c r="U27" s="37"/>
      <c r="V27" s="37"/>
      <c r="W27" s="37"/>
      <c r="X27" s="37"/>
    </row>
    <row r="28" spans="1:24" ht="15.75" customHeight="1">
      <c r="A28" s="64">
        <v>45576</v>
      </c>
      <c r="B28" s="1083" t="s">
        <v>1992</v>
      </c>
      <c r="C28" s="8" t="s">
        <v>1991</v>
      </c>
      <c r="D28" s="1179"/>
      <c r="E28" s="1180">
        <v>53000</v>
      </c>
      <c r="F28" s="1180"/>
      <c r="G28" s="1181">
        <f t="shared" si="0"/>
        <v>53000</v>
      </c>
      <c r="H28" s="1182">
        <f t="shared" si="5"/>
        <v>0</v>
      </c>
      <c r="I28" s="1182">
        <f t="shared" si="6"/>
        <v>106</v>
      </c>
      <c r="J28" s="1182">
        <f t="shared" si="7"/>
        <v>0</v>
      </c>
      <c r="K28" s="1183">
        <f t="shared" si="4"/>
        <v>106</v>
      </c>
      <c r="L28" s="1184"/>
      <c r="M28" s="1185"/>
      <c r="N28" s="1186"/>
      <c r="O28" s="37"/>
      <c r="P28" s="37"/>
      <c r="Q28" s="37"/>
      <c r="R28" s="37"/>
      <c r="S28" s="37"/>
      <c r="T28" s="37"/>
      <c r="U28" s="37"/>
      <c r="V28" s="37"/>
      <c r="W28" s="37"/>
      <c r="X28" s="37"/>
    </row>
    <row r="29" spans="1:24" ht="15.75" customHeight="1">
      <c r="A29" s="64">
        <v>45576</v>
      </c>
      <c r="B29" s="1083" t="s">
        <v>1993</v>
      </c>
      <c r="C29" s="8" t="s">
        <v>1991</v>
      </c>
      <c r="D29" s="1179">
        <v>3500</v>
      </c>
      <c r="E29" s="1180">
        <v>115000</v>
      </c>
      <c r="F29" s="1180"/>
      <c r="G29" s="1181">
        <f t="shared" si="0"/>
        <v>118500</v>
      </c>
      <c r="H29" s="1182">
        <f t="shared" si="5"/>
        <v>7</v>
      </c>
      <c r="I29" s="1182">
        <f t="shared" si="6"/>
        <v>230</v>
      </c>
      <c r="J29" s="1182">
        <f t="shared" si="7"/>
        <v>0</v>
      </c>
      <c r="K29" s="1183">
        <f t="shared" si="4"/>
        <v>237</v>
      </c>
      <c r="L29" s="1187"/>
      <c r="M29" s="1188"/>
      <c r="N29" s="1189"/>
      <c r="O29" s="37"/>
      <c r="P29" s="37"/>
      <c r="Q29" s="37"/>
      <c r="R29" s="37"/>
      <c r="S29" s="37"/>
      <c r="T29" s="37"/>
      <c r="U29" s="37"/>
      <c r="V29" s="37"/>
      <c r="W29" s="37"/>
      <c r="X29" s="37"/>
    </row>
    <row r="30" spans="1:24" ht="15.75" customHeight="1">
      <c r="A30" s="64">
        <v>45576</v>
      </c>
      <c r="B30" s="1083" t="s">
        <v>1969</v>
      </c>
      <c r="C30" s="8" t="s">
        <v>742</v>
      </c>
      <c r="D30" s="1190">
        <v>5200</v>
      </c>
      <c r="E30" s="1190">
        <v>60000</v>
      </c>
      <c r="F30" s="1190">
        <v>302500</v>
      </c>
      <c r="G30" s="1181">
        <f t="shared" si="0"/>
        <v>367700</v>
      </c>
      <c r="H30" s="1182">
        <f t="shared" si="5"/>
        <v>11</v>
      </c>
      <c r="I30" s="1182">
        <f t="shared" si="6"/>
        <v>120</v>
      </c>
      <c r="J30" s="1191">
        <f t="shared" si="7"/>
        <v>605</v>
      </c>
      <c r="K30" s="1183">
        <f t="shared" si="4"/>
        <v>736</v>
      </c>
      <c r="L30" s="8" t="s">
        <v>20</v>
      </c>
      <c r="M30" s="60">
        <v>974392325</v>
      </c>
      <c r="N30" s="8" t="s">
        <v>19</v>
      </c>
      <c r="O30" s="37"/>
      <c r="P30" s="37"/>
      <c r="Q30" s="37"/>
      <c r="R30" s="37"/>
      <c r="S30" s="37"/>
      <c r="T30" s="37"/>
      <c r="U30" s="37"/>
      <c r="V30" s="37"/>
      <c r="W30" s="37"/>
      <c r="X30" s="37"/>
    </row>
    <row r="31" spans="1:24" ht="15.75" customHeight="1">
      <c r="A31" s="631">
        <v>45579</v>
      </c>
      <c r="B31" s="630" t="s">
        <v>1969</v>
      </c>
      <c r="C31" s="15" t="s">
        <v>742</v>
      </c>
      <c r="D31" s="1192">
        <v>2800</v>
      </c>
      <c r="E31" s="1192">
        <v>275000</v>
      </c>
      <c r="F31" s="1192">
        <v>52500</v>
      </c>
      <c r="G31" s="1139">
        <f t="shared" si="0"/>
        <v>330300</v>
      </c>
      <c r="H31" s="1140">
        <f t="shared" si="5"/>
        <v>6</v>
      </c>
      <c r="I31" s="1140">
        <f t="shared" si="6"/>
        <v>550</v>
      </c>
      <c r="J31" s="1140">
        <f t="shared" si="7"/>
        <v>105</v>
      </c>
      <c r="K31" s="1141">
        <f t="shared" si="4"/>
        <v>661</v>
      </c>
      <c r="L31" s="8" t="s">
        <v>20</v>
      </c>
      <c r="M31" s="60">
        <v>974392325</v>
      </c>
      <c r="N31" s="8" t="s">
        <v>19</v>
      </c>
      <c r="O31" s="37"/>
      <c r="P31" s="37"/>
      <c r="Q31" s="37"/>
      <c r="R31" s="37"/>
      <c r="S31" s="37"/>
      <c r="T31" s="37"/>
      <c r="U31" s="37"/>
      <c r="V31" s="37"/>
      <c r="W31" s="37"/>
      <c r="X31" s="37"/>
    </row>
    <row r="32" spans="1:24" ht="15.75" customHeight="1">
      <c r="A32" s="631">
        <v>45579</v>
      </c>
      <c r="B32" s="630" t="s">
        <v>1994</v>
      </c>
      <c r="C32" s="15" t="s">
        <v>745</v>
      </c>
      <c r="D32" s="1192">
        <v>5000</v>
      </c>
      <c r="E32" s="1192">
        <v>60000</v>
      </c>
      <c r="F32" s="1192"/>
      <c r="G32" s="1139">
        <f t="shared" si="0"/>
        <v>65000</v>
      </c>
      <c r="H32" s="1140">
        <f t="shared" si="5"/>
        <v>10</v>
      </c>
      <c r="I32" s="1140">
        <f t="shared" si="6"/>
        <v>120</v>
      </c>
      <c r="J32" s="1140">
        <f t="shared" si="7"/>
        <v>0</v>
      </c>
      <c r="K32" s="1141">
        <f t="shared" si="4"/>
        <v>130</v>
      </c>
      <c r="L32" s="1711" t="s">
        <v>42</v>
      </c>
      <c r="M32" s="1554">
        <v>967884730</v>
      </c>
      <c r="N32" s="1548" t="s">
        <v>41</v>
      </c>
      <c r="O32" s="37"/>
      <c r="P32" s="37"/>
      <c r="Q32" s="37"/>
      <c r="R32" s="37"/>
      <c r="S32" s="37"/>
      <c r="T32" s="37"/>
      <c r="U32" s="37"/>
      <c r="V32" s="37"/>
      <c r="W32" s="37"/>
      <c r="X32" s="37"/>
    </row>
    <row r="33" spans="1:24" ht="15.75" customHeight="1">
      <c r="A33" s="631">
        <v>45579</v>
      </c>
      <c r="B33" s="630" t="s">
        <v>1966</v>
      </c>
      <c r="C33" s="15" t="s">
        <v>745</v>
      </c>
      <c r="D33" s="1192">
        <v>36800</v>
      </c>
      <c r="E33" s="1192"/>
      <c r="F33" s="1192"/>
      <c r="G33" s="1139">
        <f t="shared" si="0"/>
        <v>36800</v>
      </c>
      <c r="H33" s="1140">
        <f t="shared" si="5"/>
        <v>74</v>
      </c>
      <c r="I33" s="1140">
        <f t="shared" si="6"/>
        <v>0</v>
      </c>
      <c r="J33" s="1140">
        <f t="shared" si="7"/>
        <v>0</v>
      </c>
      <c r="K33" s="1141">
        <f t="shared" si="4"/>
        <v>74</v>
      </c>
      <c r="L33" s="1538"/>
      <c r="M33" s="1538"/>
      <c r="N33" s="1538"/>
      <c r="O33" s="37"/>
      <c r="P33" s="37"/>
      <c r="Q33" s="37"/>
      <c r="R33" s="37"/>
      <c r="S33" s="37"/>
      <c r="T33" s="37"/>
      <c r="U33" s="37"/>
      <c r="V33" s="37"/>
      <c r="W33" s="37"/>
      <c r="X33" s="37"/>
    </row>
    <row r="34" spans="1:24" ht="15.75" customHeight="1">
      <c r="A34" s="631">
        <v>45579</v>
      </c>
      <c r="B34" s="630" t="s">
        <v>1967</v>
      </c>
      <c r="C34" s="15" t="s">
        <v>745</v>
      </c>
      <c r="D34" s="1192">
        <v>41000</v>
      </c>
      <c r="E34" s="1192"/>
      <c r="F34" s="1192"/>
      <c r="G34" s="1139">
        <f t="shared" si="0"/>
        <v>41000</v>
      </c>
      <c r="H34" s="1140">
        <f t="shared" si="5"/>
        <v>82</v>
      </c>
      <c r="I34" s="1140">
        <f t="shared" si="6"/>
        <v>0</v>
      </c>
      <c r="J34" s="1140">
        <f t="shared" si="7"/>
        <v>0</v>
      </c>
      <c r="K34" s="1141">
        <f t="shared" si="4"/>
        <v>82</v>
      </c>
      <c r="L34" s="1538"/>
      <c r="M34" s="1538"/>
      <c r="N34" s="1538"/>
      <c r="O34" s="37"/>
      <c r="P34" s="37"/>
      <c r="Q34" s="37"/>
      <c r="R34" s="37"/>
      <c r="S34" s="37"/>
      <c r="T34" s="37"/>
      <c r="U34" s="37"/>
      <c r="V34" s="37"/>
      <c r="W34" s="37"/>
      <c r="X34" s="37"/>
    </row>
    <row r="35" spans="1:24" ht="15.75" customHeight="1">
      <c r="A35" s="631">
        <v>45579</v>
      </c>
      <c r="B35" s="630" t="s">
        <v>1965</v>
      </c>
      <c r="C35" s="15" t="s">
        <v>742</v>
      </c>
      <c r="D35" s="1192"/>
      <c r="E35" s="1192"/>
      <c r="F35" s="1192">
        <v>52500</v>
      </c>
      <c r="G35" s="1139">
        <f t="shared" si="0"/>
        <v>52500</v>
      </c>
      <c r="H35" s="1140">
        <f t="shared" si="5"/>
        <v>0</v>
      </c>
      <c r="I35" s="1140">
        <f t="shared" si="6"/>
        <v>0</v>
      </c>
      <c r="J35" s="1140">
        <f t="shared" si="7"/>
        <v>105</v>
      </c>
      <c r="K35" s="1141">
        <f t="shared" si="4"/>
        <v>105</v>
      </c>
      <c r="L35" s="1539"/>
      <c r="M35" s="1539"/>
      <c r="N35" s="1539"/>
      <c r="O35" s="37"/>
      <c r="P35" s="37"/>
      <c r="Q35" s="37"/>
      <c r="R35" s="37"/>
      <c r="S35" s="37"/>
      <c r="T35" s="37"/>
      <c r="U35" s="37"/>
      <c r="V35" s="37"/>
      <c r="W35" s="37"/>
      <c r="X35" s="37"/>
    </row>
    <row r="36" spans="1:24" ht="15.75" customHeight="1">
      <c r="A36" s="631">
        <v>45579</v>
      </c>
      <c r="B36" s="34" t="s">
        <v>1995</v>
      </c>
      <c r="C36" s="15" t="s">
        <v>1996</v>
      </c>
      <c r="D36" s="1192">
        <v>3400</v>
      </c>
      <c r="E36" s="1192">
        <v>120000</v>
      </c>
      <c r="F36" s="1192"/>
      <c r="G36" s="1139">
        <f t="shared" si="0"/>
        <v>123400</v>
      </c>
      <c r="H36" s="1140">
        <f t="shared" si="5"/>
        <v>7</v>
      </c>
      <c r="I36" s="1140">
        <f t="shared" si="6"/>
        <v>240</v>
      </c>
      <c r="J36" s="1140">
        <f t="shared" si="7"/>
        <v>0</v>
      </c>
      <c r="K36" s="1141">
        <f t="shared" si="4"/>
        <v>247</v>
      </c>
      <c r="L36" s="1537" t="s">
        <v>31</v>
      </c>
      <c r="M36" s="1543">
        <v>971106882</v>
      </c>
      <c r="N36" s="1712" t="s">
        <v>49</v>
      </c>
      <c r="O36" s="37"/>
      <c r="P36" s="37"/>
      <c r="Q36" s="37"/>
      <c r="R36" s="37"/>
      <c r="S36" s="37"/>
      <c r="T36" s="37"/>
      <c r="U36" s="37"/>
      <c r="V36" s="37"/>
      <c r="W36" s="37"/>
      <c r="X36" s="37"/>
    </row>
    <row r="37" spans="1:24" ht="15.75" customHeight="1">
      <c r="A37" s="631">
        <v>45579</v>
      </c>
      <c r="B37" s="34" t="s">
        <v>1997</v>
      </c>
      <c r="C37" s="15" t="s">
        <v>1996</v>
      </c>
      <c r="D37" s="1192">
        <v>29600</v>
      </c>
      <c r="E37" s="1192"/>
      <c r="F37" s="1192"/>
      <c r="G37" s="1139">
        <f t="shared" si="0"/>
        <v>29600</v>
      </c>
      <c r="H37" s="1140">
        <f t="shared" si="5"/>
        <v>60</v>
      </c>
      <c r="I37" s="1140">
        <f t="shared" si="6"/>
        <v>0</v>
      </c>
      <c r="J37" s="1140">
        <f t="shared" si="7"/>
        <v>0</v>
      </c>
      <c r="K37" s="1141">
        <f t="shared" si="4"/>
        <v>60</v>
      </c>
      <c r="L37" s="1539"/>
      <c r="M37" s="1539"/>
      <c r="N37" s="1551"/>
      <c r="O37" s="37"/>
      <c r="P37" s="37"/>
      <c r="Q37" s="37"/>
      <c r="R37" s="37"/>
      <c r="S37" s="37"/>
      <c r="T37" s="37"/>
      <c r="U37" s="37"/>
      <c r="V37" s="37"/>
      <c r="W37" s="37"/>
      <c r="X37" s="37"/>
    </row>
    <row r="38" spans="1:24" ht="15.75" customHeight="1">
      <c r="A38" s="64">
        <v>45580</v>
      </c>
      <c r="B38" s="630" t="s">
        <v>1998</v>
      </c>
      <c r="C38" s="8" t="s">
        <v>1999</v>
      </c>
      <c r="D38" s="9"/>
      <c r="E38" s="1193">
        <v>51800</v>
      </c>
      <c r="F38" s="1193"/>
      <c r="G38" s="1139">
        <f t="shared" si="0"/>
        <v>51800</v>
      </c>
      <c r="H38" s="1140">
        <f t="shared" si="5"/>
        <v>0</v>
      </c>
      <c r="I38" s="1140">
        <f t="shared" si="6"/>
        <v>104</v>
      </c>
      <c r="J38" s="1140">
        <f t="shared" si="7"/>
        <v>0</v>
      </c>
      <c r="K38" s="1141">
        <f t="shared" si="4"/>
        <v>104</v>
      </c>
      <c r="L38" s="1548" t="s">
        <v>20</v>
      </c>
      <c r="M38" s="1554">
        <v>974392325</v>
      </c>
      <c r="N38" s="1548" t="s">
        <v>19</v>
      </c>
      <c r="O38" s="37"/>
      <c r="P38" s="37"/>
      <c r="Q38" s="37"/>
      <c r="R38" s="37"/>
      <c r="S38" s="37"/>
      <c r="T38" s="37"/>
      <c r="U38" s="37"/>
      <c r="V38" s="37"/>
      <c r="W38" s="37"/>
      <c r="X38" s="37"/>
    </row>
    <row r="39" spans="1:24" ht="15.75" customHeight="1">
      <c r="A39" s="64">
        <v>45580</v>
      </c>
      <c r="B39" s="630" t="s">
        <v>129</v>
      </c>
      <c r="C39" s="8"/>
      <c r="D39" s="1193">
        <v>7100</v>
      </c>
      <c r="E39" s="653">
        <v>64500</v>
      </c>
      <c r="F39" s="9"/>
      <c r="G39" s="1139">
        <f t="shared" si="0"/>
        <v>71600</v>
      </c>
      <c r="H39" s="1140">
        <f t="shared" si="5"/>
        <v>15</v>
      </c>
      <c r="I39" s="1140">
        <f t="shared" si="6"/>
        <v>129</v>
      </c>
      <c r="J39" s="1140">
        <f t="shared" si="7"/>
        <v>0</v>
      </c>
      <c r="K39" s="1141">
        <f t="shared" si="4"/>
        <v>144</v>
      </c>
      <c r="L39" s="1538"/>
      <c r="M39" s="1538"/>
      <c r="N39" s="1538"/>
      <c r="O39" s="37"/>
      <c r="P39" s="37"/>
      <c r="Q39" s="37"/>
      <c r="R39" s="37"/>
      <c r="S39" s="37"/>
      <c r="T39" s="37"/>
      <c r="U39" s="37"/>
      <c r="V39" s="37"/>
      <c r="W39" s="37"/>
      <c r="X39" s="37"/>
    </row>
    <row r="40" spans="1:24" ht="15.75" customHeight="1">
      <c r="A40" s="64">
        <v>45580</v>
      </c>
      <c r="B40" s="630" t="s">
        <v>27</v>
      </c>
      <c r="C40" s="15"/>
      <c r="D40" s="1193">
        <v>27400</v>
      </c>
      <c r="E40" s="9"/>
      <c r="F40" s="1193"/>
      <c r="G40" s="1139">
        <f t="shared" si="0"/>
        <v>27400</v>
      </c>
      <c r="H40" s="1140">
        <f t="shared" si="5"/>
        <v>55</v>
      </c>
      <c r="I40" s="1140">
        <f t="shared" si="6"/>
        <v>0</v>
      </c>
      <c r="J40" s="1140">
        <f t="shared" si="7"/>
        <v>0</v>
      </c>
      <c r="K40" s="1141">
        <f t="shared" si="4"/>
        <v>55</v>
      </c>
      <c r="L40" s="1538"/>
      <c r="M40" s="1538"/>
      <c r="N40" s="1538"/>
      <c r="O40" s="37"/>
      <c r="P40" s="37"/>
      <c r="Q40" s="37"/>
      <c r="R40" s="37"/>
      <c r="S40" s="37"/>
      <c r="T40" s="37"/>
      <c r="U40" s="37"/>
      <c r="V40" s="37"/>
      <c r="W40" s="37"/>
      <c r="X40" s="37"/>
    </row>
    <row r="41" spans="1:24" ht="15.75" customHeight="1">
      <c r="A41" s="64">
        <v>45580</v>
      </c>
      <c r="B41" s="630" t="s">
        <v>35</v>
      </c>
      <c r="C41" s="15"/>
      <c r="D41" s="1193">
        <v>7000</v>
      </c>
      <c r="E41" s="1193">
        <v>57500</v>
      </c>
      <c r="F41" s="1193"/>
      <c r="G41" s="1139">
        <f t="shared" si="0"/>
        <v>64500</v>
      </c>
      <c r="H41" s="1140">
        <f t="shared" si="5"/>
        <v>14</v>
      </c>
      <c r="I41" s="1140">
        <f t="shared" si="6"/>
        <v>115</v>
      </c>
      <c r="J41" s="1140">
        <f t="shared" si="7"/>
        <v>0</v>
      </c>
      <c r="K41" s="1141">
        <f t="shared" si="4"/>
        <v>129</v>
      </c>
      <c r="L41" s="1538"/>
      <c r="M41" s="1538"/>
      <c r="N41" s="1538"/>
      <c r="O41" s="37"/>
      <c r="P41" s="37"/>
      <c r="Q41" s="37"/>
      <c r="R41" s="37"/>
      <c r="S41" s="37"/>
      <c r="T41" s="37"/>
      <c r="U41" s="37"/>
      <c r="V41" s="37"/>
      <c r="W41" s="37"/>
      <c r="X41" s="37"/>
    </row>
    <row r="42" spans="1:24" ht="15.75" customHeight="1">
      <c r="A42" s="64">
        <v>45580</v>
      </c>
      <c r="B42" s="630" t="s">
        <v>101</v>
      </c>
      <c r="C42" s="15"/>
      <c r="D42" s="1193">
        <v>36300</v>
      </c>
      <c r="E42" s="1193"/>
      <c r="F42" s="1193"/>
      <c r="G42" s="1139">
        <f t="shared" si="0"/>
        <v>36300</v>
      </c>
      <c r="H42" s="1140">
        <f t="shared" si="5"/>
        <v>73</v>
      </c>
      <c r="I42" s="1140">
        <f t="shared" si="6"/>
        <v>0</v>
      </c>
      <c r="J42" s="1140">
        <f t="shared" si="7"/>
        <v>0</v>
      </c>
      <c r="K42" s="1141">
        <f t="shared" si="4"/>
        <v>73</v>
      </c>
      <c r="L42" s="1539"/>
      <c r="M42" s="1539"/>
      <c r="N42" s="1539"/>
      <c r="O42" s="37"/>
      <c r="P42" s="37"/>
      <c r="Q42" s="37"/>
      <c r="R42" s="37"/>
      <c r="S42" s="37"/>
      <c r="T42" s="37"/>
      <c r="U42" s="37"/>
      <c r="V42" s="37"/>
      <c r="W42" s="37"/>
      <c r="X42" s="37"/>
    </row>
    <row r="43" spans="1:24" ht="15.75" customHeight="1">
      <c r="A43" s="631">
        <v>45580</v>
      </c>
      <c r="B43" s="1194" t="s">
        <v>2000</v>
      </c>
      <c r="C43" s="15"/>
      <c r="D43" s="1192">
        <f>9100+2000</f>
        <v>11100</v>
      </c>
      <c r="E43" s="1192">
        <v>95000</v>
      </c>
      <c r="F43" s="1192"/>
      <c r="G43" s="1139">
        <f t="shared" si="0"/>
        <v>106100</v>
      </c>
      <c r="H43" s="1140">
        <f t="shared" si="5"/>
        <v>23</v>
      </c>
      <c r="I43" s="1140">
        <f t="shared" si="6"/>
        <v>190</v>
      </c>
      <c r="J43" s="1140">
        <f t="shared" si="7"/>
        <v>0</v>
      </c>
      <c r="K43" s="1141">
        <f t="shared" si="4"/>
        <v>213</v>
      </c>
      <c r="L43" s="1537" t="s">
        <v>2001</v>
      </c>
      <c r="M43" s="1549">
        <v>936382885</v>
      </c>
      <c r="N43" s="1713" t="s">
        <v>49</v>
      </c>
      <c r="O43" s="37"/>
      <c r="P43" s="37"/>
      <c r="Q43" s="37"/>
      <c r="R43" s="37"/>
      <c r="S43" s="37"/>
      <c r="T43" s="37"/>
      <c r="U43" s="37"/>
      <c r="V43" s="37"/>
      <c r="W43" s="37"/>
      <c r="X43" s="37"/>
    </row>
    <row r="44" spans="1:24" ht="15.75" customHeight="1">
      <c r="A44" s="631">
        <v>45580</v>
      </c>
      <c r="B44" s="1194" t="s">
        <v>2002</v>
      </c>
      <c r="C44" s="15"/>
      <c r="D44" s="1192">
        <v>7100</v>
      </c>
      <c r="E44" s="1192">
        <v>48000</v>
      </c>
      <c r="F44" s="1192"/>
      <c r="G44" s="1139">
        <f t="shared" si="0"/>
        <v>55100</v>
      </c>
      <c r="H44" s="1140">
        <f t="shared" si="5"/>
        <v>15</v>
      </c>
      <c r="I44" s="1140">
        <f t="shared" si="6"/>
        <v>96</v>
      </c>
      <c r="J44" s="1140">
        <f t="shared" si="7"/>
        <v>0</v>
      </c>
      <c r="K44" s="1141">
        <f t="shared" si="4"/>
        <v>111</v>
      </c>
      <c r="L44" s="1539"/>
      <c r="M44" s="1539"/>
      <c r="N44" s="1539"/>
      <c r="O44" s="37"/>
      <c r="P44" s="37"/>
      <c r="Q44" s="37"/>
      <c r="R44" s="37"/>
      <c r="S44" s="37"/>
      <c r="T44" s="37"/>
      <c r="U44" s="37"/>
      <c r="V44" s="37"/>
      <c r="W44" s="37"/>
      <c r="X44" s="37"/>
    </row>
    <row r="45" spans="1:24" ht="15.75" customHeight="1">
      <c r="A45" s="631">
        <v>45580</v>
      </c>
      <c r="B45" s="630" t="s">
        <v>33</v>
      </c>
      <c r="C45" s="15"/>
      <c r="D45" s="1192">
        <v>5300</v>
      </c>
      <c r="E45" s="1192">
        <v>87500</v>
      </c>
      <c r="F45" s="1192"/>
      <c r="G45" s="1139">
        <f t="shared" si="0"/>
        <v>92800</v>
      </c>
      <c r="H45" s="1140">
        <f t="shared" si="5"/>
        <v>11</v>
      </c>
      <c r="I45" s="1140">
        <f t="shared" si="6"/>
        <v>175</v>
      </c>
      <c r="J45" s="1140">
        <f t="shared" si="7"/>
        <v>0</v>
      </c>
      <c r="K45" s="1141">
        <f t="shared" si="4"/>
        <v>186</v>
      </c>
      <c r="L45" s="1624" t="s">
        <v>37</v>
      </c>
      <c r="M45" s="1714">
        <v>967884730</v>
      </c>
      <c r="N45" s="1715" t="s">
        <v>36</v>
      </c>
      <c r="O45" s="37"/>
      <c r="P45" s="37"/>
      <c r="Q45" s="37"/>
      <c r="R45" s="37"/>
      <c r="S45" s="37"/>
      <c r="T45" s="37"/>
      <c r="U45" s="37"/>
      <c r="V45" s="37"/>
      <c r="W45" s="37"/>
      <c r="X45" s="37"/>
    </row>
    <row r="46" spans="1:24" ht="15.75" customHeight="1">
      <c r="A46" s="631">
        <v>45580</v>
      </c>
      <c r="B46" s="630" t="s">
        <v>2003</v>
      </c>
      <c r="C46" s="15"/>
      <c r="D46" s="1192">
        <v>2000</v>
      </c>
      <c r="E46" s="1192">
        <v>89500</v>
      </c>
      <c r="F46" s="1192"/>
      <c r="G46" s="1139">
        <f t="shared" si="0"/>
        <v>91500</v>
      </c>
      <c r="H46" s="1140">
        <f t="shared" si="5"/>
        <v>4</v>
      </c>
      <c r="I46" s="1140">
        <f t="shared" si="6"/>
        <v>179</v>
      </c>
      <c r="J46" s="1140">
        <f t="shared" si="7"/>
        <v>0</v>
      </c>
      <c r="K46" s="1141">
        <f t="shared" si="4"/>
        <v>183</v>
      </c>
      <c r="L46" s="1538"/>
      <c r="M46" s="1704"/>
      <c r="N46" s="1704"/>
      <c r="O46" s="37"/>
      <c r="P46" s="37"/>
      <c r="Q46" s="37"/>
      <c r="R46" s="37"/>
      <c r="S46" s="37"/>
      <c r="T46" s="37"/>
      <c r="U46" s="37"/>
      <c r="V46" s="37"/>
      <c r="W46" s="37"/>
      <c r="X46" s="37"/>
    </row>
    <row r="47" spans="1:24" ht="15.75" customHeight="1">
      <c r="A47" s="631">
        <v>45580</v>
      </c>
      <c r="B47" s="630" t="s">
        <v>2004</v>
      </c>
      <c r="C47" s="15"/>
      <c r="D47" s="1192"/>
      <c r="E47" s="1192">
        <v>26000</v>
      </c>
      <c r="F47" s="1192"/>
      <c r="G47" s="1139">
        <f t="shared" si="0"/>
        <v>26000</v>
      </c>
      <c r="H47" s="1140">
        <f t="shared" si="5"/>
        <v>0</v>
      </c>
      <c r="I47" s="1140">
        <f t="shared" si="6"/>
        <v>52</v>
      </c>
      <c r="J47" s="1140">
        <f t="shared" si="7"/>
        <v>0</v>
      </c>
      <c r="K47" s="1141">
        <f t="shared" si="4"/>
        <v>52</v>
      </c>
      <c r="L47" s="1539"/>
      <c r="M47" s="1707"/>
      <c r="N47" s="1707"/>
      <c r="O47" s="37"/>
      <c r="P47" s="37"/>
      <c r="Q47" s="37"/>
      <c r="R47" s="37"/>
      <c r="S47" s="37"/>
      <c r="T47" s="37"/>
      <c r="U47" s="37"/>
      <c r="V47" s="37"/>
      <c r="W47" s="37"/>
      <c r="X47" s="37"/>
    </row>
    <row r="48" spans="1:24" ht="15.75" customHeight="1">
      <c r="A48" s="631">
        <v>45580</v>
      </c>
      <c r="B48" s="34" t="s">
        <v>2005</v>
      </c>
      <c r="C48" s="15"/>
      <c r="D48" s="1192"/>
      <c r="E48" s="1192">
        <v>82500</v>
      </c>
      <c r="F48" s="1192"/>
      <c r="G48" s="1139">
        <f t="shared" si="0"/>
        <v>82500</v>
      </c>
      <c r="H48" s="1140">
        <f t="shared" si="5"/>
        <v>0</v>
      </c>
      <c r="I48" s="1140">
        <f t="shared" si="6"/>
        <v>165</v>
      </c>
      <c r="J48" s="1140">
        <f t="shared" si="7"/>
        <v>0</v>
      </c>
      <c r="K48" s="1141">
        <f t="shared" si="4"/>
        <v>165</v>
      </c>
      <c r="L48" s="1537" t="s">
        <v>31</v>
      </c>
      <c r="M48" s="1540">
        <v>971106882</v>
      </c>
      <c r="N48" s="1545" t="s">
        <v>30</v>
      </c>
      <c r="O48" s="37"/>
      <c r="P48" s="37"/>
      <c r="Q48" s="37"/>
      <c r="R48" s="37"/>
      <c r="S48" s="37"/>
      <c r="T48" s="37"/>
      <c r="U48" s="37"/>
      <c r="V48" s="37"/>
      <c r="W48" s="37"/>
      <c r="X48" s="37"/>
    </row>
    <row r="49" spans="1:24" ht="15.75" customHeight="1">
      <c r="A49" s="631">
        <v>45580</v>
      </c>
      <c r="B49" s="34" t="s">
        <v>2006</v>
      </c>
      <c r="C49" s="15"/>
      <c r="D49" s="1192">
        <v>44500</v>
      </c>
      <c r="E49" s="1192"/>
      <c r="F49" s="1192"/>
      <c r="G49" s="1139">
        <f t="shared" si="0"/>
        <v>44500</v>
      </c>
      <c r="H49" s="1140">
        <f t="shared" si="5"/>
        <v>89</v>
      </c>
      <c r="I49" s="1140">
        <f t="shared" si="6"/>
        <v>0</v>
      </c>
      <c r="J49" s="1140">
        <f t="shared" si="7"/>
        <v>0</v>
      </c>
      <c r="K49" s="1141">
        <f t="shared" si="4"/>
        <v>89</v>
      </c>
      <c r="L49" s="1538"/>
      <c r="M49" s="1538"/>
      <c r="N49" s="1538"/>
      <c r="O49" s="37"/>
      <c r="P49" s="37"/>
      <c r="Q49" s="37"/>
      <c r="R49" s="37"/>
      <c r="S49" s="37"/>
      <c r="T49" s="37"/>
      <c r="U49" s="37"/>
      <c r="V49" s="37"/>
      <c r="W49" s="37"/>
      <c r="X49" s="37"/>
    </row>
    <row r="50" spans="1:24" ht="15.75" customHeight="1">
      <c r="A50" s="631">
        <v>45580</v>
      </c>
      <c r="B50" s="34" t="s">
        <v>2007</v>
      </c>
      <c r="C50" s="15"/>
      <c r="D50" s="1192"/>
      <c r="E50" s="1192">
        <v>62500</v>
      </c>
      <c r="F50" s="1192"/>
      <c r="G50" s="1139">
        <f t="shared" si="0"/>
        <v>62500</v>
      </c>
      <c r="H50" s="1140">
        <f t="shared" si="5"/>
        <v>0</v>
      </c>
      <c r="I50" s="1140">
        <f t="shared" si="6"/>
        <v>125</v>
      </c>
      <c r="J50" s="1140">
        <f t="shared" si="7"/>
        <v>0</v>
      </c>
      <c r="K50" s="1141">
        <f t="shared" si="4"/>
        <v>125</v>
      </c>
      <c r="L50" s="1539"/>
      <c r="M50" s="1539"/>
      <c r="N50" s="1539"/>
      <c r="O50" s="37"/>
      <c r="P50" s="37"/>
      <c r="Q50" s="37"/>
      <c r="R50" s="37"/>
      <c r="S50" s="37"/>
      <c r="T50" s="37"/>
      <c r="U50" s="37"/>
      <c r="V50" s="37"/>
      <c r="W50" s="37"/>
      <c r="X50" s="37"/>
    </row>
    <row r="51" spans="1:24" ht="15.75" customHeight="1">
      <c r="A51" s="64">
        <v>45581</v>
      </c>
      <c r="B51" s="630" t="s">
        <v>47</v>
      </c>
      <c r="C51" s="15"/>
      <c r="D51" s="1193">
        <f>5100+2000</f>
        <v>7100</v>
      </c>
      <c r="E51" s="1193">
        <v>120000</v>
      </c>
      <c r="F51" s="1193"/>
      <c r="G51" s="1139">
        <f t="shared" si="0"/>
        <v>127100</v>
      </c>
      <c r="H51" s="1140">
        <f t="shared" si="5"/>
        <v>15</v>
      </c>
      <c r="I51" s="1140">
        <f t="shared" si="6"/>
        <v>240</v>
      </c>
      <c r="J51" s="1140">
        <f t="shared" si="7"/>
        <v>0</v>
      </c>
      <c r="K51" s="1141">
        <f t="shared" si="4"/>
        <v>255</v>
      </c>
      <c r="L51" s="255" t="s">
        <v>17</v>
      </c>
      <c r="M51" s="53">
        <v>964343887</v>
      </c>
      <c r="N51" s="255" t="s">
        <v>16</v>
      </c>
      <c r="O51" s="37"/>
      <c r="P51" s="37"/>
      <c r="Q51" s="37"/>
      <c r="R51" s="37"/>
      <c r="S51" s="37"/>
      <c r="T51" s="37"/>
      <c r="U51" s="37"/>
      <c r="V51" s="37"/>
      <c r="W51" s="37"/>
      <c r="X51" s="37"/>
    </row>
    <row r="52" spans="1:24" ht="15.75" customHeight="1">
      <c r="A52" s="64">
        <v>45581</v>
      </c>
      <c r="B52" s="630" t="s">
        <v>48</v>
      </c>
      <c r="C52" s="15"/>
      <c r="D52" s="1193">
        <v>35000</v>
      </c>
      <c r="E52" s="1193"/>
      <c r="F52" s="1193"/>
      <c r="G52" s="1139">
        <f t="shared" si="0"/>
        <v>35000</v>
      </c>
      <c r="H52" s="1140">
        <f t="shared" ref="H52:H83" si="8">ROUNDUP((D52/500),0)</f>
        <v>70</v>
      </c>
      <c r="I52" s="1140">
        <f t="shared" ref="I52:I83" si="9">ROUNDUP((E52/500),0)</f>
        <v>0</v>
      </c>
      <c r="J52" s="1140">
        <f t="shared" ref="J52:J83" si="10">ROUNDUP((F52/500),0)</f>
        <v>0</v>
      </c>
      <c r="K52" s="1141">
        <f t="shared" si="4"/>
        <v>70</v>
      </c>
      <c r="L52" s="1187"/>
      <c r="M52" s="1195"/>
      <c r="N52" s="1187"/>
      <c r="O52" s="37"/>
      <c r="P52" s="37"/>
      <c r="Q52" s="37"/>
      <c r="R52" s="37"/>
      <c r="S52" s="37"/>
      <c r="T52" s="37"/>
      <c r="U52" s="37"/>
      <c r="V52" s="37"/>
      <c r="W52" s="37"/>
      <c r="X52" s="37"/>
    </row>
    <row r="53" spans="1:24" ht="15.75" customHeight="1">
      <c r="A53" s="64">
        <v>45582</v>
      </c>
      <c r="B53" s="630" t="s">
        <v>354</v>
      </c>
      <c r="C53" s="15" t="s">
        <v>2008</v>
      </c>
      <c r="D53" s="1193"/>
      <c r="E53" s="1193"/>
      <c r="F53" s="1193">
        <v>207000</v>
      </c>
      <c r="G53" s="1139">
        <f t="shared" si="0"/>
        <v>207000</v>
      </c>
      <c r="H53" s="1140">
        <f t="shared" si="8"/>
        <v>0</v>
      </c>
      <c r="I53" s="1140">
        <f t="shared" si="9"/>
        <v>0</v>
      </c>
      <c r="J53" s="1140">
        <f t="shared" si="10"/>
        <v>414</v>
      </c>
      <c r="K53" s="1141">
        <f t="shared" si="4"/>
        <v>414</v>
      </c>
      <c r="L53" s="11" t="s">
        <v>42</v>
      </c>
      <c r="M53" s="12">
        <v>966120021</v>
      </c>
      <c r="N53" s="11" t="s">
        <v>41</v>
      </c>
      <c r="O53" s="37"/>
      <c r="P53" s="37"/>
      <c r="Q53" s="37"/>
      <c r="R53" s="37"/>
      <c r="S53" s="37"/>
      <c r="T53" s="37"/>
      <c r="U53" s="37"/>
      <c r="V53" s="37"/>
      <c r="W53" s="37"/>
      <c r="X53" s="37"/>
    </row>
    <row r="54" spans="1:24" ht="15.75" customHeight="1">
      <c r="A54" s="64">
        <v>45583</v>
      </c>
      <c r="B54" s="34" t="s">
        <v>2009</v>
      </c>
      <c r="C54" s="15"/>
      <c r="D54" s="1192">
        <v>1000</v>
      </c>
      <c r="E54" s="1192">
        <v>145000</v>
      </c>
      <c r="F54" s="1192"/>
      <c r="G54" s="1139">
        <f t="shared" si="0"/>
        <v>146000</v>
      </c>
      <c r="H54" s="1140">
        <f t="shared" si="8"/>
        <v>2</v>
      </c>
      <c r="I54" s="1140">
        <f t="shared" si="9"/>
        <v>290</v>
      </c>
      <c r="J54" s="1140">
        <f t="shared" si="10"/>
        <v>0</v>
      </c>
      <c r="K54" s="1141">
        <f t="shared" si="4"/>
        <v>292</v>
      </c>
      <c r="L54" s="1546" t="s">
        <v>537</v>
      </c>
      <c r="M54" s="1564">
        <v>985580241</v>
      </c>
      <c r="N54" s="1564" t="s">
        <v>536</v>
      </c>
      <c r="O54" s="37"/>
      <c r="P54" s="37"/>
      <c r="Q54" s="37"/>
      <c r="R54" s="37"/>
      <c r="S54" s="37"/>
      <c r="T54" s="37"/>
      <c r="U54" s="37"/>
      <c r="V54" s="37"/>
      <c r="W54" s="37"/>
      <c r="X54" s="37"/>
    </row>
    <row r="55" spans="1:24" ht="15.75" customHeight="1">
      <c r="A55" s="64">
        <v>45583</v>
      </c>
      <c r="B55" s="34" t="s">
        <v>2010</v>
      </c>
      <c r="C55" s="15"/>
      <c r="D55" s="1192"/>
      <c r="E55" s="1192">
        <v>105000</v>
      </c>
      <c r="F55" s="1192"/>
      <c r="G55" s="1139">
        <f t="shared" si="0"/>
        <v>105000</v>
      </c>
      <c r="H55" s="1140">
        <f t="shared" si="8"/>
        <v>0</v>
      </c>
      <c r="I55" s="1140">
        <f t="shared" si="9"/>
        <v>210</v>
      </c>
      <c r="J55" s="1140">
        <f t="shared" si="10"/>
        <v>0</v>
      </c>
      <c r="K55" s="1141">
        <f t="shared" si="4"/>
        <v>210</v>
      </c>
      <c r="L55" s="1539"/>
      <c r="M55" s="1539"/>
      <c r="N55" s="1539"/>
      <c r="O55" s="37"/>
      <c r="P55" s="37"/>
      <c r="Q55" s="37"/>
      <c r="R55" s="37"/>
      <c r="S55" s="37"/>
      <c r="T55" s="37"/>
      <c r="U55" s="37"/>
      <c r="V55" s="37"/>
      <c r="W55" s="37"/>
      <c r="X55" s="37"/>
    </row>
    <row r="56" spans="1:24" ht="15.75" customHeight="1">
      <c r="A56" s="64">
        <v>45583</v>
      </c>
      <c r="B56" s="630" t="s">
        <v>103</v>
      </c>
      <c r="C56" s="15"/>
      <c r="D56" s="1192"/>
      <c r="E56" s="1192">
        <v>249500</v>
      </c>
      <c r="F56" s="1192">
        <v>53000</v>
      </c>
      <c r="G56" s="1139">
        <f t="shared" si="0"/>
        <v>302500</v>
      </c>
      <c r="H56" s="1140">
        <f t="shared" si="8"/>
        <v>0</v>
      </c>
      <c r="I56" s="1140">
        <f t="shared" si="9"/>
        <v>499</v>
      </c>
      <c r="J56" s="1140">
        <f t="shared" si="10"/>
        <v>106</v>
      </c>
      <c r="K56" s="1141">
        <f t="shared" si="4"/>
        <v>605</v>
      </c>
      <c r="L56" s="10" t="s">
        <v>20</v>
      </c>
      <c r="M56" s="17">
        <v>974392325</v>
      </c>
      <c r="N56" s="17" t="s">
        <v>19</v>
      </c>
      <c r="O56" s="37"/>
      <c r="P56" s="37"/>
      <c r="Q56" s="37"/>
      <c r="R56" s="37"/>
      <c r="S56" s="37"/>
      <c r="T56" s="37"/>
      <c r="U56" s="37"/>
      <c r="V56" s="37"/>
      <c r="W56" s="37"/>
      <c r="X56" s="37"/>
    </row>
    <row r="57" spans="1:24" ht="15.75" customHeight="1">
      <c r="A57" s="64">
        <v>45583</v>
      </c>
      <c r="B57" s="630" t="s">
        <v>2011</v>
      </c>
      <c r="C57" s="15"/>
      <c r="D57" s="1192">
        <v>14600</v>
      </c>
      <c r="E57" s="1192">
        <v>147500</v>
      </c>
      <c r="F57" s="1192"/>
      <c r="G57" s="1139">
        <f t="shared" si="0"/>
        <v>162100</v>
      </c>
      <c r="H57" s="1140">
        <f t="shared" si="8"/>
        <v>30</v>
      </c>
      <c r="I57" s="1140">
        <f t="shared" si="9"/>
        <v>295</v>
      </c>
      <c r="J57" s="1140">
        <f t="shared" si="10"/>
        <v>0</v>
      </c>
      <c r="K57" s="1141">
        <f t="shared" si="4"/>
        <v>325</v>
      </c>
      <c r="L57" s="10" t="s">
        <v>17</v>
      </c>
      <c r="M57" s="17">
        <v>964343887</v>
      </c>
      <c r="N57" s="17" t="s">
        <v>16</v>
      </c>
      <c r="O57" s="37"/>
      <c r="P57" s="37"/>
      <c r="Q57" s="37"/>
      <c r="R57" s="37"/>
      <c r="S57" s="37"/>
      <c r="T57" s="37"/>
      <c r="U57" s="37"/>
      <c r="V57" s="37"/>
      <c r="W57" s="37"/>
      <c r="X57" s="37"/>
    </row>
    <row r="58" spans="1:24" ht="15.75" customHeight="1">
      <c r="A58" s="64">
        <v>45583</v>
      </c>
      <c r="B58" s="34" t="s">
        <v>2012</v>
      </c>
      <c r="C58" s="15"/>
      <c r="D58" s="1192">
        <v>15000</v>
      </c>
      <c r="E58" s="1192">
        <v>132000</v>
      </c>
      <c r="F58" s="1192"/>
      <c r="G58" s="1139">
        <f t="shared" si="0"/>
        <v>147000</v>
      </c>
      <c r="H58" s="1140">
        <f t="shared" si="8"/>
        <v>30</v>
      </c>
      <c r="I58" s="1140">
        <f t="shared" si="9"/>
        <v>264</v>
      </c>
      <c r="J58" s="1140">
        <f t="shared" si="10"/>
        <v>0</v>
      </c>
      <c r="K58" s="1141">
        <f t="shared" si="4"/>
        <v>294</v>
      </c>
      <c r="L58" s="10" t="s">
        <v>2013</v>
      </c>
      <c r="M58" s="24">
        <v>355951592</v>
      </c>
      <c r="N58" s="1196" t="s">
        <v>2014</v>
      </c>
      <c r="O58" s="37"/>
      <c r="P58" s="37"/>
      <c r="Q58" s="37"/>
      <c r="R58" s="37"/>
      <c r="S58" s="37"/>
      <c r="T58" s="37"/>
      <c r="U58" s="37"/>
      <c r="V58" s="37"/>
      <c r="W58" s="37"/>
      <c r="X58" s="37"/>
    </row>
    <row r="59" spans="1:24" ht="15.75" customHeight="1">
      <c r="A59" s="64">
        <v>45583</v>
      </c>
      <c r="B59" s="630" t="s">
        <v>77</v>
      </c>
      <c r="C59" s="15" t="s">
        <v>2015</v>
      </c>
      <c r="D59" s="1193">
        <v>200000</v>
      </c>
      <c r="E59" s="1193"/>
      <c r="F59" s="1193"/>
      <c r="G59" s="1139">
        <f t="shared" si="0"/>
        <v>200000</v>
      </c>
      <c r="H59" s="1140">
        <f t="shared" si="8"/>
        <v>400</v>
      </c>
      <c r="I59" s="1140">
        <f t="shared" si="9"/>
        <v>0</v>
      </c>
      <c r="J59" s="1140">
        <f t="shared" si="10"/>
        <v>0</v>
      </c>
      <c r="K59" s="1141">
        <f t="shared" si="4"/>
        <v>400</v>
      </c>
      <c r="L59" s="11" t="s">
        <v>42</v>
      </c>
      <c r="M59" s="12">
        <v>966120021</v>
      </c>
      <c r="N59" s="11" t="s">
        <v>41</v>
      </c>
      <c r="O59" s="37"/>
      <c r="P59" s="37"/>
      <c r="Q59" s="37"/>
      <c r="R59" s="37"/>
      <c r="S59" s="37"/>
      <c r="T59" s="37"/>
      <c r="U59" s="37"/>
      <c r="V59" s="37"/>
      <c r="W59" s="37"/>
      <c r="X59" s="37"/>
    </row>
    <row r="60" spans="1:24" ht="15.75" customHeight="1">
      <c r="A60" s="64">
        <v>45583</v>
      </c>
      <c r="B60" s="630" t="s">
        <v>77</v>
      </c>
      <c r="C60" s="15" t="s">
        <v>2015</v>
      </c>
      <c r="D60" s="1193">
        <v>210000</v>
      </c>
      <c r="E60" s="1193"/>
      <c r="F60" s="1193"/>
      <c r="G60" s="1139">
        <f t="shared" si="0"/>
        <v>210000</v>
      </c>
      <c r="H60" s="1140">
        <f t="shared" si="8"/>
        <v>420</v>
      </c>
      <c r="I60" s="1140">
        <f t="shared" si="9"/>
        <v>0</v>
      </c>
      <c r="J60" s="1140">
        <f t="shared" si="10"/>
        <v>0</v>
      </c>
      <c r="K60" s="1141">
        <f t="shared" si="4"/>
        <v>420</v>
      </c>
      <c r="L60" s="737" t="s">
        <v>37</v>
      </c>
      <c r="M60" s="123">
        <v>967884730</v>
      </c>
      <c r="N60" s="8" t="s">
        <v>36</v>
      </c>
      <c r="O60" s="37"/>
      <c r="P60" s="37"/>
      <c r="Q60" s="37"/>
      <c r="R60" s="37"/>
      <c r="S60" s="37"/>
      <c r="T60" s="37"/>
      <c r="U60" s="37"/>
      <c r="V60" s="37"/>
      <c r="W60" s="37"/>
      <c r="X60" s="37"/>
    </row>
    <row r="61" spans="1:24" ht="15.75" customHeight="1">
      <c r="A61" s="64">
        <v>45586</v>
      </c>
      <c r="B61" s="148" t="s">
        <v>354</v>
      </c>
      <c r="C61" s="15"/>
      <c r="D61" s="1193">
        <v>71000</v>
      </c>
      <c r="E61" s="1193">
        <v>205000</v>
      </c>
      <c r="F61" s="1193"/>
      <c r="G61" s="1139">
        <f t="shared" si="0"/>
        <v>276000</v>
      </c>
      <c r="H61" s="1140">
        <f t="shared" si="8"/>
        <v>142</v>
      </c>
      <c r="I61" s="1140">
        <f t="shared" si="9"/>
        <v>410</v>
      </c>
      <c r="J61" s="1140">
        <f t="shared" si="10"/>
        <v>0</v>
      </c>
      <c r="K61" s="1141">
        <f t="shared" si="4"/>
        <v>552</v>
      </c>
      <c r="L61" s="10" t="s">
        <v>20</v>
      </c>
      <c r="M61" s="17">
        <v>974392325</v>
      </c>
      <c r="N61" s="17" t="s">
        <v>19</v>
      </c>
      <c r="O61" s="37"/>
      <c r="P61" s="37"/>
      <c r="Q61" s="37"/>
      <c r="R61" s="37"/>
      <c r="S61" s="37"/>
      <c r="T61" s="37"/>
      <c r="U61" s="37"/>
      <c r="V61" s="37"/>
      <c r="W61" s="37"/>
      <c r="X61" s="37"/>
    </row>
    <row r="62" spans="1:24" ht="15.75" customHeight="1">
      <c r="A62" s="64">
        <v>45586</v>
      </c>
      <c r="B62" s="148" t="s">
        <v>355</v>
      </c>
      <c r="C62" s="15"/>
      <c r="D62" s="1193">
        <v>19500</v>
      </c>
      <c r="E62" s="1193">
        <v>52500</v>
      </c>
      <c r="F62" s="1193"/>
      <c r="G62" s="1139">
        <f t="shared" si="0"/>
        <v>72000</v>
      </c>
      <c r="H62" s="1140">
        <f t="shared" si="8"/>
        <v>39</v>
      </c>
      <c r="I62" s="1140">
        <f t="shared" si="9"/>
        <v>105</v>
      </c>
      <c r="J62" s="1140">
        <f t="shared" si="10"/>
        <v>0</v>
      </c>
      <c r="K62" s="1141">
        <f t="shared" si="4"/>
        <v>144</v>
      </c>
      <c r="L62" s="1537" t="s">
        <v>17</v>
      </c>
      <c r="M62" s="1543">
        <v>964343887</v>
      </c>
      <c r="N62" s="1543" t="s">
        <v>16</v>
      </c>
      <c r="O62" s="37"/>
      <c r="P62" s="37"/>
      <c r="Q62" s="37"/>
      <c r="R62" s="37"/>
      <c r="S62" s="37"/>
      <c r="T62" s="37"/>
      <c r="U62" s="37"/>
      <c r="V62" s="37"/>
      <c r="W62" s="37"/>
      <c r="X62" s="37"/>
    </row>
    <row r="63" spans="1:24" ht="15.75" customHeight="1">
      <c r="A63" s="64">
        <v>45586</v>
      </c>
      <c r="B63" s="148" t="s">
        <v>351</v>
      </c>
      <c r="C63" s="15"/>
      <c r="D63" s="1193">
        <v>38500</v>
      </c>
      <c r="E63" s="1193"/>
      <c r="F63" s="1193"/>
      <c r="G63" s="1139">
        <f t="shared" si="0"/>
        <v>38500</v>
      </c>
      <c r="H63" s="1140">
        <f t="shared" si="8"/>
        <v>77</v>
      </c>
      <c r="I63" s="1140">
        <f t="shared" si="9"/>
        <v>0</v>
      </c>
      <c r="J63" s="1140">
        <f t="shared" si="10"/>
        <v>0</v>
      </c>
      <c r="K63" s="1141">
        <f t="shared" si="4"/>
        <v>77</v>
      </c>
      <c r="L63" s="1539"/>
      <c r="M63" s="1539"/>
      <c r="N63" s="1539"/>
      <c r="O63" s="37"/>
      <c r="P63" s="37"/>
      <c r="Q63" s="37"/>
      <c r="R63" s="37"/>
      <c r="S63" s="37"/>
      <c r="T63" s="37"/>
      <c r="U63" s="37"/>
      <c r="V63" s="37"/>
      <c r="W63" s="37"/>
      <c r="X63" s="37"/>
    </row>
    <row r="64" spans="1:24" ht="15.75" customHeight="1">
      <c r="A64" s="64">
        <v>45587</v>
      </c>
      <c r="B64" s="1197" t="s">
        <v>21</v>
      </c>
      <c r="C64" s="15"/>
      <c r="D64" s="1193"/>
      <c r="E64" s="1193">
        <v>60000</v>
      </c>
      <c r="F64" s="1193"/>
      <c r="G64" s="1139">
        <f t="shared" si="0"/>
        <v>60000</v>
      </c>
      <c r="H64" s="1140">
        <f t="shared" si="8"/>
        <v>0</v>
      </c>
      <c r="I64" s="1140">
        <f t="shared" si="9"/>
        <v>120</v>
      </c>
      <c r="J64" s="1140">
        <f t="shared" si="10"/>
        <v>0</v>
      </c>
      <c r="K64" s="1141">
        <f t="shared" si="4"/>
        <v>120</v>
      </c>
      <c r="L64" s="1545" t="s">
        <v>37</v>
      </c>
      <c r="M64" s="1549">
        <v>967884730</v>
      </c>
      <c r="N64" s="1545" t="s">
        <v>36</v>
      </c>
      <c r="O64" s="37"/>
      <c r="P64" s="37"/>
      <c r="Q64" s="37"/>
      <c r="R64" s="37"/>
      <c r="S64" s="37"/>
      <c r="T64" s="37"/>
      <c r="U64" s="37"/>
      <c r="V64" s="37"/>
      <c r="W64" s="37"/>
      <c r="X64" s="37"/>
    </row>
    <row r="65" spans="1:24" ht="15.75" customHeight="1">
      <c r="A65" s="64">
        <v>45587</v>
      </c>
      <c r="B65" s="1197" t="s">
        <v>22</v>
      </c>
      <c r="C65" s="15"/>
      <c r="D65" s="1193">
        <v>33100</v>
      </c>
      <c r="E65" s="1193">
        <v>107000</v>
      </c>
      <c r="F65" s="1193"/>
      <c r="G65" s="1139">
        <f t="shared" si="0"/>
        <v>140100</v>
      </c>
      <c r="H65" s="1140">
        <f t="shared" si="8"/>
        <v>67</v>
      </c>
      <c r="I65" s="1140">
        <f t="shared" si="9"/>
        <v>214</v>
      </c>
      <c r="J65" s="1140">
        <f t="shared" si="10"/>
        <v>0</v>
      </c>
      <c r="K65" s="1141">
        <f t="shared" si="4"/>
        <v>281</v>
      </c>
      <c r="L65" s="1539"/>
      <c r="M65" s="1539"/>
      <c r="N65" s="1539"/>
      <c r="O65" s="37"/>
      <c r="P65" s="37"/>
      <c r="Q65" s="37"/>
      <c r="R65" s="37"/>
      <c r="S65" s="37"/>
      <c r="T65" s="37"/>
      <c r="U65" s="37"/>
      <c r="V65" s="37"/>
      <c r="W65" s="37"/>
      <c r="X65" s="37"/>
    </row>
    <row r="66" spans="1:24" ht="15.75" customHeight="1">
      <c r="A66" s="64">
        <v>45587</v>
      </c>
      <c r="B66" s="1197" t="s">
        <v>24</v>
      </c>
      <c r="C66" s="15"/>
      <c r="D66" s="1193">
        <v>54300</v>
      </c>
      <c r="E66" s="1193"/>
      <c r="F66" s="1193"/>
      <c r="G66" s="1139">
        <f t="shared" si="0"/>
        <v>54300</v>
      </c>
      <c r="H66" s="1140">
        <f t="shared" si="8"/>
        <v>109</v>
      </c>
      <c r="I66" s="1140">
        <f t="shared" si="9"/>
        <v>0</v>
      </c>
      <c r="J66" s="1140">
        <f t="shared" si="10"/>
        <v>0</v>
      </c>
      <c r="K66" s="1141">
        <f t="shared" si="4"/>
        <v>109</v>
      </c>
      <c r="L66" s="1718" t="s">
        <v>31</v>
      </c>
      <c r="M66" s="1585">
        <v>971106882</v>
      </c>
      <c r="N66" s="1548" t="s">
        <v>30</v>
      </c>
      <c r="O66" s="37"/>
      <c r="P66" s="37"/>
      <c r="Q66" s="37"/>
      <c r="R66" s="37"/>
      <c r="S66" s="37"/>
      <c r="T66" s="37"/>
      <c r="U66" s="37"/>
      <c r="V66" s="37"/>
      <c r="W66" s="37"/>
      <c r="X66" s="37"/>
    </row>
    <row r="67" spans="1:24" ht="15.75" customHeight="1">
      <c r="A67" s="64">
        <v>45587</v>
      </c>
      <c r="B67" s="1197" t="s">
        <v>25</v>
      </c>
      <c r="C67" s="15"/>
      <c r="D67" s="1193">
        <v>21400</v>
      </c>
      <c r="E67" s="1193">
        <v>57500</v>
      </c>
      <c r="F67" s="1193"/>
      <c r="G67" s="1139">
        <f t="shared" si="0"/>
        <v>78900</v>
      </c>
      <c r="H67" s="1140">
        <f t="shared" si="8"/>
        <v>43</v>
      </c>
      <c r="I67" s="1140">
        <f t="shared" si="9"/>
        <v>115</v>
      </c>
      <c r="J67" s="1140">
        <f t="shared" si="10"/>
        <v>0</v>
      </c>
      <c r="K67" s="1141">
        <f t="shared" si="4"/>
        <v>158</v>
      </c>
      <c r="L67" s="1538"/>
      <c r="M67" s="1538"/>
      <c r="N67" s="1538"/>
      <c r="O67" s="37"/>
      <c r="P67" s="37"/>
      <c r="Q67" s="37"/>
      <c r="R67" s="37"/>
      <c r="S67" s="37"/>
      <c r="T67" s="37"/>
      <c r="U67" s="37"/>
      <c r="V67" s="37"/>
      <c r="W67" s="37"/>
      <c r="X67" s="37"/>
    </row>
    <row r="68" spans="1:24" ht="15.75" customHeight="1">
      <c r="A68" s="64">
        <v>45587</v>
      </c>
      <c r="B68" s="1197" t="s">
        <v>27</v>
      </c>
      <c r="C68" s="15"/>
      <c r="D68" s="1193">
        <v>22200</v>
      </c>
      <c r="E68" s="1193"/>
      <c r="F68" s="1193"/>
      <c r="G68" s="1139">
        <f t="shared" si="0"/>
        <v>22200</v>
      </c>
      <c r="H68" s="1140">
        <f t="shared" si="8"/>
        <v>45</v>
      </c>
      <c r="I68" s="1140">
        <f t="shared" si="9"/>
        <v>0</v>
      </c>
      <c r="J68" s="1140">
        <f t="shared" si="10"/>
        <v>0</v>
      </c>
      <c r="K68" s="1141">
        <f t="shared" si="4"/>
        <v>45</v>
      </c>
      <c r="L68" s="1538"/>
      <c r="M68" s="1538"/>
      <c r="N68" s="1538"/>
      <c r="O68" s="37"/>
      <c r="P68" s="37"/>
      <c r="Q68" s="37"/>
      <c r="R68" s="37"/>
      <c r="S68" s="37"/>
      <c r="T68" s="37"/>
      <c r="U68" s="37"/>
      <c r="V68" s="37"/>
      <c r="W68" s="37"/>
      <c r="X68" s="37"/>
    </row>
    <row r="69" spans="1:24" ht="15.75" customHeight="1">
      <c r="A69" s="64">
        <v>45587</v>
      </c>
      <c r="B69" s="1197" t="s">
        <v>2002</v>
      </c>
      <c r="C69" s="15"/>
      <c r="D69" s="1193">
        <v>9600</v>
      </c>
      <c r="E69" s="1193">
        <v>42500</v>
      </c>
      <c r="F69" s="1193"/>
      <c r="G69" s="1139">
        <f t="shared" si="0"/>
        <v>52100</v>
      </c>
      <c r="H69" s="1140">
        <f t="shared" si="8"/>
        <v>20</v>
      </c>
      <c r="I69" s="1140">
        <f t="shared" si="9"/>
        <v>85</v>
      </c>
      <c r="J69" s="1140">
        <f t="shared" si="10"/>
        <v>0</v>
      </c>
      <c r="K69" s="1141">
        <f t="shared" si="4"/>
        <v>105</v>
      </c>
      <c r="L69" s="1539"/>
      <c r="M69" s="1539"/>
      <c r="N69" s="1539"/>
      <c r="O69" s="37"/>
      <c r="P69" s="37"/>
      <c r="Q69" s="37"/>
      <c r="R69" s="37"/>
      <c r="S69" s="37"/>
      <c r="T69" s="37"/>
      <c r="U69" s="37"/>
      <c r="V69" s="37"/>
      <c r="W69" s="37"/>
      <c r="X69" s="37"/>
    </row>
    <row r="70" spans="1:24" ht="15" customHeight="1">
      <c r="A70" s="631">
        <v>45588</v>
      </c>
      <c r="B70" s="148" t="s">
        <v>2006</v>
      </c>
      <c r="C70" s="15"/>
      <c r="D70" s="1192">
        <v>51100</v>
      </c>
      <c r="E70" s="1192"/>
      <c r="F70" s="1192"/>
      <c r="G70" s="1139">
        <f t="shared" si="0"/>
        <v>51100</v>
      </c>
      <c r="H70" s="1140">
        <f t="shared" si="8"/>
        <v>103</v>
      </c>
      <c r="I70" s="1140">
        <f t="shared" si="9"/>
        <v>0</v>
      </c>
      <c r="J70" s="1140">
        <f t="shared" si="10"/>
        <v>0</v>
      </c>
      <c r="K70" s="1141">
        <f t="shared" si="4"/>
        <v>103</v>
      </c>
      <c r="L70" s="1537" t="s">
        <v>20</v>
      </c>
      <c r="M70" s="1543">
        <v>974392325</v>
      </c>
      <c r="N70" s="1543" t="s">
        <v>19</v>
      </c>
      <c r="O70" s="37"/>
      <c r="P70" s="37"/>
      <c r="Q70" s="37"/>
      <c r="R70" s="37"/>
      <c r="S70" s="37"/>
      <c r="T70" s="37"/>
      <c r="U70" s="37"/>
      <c r="V70" s="37"/>
      <c r="W70" s="37"/>
      <c r="X70" s="37"/>
    </row>
    <row r="71" spans="1:24" ht="15.75" customHeight="1">
      <c r="A71" s="631">
        <v>45588</v>
      </c>
      <c r="B71" s="148" t="s">
        <v>2007</v>
      </c>
      <c r="C71" s="15"/>
      <c r="D71" s="1192">
        <v>10000</v>
      </c>
      <c r="E71" s="1192">
        <v>52500</v>
      </c>
      <c r="F71" s="1192"/>
      <c r="G71" s="1139">
        <f t="shared" si="0"/>
        <v>62500</v>
      </c>
      <c r="H71" s="1140">
        <f t="shared" si="8"/>
        <v>20</v>
      </c>
      <c r="I71" s="1140">
        <f t="shared" si="9"/>
        <v>105</v>
      </c>
      <c r="J71" s="1140">
        <f t="shared" si="10"/>
        <v>0</v>
      </c>
      <c r="K71" s="1141">
        <f t="shared" si="4"/>
        <v>125</v>
      </c>
      <c r="L71" s="1538"/>
      <c r="M71" s="1538"/>
      <c r="N71" s="1538"/>
      <c r="O71" s="37"/>
      <c r="P71" s="37"/>
      <c r="Q71" s="37"/>
      <c r="R71" s="37"/>
      <c r="S71" s="37"/>
      <c r="T71" s="37"/>
      <c r="U71" s="37"/>
      <c r="V71" s="37"/>
      <c r="W71" s="37"/>
      <c r="X71" s="37"/>
    </row>
    <row r="72" spans="1:24" ht="15.75" customHeight="1">
      <c r="A72" s="631">
        <v>45588</v>
      </c>
      <c r="B72" s="148" t="s">
        <v>52</v>
      </c>
      <c r="C72" s="15"/>
      <c r="D72" s="1192"/>
      <c r="E72" s="1192">
        <v>62500</v>
      </c>
      <c r="F72" s="1192"/>
      <c r="G72" s="1139">
        <f t="shared" si="0"/>
        <v>62500</v>
      </c>
      <c r="H72" s="1140">
        <f t="shared" si="8"/>
        <v>0</v>
      </c>
      <c r="I72" s="1140">
        <f t="shared" si="9"/>
        <v>125</v>
      </c>
      <c r="J72" s="1140">
        <f t="shared" si="10"/>
        <v>0</v>
      </c>
      <c r="K72" s="1141">
        <f t="shared" si="4"/>
        <v>125</v>
      </c>
      <c r="L72" s="1538"/>
      <c r="M72" s="1538"/>
      <c r="N72" s="1538"/>
      <c r="O72" s="37"/>
      <c r="P72" s="37"/>
      <c r="Q72" s="37"/>
      <c r="R72" s="37"/>
      <c r="S72" s="37"/>
      <c r="T72" s="37"/>
      <c r="U72" s="37"/>
      <c r="V72" s="37"/>
      <c r="W72" s="37"/>
      <c r="X72" s="37"/>
    </row>
    <row r="73" spans="1:24" ht="15.75" customHeight="1">
      <c r="A73" s="631">
        <v>45588</v>
      </c>
      <c r="B73" s="148" t="s">
        <v>33</v>
      </c>
      <c r="C73" s="15"/>
      <c r="D73" s="1192">
        <v>13100</v>
      </c>
      <c r="E73" s="1192">
        <v>80000</v>
      </c>
      <c r="F73" s="1192"/>
      <c r="G73" s="1139">
        <f t="shared" si="0"/>
        <v>93100</v>
      </c>
      <c r="H73" s="1140">
        <f t="shared" si="8"/>
        <v>27</v>
      </c>
      <c r="I73" s="1140">
        <f t="shared" si="9"/>
        <v>160</v>
      </c>
      <c r="J73" s="1140">
        <f t="shared" si="10"/>
        <v>0</v>
      </c>
      <c r="K73" s="1141">
        <f t="shared" si="4"/>
        <v>187</v>
      </c>
      <c r="L73" s="1538"/>
      <c r="M73" s="1538"/>
      <c r="N73" s="1538"/>
      <c r="O73" s="37"/>
      <c r="P73" s="37"/>
      <c r="Q73" s="37"/>
      <c r="R73" s="37"/>
      <c r="S73" s="37"/>
      <c r="T73" s="37"/>
      <c r="U73" s="37"/>
      <c r="V73" s="37"/>
      <c r="W73" s="37"/>
      <c r="X73" s="37"/>
    </row>
    <row r="74" spans="1:24" ht="15.75" customHeight="1">
      <c r="A74" s="631">
        <v>45588</v>
      </c>
      <c r="B74" s="148" t="s">
        <v>35</v>
      </c>
      <c r="C74" s="15"/>
      <c r="D74" s="1192">
        <v>17400</v>
      </c>
      <c r="E74" s="1192">
        <v>52500</v>
      </c>
      <c r="F74" s="1192"/>
      <c r="G74" s="1139">
        <f t="shared" si="0"/>
        <v>69900</v>
      </c>
      <c r="H74" s="1140">
        <f t="shared" si="8"/>
        <v>35</v>
      </c>
      <c r="I74" s="1140">
        <f t="shared" si="9"/>
        <v>105</v>
      </c>
      <c r="J74" s="1140">
        <f t="shared" si="10"/>
        <v>0</v>
      </c>
      <c r="K74" s="1141">
        <f t="shared" si="4"/>
        <v>140</v>
      </c>
      <c r="L74" s="1539"/>
      <c r="M74" s="1539"/>
      <c r="N74" s="1539"/>
      <c r="O74" s="37"/>
      <c r="P74" s="37"/>
      <c r="Q74" s="37"/>
      <c r="R74" s="37"/>
      <c r="S74" s="37"/>
      <c r="T74" s="37"/>
      <c r="U74" s="37"/>
      <c r="V74" s="37"/>
      <c r="W74" s="37"/>
      <c r="X74" s="37"/>
    </row>
    <row r="75" spans="1:24" ht="15.75" customHeight="1">
      <c r="A75" s="631">
        <v>45588</v>
      </c>
      <c r="B75" s="148" t="s">
        <v>24</v>
      </c>
      <c r="C75" s="15"/>
      <c r="D75" s="1192">
        <v>1000</v>
      </c>
      <c r="E75" s="1192"/>
      <c r="F75" s="1192"/>
      <c r="G75" s="1139">
        <f t="shared" si="0"/>
        <v>1000</v>
      </c>
      <c r="H75" s="1140">
        <f t="shared" si="8"/>
        <v>2</v>
      </c>
      <c r="I75" s="1140">
        <f t="shared" si="9"/>
        <v>0</v>
      </c>
      <c r="J75" s="1140">
        <f t="shared" si="10"/>
        <v>0</v>
      </c>
      <c r="K75" s="1141">
        <f t="shared" si="4"/>
        <v>2</v>
      </c>
      <c r="L75" s="1545" t="s">
        <v>15</v>
      </c>
      <c r="M75" s="1549">
        <v>961571433</v>
      </c>
      <c r="N75" s="1545" t="s">
        <v>14</v>
      </c>
      <c r="O75" s="37"/>
      <c r="P75" s="37"/>
      <c r="Q75" s="37"/>
      <c r="R75" s="37"/>
      <c r="S75" s="37"/>
      <c r="T75" s="37"/>
      <c r="U75" s="37"/>
      <c r="V75" s="37"/>
      <c r="W75" s="37"/>
      <c r="X75" s="37"/>
    </row>
    <row r="76" spans="1:24" ht="15.75" customHeight="1">
      <c r="A76" s="631">
        <v>45588</v>
      </c>
      <c r="B76" s="148" t="s">
        <v>22</v>
      </c>
      <c r="C76" s="15"/>
      <c r="D76" s="1192"/>
      <c r="E76" s="1192">
        <v>5000</v>
      </c>
      <c r="F76" s="1192"/>
      <c r="G76" s="1139">
        <f t="shared" si="0"/>
        <v>5000</v>
      </c>
      <c r="H76" s="1140">
        <f t="shared" si="8"/>
        <v>0</v>
      </c>
      <c r="I76" s="1140">
        <f t="shared" si="9"/>
        <v>10</v>
      </c>
      <c r="J76" s="1140">
        <f t="shared" si="10"/>
        <v>0</v>
      </c>
      <c r="K76" s="1141">
        <f t="shared" si="4"/>
        <v>10</v>
      </c>
      <c r="L76" s="1538"/>
      <c r="M76" s="1538"/>
      <c r="N76" s="1538"/>
      <c r="O76" s="37"/>
      <c r="P76" s="37"/>
      <c r="Q76" s="37"/>
      <c r="R76" s="37"/>
      <c r="S76" s="37"/>
      <c r="T76" s="37"/>
      <c r="U76" s="37"/>
      <c r="V76" s="37"/>
      <c r="W76" s="37"/>
      <c r="X76" s="37"/>
    </row>
    <row r="77" spans="1:24" ht="15.75" customHeight="1">
      <c r="A77" s="631">
        <v>45588</v>
      </c>
      <c r="B77" s="148" t="s">
        <v>2004</v>
      </c>
      <c r="C77" s="15"/>
      <c r="D77" s="1192"/>
      <c r="E77" s="1192">
        <v>26000</v>
      </c>
      <c r="F77" s="1192"/>
      <c r="G77" s="1139">
        <f t="shared" si="0"/>
        <v>26000</v>
      </c>
      <c r="H77" s="1140">
        <f t="shared" si="8"/>
        <v>0</v>
      </c>
      <c r="I77" s="1140">
        <f t="shared" si="9"/>
        <v>52</v>
      </c>
      <c r="J77" s="1140">
        <f t="shared" si="10"/>
        <v>0</v>
      </c>
      <c r="K77" s="1141">
        <f t="shared" si="4"/>
        <v>52</v>
      </c>
      <c r="L77" s="1538"/>
      <c r="M77" s="1538"/>
      <c r="N77" s="1538"/>
      <c r="O77" s="37"/>
      <c r="P77" s="37"/>
      <c r="Q77" s="37"/>
      <c r="R77" s="37"/>
      <c r="S77" s="37"/>
      <c r="T77" s="37"/>
      <c r="U77" s="37"/>
      <c r="V77" s="37"/>
      <c r="W77" s="37"/>
      <c r="X77" s="37"/>
    </row>
    <row r="78" spans="1:24" ht="15.75" customHeight="1">
      <c r="A78" s="1198">
        <v>45588</v>
      </c>
      <c r="B78" s="1199" t="s">
        <v>129</v>
      </c>
      <c r="C78" s="756"/>
      <c r="D78" s="1200">
        <f>1000+14700</f>
        <v>15700</v>
      </c>
      <c r="E78" s="1201">
        <f>2000+52500</f>
        <v>54500</v>
      </c>
      <c r="F78" s="1201"/>
      <c r="G78" s="1202">
        <f t="shared" si="0"/>
        <v>70200</v>
      </c>
      <c r="H78" s="1203">
        <f t="shared" si="8"/>
        <v>32</v>
      </c>
      <c r="I78" s="1203">
        <f t="shared" si="9"/>
        <v>109</v>
      </c>
      <c r="J78" s="1203">
        <f t="shared" si="10"/>
        <v>0</v>
      </c>
      <c r="K78" s="1204">
        <f t="shared" si="4"/>
        <v>141</v>
      </c>
      <c r="L78" s="1538"/>
      <c r="M78" s="1538"/>
      <c r="N78" s="1538"/>
      <c r="O78" s="33"/>
      <c r="P78" s="33"/>
      <c r="Q78" s="33"/>
      <c r="R78" s="33"/>
      <c r="S78" s="33"/>
      <c r="T78" s="33"/>
      <c r="U78" s="33"/>
      <c r="V78" s="33"/>
      <c r="W78" s="33"/>
      <c r="X78" s="33"/>
    </row>
    <row r="79" spans="1:24" ht="15.75" customHeight="1">
      <c r="A79" s="631">
        <v>45588</v>
      </c>
      <c r="B79" s="148" t="s">
        <v>2003</v>
      </c>
      <c r="C79" s="15"/>
      <c r="D79" s="1192">
        <v>15800</v>
      </c>
      <c r="E79" s="1192">
        <v>67000</v>
      </c>
      <c r="F79" s="1192"/>
      <c r="G79" s="1139">
        <f t="shared" si="0"/>
        <v>82800</v>
      </c>
      <c r="H79" s="1140">
        <f t="shared" si="8"/>
        <v>32</v>
      </c>
      <c r="I79" s="1140">
        <f t="shared" si="9"/>
        <v>134</v>
      </c>
      <c r="J79" s="1140">
        <f t="shared" si="10"/>
        <v>0</v>
      </c>
      <c r="K79" s="1141">
        <f t="shared" si="4"/>
        <v>166</v>
      </c>
      <c r="L79" s="1538"/>
      <c r="M79" s="1538"/>
      <c r="N79" s="1538"/>
      <c r="O79" s="37"/>
      <c r="P79" s="37"/>
      <c r="Q79" s="37"/>
      <c r="R79" s="37"/>
      <c r="S79" s="37"/>
      <c r="T79" s="37"/>
      <c r="U79" s="37"/>
      <c r="V79" s="37"/>
      <c r="W79" s="37"/>
      <c r="X79" s="37"/>
    </row>
    <row r="80" spans="1:24" ht="15.75" customHeight="1">
      <c r="A80" s="631">
        <v>45588</v>
      </c>
      <c r="B80" s="148" t="s">
        <v>2000</v>
      </c>
      <c r="C80" s="15"/>
      <c r="D80" s="1192">
        <v>22300</v>
      </c>
      <c r="E80" s="1192">
        <v>52500</v>
      </c>
      <c r="F80" s="1192"/>
      <c r="G80" s="1139">
        <f t="shared" si="0"/>
        <v>74800</v>
      </c>
      <c r="H80" s="1140">
        <f t="shared" si="8"/>
        <v>45</v>
      </c>
      <c r="I80" s="1140">
        <f t="shared" si="9"/>
        <v>105</v>
      </c>
      <c r="J80" s="1140">
        <f t="shared" si="10"/>
        <v>0</v>
      </c>
      <c r="K80" s="1141">
        <f t="shared" si="4"/>
        <v>150</v>
      </c>
      <c r="L80" s="1539"/>
      <c r="M80" s="1539"/>
      <c r="N80" s="1539"/>
      <c r="O80" s="37"/>
      <c r="P80" s="37"/>
      <c r="Q80" s="37"/>
      <c r="R80" s="37"/>
      <c r="S80" s="37"/>
      <c r="T80" s="37"/>
      <c r="U80" s="37"/>
      <c r="V80" s="37"/>
      <c r="W80" s="37"/>
      <c r="X80" s="37"/>
    </row>
    <row r="81" spans="1:24" ht="15.75" customHeight="1">
      <c r="A81" s="1198">
        <v>45588</v>
      </c>
      <c r="B81" s="1199" t="s">
        <v>2016</v>
      </c>
      <c r="C81" s="1205"/>
      <c r="D81" s="1201">
        <f>15500+3000</f>
        <v>18500</v>
      </c>
      <c r="E81" s="1201">
        <v>82500</v>
      </c>
      <c r="F81" s="1201"/>
      <c r="G81" s="1202">
        <f t="shared" si="0"/>
        <v>101000</v>
      </c>
      <c r="H81" s="1203">
        <f t="shared" si="8"/>
        <v>37</v>
      </c>
      <c r="I81" s="1203">
        <f t="shared" si="9"/>
        <v>165</v>
      </c>
      <c r="J81" s="1203">
        <f t="shared" si="10"/>
        <v>0</v>
      </c>
      <c r="K81" s="1204">
        <f t="shared" si="4"/>
        <v>202</v>
      </c>
      <c r="L81" s="1716" t="s">
        <v>17</v>
      </c>
      <c r="M81" s="1717">
        <v>964343887</v>
      </c>
      <c r="N81" s="1717" t="s">
        <v>16</v>
      </c>
      <c r="O81" s="999"/>
      <c r="P81" s="999"/>
      <c r="Q81" s="999"/>
      <c r="R81" s="999"/>
      <c r="S81" s="999"/>
      <c r="T81" s="999"/>
      <c r="U81" s="999"/>
      <c r="V81" s="999"/>
      <c r="W81" s="999"/>
      <c r="X81" s="999"/>
    </row>
    <row r="82" spans="1:24" ht="15.75" customHeight="1">
      <c r="A82" s="631">
        <v>45588</v>
      </c>
      <c r="B82" s="148" t="s">
        <v>2017</v>
      </c>
      <c r="C82" s="15"/>
      <c r="D82" s="1192">
        <v>25000</v>
      </c>
      <c r="E82" s="1192"/>
      <c r="F82" s="1192"/>
      <c r="G82" s="1139">
        <f t="shared" si="0"/>
        <v>25000</v>
      </c>
      <c r="H82" s="1140">
        <f t="shared" si="8"/>
        <v>50</v>
      </c>
      <c r="I82" s="1140">
        <f t="shared" si="9"/>
        <v>0</v>
      </c>
      <c r="J82" s="1140">
        <f t="shared" si="10"/>
        <v>0</v>
      </c>
      <c r="K82" s="1141">
        <f t="shared" si="4"/>
        <v>50</v>
      </c>
      <c r="L82" s="1538"/>
      <c r="M82" s="1538"/>
      <c r="N82" s="1538"/>
      <c r="O82" s="37"/>
      <c r="P82" s="37"/>
      <c r="Q82" s="37"/>
      <c r="R82" s="37"/>
      <c r="S82" s="37"/>
      <c r="T82" s="37"/>
      <c r="U82" s="37"/>
      <c r="V82" s="37"/>
      <c r="W82" s="37"/>
      <c r="X82" s="37"/>
    </row>
    <row r="83" spans="1:24" ht="15.75" customHeight="1">
      <c r="A83" s="631">
        <v>45588</v>
      </c>
      <c r="B83" s="148" t="s">
        <v>43</v>
      </c>
      <c r="C83" s="15"/>
      <c r="D83" s="1192">
        <v>1000</v>
      </c>
      <c r="E83" s="1192"/>
      <c r="F83" s="1192"/>
      <c r="G83" s="1139">
        <f t="shared" si="0"/>
        <v>1000</v>
      </c>
      <c r="H83" s="1140">
        <f t="shared" si="8"/>
        <v>2</v>
      </c>
      <c r="I83" s="1140">
        <f t="shared" si="9"/>
        <v>0</v>
      </c>
      <c r="J83" s="1140">
        <f t="shared" si="10"/>
        <v>0</v>
      </c>
      <c r="K83" s="1141">
        <f t="shared" si="4"/>
        <v>2</v>
      </c>
      <c r="L83" s="1538"/>
      <c r="M83" s="1538"/>
      <c r="N83" s="1538"/>
      <c r="O83" s="37"/>
      <c r="P83" s="37"/>
      <c r="Q83" s="37"/>
      <c r="R83" s="37"/>
      <c r="S83" s="37"/>
      <c r="T83" s="37"/>
      <c r="U83" s="37"/>
      <c r="V83" s="37"/>
      <c r="W83" s="37"/>
      <c r="X83" s="37"/>
    </row>
    <row r="84" spans="1:24" ht="15.75" customHeight="1">
      <c r="A84" s="631">
        <v>45588</v>
      </c>
      <c r="B84" s="148" t="s">
        <v>2018</v>
      </c>
      <c r="C84" s="15"/>
      <c r="D84" s="1192">
        <v>20000</v>
      </c>
      <c r="E84" s="1192"/>
      <c r="F84" s="1192"/>
      <c r="G84" s="1139">
        <f t="shared" si="0"/>
        <v>20000</v>
      </c>
      <c r="H84" s="1140">
        <f t="shared" ref="H84:H92" si="11">ROUNDUP((D84/500),0)</f>
        <v>40</v>
      </c>
      <c r="I84" s="1140">
        <f t="shared" ref="I84:I92" si="12">ROUNDUP((E84/500),0)</f>
        <v>0</v>
      </c>
      <c r="J84" s="1140">
        <f t="shared" ref="J84:J92" si="13">ROUNDUP((F84/500),0)</f>
        <v>0</v>
      </c>
      <c r="K84" s="1141">
        <f t="shared" si="4"/>
        <v>40</v>
      </c>
      <c r="L84" s="1538"/>
      <c r="M84" s="1538"/>
      <c r="N84" s="1538"/>
      <c r="O84" s="37"/>
      <c r="P84" s="37"/>
      <c r="Q84" s="37"/>
      <c r="R84" s="37"/>
      <c r="S84" s="37"/>
      <c r="T84" s="37"/>
      <c r="U84" s="37"/>
      <c r="V84" s="37"/>
      <c r="W84" s="37"/>
      <c r="X84" s="37"/>
    </row>
    <row r="85" spans="1:24" ht="15.75" customHeight="1">
      <c r="A85" s="631">
        <v>45588</v>
      </c>
      <c r="B85" s="148" t="s">
        <v>2019</v>
      </c>
      <c r="C85" s="15"/>
      <c r="D85" s="1192">
        <v>5000</v>
      </c>
      <c r="E85" s="1192"/>
      <c r="F85" s="1192"/>
      <c r="G85" s="1139">
        <f t="shared" si="0"/>
        <v>5000</v>
      </c>
      <c r="H85" s="1140">
        <f t="shared" si="11"/>
        <v>10</v>
      </c>
      <c r="I85" s="1140">
        <f t="shared" si="12"/>
        <v>0</v>
      </c>
      <c r="J85" s="1140">
        <f t="shared" si="13"/>
        <v>0</v>
      </c>
      <c r="K85" s="1141">
        <f t="shared" si="4"/>
        <v>10</v>
      </c>
      <c r="L85" s="1539"/>
      <c r="M85" s="1539"/>
      <c r="N85" s="1539"/>
      <c r="O85" s="37"/>
      <c r="P85" s="37"/>
      <c r="Q85" s="37"/>
      <c r="R85" s="37"/>
      <c r="S85" s="37"/>
      <c r="T85" s="37"/>
      <c r="U85" s="37"/>
      <c r="V85" s="37"/>
      <c r="W85" s="37"/>
      <c r="X85" s="37"/>
    </row>
    <row r="86" spans="1:24" ht="15.75" customHeight="1">
      <c r="A86" s="64">
        <v>45589</v>
      </c>
      <c r="B86" s="1197" t="s">
        <v>354</v>
      </c>
      <c r="C86" s="15"/>
      <c r="D86" s="1193"/>
      <c r="E86" s="1193">
        <v>210000</v>
      </c>
      <c r="F86" s="1193"/>
      <c r="G86" s="1139">
        <f t="shared" si="0"/>
        <v>210000</v>
      </c>
      <c r="H86" s="1140">
        <f t="shared" si="11"/>
        <v>0</v>
      </c>
      <c r="I86" s="1140">
        <f t="shared" si="12"/>
        <v>420</v>
      </c>
      <c r="J86" s="1140">
        <f t="shared" si="13"/>
        <v>0</v>
      </c>
      <c r="K86" s="1141">
        <f t="shared" si="4"/>
        <v>420</v>
      </c>
      <c r="L86" s="11" t="s">
        <v>37</v>
      </c>
      <c r="M86" s="12">
        <v>967884730</v>
      </c>
      <c r="N86" s="10" t="s">
        <v>36</v>
      </c>
      <c r="O86" s="37"/>
      <c r="P86" s="37"/>
      <c r="Q86" s="37"/>
      <c r="R86" s="37"/>
      <c r="S86" s="37"/>
      <c r="T86" s="37"/>
      <c r="U86" s="37"/>
      <c r="V86" s="37"/>
      <c r="W86" s="37"/>
      <c r="X86" s="37"/>
    </row>
    <row r="87" spans="1:24" ht="15.75" customHeight="1">
      <c r="A87" s="64">
        <v>45589</v>
      </c>
      <c r="B87" s="1197" t="s">
        <v>354</v>
      </c>
      <c r="C87" s="15"/>
      <c r="D87" s="1193">
        <v>7000</v>
      </c>
      <c r="E87" s="1193">
        <v>181000</v>
      </c>
      <c r="F87" s="1193"/>
      <c r="G87" s="1139">
        <f t="shared" si="0"/>
        <v>188000</v>
      </c>
      <c r="H87" s="1140">
        <f t="shared" si="11"/>
        <v>14</v>
      </c>
      <c r="I87" s="1140">
        <f t="shared" si="12"/>
        <v>362</v>
      </c>
      <c r="J87" s="1140">
        <f t="shared" si="13"/>
        <v>0</v>
      </c>
      <c r="K87" s="1141">
        <f t="shared" si="4"/>
        <v>376</v>
      </c>
      <c r="L87" s="11" t="s">
        <v>42</v>
      </c>
      <c r="M87" s="12">
        <v>966120021</v>
      </c>
      <c r="N87" s="10" t="s">
        <v>41</v>
      </c>
      <c r="O87" s="37"/>
      <c r="P87" s="37"/>
      <c r="Q87" s="37"/>
      <c r="R87" s="37"/>
      <c r="S87" s="37"/>
      <c r="T87" s="37"/>
      <c r="U87" s="37"/>
      <c r="V87" s="37"/>
      <c r="W87" s="37"/>
      <c r="X87" s="37"/>
    </row>
    <row r="88" spans="1:24" ht="15.75" customHeight="1">
      <c r="A88" s="64">
        <v>45589</v>
      </c>
      <c r="B88" s="148" t="s">
        <v>2020</v>
      </c>
      <c r="C88" s="15"/>
      <c r="D88" s="1193">
        <v>55000</v>
      </c>
      <c r="E88" s="1193"/>
      <c r="F88" s="1193">
        <v>252200</v>
      </c>
      <c r="G88" s="1139">
        <f t="shared" si="0"/>
        <v>307200</v>
      </c>
      <c r="H88" s="1140">
        <f t="shared" si="11"/>
        <v>110</v>
      </c>
      <c r="I88" s="1140">
        <f t="shared" si="12"/>
        <v>0</v>
      </c>
      <c r="J88" s="1140">
        <f t="shared" si="13"/>
        <v>505</v>
      </c>
      <c r="K88" s="1141">
        <f t="shared" si="4"/>
        <v>615</v>
      </c>
      <c r="L88" s="10" t="s">
        <v>20</v>
      </c>
      <c r="M88" s="17">
        <v>974392325</v>
      </c>
      <c r="N88" s="17" t="s">
        <v>19</v>
      </c>
      <c r="O88" s="37"/>
      <c r="P88" s="37"/>
      <c r="Q88" s="37"/>
      <c r="R88" s="37"/>
      <c r="S88" s="37"/>
      <c r="T88" s="37"/>
      <c r="U88" s="37"/>
      <c r="V88" s="37"/>
      <c r="W88" s="37"/>
      <c r="X88" s="37"/>
    </row>
    <row r="89" spans="1:24" ht="15.75" customHeight="1">
      <c r="A89" s="64">
        <v>45590</v>
      </c>
      <c r="B89" s="148" t="s">
        <v>2021</v>
      </c>
      <c r="C89" s="15"/>
      <c r="D89" s="1193"/>
      <c r="E89" s="1193">
        <v>85000</v>
      </c>
      <c r="G89" s="1139">
        <f t="shared" si="0"/>
        <v>85000</v>
      </c>
      <c r="H89" s="1140">
        <f t="shared" si="11"/>
        <v>0</v>
      </c>
      <c r="I89" s="1140">
        <f t="shared" si="12"/>
        <v>170</v>
      </c>
      <c r="J89" s="1140">
        <f t="shared" si="13"/>
        <v>0</v>
      </c>
      <c r="K89" s="1141">
        <f t="shared" si="4"/>
        <v>170</v>
      </c>
      <c r="L89" s="11" t="s">
        <v>17</v>
      </c>
      <c r="M89" s="12">
        <v>964343887</v>
      </c>
      <c r="N89" s="10" t="s">
        <v>16</v>
      </c>
      <c r="O89" s="37"/>
      <c r="P89" s="37"/>
      <c r="Q89" s="37"/>
      <c r="R89" s="37"/>
      <c r="S89" s="37"/>
      <c r="T89" s="37"/>
      <c r="U89" s="37"/>
      <c r="V89" s="37"/>
      <c r="W89" s="37"/>
      <c r="X89" s="37"/>
    </row>
    <row r="90" spans="1:24" ht="15.75" customHeight="1">
      <c r="A90" s="64">
        <v>45590</v>
      </c>
      <c r="B90" s="148" t="s">
        <v>2022</v>
      </c>
      <c r="C90" s="15"/>
      <c r="D90" s="1193">
        <v>30500</v>
      </c>
      <c r="E90" s="1193"/>
      <c r="F90" s="1193">
        <v>105000</v>
      </c>
      <c r="G90" s="1139">
        <f t="shared" si="0"/>
        <v>135500</v>
      </c>
      <c r="H90" s="1140">
        <f t="shared" si="11"/>
        <v>61</v>
      </c>
      <c r="I90" s="1140">
        <f t="shared" si="12"/>
        <v>0</v>
      </c>
      <c r="J90" s="1140">
        <f t="shared" si="13"/>
        <v>210</v>
      </c>
      <c r="K90" s="1141">
        <f t="shared" si="4"/>
        <v>271</v>
      </c>
      <c r="L90" s="11" t="s">
        <v>42</v>
      </c>
      <c r="M90" s="12">
        <v>966120021</v>
      </c>
      <c r="N90" s="10" t="s">
        <v>41</v>
      </c>
      <c r="O90" s="37"/>
      <c r="P90" s="37"/>
      <c r="Q90" s="37"/>
      <c r="R90" s="37"/>
      <c r="S90" s="37"/>
      <c r="T90" s="37"/>
      <c r="U90" s="37"/>
      <c r="V90" s="37"/>
      <c r="W90" s="37"/>
      <c r="X90" s="37"/>
    </row>
    <row r="91" spans="1:24" ht="15.75" customHeight="1">
      <c r="A91" s="64"/>
      <c r="B91" s="65"/>
      <c r="C91" s="15"/>
      <c r="D91" s="1193"/>
      <c r="E91" s="1193"/>
      <c r="F91" s="1193"/>
      <c r="G91" s="1139">
        <f t="shared" si="0"/>
        <v>0</v>
      </c>
      <c r="H91" s="1140">
        <f t="shared" si="11"/>
        <v>0</v>
      </c>
      <c r="I91" s="1140">
        <f t="shared" si="12"/>
        <v>0</v>
      </c>
      <c r="J91" s="1140">
        <f t="shared" si="13"/>
        <v>0</v>
      </c>
      <c r="K91" s="1141">
        <f t="shared" si="4"/>
        <v>0</v>
      </c>
      <c r="L91" s="8"/>
      <c r="M91" s="60"/>
      <c r="N91" s="8"/>
      <c r="O91" s="37"/>
      <c r="P91" s="37"/>
      <c r="Q91" s="37"/>
      <c r="R91" s="37"/>
      <c r="S91" s="37"/>
      <c r="T91" s="37"/>
      <c r="U91" s="37"/>
      <c r="V91" s="37"/>
      <c r="W91" s="37"/>
      <c r="X91" s="37"/>
    </row>
    <row r="92" spans="1:24" ht="15.75" customHeight="1">
      <c r="A92" s="64"/>
      <c r="B92" s="65"/>
      <c r="C92" s="15"/>
      <c r="D92" s="1193"/>
      <c r="E92" s="1193"/>
      <c r="F92" s="1193"/>
      <c r="G92" s="1139">
        <f>SUM(G2:G91)</f>
        <v>9109500</v>
      </c>
      <c r="H92" s="1140">
        <f t="shared" si="11"/>
        <v>0</v>
      </c>
      <c r="I92" s="1140">
        <f t="shared" si="12"/>
        <v>0</v>
      </c>
      <c r="J92" s="1140">
        <f t="shared" si="13"/>
        <v>0</v>
      </c>
      <c r="K92" s="1141">
        <f t="shared" si="4"/>
        <v>0</v>
      </c>
      <c r="L92" s="8"/>
      <c r="M92" s="60"/>
      <c r="N92" s="8"/>
      <c r="O92" s="37"/>
      <c r="P92" s="37"/>
      <c r="Q92" s="37"/>
      <c r="R92" s="37"/>
      <c r="S92" s="37"/>
      <c r="T92" s="37"/>
      <c r="U92" s="37"/>
      <c r="V92" s="37"/>
      <c r="W92" s="37"/>
      <c r="X92" s="37"/>
    </row>
    <row r="93" spans="1:24" ht="15.75" customHeight="1">
      <c r="A93" s="67"/>
      <c r="B93" s="68"/>
      <c r="C93" s="33"/>
      <c r="D93" s="1206"/>
      <c r="E93" s="1206"/>
      <c r="F93" s="1206"/>
      <c r="G93" s="1207"/>
      <c r="H93" s="37"/>
      <c r="I93" s="37"/>
      <c r="J93" s="37"/>
      <c r="K93" s="72"/>
      <c r="L93" s="37"/>
      <c r="M93" s="71"/>
      <c r="N93" s="37"/>
      <c r="O93" s="37"/>
      <c r="P93" s="37"/>
      <c r="Q93" s="37"/>
      <c r="R93" s="37"/>
      <c r="S93" s="37"/>
      <c r="T93" s="37"/>
      <c r="U93" s="37"/>
      <c r="V93" s="37"/>
      <c r="W93" s="37"/>
      <c r="X93" s="37"/>
    </row>
    <row r="94" spans="1:24" ht="15.75" customHeight="1">
      <c r="A94" s="67"/>
      <c r="B94" s="68"/>
      <c r="C94" s="33"/>
      <c r="D94" s="1206"/>
      <c r="E94" s="1206"/>
      <c r="F94" s="1206"/>
      <c r="G94" s="1207"/>
      <c r="H94" s="37"/>
      <c r="I94" s="37"/>
      <c r="J94" s="37"/>
      <c r="K94" s="72"/>
      <c r="L94" s="37"/>
      <c r="M94" s="71"/>
      <c r="N94" s="37"/>
      <c r="O94" s="37"/>
      <c r="P94" s="37"/>
      <c r="Q94" s="37"/>
      <c r="R94" s="37"/>
      <c r="S94" s="37"/>
      <c r="T94" s="37"/>
      <c r="U94" s="37"/>
      <c r="V94" s="37"/>
      <c r="W94" s="37"/>
      <c r="X94" s="37"/>
    </row>
    <row r="95" spans="1:24" ht="15.75" customHeight="1">
      <c r="A95" s="67"/>
      <c r="B95" s="68"/>
      <c r="C95" s="33"/>
      <c r="D95" s="1206"/>
      <c r="E95" s="1206"/>
      <c r="F95" s="1206"/>
      <c r="G95" s="1207"/>
      <c r="H95" s="37"/>
      <c r="I95" s="37"/>
      <c r="J95" s="37"/>
      <c r="K95" s="72"/>
      <c r="L95" s="37"/>
      <c r="M95" s="71"/>
      <c r="N95" s="37"/>
      <c r="O95" s="37"/>
      <c r="P95" s="37"/>
      <c r="Q95" s="37"/>
      <c r="R95" s="37"/>
      <c r="S95" s="37"/>
      <c r="T95" s="37"/>
      <c r="U95" s="37"/>
      <c r="V95" s="37"/>
      <c r="W95" s="37"/>
      <c r="X95" s="37"/>
    </row>
    <row r="96" spans="1:24" ht="15.75" customHeight="1">
      <c r="A96" s="67"/>
      <c r="B96" s="68"/>
      <c r="C96" s="33"/>
      <c r="D96" s="1206"/>
      <c r="E96" s="1206"/>
      <c r="F96" s="1206"/>
      <c r="G96" s="1207"/>
      <c r="H96" s="37"/>
      <c r="I96" s="37"/>
      <c r="J96" s="37"/>
      <c r="K96" s="72"/>
      <c r="L96" s="37"/>
      <c r="M96" s="71"/>
      <c r="N96" s="37"/>
      <c r="O96" s="37"/>
      <c r="P96" s="37"/>
      <c r="Q96" s="37"/>
      <c r="R96" s="37"/>
      <c r="S96" s="37"/>
      <c r="T96" s="37"/>
      <c r="U96" s="37"/>
      <c r="V96" s="37"/>
      <c r="W96" s="37"/>
      <c r="X96" s="37"/>
    </row>
    <row r="97" spans="1:24" ht="15.75" customHeight="1">
      <c r="A97" s="67"/>
      <c r="B97" s="68"/>
      <c r="C97" s="33"/>
      <c r="D97" s="1206"/>
      <c r="E97" s="1206"/>
      <c r="F97" s="1206"/>
      <c r="G97" s="1207"/>
      <c r="H97" s="37"/>
      <c r="I97" s="37"/>
      <c r="J97" s="37"/>
      <c r="K97" s="72"/>
      <c r="L97" s="37"/>
      <c r="M97" s="71"/>
      <c r="N97" s="37"/>
      <c r="O97" s="37"/>
      <c r="P97" s="37"/>
      <c r="Q97" s="37"/>
      <c r="R97" s="37"/>
      <c r="S97" s="37"/>
      <c r="T97" s="37"/>
      <c r="U97" s="37"/>
      <c r="V97" s="37"/>
      <c r="W97" s="37"/>
      <c r="X97" s="37"/>
    </row>
    <row r="98" spans="1:24" ht="15.75" customHeight="1">
      <c r="A98" s="67"/>
      <c r="B98" s="68"/>
      <c r="C98" s="33"/>
      <c r="D98" s="1206"/>
      <c r="E98" s="1206"/>
      <c r="F98" s="1206"/>
      <c r="G98" s="1207"/>
      <c r="H98" s="37"/>
      <c r="I98" s="37"/>
      <c r="J98" s="37"/>
      <c r="K98" s="72"/>
      <c r="L98" s="37"/>
      <c r="M98" s="71"/>
      <c r="N98" s="37"/>
      <c r="O98" s="37"/>
      <c r="P98" s="37"/>
      <c r="Q98" s="37"/>
      <c r="R98" s="37"/>
      <c r="S98" s="37"/>
      <c r="T98" s="37"/>
      <c r="U98" s="37"/>
      <c r="V98" s="37"/>
      <c r="W98" s="37"/>
      <c r="X98" s="37"/>
    </row>
    <row r="99" spans="1:24" ht="15.75" customHeight="1">
      <c r="A99" s="67"/>
      <c r="B99" s="68"/>
      <c r="C99" s="37"/>
      <c r="D99" s="1206"/>
      <c r="E99" s="1206"/>
      <c r="F99" s="1206"/>
      <c r="G99" s="1207"/>
      <c r="H99" s="37"/>
      <c r="I99" s="37"/>
      <c r="J99" s="37"/>
      <c r="K99" s="72"/>
      <c r="L99" s="37"/>
      <c r="M99" s="71"/>
      <c r="N99" s="37"/>
      <c r="O99" s="37"/>
      <c r="P99" s="37"/>
      <c r="Q99" s="37"/>
      <c r="R99" s="37"/>
      <c r="S99" s="37"/>
      <c r="T99" s="37"/>
      <c r="U99" s="37"/>
      <c r="V99" s="37"/>
      <c r="W99" s="37"/>
      <c r="X99" s="37"/>
    </row>
    <row r="100" spans="1:24" ht="15.75" customHeight="1">
      <c r="A100" s="67"/>
      <c r="B100" s="68"/>
      <c r="C100" s="37"/>
      <c r="D100" s="1206"/>
      <c r="E100" s="1206"/>
      <c r="F100" s="1206"/>
      <c r="G100" s="1207"/>
      <c r="H100" s="37"/>
      <c r="I100" s="37"/>
      <c r="J100" s="37"/>
      <c r="K100" s="72"/>
      <c r="L100" s="37"/>
      <c r="M100" s="71"/>
      <c r="N100" s="37"/>
      <c r="O100" s="37"/>
      <c r="P100" s="37"/>
      <c r="Q100" s="37"/>
      <c r="R100" s="37"/>
      <c r="S100" s="37"/>
      <c r="T100" s="37"/>
      <c r="U100" s="37"/>
      <c r="V100" s="37"/>
      <c r="W100" s="37"/>
      <c r="X100" s="37"/>
    </row>
    <row r="101" spans="1:24" ht="15.75" customHeight="1">
      <c r="A101" s="67"/>
      <c r="B101" s="68"/>
      <c r="C101" s="37"/>
      <c r="D101" s="1206"/>
      <c r="E101" s="1206"/>
      <c r="F101" s="1206"/>
      <c r="G101" s="1207"/>
      <c r="H101" s="37"/>
      <c r="I101" s="37"/>
      <c r="J101" s="37"/>
      <c r="K101" s="72"/>
      <c r="L101" s="37"/>
      <c r="M101" s="71"/>
      <c r="N101" s="37"/>
      <c r="O101" s="37"/>
      <c r="P101" s="37"/>
      <c r="Q101" s="37"/>
      <c r="R101" s="37"/>
      <c r="S101" s="37"/>
      <c r="T101" s="37"/>
      <c r="U101" s="37"/>
      <c r="V101" s="37"/>
      <c r="W101" s="37"/>
      <c r="X101" s="37"/>
    </row>
    <row r="102" spans="1:24" ht="15.75" customHeight="1">
      <c r="A102" s="67"/>
      <c r="B102" s="68"/>
      <c r="C102" s="37"/>
      <c r="D102" s="1206"/>
      <c r="E102" s="1206"/>
      <c r="F102" s="1206"/>
      <c r="G102" s="1207"/>
      <c r="H102" s="37"/>
      <c r="I102" s="37"/>
      <c r="J102" s="37"/>
      <c r="K102" s="72"/>
      <c r="L102" s="37"/>
      <c r="M102" s="71"/>
      <c r="N102" s="37"/>
      <c r="O102" s="37"/>
      <c r="P102" s="37"/>
      <c r="Q102" s="37"/>
      <c r="R102" s="37"/>
      <c r="S102" s="37"/>
      <c r="T102" s="37"/>
      <c r="U102" s="37"/>
      <c r="V102" s="37"/>
      <c r="W102" s="37"/>
      <c r="X102" s="37"/>
    </row>
    <row r="103" spans="1:24" ht="15.75" customHeight="1">
      <c r="A103" s="67"/>
      <c r="B103" s="68"/>
      <c r="C103" s="37"/>
      <c r="D103" s="1206"/>
      <c r="E103" s="1206"/>
      <c r="F103" s="1206"/>
      <c r="G103" s="1207"/>
      <c r="H103" s="37"/>
      <c r="I103" s="37"/>
      <c r="J103" s="37"/>
      <c r="K103" s="72"/>
      <c r="L103" s="37"/>
      <c r="M103" s="71"/>
      <c r="N103" s="37"/>
      <c r="O103" s="37"/>
      <c r="P103" s="37"/>
      <c r="Q103" s="37"/>
      <c r="R103" s="37"/>
      <c r="S103" s="37"/>
      <c r="T103" s="37"/>
      <c r="U103" s="37"/>
      <c r="V103" s="37"/>
      <c r="W103" s="37"/>
      <c r="X103" s="37"/>
    </row>
    <row r="104" spans="1:24" ht="15.75" customHeight="1">
      <c r="A104" s="67"/>
      <c r="B104" s="68"/>
      <c r="C104" s="37"/>
      <c r="D104" s="1206"/>
      <c r="E104" s="1206"/>
      <c r="F104" s="1206"/>
      <c r="G104" s="1207"/>
      <c r="H104" s="37"/>
      <c r="I104" s="37"/>
      <c r="J104" s="37"/>
      <c r="K104" s="72"/>
      <c r="L104" s="37"/>
      <c r="M104" s="71"/>
      <c r="N104" s="37"/>
      <c r="O104" s="37"/>
      <c r="P104" s="37"/>
      <c r="Q104" s="37"/>
      <c r="R104" s="37"/>
      <c r="S104" s="37"/>
      <c r="T104" s="37"/>
      <c r="U104" s="37"/>
      <c r="V104" s="37"/>
      <c r="W104" s="37"/>
      <c r="X104" s="37"/>
    </row>
    <row r="105" spans="1:24" ht="15.75" customHeight="1">
      <c r="A105" s="67"/>
      <c r="B105" s="68"/>
      <c r="C105" s="37"/>
      <c r="D105" s="1206"/>
      <c r="E105" s="1206"/>
      <c r="F105" s="1206"/>
      <c r="G105" s="1207"/>
      <c r="H105" s="37"/>
      <c r="I105" s="37"/>
      <c r="J105" s="37"/>
      <c r="K105" s="72"/>
      <c r="L105" s="37"/>
      <c r="M105" s="71"/>
      <c r="N105" s="37"/>
      <c r="O105" s="37"/>
      <c r="P105" s="37"/>
      <c r="Q105" s="37"/>
      <c r="R105" s="37"/>
      <c r="S105" s="37"/>
      <c r="T105" s="37"/>
      <c r="U105" s="37"/>
      <c r="V105" s="37"/>
      <c r="W105" s="37"/>
      <c r="X105" s="37"/>
    </row>
    <row r="106" spans="1:24" ht="15.75" customHeight="1">
      <c r="A106" s="67"/>
      <c r="B106" s="68"/>
      <c r="C106" s="37"/>
      <c r="D106" s="1206"/>
      <c r="E106" s="1206"/>
      <c r="F106" s="1206"/>
      <c r="G106" s="1207"/>
      <c r="H106" s="37"/>
      <c r="I106" s="37"/>
      <c r="J106" s="37"/>
      <c r="K106" s="72"/>
      <c r="L106" s="37"/>
      <c r="M106" s="71"/>
      <c r="N106" s="37"/>
      <c r="O106" s="37"/>
      <c r="P106" s="37"/>
      <c r="Q106" s="37"/>
      <c r="R106" s="37"/>
      <c r="S106" s="37"/>
      <c r="T106" s="37"/>
      <c r="U106" s="37"/>
      <c r="V106" s="37"/>
      <c r="W106" s="37"/>
      <c r="X106" s="37"/>
    </row>
    <row r="107" spans="1:24" ht="15.75" customHeight="1">
      <c r="A107" s="67"/>
      <c r="B107" s="68"/>
      <c r="C107" s="37"/>
      <c r="D107" s="1206"/>
      <c r="E107" s="1206"/>
      <c r="F107" s="1206"/>
      <c r="G107" s="1207"/>
      <c r="H107" s="37"/>
      <c r="I107" s="37"/>
      <c r="J107" s="37"/>
      <c r="K107" s="72"/>
      <c r="L107" s="37"/>
      <c r="M107" s="71"/>
      <c r="N107" s="37"/>
      <c r="O107" s="37"/>
      <c r="P107" s="37"/>
      <c r="Q107" s="37"/>
      <c r="R107" s="37"/>
      <c r="S107" s="37"/>
      <c r="T107" s="37"/>
      <c r="U107" s="37"/>
      <c r="V107" s="37"/>
      <c r="W107" s="37"/>
      <c r="X107" s="37"/>
    </row>
    <row r="108" spans="1:24" ht="15.75" customHeight="1">
      <c r="A108" s="67"/>
      <c r="B108" s="68"/>
      <c r="C108" s="37"/>
      <c r="D108" s="1206"/>
      <c r="E108" s="1206"/>
      <c r="F108" s="1206"/>
      <c r="G108" s="1207"/>
      <c r="H108" s="37"/>
      <c r="I108" s="37"/>
      <c r="J108" s="37"/>
      <c r="K108" s="72"/>
      <c r="L108" s="37"/>
      <c r="M108" s="71"/>
      <c r="N108" s="37"/>
      <c r="O108" s="37"/>
      <c r="P108" s="37"/>
      <c r="Q108" s="37"/>
      <c r="R108" s="37"/>
      <c r="S108" s="37"/>
      <c r="T108" s="37"/>
      <c r="U108" s="37"/>
      <c r="V108" s="37"/>
      <c r="W108" s="37"/>
      <c r="X108" s="37"/>
    </row>
    <row r="109" spans="1:24" ht="15.75" customHeight="1">
      <c r="A109" s="67"/>
      <c r="B109" s="68"/>
      <c r="C109" s="37"/>
      <c r="D109" s="1206"/>
      <c r="E109" s="1206"/>
      <c r="F109" s="1206"/>
      <c r="G109" s="1207"/>
      <c r="H109" s="37"/>
      <c r="I109" s="37"/>
      <c r="J109" s="37"/>
      <c r="K109" s="72"/>
      <c r="L109" s="37"/>
      <c r="M109" s="71"/>
      <c r="N109" s="37"/>
      <c r="O109" s="37"/>
      <c r="P109" s="37"/>
      <c r="Q109" s="37"/>
      <c r="R109" s="37"/>
      <c r="S109" s="37"/>
      <c r="T109" s="37"/>
      <c r="U109" s="37"/>
      <c r="V109" s="37"/>
      <c r="W109" s="37"/>
      <c r="X109" s="37"/>
    </row>
    <row r="110" spans="1:24" ht="15.75" customHeight="1">
      <c r="A110" s="67"/>
      <c r="B110" s="68"/>
      <c r="C110" s="37"/>
      <c r="D110" s="1206"/>
      <c r="E110" s="1206"/>
      <c r="F110" s="1206"/>
      <c r="G110" s="1207"/>
      <c r="H110" s="37"/>
      <c r="I110" s="37"/>
      <c r="J110" s="37"/>
      <c r="K110" s="72"/>
      <c r="L110" s="37"/>
      <c r="M110" s="71"/>
      <c r="N110" s="37"/>
      <c r="O110" s="37"/>
      <c r="P110" s="37"/>
      <c r="Q110" s="37"/>
      <c r="R110" s="37"/>
      <c r="S110" s="37"/>
      <c r="T110" s="37"/>
      <c r="U110" s="37"/>
      <c r="V110" s="37"/>
      <c r="W110" s="37"/>
      <c r="X110" s="37"/>
    </row>
    <row r="111" spans="1:24" ht="15.75" customHeight="1">
      <c r="A111" s="67"/>
      <c r="B111" s="68"/>
      <c r="C111" s="37"/>
      <c r="D111" s="1206"/>
      <c r="E111" s="1206"/>
      <c r="F111" s="1206"/>
      <c r="G111" s="1207"/>
      <c r="H111" s="37"/>
      <c r="I111" s="37"/>
      <c r="J111" s="37"/>
      <c r="K111" s="72"/>
      <c r="L111" s="37"/>
      <c r="M111" s="71"/>
      <c r="N111" s="37"/>
      <c r="O111" s="37"/>
      <c r="P111" s="37"/>
      <c r="Q111" s="37"/>
      <c r="R111" s="37"/>
      <c r="S111" s="37"/>
      <c r="T111" s="37"/>
      <c r="U111" s="37"/>
      <c r="V111" s="37"/>
      <c r="W111" s="37"/>
      <c r="X111" s="37"/>
    </row>
    <row r="112" spans="1:24" ht="15.75" customHeight="1">
      <c r="A112" s="67"/>
      <c r="B112" s="68"/>
      <c r="C112" s="37"/>
      <c r="D112" s="1206"/>
      <c r="E112" s="1206"/>
      <c r="F112" s="1206"/>
      <c r="G112" s="1207"/>
      <c r="H112" s="37"/>
      <c r="I112" s="37"/>
      <c r="J112" s="37"/>
      <c r="K112" s="72"/>
      <c r="L112" s="37"/>
      <c r="M112" s="71"/>
      <c r="N112" s="37"/>
      <c r="O112" s="37"/>
      <c r="P112" s="37"/>
      <c r="Q112" s="37"/>
      <c r="R112" s="37"/>
      <c r="S112" s="37"/>
      <c r="T112" s="37"/>
      <c r="U112" s="37"/>
      <c r="V112" s="37"/>
      <c r="W112" s="37"/>
      <c r="X112" s="37"/>
    </row>
    <row r="113" spans="1:24" ht="15.75" customHeight="1">
      <c r="A113" s="67"/>
      <c r="B113" s="68"/>
      <c r="C113" s="37"/>
      <c r="D113" s="1206"/>
      <c r="E113" s="1206"/>
      <c r="F113" s="1206"/>
      <c r="G113" s="1207"/>
      <c r="H113" s="37"/>
      <c r="I113" s="37"/>
      <c r="J113" s="37"/>
      <c r="K113" s="72"/>
      <c r="L113" s="37"/>
      <c r="M113" s="71"/>
      <c r="N113" s="37"/>
      <c r="O113" s="37"/>
      <c r="P113" s="37"/>
      <c r="Q113" s="37"/>
      <c r="R113" s="37"/>
      <c r="S113" s="37"/>
      <c r="T113" s="37"/>
      <c r="U113" s="37"/>
      <c r="V113" s="37"/>
      <c r="W113" s="37"/>
      <c r="X113" s="37"/>
    </row>
    <row r="114" spans="1:24" ht="15.75" customHeight="1">
      <c r="A114" s="67"/>
      <c r="B114" s="68"/>
      <c r="C114" s="37"/>
      <c r="D114" s="1206"/>
      <c r="E114" s="1206"/>
      <c r="F114" s="1206"/>
      <c r="G114" s="1207"/>
      <c r="H114" s="37"/>
      <c r="I114" s="37"/>
      <c r="J114" s="37"/>
      <c r="K114" s="72"/>
      <c r="L114" s="37"/>
      <c r="M114" s="71"/>
      <c r="N114" s="37"/>
      <c r="O114" s="37"/>
      <c r="P114" s="37"/>
      <c r="Q114" s="37"/>
      <c r="R114" s="37"/>
      <c r="S114" s="37"/>
      <c r="T114" s="37"/>
      <c r="U114" s="37"/>
      <c r="V114" s="37"/>
      <c r="W114" s="37"/>
      <c r="X114" s="37"/>
    </row>
    <row r="115" spans="1:24" ht="15.75" customHeight="1">
      <c r="A115" s="67"/>
      <c r="B115" s="68"/>
      <c r="C115" s="37"/>
      <c r="D115" s="1206"/>
      <c r="E115" s="1206"/>
      <c r="F115" s="1206"/>
      <c r="G115" s="1207"/>
      <c r="H115" s="37"/>
      <c r="I115" s="37"/>
      <c r="J115" s="37"/>
      <c r="K115" s="72"/>
      <c r="L115" s="37"/>
      <c r="M115" s="71"/>
      <c r="N115" s="37"/>
      <c r="O115" s="37"/>
      <c r="P115" s="37"/>
      <c r="Q115" s="37"/>
      <c r="R115" s="37"/>
      <c r="S115" s="37"/>
      <c r="T115" s="37"/>
      <c r="U115" s="37"/>
      <c r="V115" s="37"/>
      <c r="W115" s="37"/>
      <c r="X115" s="37"/>
    </row>
    <row r="116" spans="1:24" ht="15.75" customHeight="1">
      <c r="A116" s="67"/>
      <c r="B116" s="68"/>
      <c r="C116" s="37"/>
      <c r="D116" s="1206"/>
      <c r="E116" s="1206"/>
      <c r="F116" s="1206"/>
      <c r="G116" s="1207"/>
      <c r="H116" s="37"/>
      <c r="I116" s="37"/>
      <c r="J116" s="37"/>
      <c r="K116" s="72"/>
      <c r="L116" s="37"/>
      <c r="M116" s="71"/>
      <c r="N116" s="37"/>
      <c r="O116" s="37"/>
      <c r="P116" s="37"/>
      <c r="Q116" s="37"/>
      <c r="R116" s="37"/>
      <c r="S116" s="37"/>
      <c r="T116" s="37"/>
      <c r="U116" s="37"/>
      <c r="V116" s="37"/>
      <c r="W116" s="37"/>
      <c r="X116" s="37"/>
    </row>
    <row r="117" spans="1:24" ht="15.75" customHeight="1">
      <c r="A117" s="67"/>
      <c r="B117" s="68"/>
      <c r="C117" s="37"/>
      <c r="D117" s="1206"/>
      <c r="E117" s="1206"/>
      <c r="F117" s="1206"/>
      <c r="G117" s="1207"/>
      <c r="H117" s="37"/>
      <c r="I117" s="37"/>
      <c r="J117" s="37"/>
      <c r="K117" s="72"/>
      <c r="L117" s="37"/>
      <c r="M117" s="71"/>
      <c r="N117" s="37"/>
      <c r="O117" s="37"/>
      <c r="P117" s="37"/>
      <c r="Q117" s="37"/>
      <c r="R117" s="37"/>
      <c r="S117" s="37"/>
      <c r="T117" s="37"/>
      <c r="U117" s="37"/>
      <c r="V117" s="37"/>
      <c r="W117" s="37"/>
      <c r="X117" s="37"/>
    </row>
    <row r="118" spans="1:24" ht="15.75" customHeight="1">
      <c r="A118" s="67"/>
      <c r="B118" s="68"/>
      <c r="C118" s="37"/>
      <c r="D118" s="1206"/>
      <c r="E118" s="1206"/>
      <c r="F118" s="1206"/>
      <c r="G118" s="1207"/>
      <c r="H118" s="37"/>
      <c r="I118" s="37"/>
      <c r="J118" s="37"/>
      <c r="K118" s="72"/>
      <c r="L118" s="37"/>
      <c r="M118" s="71"/>
      <c r="N118" s="37"/>
      <c r="O118" s="37"/>
      <c r="P118" s="37"/>
      <c r="Q118" s="37"/>
      <c r="R118" s="37"/>
      <c r="S118" s="37"/>
      <c r="T118" s="37"/>
      <c r="U118" s="37"/>
      <c r="V118" s="37"/>
      <c r="W118" s="37"/>
      <c r="X118" s="37"/>
    </row>
    <row r="119" spans="1:24" ht="15.75" customHeight="1">
      <c r="A119" s="67"/>
      <c r="B119" s="68"/>
      <c r="C119" s="37"/>
      <c r="D119" s="1206"/>
      <c r="E119" s="1206"/>
      <c r="F119" s="1206"/>
      <c r="G119" s="1207"/>
      <c r="H119" s="37"/>
      <c r="I119" s="37"/>
      <c r="J119" s="37"/>
      <c r="K119" s="72"/>
      <c r="L119" s="37"/>
      <c r="M119" s="71"/>
      <c r="N119" s="37"/>
      <c r="O119" s="37"/>
      <c r="P119" s="37"/>
      <c r="Q119" s="37"/>
      <c r="R119" s="37"/>
      <c r="S119" s="37"/>
      <c r="T119" s="37"/>
      <c r="U119" s="37"/>
      <c r="V119" s="37"/>
      <c r="W119" s="37"/>
      <c r="X119" s="37"/>
    </row>
    <row r="120" spans="1:24" ht="15.75" customHeight="1">
      <c r="A120" s="67"/>
      <c r="B120" s="68"/>
      <c r="C120" s="37"/>
      <c r="D120" s="1206"/>
      <c r="E120" s="1206"/>
      <c r="F120" s="1206"/>
      <c r="G120" s="1207"/>
      <c r="H120" s="37"/>
      <c r="I120" s="37"/>
      <c r="J120" s="37"/>
      <c r="K120" s="72"/>
      <c r="L120" s="37"/>
      <c r="M120" s="71"/>
      <c r="N120" s="37"/>
      <c r="O120" s="37"/>
      <c r="P120" s="37"/>
      <c r="Q120" s="37"/>
      <c r="R120" s="37"/>
      <c r="S120" s="37"/>
      <c r="T120" s="37"/>
      <c r="U120" s="37"/>
      <c r="V120" s="37"/>
      <c r="W120" s="37"/>
      <c r="X120" s="37"/>
    </row>
    <row r="121" spans="1:24" ht="15.75" customHeight="1">
      <c r="A121" s="67"/>
      <c r="B121" s="68"/>
      <c r="C121" s="37"/>
      <c r="D121" s="1206"/>
      <c r="E121" s="1206"/>
      <c r="F121" s="1206"/>
      <c r="G121" s="1207"/>
      <c r="H121" s="37"/>
      <c r="I121" s="37"/>
      <c r="J121" s="37"/>
      <c r="K121" s="72"/>
      <c r="L121" s="37"/>
      <c r="M121" s="71"/>
      <c r="N121" s="37"/>
      <c r="O121" s="37"/>
      <c r="P121" s="37"/>
      <c r="Q121" s="37"/>
      <c r="R121" s="37"/>
      <c r="S121" s="37"/>
      <c r="T121" s="37"/>
      <c r="U121" s="37"/>
      <c r="V121" s="37"/>
      <c r="W121" s="37"/>
      <c r="X121" s="37"/>
    </row>
    <row r="122" spans="1:24" ht="15.75" customHeight="1">
      <c r="A122" s="67"/>
      <c r="B122" s="68"/>
      <c r="C122" s="37"/>
      <c r="D122" s="1206"/>
      <c r="E122" s="1206"/>
      <c r="F122" s="1206"/>
      <c r="G122" s="1207"/>
      <c r="H122" s="37"/>
      <c r="I122" s="37"/>
      <c r="J122" s="37"/>
      <c r="K122" s="72"/>
      <c r="L122" s="37"/>
      <c r="M122" s="71"/>
      <c r="N122" s="37"/>
      <c r="O122" s="37"/>
      <c r="P122" s="37"/>
      <c r="Q122" s="37"/>
      <c r="R122" s="37"/>
      <c r="S122" s="37"/>
      <c r="T122" s="37"/>
      <c r="U122" s="37"/>
      <c r="V122" s="37"/>
      <c r="W122" s="37"/>
      <c r="X122" s="37"/>
    </row>
    <row r="123" spans="1:24" ht="15.75" customHeight="1">
      <c r="A123" s="67"/>
      <c r="B123" s="68"/>
      <c r="C123" s="37"/>
      <c r="D123" s="1206"/>
      <c r="E123" s="1206"/>
      <c r="F123" s="1206"/>
      <c r="G123" s="1207"/>
      <c r="H123" s="37"/>
      <c r="I123" s="37"/>
      <c r="J123" s="37"/>
      <c r="K123" s="72"/>
      <c r="L123" s="37"/>
      <c r="M123" s="71"/>
      <c r="N123" s="37"/>
      <c r="O123" s="37"/>
      <c r="P123" s="37"/>
      <c r="Q123" s="37"/>
      <c r="R123" s="37"/>
      <c r="S123" s="37"/>
      <c r="T123" s="37"/>
      <c r="U123" s="37"/>
      <c r="V123" s="37"/>
      <c r="W123" s="37"/>
      <c r="X123" s="37"/>
    </row>
    <row r="124" spans="1:24" ht="15.75" customHeight="1">
      <c r="A124" s="67"/>
      <c r="B124" s="68"/>
      <c r="C124" s="37"/>
      <c r="D124" s="1206"/>
      <c r="E124" s="1206"/>
      <c r="F124" s="1206"/>
      <c r="G124" s="1207"/>
      <c r="H124" s="37"/>
      <c r="I124" s="37"/>
      <c r="J124" s="37"/>
      <c r="K124" s="72"/>
      <c r="L124" s="37"/>
      <c r="M124" s="71"/>
      <c r="N124" s="37"/>
      <c r="O124" s="37"/>
      <c r="P124" s="37"/>
      <c r="Q124" s="37"/>
      <c r="R124" s="37"/>
      <c r="S124" s="37"/>
      <c r="T124" s="37"/>
      <c r="U124" s="37"/>
      <c r="V124" s="37"/>
      <c r="W124" s="37"/>
      <c r="X124" s="37"/>
    </row>
    <row r="125" spans="1:24" ht="15.75" customHeight="1">
      <c r="A125" s="67"/>
      <c r="B125" s="68"/>
      <c r="C125" s="37"/>
      <c r="D125" s="1206"/>
      <c r="E125" s="1206"/>
      <c r="F125" s="1206"/>
      <c r="G125" s="1207"/>
      <c r="H125" s="37"/>
      <c r="I125" s="37"/>
      <c r="J125" s="37"/>
      <c r="K125" s="72"/>
      <c r="L125" s="37"/>
      <c r="M125" s="71"/>
      <c r="N125" s="37"/>
      <c r="O125" s="37"/>
      <c r="P125" s="37"/>
      <c r="Q125" s="37"/>
      <c r="R125" s="37"/>
      <c r="S125" s="37"/>
      <c r="T125" s="37"/>
      <c r="U125" s="37"/>
      <c r="V125" s="37"/>
      <c r="W125" s="37"/>
      <c r="X125" s="37"/>
    </row>
    <row r="126" spans="1:24" ht="15.75" customHeight="1">
      <c r="A126" s="67"/>
      <c r="B126" s="68"/>
      <c r="C126" s="37"/>
      <c r="D126" s="1206"/>
      <c r="E126" s="1206"/>
      <c r="F126" s="1206"/>
      <c r="G126" s="1207"/>
      <c r="H126" s="37"/>
      <c r="I126" s="37"/>
      <c r="J126" s="37"/>
      <c r="K126" s="72"/>
      <c r="L126" s="37"/>
      <c r="M126" s="71"/>
      <c r="N126" s="37"/>
      <c r="O126" s="37"/>
      <c r="P126" s="37"/>
      <c r="Q126" s="37"/>
      <c r="R126" s="37"/>
      <c r="S126" s="37"/>
      <c r="T126" s="37"/>
      <c r="U126" s="37"/>
      <c r="V126" s="37"/>
      <c r="W126" s="37"/>
      <c r="X126" s="37"/>
    </row>
    <row r="127" spans="1:24" ht="15.75" customHeight="1">
      <c r="A127" s="67"/>
      <c r="B127" s="68"/>
      <c r="C127" s="37"/>
      <c r="D127" s="1206"/>
      <c r="E127" s="1206"/>
      <c r="F127" s="1206"/>
      <c r="G127" s="1207"/>
      <c r="H127" s="37"/>
      <c r="I127" s="37"/>
      <c r="J127" s="37"/>
      <c r="K127" s="72"/>
      <c r="L127" s="37"/>
      <c r="M127" s="71"/>
      <c r="N127" s="37"/>
      <c r="O127" s="37"/>
      <c r="P127" s="37"/>
      <c r="Q127" s="37"/>
      <c r="R127" s="37"/>
      <c r="S127" s="37"/>
      <c r="T127" s="37"/>
      <c r="U127" s="37"/>
      <c r="V127" s="37"/>
      <c r="W127" s="37"/>
      <c r="X127" s="37"/>
    </row>
    <row r="128" spans="1:24" ht="15.75" customHeight="1">
      <c r="A128" s="67"/>
      <c r="B128" s="68"/>
      <c r="C128" s="37"/>
      <c r="D128" s="1206"/>
      <c r="E128" s="1206"/>
      <c r="F128" s="1206"/>
      <c r="G128" s="1207"/>
      <c r="H128" s="37"/>
      <c r="I128" s="37"/>
      <c r="J128" s="37"/>
      <c r="K128" s="72"/>
      <c r="L128" s="37"/>
      <c r="M128" s="71"/>
      <c r="N128" s="37"/>
      <c r="O128" s="37"/>
      <c r="P128" s="37"/>
      <c r="Q128" s="37"/>
      <c r="R128" s="37"/>
      <c r="S128" s="37"/>
      <c r="T128" s="37"/>
      <c r="U128" s="37"/>
      <c r="V128" s="37"/>
      <c r="W128" s="37"/>
      <c r="X128" s="37"/>
    </row>
    <row r="129" spans="1:24" ht="15.75" customHeight="1">
      <c r="A129" s="67"/>
      <c r="B129" s="68"/>
      <c r="C129" s="37"/>
      <c r="D129" s="1206"/>
      <c r="E129" s="1206"/>
      <c r="F129" s="1206"/>
      <c r="G129" s="1207"/>
      <c r="H129" s="37"/>
      <c r="I129" s="37"/>
      <c r="J129" s="37"/>
      <c r="K129" s="72"/>
      <c r="L129" s="37"/>
      <c r="M129" s="71"/>
      <c r="N129" s="37"/>
      <c r="O129" s="37"/>
      <c r="P129" s="37"/>
      <c r="Q129" s="37"/>
      <c r="R129" s="37"/>
      <c r="S129" s="37"/>
      <c r="T129" s="37"/>
      <c r="U129" s="37"/>
      <c r="V129" s="37"/>
      <c r="W129" s="37"/>
      <c r="X129" s="37"/>
    </row>
    <row r="130" spans="1:24" ht="15.75" customHeight="1">
      <c r="A130" s="67"/>
      <c r="B130" s="68"/>
      <c r="C130" s="37"/>
      <c r="D130" s="1206"/>
      <c r="E130" s="1206"/>
      <c r="F130" s="1206"/>
      <c r="G130" s="1207"/>
      <c r="H130" s="37"/>
      <c r="I130" s="37"/>
      <c r="J130" s="37"/>
      <c r="K130" s="72"/>
      <c r="L130" s="37"/>
      <c r="M130" s="71"/>
      <c r="N130" s="37"/>
      <c r="O130" s="37"/>
      <c r="P130" s="37"/>
      <c r="Q130" s="37"/>
      <c r="R130" s="37"/>
      <c r="S130" s="37"/>
      <c r="T130" s="37"/>
      <c r="U130" s="37"/>
      <c r="V130" s="37"/>
      <c r="W130" s="37"/>
      <c r="X130" s="37"/>
    </row>
    <row r="131" spans="1:24" ht="15.75" customHeight="1">
      <c r="A131" s="67"/>
      <c r="B131" s="68"/>
      <c r="C131" s="37"/>
      <c r="D131" s="1206"/>
      <c r="E131" s="1206"/>
      <c r="F131" s="1206"/>
      <c r="G131" s="1207"/>
      <c r="H131" s="37"/>
      <c r="I131" s="37"/>
      <c r="J131" s="37"/>
      <c r="K131" s="72"/>
      <c r="L131" s="37"/>
      <c r="M131" s="71"/>
      <c r="N131" s="37"/>
      <c r="O131" s="37"/>
      <c r="P131" s="37"/>
      <c r="Q131" s="37"/>
      <c r="R131" s="37"/>
      <c r="S131" s="37"/>
      <c r="T131" s="37"/>
      <c r="U131" s="37"/>
      <c r="V131" s="37"/>
      <c r="W131" s="37"/>
      <c r="X131" s="37"/>
    </row>
    <row r="132" spans="1:24" ht="15.75" customHeight="1">
      <c r="A132" s="67"/>
      <c r="B132" s="68"/>
      <c r="C132" s="37"/>
      <c r="D132" s="1206"/>
      <c r="E132" s="1206"/>
      <c r="F132" s="1206"/>
      <c r="G132" s="1207"/>
      <c r="H132" s="37"/>
      <c r="I132" s="37"/>
      <c r="J132" s="37"/>
      <c r="K132" s="72"/>
      <c r="L132" s="37"/>
      <c r="M132" s="71"/>
      <c r="N132" s="37"/>
      <c r="O132" s="37"/>
      <c r="P132" s="37"/>
      <c r="Q132" s="37"/>
      <c r="R132" s="37"/>
      <c r="S132" s="37"/>
      <c r="T132" s="37"/>
      <c r="U132" s="37"/>
      <c r="V132" s="37"/>
      <c r="W132" s="37"/>
      <c r="X132" s="37"/>
    </row>
    <row r="133" spans="1:24" ht="15.75" customHeight="1">
      <c r="A133" s="67"/>
      <c r="B133" s="68"/>
      <c r="C133" s="37"/>
      <c r="D133" s="1206"/>
      <c r="E133" s="1206"/>
      <c r="F133" s="1206"/>
      <c r="G133" s="1207"/>
      <c r="H133" s="37"/>
      <c r="I133" s="37"/>
      <c r="J133" s="37"/>
      <c r="K133" s="72"/>
      <c r="L133" s="37"/>
      <c r="M133" s="71"/>
      <c r="N133" s="37"/>
      <c r="O133" s="37"/>
      <c r="P133" s="37"/>
      <c r="Q133" s="37"/>
      <c r="R133" s="37"/>
      <c r="S133" s="37"/>
      <c r="T133" s="37"/>
      <c r="U133" s="37"/>
      <c r="V133" s="37"/>
      <c r="W133" s="37"/>
      <c r="X133" s="37"/>
    </row>
    <row r="134" spans="1:24" ht="15.75" customHeight="1">
      <c r="A134" s="67"/>
      <c r="B134" s="68"/>
      <c r="C134" s="37"/>
      <c r="D134" s="1206"/>
      <c r="E134" s="1206"/>
      <c r="F134" s="1206"/>
      <c r="G134" s="1207"/>
      <c r="H134" s="37"/>
      <c r="I134" s="37"/>
      <c r="J134" s="37"/>
      <c r="K134" s="72"/>
      <c r="L134" s="37"/>
      <c r="M134" s="71"/>
      <c r="N134" s="37"/>
      <c r="O134" s="37"/>
      <c r="P134" s="37"/>
      <c r="Q134" s="37"/>
      <c r="R134" s="37"/>
      <c r="S134" s="37"/>
      <c r="T134" s="37"/>
      <c r="U134" s="37"/>
      <c r="V134" s="37"/>
      <c r="W134" s="37"/>
      <c r="X134" s="37"/>
    </row>
    <row r="135" spans="1:24" ht="15.75" customHeight="1">
      <c r="A135" s="67"/>
      <c r="B135" s="68"/>
      <c r="C135" s="37"/>
      <c r="D135" s="1206"/>
      <c r="E135" s="1206"/>
      <c r="F135" s="1206"/>
      <c r="G135" s="1207"/>
      <c r="H135" s="37"/>
      <c r="I135" s="37"/>
      <c r="J135" s="37"/>
      <c r="K135" s="72"/>
      <c r="L135" s="37"/>
      <c r="M135" s="71"/>
      <c r="N135" s="37"/>
      <c r="O135" s="37"/>
      <c r="P135" s="37"/>
      <c r="Q135" s="37"/>
      <c r="R135" s="37"/>
      <c r="S135" s="37"/>
      <c r="T135" s="37"/>
      <c r="U135" s="37"/>
      <c r="V135" s="37"/>
      <c r="W135" s="37"/>
      <c r="X135" s="37"/>
    </row>
    <row r="136" spans="1:24" ht="15.75" customHeight="1">
      <c r="A136" s="67"/>
      <c r="B136" s="68"/>
      <c r="C136" s="37"/>
      <c r="D136" s="1206"/>
      <c r="E136" s="1206"/>
      <c r="F136" s="1206"/>
      <c r="G136" s="1207"/>
      <c r="H136" s="37"/>
      <c r="I136" s="37"/>
      <c r="J136" s="37"/>
      <c r="K136" s="72"/>
      <c r="L136" s="37"/>
      <c r="M136" s="71"/>
      <c r="N136" s="37"/>
      <c r="O136" s="37"/>
      <c r="P136" s="37"/>
      <c r="Q136" s="37"/>
      <c r="R136" s="37"/>
      <c r="S136" s="37"/>
      <c r="T136" s="37"/>
      <c r="U136" s="37"/>
      <c r="V136" s="37"/>
      <c r="W136" s="37"/>
      <c r="X136" s="37"/>
    </row>
    <row r="137" spans="1:24" ht="15.75" customHeight="1">
      <c r="A137" s="67"/>
      <c r="B137" s="68"/>
      <c r="C137" s="37"/>
      <c r="D137" s="1206"/>
      <c r="E137" s="1206"/>
      <c r="F137" s="1206"/>
      <c r="G137" s="1207"/>
      <c r="H137" s="37"/>
      <c r="I137" s="37"/>
      <c r="J137" s="37"/>
      <c r="K137" s="72"/>
      <c r="L137" s="37"/>
      <c r="M137" s="71"/>
      <c r="N137" s="37"/>
      <c r="O137" s="37"/>
      <c r="P137" s="37"/>
      <c r="Q137" s="37"/>
      <c r="R137" s="37"/>
      <c r="S137" s="37"/>
      <c r="T137" s="37"/>
      <c r="U137" s="37"/>
      <c r="V137" s="37"/>
      <c r="W137" s="37"/>
      <c r="X137" s="37"/>
    </row>
    <row r="138" spans="1:24" ht="15.75" customHeight="1">
      <c r="A138" s="67"/>
      <c r="B138" s="68"/>
      <c r="C138" s="37"/>
      <c r="D138" s="1206"/>
      <c r="E138" s="1206"/>
      <c r="F138" s="1206"/>
      <c r="G138" s="1207"/>
      <c r="H138" s="37"/>
      <c r="I138" s="37"/>
      <c r="J138" s="37"/>
      <c r="K138" s="72"/>
      <c r="L138" s="37"/>
      <c r="M138" s="71"/>
      <c r="N138" s="37"/>
      <c r="O138" s="37"/>
      <c r="P138" s="37"/>
      <c r="Q138" s="37"/>
      <c r="R138" s="37"/>
      <c r="S138" s="37"/>
      <c r="T138" s="37"/>
      <c r="U138" s="37"/>
      <c r="V138" s="37"/>
      <c r="W138" s="37"/>
      <c r="X138" s="37"/>
    </row>
    <row r="139" spans="1:24" ht="15.75" customHeight="1">
      <c r="A139" s="67"/>
      <c r="B139" s="68"/>
      <c r="C139" s="37"/>
      <c r="D139" s="1206"/>
      <c r="E139" s="1206"/>
      <c r="F139" s="1206"/>
      <c r="G139" s="1207"/>
      <c r="H139" s="37"/>
      <c r="I139" s="37"/>
      <c r="J139" s="37"/>
      <c r="K139" s="72"/>
      <c r="L139" s="37"/>
      <c r="M139" s="71"/>
      <c r="N139" s="37"/>
      <c r="O139" s="37"/>
      <c r="P139" s="37"/>
      <c r="Q139" s="37"/>
      <c r="R139" s="37"/>
      <c r="S139" s="37"/>
      <c r="T139" s="37"/>
      <c r="U139" s="37"/>
      <c r="V139" s="37"/>
      <c r="W139" s="37"/>
      <c r="X139" s="37"/>
    </row>
    <row r="140" spans="1:24" ht="15.75" customHeight="1">
      <c r="A140" s="67"/>
      <c r="B140" s="68"/>
      <c r="C140" s="37"/>
      <c r="D140" s="1206"/>
      <c r="E140" s="1206"/>
      <c r="F140" s="1206"/>
      <c r="G140" s="1207"/>
      <c r="H140" s="37"/>
      <c r="I140" s="37"/>
      <c r="J140" s="37"/>
      <c r="K140" s="72"/>
      <c r="L140" s="37"/>
      <c r="M140" s="71"/>
      <c r="N140" s="37"/>
      <c r="O140" s="37"/>
      <c r="P140" s="37"/>
      <c r="Q140" s="37"/>
      <c r="R140" s="37"/>
      <c r="S140" s="37"/>
      <c r="T140" s="37"/>
      <c r="U140" s="37"/>
      <c r="V140" s="37"/>
      <c r="W140" s="37"/>
      <c r="X140" s="37"/>
    </row>
    <row r="141" spans="1:24" ht="15.75" customHeight="1">
      <c r="A141" s="67"/>
      <c r="B141" s="68"/>
      <c r="C141" s="37"/>
      <c r="D141" s="1206"/>
      <c r="E141" s="1206"/>
      <c r="F141" s="1206"/>
      <c r="G141" s="1207"/>
      <c r="H141" s="37"/>
      <c r="I141" s="37"/>
      <c r="J141" s="37"/>
      <c r="K141" s="72"/>
      <c r="L141" s="37"/>
      <c r="M141" s="71"/>
      <c r="N141" s="37"/>
      <c r="O141" s="37"/>
      <c r="P141" s="37"/>
      <c r="Q141" s="37"/>
      <c r="R141" s="37"/>
      <c r="S141" s="37"/>
      <c r="T141" s="37"/>
      <c r="U141" s="37"/>
      <c r="V141" s="37"/>
      <c r="W141" s="37"/>
      <c r="X141" s="37"/>
    </row>
    <row r="142" spans="1:24" ht="15.75" customHeight="1">
      <c r="A142" s="67"/>
      <c r="B142" s="68"/>
      <c r="C142" s="37"/>
      <c r="D142" s="1206"/>
      <c r="E142" s="1206"/>
      <c r="F142" s="1206"/>
      <c r="G142" s="1207"/>
      <c r="H142" s="37"/>
      <c r="I142" s="37"/>
      <c r="J142" s="37"/>
      <c r="K142" s="72"/>
      <c r="L142" s="37"/>
      <c r="M142" s="71"/>
      <c r="N142" s="37"/>
      <c r="O142" s="37"/>
      <c r="P142" s="37"/>
      <c r="Q142" s="37"/>
      <c r="R142" s="37"/>
      <c r="S142" s="37"/>
      <c r="T142" s="37"/>
      <c r="U142" s="37"/>
      <c r="V142" s="37"/>
      <c r="W142" s="37"/>
      <c r="X142" s="37"/>
    </row>
    <row r="143" spans="1:24" ht="15.75" customHeight="1">
      <c r="A143" s="67"/>
      <c r="B143" s="68"/>
      <c r="C143" s="37"/>
      <c r="D143" s="1206"/>
      <c r="E143" s="1206"/>
      <c r="F143" s="1206"/>
      <c r="G143" s="1207"/>
      <c r="H143" s="37"/>
      <c r="I143" s="37"/>
      <c r="J143" s="37"/>
      <c r="K143" s="72"/>
      <c r="L143" s="37"/>
      <c r="M143" s="71"/>
      <c r="N143" s="37"/>
      <c r="O143" s="37"/>
      <c r="P143" s="37"/>
      <c r="Q143" s="37"/>
      <c r="R143" s="37"/>
      <c r="S143" s="37"/>
      <c r="T143" s="37"/>
      <c r="U143" s="37"/>
      <c r="V143" s="37"/>
      <c r="W143" s="37"/>
      <c r="X143" s="37"/>
    </row>
    <row r="144" spans="1:24" ht="15.75" customHeight="1">
      <c r="A144" s="67"/>
      <c r="B144" s="68"/>
      <c r="C144" s="37"/>
      <c r="D144" s="1206"/>
      <c r="E144" s="1206"/>
      <c r="F144" s="1206"/>
      <c r="G144" s="1207"/>
      <c r="H144" s="37"/>
      <c r="I144" s="37"/>
      <c r="J144" s="37"/>
      <c r="K144" s="72"/>
      <c r="L144" s="37"/>
      <c r="M144" s="71"/>
      <c r="N144" s="37"/>
      <c r="O144" s="37"/>
      <c r="P144" s="37"/>
      <c r="Q144" s="37"/>
      <c r="R144" s="37"/>
      <c r="S144" s="37"/>
      <c r="T144" s="37"/>
      <c r="U144" s="37"/>
      <c r="V144" s="37"/>
      <c r="W144" s="37"/>
      <c r="X144" s="37"/>
    </row>
    <row r="145" spans="1:24" ht="15.75" customHeight="1">
      <c r="A145" s="67"/>
      <c r="B145" s="68"/>
      <c r="C145" s="37"/>
      <c r="D145" s="1206"/>
      <c r="E145" s="1206"/>
      <c r="F145" s="1206"/>
      <c r="G145" s="1207"/>
      <c r="H145" s="37"/>
      <c r="I145" s="37"/>
      <c r="J145" s="37"/>
      <c r="K145" s="72"/>
      <c r="L145" s="37"/>
      <c r="M145" s="71"/>
      <c r="N145" s="37"/>
      <c r="O145" s="37"/>
      <c r="P145" s="37"/>
      <c r="Q145" s="37"/>
      <c r="R145" s="37"/>
      <c r="S145" s="37"/>
      <c r="T145" s="37"/>
      <c r="U145" s="37"/>
      <c r="V145" s="37"/>
      <c r="W145" s="37"/>
      <c r="X145" s="37"/>
    </row>
    <row r="146" spans="1:24" ht="15.75" customHeight="1">
      <c r="A146" s="67"/>
      <c r="B146" s="68"/>
      <c r="C146" s="37"/>
      <c r="D146" s="1206"/>
      <c r="E146" s="1206"/>
      <c r="F146" s="1206"/>
      <c r="G146" s="1207"/>
      <c r="H146" s="37"/>
      <c r="I146" s="37"/>
      <c r="J146" s="37"/>
      <c r="K146" s="72"/>
      <c r="L146" s="37"/>
      <c r="M146" s="71"/>
      <c r="N146" s="37"/>
      <c r="O146" s="37"/>
      <c r="P146" s="37"/>
      <c r="Q146" s="37"/>
      <c r="R146" s="37"/>
      <c r="S146" s="37"/>
      <c r="T146" s="37"/>
      <c r="U146" s="37"/>
      <c r="V146" s="37"/>
      <c r="W146" s="37"/>
      <c r="X146" s="37"/>
    </row>
    <row r="147" spans="1:24" ht="15.75" customHeight="1">
      <c r="A147" s="67"/>
      <c r="B147" s="68"/>
      <c r="C147" s="37"/>
      <c r="D147" s="1206"/>
      <c r="E147" s="1206"/>
      <c r="F147" s="1206"/>
      <c r="G147" s="1207"/>
      <c r="H147" s="37"/>
      <c r="I147" s="37"/>
      <c r="J147" s="37"/>
      <c r="K147" s="72"/>
      <c r="L147" s="37"/>
      <c r="M147" s="71"/>
      <c r="N147" s="37"/>
      <c r="O147" s="37"/>
      <c r="P147" s="37"/>
      <c r="Q147" s="37"/>
      <c r="R147" s="37"/>
      <c r="S147" s="37"/>
      <c r="T147" s="37"/>
      <c r="U147" s="37"/>
      <c r="V147" s="37"/>
      <c r="W147" s="37"/>
      <c r="X147" s="37"/>
    </row>
    <row r="148" spans="1:24" ht="15.75" customHeight="1">
      <c r="A148" s="67"/>
      <c r="B148" s="68"/>
      <c r="C148" s="37"/>
      <c r="D148" s="1206"/>
      <c r="E148" s="1206"/>
      <c r="F148" s="1206"/>
      <c r="G148" s="1207"/>
      <c r="H148" s="37"/>
      <c r="I148" s="37"/>
      <c r="J148" s="37"/>
      <c r="K148" s="72"/>
      <c r="L148" s="37"/>
      <c r="M148" s="71"/>
      <c r="N148" s="37"/>
      <c r="O148" s="37"/>
      <c r="P148" s="37"/>
      <c r="Q148" s="37"/>
      <c r="R148" s="37"/>
      <c r="S148" s="37"/>
      <c r="T148" s="37"/>
      <c r="U148" s="37"/>
      <c r="V148" s="37"/>
      <c r="W148" s="37"/>
      <c r="X148" s="37"/>
    </row>
    <row r="149" spans="1:24" ht="15.75" customHeight="1">
      <c r="A149" s="67"/>
      <c r="B149" s="68"/>
      <c r="C149" s="37"/>
      <c r="D149" s="1206"/>
      <c r="E149" s="1206"/>
      <c r="F149" s="1206"/>
      <c r="G149" s="1207"/>
      <c r="H149" s="37"/>
      <c r="I149" s="37"/>
      <c r="J149" s="37"/>
      <c r="K149" s="72"/>
      <c r="L149" s="37"/>
      <c r="M149" s="71"/>
      <c r="N149" s="37"/>
      <c r="O149" s="37"/>
      <c r="P149" s="37"/>
      <c r="Q149" s="37"/>
      <c r="R149" s="37"/>
      <c r="S149" s="37"/>
      <c r="T149" s="37"/>
      <c r="U149" s="37"/>
      <c r="V149" s="37"/>
      <c r="W149" s="37"/>
      <c r="X149" s="37"/>
    </row>
    <row r="150" spans="1:24" ht="15.75" customHeight="1">
      <c r="A150" s="67"/>
      <c r="B150" s="68"/>
      <c r="C150" s="37"/>
      <c r="D150" s="1206"/>
      <c r="E150" s="1206"/>
      <c r="F150" s="1206"/>
      <c r="G150" s="1207"/>
      <c r="H150" s="37"/>
      <c r="I150" s="37"/>
      <c r="J150" s="37"/>
      <c r="K150" s="72"/>
      <c r="L150" s="37"/>
      <c r="M150" s="71"/>
      <c r="N150" s="37"/>
      <c r="O150" s="37"/>
      <c r="P150" s="37"/>
      <c r="Q150" s="37"/>
      <c r="R150" s="37"/>
      <c r="S150" s="37"/>
      <c r="T150" s="37"/>
      <c r="U150" s="37"/>
      <c r="V150" s="37"/>
      <c r="W150" s="37"/>
      <c r="X150" s="37"/>
    </row>
    <row r="151" spans="1:24" ht="15.75" customHeight="1">
      <c r="A151" s="67"/>
      <c r="B151" s="68"/>
      <c r="C151" s="37"/>
      <c r="D151" s="1206"/>
      <c r="E151" s="1206"/>
      <c r="F151" s="1206"/>
      <c r="G151" s="1207"/>
      <c r="H151" s="37"/>
      <c r="I151" s="37"/>
      <c r="J151" s="37"/>
      <c r="K151" s="72"/>
      <c r="L151" s="37"/>
      <c r="M151" s="71"/>
      <c r="N151" s="37"/>
      <c r="O151" s="37"/>
      <c r="P151" s="37"/>
      <c r="Q151" s="37"/>
      <c r="R151" s="37"/>
      <c r="S151" s="37"/>
      <c r="T151" s="37"/>
      <c r="U151" s="37"/>
      <c r="V151" s="37"/>
      <c r="W151" s="37"/>
      <c r="X151" s="37"/>
    </row>
    <row r="152" spans="1:24" ht="15.75" customHeight="1">
      <c r="A152" s="67"/>
      <c r="B152" s="68"/>
      <c r="C152" s="37"/>
      <c r="D152" s="1206"/>
      <c r="E152" s="1206"/>
      <c r="F152" s="1206"/>
      <c r="G152" s="1207"/>
      <c r="H152" s="37"/>
      <c r="I152" s="37"/>
      <c r="J152" s="37"/>
      <c r="K152" s="72"/>
      <c r="L152" s="37"/>
      <c r="M152" s="71"/>
      <c r="N152" s="37"/>
      <c r="O152" s="37"/>
      <c r="P152" s="37"/>
      <c r="Q152" s="37"/>
      <c r="R152" s="37"/>
      <c r="S152" s="37"/>
      <c r="T152" s="37"/>
      <c r="U152" s="37"/>
      <c r="V152" s="37"/>
      <c r="W152" s="37"/>
      <c r="X152" s="37"/>
    </row>
    <row r="153" spans="1:24" ht="15.75" customHeight="1">
      <c r="A153" s="67"/>
      <c r="B153" s="68"/>
      <c r="C153" s="37"/>
      <c r="D153" s="1206"/>
      <c r="E153" s="1206"/>
      <c r="F153" s="1206"/>
      <c r="G153" s="1207"/>
      <c r="H153" s="37"/>
      <c r="I153" s="37"/>
      <c r="J153" s="37"/>
      <c r="K153" s="72"/>
      <c r="L153" s="37"/>
      <c r="M153" s="71"/>
      <c r="N153" s="37"/>
      <c r="O153" s="37"/>
      <c r="P153" s="37"/>
      <c r="Q153" s="37"/>
      <c r="R153" s="37"/>
      <c r="S153" s="37"/>
      <c r="T153" s="37"/>
      <c r="U153" s="37"/>
      <c r="V153" s="37"/>
      <c r="W153" s="37"/>
      <c r="X153" s="37"/>
    </row>
    <row r="154" spans="1:24" ht="15.75" customHeight="1">
      <c r="A154" s="67"/>
      <c r="B154" s="68"/>
      <c r="C154" s="37"/>
      <c r="D154" s="1206"/>
      <c r="E154" s="1206"/>
      <c r="F154" s="1206"/>
      <c r="G154" s="1207"/>
      <c r="H154" s="37"/>
      <c r="I154" s="37"/>
      <c r="J154" s="37"/>
      <c r="K154" s="72"/>
      <c r="L154" s="37"/>
      <c r="M154" s="71"/>
      <c r="N154" s="37"/>
      <c r="O154" s="37"/>
      <c r="P154" s="37"/>
      <c r="Q154" s="37"/>
      <c r="R154" s="37"/>
      <c r="S154" s="37"/>
      <c r="T154" s="37"/>
      <c r="U154" s="37"/>
      <c r="V154" s="37"/>
      <c r="W154" s="37"/>
      <c r="X154" s="37"/>
    </row>
    <row r="155" spans="1:24" ht="15.75" customHeight="1">
      <c r="A155" s="67"/>
      <c r="B155" s="68"/>
      <c r="C155" s="37"/>
      <c r="D155" s="1206"/>
      <c r="E155" s="1206"/>
      <c r="F155" s="1206"/>
      <c r="G155" s="1207"/>
      <c r="H155" s="37"/>
      <c r="I155" s="37"/>
      <c r="J155" s="37"/>
      <c r="K155" s="72"/>
      <c r="L155" s="37"/>
      <c r="M155" s="71"/>
      <c r="N155" s="37"/>
      <c r="O155" s="37"/>
      <c r="P155" s="37"/>
      <c r="Q155" s="37"/>
      <c r="R155" s="37"/>
      <c r="S155" s="37"/>
      <c r="T155" s="37"/>
      <c r="U155" s="37"/>
      <c r="V155" s="37"/>
      <c r="W155" s="37"/>
      <c r="X155" s="37"/>
    </row>
    <row r="156" spans="1:24" ht="15.75" customHeight="1">
      <c r="A156" s="67"/>
      <c r="B156" s="68"/>
      <c r="C156" s="37"/>
      <c r="D156" s="1206"/>
      <c r="E156" s="1206"/>
      <c r="F156" s="1206"/>
      <c r="G156" s="1207"/>
      <c r="H156" s="37"/>
      <c r="I156" s="37"/>
      <c r="J156" s="37"/>
      <c r="K156" s="72"/>
      <c r="L156" s="37"/>
      <c r="M156" s="71"/>
      <c r="N156" s="37"/>
      <c r="O156" s="37"/>
      <c r="P156" s="37"/>
      <c r="Q156" s="37"/>
      <c r="R156" s="37"/>
      <c r="S156" s="37"/>
      <c r="T156" s="37"/>
      <c r="U156" s="37"/>
      <c r="V156" s="37"/>
      <c r="W156" s="37"/>
      <c r="X156" s="37"/>
    </row>
    <row r="157" spans="1:24" ht="15.75" customHeight="1">
      <c r="A157" s="67"/>
      <c r="B157" s="68"/>
      <c r="C157" s="37"/>
      <c r="D157" s="1206"/>
      <c r="E157" s="1206"/>
      <c r="F157" s="1206"/>
      <c r="G157" s="1207"/>
      <c r="H157" s="37"/>
      <c r="I157" s="37"/>
      <c r="J157" s="37"/>
      <c r="K157" s="72"/>
      <c r="L157" s="37"/>
      <c r="M157" s="71"/>
      <c r="N157" s="37"/>
      <c r="O157" s="37"/>
      <c r="P157" s="37"/>
      <c r="Q157" s="37"/>
      <c r="R157" s="37"/>
      <c r="S157" s="37"/>
      <c r="T157" s="37"/>
      <c r="U157" s="37"/>
      <c r="V157" s="37"/>
      <c r="W157" s="37"/>
      <c r="X157" s="37"/>
    </row>
    <row r="158" spans="1:24" ht="15.75" customHeight="1">
      <c r="A158" s="67"/>
      <c r="B158" s="68"/>
      <c r="C158" s="37"/>
      <c r="D158" s="1206"/>
      <c r="E158" s="1206"/>
      <c r="F158" s="1206"/>
      <c r="G158" s="1207"/>
      <c r="H158" s="37"/>
      <c r="I158" s="37"/>
      <c r="J158" s="37"/>
      <c r="K158" s="72"/>
      <c r="L158" s="37"/>
      <c r="M158" s="71"/>
      <c r="N158" s="37"/>
      <c r="O158" s="37"/>
      <c r="P158" s="37"/>
      <c r="Q158" s="37"/>
      <c r="R158" s="37"/>
      <c r="S158" s="37"/>
      <c r="T158" s="37"/>
      <c r="U158" s="37"/>
      <c r="V158" s="37"/>
      <c r="W158" s="37"/>
      <c r="X158" s="37"/>
    </row>
    <row r="159" spans="1:24" ht="15.75" customHeight="1">
      <c r="A159" s="67"/>
      <c r="B159" s="68"/>
      <c r="C159" s="37"/>
      <c r="D159" s="1206"/>
      <c r="E159" s="1206"/>
      <c r="F159" s="1206"/>
      <c r="G159" s="1207"/>
      <c r="H159" s="37"/>
      <c r="I159" s="37"/>
      <c r="J159" s="37"/>
      <c r="K159" s="72"/>
      <c r="L159" s="37"/>
      <c r="M159" s="71"/>
      <c r="N159" s="37"/>
      <c r="O159" s="37"/>
      <c r="P159" s="37"/>
      <c r="Q159" s="37"/>
      <c r="R159" s="37"/>
      <c r="S159" s="37"/>
      <c r="T159" s="37"/>
      <c r="U159" s="37"/>
      <c r="V159" s="37"/>
      <c r="W159" s="37"/>
      <c r="X159" s="37"/>
    </row>
    <row r="160" spans="1:24" ht="15.75" customHeight="1">
      <c r="A160" s="67"/>
      <c r="B160" s="68"/>
      <c r="C160" s="37"/>
      <c r="D160" s="1206"/>
      <c r="E160" s="1206"/>
      <c r="F160" s="1206"/>
      <c r="G160" s="1207"/>
      <c r="H160" s="37"/>
      <c r="I160" s="37"/>
      <c r="J160" s="37"/>
      <c r="K160" s="72"/>
      <c r="L160" s="37"/>
      <c r="M160" s="71"/>
      <c r="N160" s="37"/>
      <c r="O160" s="37"/>
      <c r="P160" s="37"/>
      <c r="Q160" s="37"/>
      <c r="R160" s="37"/>
      <c r="S160" s="37"/>
      <c r="T160" s="37"/>
      <c r="U160" s="37"/>
      <c r="V160" s="37"/>
      <c r="W160" s="37"/>
      <c r="X160" s="37"/>
    </row>
    <row r="161" spans="1:24" ht="15.75" customHeight="1">
      <c r="A161" s="67"/>
      <c r="B161" s="68"/>
      <c r="C161" s="37"/>
      <c r="D161" s="1206"/>
      <c r="E161" s="1206"/>
      <c r="F161" s="1206"/>
      <c r="G161" s="1207"/>
      <c r="H161" s="37"/>
      <c r="I161" s="37"/>
      <c r="J161" s="37"/>
      <c r="K161" s="72"/>
      <c r="L161" s="37"/>
      <c r="M161" s="71"/>
      <c r="N161" s="37"/>
      <c r="O161" s="37"/>
      <c r="P161" s="37"/>
      <c r="Q161" s="37"/>
      <c r="R161" s="37"/>
      <c r="S161" s="37"/>
      <c r="T161" s="37"/>
      <c r="U161" s="37"/>
      <c r="V161" s="37"/>
      <c r="W161" s="37"/>
      <c r="X161" s="37"/>
    </row>
    <row r="162" spans="1:24" ht="15.75" customHeight="1">
      <c r="A162" s="67"/>
      <c r="B162" s="68"/>
      <c r="C162" s="37"/>
      <c r="D162" s="1206"/>
      <c r="E162" s="1206"/>
      <c r="F162" s="1206"/>
      <c r="G162" s="1207"/>
      <c r="H162" s="37"/>
      <c r="I162" s="37"/>
      <c r="J162" s="37"/>
      <c r="K162" s="72"/>
      <c r="L162" s="37"/>
      <c r="M162" s="71"/>
      <c r="N162" s="37"/>
      <c r="O162" s="37"/>
      <c r="P162" s="37"/>
      <c r="Q162" s="37"/>
      <c r="R162" s="37"/>
      <c r="S162" s="37"/>
      <c r="T162" s="37"/>
      <c r="U162" s="37"/>
      <c r="V162" s="37"/>
      <c r="W162" s="37"/>
      <c r="X162" s="37"/>
    </row>
    <row r="163" spans="1:24" ht="15.75" customHeight="1">
      <c r="A163" s="67"/>
      <c r="B163" s="68"/>
      <c r="C163" s="37"/>
      <c r="D163" s="1206"/>
      <c r="E163" s="1206"/>
      <c r="F163" s="1206"/>
      <c r="G163" s="1207"/>
      <c r="H163" s="37"/>
      <c r="I163" s="37"/>
      <c r="J163" s="37"/>
      <c r="K163" s="72"/>
      <c r="L163" s="37"/>
      <c r="M163" s="71"/>
      <c r="N163" s="37"/>
      <c r="O163" s="37"/>
      <c r="P163" s="37"/>
      <c r="Q163" s="37"/>
      <c r="R163" s="37"/>
      <c r="S163" s="37"/>
      <c r="T163" s="37"/>
      <c r="U163" s="37"/>
      <c r="V163" s="37"/>
      <c r="W163" s="37"/>
      <c r="X163" s="37"/>
    </row>
    <row r="164" spans="1:24" ht="15.75" customHeight="1">
      <c r="A164" s="67"/>
      <c r="B164" s="68"/>
      <c r="C164" s="37"/>
      <c r="D164" s="1206"/>
      <c r="E164" s="1206"/>
      <c r="F164" s="1206"/>
      <c r="G164" s="1207"/>
      <c r="H164" s="37"/>
      <c r="I164" s="37"/>
      <c r="J164" s="37"/>
      <c r="K164" s="72"/>
      <c r="L164" s="37"/>
      <c r="M164" s="71"/>
      <c r="N164" s="37"/>
      <c r="O164" s="37"/>
      <c r="P164" s="37"/>
      <c r="Q164" s="37"/>
      <c r="R164" s="37"/>
      <c r="S164" s="37"/>
      <c r="T164" s="37"/>
      <c r="U164" s="37"/>
      <c r="V164" s="37"/>
      <c r="W164" s="37"/>
      <c r="X164" s="37"/>
    </row>
    <row r="165" spans="1:24" ht="15.75" customHeight="1">
      <c r="A165" s="67"/>
      <c r="B165" s="68"/>
      <c r="C165" s="37"/>
      <c r="D165" s="1206"/>
      <c r="E165" s="1206"/>
      <c r="F165" s="1206"/>
      <c r="G165" s="1207"/>
      <c r="H165" s="37"/>
      <c r="I165" s="37"/>
      <c r="J165" s="37"/>
      <c r="K165" s="72"/>
      <c r="L165" s="37"/>
      <c r="M165" s="71"/>
      <c r="N165" s="37"/>
      <c r="O165" s="37"/>
      <c r="P165" s="37"/>
      <c r="Q165" s="37"/>
      <c r="R165" s="37"/>
      <c r="S165" s="37"/>
      <c r="T165" s="37"/>
      <c r="U165" s="37"/>
      <c r="V165" s="37"/>
      <c r="W165" s="37"/>
      <c r="X165" s="37"/>
    </row>
    <row r="166" spans="1:24" ht="15.75" customHeight="1">
      <c r="A166" s="67"/>
      <c r="B166" s="68"/>
      <c r="C166" s="37"/>
      <c r="D166" s="1206"/>
      <c r="E166" s="1206"/>
      <c r="F166" s="1206"/>
      <c r="G166" s="1207"/>
      <c r="H166" s="37"/>
      <c r="I166" s="37"/>
      <c r="J166" s="37"/>
      <c r="K166" s="72"/>
      <c r="L166" s="37"/>
      <c r="M166" s="71"/>
      <c r="N166" s="37"/>
      <c r="O166" s="37"/>
      <c r="P166" s="37"/>
      <c r="Q166" s="37"/>
      <c r="R166" s="37"/>
      <c r="S166" s="37"/>
      <c r="T166" s="37"/>
      <c r="U166" s="37"/>
      <c r="V166" s="37"/>
      <c r="W166" s="37"/>
      <c r="X166" s="37"/>
    </row>
    <row r="167" spans="1:24" ht="15.75" customHeight="1">
      <c r="A167" s="67"/>
      <c r="B167" s="68"/>
      <c r="C167" s="37"/>
      <c r="D167" s="1206"/>
      <c r="E167" s="1206"/>
      <c r="F167" s="1206"/>
      <c r="G167" s="1207"/>
      <c r="H167" s="37"/>
      <c r="I167" s="37"/>
      <c r="J167" s="37"/>
      <c r="K167" s="72"/>
      <c r="L167" s="37"/>
      <c r="M167" s="71"/>
      <c r="N167" s="37"/>
      <c r="O167" s="37"/>
      <c r="P167" s="37"/>
      <c r="Q167" s="37"/>
      <c r="R167" s="37"/>
      <c r="S167" s="37"/>
      <c r="T167" s="37"/>
      <c r="U167" s="37"/>
      <c r="V167" s="37"/>
      <c r="W167" s="37"/>
      <c r="X167" s="37"/>
    </row>
    <row r="168" spans="1:24" ht="15.75" customHeight="1">
      <c r="A168" s="67"/>
      <c r="B168" s="68"/>
      <c r="C168" s="37"/>
      <c r="D168" s="1206"/>
      <c r="E168" s="1206"/>
      <c r="F168" s="1206"/>
      <c r="G168" s="1207"/>
      <c r="H168" s="37"/>
      <c r="I168" s="37"/>
      <c r="J168" s="37"/>
      <c r="K168" s="72"/>
      <c r="L168" s="37"/>
      <c r="M168" s="71"/>
      <c r="N168" s="37"/>
      <c r="O168" s="37"/>
      <c r="P168" s="37"/>
      <c r="Q168" s="37"/>
      <c r="R168" s="37"/>
      <c r="S168" s="37"/>
      <c r="T168" s="37"/>
      <c r="U168" s="37"/>
      <c r="V168" s="37"/>
      <c r="W168" s="37"/>
      <c r="X168" s="37"/>
    </row>
    <row r="169" spans="1:24" ht="15.75" customHeight="1">
      <c r="A169" s="67"/>
      <c r="B169" s="68"/>
      <c r="C169" s="37"/>
      <c r="D169" s="1206"/>
      <c r="E169" s="1206"/>
      <c r="F169" s="1206"/>
      <c r="G169" s="1207"/>
      <c r="H169" s="37"/>
      <c r="I169" s="37"/>
      <c r="J169" s="37"/>
      <c r="K169" s="72"/>
      <c r="L169" s="37"/>
      <c r="M169" s="71"/>
      <c r="N169" s="37"/>
      <c r="O169" s="37"/>
      <c r="P169" s="37"/>
      <c r="Q169" s="37"/>
      <c r="R169" s="37"/>
      <c r="S169" s="37"/>
      <c r="T169" s="37"/>
      <c r="U169" s="37"/>
      <c r="V169" s="37"/>
      <c r="W169" s="37"/>
      <c r="X169" s="37"/>
    </row>
    <row r="170" spans="1:24" ht="15.75" customHeight="1">
      <c r="A170" s="67"/>
      <c r="B170" s="68"/>
      <c r="C170" s="37"/>
      <c r="D170" s="1206"/>
      <c r="E170" s="1206"/>
      <c r="F170" s="1206"/>
      <c r="G170" s="1207"/>
      <c r="H170" s="37"/>
      <c r="I170" s="37"/>
      <c r="J170" s="37"/>
      <c r="K170" s="72"/>
      <c r="L170" s="37"/>
      <c r="M170" s="71"/>
      <c r="N170" s="37"/>
      <c r="O170" s="37"/>
      <c r="P170" s="37"/>
      <c r="Q170" s="37"/>
      <c r="R170" s="37"/>
      <c r="S170" s="37"/>
      <c r="T170" s="37"/>
      <c r="U170" s="37"/>
      <c r="V170" s="37"/>
      <c r="W170" s="37"/>
      <c r="X170" s="37"/>
    </row>
    <row r="171" spans="1:24" ht="15.75" customHeight="1">
      <c r="A171" s="67"/>
      <c r="B171" s="68"/>
      <c r="C171" s="37"/>
      <c r="D171" s="1206"/>
      <c r="E171" s="1206"/>
      <c r="F171" s="1206"/>
      <c r="G171" s="1207"/>
      <c r="H171" s="37"/>
      <c r="I171" s="37"/>
      <c r="J171" s="37"/>
      <c r="K171" s="72"/>
      <c r="L171" s="37"/>
      <c r="M171" s="71"/>
      <c r="N171" s="37"/>
      <c r="O171" s="37"/>
      <c r="P171" s="37"/>
      <c r="Q171" s="37"/>
      <c r="R171" s="37"/>
      <c r="S171" s="37"/>
      <c r="T171" s="37"/>
      <c r="U171" s="37"/>
      <c r="V171" s="37"/>
      <c r="W171" s="37"/>
      <c r="X171" s="37"/>
    </row>
    <row r="172" spans="1:24" ht="15.75" customHeight="1">
      <c r="A172" s="67"/>
      <c r="B172" s="68"/>
      <c r="C172" s="37"/>
      <c r="D172" s="1206"/>
      <c r="E172" s="1206"/>
      <c r="F172" s="1206"/>
      <c r="G172" s="1207"/>
      <c r="H172" s="37"/>
      <c r="I172" s="37"/>
      <c r="J172" s="37"/>
      <c r="K172" s="72"/>
      <c r="L172" s="37"/>
      <c r="M172" s="71"/>
      <c r="N172" s="37"/>
      <c r="O172" s="37"/>
      <c r="P172" s="37"/>
      <c r="Q172" s="37"/>
      <c r="R172" s="37"/>
      <c r="S172" s="37"/>
      <c r="T172" s="37"/>
      <c r="U172" s="37"/>
      <c r="V172" s="37"/>
      <c r="W172" s="37"/>
      <c r="X172" s="37"/>
    </row>
    <row r="173" spans="1:24" ht="15.75" customHeight="1">
      <c r="A173" s="67"/>
      <c r="B173" s="68"/>
      <c r="C173" s="37"/>
      <c r="D173" s="1206"/>
      <c r="E173" s="1206"/>
      <c r="F173" s="1206"/>
      <c r="G173" s="1207"/>
      <c r="H173" s="37"/>
      <c r="I173" s="37"/>
      <c r="J173" s="37"/>
      <c r="K173" s="72"/>
      <c r="L173" s="37"/>
      <c r="M173" s="71"/>
      <c r="N173" s="37"/>
      <c r="O173" s="37"/>
      <c r="P173" s="37"/>
      <c r="Q173" s="37"/>
      <c r="R173" s="37"/>
      <c r="S173" s="37"/>
      <c r="T173" s="37"/>
      <c r="U173" s="37"/>
      <c r="V173" s="37"/>
      <c r="W173" s="37"/>
      <c r="X173" s="37"/>
    </row>
    <row r="174" spans="1:24" ht="15.75" customHeight="1">
      <c r="A174" s="67"/>
      <c r="B174" s="68"/>
      <c r="C174" s="37"/>
      <c r="D174" s="1206"/>
      <c r="E174" s="1206"/>
      <c r="F174" s="1206"/>
      <c r="G174" s="1207"/>
      <c r="H174" s="37"/>
      <c r="I174" s="37"/>
      <c r="J174" s="37"/>
      <c r="K174" s="72"/>
      <c r="L174" s="37"/>
      <c r="M174" s="71"/>
      <c r="N174" s="37"/>
      <c r="O174" s="37"/>
      <c r="P174" s="37"/>
      <c r="Q174" s="37"/>
      <c r="R174" s="37"/>
      <c r="S174" s="37"/>
      <c r="T174" s="37"/>
      <c r="U174" s="37"/>
      <c r="V174" s="37"/>
      <c r="W174" s="37"/>
      <c r="X174" s="37"/>
    </row>
    <row r="175" spans="1:24" ht="15.75" customHeight="1">
      <c r="A175" s="67"/>
      <c r="B175" s="68"/>
      <c r="C175" s="37"/>
      <c r="D175" s="1206"/>
      <c r="E175" s="1206"/>
      <c r="F175" s="1206"/>
      <c r="G175" s="1207"/>
      <c r="H175" s="37"/>
      <c r="I175" s="37"/>
      <c r="J175" s="37"/>
      <c r="K175" s="72"/>
      <c r="L175" s="37"/>
      <c r="M175" s="71"/>
      <c r="N175" s="37"/>
      <c r="O175" s="37"/>
      <c r="P175" s="37"/>
      <c r="Q175" s="37"/>
      <c r="R175" s="37"/>
      <c r="S175" s="37"/>
      <c r="T175" s="37"/>
      <c r="U175" s="37"/>
      <c r="V175" s="37"/>
      <c r="W175" s="37"/>
      <c r="X175" s="37"/>
    </row>
    <row r="176" spans="1:24" ht="15.75" customHeight="1">
      <c r="A176" s="67"/>
      <c r="B176" s="68"/>
      <c r="C176" s="37"/>
      <c r="D176" s="1206"/>
      <c r="E176" s="1206"/>
      <c r="F176" s="1206"/>
      <c r="G176" s="1207"/>
      <c r="H176" s="37"/>
      <c r="I176" s="37"/>
      <c r="J176" s="37"/>
      <c r="K176" s="72"/>
      <c r="L176" s="37"/>
      <c r="M176" s="71"/>
      <c r="N176" s="37"/>
      <c r="O176" s="37"/>
      <c r="P176" s="37"/>
      <c r="Q176" s="37"/>
      <c r="R176" s="37"/>
      <c r="S176" s="37"/>
      <c r="T176" s="37"/>
      <c r="U176" s="37"/>
      <c r="V176" s="37"/>
      <c r="W176" s="37"/>
      <c r="X176" s="37"/>
    </row>
    <row r="177" spans="1:24" ht="15.75" customHeight="1">
      <c r="A177" s="67"/>
      <c r="B177" s="68"/>
      <c r="C177" s="37"/>
      <c r="D177" s="1206"/>
      <c r="E177" s="1206"/>
      <c r="F177" s="1206"/>
      <c r="G177" s="1207"/>
      <c r="H177" s="37"/>
      <c r="I177" s="37"/>
      <c r="J177" s="37"/>
      <c r="K177" s="72"/>
      <c r="L177" s="37"/>
      <c r="M177" s="71"/>
      <c r="N177" s="37"/>
      <c r="O177" s="37"/>
      <c r="P177" s="37"/>
      <c r="Q177" s="37"/>
      <c r="R177" s="37"/>
      <c r="S177" s="37"/>
      <c r="T177" s="37"/>
      <c r="U177" s="37"/>
      <c r="V177" s="37"/>
      <c r="W177" s="37"/>
      <c r="X177" s="37"/>
    </row>
    <row r="178" spans="1:24" ht="15.75" customHeight="1">
      <c r="A178" s="67"/>
      <c r="B178" s="68"/>
      <c r="C178" s="37"/>
      <c r="D178" s="1206"/>
      <c r="E178" s="1206"/>
      <c r="F178" s="1206"/>
      <c r="G178" s="1207"/>
      <c r="H178" s="37"/>
      <c r="I178" s="37"/>
      <c r="J178" s="37"/>
      <c r="K178" s="72"/>
      <c r="L178" s="37"/>
      <c r="M178" s="71"/>
      <c r="N178" s="37"/>
      <c r="O178" s="37"/>
      <c r="P178" s="37"/>
      <c r="Q178" s="37"/>
      <c r="R178" s="37"/>
      <c r="S178" s="37"/>
      <c r="T178" s="37"/>
      <c r="U178" s="37"/>
      <c r="V178" s="37"/>
      <c r="W178" s="37"/>
      <c r="X178" s="37"/>
    </row>
    <row r="179" spans="1:24" ht="15.75" customHeight="1">
      <c r="A179" s="67"/>
      <c r="B179" s="68"/>
      <c r="C179" s="37"/>
      <c r="D179" s="1206"/>
      <c r="E179" s="1206"/>
      <c r="F179" s="1206"/>
      <c r="G179" s="1207"/>
      <c r="H179" s="37"/>
      <c r="I179" s="37"/>
      <c r="J179" s="37"/>
      <c r="K179" s="72"/>
      <c r="L179" s="37"/>
      <c r="M179" s="71"/>
      <c r="N179" s="37"/>
      <c r="O179" s="37"/>
      <c r="P179" s="37"/>
      <c r="Q179" s="37"/>
      <c r="R179" s="37"/>
      <c r="S179" s="37"/>
      <c r="T179" s="37"/>
      <c r="U179" s="37"/>
      <c r="V179" s="37"/>
      <c r="W179" s="37"/>
      <c r="X179" s="37"/>
    </row>
    <row r="180" spans="1:24" ht="15.75" customHeight="1">
      <c r="A180" s="67"/>
      <c r="B180" s="68"/>
      <c r="C180" s="37"/>
      <c r="D180" s="1206"/>
      <c r="E180" s="1206"/>
      <c r="F180" s="1206"/>
      <c r="G180" s="1207"/>
      <c r="H180" s="37"/>
      <c r="I180" s="37"/>
      <c r="J180" s="37"/>
      <c r="K180" s="72"/>
      <c r="L180" s="37"/>
      <c r="M180" s="71"/>
      <c r="N180" s="37"/>
      <c r="O180" s="37"/>
      <c r="P180" s="37"/>
      <c r="Q180" s="37"/>
      <c r="R180" s="37"/>
      <c r="S180" s="37"/>
      <c r="T180" s="37"/>
      <c r="U180" s="37"/>
      <c r="V180" s="37"/>
      <c r="W180" s="37"/>
      <c r="X180" s="37"/>
    </row>
    <row r="181" spans="1:24" ht="15.75" customHeight="1">
      <c r="A181" s="67"/>
      <c r="B181" s="68"/>
      <c r="C181" s="37"/>
      <c r="D181" s="1206"/>
      <c r="E181" s="1206"/>
      <c r="F181" s="1206"/>
      <c r="G181" s="1207"/>
      <c r="H181" s="37"/>
      <c r="I181" s="37"/>
      <c r="J181" s="37"/>
      <c r="K181" s="72"/>
      <c r="L181" s="37"/>
      <c r="M181" s="71"/>
      <c r="N181" s="37"/>
      <c r="O181" s="37"/>
      <c r="P181" s="37"/>
      <c r="Q181" s="37"/>
      <c r="R181" s="37"/>
      <c r="S181" s="37"/>
      <c r="T181" s="37"/>
      <c r="U181" s="37"/>
      <c r="V181" s="37"/>
      <c r="W181" s="37"/>
      <c r="X181" s="37"/>
    </row>
    <row r="182" spans="1:24" ht="15.75" customHeight="1">
      <c r="A182" s="67"/>
      <c r="B182" s="68"/>
      <c r="C182" s="37"/>
      <c r="D182" s="1206"/>
      <c r="E182" s="1206"/>
      <c r="F182" s="1206"/>
      <c r="G182" s="1207"/>
      <c r="H182" s="37"/>
      <c r="I182" s="37"/>
      <c r="J182" s="37"/>
      <c r="K182" s="72"/>
      <c r="L182" s="37"/>
      <c r="M182" s="71"/>
      <c r="N182" s="37"/>
      <c r="O182" s="37"/>
      <c r="P182" s="37"/>
      <c r="Q182" s="37"/>
      <c r="R182" s="37"/>
      <c r="S182" s="37"/>
      <c r="T182" s="37"/>
      <c r="U182" s="37"/>
      <c r="V182" s="37"/>
      <c r="W182" s="37"/>
      <c r="X182" s="37"/>
    </row>
    <row r="183" spans="1:24" ht="15.75" customHeight="1">
      <c r="A183" s="67"/>
      <c r="B183" s="68"/>
      <c r="C183" s="37"/>
      <c r="D183" s="1206"/>
      <c r="E183" s="1206"/>
      <c r="F183" s="1206"/>
      <c r="G183" s="1207"/>
      <c r="H183" s="37"/>
      <c r="I183" s="37"/>
      <c r="J183" s="37"/>
      <c r="K183" s="72"/>
      <c r="L183" s="37"/>
      <c r="M183" s="71"/>
      <c r="N183" s="37"/>
      <c r="O183" s="37"/>
      <c r="P183" s="37"/>
      <c r="Q183" s="37"/>
      <c r="R183" s="37"/>
      <c r="S183" s="37"/>
      <c r="T183" s="37"/>
      <c r="U183" s="37"/>
      <c r="V183" s="37"/>
      <c r="W183" s="37"/>
      <c r="X183" s="37"/>
    </row>
    <row r="184" spans="1:24" ht="15.75" customHeight="1">
      <c r="A184" s="67"/>
      <c r="B184" s="68"/>
      <c r="C184" s="37"/>
      <c r="D184" s="1206"/>
      <c r="E184" s="1206"/>
      <c r="F184" s="1206"/>
      <c r="G184" s="1207"/>
      <c r="H184" s="37"/>
      <c r="I184" s="37"/>
      <c r="J184" s="37"/>
      <c r="K184" s="72"/>
      <c r="L184" s="37"/>
      <c r="M184" s="71"/>
      <c r="N184" s="37"/>
      <c r="O184" s="37"/>
      <c r="P184" s="37"/>
      <c r="Q184" s="37"/>
      <c r="R184" s="37"/>
      <c r="S184" s="37"/>
      <c r="T184" s="37"/>
      <c r="U184" s="37"/>
      <c r="V184" s="37"/>
      <c r="W184" s="37"/>
      <c r="X184" s="37"/>
    </row>
    <row r="185" spans="1:24" ht="15.75" customHeight="1">
      <c r="A185" s="67"/>
      <c r="B185" s="68"/>
      <c r="C185" s="37"/>
      <c r="D185" s="1206"/>
      <c r="E185" s="1206"/>
      <c r="F185" s="1206"/>
      <c r="G185" s="1207"/>
      <c r="H185" s="37"/>
      <c r="I185" s="37"/>
      <c r="J185" s="37"/>
      <c r="K185" s="72"/>
      <c r="L185" s="37"/>
      <c r="M185" s="71"/>
      <c r="N185" s="37"/>
      <c r="O185" s="37"/>
      <c r="P185" s="37"/>
      <c r="Q185" s="37"/>
      <c r="R185" s="37"/>
      <c r="S185" s="37"/>
      <c r="T185" s="37"/>
      <c r="U185" s="37"/>
      <c r="V185" s="37"/>
      <c r="W185" s="37"/>
      <c r="X185" s="37"/>
    </row>
    <row r="186" spans="1:24" ht="15.75" customHeight="1">
      <c r="A186" s="67"/>
      <c r="B186" s="68"/>
      <c r="C186" s="37"/>
      <c r="D186" s="1206"/>
      <c r="E186" s="1206"/>
      <c r="F186" s="1206"/>
      <c r="G186" s="1207"/>
      <c r="H186" s="37"/>
      <c r="I186" s="37"/>
      <c r="J186" s="37"/>
      <c r="K186" s="72"/>
      <c r="L186" s="37"/>
      <c r="M186" s="71"/>
      <c r="N186" s="37"/>
      <c r="O186" s="37"/>
      <c r="P186" s="37"/>
      <c r="Q186" s="37"/>
      <c r="R186" s="37"/>
      <c r="S186" s="37"/>
      <c r="T186" s="37"/>
      <c r="U186" s="37"/>
      <c r="V186" s="37"/>
      <c r="W186" s="37"/>
      <c r="X186" s="37"/>
    </row>
    <row r="187" spans="1:24" ht="15.75" customHeight="1">
      <c r="A187" s="67"/>
      <c r="B187" s="68"/>
      <c r="C187" s="37"/>
      <c r="D187" s="1206"/>
      <c r="E187" s="1206"/>
      <c r="F187" s="1206"/>
      <c r="G187" s="1207"/>
      <c r="H187" s="37"/>
      <c r="I187" s="37"/>
      <c r="J187" s="37"/>
      <c r="K187" s="72"/>
      <c r="L187" s="37"/>
      <c r="M187" s="71"/>
      <c r="N187" s="37"/>
      <c r="O187" s="37"/>
      <c r="P187" s="37"/>
      <c r="Q187" s="37"/>
      <c r="R187" s="37"/>
      <c r="S187" s="37"/>
      <c r="T187" s="37"/>
      <c r="U187" s="37"/>
      <c r="V187" s="37"/>
      <c r="W187" s="37"/>
      <c r="X187" s="37"/>
    </row>
    <row r="188" spans="1:24" ht="15.75" customHeight="1">
      <c r="A188" s="67"/>
      <c r="B188" s="68"/>
      <c r="C188" s="37"/>
      <c r="D188" s="1206"/>
      <c r="E188" s="1206"/>
      <c r="F188" s="1206"/>
      <c r="G188" s="1207"/>
      <c r="H188" s="37"/>
      <c r="I188" s="37"/>
      <c r="J188" s="37"/>
      <c r="K188" s="72"/>
      <c r="L188" s="37"/>
      <c r="M188" s="71"/>
      <c r="N188" s="37"/>
      <c r="O188" s="37"/>
      <c r="P188" s="37"/>
      <c r="Q188" s="37"/>
      <c r="R188" s="37"/>
      <c r="S188" s="37"/>
      <c r="T188" s="37"/>
      <c r="U188" s="37"/>
      <c r="V188" s="37"/>
      <c r="W188" s="37"/>
      <c r="X188" s="37"/>
    </row>
    <row r="189" spans="1:24" ht="15.75" customHeight="1">
      <c r="A189" s="67"/>
      <c r="B189" s="68"/>
      <c r="C189" s="37"/>
      <c r="D189" s="1206"/>
      <c r="E189" s="1206"/>
      <c r="F189" s="1206"/>
      <c r="G189" s="1207"/>
      <c r="H189" s="37"/>
      <c r="I189" s="37"/>
      <c r="J189" s="37"/>
      <c r="K189" s="72"/>
      <c r="L189" s="37"/>
      <c r="M189" s="71"/>
      <c r="N189" s="37"/>
      <c r="O189" s="37"/>
      <c r="P189" s="37"/>
      <c r="Q189" s="37"/>
      <c r="R189" s="37"/>
      <c r="S189" s="37"/>
      <c r="T189" s="37"/>
      <c r="U189" s="37"/>
      <c r="V189" s="37"/>
      <c r="W189" s="37"/>
      <c r="X189" s="37"/>
    </row>
    <row r="190" spans="1:24" ht="15.75" customHeight="1">
      <c r="A190" s="67"/>
      <c r="B190" s="68"/>
      <c r="C190" s="37"/>
      <c r="D190" s="1206"/>
      <c r="E190" s="1206"/>
      <c r="F190" s="1206"/>
      <c r="G190" s="1207"/>
      <c r="H190" s="37"/>
      <c r="I190" s="37"/>
      <c r="J190" s="37"/>
      <c r="K190" s="72"/>
      <c r="L190" s="37"/>
      <c r="M190" s="71"/>
      <c r="N190" s="37"/>
      <c r="O190" s="37"/>
      <c r="P190" s="37"/>
      <c r="Q190" s="37"/>
      <c r="R190" s="37"/>
      <c r="S190" s="37"/>
      <c r="T190" s="37"/>
      <c r="U190" s="37"/>
      <c r="V190" s="37"/>
      <c r="W190" s="37"/>
      <c r="X190" s="37"/>
    </row>
    <row r="191" spans="1:24" ht="15.75" customHeight="1">
      <c r="A191" s="67"/>
      <c r="B191" s="68"/>
      <c r="C191" s="37"/>
      <c r="D191" s="1206"/>
      <c r="E191" s="1206"/>
      <c r="F191" s="1206"/>
      <c r="G191" s="1207"/>
      <c r="H191" s="37"/>
      <c r="I191" s="37"/>
      <c r="J191" s="37"/>
      <c r="K191" s="72"/>
      <c r="L191" s="37"/>
      <c r="M191" s="71"/>
      <c r="N191" s="37"/>
      <c r="O191" s="37"/>
      <c r="P191" s="37"/>
      <c r="Q191" s="37"/>
      <c r="R191" s="37"/>
      <c r="S191" s="37"/>
      <c r="T191" s="37"/>
      <c r="U191" s="37"/>
      <c r="V191" s="37"/>
      <c r="W191" s="37"/>
      <c r="X191" s="37"/>
    </row>
    <row r="192" spans="1:24" ht="15.75" customHeight="1">
      <c r="A192" s="67"/>
      <c r="B192" s="68"/>
      <c r="C192" s="37"/>
      <c r="D192" s="1206"/>
      <c r="E192" s="1206"/>
      <c r="F192" s="1206"/>
      <c r="G192" s="1207"/>
      <c r="H192" s="37"/>
      <c r="I192" s="37"/>
      <c r="J192" s="37"/>
      <c r="K192" s="72"/>
      <c r="L192" s="37"/>
      <c r="M192" s="71"/>
      <c r="N192" s="37"/>
      <c r="O192" s="37"/>
      <c r="P192" s="37"/>
      <c r="Q192" s="37"/>
      <c r="R192" s="37"/>
      <c r="S192" s="37"/>
      <c r="T192" s="37"/>
      <c r="U192" s="37"/>
      <c r="V192" s="37"/>
      <c r="W192" s="37"/>
      <c r="X192" s="37"/>
    </row>
    <row r="193" spans="1:24" ht="15.75" customHeight="1">
      <c r="A193" s="67"/>
      <c r="B193" s="68"/>
      <c r="C193" s="37"/>
      <c r="D193" s="1206"/>
      <c r="E193" s="1206"/>
      <c r="F193" s="1206"/>
      <c r="G193" s="1207"/>
      <c r="H193" s="37"/>
      <c r="I193" s="37"/>
      <c r="J193" s="37"/>
      <c r="K193" s="72"/>
      <c r="L193" s="37"/>
      <c r="M193" s="71"/>
      <c r="N193" s="37"/>
      <c r="O193" s="37"/>
      <c r="P193" s="37"/>
      <c r="Q193" s="37"/>
      <c r="R193" s="37"/>
      <c r="S193" s="37"/>
      <c r="T193" s="37"/>
      <c r="U193" s="37"/>
      <c r="V193" s="37"/>
      <c r="W193" s="37"/>
      <c r="X193" s="37"/>
    </row>
    <row r="194" spans="1:24" ht="15.75" customHeight="1">
      <c r="A194" s="67"/>
      <c r="B194" s="68"/>
      <c r="C194" s="37"/>
      <c r="D194" s="1206"/>
      <c r="E194" s="1206"/>
      <c r="F194" s="1206"/>
      <c r="G194" s="1207"/>
      <c r="H194" s="37"/>
      <c r="I194" s="37"/>
      <c r="J194" s="37"/>
      <c r="K194" s="72"/>
      <c r="L194" s="37"/>
      <c r="M194" s="71"/>
      <c r="N194" s="37"/>
      <c r="O194" s="37"/>
      <c r="P194" s="37"/>
      <c r="Q194" s="37"/>
      <c r="R194" s="37"/>
      <c r="S194" s="37"/>
      <c r="T194" s="37"/>
      <c r="U194" s="37"/>
      <c r="V194" s="37"/>
      <c r="W194" s="37"/>
      <c r="X194" s="37"/>
    </row>
    <row r="195" spans="1:24" ht="15.75" customHeight="1">
      <c r="A195" s="67"/>
      <c r="B195" s="68"/>
      <c r="C195" s="37"/>
      <c r="D195" s="1206"/>
      <c r="E195" s="1206"/>
      <c r="F195" s="1206"/>
      <c r="G195" s="1207"/>
      <c r="H195" s="37"/>
      <c r="I195" s="37"/>
      <c r="J195" s="37"/>
      <c r="K195" s="72"/>
      <c r="L195" s="37"/>
      <c r="M195" s="71"/>
      <c r="N195" s="37"/>
      <c r="O195" s="37"/>
      <c r="P195" s="37"/>
      <c r="Q195" s="37"/>
      <c r="R195" s="37"/>
      <c r="S195" s="37"/>
      <c r="T195" s="37"/>
      <c r="U195" s="37"/>
      <c r="V195" s="37"/>
      <c r="W195" s="37"/>
      <c r="X195" s="37"/>
    </row>
    <row r="196" spans="1:24" ht="15.75" customHeight="1">
      <c r="A196" s="67"/>
      <c r="B196" s="68"/>
      <c r="C196" s="37"/>
      <c r="D196" s="1206"/>
      <c r="E196" s="1206"/>
      <c r="F196" s="1206"/>
      <c r="G196" s="1207"/>
      <c r="H196" s="37"/>
      <c r="I196" s="37"/>
      <c r="J196" s="37"/>
      <c r="K196" s="72"/>
      <c r="L196" s="37"/>
      <c r="M196" s="71"/>
      <c r="N196" s="37"/>
      <c r="O196" s="37"/>
      <c r="P196" s="37"/>
      <c r="Q196" s="37"/>
      <c r="R196" s="37"/>
      <c r="S196" s="37"/>
      <c r="T196" s="37"/>
      <c r="U196" s="37"/>
      <c r="V196" s="37"/>
      <c r="W196" s="37"/>
      <c r="X196" s="37"/>
    </row>
    <row r="197" spans="1:24" ht="15.75" customHeight="1">
      <c r="A197" s="67"/>
      <c r="B197" s="68"/>
      <c r="C197" s="37"/>
      <c r="D197" s="1206"/>
      <c r="E197" s="1206"/>
      <c r="F197" s="1206"/>
      <c r="G197" s="1207"/>
      <c r="H197" s="37"/>
      <c r="I197" s="37"/>
      <c r="J197" s="37"/>
      <c r="K197" s="72"/>
      <c r="L197" s="37"/>
      <c r="M197" s="71"/>
      <c r="N197" s="37"/>
      <c r="O197" s="37"/>
      <c r="P197" s="37"/>
      <c r="Q197" s="37"/>
      <c r="R197" s="37"/>
      <c r="S197" s="37"/>
      <c r="T197" s="37"/>
      <c r="U197" s="37"/>
      <c r="V197" s="37"/>
      <c r="W197" s="37"/>
      <c r="X197" s="37"/>
    </row>
    <row r="198" spans="1:24" ht="15.75" customHeight="1">
      <c r="A198" s="67"/>
      <c r="B198" s="68"/>
      <c r="C198" s="37"/>
      <c r="D198" s="1206"/>
      <c r="E198" s="1206"/>
      <c r="F198" s="1206"/>
      <c r="G198" s="1207"/>
      <c r="H198" s="37"/>
      <c r="I198" s="37"/>
      <c r="J198" s="37"/>
      <c r="K198" s="72"/>
      <c r="L198" s="37"/>
      <c r="M198" s="71"/>
      <c r="N198" s="37"/>
      <c r="O198" s="37"/>
      <c r="P198" s="37"/>
      <c r="Q198" s="37"/>
      <c r="R198" s="37"/>
      <c r="S198" s="37"/>
      <c r="T198" s="37"/>
      <c r="U198" s="37"/>
      <c r="V198" s="37"/>
      <c r="W198" s="37"/>
      <c r="X198" s="37"/>
    </row>
    <row r="199" spans="1:24" ht="15.75" customHeight="1">
      <c r="A199" s="67"/>
      <c r="B199" s="68"/>
      <c r="C199" s="37"/>
      <c r="D199" s="1206"/>
      <c r="E199" s="1206"/>
      <c r="F199" s="1206"/>
      <c r="G199" s="1207"/>
      <c r="H199" s="37"/>
      <c r="I199" s="37"/>
      <c r="J199" s="37"/>
      <c r="K199" s="72"/>
      <c r="L199" s="37"/>
      <c r="M199" s="71"/>
      <c r="N199" s="37"/>
      <c r="O199" s="37"/>
      <c r="P199" s="37"/>
      <c r="Q199" s="37"/>
      <c r="R199" s="37"/>
      <c r="S199" s="37"/>
      <c r="T199" s="37"/>
      <c r="U199" s="37"/>
      <c r="V199" s="37"/>
      <c r="W199" s="37"/>
      <c r="X199" s="37"/>
    </row>
    <row r="200" spans="1:24" ht="15.75" customHeight="1">
      <c r="A200" s="67"/>
      <c r="B200" s="68"/>
      <c r="C200" s="37"/>
      <c r="D200" s="1206"/>
      <c r="E200" s="1206"/>
      <c r="F200" s="1206"/>
      <c r="G200" s="1207"/>
      <c r="H200" s="37"/>
      <c r="I200" s="37"/>
      <c r="J200" s="37"/>
      <c r="K200" s="72"/>
      <c r="L200" s="37"/>
      <c r="M200" s="71"/>
      <c r="N200" s="37"/>
      <c r="O200" s="37"/>
      <c r="P200" s="37"/>
      <c r="Q200" s="37"/>
      <c r="R200" s="37"/>
      <c r="S200" s="37"/>
      <c r="T200" s="37"/>
      <c r="U200" s="37"/>
      <c r="V200" s="37"/>
      <c r="W200" s="37"/>
      <c r="X200" s="37"/>
    </row>
    <row r="201" spans="1:24" ht="15.75" customHeight="1">
      <c r="A201" s="67"/>
      <c r="B201" s="68"/>
      <c r="C201" s="37"/>
      <c r="D201" s="1206"/>
      <c r="E201" s="1206"/>
      <c r="F201" s="1206"/>
      <c r="G201" s="1207"/>
      <c r="H201" s="37"/>
      <c r="I201" s="37"/>
      <c r="J201" s="37"/>
      <c r="K201" s="72"/>
      <c r="L201" s="37"/>
      <c r="M201" s="71"/>
      <c r="N201" s="37"/>
      <c r="O201" s="37"/>
      <c r="P201" s="37"/>
      <c r="Q201" s="37"/>
      <c r="R201" s="37"/>
      <c r="S201" s="37"/>
      <c r="T201" s="37"/>
      <c r="U201" s="37"/>
      <c r="V201" s="37"/>
      <c r="W201" s="37"/>
      <c r="X201" s="37"/>
    </row>
    <row r="202" spans="1:24" ht="15.75" customHeight="1">
      <c r="A202" s="67"/>
      <c r="B202" s="68"/>
      <c r="C202" s="37"/>
      <c r="D202" s="1206"/>
      <c r="E202" s="1206"/>
      <c r="F202" s="1206"/>
      <c r="G202" s="1207"/>
      <c r="H202" s="37"/>
      <c r="I202" s="37"/>
      <c r="J202" s="37"/>
      <c r="K202" s="72"/>
      <c r="L202" s="37"/>
      <c r="M202" s="71"/>
      <c r="N202" s="37"/>
      <c r="O202" s="37"/>
      <c r="P202" s="37"/>
      <c r="Q202" s="37"/>
      <c r="R202" s="37"/>
      <c r="S202" s="37"/>
      <c r="T202" s="37"/>
      <c r="U202" s="37"/>
      <c r="V202" s="37"/>
      <c r="W202" s="37"/>
      <c r="X202" s="37"/>
    </row>
    <row r="203" spans="1:24" ht="15.75" customHeight="1">
      <c r="A203" s="67"/>
      <c r="B203" s="68"/>
      <c r="C203" s="37"/>
      <c r="D203" s="1206"/>
      <c r="E203" s="1206"/>
      <c r="F203" s="1206"/>
      <c r="G203" s="1207"/>
      <c r="H203" s="37"/>
      <c r="I203" s="37"/>
      <c r="J203" s="37"/>
      <c r="K203" s="72"/>
      <c r="L203" s="37"/>
      <c r="M203" s="71"/>
      <c r="N203" s="37"/>
      <c r="O203" s="37"/>
      <c r="P203" s="37"/>
      <c r="Q203" s="37"/>
      <c r="R203" s="37"/>
      <c r="S203" s="37"/>
      <c r="T203" s="37"/>
      <c r="U203" s="37"/>
      <c r="V203" s="37"/>
      <c r="W203" s="37"/>
      <c r="X203" s="37"/>
    </row>
    <row r="204" spans="1:24" ht="15.75" customHeight="1">
      <c r="A204" s="67"/>
      <c r="B204" s="68"/>
      <c r="C204" s="37"/>
      <c r="D204" s="1206"/>
      <c r="E204" s="1206"/>
      <c r="F204" s="1206"/>
      <c r="G204" s="1207"/>
      <c r="H204" s="37"/>
      <c r="I204" s="37"/>
      <c r="J204" s="37"/>
      <c r="K204" s="72"/>
      <c r="L204" s="37"/>
      <c r="M204" s="71"/>
      <c r="N204" s="37"/>
      <c r="O204" s="37"/>
      <c r="P204" s="37"/>
      <c r="Q204" s="37"/>
      <c r="R204" s="37"/>
      <c r="S204" s="37"/>
      <c r="T204" s="37"/>
      <c r="U204" s="37"/>
      <c r="V204" s="37"/>
      <c r="W204" s="37"/>
      <c r="X204" s="37"/>
    </row>
    <row r="205" spans="1:24" ht="15.75" customHeight="1">
      <c r="A205" s="67"/>
      <c r="B205" s="68"/>
      <c r="C205" s="37"/>
      <c r="D205" s="1206"/>
      <c r="E205" s="1206"/>
      <c r="F205" s="1206"/>
      <c r="G205" s="1207"/>
      <c r="H205" s="37"/>
      <c r="I205" s="37"/>
      <c r="J205" s="37"/>
      <c r="K205" s="72"/>
      <c r="L205" s="37"/>
      <c r="M205" s="71"/>
      <c r="N205" s="37"/>
      <c r="O205" s="37"/>
      <c r="P205" s="37"/>
      <c r="Q205" s="37"/>
      <c r="R205" s="37"/>
      <c r="S205" s="37"/>
      <c r="T205" s="37"/>
      <c r="U205" s="37"/>
      <c r="V205" s="37"/>
      <c r="W205" s="37"/>
      <c r="X205" s="37"/>
    </row>
    <row r="206" spans="1:24" ht="15.75" customHeight="1">
      <c r="A206" s="67"/>
      <c r="B206" s="68"/>
      <c r="C206" s="37"/>
      <c r="D206" s="1206"/>
      <c r="E206" s="1206"/>
      <c r="F206" s="1206"/>
      <c r="G206" s="1207"/>
      <c r="H206" s="37"/>
      <c r="I206" s="37"/>
      <c r="J206" s="37"/>
      <c r="K206" s="72"/>
      <c r="L206" s="37"/>
      <c r="M206" s="71"/>
      <c r="N206" s="37"/>
      <c r="O206" s="37"/>
      <c r="P206" s="37"/>
      <c r="Q206" s="37"/>
      <c r="R206" s="37"/>
      <c r="S206" s="37"/>
      <c r="T206" s="37"/>
      <c r="U206" s="37"/>
      <c r="V206" s="37"/>
      <c r="W206" s="37"/>
      <c r="X206" s="37"/>
    </row>
    <row r="207" spans="1:24" ht="15.75" customHeight="1">
      <c r="A207" s="67"/>
      <c r="B207" s="68"/>
      <c r="C207" s="37"/>
      <c r="D207" s="1206"/>
      <c r="E207" s="1206"/>
      <c r="F207" s="1206"/>
      <c r="G207" s="1207"/>
      <c r="H207" s="37"/>
      <c r="I207" s="37"/>
      <c r="J207" s="37"/>
      <c r="K207" s="72"/>
      <c r="L207" s="37"/>
      <c r="M207" s="71"/>
      <c r="N207" s="37"/>
      <c r="O207" s="37"/>
      <c r="P207" s="37"/>
      <c r="Q207" s="37"/>
      <c r="R207" s="37"/>
      <c r="S207" s="37"/>
      <c r="T207" s="37"/>
      <c r="U207" s="37"/>
      <c r="V207" s="37"/>
      <c r="W207" s="37"/>
      <c r="X207" s="37"/>
    </row>
    <row r="208" spans="1:24" ht="15.75" customHeight="1">
      <c r="A208" s="67"/>
      <c r="B208" s="68"/>
      <c r="C208" s="37"/>
      <c r="D208" s="1206"/>
      <c r="E208" s="1206"/>
      <c r="F208" s="1206"/>
      <c r="G208" s="1207"/>
      <c r="H208" s="37"/>
      <c r="I208" s="37"/>
      <c r="J208" s="37"/>
      <c r="K208" s="72"/>
      <c r="L208" s="37"/>
      <c r="M208" s="71"/>
      <c r="N208" s="37"/>
      <c r="O208" s="37"/>
      <c r="P208" s="37"/>
      <c r="Q208" s="37"/>
      <c r="R208" s="37"/>
      <c r="S208" s="37"/>
      <c r="T208" s="37"/>
      <c r="U208" s="37"/>
      <c r="V208" s="37"/>
      <c r="W208" s="37"/>
      <c r="X208" s="37"/>
    </row>
    <row r="209" spans="1:24" ht="15.75" customHeight="1">
      <c r="A209" s="67"/>
      <c r="B209" s="68"/>
      <c r="C209" s="37"/>
      <c r="D209" s="1206"/>
      <c r="E209" s="1206"/>
      <c r="F209" s="1206"/>
      <c r="G209" s="1207"/>
      <c r="H209" s="37"/>
      <c r="I209" s="37"/>
      <c r="J209" s="37"/>
      <c r="K209" s="72"/>
      <c r="L209" s="37"/>
      <c r="M209" s="71"/>
      <c r="N209" s="37"/>
      <c r="O209" s="37"/>
      <c r="P209" s="37"/>
      <c r="Q209" s="37"/>
      <c r="R209" s="37"/>
      <c r="S209" s="37"/>
      <c r="T209" s="37"/>
      <c r="U209" s="37"/>
      <c r="V209" s="37"/>
      <c r="W209" s="37"/>
      <c r="X209" s="37"/>
    </row>
    <row r="210" spans="1:24" ht="15.75" customHeight="1">
      <c r="A210" s="67"/>
      <c r="B210" s="68"/>
      <c r="C210" s="37"/>
      <c r="D210" s="1206"/>
      <c r="E210" s="1206"/>
      <c r="F210" s="1206"/>
      <c r="G210" s="1207"/>
      <c r="H210" s="37"/>
      <c r="I210" s="37"/>
      <c r="J210" s="37"/>
      <c r="K210" s="72"/>
      <c r="L210" s="37"/>
      <c r="M210" s="71"/>
      <c r="N210" s="37"/>
      <c r="O210" s="37"/>
      <c r="P210" s="37"/>
      <c r="Q210" s="37"/>
      <c r="R210" s="37"/>
      <c r="S210" s="37"/>
      <c r="T210" s="37"/>
      <c r="U210" s="37"/>
      <c r="V210" s="37"/>
      <c r="W210" s="37"/>
      <c r="X210" s="37"/>
    </row>
    <row r="211" spans="1:24" ht="15.75" customHeight="1">
      <c r="A211" s="67"/>
      <c r="B211" s="68"/>
      <c r="C211" s="37"/>
      <c r="D211" s="1206"/>
      <c r="E211" s="1206"/>
      <c r="F211" s="1206"/>
      <c r="G211" s="1207"/>
      <c r="H211" s="37"/>
      <c r="I211" s="37"/>
      <c r="J211" s="37"/>
      <c r="K211" s="72"/>
      <c r="L211" s="37"/>
      <c r="M211" s="71"/>
      <c r="N211" s="37"/>
      <c r="O211" s="37"/>
      <c r="P211" s="37"/>
      <c r="Q211" s="37"/>
      <c r="R211" s="37"/>
      <c r="S211" s="37"/>
      <c r="T211" s="37"/>
      <c r="U211" s="37"/>
      <c r="V211" s="37"/>
      <c r="W211" s="37"/>
      <c r="X211" s="37"/>
    </row>
    <row r="212" spans="1:24" ht="15.75" customHeight="1">
      <c r="A212" s="67"/>
      <c r="B212" s="68"/>
      <c r="C212" s="37"/>
      <c r="D212" s="1206"/>
      <c r="E212" s="1206"/>
      <c r="F212" s="1206"/>
      <c r="G212" s="1207"/>
      <c r="H212" s="37"/>
      <c r="I212" s="37"/>
      <c r="J212" s="37"/>
      <c r="K212" s="72"/>
      <c r="L212" s="37"/>
      <c r="M212" s="71"/>
      <c r="N212" s="37"/>
      <c r="O212" s="37"/>
      <c r="P212" s="37"/>
      <c r="Q212" s="37"/>
      <c r="R212" s="37"/>
      <c r="S212" s="37"/>
      <c r="T212" s="37"/>
      <c r="U212" s="37"/>
      <c r="V212" s="37"/>
      <c r="W212" s="37"/>
      <c r="X212" s="37"/>
    </row>
    <row r="213" spans="1:24" ht="15.75" customHeight="1">
      <c r="A213" s="67"/>
      <c r="B213" s="68"/>
      <c r="C213" s="37"/>
      <c r="D213" s="1206"/>
      <c r="E213" s="1206"/>
      <c r="F213" s="1206"/>
      <c r="G213" s="1207"/>
      <c r="H213" s="37"/>
      <c r="I213" s="37"/>
      <c r="J213" s="37"/>
      <c r="K213" s="72"/>
      <c r="L213" s="37"/>
      <c r="M213" s="71"/>
      <c r="N213" s="37"/>
      <c r="O213" s="37"/>
      <c r="P213" s="37"/>
      <c r="Q213" s="37"/>
      <c r="R213" s="37"/>
      <c r="S213" s="37"/>
      <c r="T213" s="37"/>
      <c r="U213" s="37"/>
      <c r="V213" s="37"/>
      <c r="W213" s="37"/>
      <c r="X213" s="37"/>
    </row>
    <row r="214" spans="1:24" ht="15.75" customHeight="1">
      <c r="A214" s="67"/>
      <c r="B214" s="68"/>
      <c r="C214" s="37"/>
      <c r="D214" s="1206"/>
      <c r="E214" s="1206"/>
      <c r="F214" s="1206"/>
      <c r="G214" s="1207"/>
      <c r="H214" s="37"/>
      <c r="I214" s="37"/>
      <c r="J214" s="37"/>
      <c r="K214" s="72"/>
      <c r="L214" s="37"/>
      <c r="M214" s="71"/>
      <c r="N214" s="37"/>
      <c r="O214" s="37"/>
      <c r="P214" s="37"/>
      <c r="Q214" s="37"/>
      <c r="R214" s="37"/>
      <c r="S214" s="37"/>
      <c r="T214" s="37"/>
      <c r="U214" s="37"/>
      <c r="V214" s="37"/>
      <c r="W214" s="37"/>
      <c r="X214" s="37"/>
    </row>
    <row r="215" spans="1:24" ht="15.75" customHeight="1">
      <c r="A215" s="67"/>
      <c r="B215" s="68"/>
      <c r="C215" s="37"/>
      <c r="D215" s="1206"/>
      <c r="E215" s="1206"/>
      <c r="F215" s="1206"/>
      <c r="G215" s="1207"/>
      <c r="H215" s="37"/>
      <c r="I215" s="37"/>
      <c r="J215" s="37"/>
      <c r="K215" s="72"/>
      <c r="L215" s="37"/>
      <c r="M215" s="71"/>
      <c r="N215" s="37"/>
      <c r="O215" s="37"/>
      <c r="P215" s="37"/>
      <c r="Q215" s="37"/>
      <c r="R215" s="37"/>
      <c r="S215" s="37"/>
      <c r="T215" s="37"/>
      <c r="U215" s="37"/>
      <c r="V215" s="37"/>
      <c r="W215" s="37"/>
      <c r="X215" s="37"/>
    </row>
    <row r="216" spans="1:24" ht="15.75" customHeight="1">
      <c r="A216" s="67"/>
      <c r="B216" s="68"/>
      <c r="C216" s="37"/>
      <c r="D216" s="1206"/>
      <c r="E216" s="1206"/>
      <c r="F216" s="1206"/>
      <c r="G216" s="1207"/>
      <c r="H216" s="37"/>
      <c r="I216" s="37"/>
      <c r="J216" s="37"/>
      <c r="K216" s="72"/>
      <c r="L216" s="37"/>
      <c r="M216" s="71"/>
      <c r="N216" s="37"/>
      <c r="O216" s="37"/>
      <c r="P216" s="37"/>
      <c r="Q216" s="37"/>
      <c r="R216" s="37"/>
      <c r="S216" s="37"/>
      <c r="T216" s="37"/>
      <c r="U216" s="37"/>
      <c r="V216" s="37"/>
      <c r="W216" s="37"/>
      <c r="X216" s="37"/>
    </row>
    <row r="217" spans="1:24" ht="15.75" customHeight="1">
      <c r="A217" s="67"/>
      <c r="B217" s="68"/>
      <c r="C217" s="37"/>
      <c r="D217" s="1206"/>
      <c r="E217" s="1206"/>
      <c r="F217" s="1206"/>
      <c r="G217" s="1207"/>
      <c r="H217" s="37"/>
      <c r="I217" s="37"/>
      <c r="J217" s="37"/>
      <c r="K217" s="72"/>
      <c r="L217" s="37"/>
      <c r="M217" s="71"/>
      <c r="N217" s="37"/>
      <c r="O217" s="37"/>
      <c r="P217" s="37"/>
      <c r="Q217" s="37"/>
      <c r="R217" s="37"/>
      <c r="S217" s="37"/>
      <c r="T217" s="37"/>
      <c r="U217" s="37"/>
      <c r="V217" s="37"/>
      <c r="W217" s="37"/>
      <c r="X217" s="37"/>
    </row>
    <row r="218" spans="1:24" ht="15.75" customHeight="1">
      <c r="A218" s="67"/>
      <c r="B218" s="68"/>
      <c r="C218" s="37"/>
      <c r="D218" s="1206"/>
      <c r="E218" s="1206"/>
      <c r="F218" s="1206"/>
      <c r="G218" s="1207"/>
      <c r="H218" s="37"/>
      <c r="I218" s="37"/>
      <c r="J218" s="37"/>
      <c r="K218" s="72"/>
      <c r="L218" s="37"/>
      <c r="M218" s="71"/>
      <c r="N218" s="37"/>
      <c r="O218" s="37"/>
      <c r="P218" s="37"/>
      <c r="Q218" s="37"/>
      <c r="R218" s="37"/>
      <c r="S218" s="37"/>
      <c r="T218" s="37"/>
      <c r="U218" s="37"/>
      <c r="V218" s="37"/>
      <c r="W218" s="37"/>
      <c r="X218" s="37"/>
    </row>
    <row r="219" spans="1:24" ht="15.75" customHeight="1">
      <c r="A219" s="67"/>
      <c r="B219" s="68"/>
      <c r="C219" s="37"/>
      <c r="D219" s="1206"/>
      <c r="E219" s="1206"/>
      <c r="F219" s="1206"/>
      <c r="G219" s="1207"/>
      <c r="H219" s="37"/>
      <c r="I219" s="37"/>
      <c r="J219" s="37"/>
      <c r="K219" s="72"/>
      <c r="L219" s="37"/>
      <c r="M219" s="71"/>
      <c r="N219" s="37"/>
      <c r="O219" s="37"/>
      <c r="P219" s="37"/>
      <c r="Q219" s="37"/>
      <c r="R219" s="37"/>
      <c r="S219" s="37"/>
      <c r="T219" s="37"/>
      <c r="U219" s="37"/>
      <c r="V219" s="37"/>
      <c r="W219" s="37"/>
      <c r="X219" s="37"/>
    </row>
    <row r="220" spans="1:24" ht="15.75" customHeight="1">
      <c r="A220" s="67"/>
      <c r="B220" s="68"/>
      <c r="C220" s="37"/>
      <c r="D220" s="1206"/>
      <c r="E220" s="1206"/>
      <c r="F220" s="1206"/>
      <c r="G220" s="1207"/>
      <c r="H220" s="37"/>
      <c r="I220" s="37"/>
      <c r="J220" s="37"/>
      <c r="K220" s="72"/>
      <c r="L220" s="37"/>
      <c r="M220" s="71"/>
      <c r="N220" s="37"/>
      <c r="O220" s="37"/>
      <c r="P220" s="37"/>
      <c r="Q220" s="37"/>
      <c r="R220" s="37"/>
      <c r="S220" s="37"/>
      <c r="T220" s="37"/>
      <c r="U220" s="37"/>
      <c r="V220" s="37"/>
      <c r="W220" s="37"/>
      <c r="X220" s="37"/>
    </row>
    <row r="221" spans="1:24" ht="15.75" customHeight="1">
      <c r="A221" s="67"/>
      <c r="B221" s="68"/>
      <c r="C221" s="37"/>
      <c r="D221" s="1206"/>
      <c r="E221" s="1206"/>
      <c r="F221" s="1206"/>
      <c r="G221" s="1207"/>
      <c r="H221" s="37"/>
      <c r="I221" s="37"/>
      <c r="J221" s="37"/>
      <c r="K221" s="72"/>
      <c r="L221" s="37"/>
      <c r="M221" s="71"/>
      <c r="N221" s="37"/>
      <c r="O221" s="37"/>
      <c r="P221" s="37"/>
      <c r="Q221" s="37"/>
      <c r="R221" s="37"/>
      <c r="S221" s="37"/>
      <c r="T221" s="37"/>
      <c r="U221" s="37"/>
      <c r="V221" s="37"/>
      <c r="W221" s="37"/>
      <c r="X221" s="37"/>
    </row>
    <row r="222" spans="1:24" ht="15.75" customHeight="1">
      <c r="A222" s="67"/>
      <c r="B222" s="68"/>
      <c r="C222" s="37"/>
      <c r="D222" s="1206"/>
      <c r="E222" s="1206"/>
      <c r="F222" s="1206"/>
      <c r="G222" s="1207"/>
      <c r="H222" s="37"/>
      <c r="I222" s="37"/>
      <c r="J222" s="37"/>
      <c r="K222" s="72"/>
      <c r="L222" s="37"/>
      <c r="M222" s="71"/>
      <c r="N222" s="37"/>
      <c r="O222" s="37"/>
      <c r="P222" s="37"/>
      <c r="Q222" s="37"/>
      <c r="R222" s="37"/>
      <c r="S222" s="37"/>
      <c r="T222" s="37"/>
      <c r="U222" s="37"/>
      <c r="V222" s="37"/>
      <c r="W222" s="37"/>
      <c r="X222" s="37"/>
    </row>
    <row r="223" spans="1:24" ht="15.75" customHeight="1">
      <c r="A223" s="67"/>
      <c r="B223" s="68"/>
      <c r="C223" s="37"/>
      <c r="D223" s="1206"/>
      <c r="E223" s="1206"/>
      <c r="F223" s="1206"/>
      <c r="G223" s="1207"/>
      <c r="H223" s="37"/>
      <c r="I223" s="37"/>
      <c r="J223" s="37"/>
      <c r="K223" s="72"/>
      <c r="L223" s="37"/>
      <c r="M223" s="71"/>
      <c r="N223" s="37"/>
      <c r="O223" s="37"/>
      <c r="P223" s="37"/>
      <c r="Q223" s="37"/>
      <c r="R223" s="37"/>
      <c r="S223" s="37"/>
      <c r="T223" s="37"/>
      <c r="U223" s="37"/>
      <c r="V223" s="37"/>
      <c r="W223" s="37"/>
      <c r="X223" s="37"/>
    </row>
    <row r="224" spans="1:24" ht="15.75" customHeight="1">
      <c r="A224" s="67"/>
      <c r="B224" s="68"/>
      <c r="C224" s="37"/>
      <c r="D224" s="1206"/>
      <c r="E224" s="1206"/>
      <c r="F224" s="1206"/>
      <c r="G224" s="1207"/>
      <c r="H224" s="37"/>
      <c r="I224" s="37"/>
      <c r="J224" s="37"/>
      <c r="K224" s="72"/>
      <c r="L224" s="37"/>
      <c r="M224" s="71"/>
      <c r="N224" s="37"/>
      <c r="O224" s="37"/>
      <c r="P224" s="37"/>
      <c r="Q224" s="37"/>
      <c r="R224" s="37"/>
      <c r="S224" s="37"/>
      <c r="T224" s="37"/>
      <c r="U224" s="37"/>
      <c r="V224" s="37"/>
      <c r="W224" s="37"/>
      <c r="X224" s="37"/>
    </row>
    <row r="225" spans="1:24" ht="15.75" customHeight="1">
      <c r="A225" s="67"/>
      <c r="B225" s="68"/>
      <c r="C225" s="37"/>
      <c r="D225" s="1206"/>
      <c r="E225" s="1206"/>
      <c r="F225" s="1206"/>
      <c r="G225" s="1207"/>
      <c r="H225" s="37"/>
      <c r="I225" s="37"/>
      <c r="J225" s="37"/>
      <c r="K225" s="72"/>
      <c r="L225" s="37"/>
      <c r="M225" s="71"/>
      <c r="N225" s="37"/>
      <c r="O225" s="37"/>
      <c r="P225" s="37"/>
      <c r="Q225" s="37"/>
      <c r="R225" s="37"/>
      <c r="S225" s="37"/>
      <c r="T225" s="37"/>
      <c r="U225" s="37"/>
      <c r="V225" s="37"/>
      <c r="W225" s="37"/>
      <c r="X225" s="37"/>
    </row>
    <row r="226" spans="1:24" ht="15.75" customHeight="1">
      <c r="A226" s="67"/>
      <c r="B226" s="68"/>
      <c r="C226" s="37"/>
      <c r="D226" s="1206"/>
      <c r="E226" s="1206"/>
      <c r="F226" s="1206"/>
      <c r="G226" s="1207"/>
      <c r="H226" s="37"/>
      <c r="I226" s="37"/>
      <c r="J226" s="37"/>
      <c r="K226" s="72"/>
      <c r="L226" s="37"/>
      <c r="M226" s="71"/>
      <c r="N226" s="37"/>
      <c r="O226" s="37"/>
      <c r="P226" s="37"/>
      <c r="Q226" s="37"/>
      <c r="R226" s="37"/>
      <c r="S226" s="37"/>
      <c r="T226" s="37"/>
      <c r="U226" s="37"/>
      <c r="V226" s="37"/>
      <c r="W226" s="37"/>
      <c r="X226" s="37"/>
    </row>
    <row r="227" spans="1:24" ht="15.75" customHeight="1">
      <c r="A227" s="67"/>
      <c r="B227" s="68"/>
      <c r="C227" s="37"/>
      <c r="D227" s="1206"/>
      <c r="E227" s="1206"/>
      <c r="F227" s="1206"/>
      <c r="G227" s="1207"/>
      <c r="H227" s="37"/>
      <c r="I227" s="37"/>
      <c r="J227" s="37"/>
      <c r="K227" s="72"/>
      <c r="L227" s="37"/>
      <c r="M227" s="71"/>
      <c r="N227" s="37"/>
      <c r="O227" s="37"/>
      <c r="P227" s="37"/>
      <c r="Q227" s="37"/>
      <c r="R227" s="37"/>
      <c r="S227" s="37"/>
      <c r="T227" s="37"/>
      <c r="U227" s="37"/>
      <c r="V227" s="37"/>
      <c r="W227" s="37"/>
      <c r="X227" s="37"/>
    </row>
    <row r="228" spans="1:24" ht="15.75" customHeight="1">
      <c r="A228" s="67"/>
      <c r="B228" s="68"/>
      <c r="C228" s="37"/>
      <c r="D228" s="1206"/>
      <c r="E228" s="1206"/>
      <c r="F228" s="1206"/>
      <c r="G228" s="1207"/>
      <c r="H228" s="37"/>
      <c r="I228" s="37"/>
      <c r="J228" s="37"/>
      <c r="K228" s="72"/>
      <c r="L228" s="37"/>
      <c r="M228" s="71"/>
      <c r="N228" s="37"/>
      <c r="O228" s="37"/>
      <c r="P228" s="37"/>
      <c r="Q228" s="37"/>
      <c r="R228" s="37"/>
      <c r="S228" s="37"/>
      <c r="T228" s="37"/>
      <c r="U228" s="37"/>
      <c r="V228" s="37"/>
      <c r="W228" s="37"/>
      <c r="X228" s="37"/>
    </row>
    <row r="229" spans="1:24" ht="15.75" customHeight="1">
      <c r="A229" s="67"/>
      <c r="B229" s="68"/>
      <c r="C229" s="37"/>
      <c r="D229" s="1206"/>
      <c r="E229" s="1206"/>
      <c r="F229" s="1206"/>
      <c r="G229" s="1207"/>
      <c r="H229" s="37"/>
      <c r="I229" s="37"/>
      <c r="J229" s="37"/>
      <c r="K229" s="72"/>
      <c r="L229" s="37"/>
      <c r="M229" s="71"/>
      <c r="N229" s="37"/>
      <c r="O229" s="37"/>
      <c r="P229" s="37"/>
      <c r="Q229" s="37"/>
      <c r="R229" s="37"/>
      <c r="S229" s="37"/>
      <c r="T229" s="37"/>
      <c r="U229" s="37"/>
      <c r="V229" s="37"/>
      <c r="W229" s="37"/>
      <c r="X229" s="37"/>
    </row>
    <row r="230" spans="1:24" ht="15.75" customHeight="1">
      <c r="A230" s="67"/>
      <c r="B230" s="68"/>
      <c r="C230" s="37"/>
      <c r="D230" s="1206"/>
      <c r="E230" s="1206"/>
      <c r="F230" s="1206"/>
      <c r="G230" s="1207"/>
      <c r="H230" s="37"/>
      <c r="I230" s="37"/>
      <c r="J230" s="37"/>
      <c r="K230" s="72"/>
      <c r="L230" s="37"/>
      <c r="M230" s="71"/>
      <c r="N230" s="37"/>
      <c r="O230" s="37"/>
      <c r="P230" s="37"/>
      <c r="Q230" s="37"/>
      <c r="R230" s="37"/>
      <c r="S230" s="37"/>
      <c r="T230" s="37"/>
      <c r="U230" s="37"/>
      <c r="V230" s="37"/>
      <c r="W230" s="37"/>
      <c r="X230" s="37"/>
    </row>
    <row r="231" spans="1:24" ht="15.75" customHeight="1">
      <c r="A231" s="67"/>
      <c r="B231" s="68"/>
      <c r="C231" s="37"/>
      <c r="D231" s="1206"/>
      <c r="E231" s="1206"/>
      <c r="F231" s="1206"/>
      <c r="G231" s="1207"/>
      <c r="H231" s="37"/>
      <c r="I231" s="37"/>
      <c r="J231" s="37"/>
      <c r="K231" s="72"/>
      <c r="L231" s="37"/>
      <c r="M231" s="71"/>
      <c r="N231" s="37"/>
      <c r="O231" s="37"/>
      <c r="P231" s="37"/>
      <c r="Q231" s="37"/>
      <c r="R231" s="37"/>
      <c r="S231" s="37"/>
      <c r="T231" s="37"/>
      <c r="U231" s="37"/>
      <c r="V231" s="37"/>
      <c r="W231" s="37"/>
      <c r="X231" s="37"/>
    </row>
    <row r="232" spans="1:24" ht="15.75" customHeight="1">
      <c r="A232" s="67"/>
      <c r="B232" s="68"/>
      <c r="C232" s="37"/>
      <c r="D232" s="1206"/>
      <c r="E232" s="1206"/>
      <c r="F232" s="1206"/>
      <c r="G232" s="1207"/>
      <c r="H232" s="37"/>
      <c r="I232" s="37"/>
      <c r="J232" s="37"/>
      <c r="K232" s="72"/>
      <c r="L232" s="37"/>
      <c r="M232" s="71"/>
      <c r="N232" s="37"/>
      <c r="O232" s="37"/>
      <c r="P232" s="37"/>
      <c r="Q232" s="37"/>
      <c r="R232" s="37"/>
      <c r="S232" s="37"/>
      <c r="T232" s="37"/>
      <c r="U232" s="37"/>
      <c r="V232" s="37"/>
      <c r="W232" s="37"/>
      <c r="X232" s="37"/>
    </row>
    <row r="233" spans="1:24" ht="15.75" customHeight="1">
      <c r="A233" s="67"/>
      <c r="B233" s="68"/>
      <c r="C233" s="37"/>
      <c r="D233" s="1206"/>
      <c r="E233" s="1206"/>
      <c r="F233" s="1206"/>
      <c r="G233" s="1207"/>
      <c r="H233" s="37"/>
      <c r="I233" s="37"/>
      <c r="J233" s="37"/>
      <c r="K233" s="72"/>
      <c r="L233" s="37"/>
      <c r="M233" s="71"/>
      <c r="N233" s="37"/>
      <c r="O233" s="37"/>
      <c r="P233" s="37"/>
      <c r="Q233" s="37"/>
      <c r="R233" s="37"/>
      <c r="S233" s="37"/>
      <c r="T233" s="37"/>
      <c r="U233" s="37"/>
      <c r="V233" s="37"/>
      <c r="W233" s="37"/>
      <c r="X233" s="37"/>
    </row>
    <row r="234" spans="1:24" ht="15.75" customHeight="1">
      <c r="A234" s="67"/>
      <c r="B234" s="68"/>
      <c r="C234" s="37"/>
      <c r="D234" s="1206"/>
      <c r="E234" s="1206"/>
      <c r="F234" s="1206"/>
      <c r="G234" s="1207"/>
      <c r="H234" s="37"/>
      <c r="I234" s="37"/>
      <c r="J234" s="37"/>
      <c r="K234" s="72"/>
      <c r="L234" s="37"/>
      <c r="M234" s="71"/>
      <c r="N234" s="37"/>
      <c r="O234" s="37"/>
      <c r="P234" s="37"/>
      <c r="Q234" s="37"/>
      <c r="R234" s="37"/>
      <c r="S234" s="37"/>
      <c r="T234" s="37"/>
      <c r="U234" s="37"/>
      <c r="V234" s="37"/>
      <c r="W234" s="37"/>
      <c r="X234" s="37"/>
    </row>
    <row r="235" spans="1:24" ht="15.75" customHeight="1">
      <c r="A235" s="67"/>
      <c r="B235" s="68"/>
      <c r="C235" s="37"/>
      <c r="D235" s="1206"/>
      <c r="E235" s="1206"/>
      <c r="F235" s="1206"/>
      <c r="G235" s="1207"/>
      <c r="H235" s="37"/>
      <c r="I235" s="37"/>
      <c r="J235" s="37"/>
      <c r="K235" s="72"/>
      <c r="L235" s="37"/>
      <c r="M235" s="71"/>
      <c r="N235" s="37"/>
      <c r="O235" s="37"/>
      <c r="P235" s="37"/>
      <c r="Q235" s="37"/>
      <c r="R235" s="37"/>
      <c r="S235" s="37"/>
      <c r="T235" s="37"/>
      <c r="U235" s="37"/>
      <c r="V235" s="37"/>
      <c r="W235" s="37"/>
      <c r="X235" s="37"/>
    </row>
    <row r="236" spans="1:24" ht="15.75" customHeight="1">
      <c r="A236" s="67"/>
      <c r="B236" s="68"/>
      <c r="C236" s="37"/>
      <c r="D236" s="1206"/>
      <c r="E236" s="1206"/>
      <c r="F236" s="1206"/>
      <c r="G236" s="1207"/>
      <c r="H236" s="37"/>
      <c r="I236" s="37"/>
      <c r="J236" s="37"/>
      <c r="K236" s="72"/>
      <c r="L236" s="37"/>
      <c r="M236" s="71"/>
      <c r="N236" s="37"/>
      <c r="O236" s="37"/>
      <c r="P236" s="37"/>
      <c r="Q236" s="37"/>
      <c r="R236" s="37"/>
      <c r="S236" s="37"/>
      <c r="T236" s="37"/>
      <c r="U236" s="37"/>
      <c r="V236" s="37"/>
      <c r="W236" s="37"/>
      <c r="X236" s="37"/>
    </row>
    <row r="237" spans="1:24" ht="15.75" customHeight="1">
      <c r="A237" s="67"/>
      <c r="B237" s="68"/>
      <c r="C237" s="37"/>
      <c r="D237" s="1206"/>
      <c r="E237" s="1206"/>
      <c r="F237" s="1206"/>
      <c r="G237" s="1207"/>
      <c r="H237" s="37"/>
      <c r="I237" s="37"/>
      <c r="J237" s="37"/>
      <c r="K237" s="72"/>
      <c r="L237" s="37"/>
      <c r="M237" s="71"/>
      <c r="N237" s="37"/>
      <c r="O237" s="37"/>
      <c r="P237" s="37"/>
      <c r="Q237" s="37"/>
      <c r="R237" s="37"/>
      <c r="S237" s="37"/>
      <c r="T237" s="37"/>
      <c r="U237" s="37"/>
      <c r="V237" s="37"/>
      <c r="W237" s="37"/>
      <c r="X237" s="37"/>
    </row>
    <row r="238" spans="1:24" ht="15.75" customHeight="1">
      <c r="A238" s="67"/>
      <c r="B238" s="68"/>
      <c r="C238" s="37"/>
      <c r="D238" s="1206"/>
      <c r="E238" s="1206"/>
      <c r="F238" s="1206"/>
      <c r="G238" s="1207"/>
      <c r="H238" s="37"/>
      <c r="I238" s="37"/>
      <c r="J238" s="37"/>
      <c r="K238" s="72"/>
      <c r="L238" s="37"/>
      <c r="M238" s="71"/>
      <c r="N238" s="37"/>
      <c r="O238" s="37"/>
      <c r="P238" s="37"/>
      <c r="Q238" s="37"/>
      <c r="R238" s="37"/>
      <c r="S238" s="37"/>
      <c r="T238" s="37"/>
      <c r="U238" s="37"/>
      <c r="V238" s="37"/>
      <c r="W238" s="37"/>
      <c r="X238" s="37"/>
    </row>
    <row r="239" spans="1:24" ht="15.75" customHeight="1">
      <c r="A239" s="67"/>
      <c r="B239" s="68"/>
      <c r="C239" s="37"/>
      <c r="D239" s="1206"/>
      <c r="E239" s="1206"/>
      <c r="F239" s="1206"/>
      <c r="G239" s="1207"/>
      <c r="H239" s="37"/>
      <c r="I239" s="37"/>
      <c r="J239" s="37"/>
      <c r="K239" s="72"/>
      <c r="L239" s="37"/>
      <c r="M239" s="71"/>
      <c r="N239" s="37"/>
      <c r="O239" s="37"/>
      <c r="P239" s="37"/>
      <c r="Q239" s="37"/>
      <c r="R239" s="37"/>
      <c r="S239" s="37"/>
      <c r="T239" s="37"/>
      <c r="U239" s="37"/>
      <c r="V239" s="37"/>
      <c r="W239" s="37"/>
      <c r="X239" s="37"/>
    </row>
    <row r="240" spans="1:24" ht="15.75" customHeight="1">
      <c r="A240" s="67"/>
      <c r="B240" s="68"/>
      <c r="C240" s="37"/>
      <c r="D240" s="1206"/>
      <c r="E240" s="1206"/>
      <c r="F240" s="1206"/>
      <c r="G240" s="1207"/>
      <c r="H240" s="37"/>
      <c r="I240" s="37"/>
      <c r="J240" s="37"/>
      <c r="K240" s="72"/>
      <c r="L240" s="37"/>
      <c r="M240" s="71"/>
      <c r="N240" s="37"/>
      <c r="O240" s="37"/>
      <c r="P240" s="37"/>
      <c r="Q240" s="37"/>
      <c r="R240" s="37"/>
      <c r="S240" s="37"/>
      <c r="T240" s="37"/>
      <c r="U240" s="37"/>
      <c r="V240" s="37"/>
      <c r="W240" s="37"/>
      <c r="X240" s="37"/>
    </row>
    <row r="241" spans="1:24" ht="15.75" customHeight="1">
      <c r="A241" s="67"/>
      <c r="B241" s="68"/>
      <c r="C241" s="37"/>
      <c r="D241" s="1206"/>
      <c r="E241" s="1206"/>
      <c r="F241" s="1206"/>
      <c r="G241" s="1207"/>
      <c r="H241" s="37"/>
      <c r="I241" s="37"/>
      <c r="J241" s="37"/>
      <c r="K241" s="72"/>
      <c r="L241" s="37"/>
      <c r="M241" s="71"/>
      <c r="N241" s="37"/>
      <c r="O241" s="37"/>
      <c r="P241" s="37"/>
      <c r="Q241" s="37"/>
      <c r="R241" s="37"/>
      <c r="S241" s="37"/>
      <c r="T241" s="37"/>
      <c r="U241" s="37"/>
      <c r="V241" s="37"/>
      <c r="W241" s="37"/>
      <c r="X241" s="37"/>
    </row>
    <row r="242" spans="1:24" ht="15.75" customHeight="1">
      <c r="A242" s="67"/>
      <c r="B242" s="68"/>
      <c r="C242" s="37"/>
      <c r="D242" s="1206"/>
      <c r="E242" s="1206"/>
      <c r="F242" s="1206"/>
      <c r="G242" s="1207"/>
      <c r="H242" s="37"/>
      <c r="I242" s="37"/>
      <c r="J242" s="37"/>
      <c r="K242" s="72"/>
      <c r="L242" s="37"/>
      <c r="M242" s="71"/>
      <c r="N242" s="37"/>
      <c r="O242" s="37"/>
      <c r="P242" s="37"/>
      <c r="Q242" s="37"/>
      <c r="R242" s="37"/>
      <c r="S242" s="37"/>
      <c r="T242" s="37"/>
      <c r="U242" s="37"/>
      <c r="V242" s="37"/>
      <c r="W242" s="37"/>
      <c r="X242" s="37"/>
    </row>
    <row r="243" spans="1:24" ht="15.75" customHeight="1">
      <c r="A243" s="67"/>
      <c r="B243" s="68"/>
      <c r="C243" s="37"/>
      <c r="D243" s="1206"/>
      <c r="E243" s="1206"/>
      <c r="F243" s="1206"/>
      <c r="G243" s="1207"/>
      <c r="H243" s="37"/>
      <c r="I243" s="37"/>
      <c r="J243" s="37"/>
      <c r="K243" s="72"/>
      <c r="L243" s="37"/>
      <c r="M243" s="71"/>
      <c r="N243" s="37"/>
      <c r="O243" s="37"/>
      <c r="P243" s="37"/>
      <c r="Q243" s="37"/>
      <c r="R243" s="37"/>
      <c r="S243" s="37"/>
      <c r="T243" s="37"/>
      <c r="U243" s="37"/>
      <c r="V243" s="37"/>
      <c r="W243" s="37"/>
      <c r="X243" s="37"/>
    </row>
    <row r="244" spans="1:24" ht="15.75" customHeight="1">
      <c r="A244" s="67"/>
      <c r="B244" s="68"/>
      <c r="C244" s="37"/>
      <c r="D244" s="1206"/>
      <c r="E244" s="1206"/>
      <c r="F244" s="1206"/>
      <c r="G244" s="1207"/>
      <c r="H244" s="37"/>
      <c r="I244" s="37"/>
      <c r="J244" s="37"/>
      <c r="K244" s="72"/>
      <c r="L244" s="37"/>
      <c r="M244" s="71"/>
      <c r="N244" s="37"/>
      <c r="O244" s="37"/>
      <c r="P244" s="37"/>
      <c r="Q244" s="37"/>
      <c r="R244" s="37"/>
      <c r="S244" s="37"/>
      <c r="T244" s="37"/>
      <c r="U244" s="37"/>
      <c r="V244" s="37"/>
      <c r="W244" s="37"/>
      <c r="X244" s="37"/>
    </row>
    <row r="245" spans="1:24" ht="15.75" customHeight="1">
      <c r="A245" s="67"/>
      <c r="B245" s="68"/>
      <c r="C245" s="37"/>
      <c r="D245" s="1206"/>
      <c r="E245" s="1206"/>
      <c r="F245" s="1206"/>
      <c r="G245" s="1207"/>
      <c r="H245" s="37"/>
      <c r="I245" s="37"/>
      <c r="J245" s="37"/>
      <c r="K245" s="72"/>
      <c r="L245" s="37"/>
      <c r="M245" s="71"/>
      <c r="N245" s="37"/>
      <c r="O245" s="37"/>
      <c r="P245" s="37"/>
      <c r="Q245" s="37"/>
      <c r="R245" s="37"/>
      <c r="S245" s="37"/>
      <c r="T245" s="37"/>
      <c r="U245" s="37"/>
      <c r="V245" s="37"/>
      <c r="W245" s="37"/>
      <c r="X245" s="37"/>
    </row>
    <row r="246" spans="1:24" ht="15.75" customHeight="1">
      <c r="A246" s="67"/>
      <c r="B246" s="68"/>
      <c r="C246" s="37"/>
      <c r="D246" s="1206"/>
      <c r="E246" s="1206"/>
      <c r="F246" s="1206"/>
      <c r="G246" s="1207"/>
      <c r="H246" s="37"/>
      <c r="I246" s="37"/>
      <c r="J246" s="37"/>
      <c r="K246" s="72"/>
      <c r="L246" s="37"/>
      <c r="M246" s="71"/>
      <c r="N246" s="37"/>
      <c r="O246" s="37"/>
      <c r="P246" s="37"/>
      <c r="Q246" s="37"/>
      <c r="R246" s="37"/>
      <c r="S246" s="37"/>
      <c r="T246" s="37"/>
      <c r="U246" s="37"/>
      <c r="V246" s="37"/>
      <c r="W246" s="37"/>
      <c r="X246" s="37"/>
    </row>
    <row r="247" spans="1:24" ht="15.75" customHeight="1">
      <c r="A247" s="67"/>
      <c r="B247" s="68"/>
      <c r="C247" s="37"/>
      <c r="D247" s="1206"/>
      <c r="E247" s="1206"/>
      <c r="F247" s="1206"/>
      <c r="G247" s="1207"/>
      <c r="H247" s="37"/>
      <c r="I247" s="37"/>
      <c r="J247" s="37"/>
      <c r="K247" s="72"/>
      <c r="L247" s="37"/>
      <c r="M247" s="71"/>
      <c r="N247" s="37"/>
      <c r="O247" s="37"/>
      <c r="P247" s="37"/>
      <c r="Q247" s="37"/>
      <c r="R247" s="37"/>
      <c r="S247" s="37"/>
      <c r="T247" s="37"/>
      <c r="U247" s="37"/>
      <c r="V247" s="37"/>
      <c r="W247" s="37"/>
      <c r="X247" s="37"/>
    </row>
    <row r="248" spans="1:24" ht="15.75" customHeight="1">
      <c r="A248" s="67"/>
      <c r="B248" s="68"/>
      <c r="C248" s="37"/>
      <c r="D248" s="1206"/>
      <c r="E248" s="1206"/>
      <c r="F248" s="1206"/>
      <c r="G248" s="1207"/>
      <c r="H248" s="37"/>
      <c r="I248" s="37"/>
      <c r="J248" s="37"/>
      <c r="K248" s="72"/>
      <c r="L248" s="37"/>
      <c r="M248" s="71"/>
      <c r="N248" s="37"/>
      <c r="O248" s="37"/>
      <c r="P248" s="37"/>
      <c r="Q248" s="37"/>
      <c r="R248" s="37"/>
      <c r="S248" s="37"/>
      <c r="T248" s="37"/>
      <c r="U248" s="37"/>
      <c r="V248" s="37"/>
      <c r="W248" s="37"/>
      <c r="X248" s="37"/>
    </row>
    <row r="249" spans="1:24" ht="15.75" customHeight="1">
      <c r="A249" s="67"/>
      <c r="B249" s="68"/>
      <c r="C249" s="37"/>
      <c r="D249" s="1206"/>
      <c r="E249" s="1206"/>
      <c r="F249" s="1206"/>
      <c r="G249" s="1207"/>
      <c r="H249" s="37"/>
      <c r="I249" s="37"/>
      <c r="J249" s="37"/>
      <c r="K249" s="72"/>
      <c r="L249" s="37"/>
      <c r="M249" s="71"/>
      <c r="N249" s="37"/>
      <c r="O249" s="37"/>
      <c r="P249" s="37"/>
      <c r="Q249" s="37"/>
      <c r="R249" s="37"/>
      <c r="S249" s="37"/>
      <c r="T249" s="37"/>
      <c r="U249" s="37"/>
      <c r="V249" s="37"/>
      <c r="W249" s="37"/>
      <c r="X249" s="37"/>
    </row>
    <row r="250" spans="1:24" ht="15.75" customHeight="1">
      <c r="A250" s="67"/>
      <c r="B250" s="68"/>
      <c r="C250" s="37"/>
      <c r="D250" s="1206"/>
      <c r="E250" s="1206"/>
      <c r="F250" s="1206"/>
      <c r="G250" s="1207"/>
      <c r="H250" s="37"/>
      <c r="I250" s="37"/>
      <c r="J250" s="37"/>
      <c r="K250" s="72"/>
      <c r="L250" s="37"/>
      <c r="M250" s="71"/>
      <c r="N250" s="37"/>
      <c r="O250" s="37"/>
      <c r="P250" s="37"/>
      <c r="Q250" s="37"/>
      <c r="R250" s="37"/>
      <c r="S250" s="37"/>
      <c r="T250" s="37"/>
      <c r="U250" s="37"/>
      <c r="V250" s="37"/>
      <c r="W250" s="37"/>
      <c r="X250" s="37"/>
    </row>
    <row r="251" spans="1:24" ht="15.75" customHeight="1">
      <c r="A251" s="67"/>
      <c r="B251" s="68"/>
      <c r="C251" s="37"/>
      <c r="D251" s="1206"/>
      <c r="E251" s="1206"/>
      <c r="F251" s="1206"/>
      <c r="G251" s="1207"/>
      <c r="H251" s="37"/>
      <c r="I251" s="37"/>
      <c r="J251" s="37"/>
      <c r="K251" s="72"/>
      <c r="L251" s="37"/>
      <c r="M251" s="71"/>
      <c r="N251" s="37"/>
      <c r="O251" s="37"/>
      <c r="P251" s="37"/>
      <c r="Q251" s="37"/>
      <c r="R251" s="37"/>
      <c r="S251" s="37"/>
      <c r="T251" s="37"/>
      <c r="U251" s="37"/>
      <c r="V251" s="37"/>
      <c r="W251" s="37"/>
      <c r="X251" s="37"/>
    </row>
    <row r="252" spans="1:24" ht="15.75" customHeight="1">
      <c r="A252" s="67"/>
      <c r="B252" s="68"/>
      <c r="C252" s="37"/>
      <c r="D252" s="1206"/>
      <c r="E252" s="1206"/>
      <c r="F252" s="1206"/>
      <c r="G252" s="1207"/>
      <c r="H252" s="37"/>
      <c r="I252" s="37"/>
      <c r="J252" s="37"/>
      <c r="K252" s="72"/>
      <c r="L252" s="37"/>
      <c r="M252" s="71"/>
      <c r="N252" s="37"/>
      <c r="O252" s="37"/>
      <c r="P252" s="37"/>
      <c r="Q252" s="37"/>
      <c r="R252" s="37"/>
      <c r="S252" s="37"/>
      <c r="T252" s="37"/>
      <c r="U252" s="37"/>
      <c r="V252" s="37"/>
      <c r="W252" s="37"/>
      <c r="X252" s="37"/>
    </row>
    <row r="253" spans="1:24" ht="15.75" customHeight="1">
      <c r="A253" s="67"/>
      <c r="B253" s="68"/>
      <c r="C253" s="37"/>
      <c r="D253" s="1206"/>
      <c r="E253" s="1206"/>
      <c r="F253" s="1206"/>
      <c r="G253" s="1207"/>
      <c r="H253" s="37"/>
      <c r="I253" s="37"/>
      <c r="J253" s="37"/>
      <c r="K253" s="72"/>
      <c r="L253" s="37"/>
      <c r="M253" s="71"/>
      <c r="N253" s="37"/>
      <c r="O253" s="37"/>
      <c r="P253" s="37"/>
      <c r="Q253" s="37"/>
      <c r="R253" s="37"/>
      <c r="S253" s="37"/>
      <c r="T253" s="37"/>
      <c r="U253" s="37"/>
      <c r="V253" s="37"/>
      <c r="W253" s="37"/>
      <c r="X253" s="37"/>
    </row>
    <row r="254" spans="1:24" ht="15.75" customHeight="1">
      <c r="A254" s="67"/>
      <c r="B254" s="68"/>
      <c r="C254" s="37"/>
      <c r="D254" s="1206"/>
      <c r="E254" s="1206"/>
      <c r="F254" s="1206"/>
      <c r="G254" s="1207"/>
      <c r="H254" s="37"/>
      <c r="I254" s="37"/>
      <c r="J254" s="37"/>
      <c r="K254" s="72"/>
      <c r="L254" s="37"/>
      <c r="M254" s="71"/>
      <c r="N254" s="37"/>
      <c r="O254" s="37"/>
      <c r="P254" s="37"/>
      <c r="Q254" s="37"/>
      <c r="R254" s="37"/>
      <c r="S254" s="37"/>
      <c r="T254" s="37"/>
      <c r="U254" s="37"/>
      <c r="V254" s="37"/>
      <c r="W254" s="37"/>
      <c r="X254" s="37"/>
    </row>
    <row r="255" spans="1:24" ht="15.75" customHeight="1">
      <c r="A255" s="67"/>
      <c r="B255" s="68"/>
      <c r="C255" s="37"/>
      <c r="D255" s="1206"/>
      <c r="E255" s="1206"/>
      <c r="F255" s="1206"/>
      <c r="G255" s="1207"/>
      <c r="H255" s="37"/>
      <c r="I255" s="37"/>
      <c r="J255" s="37"/>
      <c r="K255" s="72"/>
      <c r="L255" s="37"/>
      <c r="M255" s="71"/>
      <c r="N255" s="37"/>
      <c r="O255" s="37"/>
      <c r="P255" s="37"/>
      <c r="Q255" s="37"/>
      <c r="R255" s="37"/>
      <c r="S255" s="37"/>
      <c r="T255" s="37"/>
      <c r="U255" s="37"/>
      <c r="V255" s="37"/>
      <c r="W255" s="37"/>
      <c r="X255" s="37"/>
    </row>
    <row r="256" spans="1:24" ht="15.75" customHeight="1">
      <c r="A256" s="67"/>
      <c r="B256" s="68"/>
      <c r="C256" s="37"/>
      <c r="D256" s="1206"/>
      <c r="E256" s="1206"/>
      <c r="F256" s="1206"/>
      <c r="G256" s="1207"/>
      <c r="H256" s="37"/>
      <c r="I256" s="37"/>
      <c r="J256" s="37"/>
      <c r="K256" s="72"/>
      <c r="L256" s="37"/>
      <c r="M256" s="71"/>
      <c r="N256" s="37"/>
      <c r="O256" s="37"/>
      <c r="P256" s="37"/>
      <c r="Q256" s="37"/>
      <c r="R256" s="37"/>
      <c r="S256" s="37"/>
      <c r="T256" s="37"/>
      <c r="U256" s="37"/>
      <c r="V256" s="37"/>
      <c r="W256" s="37"/>
      <c r="X256" s="37"/>
    </row>
    <row r="257" spans="1:24" ht="15.75" customHeight="1">
      <c r="A257" s="67"/>
      <c r="B257" s="68"/>
      <c r="C257" s="37"/>
      <c r="D257" s="1206"/>
      <c r="E257" s="1206"/>
      <c r="F257" s="1206"/>
      <c r="G257" s="1207"/>
      <c r="H257" s="37"/>
      <c r="I257" s="37"/>
      <c r="J257" s="37"/>
      <c r="K257" s="72"/>
      <c r="L257" s="37"/>
      <c r="M257" s="71"/>
      <c r="N257" s="37"/>
      <c r="O257" s="37"/>
      <c r="P257" s="37"/>
      <c r="Q257" s="37"/>
      <c r="R257" s="37"/>
      <c r="S257" s="37"/>
      <c r="T257" s="37"/>
      <c r="U257" s="37"/>
      <c r="V257" s="37"/>
      <c r="W257" s="37"/>
      <c r="X257" s="37"/>
    </row>
    <row r="258" spans="1:24" ht="15.75" customHeight="1">
      <c r="A258" s="67"/>
      <c r="B258" s="68"/>
      <c r="C258" s="37"/>
      <c r="D258" s="1206"/>
      <c r="E258" s="1206"/>
      <c r="F258" s="1206"/>
      <c r="G258" s="1207"/>
      <c r="H258" s="37"/>
      <c r="I258" s="37"/>
      <c r="J258" s="37"/>
      <c r="K258" s="72"/>
      <c r="L258" s="37"/>
      <c r="M258" s="71"/>
      <c r="N258" s="37"/>
      <c r="O258" s="37"/>
      <c r="P258" s="37"/>
      <c r="Q258" s="37"/>
      <c r="R258" s="37"/>
      <c r="S258" s="37"/>
      <c r="T258" s="37"/>
      <c r="U258" s="37"/>
      <c r="V258" s="37"/>
      <c r="W258" s="37"/>
      <c r="X258" s="37"/>
    </row>
    <row r="259" spans="1:24" ht="15.75" customHeight="1">
      <c r="A259" s="67"/>
      <c r="B259" s="68"/>
      <c r="C259" s="37"/>
      <c r="D259" s="1206"/>
      <c r="E259" s="1206"/>
      <c r="F259" s="1206"/>
      <c r="G259" s="1207"/>
      <c r="H259" s="37"/>
      <c r="I259" s="37"/>
      <c r="J259" s="37"/>
      <c r="K259" s="72"/>
      <c r="L259" s="37"/>
      <c r="M259" s="71"/>
      <c r="N259" s="37"/>
      <c r="O259" s="37"/>
      <c r="P259" s="37"/>
      <c r="Q259" s="37"/>
      <c r="R259" s="37"/>
      <c r="S259" s="37"/>
      <c r="T259" s="37"/>
      <c r="U259" s="37"/>
      <c r="V259" s="37"/>
      <c r="W259" s="37"/>
      <c r="X259" s="37"/>
    </row>
    <row r="260" spans="1:24" ht="15.75" customHeight="1">
      <c r="A260" s="67"/>
      <c r="B260" s="68"/>
      <c r="C260" s="37"/>
      <c r="D260" s="1206"/>
      <c r="E260" s="1206"/>
      <c r="F260" s="1206"/>
      <c r="G260" s="1207"/>
      <c r="H260" s="37"/>
      <c r="I260" s="37"/>
      <c r="J260" s="37"/>
      <c r="K260" s="72"/>
      <c r="L260" s="37"/>
      <c r="M260" s="71"/>
      <c r="N260" s="37"/>
      <c r="O260" s="37"/>
      <c r="P260" s="37"/>
      <c r="Q260" s="37"/>
      <c r="R260" s="37"/>
      <c r="S260" s="37"/>
      <c r="T260" s="37"/>
      <c r="U260" s="37"/>
      <c r="V260" s="37"/>
      <c r="W260" s="37"/>
      <c r="X260" s="37"/>
    </row>
    <row r="261" spans="1:24" ht="15.75" customHeight="1">
      <c r="A261" s="67"/>
      <c r="B261" s="68"/>
      <c r="C261" s="37"/>
      <c r="D261" s="1206"/>
      <c r="E261" s="1206"/>
      <c r="F261" s="1206"/>
      <c r="G261" s="1207"/>
      <c r="H261" s="37"/>
      <c r="I261" s="37"/>
      <c r="J261" s="37"/>
      <c r="K261" s="72"/>
      <c r="L261" s="37"/>
      <c r="M261" s="71"/>
      <c r="N261" s="37"/>
      <c r="O261" s="37"/>
      <c r="P261" s="37"/>
      <c r="Q261" s="37"/>
      <c r="R261" s="37"/>
      <c r="S261" s="37"/>
      <c r="T261" s="37"/>
      <c r="U261" s="37"/>
      <c r="V261" s="37"/>
      <c r="W261" s="37"/>
      <c r="X261" s="37"/>
    </row>
    <row r="262" spans="1:24" ht="15.75" customHeight="1">
      <c r="A262" s="67"/>
      <c r="B262" s="68"/>
      <c r="C262" s="37"/>
      <c r="D262" s="1206"/>
      <c r="E262" s="1206"/>
      <c r="F262" s="1206"/>
      <c r="G262" s="1207"/>
      <c r="H262" s="37"/>
      <c r="I262" s="37"/>
      <c r="J262" s="37"/>
      <c r="K262" s="72"/>
      <c r="L262" s="37"/>
      <c r="M262" s="71"/>
      <c r="N262" s="37"/>
      <c r="O262" s="37"/>
      <c r="P262" s="37"/>
      <c r="Q262" s="37"/>
      <c r="R262" s="37"/>
      <c r="S262" s="37"/>
      <c r="T262" s="37"/>
      <c r="U262" s="37"/>
      <c r="V262" s="37"/>
      <c r="W262" s="37"/>
      <c r="X262" s="37"/>
    </row>
    <row r="263" spans="1:24" ht="15.75" customHeight="1">
      <c r="A263" s="67"/>
      <c r="B263" s="68"/>
      <c r="C263" s="37"/>
      <c r="D263" s="1206"/>
      <c r="E263" s="1206"/>
      <c r="F263" s="1206"/>
      <c r="G263" s="1207"/>
      <c r="H263" s="37"/>
      <c r="I263" s="37"/>
      <c r="J263" s="37"/>
      <c r="K263" s="72"/>
      <c r="L263" s="37"/>
      <c r="M263" s="71"/>
      <c r="N263" s="37"/>
      <c r="O263" s="37"/>
      <c r="P263" s="37"/>
      <c r="Q263" s="37"/>
      <c r="R263" s="37"/>
      <c r="S263" s="37"/>
      <c r="T263" s="37"/>
      <c r="U263" s="37"/>
      <c r="V263" s="37"/>
      <c r="W263" s="37"/>
      <c r="X263" s="37"/>
    </row>
    <row r="264" spans="1:24" ht="15.75" customHeight="1">
      <c r="A264" s="67"/>
      <c r="B264" s="68"/>
      <c r="C264" s="37"/>
      <c r="D264" s="1206"/>
      <c r="E264" s="1206"/>
      <c r="F264" s="1206"/>
      <c r="G264" s="1207"/>
      <c r="H264" s="37"/>
      <c r="I264" s="37"/>
      <c r="J264" s="37"/>
      <c r="K264" s="72"/>
      <c r="L264" s="37"/>
      <c r="M264" s="71"/>
      <c r="N264" s="37"/>
      <c r="O264" s="37"/>
      <c r="P264" s="37"/>
      <c r="Q264" s="37"/>
      <c r="R264" s="37"/>
      <c r="S264" s="37"/>
      <c r="T264" s="37"/>
      <c r="U264" s="37"/>
      <c r="V264" s="37"/>
      <c r="W264" s="37"/>
      <c r="X264" s="37"/>
    </row>
    <row r="265" spans="1:24" ht="15.75" customHeight="1">
      <c r="A265" s="67"/>
      <c r="B265" s="68"/>
      <c r="C265" s="37"/>
      <c r="D265" s="1206"/>
      <c r="E265" s="1206"/>
      <c r="F265" s="1206"/>
      <c r="G265" s="1207"/>
      <c r="H265" s="37"/>
      <c r="I265" s="37"/>
      <c r="J265" s="37"/>
      <c r="K265" s="72"/>
      <c r="L265" s="37"/>
      <c r="M265" s="71"/>
      <c r="N265" s="37"/>
      <c r="O265" s="37"/>
      <c r="P265" s="37"/>
      <c r="Q265" s="37"/>
      <c r="R265" s="37"/>
      <c r="S265" s="37"/>
      <c r="T265" s="37"/>
      <c r="U265" s="37"/>
      <c r="V265" s="37"/>
      <c r="W265" s="37"/>
      <c r="X265" s="37"/>
    </row>
    <row r="266" spans="1:24" ht="15.75" customHeight="1">
      <c r="A266" s="67"/>
      <c r="B266" s="68"/>
      <c r="C266" s="37"/>
      <c r="D266" s="1206"/>
      <c r="E266" s="1206"/>
      <c r="F266" s="1206"/>
      <c r="G266" s="1207"/>
      <c r="H266" s="37"/>
      <c r="I266" s="37"/>
      <c r="J266" s="37"/>
      <c r="K266" s="72"/>
      <c r="L266" s="37"/>
      <c r="M266" s="71"/>
      <c r="N266" s="37"/>
      <c r="O266" s="37"/>
      <c r="P266" s="37"/>
      <c r="Q266" s="37"/>
      <c r="R266" s="37"/>
      <c r="S266" s="37"/>
      <c r="T266" s="37"/>
      <c r="U266" s="37"/>
      <c r="V266" s="37"/>
      <c r="W266" s="37"/>
      <c r="X266" s="37"/>
    </row>
    <row r="267" spans="1:24" ht="15.75" customHeight="1">
      <c r="A267" s="67"/>
      <c r="B267" s="68"/>
      <c r="C267" s="37"/>
      <c r="D267" s="1206"/>
      <c r="E267" s="1206"/>
      <c r="F267" s="1206"/>
      <c r="G267" s="1207"/>
      <c r="H267" s="37"/>
      <c r="I267" s="37"/>
      <c r="J267" s="37"/>
      <c r="K267" s="72"/>
      <c r="L267" s="37"/>
      <c r="M267" s="71"/>
      <c r="N267" s="37"/>
      <c r="O267" s="37"/>
      <c r="P267" s="37"/>
      <c r="Q267" s="37"/>
      <c r="R267" s="37"/>
      <c r="S267" s="37"/>
      <c r="T267" s="37"/>
      <c r="U267" s="37"/>
      <c r="V267" s="37"/>
      <c r="W267" s="37"/>
      <c r="X267" s="37"/>
    </row>
    <row r="268" spans="1:24" ht="15.75" customHeight="1">
      <c r="A268" s="67"/>
      <c r="B268" s="68"/>
      <c r="C268" s="37"/>
      <c r="D268" s="1206"/>
      <c r="E268" s="1206"/>
      <c r="F268" s="1206"/>
      <c r="G268" s="1207"/>
      <c r="H268" s="37"/>
      <c r="I268" s="37"/>
      <c r="J268" s="37"/>
      <c r="K268" s="72"/>
      <c r="L268" s="37"/>
      <c r="M268" s="71"/>
      <c r="N268" s="37"/>
      <c r="O268" s="37"/>
      <c r="P268" s="37"/>
      <c r="Q268" s="37"/>
      <c r="R268" s="37"/>
      <c r="S268" s="37"/>
      <c r="T268" s="37"/>
      <c r="U268" s="37"/>
      <c r="V268" s="37"/>
      <c r="W268" s="37"/>
      <c r="X268" s="37"/>
    </row>
    <row r="269" spans="1:24" ht="15.75" customHeight="1">
      <c r="A269" s="67"/>
      <c r="B269" s="68"/>
      <c r="C269" s="37"/>
      <c r="D269" s="1206"/>
      <c r="E269" s="1206"/>
      <c r="F269" s="1206"/>
      <c r="G269" s="1207"/>
      <c r="H269" s="37"/>
      <c r="I269" s="37"/>
      <c r="J269" s="37"/>
      <c r="K269" s="72"/>
      <c r="L269" s="37"/>
      <c r="M269" s="71"/>
      <c r="N269" s="37"/>
      <c r="O269" s="37"/>
      <c r="P269" s="37"/>
      <c r="Q269" s="37"/>
      <c r="R269" s="37"/>
      <c r="S269" s="37"/>
      <c r="T269" s="37"/>
      <c r="U269" s="37"/>
      <c r="V269" s="37"/>
      <c r="W269" s="37"/>
      <c r="X269" s="37"/>
    </row>
    <row r="270" spans="1:24" ht="15.75" customHeight="1">
      <c r="A270" s="67"/>
      <c r="B270" s="68"/>
      <c r="C270" s="37"/>
      <c r="D270" s="1206"/>
      <c r="E270" s="1206"/>
      <c r="F270" s="1206"/>
      <c r="G270" s="1207"/>
      <c r="H270" s="37"/>
      <c r="I270" s="37"/>
      <c r="J270" s="37"/>
      <c r="K270" s="72"/>
      <c r="L270" s="37"/>
      <c r="M270" s="71"/>
      <c r="N270" s="37"/>
      <c r="O270" s="37"/>
      <c r="P270" s="37"/>
      <c r="Q270" s="37"/>
      <c r="R270" s="37"/>
      <c r="S270" s="37"/>
      <c r="T270" s="37"/>
      <c r="U270" s="37"/>
      <c r="V270" s="37"/>
      <c r="W270" s="37"/>
      <c r="X270" s="37"/>
    </row>
    <row r="271" spans="1:24" ht="15.75" customHeight="1">
      <c r="A271" s="67"/>
      <c r="B271" s="68"/>
      <c r="C271" s="37"/>
      <c r="D271" s="1206"/>
      <c r="E271" s="1206"/>
      <c r="F271" s="1206"/>
      <c r="G271" s="1207"/>
      <c r="H271" s="37"/>
      <c r="I271" s="37"/>
      <c r="J271" s="37"/>
      <c r="K271" s="72"/>
      <c r="L271" s="37"/>
      <c r="M271" s="71"/>
      <c r="N271" s="37"/>
      <c r="O271" s="37"/>
      <c r="P271" s="37"/>
      <c r="Q271" s="37"/>
      <c r="R271" s="37"/>
      <c r="S271" s="37"/>
      <c r="T271" s="37"/>
      <c r="U271" s="37"/>
      <c r="V271" s="37"/>
      <c r="W271" s="37"/>
      <c r="X271" s="37"/>
    </row>
    <row r="272" spans="1:24" ht="15.75" customHeight="1">
      <c r="A272" s="67"/>
      <c r="B272" s="68"/>
      <c r="C272" s="37"/>
      <c r="D272" s="1206"/>
      <c r="E272" s="1206"/>
      <c r="F272" s="1206"/>
      <c r="G272" s="1207"/>
      <c r="H272" s="37"/>
      <c r="I272" s="37"/>
      <c r="J272" s="37"/>
      <c r="K272" s="72"/>
      <c r="L272" s="37"/>
      <c r="M272" s="71"/>
      <c r="N272" s="37"/>
      <c r="O272" s="37"/>
      <c r="P272" s="37"/>
      <c r="Q272" s="37"/>
      <c r="R272" s="37"/>
      <c r="S272" s="37"/>
      <c r="T272" s="37"/>
      <c r="U272" s="37"/>
      <c r="V272" s="37"/>
      <c r="W272" s="37"/>
      <c r="X272" s="37"/>
    </row>
    <row r="273" spans="1:24" ht="15.75" customHeight="1">
      <c r="A273" s="67"/>
      <c r="B273" s="68"/>
      <c r="C273" s="37"/>
      <c r="D273" s="1206"/>
      <c r="E273" s="1206"/>
      <c r="F273" s="1206"/>
      <c r="G273" s="1207"/>
      <c r="H273" s="37"/>
      <c r="I273" s="37"/>
      <c r="J273" s="37"/>
      <c r="K273" s="72"/>
      <c r="L273" s="37"/>
      <c r="M273" s="71"/>
      <c r="N273" s="37"/>
      <c r="O273" s="37"/>
      <c r="P273" s="37"/>
      <c r="Q273" s="37"/>
      <c r="R273" s="37"/>
      <c r="S273" s="37"/>
      <c r="T273" s="37"/>
      <c r="U273" s="37"/>
      <c r="V273" s="37"/>
      <c r="W273" s="37"/>
      <c r="X273" s="37"/>
    </row>
    <row r="274" spans="1:24" ht="15.75" customHeight="1">
      <c r="A274" s="67"/>
      <c r="B274" s="68"/>
      <c r="C274" s="37"/>
      <c r="D274" s="1206"/>
      <c r="E274" s="1206"/>
      <c r="F274" s="1206"/>
      <c r="G274" s="1207"/>
      <c r="H274" s="37"/>
      <c r="I274" s="37"/>
      <c r="J274" s="37"/>
      <c r="K274" s="72"/>
      <c r="L274" s="37"/>
      <c r="M274" s="71"/>
      <c r="N274" s="37"/>
      <c r="O274" s="37"/>
      <c r="P274" s="37"/>
      <c r="Q274" s="37"/>
      <c r="R274" s="37"/>
      <c r="S274" s="37"/>
      <c r="T274" s="37"/>
      <c r="U274" s="37"/>
      <c r="V274" s="37"/>
      <c r="W274" s="37"/>
      <c r="X274" s="37"/>
    </row>
    <row r="275" spans="1:24" ht="15.75" customHeight="1">
      <c r="A275" s="67"/>
      <c r="B275" s="68"/>
      <c r="C275" s="37"/>
      <c r="D275" s="1206"/>
      <c r="E275" s="1206"/>
      <c r="F275" s="1206"/>
      <c r="G275" s="1207"/>
      <c r="H275" s="37"/>
      <c r="I275" s="37"/>
      <c r="J275" s="37"/>
      <c r="K275" s="72"/>
      <c r="L275" s="37"/>
      <c r="M275" s="71"/>
      <c r="N275" s="37"/>
      <c r="O275" s="37"/>
      <c r="P275" s="37"/>
      <c r="Q275" s="37"/>
      <c r="R275" s="37"/>
      <c r="S275" s="37"/>
      <c r="T275" s="37"/>
      <c r="U275" s="37"/>
      <c r="V275" s="37"/>
      <c r="W275" s="37"/>
      <c r="X275" s="37"/>
    </row>
    <row r="276" spans="1:24" ht="15.75" customHeight="1">
      <c r="A276" s="67"/>
      <c r="B276" s="68"/>
      <c r="C276" s="37"/>
      <c r="D276" s="1206"/>
      <c r="E276" s="1206"/>
      <c r="F276" s="1206"/>
      <c r="G276" s="1207"/>
      <c r="H276" s="37"/>
      <c r="I276" s="37"/>
      <c r="J276" s="37"/>
      <c r="K276" s="72"/>
      <c r="L276" s="37"/>
      <c r="M276" s="71"/>
      <c r="N276" s="37"/>
      <c r="O276" s="37"/>
      <c r="P276" s="37"/>
      <c r="Q276" s="37"/>
      <c r="R276" s="37"/>
      <c r="S276" s="37"/>
      <c r="T276" s="37"/>
      <c r="U276" s="37"/>
      <c r="V276" s="37"/>
      <c r="W276" s="37"/>
      <c r="X276" s="37"/>
    </row>
    <row r="277" spans="1:24" ht="15.75" customHeight="1">
      <c r="A277" s="67"/>
      <c r="B277" s="68"/>
      <c r="C277" s="37"/>
      <c r="D277" s="1206"/>
      <c r="E277" s="1206"/>
      <c r="F277" s="1206"/>
      <c r="G277" s="1207"/>
      <c r="H277" s="37"/>
      <c r="I277" s="37"/>
      <c r="J277" s="37"/>
      <c r="K277" s="72"/>
      <c r="L277" s="37"/>
      <c r="M277" s="71"/>
      <c r="N277" s="37"/>
      <c r="O277" s="37"/>
      <c r="P277" s="37"/>
      <c r="Q277" s="37"/>
      <c r="R277" s="37"/>
      <c r="S277" s="37"/>
      <c r="T277" s="37"/>
      <c r="U277" s="37"/>
      <c r="V277" s="37"/>
      <c r="W277" s="37"/>
      <c r="X277" s="37"/>
    </row>
    <row r="278" spans="1:24" ht="15.75" customHeight="1">
      <c r="A278" s="67"/>
      <c r="B278" s="68"/>
      <c r="C278" s="37"/>
      <c r="D278" s="1206"/>
      <c r="E278" s="1206"/>
      <c r="F278" s="1206"/>
      <c r="G278" s="1207"/>
      <c r="H278" s="37"/>
      <c r="I278" s="37"/>
      <c r="J278" s="37"/>
      <c r="K278" s="72"/>
      <c r="L278" s="37"/>
      <c r="M278" s="71"/>
      <c r="N278" s="37"/>
      <c r="O278" s="37"/>
      <c r="P278" s="37"/>
      <c r="Q278" s="37"/>
      <c r="R278" s="37"/>
      <c r="S278" s="37"/>
      <c r="T278" s="37"/>
      <c r="U278" s="37"/>
      <c r="V278" s="37"/>
      <c r="W278" s="37"/>
      <c r="X278" s="37"/>
    </row>
    <row r="279" spans="1:24" ht="15.75" customHeight="1">
      <c r="A279" s="67"/>
      <c r="B279" s="68"/>
      <c r="C279" s="37"/>
      <c r="D279" s="1206"/>
      <c r="E279" s="1206"/>
      <c r="F279" s="1206"/>
      <c r="G279" s="1207"/>
      <c r="H279" s="37"/>
      <c r="I279" s="37"/>
      <c r="J279" s="37"/>
      <c r="K279" s="72"/>
      <c r="L279" s="37"/>
      <c r="M279" s="71"/>
      <c r="N279" s="37"/>
      <c r="O279" s="37"/>
      <c r="P279" s="37"/>
      <c r="Q279" s="37"/>
      <c r="R279" s="37"/>
      <c r="S279" s="37"/>
      <c r="T279" s="37"/>
      <c r="U279" s="37"/>
      <c r="V279" s="37"/>
      <c r="W279" s="37"/>
      <c r="X279" s="37"/>
    </row>
    <row r="280" spans="1:24" ht="15.75" customHeight="1">
      <c r="A280" s="67"/>
      <c r="B280" s="68"/>
      <c r="C280" s="37"/>
      <c r="D280" s="1206"/>
      <c r="E280" s="1206"/>
      <c r="F280" s="1206"/>
      <c r="G280" s="1207"/>
      <c r="H280" s="37"/>
      <c r="I280" s="37"/>
      <c r="J280" s="37"/>
      <c r="K280" s="72"/>
      <c r="L280" s="37"/>
      <c r="M280" s="71"/>
      <c r="N280" s="37"/>
      <c r="O280" s="37"/>
      <c r="P280" s="37"/>
      <c r="Q280" s="37"/>
      <c r="R280" s="37"/>
      <c r="S280" s="37"/>
      <c r="T280" s="37"/>
      <c r="U280" s="37"/>
      <c r="V280" s="37"/>
      <c r="W280" s="37"/>
      <c r="X280" s="37"/>
    </row>
    <row r="281" spans="1:24" ht="15.75" customHeight="1">
      <c r="A281" s="67"/>
      <c r="B281" s="68"/>
      <c r="C281" s="37"/>
      <c r="D281" s="1206"/>
      <c r="E281" s="1206"/>
      <c r="F281" s="1206"/>
      <c r="G281" s="1207"/>
      <c r="H281" s="37"/>
      <c r="I281" s="37"/>
      <c r="J281" s="37"/>
      <c r="K281" s="72"/>
      <c r="L281" s="37"/>
      <c r="M281" s="71"/>
      <c r="N281" s="37"/>
      <c r="O281" s="37"/>
      <c r="P281" s="37"/>
      <c r="Q281" s="37"/>
      <c r="R281" s="37"/>
      <c r="S281" s="37"/>
      <c r="T281" s="37"/>
      <c r="U281" s="37"/>
      <c r="V281" s="37"/>
      <c r="W281" s="37"/>
      <c r="X281" s="37"/>
    </row>
    <row r="282" spans="1:24" ht="15.75" customHeight="1">
      <c r="A282" s="67"/>
      <c r="B282" s="68"/>
      <c r="C282" s="37"/>
      <c r="D282" s="1206"/>
      <c r="E282" s="1206"/>
      <c r="F282" s="1206"/>
      <c r="G282" s="1207"/>
      <c r="H282" s="37"/>
      <c r="I282" s="37"/>
      <c r="J282" s="37"/>
      <c r="K282" s="72"/>
      <c r="L282" s="37"/>
      <c r="M282" s="71"/>
      <c r="N282" s="37"/>
      <c r="O282" s="37"/>
      <c r="P282" s="37"/>
      <c r="Q282" s="37"/>
      <c r="R282" s="37"/>
      <c r="S282" s="37"/>
      <c r="T282" s="37"/>
      <c r="U282" s="37"/>
      <c r="V282" s="37"/>
      <c r="W282" s="37"/>
      <c r="X282" s="37"/>
    </row>
    <row r="283" spans="1:24" ht="15.75" customHeight="1">
      <c r="A283" s="67"/>
      <c r="B283" s="68"/>
      <c r="C283" s="37"/>
      <c r="D283" s="1206"/>
      <c r="E283" s="1206"/>
      <c r="F283" s="1206"/>
      <c r="G283" s="1207"/>
      <c r="H283" s="37"/>
      <c r="I283" s="37"/>
      <c r="J283" s="37"/>
      <c r="K283" s="72"/>
      <c r="L283" s="37"/>
      <c r="M283" s="71"/>
      <c r="N283" s="37"/>
      <c r="O283" s="37"/>
      <c r="P283" s="37"/>
      <c r="Q283" s="37"/>
      <c r="R283" s="37"/>
      <c r="S283" s="37"/>
      <c r="T283" s="37"/>
      <c r="U283" s="37"/>
      <c r="V283" s="37"/>
      <c r="W283" s="37"/>
      <c r="X283" s="37"/>
    </row>
    <row r="284" spans="1:24" ht="15.75" customHeight="1">
      <c r="A284" s="67"/>
      <c r="B284" s="68"/>
      <c r="C284" s="37"/>
      <c r="D284" s="1206"/>
      <c r="E284" s="1206"/>
      <c r="F284" s="1206"/>
      <c r="G284" s="1207"/>
      <c r="H284" s="37"/>
      <c r="I284" s="37"/>
      <c r="J284" s="37"/>
      <c r="K284" s="72"/>
      <c r="L284" s="37"/>
      <c r="M284" s="71"/>
      <c r="N284" s="37"/>
      <c r="O284" s="37"/>
      <c r="P284" s="37"/>
      <c r="Q284" s="37"/>
      <c r="R284" s="37"/>
      <c r="S284" s="37"/>
      <c r="T284" s="37"/>
      <c r="U284" s="37"/>
      <c r="V284" s="37"/>
      <c r="W284" s="37"/>
      <c r="X284" s="37"/>
    </row>
    <row r="285" spans="1:24" ht="15.75" customHeight="1">
      <c r="A285" s="67"/>
      <c r="B285" s="68"/>
      <c r="C285" s="37"/>
      <c r="D285" s="1206"/>
      <c r="E285" s="1206"/>
      <c r="F285" s="1206"/>
      <c r="G285" s="1207"/>
      <c r="H285" s="37"/>
      <c r="I285" s="37"/>
      <c r="J285" s="37"/>
      <c r="K285" s="72"/>
      <c r="L285" s="37"/>
      <c r="M285" s="71"/>
      <c r="N285" s="37"/>
      <c r="O285" s="37"/>
      <c r="P285" s="37"/>
      <c r="Q285" s="37"/>
      <c r="R285" s="37"/>
      <c r="S285" s="37"/>
      <c r="T285" s="37"/>
      <c r="U285" s="37"/>
      <c r="V285" s="37"/>
      <c r="W285" s="37"/>
      <c r="X285" s="37"/>
    </row>
    <row r="286" spans="1:24" ht="15.75" customHeight="1">
      <c r="A286" s="67"/>
      <c r="B286" s="68"/>
      <c r="C286" s="37"/>
      <c r="D286" s="1206"/>
      <c r="E286" s="1206"/>
      <c r="F286" s="1206"/>
      <c r="G286" s="1207"/>
      <c r="H286" s="37"/>
      <c r="I286" s="37"/>
      <c r="J286" s="37"/>
      <c r="K286" s="72"/>
      <c r="L286" s="37"/>
      <c r="M286" s="71"/>
      <c r="N286" s="37"/>
      <c r="O286" s="37"/>
      <c r="P286" s="37"/>
      <c r="Q286" s="37"/>
      <c r="R286" s="37"/>
      <c r="S286" s="37"/>
      <c r="T286" s="37"/>
      <c r="U286" s="37"/>
      <c r="V286" s="37"/>
      <c r="W286" s="37"/>
      <c r="X286" s="37"/>
    </row>
    <row r="287" spans="1:24" ht="15.75" customHeight="1">
      <c r="A287" s="67"/>
      <c r="B287" s="68"/>
      <c r="C287" s="37"/>
      <c r="D287" s="1206"/>
      <c r="E287" s="1206"/>
      <c r="F287" s="1206"/>
      <c r="G287" s="1207"/>
      <c r="H287" s="37"/>
      <c r="I287" s="37"/>
      <c r="J287" s="37"/>
      <c r="K287" s="72"/>
      <c r="L287" s="37"/>
      <c r="M287" s="71"/>
      <c r="N287" s="37"/>
      <c r="O287" s="37"/>
      <c r="P287" s="37"/>
      <c r="Q287" s="37"/>
      <c r="R287" s="37"/>
      <c r="S287" s="37"/>
      <c r="T287" s="37"/>
      <c r="U287" s="37"/>
      <c r="V287" s="37"/>
      <c r="W287" s="37"/>
      <c r="X287" s="37"/>
    </row>
    <row r="288" spans="1:24" ht="15.75" customHeight="1">
      <c r="A288" s="67"/>
      <c r="B288" s="68"/>
      <c r="C288" s="37"/>
      <c r="D288" s="1206"/>
      <c r="E288" s="1206"/>
      <c r="F288" s="1206"/>
      <c r="G288" s="1207"/>
      <c r="H288" s="37"/>
      <c r="I288" s="37"/>
      <c r="J288" s="37"/>
      <c r="K288" s="72"/>
      <c r="L288" s="37"/>
      <c r="M288" s="71"/>
      <c r="N288" s="37"/>
      <c r="O288" s="37"/>
      <c r="P288" s="37"/>
      <c r="Q288" s="37"/>
      <c r="R288" s="37"/>
      <c r="S288" s="37"/>
      <c r="T288" s="37"/>
      <c r="U288" s="37"/>
      <c r="V288" s="37"/>
      <c r="W288" s="37"/>
      <c r="X288" s="37"/>
    </row>
    <row r="289" spans="1:24" ht="15.75" customHeight="1">
      <c r="A289" s="67"/>
      <c r="B289" s="68"/>
      <c r="C289" s="37"/>
      <c r="D289" s="1206"/>
      <c r="E289" s="1206"/>
      <c r="F289" s="1206"/>
      <c r="G289" s="1207"/>
      <c r="H289" s="37"/>
      <c r="I289" s="37"/>
      <c r="J289" s="37"/>
      <c r="K289" s="72"/>
      <c r="L289" s="37"/>
      <c r="M289" s="71"/>
      <c r="N289" s="37"/>
      <c r="O289" s="37"/>
      <c r="P289" s="37"/>
      <c r="Q289" s="37"/>
      <c r="R289" s="37"/>
      <c r="S289" s="37"/>
      <c r="T289" s="37"/>
      <c r="U289" s="37"/>
      <c r="V289" s="37"/>
      <c r="W289" s="37"/>
      <c r="X289" s="37"/>
    </row>
    <row r="290" spans="1:24" ht="15.75" customHeight="1">
      <c r="A290" s="67"/>
      <c r="B290" s="68"/>
      <c r="C290" s="37"/>
      <c r="D290" s="1206"/>
      <c r="E290" s="1206"/>
      <c r="F290" s="1206"/>
      <c r="G290" s="1207"/>
      <c r="H290" s="37"/>
      <c r="I290" s="37"/>
      <c r="J290" s="37"/>
      <c r="K290" s="72"/>
      <c r="L290" s="37"/>
      <c r="M290" s="71"/>
      <c r="N290" s="37"/>
      <c r="O290" s="37"/>
      <c r="P290" s="37"/>
      <c r="Q290" s="37"/>
      <c r="R290" s="37"/>
      <c r="S290" s="37"/>
      <c r="T290" s="37"/>
      <c r="U290" s="37"/>
      <c r="V290" s="37"/>
      <c r="W290" s="37"/>
      <c r="X290" s="37"/>
    </row>
    <row r="291" spans="1:24" ht="15.75" customHeight="1">
      <c r="A291" s="67"/>
      <c r="B291" s="68"/>
      <c r="C291" s="37"/>
      <c r="D291" s="1206"/>
      <c r="E291" s="1206"/>
      <c r="F291" s="1206"/>
      <c r="G291" s="1207"/>
      <c r="H291" s="37"/>
      <c r="I291" s="37"/>
      <c r="J291" s="37"/>
      <c r="K291" s="72"/>
      <c r="L291" s="37"/>
      <c r="M291" s="71"/>
      <c r="N291" s="37"/>
      <c r="O291" s="37"/>
      <c r="P291" s="37"/>
      <c r="Q291" s="37"/>
      <c r="R291" s="37"/>
      <c r="S291" s="37"/>
      <c r="T291" s="37"/>
      <c r="U291" s="37"/>
      <c r="V291" s="37"/>
      <c r="W291" s="37"/>
      <c r="X291" s="37"/>
    </row>
    <row r="292" spans="1:24" ht="15.75" customHeight="1">
      <c r="A292" s="67"/>
      <c r="B292" s="68"/>
      <c r="C292" s="37"/>
      <c r="D292" s="1206"/>
      <c r="E292" s="1206"/>
      <c r="F292" s="1206"/>
      <c r="G292" s="1207"/>
      <c r="H292" s="37"/>
      <c r="I292" s="37"/>
      <c r="J292" s="37"/>
      <c r="K292" s="72"/>
      <c r="L292" s="37"/>
      <c r="M292" s="71"/>
      <c r="N292" s="37"/>
      <c r="O292" s="37"/>
      <c r="P292" s="37"/>
      <c r="Q292" s="37"/>
      <c r="R292" s="37"/>
      <c r="S292" s="37"/>
      <c r="T292" s="37"/>
      <c r="U292" s="37"/>
      <c r="V292" s="37"/>
      <c r="W292" s="37"/>
      <c r="X292" s="37"/>
    </row>
    <row r="293" spans="1:24" ht="15.75" customHeight="1"/>
    <row r="294" spans="1:24" ht="15.75" customHeight="1"/>
    <row r="295" spans="1:24" ht="15.75" customHeight="1"/>
    <row r="296" spans="1:24" ht="15.75" customHeight="1"/>
    <row r="297" spans="1:24" ht="15.75" customHeight="1"/>
    <row r="298" spans="1:24" ht="15.75" customHeight="1"/>
    <row r="299" spans="1:24" ht="15.75" customHeight="1"/>
    <row r="300" spans="1:24" ht="15.75" customHeight="1"/>
    <row r="301" spans="1:24" ht="15.75" customHeight="1"/>
    <row r="302" spans="1:24" ht="15.75" customHeight="1"/>
    <row r="303" spans="1:24" ht="15.75" customHeight="1"/>
    <row r="304" spans="1:2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50"/>
  <mergeCells count="39">
    <mergeCell ref="L81:L85"/>
    <mergeCell ref="M81:M85"/>
    <mergeCell ref="N81:N85"/>
    <mergeCell ref="M64:M65"/>
    <mergeCell ref="N64:N65"/>
    <mergeCell ref="L64:L65"/>
    <mergeCell ref="M75:M80"/>
    <mergeCell ref="N75:N80"/>
    <mergeCell ref="L66:L69"/>
    <mergeCell ref="M66:M69"/>
    <mergeCell ref="N66:N69"/>
    <mergeCell ref="L70:L74"/>
    <mergeCell ref="M70:M74"/>
    <mergeCell ref="N70:N74"/>
    <mergeCell ref="L75:L80"/>
    <mergeCell ref="L54:L55"/>
    <mergeCell ref="M54:M55"/>
    <mergeCell ref="N54:N55"/>
    <mergeCell ref="L62:L63"/>
    <mergeCell ref="M62:M63"/>
    <mergeCell ref="N62:N63"/>
    <mergeCell ref="M48:M50"/>
    <mergeCell ref="N48:N50"/>
    <mergeCell ref="L43:L44"/>
    <mergeCell ref="M43:M44"/>
    <mergeCell ref="N43:N44"/>
    <mergeCell ref="L45:L47"/>
    <mergeCell ref="M45:M47"/>
    <mergeCell ref="N45:N47"/>
    <mergeCell ref="L48:L50"/>
    <mergeCell ref="M38:M42"/>
    <mergeCell ref="N38:N42"/>
    <mergeCell ref="L32:L35"/>
    <mergeCell ref="M32:M35"/>
    <mergeCell ref="N32:N35"/>
    <mergeCell ref="L36:L37"/>
    <mergeCell ref="M36:M37"/>
    <mergeCell ref="N36:N37"/>
    <mergeCell ref="L38:L42"/>
  </mergeCells>
  <pageMargins left="0.7" right="0.7" top="0.75" bottom="0.75" header="0" footer="0"/>
  <pageSetup paperSize="9" orientation="portrait"/>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pane ySplit="1" topLeftCell="A2" activePane="bottomLeft" state="frozen"/>
      <selection pane="bottomLeft" activeCell="B3" sqref="B3"/>
    </sheetView>
  </sheetViews>
  <sheetFormatPr defaultColWidth="11.1640625" defaultRowHeight="15" customHeight="1"/>
  <cols>
    <col min="1" max="1" width="9" customWidth="1"/>
    <col min="2" max="2" width="9.1640625" customWidth="1"/>
    <col min="3" max="3" width="38.33203125" customWidth="1"/>
    <col min="4" max="4" width="15" customWidth="1"/>
    <col min="5" max="5" width="46.6640625" customWidth="1"/>
    <col min="6" max="6" width="11.5" customWidth="1"/>
    <col min="7" max="7" width="7" customWidth="1"/>
    <col min="8" max="8" width="14.6640625" customWidth="1"/>
    <col min="9" max="9" width="11" customWidth="1"/>
    <col min="10" max="10" width="14.08203125" customWidth="1"/>
    <col min="11" max="11" width="17.6640625" customWidth="1"/>
    <col min="12" max="26" width="8.5" customWidth="1"/>
  </cols>
  <sheetData>
    <row r="1" spans="1:26" ht="33.75" customHeight="1">
      <c r="A1" s="1208" t="s">
        <v>0</v>
      </c>
      <c r="B1" s="1" t="s">
        <v>492</v>
      </c>
      <c r="C1" s="1" t="s">
        <v>493</v>
      </c>
      <c r="D1" s="1" t="s">
        <v>2023</v>
      </c>
      <c r="E1" s="1" t="s">
        <v>494</v>
      </c>
      <c r="F1" s="1" t="s">
        <v>254</v>
      </c>
      <c r="G1" s="1" t="s">
        <v>2024</v>
      </c>
      <c r="H1" s="1" t="s">
        <v>11</v>
      </c>
      <c r="I1" s="1" t="s">
        <v>12</v>
      </c>
      <c r="J1" s="1209" t="s">
        <v>495</v>
      </c>
      <c r="K1" s="1" t="s">
        <v>496</v>
      </c>
      <c r="L1" s="1210"/>
      <c r="M1" s="1210"/>
      <c r="N1" s="1210"/>
      <c r="O1" s="1210"/>
      <c r="P1" s="1210"/>
      <c r="Q1" s="1210"/>
      <c r="R1" s="1210"/>
      <c r="S1" s="1210"/>
      <c r="T1" s="1210"/>
      <c r="U1" s="1210"/>
      <c r="V1" s="1210"/>
      <c r="W1" s="1210"/>
      <c r="X1" s="1210"/>
      <c r="Y1" s="1210"/>
      <c r="Z1" s="1210"/>
    </row>
    <row r="2" spans="1:26" ht="15.75" customHeight="1">
      <c r="A2" s="1211">
        <v>45574</v>
      </c>
      <c r="B2" s="1212">
        <v>0.58333333333333337</v>
      </c>
      <c r="C2" s="85" t="s">
        <v>501</v>
      </c>
      <c r="D2" s="85" t="s">
        <v>2025</v>
      </c>
      <c r="E2" s="85" t="s">
        <v>502</v>
      </c>
      <c r="F2" s="65" t="s">
        <v>49</v>
      </c>
      <c r="G2" s="1213">
        <v>6.5</v>
      </c>
      <c r="H2" s="65" t="s">
        <v>31</v>
      </c>
      <c r="I2" s="60">
        <v>971106882</v>
      </c>
      <c r="J2" s="1214">
        <v>14000000</v>
      </c>
      <c r="K2" s="85" t="s">
        <v>504</v>
      </c>
      <c r="L2" s="101"/>
      <c r="M2" s="101"/>
      <c r="N2" s="101"/>
      <c r="O2" s="101"/>
      <c r="P2" s="101"/>
      <c r="Q2" s="101"/>
      <c r="R2" s="101"/>
      <c r="S2" s="101"/>
      <c r="T2" s="101"/>
      <c r="U2" s="101"/>
      <c r="V2" s="101"/>
      <c r="W2" s="101"/>
      <c r="X2" s="101"/>
      <c r="Y2" s="101"/>
      <c r="Z2" s="101"/>
    </row>
    <row r="3" spans="1:26" ht="15.75" customHeight="1">
      <c r="A3" s="1215"/>
      <c r="B3" s="81"/>
      <c r="C3" s="85"/>
      <c r="D3" s="85"/>
      <c r="E3" s="85"/>
      <c r="F3" s="81"/>
      <c r="G3" s="81"/>
      <c r="H3" s="8"/>
      <c r="I3" s="60"/>
      <c r="J3" s="1214"/>
      <c r="K3" s="85"/>
      <c r="L3" s="101"/>
      <c r="M3" s="101"/>
      <c r="N3" s="101"/>
      <c r="O3" s="101"/>
      <c r="P3" s="101"/>
      <c r="Q3" s="101"/>
      <c r="R3" s="101"/>
      <c r="S3" s="101"/>
      <c r="T3" s="101"/>
      <c r="U3" s="101"/>
      <c r="V3" s="101"/>
      <c r="W3" s="101"/>
      <c r="X3" s="101"/>
      <c r="Y3" s="101"/>
      <c r="Z3" s="101"/>
    </row>
    <row r="4" spans="1:26" ht="15.75" customHeight="1">
      <c r="A4" s="1215"/>
      <c r="B4" s="81"/>
      <c r="C4" s="85"/>
      <c r="D4" s="85"/>
      <c r="E4" s="85"/>
      <c r="F4" s="81"/>
      <c r="G4" s="81"/>
      <c r="H4" s="8"/>
      <c r="I4" s="60"/>
      <c r="J4" s="1214"/>
      <c r="K4" s="85"/>
      <c r="L4" s="101"/>
      <c r="M4" s="101"/>
      <c r="N4" s="101"/>
      <c r="O4" s="101"/>
      <c r="P4" s="101"/>
      <c r="Q4" s="101"/>
      <c r="R4" s="101"/>
      <c r="S4" s="101"/>
      <c r="T4" s="101"/>
      <c r="U4" s="101"/>
      <c r="V4" s="101"/>
      <c r="W4" s="101"/>
      <c r="X4" s="101"/>
      <c r="Y4" s="101"/>
      <c r="Z4" s="101"/>
    </row>
    <row r="5" spans="1:26" ht="15.75" customHeight="1">
      <c r="A5" s="1215"/>
      <c r="B5" s="81"/>
      <c r="C5" s="85"/>
      <c r="D5" s="85"/>
      <c r="E5" s="85"/>
      <c r="F5" s="81"/>
      <c r="G5" s="81"/>
      <c r="H5" s="81"/>
      <c r="I5" s="81"/>
      <c r="J5" s="1214"/>
      <c r="K5" s="85"/>
      <c r="L5" s="101"/>
      <c r="M5" s="101"/>
      <c r="N5" s="101"/>
      <c r="O5" s="101"/>
      <c r="P5" s="101"/>
      <c r="Q5" s="101"/>
      <c r="R5" s="101"/>
      <c r="S5" s="101"/>
      <c r="T5" s="101"/>
      <c r="U5" s="101"/>
      <c r="V5" s="101"/>
      <c r="W5" s="101"/>
      <c r="X5" s="101"/>
      <c r="Y5" s="101"/>
      <c r="Z5" s="101"/>
    </row>
    <row r="6" spans="1:26" ht="15.75" customHeight="1">
      <c r="A6" s="1216"/>
      <c r="B6" s="101"/>
      <c r="C6" s="1217"/>
      <c r="D6" s="1217"/>
      <c r="E6" s="1217"/>
      <c r="F6" s="101"/>
      <c r="G6" s="101"/>
      <c r="H6" s="101"/>
      <c r="I6" s="101"/>
      <c r="J6" s="1218"/>
      <c r="K6" s="1217"/>
      <c r="L6" s="101"/>
      <c r="M6" s="101"/>
      <c r="N6" s="101"/>
      <c r="O6" s="101"/>
      <c r="P6" s="101"/>
      <c r="Q6" s="101"/>
      <c r="R6" s="101"/>
      <c r="S6" s="101"/>
      <c r="T6" s="101"/>
      <c r="U6" s="101"/>
      <c r="V6" s="101"/>
      <c r="W6" s="101"/>
      <c r="X6" s="101"/>
      <c r="Y6" s="101"/>
      <c r="Z6" s="101"/>
    </row>
    <row r="7" spans="1:26" ht="15.75" customHeight="1">
      <c r="A7" s="1216"/>
      <c r="B7" s="101"/>
      <c r="C7" s="1217"/>
      <c r="D7" s="1217"/>
      <c r="E7" s="1217"/>
      <c r="F7" s="101"/>
      <c r="G7" s="101"/>
      <c r="H7" s="101"/>
      <c r="I7" s="101"/>
      <c r="J7" s="1218"/>
      <c r="K7" s="1217"/>
      <c r="L7" s="101"/>
      <c r="M7" s="101"/>
      <c r="N7" s="101"/>
      <c r="O7" s="101"/>
      <c r="P7" s="101"/>
      <c r="Q7" s="101"/>
      <c r="R7" s="101"/>
      <c r="S7" s="101"/>
      <c r="T7" s="101"/>
      <c r="U7" s="101"/>
      <c r="V7" s="101"/>
      <c r="W7" s="101"/>
      <c r="X7" s="101"/>
      <c r="Y7" s="101"/>
      <c r="Z7" s="101"/>
    </row>
    <row r="8" spans="1:26" ht="15.75" customHeight="1">
      <c r="A8" s="1216"/>
      <c r="B8" s="101"/>
      <c r="C8" s="1217"/>
      <c r="D8" s="1217"/>
      <c r="E8" s="1217"/>
      <c r="F8" s="101"/>
      <c r="G8" s="101"/>
      <c r="H8" s="101"/>
      <c r="I8" s="101"/>
      <c r="J8" s="1218"/>
      <c r="K8" s="1217"/>
      <c r="L8" s="101"/>
      <c r="M8" s="101"/>
      <c r="N8" s="101"/>
      <c r="O8" s="101"/>
      <c r="P8" s="101"/>
      <c r="Q8" s="101"/>
      <c r="R8" s="101"/>
      <c r="S8" s="101"/>
      <c r="T8" s="101"/>
      <c r="U8" s="101"/>
      <c r="V8" s="101"/>
      <c r="W8" s="101"/>
      <c r="X8" s="101"/>
      <c r="Y8" s="101"/>
      <c r="Z8" s="101"/>
    </row>
    <row r="9" spans="1:26" ht="15.75" customHeight="1">
      <c r="A9" s="1216"/>
      <c r="B9" s="101"/>
      <c r="C9" s="1217"/>
      <c r="D9" s="1217"/>
      <c r="E9" s="1217"/>
      <c r="F9" s="101"/>
      <c r="G9" s="101"/>
      <c r="H9" s="101"/>
      <c r="I9" s="101"/>
      <c r="J9" s="1218"/>
      <c r="K9" s="1217"/>
      <c r="L9" s="101"/>
      <c r="M9" s="101"/>
      <c r="N9" s="101"/>
      <c r="O9" s="101"/>
      <c r="P9" s="101"/>
      <c r="Q9" s="101"/>
      <c r="R9" s="101"/>
      <c r="S9" s="101"/>
      <c r="T9" s="101"/>
      <c r="U9" s="101"/>
      <c r="V9" s="101"/>
      <c r="W9" s="101"/>
      <c r="X9" s="101"/>
      <c r="Y9" s="101"/>
      <c r="Z9" s="101"/>
    </row>
    <row r="10" spans="1:26" ht="15.75" customHeight="1">
      <c r="A10" s="1216"/>
      <c r="B10" s="101"/>
      <c r="C10" s="1217"/>
      <c r="D10" s="1217"/>
      <c r="E10" s="1217"/>
      <c r="F10" s="101"/>
      <c r="G10" s="101"/>
      <c r="H10" s="101"/>
      <c r="I10" s="101"/>
      <c r="J10" s="1218"/>
      <c r="K10" s="1217"/>
      <c r="L10" s="101"/>
      <c r="M10" s="101"/>
      <c r="N10" s="101"/>
      <c r="O10" s="101"/>
      <c r="P10" s="101"/>
      <c r="Q10" s="101"/>
      <c r="R10" s="101"/>
      <c r="S10" s="101"/>
      <c r="T10" s="101"/>
      <c r="U10" s="101"/>
      <c r="V10" s="101"/>
      <c r="W10" s="101"/>
      <c r="X10" s="101"/>
      <c r="Y10" s="101"/>
      <c r="Z10" s="101"/>
    </row>
    <row r="11" spans="1:26" ht="15.75" customHeight="1">
      <c r="A11" s="1216"/>
      <c r="B11" s="101"/>
      <c r="C11" s="1217"/>
      <c r="D11" s="1217"/>
      <c r="E11" s="1217"/>
      <c r="F11" s="101"/>
      <c r="G11" s="101"/>
      <c r="H11" s="101"/>
      <c r="I11" s="101"/>
      <c r="J11" s="1218"/>
      <c r="K11" s="1217"/>
      <c r="L11" s="101"/>
      <c r="M11" s="101"/>
      <c r="N11" s="101"/>
      <c r="O11" s="101"/>
      <c r="P11" s="101"/>
      <c r="Q11" s="101"/>
      <c r="R11" s="101"/>
      <c r="S11" s="101"/>
      <c r="T11" s="101"/>
      <c r="U11" s="101"/>
      <c r="V11" s="101"/>
      <c r="W11" s="101"/>
      <c r="X11" s="101"/>
      <c r="Y11" s="101"/>
      <c r="Z11" s="101"/>
    </row>
    <row r="12" spans="1:26" ht="15.75" customHeight="1">
      <c r="A12" s="1216"/>
      <c r="B12" s="101"/>
      <c r="C12" s="1217"/>
      <c r="D12" s="1217"/>
      <c r="E12" s="1217"/>
      <c r="F12" s="101"/>
      <c r="G12" s="101"/>
      <c r="H12" s="101"/>
      <c r="I12" s="101"/>
      <c r="J12" s="1218"/>
      <c r="K12" s="1217"/>
      <c r="L12" s="101"/>
      <c r="M12" s="101"/>
      <c r="N12" s="101"/>
      <c r="O12" s="101"/>
      <c r="P12" s="101"/>
      <c r="Q12" s="101"/>
      <c r="R12" s="101"/>
      <c r="S12" s="101"/>
      <c r="T12" s="101"/>
      <c r="U12" s="101"/>
      <c r="V12" s="101"/>
      <c r="W12" s="101"/>
      <c r="X12" s="101"/>
      <c r="Y12" s="101"/>
      <c r="Z12" s="101"/>
    </row>
    <row r="13" spans="1:26" ht="15.75" customHeight="1">
      <c r="A13" s="1216"/>
      <c r="B13" s="101"/>
      <c r="C13" s="1217"/>
      <c r="D13" s="1217"/>
      <c r="E13" s="1217"/>
      <c r="F13" s="101"/>
      <c r="G13" s="101"/>
      <c r="H13" s="101"/>
      <c r="I13" s="101"/>
      <c r="J13" s="1218"/>
      <c r="K13" s="1217"/>
      <c r="L13" s="101"/>
      <c r="M13" s="101"/>
      <c r="N13" s="101"/>
      <c r="O13" s="101"/>
      <c r="P13" s="101"/>
      <c r="Q13" s="101"/>
      <c r="R13" s="101"/>
      <c r="S13" s="101"/>
      <c r="T13" s="101"/>
      <c r="U13" s="101"/>
      <c r="V13" s="101"/>
      <c r="W13" s="101"/>
      <c r="X13" s="101"/>
      <c r="Y13" s="101"/>
      <c r="Z13" s="101"/>
    </row>
    <row r="14" spans="1:26" ht="15.75" customHeight="1">
      <c r="A14" s="1216"/>
      <c r="B14" s="101"/>
      <c r="C14" s="1217"/>
      <c r="D14" s="1217"/>
      <c r="E14" s="1217"/>
      <c r="F14" s="101"/>
      <c r="G14" s="101"/>
      <c r="H14" s="101"/>
      <c r="I14" s="101"/>
      <c r="J14" s="1218"/>
      <c r="K14" s="1217"/>
      <c r="L14" s="101"/>
      <c r="M14" s="101"/>
      <c r="N14" s="101"/>
      <c r="O14" s="101"/>
      <c r="P14" s="101"/>
      <c r="Q14" s="101"/>
      <c r="R14" s="101"/>
      <c r="S14" s="101"/>
      <c r="T14" s="101"/>
      <c r="U14" s="101"/>
      <c r="V14" s="101"/>
      <c r="W14" s="101"/>
      <c r="X14" s="101"/>
      <c r="Y14" s="101"/>
      <c r="Z14" s="101"/>
    </row>
    <row r="15" spans="1:26" ht="15.75" customHeight="1">
      <c r="A15" s="1216"/>
      <c r="B15" s="101"/>
      <c r="C15" s="1217"/>
      <c r="D15" s="1217"/>
      <c r="E15" s="1217"/>
      <c r="F15" s="101"/>
      <c r="G15" s="101"/>
      <c r="H15" s="101"/>
      <c r="I15" s="101"/>
      <c r="J15" s="1218"/>
      <c r="K15" s="1217"/>
      <c r="L15" s="101"/>
      <c r="M15" s="101"/>
      <c r="N15" s="101"/>
      <c r="O15" s="101"/>
      <c r="P15" s="101"/>
      <c r="Q15" s="101"/>
      <c r="R15" s="101"/>
      <c r="S15" s="101"/>
      <c r="T15" s="101"/>
      <c r="U15" s="101"/>
      <c r="V15" s="101"/>
      <c r="W15" s="101"/>
      <c r="X15" s="101"/>
      <c r="Y15" s="101"/>
      <c r="Z15" s="101"/>
    </row>
    <row r="16" spans="1:26" ht="15.75" customHeight="1">
      <c r="A16" s="1216"/>
      <c r="B16" s="101"/>
      <c r="C16" s="1217"/>
      <c r="D16" s="1217"/>
      <c r="E16" s="1217"/>
      <c r="F16" s="101"/>
      <c r="G16" s="101"/>
      <c r="H16" s="101"/>
      <c r="I16" s="101"/>
      <c r="J16" s="1218"/>
      <c r="K16" s="1217"/>
      <c r="L16" s="101"/>
      <c r="M16" s="101"/>
      <c r="N16" s="101"/>
      <c r="O16" s="101"/>
      <c r="P16" s="101"/>
      <c r="Q16" s="101"/>
      <c r="R16" s="101"/>
      <c r="S16" s="101"/>
      <c r="T16" s="101"/>
      <c r="U16" s="101"/>
      <c r="V16" s="101"/>
      <c r="W16" s="101"/>
      <c r="X16" s="101"/>
      <c r="Y16" s="101"/>
      <c r="Z16" s="101"/>
    </row>
    <row r="17" spans="1:26" ht="15.75" customHeight="1">
      <c r="A17" s="1216"/>
      <c r="B17" s="101"/>
      <c r="C17" s="1217"/>
      <c r="D17" s="1217"/>
      <c r="E17" s="1217"/>
      <c r="F17" s="101"/>
      <c r="G17" s="101"/>
      <c r="H17" s="101"/>
      <c r="I17" s="101"/>
      <c r="J17" s="1218"/>
      <c r="K17" s="1217"/>
      <c r="L17" s="101"/>
      <c r="M17" s="101"/>
      <c r="N17" s="101"/>
      <c r="O17" s="101"/>
      <c r="P17" s="101"/>
      <c r="Q17" s="101"/>
      <c r="R17" s="101"/>
      <c r="S17" s="101"/>
      <c r="T17" s="101"/>
      <c r="U17" s="101"/>
      <c r="V17" s="101"/>
      <c r="W17" s="101"/>
      <c r="X17" s="101"/>
      <c r="Y17" s="101"/>
      <c r="Z17" s="101"/>
    </row>
    <row r="18" spans="1:26" ht="15.75" customHeight="1">
      <c r="A18" s="1216"/>
      <c r="B18" s="101"/>
      <c r="C18" s="1217"/>
      <c r="D18" s="1217"/>
      <c r="E18" s="1217"/>
      <c r="F18" s="101"/>
      <c r="G18" s="101"/>
      <c r="H18" s="101"/>
      <c r="I18" s="101"/>
      <c r="J18" s="1218"/>
      <c r="K18" s="1217"/>
      <c r="L18" s="101"/>
      <c r="M18" s="101"/>
      <c r="N18" s="101"/>
      <c r="O18" s="101"/>
      <c r="P18" s="101"/>
      <c r="Q18" s="101"/>
      <c r="R18" s="101"/>
      <c r="S18" s="101"/>
      <c r="T18" s="101"/>
      <c r="U18" s="101"/>
      <c r="V18" s="101"/>
      <c r="W18" s="101"/>
      <c r="X18" s="101"/>
      <c r="Y18" s="101"/>
      <c r="Z18" s="101"/>
    </row>
    <row r="19" spans="1:26" ht="15.75" customHeight="1">
      <c r="A19" s="1216"/>
      <c r="B19" s="101"/>
      <c r="C19" s="1217"/>
      <c r="D19" s="1217"/>
      <c r="E19" s="1217"/>
      <c r="F19" s="101"/>
      <c r="G19" s="101"/>
      <c r="H19" s="101"/>
      <c r="I19" s="101"/>
      <c r="J19" s="1218"/>
      <c r="K19" s="1217"/>
      <c r="L19" s="101"/>
      <c r="M19" s="101"/>
      <c r="N19" s="101"/>
      <c r="O19" s="101"/>
      <c r="P19" s="101"/>
      <c r="Q19" s="101"/>
      <c r="R19" s="101"/>
      <c r="S19" s="101"/>
      <c r="T19" s="101"/>
      <c r="U19" s="101"/>
      <c r="V19" s="101"/>
      <c r="W19" s="101"/>
      <c r="X19" s="101"/>
      <c r="Y19" s="101"/>
      <c r="Z19" s="101"/>
    </row>
    <row r="20" spans="1:26" ht="15.75" customHeight="1">
      <c r="A20" s="1216"/>
      <c r="B20" s="101"/>
      <c r="C20" s="1217"/>
      <c r="D20" s="1217"/>
      <c r="E20" s="1217"/>
      <c r="F20" s="101"/>
      <c r="G20" s="101"/>
      <c r="H20" s="101"/>
      <c r="I20" s="101"/>
      <c r="J20" s="1218"/>
      <c r="K20" s="1217"/>
      <c r="L20" s="101"/>
      <c r="M20" s="101"/>
      <c r="N20" s="101"/>
      <c r="O20" s="101"/>
      <c r="P20" s="101"/>
      <c r="Q20" s="101"/>
      <c r="R20" s="101"/>
      <c r="S20" s="101"/>
      <c r="T20" s="101"/>
      <c r="U20" s="101"/>
      <c r="V20" s="101"/>
      <c r="W20" s="101"/>
      <c r="X20" s="101"/>
      <c r="Y20" s="101"/>
      <c r="Z20" s="101"/>
    </row>
    <row r="21" spans="1:26" ht="15.75" customHeight="1">
      <c r="A21" s="1216"/>
      <c r="B21" s="101"/>
      <c r="C21" s="1217"/>
      <c r="D21" s="1217"/>
      <c r="E21" s="1217"/>
      <c r="F21" s="101"/>
      <c r="G21" s="101"/>
      <c r="H21" s="101"/>
      <c r="I21" s="101"/>
      <c r="J21" s="1218"/>
      <c r="K21" s="1217"/>
      <c r="L21" s="101"/>
      <c r="M21" s="101"/>
      <c r="N21" s="101"/>
      <c r="O21" s="101"/>
      <c r="P21" s="101"/>
      <c r="Q21" s="101"/>
      <c r="R21" s="101"/>
      <c r="S21" s="101"/>
      <c r="T21" s="101"/>
      <c r="U21" s="101"/>
      <c r="V21" s="101"/>
      <c r="W21" s="101"/>
      <c r="X21" s="101"/>
      <c r="Y21" s="101"/>
      <c r="Z21" s="101"/>
    </row>
    <row r="22" spans="1:26" ht="15.75" customHeight="1">
      <c r="A22" s="1216"/>
      <c r="B22" s="101"/>
      <c r="C22" s="1217"/>
      <c r="D22" s="1217"/>
      <c r="E22" s="1217"/>
      <c r="F22" s="101"/>
      <c r="G22" s="101"/>
      <c r="H22" s="101"/>
      <c r="I22" s="101"/>
      <c r="J22" s="1218"/>
      <c r="K22" s="1217"/>
      <c r="L22" s="101"/>
      <c r="M22" s="101"/>
      <c r="N22" s="101"/>
      <c r="O22" s="101"/>
      <c r="P22" s="101"/>
      <c r="Q22" s="101"/>
      <c r="R22" s="101"/>
      <c r="S22" s="101"/>
      <c r="T22" s="101"/>
      <c r="U22" s="101"/>
      <c r="V22" s="101"/>
      <c r="W22" s="101"/>
      <c r="X22" s="101"/>
      <c r="Y22" s="101"/>
      <c r="Z22" s="101"/>
    </row>
    <row r="23" spans="1:26" ht="15.75" customHeight="1">
      <c r="A23" s="1216"/>
      <c r="B23" s="101"/>
      <c r="C23" s="1217"/>
      <c r="D23" s="1217"/>
      <c r="E23" s="1217"/>
      <c r="F23" s="101"/>
      <c r="G23" s="101"/>
      <c r="H23" s="101"/>
      <c r="I23" s="101"/>
      <c r="J23" s="1218"/>
      <c r="K23" s="1217"/>
      <c r="L23" s="101"/>
      <c r="M23" s="101"/>
      <c r="N23" s="101"/>
      <c r="O23" s="101"/>
      <c r="P23" s="101"/>
      <c r="Q23" s="101"/>
      <c r="R23" s="101"/>
      <c r="S23" s="101"/>
      <c r="T23" s="101"/>
      <c r="U23" s="101"/>
      <c r="V23" s="101"/>
      <c r="W23" s="101"/>
      <c r="X23" s="101"/>
      <c r="Y23" s="101"/>
      <c r="Z23" s="101"/>
    </row>
    <row r="24" spans="1:26" ht="15.75" customHeight="1">
      <c r="A24" s="1216"/>
      <c r="B24" s="101"/>
      <c r="C24" s="1217"/>
      <c r="D24" s="1217"/>
      <c r="E24" s="1217"/>
      <c r="F24" s="101"/>
      <c r="G24" s="101"/>
      <c r="H24" s="101"/>
      <c r="I24" s="101"/>
      <c r="J24" s="1218"/>
      <c r="K24" s="1217"/>
      <c r="L24" s="101"/>
      <c r="M24" s="101"/>
      <c r="N24" s="101"/>
      <c r="O24" s="101"/>
      <c r="P24" s="101"/>
      <c r="Q24" s="101"/>
      <c r="R24" s="101"/>
      <c r="S24" s="101"/>
      <c r="T24" s="101"/>
      <c r="U24" s="101"/>
      <c r="V24" s="101"/>
      <c r="W24" s="101"/>
      <c r="X24" s="101"/>
      <c r="Y24" s="101"/>
      <c r="Z24" s="101"/>
    </row>
    <row r="25" spans="1:26" ht="15.75" customHeight="1">
      <c r="A25" s="1216"/>
      <c r="B25" s="101"/>
      <c r="C25" s="1217"/>
      <c r="D25" s="1217"/>
      <c r="E25" s="1217"/>
      <c r="F25" s="101"/>
      <c r="G25" s="101"/>
      <c r="H25" s="101"/>
      <c r="I25" s="101"/>
      <c r="J25" s="1218"/>
      <c r="K25" s="1217"/>
      <c r="L25" s="101"/>
      <c r="M25" s="101"/>
      <c r="N25" s="101"/>
      <c r="O25" s="101"/>
      <c r="P25" s="101"/>
      <c r="Q25" s="101"/>
      <c r="R25" s="101"/>
      <c r="S25" s="101"/>
      <c r="T25" s="101"/>
      <c r="U25" s="101"/>
      <c r="V25" s="101"/>
      <c r="W25" s="101"/>
      <c r="X25" s="101"/>
      <c r="Y25" s="101"/>
      <c r="Z25" s="101"/>
    </row>
    <row r="26" spans="1:26" ht="15.75" customHeight="1">
      <c r="A26" s="1216"/>
      <c r="B26" s="101"/>
      <c r="C26" s="1217"/>
      <c r="D26" s="1217"/>
      <c r="E26" s="1217"/>
      <c r="F26" s="101"/>
      <c r="G26" s="101"/>
      <c r="H26" s="101"/>
      <c r="I26" s="101"/>
      <c r="J26" s="1218"/>
      <c r="K26" s="1217"/>
      <c r="L26" s="101"/>
      <c r="M26" s="101"/>
      <c r="N26" s="101"/>
      <c r="O26" s="101"/>
      <c r="P26" s="101"/>
      <c r="Q26" s="101"/>
      <c r="R26" s="101"/>
      <c r="S26" s="101"/>
      <c r="T26" s="101"/>
      <c r="U26" s="101"/>
      <c r="V26" s="101"/>
      <c r="W26" s="101"/>
      <c r="X26" s="101"/>
      <c r="Y26" s="101"/>
      <c r="Z26" s="101"/>
    </row>
    <row r="27" spans="1:26" ht="15.75" customHeight="1">
      <c r="A27" s="1216"/>
      <c r="B27" s="101"/>
      <c r="C27" s="1217"/>
      <c r="D27" s="1217"/>
      <c r="E27" s="1217"/>
      <c r="F27" s="101"/>
      <c r="G27" s="101"/>
      <c r="H27" s="101"/>
      <c r="I27" s="101"/>
      <c r="J27" s="1218"/>
      <c r="K27" s="1217"/>
      <c r="L27" s="101"/>
      <c r="M27" s="101"/>
      <c r="N27" s="101"/>
      <c r="O27" s="101"/>
      <c r="P27" s="101"/>
      <c r="Q27" s="101"/>
      <c r="R27" s="101"/>
      <c r="S27" s="101"/>
      <c r="T27" s="101"/>
      <c r="U27" s="101"/>
      <c r="V27" s="101"/>
      <c r="W27" s="101"/>
      <c r="X27" s="101"/>
      <c r="Y27" s="101"/>
      <c r="Z27" s="101"/>
    </row>
    <row r="28" spans="1:26" ht="15.75" customHeight="1">
      <c r="A28" s="1216"/>
      <c r="B28" s="101"/>
      <c r="C28" s="1217"/>
      <c r="D28" s="1217"/>
      <c r="E28" s="1217"/>
      <c r="F28" s="101"/>
      <c r="G28" s="101"/>
      <c r="H28" s="101"/>
      <c r="I28" s="101"/>
      <c r="J28" s="1218"/>
      <c r="K28" s="1217"/>
      <c r="L28" s="101"/>
      <c r="M28" s="101"/>
      <c r="N28" s="101"/>
      <c r="O28" s="101"/>
      <c r="P28" s="101"/>
      <c r="Q28" s="101"/>
      <c r="R28" s="101"/>
      <c r="S28" s="101"/>
      <c r="T28" s="101"/>
      <c r="U28" s="101"/>
      <c r="V28" s="101"/>
      <c r="W28" s="101"/>
      <c r="X28" s="101"/>
      <c r="Y28" s="101"/>
      <c r="Z28" s="101"/>
    </row>
    <row r="29" spans="1:26" ht="15.75" customHeight="1">
      <c r="A29" s="1216"/>
      <c r="B29" s="101"/>
      <c r="C29" s="1217"/>
      <c r="D29" s="1217"/>
      <c r="E29" s="1217"/>
      <c r="F29" s="101"/>
      <c r="G29" s="101"/>
      <c r="H29" s="101"/>
      <c r="I29" s="101"/>
      <c r="J29" s="1218"/>
      <c r="K29" s="1217"/>
      <c r="L29" s="101"/>
      <c r="M29" s="101"/>
      <c r="N29" s="101"/>
      <c r="O29" s="101"/>
      <c r="P29" s="101"/>
      <c r="Q29" s="101"/>
      <c r="R29" s="101"/>
      <c r="S29" s="101"/>
      <c r="T29" s="101"/>
      <c r="U29" s="101"/>
      <c r="V29" s="101"/>
      <c r="W29" s="101"/>
      <c r="X29" s="101"/>
      <c r="Y29" s="101"/>
      <c r="Z29" s="101"/>
    </row>
    <row r="30" spans="1:26" ht="15.75" customHeight="1">
      <c r="A30" s="1216"/>
      <c r="B30" s="101"/>
      <c r="C30" s="1217"/>
      <c r="D30" s="1217"/>
      <c r="E30" s="1217"/>
      <c r="F30" s="101"/>
      <c r="G30" s="101"/>
      <c r="H30" s="101"/>
      <c r="I30" s="101"/>
      <c r="J30" s="1218"/>
      <c r="K30" s="1217"/>
      <c r="L30" s="101"/>
      <c r="M30" s="101"/>
      <c r="N30" s="101"/>
      <c r="O30" s="101"/>
      <c r="P30" s="101"/>
      <c r="Q30" s="101"/>
      <c r="R30" s="101"/>
      <c r="S30" s="101"/>
      <c r="T30" s="101"/>
      <c r="U30" s="101"/>
      <c r="V30" s="101"/>
      <c r="W30" s="101"/>
      <c r="X30" s="101"/>
      <c r="Y30" s="101"/>
      <c r="Z30" s="101"/>
    </row>
    <row r="31" spans="1:26" ht="15.75" customHeight="1">
      <c r="A31" s="1216"/>
      <c r="B31" s="101"/>
      <c r="C31" s="1217"/>
      <c r="D31" s="1217"/>
      <c r="E31" s="1217"/>
      <c r="F31" s="101"/>
      <c r="G31" s="101"/>
      <c r="H31" s="101"/>
      <c r="I31" s="101"/>
      <c r="J31" s="1218"/>
      <c r="K31" s="1217"/>
      <c r="L31" s="101"/>
      <c r="M31" s="101"/>
      <c r="N31" s="101"/>
      <c r="O31" s="101"/>
      <c r="P31" s="101"/>
      <c r="Q31" s="101"/>
      <c r="R31" s="101"/>
      <c r="S31" s="101"/>
      <c r="T31" s="101"/>
      <c r="U31" s="101"/>
      <c r="V31" s="101"/>
      <c r="W31" s="101"/>
      <c r="X31" s="101"/>
      <c r="Y31" s="101"/>
      <c r="Z31" s="101"/>
    </row>
    <row r="32" spans="1:26" ht="15.75" customHeight="1">
      <c r="A32" s="1216"/>
      <c r="B32" s="101"/>
      <c r="C32" s="1217"/>
      <c r="D32" s="1217"/>
      <c r="E32" s="1217"/>
      <c r="F32" s="101"/>
      <c r="G32" s="101"/>
      <c r="H32" s="101"/>
      <c r="I32" s="101"/>
      <c r="J32" s="1218"/>
      <c r="K32" s="1217"/>
      <c r="L32" s="101"/>
      <c r="M32" s="101"/>
      <c r="N32" s="101"/>
      <c r="O32" s="101"/>
      <c r="P32" s="101"/>
      <c r="Q32" s="101"/>
      <c r="R32" s="101"/>
      <c r="S32" s="101"/>
      <c r="T32" s="101"/>
      <c r="U32" s="101"/>
      <c r="V32" s="101"/>
      <c r="W32" s="101"/>
      <c r="X32" s="101"/>
      <c r="Y32" s="101"/>
      <c r="Z32" s="101"/>
    </row>
    <row r="33" spans="1:26" ht="15.75" customHeight="1">
      <c r="A33" s="1216"/>
      <c r="B33" s="101"/>
      <c r="C33" s="1217"/>
      <c r="D33" s="1217"/>
      <c r="E33" s="1217"/>
      <c r="F33" s="101"/>
      <c r="G33" s="101"/>
      <c r="H33" s="101"/>
      <c r="I33" s="101"/>
      <c r="J33" s="1218"/>
      <c r="K33" s="1217"/>
      <c r="L33" s="101"/>
      <c r="M33" s="101"/>
      <c r="N33" s="101"/>
      <c r="O33" s="101"/>
      <c r="P33" s="101"/>
      <c r="Q33" s="101"/>
      <c r="R33" s="101"/>
      <c r="S33" s="101"/>
      <c r="T33" s="101"/>
      <c r="U33" s="101"/>
      <c r="V33" s="101"/>
      <c r="W33" s="101"/>
      <c r="X33" s="101"/>
      <c r="Y33" s="101"/>
      <c r="Z33" s="101"/>
    </row>
    <row r="34" spans="1:26" ht="15.75" customHeight="1">
      <c r="A34" s="1216"/>
      <c r="B34" s="101"/>
      <c r="C34" s="1217"/>
      <c r="D34" s="1217"/>
      <c r="E34" s="1217"/>
      <c r="F34" s="101"/>
      <c r="G34" s="101"/>
      <c r="H34" s="101"/>
      <c r="I34" s="101"/>
      <c r="J34" s="1218"/>
      <c r="K34" s="1217"/>
      <c r="L34" s="101"/>
      <c r="M34" s="101"/>
      <c r="N34" s="101"/>
      <c r="O34" s="101"/>
      <c r="P34" s="101"/>
      <c r="Q34" s="101"/>
      <c r="R34" s="101"/>
      <c r="S34" s="101"/>
      <c r="T34" s="101"/>
      <c r="U34" s="101"/>
      <c r="V34" s="101"/>
      <c r="W34" s="101"/>
      <c r="X34" s="101"/>
      <c r="Y34" s="101"/>
      <c r="Z34" s="101"/>
    </row>
    <row r="35" spans="1:26" ht="15.75" customHeight="1">
      <c r="A35" s="1216"/>
      <c r="B35" s="101"/>
      <c r="C35" s="1217"/>
      <c r="D35" s="1217"/>
      <c r="E35" s="1217"/>
      <c r="F35" s="101"/>
      <c r="G35" s="101"/>
      <c r="H35" s="101"/>
      <c r="I35" s="101"/>
      <c r="J35" s="1218"/>
      <c r="K35" s="1217"/>
      <c r="L35" s="101"/>
      <c r="M35" s="101"/>
      <c r="N35" s="101"/>
      <c r="O35" s="101"/>
      <c r="P35" s="101"/>
      <c r="Q35" s="101"/>
      <c r="R35" s="101"/>
      <c r="S35" s="101"/>
      <c r="T35" s="101"/>
      <c r="U35" s="101"/>
      <c r="V35" s="101"/>
      <c r="W35" s="101"/>
      <c r="X35" s="101"/>
      <c r="Y35" s="101"/>
      <c r="Z35" s="101"/>
    </row>
    <row r="36" spans="1:26" ht="15.75" customHeight="1">
      <c r="A36" s="1216"/>
      <c r="B36" s="101"/>
      <c r="C36" s="1217"/>
      <c r="D36" s="1217"/>
      <c r="E36" s="1217"/>
      <c r="F36" s="101"/>
      <c r="G36" s="101"/>
      <c r="H36" s="101"/>
      <c r="I36" s="101"/>
      <c r="J36" s="1218"/>
      <c r="K36" s="1217"/>
      <c r="L36" s="101"/>
      <c r="M36" s="101"/>
      <c r="N36" s="101"/>
      <c r="O36" s="101"/>
      <c r="P36" s="101"/>
      <c r="Q36" s="101"/>
      <c r="R36" s="101"/>
      <c r="S36" s="101"/>
      <c r="T36" s="101"/>
      <c r="U36" s="101"/>
      <c r="V36" s="101"/>
      <c r="W36" s="101"/>
      <c r="X36" s="101"/>
      <c r="Y36" s="101"/>
      <c r="Z36" s="101"/>
    </row>
    <row r="37" spans="1:26" ht="15.75" customHeight="1">
      <c r="A37" s="1216"/>
      <c r="B37" s="101"/>
      <c r="C37" s="1217"/>
      <c r="D37" s="1217"/>
      <c r="E37" s="1217"/>
      <c r="F37" s="101"/>
      <c r="G37" s="101"/>
      <c r="H37" s="101"/>
      <c r="I37" s="101"/>
      <c r="J37" s="1218"/>
      <c r="K37" s="1217"/>
      <c r="L37" s="101"/>
      <c r="M37" s="101"/>
      <c r="N37" s="101"/>
      <c r="O37" s="101"/>
      <c r="P37" s="101"/>
      <c r="Q37" s="101"/>
      <c r="R37" s="101"/>
      <c r="S37" s="101"/>
      <c r="T37" s="101"/>
      <c r="U37" s="101"/>
      <c r="V37" s="101"/>
      <c r="W37" s="101"/>
      <c r="X37" s="101"/>
      <c r="Y37" s="101"/>
      <c r="Z37" s="101"/>
    </row>
    <row r="38" spans="1:26" ht="15.75" customHeight="1">
      <c r="A38" s="1216"/>
      <c r="B38" s="101"/>
      <c r="C38" s="1217"/>
      <c r="D38" s="1217"/>
      <c r="E38" s="1217"/>
      <c r="F38" s="101"/>
      <c r="G38" s="101"/>
      <c r="H38" s="101"/>
      <c r="I38" s="101"/>
      <c r="J38" s="1218"/>
      <c r="K38" s="1217"/>
      <c r="L38" s="101"/>
      <c r="M38" s="101"/>
      <c r="N38" s="101"/>
      <c r="O38" s="101"/>
      <c r="P38" s="101"/>
      <c r="Q38" s="101"/>
      <c r="R38" s="101"/>
      <c r="S38" s="101"/>
      <c r="T38" s="101"/>
      <c r="U38" s="101"/>
      <c r="V38" s="101"/>
      <c r="W38" s="101"/>
      <c r="X38" s="101"/>
      <c r="Y38" s="101"/>
      <c r="Z38" s="101"/>
    </row>
    <row r="39" spans="1:26" ht="15.75" customHeight="1">
      <c r="A39" s="1216"/>
      <c r="B39" s="101"/>
      <c r="C39" s="1217"/>
      <c r="D39" s="1217"/>
      <c r="E39" s="1217"/>
      <c r="F39" s="101"/>
      <c r="G39" s="101"/>
      <c r="H39" s="101"/>
      <c r="I39" s="101"/>
      <c r="J39" s="1218"/>
      <c r="K39" s="1217"/>
      <c r="L39" s="101"/>
      <c r="M39" s="101"/>
      <c r="N39" s="101"/>
      <c r="O39" s="101"/>
      <c r="P39" s="101"/>
      <c r="Q39" s="101"/>
      <c r="R39" s="101"/>
      <c r="S39" s="101"/>
      <c r="T39" s="101"/>
      <c r="U39" s="101"/>
      <c r="V39" s="101"/>
      <c r="W39" s="101"/>
      <c r="X39" s="101"/>
      <c r="Y39" s="101"/>
      <c r="Z39" s="101"/>
    </row>
    <row r="40" spans="1:26" ht="15.75" customHeight="1">
      <c r="A40" s="1216"/>
      <c r="B40" s="101"/>
      <c r="C40" s="1217"/>
      <c r="D40" s="1217"/>
      <c r="E40" s="1217"/>
      <c r="F40" s="101"/>
      <c r="G40" s="101"/>
      <c r="H40" s="101"/>
      <c r="I40" s="101"/>
      <c r="J40" s="1218"/>
      <c r="K40" s="1217"/>
      <c r="L40" s="101"/>
      <c r="M40" s="101"/>
      <c r="N40" s="101"/>
      <c r="O40" s="101"/>
      <c r="P40" s="101"/>
      <c r="Q40" s="101"/>
      <c r="R40" s="101"/>
      <c r="S40" s="101"/>
      <c r="T40" s="101"/>
      <c r="U40" s="101"/>
      <c r="V40" s="101"/>
      <c r="W40" s="101"/>
      <c r="X40" s="101"/>
      <c r="Y40" s="101"/>
      <c r="Z40" s="101"/>
    </row>
    <row r="41" spans="1:26" ht="15.75" customHeight="1">
      <c r="A41" s="1216"/>
      <c r="B41" s="101"/>
      <c r="C41" s="1217"/>
      <c r="D41" s="1217"/>
      <c r="E41" s="1217"/>
      <c r="F41" s="101"/>
      <c r="G41" s="101"/>
      <c r="H41" s="101"/>
      <c r="I41" s="101"/>
      <c r="J41" s="1218"/>
      <c r="K41" s="1217"/>
      <c r="L41" s="101"/>
      <c r="M41" s="101"/>
      <c r="N41" s="101"/>
      <c r="O41" s="101"/>
      <c r="P41" s="101"/>
      <c r="Q41" s="101"/>
      <c r="R41" s="101"/>
      <c r="S41" s="101"/>
      <c r="T41" s="101"/>
      <c r="U41" s="101"/>
      <c r="V41" s="101"/>
      <c r="W41" s="101"/>
      <c r="X41" s="101"/>
      <c r="Y41" s="101"/>
      <c r="Z41" s="101"/>
    </row>
    <row r="42" spans="1:26" ht="15.75" customHeight="1">
      <c r="A42" s="1216"/>
      <c r="B42" s="101"/>
      <c r="C42" s="1217"/>
      <c r="D42" s="1217"/>
      <c r="E42" s="1217"/>
      <c r="F42" s="101"/>
      <c r="G42" s="101"/>
      <c r="H42" s="101"/>
      <c r="I42" s="101"/>
      <c r="J42" s="1218"/>
      <c r="K42" s="1217"/>
      <c r="L42" s="101"/>
      <c r="M42" s="101"/>
      <c r="N42" s="101"/>
      <c r="O42" s="101"/>
      <c r="P42" s="101"/>
      <c r="Q42" s="101"/>
      <c r="R42" s="101"/>
      <c r="S42" s="101"/>
      <c r="T42" s="101"/>
      <c r="U42" s="101"/>
      <c r="V42" s="101"/>
      <c r="W42" s="101"/>
      <c r="X42" s="101"/>
      <c r="Y42" s="101"/>
      <c r="Z42" s="101"/>
    </row>
    <row r="43" spans="1:26" ht="15.75" customHeight="1">
      <c r="A43" s="1216"/>
      <c r="B43" s="101"/>
      <c r="C43" s="1217"/>
      <c r="D43" s="1217"/>
      <c r="E43" s="1217"/>
      <c r="F43" s="101"/>
      <c r="G43" s="101"/>
      <c r="H43" s="101"/>
      <c r="I43" s="101"/>
      <c r="J43" s="1218"/>
      <c r="K43" s="1217"/>
      <c r="L43" s="101"/>
      <c r="M43" s="101"/>
      <c r="N43" s="101"/>
      <c r="O43" s="101"/>
      <c r="P43" s="101"/>
      <c r="Q43" s="101"/>
      <c r="R43" s="101"/>
      <c r="S43" s="101"/>
      <c r="T43" s="101"/>
      <c r="U43" s="101"/>
      <c r="V43" s="101"/>
      <c r="W43" s="101"/>
      <c r="X43" s="101"/>
      <c r="Y43" s="101"/>
      <c r="Z43" s="101"/>
    </row>
    <row r="44" spans="1:26" ht="15.75" customHeight="1">
      <c r="A44" s="1216"/>
      <c r="B44" s="101"/>
      <c r="C44" s="1217"/>
      <c r="D44" s="1217"/>
      <c r="E44" s="1217"/>
      <c r="F44" s="101"/>
      <c r="G44" s="101"/>
      <c r="H44" s="101"/>
      <c r="I44" s="101"/>
      <c r="J44" s="1218"/>
      <c r="K44" s="1217"/>
      <c r="L44" s="101"/>
      <c r="M44" s="101"/>
      <c r="N44" s="101"/>
      <c r="O44" s="101"/>
      <c r="P44" s="101"/>
      <c r="Q44" s="101"/>
      <c r="R44" s="101"/>
      <c r="S44" s="101"/>
      <c r="T44" s="101"/>
      <c r="U44" s="101"/>
      <c r="V44" s="101"/>
      <c r="W44" s="101"/>
      <c r="X44" s="101"/>
      <c r="Y44" s="101"/>
      <c r="Z44" s="101"/>
    </row>
    <row r="45" spans="1:26" ht="15.75" customHeight="1">
      <c r="A45" s="1216"/>
      <c r="B45" s="101"/>
      <c r="C45" s="1217"/>
      <c r="D45" s="1217"/>
      <c r="E45" s="1217"/>
      <c r="F45" s="101"/>
      <c r="G45" s="101"/>
      <c r="H45" s="101"/>
      <c r="I45" s="101"/>
      <c r="J45" s="1218"/>
      <c r="K45" s="1217"/>
      <c r="L45" s="101"/>
      <c r="M45" s="101"/>
      <c r="N45" s="101"/>
      <c r="O45" s="101"/>
      <c r="P45" s="101"/>
      <c r="Q45" s="101"/>
      <c r="R45" s="101"/>
      <c r="S45" s="101"/>
      <c r="T45" s="101"/>
      <c r="U45" s="101"/>
      <c r="V45" s="101"/>
      <c r="W45" s="101"/>
      <c r="X45" s="101"/>
      <c r="Y45" s="101"/>
      <c r="Z45" s="101"/>
    </row>
    <row r="46" spans="1:26" ht="15.75" customHeight="1">
      <c r="A46" s="1216"/>
      <c r="B46" s="101"/>
      <c r="C46" s="1217"/>
      <c r="D46" s="1217"/>
      <c r="E46" s="1217"/>
      <c r="F46" s="101"/>
      <c r="G46" s="101"/>
      <c r="H46" s="101"/>
      <c r="I46" s="101"/>
      <c r="J46" s="1218"/>
      <c r="K46" s="1217"/>
      <c r="L46" s="101"/>
      <c r="M46" s="101"/>
      <c r="N46" s="101"/>
      <c r="O46" s="101"/>
      <c r="P46" s="101"/>
      <c r="Q46" s="101"/>
      <c r="R46" s="101"/>
      <c r="S46" s="101"/>
      <c r="T46" s="101"/>
      <c r="U46" s="101"/>
      <c r="V46" s="101"/>
      <c r="W46" s="101"/>
      <c r="X46" s="101"/>
      <c r="Y46" s="101"/>
      <c r="Z46" s="101"/>
    </row>
    <row r="47" spans="1:26" ht="15.75" customHeight="1">
      <c r="A47" s="1216"/>
      <c r="B47" s="101"/>
      <c r="C47" s="1217"/>
      <c r="D47" s="1217"/>
      <c r="E47" s="1217"/>
      <c r="F47" s="101"/>
      <c r="G47" s="101"/>
      <c r="H47" s="101"/>
      <c r="I47" s="101"/>
      <c r="J47" s="1218"/>
      <c r="K47" s="1217"/>
      <c r="L47" s="101"/>
      <c r="M47" s="101"/>
      <c r="N47" s="101"/>
      <c r="O47" s="101"/>
      <c r="P47" s="101"/>
      <c r="Q47" s="101"/>
      <c r="R47" s="101"/>
      <c r="S47" s="101"/>
      <c r="T47" s="101"/>
      <c r="U47" s="101"/>
      <c r="V47" s="101"/>
      <c r="W47" s="101"/>
      <c r="X47" s="101"/>
      <c r="Y47" s="101"/>
      <c r="Z47" s="101"/>
    </row>
    <row r="48" spans="1:26" ht="15.75" customHeight="1">
      <c r="A48" s="1216"/>
      <c r="B48" s="101"/>
      <c r="C48" s="1217"/>
      <c r="D48" s="1217"/>
      <c r="E48" s="1217"/>
      <c r="F48" s="101"/>
      <c r="G48" s="101"/>
      <c r="H48" s="101"/>
      <c r="I48" s="101"/>
      <c r="J48" s="1218"/>
      <c r="K48" s="1217"/>
      <c r="L48" s="101"/>
      <c r="M48" s="101"/>
      <c r="N48" s="101"/>
      <c r="O48" s="101"/>
      <c r="P48" s="101"/>
      <c r="Q48" s="101"/>
      <c r="R48" s="101"/>
      <c r="S48" s="101"/>
      <c r="T48" s="101"/>
      <c r="U48" s="101"/>
      <c r="V48" s="101"/>
      <c r="W48" s="101"/>
      <c r="X48" s="101"/>
      <c r="Y48" s="101"/>
      <c r="Z48" s="101"/>
    </row>
    <row r="49" spans="1:26" ht="15.75" customHeight="1">
      <c r="A49" s="1216"/>
      <c r="B49" s="101"/>
      <c r="C49" s="1217"/>
      <c r="D49" s="1217"/>
      <c r="E49" s="1217"/>
      <c r="F49" s="101"/>
      <c r="G49" s="101"/>
      <c r="H49" s="101"/>
      <c r="I49" s="101"/>
      <c r="J49" s="1218"/>
      <c r="K49" s="1217"/>
      <c r="L49" s="101"/>
      <c r="M49" s="101"/>
      <c r="N49" s="101"/>
      <c r="O49" s="101"/>
      <c r="P49" s="101"/>
      <c r="Q49" s="101"/>
      <c r="R49" s="101"/>
      <c r="S49" s="101"/>
      <c r="T49" s="101"/>
      <c r="U49" s="101"/>
      <c r="V49" s="101"/>
      <c r="W49" s="101"/>
      <c r="X49" s="101"/>
      <c r="Y49" s="101"/>
      <c r="Z49" s="101"/>
    </row>
    <row r="50" spans="1:26" ht="15.75" customHeight="1">
      <c r="A50" s="1216"/>
      <c r="B50" s="101"/>
      <c r="C50" s="1217"/>
      <c r="D50" s="1217"/>
      <c r="E50" s="1217"/>
      <c r="F50" s="101"/>
      <c r="G50" s="101"/>
      <c r="H50" s="101"/>
      <c r="I50" s="101"/>
      <c r="J50" s="1218"/>
      <c r="K50" s="1217"/>
      <c r="L50" s="101"/>
      <c r="M50" s="101"/>
      <c r="N50" s="101"/>
      <c r="O50" s="101"/>
      <c r="P50" s="101"/>
      <c r="Q50" s="101"/>
      <c r="R50" s="101"/>
      <c r="S50" s="101"/>
      <c r="T50" s="101"/>
      <c r="U50" s="101"/>
      <c r="V50" s="101"/>
      <c r="W50" s="101"/>
      <c r="X50" s="101"/>
      <c r="Y50" s="101"/>
      <c r="Z50" s="101"/>
    </row>
    <row r="51" spans="1:26" ht="15.75" customHeight="1">
      <c r="A51" s="1216"/>
      <c r="B51" s="101"/>
      <c r="C51" s="1217"/>
      <c r="D51" s="1217"/>
      <c r="E51" s="1217"/>
      <c r="F51" s="101"/>
      <c r="G51" s="101"/>
      <c r="H51" s="101"/>
      <c r="I51" s="101"/>
      <c r="J51" s="1218"/>
      <c r="K51" s="1217"/>
      <c r="L51" s="101"/>
      <c r="M51" s="101"/>
      <c r="N51" s="101"/>
      <c r="O51" s="101"/>
      <c r="P51" s="101"/>
      <c r="Q51" s="101"/>
      <c r="R51" s="101"/>
      <c r="S51" s="101"/>
      <c r="T51" s="101"/>
      <c r="U51" s="101"/>
      <c r="V51" s="101"/>
      <c r="W51" s="101"/>
      <c r="X51" s="101"/>
      <c r="Y51" s="101"/>
      <c r="Z51" s="101"/>
    </row>
    <row r="52" spans="1:26" ht="15.75" customHeight="1">
      <c r="A52" s="1216"/>
      <c r="B52" s="101"/>
      <c r="C52" s="1217"/>
      <c r="D52" s="1217"/>
      <c r="E52" s="1217"/>
      <c r="F52" s="101"/>
      <c r="G52" s="101"/>
      <c r="H52" s="101"/>
      <c r="I52" s="101"/>
      <c r="J52" s="1218"/>
      <c r="K52" s="1217"/>
      <c r="L52" s="101"/>
      <c r="M52" s="101"/>
      <c r="N52" s="101"/>
      <c r="O52" s="101"/>
      <c r="P52" s="101"/>
      <c r="Q52" s="101"/>
      <c r="R52" s="101"/>
      <c r="S52" s="101"/>
      <c r="T52" s="101"/>
      <c r="U52" s="101"/>
      <c r="V52" s="101"/>
      <c r="W52" s="101"/>
      <c r="X52" s="101"/>
      <c r="Y52" s="101"/>
      <c r="Z52" s="101"/>
    </row>
    <row r="53" spans="1:26" ht="15.75" customHeight="1">
      <c r="A53" s="1216"/>
      <c r="B53" s="101"/>
      <c r="C53" s="1217"/>
      <c r="D53" s="1217"/>
      <c r="E53" s="1217"/>
      <c r="F53" s="101"/>
      <c r="G53" s="101"/>
      <c r="H53" s="101"/>
      <c r="I53" s="101"/>
      <c r="J53" s="1218"/>
      <c r="K53" s="1217"/>
      <c r="L53" s="101"/>
      <c r="M53" s="101"/>
      <c r="N53" s="101"/>
      <c r="O53" s="101"/>
      <c r="P53" s="101"/>
      <c r="Q53" s="101"/>
      <c r="R53" s="101"/>
      <c r="S53" s="101"/>
      <c r="T53" s="101"/>
      <c r="U53" s="101"/>
      <c r="V53" s="101"/>
      <c r="W53" s="101"/>
      <c r="X53" s="101"/>
      <c r="Y53" s="101"/>
      <c r="Z53" s="101"/>
    </row>
    <row r="54" spans="1:26" ht="15.75" customHeight="1">
      <c r="A54" s="1216"/>
      <c r="B54" s="101"/>
      <c r="C54" s="1217"/>
      <c r="D54" s="1217"/>
      <c r="E54" s="1217"/>
      <c r="F54" s="101"/>
      <c r="G54" s="101"/>
      <c r="H54" s="101"/>
      <c r="I54" s="101"/>
      <c r="J54" s="1218"/>
      <c r="K54" s="1217"/>
      <c r="L54" s="101"/>
      <c r="M54" s="101"/>
      <c r="N54" s="101"/>
      <c r="O54" s="101"/>
      <c r="P54" s="101"/>
      <c r="Q54" s="101"/>
      <c r="R54" s="101"/>
      <c r="S54" s="101"/>
      <c r="T54" s="101"/>
      <c r="U54" s="101"/>
      <c r="V54" s="101"/>
      <c r="W54" s="101"/>
      <c r="X54" s="101"/>
      <c r="Y54" s="101"/>
      <c r="Z54" s="101"/>
    </row>
    <row r="55" spans="1:26" ht="15.75" customHeight="1">
      <c r="A55" s="1216"/>
      <c r="B55" s="101"/>
      <c r="C55" s="1217"/>
      <c r="D55" s="1217"/>
      <c r="E55" s="1217"/>
      <c r="F55" s="101"/>
      <c r="G55" s="101"/>
      <c r="H55" s="101"/>
      <c r="I55" s="101"/>
      <c r="J55" s="1218"/>
      <c r="K55" s="1217"/>
      <c r="L55" s="101"/>
      <c r="M55" s="101"/>
      <c r="N55" s="101"/>
      <c r="O55" s="101"/>
      <c r="P55" s="101"/>
      <c r="Q55" s="101"/>
      <c r="R55" s="101"/>
      <c r="S55" s="101"/>
      <c r="T55" s="101"/>
      <c r="U55" s="101"/>
      <c r="V55" s="101"/>
      <c r="W55" s="101"/>
      <c r="X55" s="101"/>
      <c r="Y55" s="101"/>
      <c r="Z55" s="101"/>
    </row>
    <row r="56" spans="1:26" ht="15.75" customHeight="1">
      <c r="A56" s="1216"/>
      <c r="B56" s="101"/>
      <c r="C56" s="1217"/>
      <c r="D56" s="1217"/>
      <c r="E56" s="1217"/>
      <c r="F56" s="101"/>
      <c r="G56" s="101"/>
      <c r="H56" s="101"/>
      <c r="I56" s="101"/>
      <c r="J56" s="1218"/>
      <c r="K56" s="1217"/>
      <c r="L56" s="101"/>
      <c r="M56" s="101"/>
      <c r="N56" s="101"/>
      <c r="O56" s="101"/>
      <c r="P56" s="101"/>
      <c r="Q56" s="101"/>
      <c r="R56" s="101"/>
      <c r="S56" s="101"/>
      <c r="T56" s="101"/>
      <c r="U56" s="101"/>
      <c r="V56" s="101"/>
      <c r="W56" s="101"/>
      <c r="X56" s="101"/>
      <c r="Y56" s="101"/>
      <c r="Z56" s="101"/>
    </row>
    <row r="57" spans="1:26" ht="15.75" customHeight="1">
      <c r="A57" s="1216"/>
      <c r="B57" s="101"/>
      <c r="C57" s="1217"/>
      <c r="D57" s="1217"/>
      <c r="E57" s="1217"/>
      <c r="F57" s="101"/>
      <c r="G57" s="101"/>
      <c r="H57" s="101"/>
      <c r="I57" s="101"/>
      <c r="J57" s="1218"/>
      <c r="K57" s="1217"/>
      <c r="L57" s="101"/>
      <c r="M57" s="101"/>
      <c r="N57" s="101"/>
      <c r="O57" s="101"/>
      <c r="P57" s="101"/>
      <c r="Q57" s="101"/>
      <c r="R57" s="101"/>
      <c r="S57" s="101"/>
      <c r="T57" s="101"/>
      <c r="U57" s="101"/>
      <c r="V57" s="101"/>
      <c r="W57" s="101"/>
      <c r="X57" s="101"/>
      <c r="Y57" s="101"/>
      <c r="Z57" s="101"/>
    </row>
    <row r="58" spans="1:26" ht="15.75" customHeight="1">
      <c r="A58" s="1216"/>
      <c r="B58" s="101"/>
      <c r="C58" s="1217"/>
      <c r="D58" s="1217"/>
      <c r="E58" s="1217"/>
      <c r="F58" s="101"/>
      <c r="G58" s="101"/>
      <c r="H58" s="101"/>
      <c r="I58" s="101"/>
      <c r="J58" s="1218"/>
      <c r="K58" s="1217"/>
      <c r="L58" s="101"/>
      <c r="M58" s="101"/>
      <c r="N58" s="101"/>
      <c r="O58" s="101"/>
      <c r="P58" s="101"/>
      <c r="Q58" s="101"/>
      <c r="R58" s="101"/>
      <c r="S58" s="101"/>
      <c r="T58" s="101"/>
      <c r="U58" s="101"/>
      <c r="V58" s="101"/>
      <c r="W58" s="101"/>
      <c r="X58" s="101"/>
      <c r="Y58" s="101"/>
      <c r="Z58" s="101"/>
    </row>
    <row r="59" spans="1:26" ht="15.75" customHeight="1">
      <c r="A59" s="1216"/>
      <c r="B59" s="101"/>
      <c r="C59" s="1217"/>
      <c r="D59" s="1217"/>
      <c r="E59" s="1217"/>
      <c r="F59" s="101"/>
      <c r="G59" s="101"/>
      <c r="H59" s="101"/>
      <c r="I59" s="101"/>
      <c r="J59" s="1218"/>
      <c r="K59" s="1217"/>
      <c r="L59" s="101"/>
      <c r="M59" s="101"/>
      <c r="N59" s="101"/>
      <c r="O59" s="101"/>
      <c r="P59" s="101"/>
      <c r="Q59" s="101"/>
      <c r="R59" s="101"/>
      <c r="S59" s="101"/>
      <c r="T59" s="101"/>
      <c r="U59" s="101"/>
      <c r="V59" s="101"/>
      <c r="W59" s="101"/>
      <c r="X59" s="101"/>
      <c r="Y59" s="101"/>
      <c r="Z59" s="101"/>
    </row>
    <row r="60" spans="1:26" ht="15.75" customHeight="1">
      <c r="A60" s="1216"/>
      <c r="B60" s="101"/>
      <c r="C60" s="1217"/>
      <c r="D60" s="1217"/>
      <c r="E60" s="1217"/>
      <c r="F60" s="101"/>
      <c r="G60" s="101"/>
      <c r="H60" s="101"/>
      <c r="I60" s="101"/>
      <c r="J60" s="1218"/>
      <c r="K60" s="1217"/>
      <c r="L60" s="101"/>
      <c r="M60" s="101"/>
      <c r="N60" s="101"/>
      <c r="O60" s="101"/>
      <c r="P60" s="101"/>
      <c r="Q60" s="101"/>
      <c r="R60" s="101"/>
      <c r="S60" s="101"/>
      <c r="T60" s="101"/>
      <c r="U60" s="101"/>
      <c r="V60" s="101"/>
      <c r="W60" s="101"/>
      <c r="X60" s="101"/>
      <c r="Y60" s="101"/>
      <c r="Z60" s="101"/>
    </row>
    <row r="61" spans="1:26" ht="15.75" customHeight="1">
      <c r="A61" s="1216"/>
      <c r="B61" s="101"/>
      <c r="C61" s="1217"/>
      <c r="D61" s="1217"/>
      <c r="E61" s="1217"/>
      <c r="F61" s="101"/>
      <c r="G61" s="101"/>
      <c r="H61" s="101"/>
      <c r="I61" s="101"/>
      <c r="J61" s="1218"/>
      <c r="K61" s="1217"/>
      <c r="L61" s="101"/>
      <c r="M61" s="101"/>
      <c r="N61" s="101"/>
      <c r="O61" s="101"/>
      <c r="P61" s="101"/>
      <c r="Q61" s="101"/>
      <c r="R61" s="101"/>
      <c r="S61" s="101"/>
      <c r="T61" s="101"/>
      <c r="U61" s="101"/>
      <c r="V61" s="101"/>
      <c r="W61" s="101"/>
      <c r="X61" s="101"/>
      <c r="Y61" s="101"/>
      <c r="Z61" s="101"/>
    </row>
    <row r="62" spans="1:26" ht="15.75" customHeight="1">
      <c r="A62" s="1216"/>
      <c r="B62" s="101"/>
      <c r="C62" s="1217"/>
      <c r="D62" s="1217"/>
      <c r="E62" s="1217"/>
      <c r="F62" s="101"/>
      <c r="G62" s="101"/>
      <c r="H62" s="101"/>
      <c r="I62" s="101"/>
      <c r="J62" s="1218"/>
      <c r="K62" s="1217"/>
      <c r="L62" s="101"/>
      <c r="M62" s="101"/>
      <c r="N62" s="101"/>
      <c r="O62" s="101"/>
      <c r="P62" s="101"/>
      <c r="Q62" s="101"/>
      <c r="R62" s="101"/>
      <c r="S62" s="101"/>
      <c r="T62" s="101"/>
      <c r="U62" s="101"/>
      <c r="V62" s="101"/>
      <c r="W62" s="101"/>
      <c r="X62" s="101"/>
      <c r="Y62" s="101"/>
      <c r="Z62" s="101"/>
    </row>
    <row r="63" spans="1:26" ht="15.75" customHeight="1">
      <c r="A63" s="1216"/>
      <c r="B63" s="101"/>
      <c r="C63" s="1217"/>
      <c r="D63" s="1217"/>
      <c r="E63" s="1217"/>
      <c r="F63" s="101"/>
      <c r="G63" s="101"/>
      <c r="H63" s="101"/>
      <c r="I63" s="101"/>
      <c r="J63" s="1218"/>
      <c r="K63" s="1217"/>
      <c r="L63" s="101"/>
      <c r="M63" s="101"/>
      <c r="N63" s="101"/>
      <c r="O63" s="101"/>
      <c r="P63" s="101"/>
      <c r="Q63" s="101"/>
      <c r="R63" s="101"/>
      <c r="S63" s="101"/>
      <c r="T63" s="101"/>
      <c r="U63" s="101"/>
      <c r="V63" s="101"/>
      <c r="W63" s="101"/>
      <c r="X63" s="101"/>
      <c r="Y63" s="101"/>
      <c r="Z63" s="101"/>
    </row>
    <row r="64" spans="1:26" ht="15.75" customHeight="1">
      <c r="A64" s="1216"/>
      <c r="B64" s="101"/>
      <c r="C64" s="1217"/>
      <c r="D64" s="1217"/>
      <c r="E64" s="1217"/>
      <c r="F64" s="101"/>
      <c r="G64" s="101"/>
      <c r="H64" s="101"/>
      <c r="I64" s="101"/>
      <c r="J64" s="1218"/>
      <c r="K64" s="1217"/>
      <c r="L64" s="101"/>
      <c r="M64" s="101"/>
      <c r="N64" s="101"/>
      <c r="O64" s="101"/>
      <c r="P64" s="101"/>
      <c r="Q64" s="101"/>
      <c r="R64" s="101"/>
      <c r="S64" s="101"/>
      <c r="T64" s="101"/>
      <c r="U64" s="101"/>
      <c r="V64" s="101"/>
      <c r="W64" s="101"/>
      <c r="X64" s="101"/>
      <c r="Y64" s="101"/>
      <c r="Z64" s="101"/>
    </row>
    <row r="65" spans="1:26" ht="15.75" customHeight="1">
      <c r="A65" s="1216"/>
      <c r="B65" s="101"/>
      <c r="C65" s="1217"/>
      <c r="D65" s="1217"/>
      <c r="E65" s="1217"/>
      <c r="F65" s="101"/>
      <c r="G65" s="101"/>
      <c r="H65" s="101"/>
      <c r="I65" s="101"/>
      <c r="J65" s="1218"/>
      <c r="K65" s="1217"/>
      <c r="L65" s="101"/>
      <c r="M65" s="101"/>
      <c r="N65" s="101"/>
      <c r="O65" s="101"/>
      <c r="P65" s="101"/>
      <c r="Q65" s="101"/>
      <c r="R65" s="101"/>
      <c r="S65" s="101"/>
      <c r="T65" s="101"/>
      <c r="U65" s="101"/>
      <c r="V65" s="101"/>
      <c r="W65" s="101"/>
      <c r="X65" s="101"/>
      <c r="Y65" s="101"/>
      <c r="Z65" s="101"/>
    </row>
    <row r="66" spans="1:26" ht="15.75" customHeight="1">
      <c r="A66" s="1216"/>
      <c r="B66" s="101"/>
      <c r="C66" s="1217"/>
      <c r="D66" s="1217"/>
      <c r="E66" s="1217"/>
      <c r="F66" s="101"/>
      <c r="G66" s="101"/>
      <c r="H66" s="101"/>
      <c r="I66" s="101"/>
      <c r="J66" s="1218"/>
      <c r="K66" s="1217"/>
      <c r="L66" s="101"/>
      <c r="M66" s="101"/>
      <c r="N66" s="101"/>
      <c r="O66" s="101"/>
      <c r="P66" s="101"/>
      <c r="Q66" s="101"/>
      <c r="R66" s="101"/>
      <c r="S66" s="101"/>
      <c r="T66" s="101"/>
      <c r="U66" s="101"/>
      <c r="V66" s="101"/>
      <c r="W66" s="101"/>
      <c r="X66" s="101"/>
      <c r="Y66" s="101"/>
      <c r="Z66" s="101"/>
    </row>
    <row r="67" spans="1:26" ht="15.75" customHeight="1">
      <c r="A67" s="1216"/>
      <c r="B67" s="101"/>
      <c r="C67" s="1217"/>
      <c r="D67" s="1217"/>
      <c r="E67" s="1217"/>
      <c r="F67" s="101"/>
      <c r="G67" s="101"/>
      <c r="H67" s="101"/>
      <c r="I67" s="101"/>
      <c r="J67" s="1218"/>
      <c r="K67" s="1217"/>
      <c r="L67" s="101"/>
      <c r="M67" s="101"/>
      <c r="N67" s="101"/>
      <c r="O67" s="101"/>
      <c r="P67" s="101"/>
      <c r="Q67" s="101"/>
      <c r="R67" s="101"/>
      <c r="S67" s="101"/>
      <c r="T67" s="101"/>
      <c r="U67" s="101"/>
      <c r="V67" s="101"/>
      <c r="W67" s="101"/>
      <c r="X67" s="101"/>
      <c r="Y67" s="101"/>
      <c r="Z67" s="101"/>
    </row>
    <row r="68" spans="1:26" ht="15.75" customHeight="1">
      <c r="A68" s="1216"/>
      <c r="B68" s="101"/>
      <c r="C68" s="1217"/>
      <c r="D68" s="1217"/>
      <c r="E68" s="1217"/>
      <c r="F68" s="101"/>
      <c r="G68" s="101"/>
      <c r="H68" s="101"/>
      <c r="I68" s="101"/>
      <c r="J68" s="1218"/>
      <c r="K68" s="1217"/>
      <c r="L68" s="101"/>
      <c r="M68" s="101"/>
      <c r="N68" s="101"/>
      <c r="O68" s="101"/>
      <c r="P68" s="101"/>
      <c r="Q68" s="101"/>
      <c r="R68" s="101"/>
      <c r="S68" s="101"/>
      <c r="T68" s="101"/>
      <c r="U68" s="101"/>
      <c r="V68" s="101"/>
      <c r="W68" s="101"/>
      <c r="X68" s="101"/>
      <c r="Y68" s="101"/>
      <c r="Z68" s="101"/>
    </row>
    <row r="69" spans="1:26" ht="15.75" customHeight="1">
      <c r="A69" s="1216"/>
      <c r="B69" s="101"/>
      <c r="C69" s="1217"/>
      <c r="D69" s="1217"/>
      <c r="E69" s="1217"/>
      <c r="F69" s="101"/>
      <c r="G69" s="101"/>
      <c r="H69" s="101"/>
      <c r="I69" s="101"/>
      <c r="J69" s="1218"/>
      <c r="K69" s="1217"/>
      <c r="L69" s="101"/>
      <c r="M69" s="101"/>
      <c r="N69" s="101"/>
      <c r="O69" s="101"/>
      <c r="P69" s="101"/>
      <c r="Q69" s="101"/>
      <c r="R69" s="101"/>
      <c r="S69" s="101"/>
      <c r="T69" s="101"/>
      <c r="U69" s="101"/>
      <c r="V69" s="101"/>
      <c r="W69" s="101"/>
      <c r="X69" s="101"/>
      <c r="Y69" s="101"/>
      <c r="Z69" s="101"/>
    </row>
    <row r="70" spans="1:26" ht="15.75" customHeight="1">
      <c r="A70" s="1216"/>
      <c r="B70" s="101"/>
      <c r="C70" s="1217"/>
      <c r="D70" s="1217"/>
      <c r="E70" s="1217"/>
      <c r="F70" s="101"/>
      <c r="G70" s="101"/>
      <c r="H70" s="101"/>
      <c r="I70" s="101"/>
      <c r="J70" s="1218"/>
      <c r="K70" s="1217"/>
      <c r="L70" s="101"/>
      <c r="M70" s="101"/>
      <c r="N70" s="101"/>
      <c r="O70" s="101"/>
      <c r="P70" s="101"/>
      <c r="Q70" s="101"/>
      <c r="R70" s="101"/>
      <c r="S70" s="101"/>
      <c r="T70" s="101"/>
      <c r="U70" s="101"/>
      <c r="V70" s="101"/>
      <c r="W70" s="101"/>
      <c r="X70" s="101"/>
      <c r="Y70" s="101"/>
      <c r="Z70" s="101"/>
    </row>
    <row r="71" spans="1:26" ht="15.75" customHeight="1">
      <c r="A71" s="1216"/>
      <c r="B71" s="101"/>
      <c r="C71" s="1217"/>
      <c r="D71" s="1217"/>
      <c r="E71" s="1217"/>
      <c r="F71" s="101"/>
      <c r="G71" s="101"/>
      <c r="H71" s="101"/>
      <c r="I71" s="101"/>
      <c r="J71" s="1218"/>
      <c r="K71" s="1217"/>
      <c r="L71" s="101"/>
      <c r="M71" s="101"/>
      <c r="N71" s="101"/>
      <c r="O71" s="101"/>
      <c r="P71" s="101"/>
      <c r="Q71" s="101"/>
      <c r="R71" s="101"/>
      <c r="S71" s="101"/>
      <c r="T71" s="101"/>
      <c r="U71" s="101"/>
      <c r="V71" s="101"/>
      <c r="W71" s="101"/>
      <c r="X71" s="101"/>
      <c r="Y71" s="101"/>
      <c r="Z71" s="101"/>
    </row>
    <row r="72" spans="1:26" ht="15.75" customHeight="1">
      <c r="A72" s="1216"/>
      <c r="B72" s="101"/>
      <c r="C72" s="1217"/>
      <c r="D72" s="1217"/>
      <c r="E72" s="1217"/>
      <c r="F72" s="101"/>
      <c r="G72" s="101"/>
      <c r="H72" s="101"/>
      <c r="I72" s="101"/>
      <c r="J72" s="1218"/>
      <c r="K72" s="1217"/>
      <c r="L72" s="101"/>
      <c r="M72" s="101"/>
      <c r="N72" s="101"/>
      <c r="O72" s="101"/>
      <c r="P72" s="101"/>
      <c r="Q72" s="101"/>
      <c r="R72" s="101"/>
      <c r="S72" s="101"/>
      <c r="T72" s="101"/>
      <c r="U72" s="101"/>
      <c r="V72" s="101"/>
      <c r="W72" s="101"/>
      <c r="X72" s="101"/>
      <c r="Y72" s="101"/>
      <c r="Z72" s="101"/>
    </row>
    <row r="73" spans="1:26" ht="15.75" customHeight="1">
      <c r="A73" s="1216"/>
      <c r="B73" s="101"/>
      <c r="C73" s="1217"/>
      <c r="D73" s="1217"/>
      <c r="E73" s="1217"/>
      <c r="F73" s="101"/>
      <c r="G73" s="101"/>
      <c r="H73" s="101"/>
      <c r="I73" s="101"/>
      <c r="J73" s="1218"/>
      <c r="K73" s="1217"/>
      <c r="L73" s="101"/>
      <c r="M73" s="101"/>
      <c r="N73" s="101"/>
      <c r="O73" s="101"/>
      <c r="P73" s="101"/>
      <c r="Q73" s="101"/>
      <c r="R73" s="101"/>
      <c r="S73" s="101"/>
      <c r="T73" s="101"/>
      <c r="U73" s="101"/>
      <c r="V73" s="101"/>
      <c r="W73" s="101"/>
      <c r="X73" s="101"/>
      <c r="Y73" s="101"/>
      <c r="Z73" s="101"/>
    </row>
    <row r="74" spans="1:26" ht="15.75" customHeight="1">
      <c r="A74" s="1216"/>
      <c r="B74" s="101"/>
      <c r="C74" s="1217"/>
      <c r="D74" s="1217"/>
      <c r="E74" s="1217"/>
      <c r="F74" s="101"/>
      <c r="G74" s="101"/>
      <c r="H74" s="101"/>
      <c r="I74" s="101"/>
      <c r="J74" s="1218"/>
      <c r="K74" s="1217"/>
      <c r="L74" s="101"/>
      <c r="M74" s="101"/>
      <c r="N74" s="101"/>
      <c r="O74" s="101"/>
      <c r="P74" s="101"/>
      <c r="Q74" s="101"/>
      <c r="R74" s="101"/>
      <c r="S74" s="101"/>
      <c r="T74" s="101"/>
      <c r="U74" s="101"/>
      <c r="V74" s="101"/>
      <c r="W74" s="101"/>
      <c r="X74" s="101"/>
      <c r="Y74" s="101"/>
      <c r="Z74" s="101"/>
    </row>
    <row r="75" spans="1:26" ht="15.75" customHeight="1">
      <c r="A75" s="1216"/>
      <c r="B75" s="101"/>
      <c r="C75" s="1217"/>
      <c r="D75" s="1217"/>
      <c r="E75" s="1217"/>
      <c r="F75" s="101"/>
      <c r="G75" s="101"/>
      <c r="H75" s="101"/>
      <c r="I75" s="101"/>
      <c r="J75" s="1218"/>
      <c r="K75" s="1217"/>
      <c r="L75" s="101"/>
      <c r="M75" s="101"/>
      <c r="N75" s="101"/>
      <c r="O75" s="101"/>
      <c r="P75" s="101"/>
      <c r="Q75" s="101"/>
      <c r="R75" s="101"/>
      <c r="S75" s="101"/>
      <c r="T75" s="101"/>
      <c r="U75" s="101"/>
      <c r="V75" s="101"/>
      <c r="W75" s="101"/>
      <c r="X75" s="101"/>
      <c r="Y75" s="101"/>
      <c r="Z75" s="101"/>
    </row>
    <row r="76" spans="1:26" ht="15.75" customHeight="1">
      <c r="A76" s="1216"/>
      <c r="B76" s="101"/>
      <c r="C76" s="1217"/>
      <c r="D76" s="1217"/>
      <c r="E76" s="1217"/>
      <c r="F76" s="101"/>
      <c r="G76" s="101"/>
      <c r="H76" s="101"/>
      <c r="I76" s="101"/>
      <c r="J76" s="1218"/>
      <c r="K76" s="1217"/>
      <c r="L76" s="101"/>
      <c r="M76" s="101"/>
      <c r="N76" s="101"/>
      <c r="O76" s="101"/>
      <c r="P76" s="101"/>
      <c r="Q76" s="101"/>
      <c r="R76" s="101"/>
      <c r="S76" s="101"/>
      <c r="T76" s="101"/>
      <c r="U76" s="101"/>
      <c r="V76" s="101"/>
      <c r="W76" s="101"/>
      <c r="X76" s="101"/>
      <c r="Y76" s="101"/>
      <c r="Z76" s="101"/>
    </row>
    <row r="77" spans="1:26" ht="15.75" customHeight="1">
      <c r="A77" s="1216"/>
      <c r="B77" s="101"/>
      <c r="C77" s="1217"/>
      <c r="D77" s="1217"/>
      <c r="E77" s="1217"/>
      <c r="F77" s="101"/>
      <c r="G77" s="101"/>
      <c r="H77" s="101"/>
      <c r="I77" s="101"/>
      <c r="J77" s="1218"/>
      <c r="K77" s="1217"/>
      <c r="L77" s="101"/>
      <c r="M77" s="101"/>
      <c r="N77" s="101"/>
      <c r="O77" s="101"/>
      <c r="P77" s="101"/>
      <c r="Q77" s="101"/>
      <c r="R77" s="101"/>
      <c r="S77" s="101"/>
      <c r="T77" s="101"/>
      <c r="U77" s="101"/>
      <c r="V77" s="101"/>
      <c r="W77" s="101"/>
      <c r="X77" s="101"/>
      <c r="Y77" s="101"/>
      <c r="Z77" s="101"/>
    </row>
    <row r="78" spans="1:26" ht="15.75" customHeight="1">
      <c r="A78" s="1216"/>
      <c r="B78" s="101"/>
      <c r="C78" s="1217"/>
      <c r="D78" s="1217"/>
      <c r="E78" s="1217"/>
      <c r="F78" s="101"/>
      <c r="G78" s="101"/>
      <c r="H78" s="101"/>
      <c r="I78" s="101"/>
      <c r="J78" s="1218"/>
      <c r="K78" s="1217"/>
      <c r="L78" s="101"/>
      <c r="M78" s="101"/>
      <c r="N78" s="101"/>
      <c r="O78" s="101"/>
      <c r="P78" s="101"/>
      <c r="Q78" s="101"/>
      <c r="R78" s="101"/>
      <c r="S78" s="101"/>
      <c r="T78" s="101"/>
      <c r="U78" s="101"/>
      <c r="V78" s="101"/>
      <c r="W78" s="101"/>
      <c r="X78" s="101"/>
      <c r="Y78" s="101"/>
      <c r="Z78" s="101"/>
    </row>
    <row r="79" spans="1:26" ht="15.75" customHeight="1">
      <c r="A79" s="1216"/>
      <c r="B79" s="101"/>
      <c r="C79" s="1217"/>
      <c r="D79" s="1217"/>
      <c r="E79" s="1217"/>
      <c r="F79" s="101"/>
      <c r="G79" s="101"/>
      <c r="H79" s="101"/>
      <c r="I79" s="101"/>
      <c r="J79" s="1218"/>
      <c r="K79" s="1217"/>
      <c r="L79" s="101"/>
      <c r="M79" s="101"/>
      <c r="N79" s="101"/>
      <c r="O79" s="101"/>
      <c r="P79" s="101"/>
      <c r="Q79" s="101"/>
      <c r="R79" s="101"/>
      <c r="S79" s="101"/>
      <c r="T79" s="101"/>
      <c r="U79" s="101"/>
      <c r="V79" s="101"/>
      <c r="W79" s="101"/>
      <c r="X79" s="101"/>
      <c r="Y79" s="101"/>
      <c r="Z79" s="101"/>
    </row>
    <row r="80" spans="1:26" ht="15.75" customHeight="1">
      <c r="A80" s="1216"/>
      <c r="B80" s="101"/>
      <c r="C80" s="1217"/>
      <c r="D80" s="1217"/>
      <c r="E80" s="1217"/>
      <c r="F80" s="101"/>
      <c r="G80" s="101"/>
      <c r="H80" s="101"/>
      <c r="I80" s="101"/>
      <c r="J80" s="1218"/>
      <c r="K80" s="1217"/>
      <c r="L80" s="101"/>
      <c r="M80" s="101"/>
      <c r="N80" s="101"/>
      <c r="O80" s="101"/>
      <c r="P80" s="101"/>
      <c r="Q80" s="101"/>
      <c r="R80" s="101"/>
      <c r="S80" s="101"/>
      <c r="T80" s="101"/>
      <c r="U80" s="101"/>
      <c r="V80" s="101"/>
      <c r="W80" s="101"/>
      <c r="X80" s="101"/>
      <c r="Y80" s="101"/>
      <c r="Z80" s="101"/>
    </row>
    <row r="81" spans="1:26" ht="15.75" customHeight="1">
      <c r="A81" s="1216"/>
      <c r="B81" s="101"/>
      <c r="C81" s="1217"/>
      <c r="D81" s="1217"/>
      <c r="E81" s="1217"/>
      <c r="F81" s="101"/>
      <c r="G81" s="101"/>
      <c r="H81" s="101"/>
      <c r="I81" s="101"/>
      <c r="J81" s="1218"/>
      <c r="K81" s="1217"/>
      <c r="L81" s="101"/>
      <c r="M81" s="101"/>
      <c r="N81" s="101"/>
      <c r="O81" s="101"/>
      <c r="P81" s="101"/>
      <c r="Q81" s="101"/>
      <c r="R81" s="101"/>
      <c r="S81" s="101"/>
      <c r="T81" s="101"/>
      <c r="U81" s="101"/>
      <c r="V81" s="101"/>
      <c r="W81" s="101"/>
      <c r="X81" s="101"/>
      <c r="Y81" s="101"/>
      <c r="Z81" s="101"/>
    </row>
    <row r="82" spans="1:26" ht="15.75" customHeight="1">
      <c r="A82" s="1216"/>
      <c r="B82" s="101"/>
      <c r="C82" s="1217"/>
      <c r="D82" s="1217"/>
      <c r="E82" s="1217"/>
      <c r="F82" s="101"/>
      <c r="G82" s="101"/>
      <c r="H82" s="101"/>
      <c r="I82" s="101"/>
      <c r="J82" s="1218"/>
      <c r="K82" s="1217"/>
      <c r="L82" s="101"/>
      <c r="M82" s="101"/>
      <c r="N82" s="101"/>
      <c r="O82" s="101"/>
      <c r="P82" s="101"/>
      <c r="Q82" s="101"/>
      <c r="R82" s="101"/>
      <c r="S82" s="101"/>
      <c r="T82" s="101"/>
      <c r="U82" s="101"/>
      <c r="V82" s="101"/>
      <c r="W82" s="101"/>
      <c r="X82" s="101"/>
      <c r="Y82" s="101"/>
      <c r="Z82" s="101"/>
    </row>
    <row r="83" spans="1:26" ht="15.75" customHeight="1">
      <c r="A83" s="1216"/>
      <c r="B83" s="101"/>
      <c r="C83" s="1217"/>
      <c r="D83" s="1217"/>
      <c r="E83" s="1217"/>
      <c r="F83" s="101"/>
      <c r="G83" s="101"/>
      <c r="H83" s="101"/>
      <c r="I83" s="101"/>
      <c r="J83" s="1218"/>
      <c r="K83" s="1217"/>
      <c r="L83" s="101"/>
      <c r="M83" s="101"/>
      <c r="N83" s="101"/>
      <c r="O83" s="101"/>
      <c r="P83" s="101"/>
      <c r="Q83" s="101"/>
      <c r="R83" s="101"/>
      <c r="S83" s="101"/>
      <c r="T83" s="101"/>
      <c r="U83" s="101"/>
      <c r="V83" s="101"/>
      <c r="W83" s="101"/>
      <c r="X83" s="101"/>
      <c r="Y83" s="101"/>
      <c r="Z83" s="101"/>
    </row>
    <row r="84" spans="1:26" ht="15.75" customHeight="1">
      <c r="A84" s="1216"/>
      <c r="B84" s="101"/>
      <c r="C84" s="1217"/>
      <c r="D84" s="1217"/>
      <c r="E84" s="1217"/>
      <c r="F84" s="101"/>
      <c r="G84" s="101"/>
      <c r="H84" s="101"/>
      <c r="I84" s="101"/>
      <c r="J84" s="1218"/>
      <c r="K84" s="1217"/>
      <c r="L84" s="101"/>
      <c r="M84" s="101"/>
      <c r="N84" s="101"/>
      <c r="O84" s="101"/>
      <c r="P84" s="101"/>
      <c r="Q84" s="101"/>
      <c r="R84" s="101"/>
      <c r="S84" s="101"/>
      <c r="T84" s="101"/>
      <c r="U84" s="101"/>
      <c r="V84" s="101"/>
      <c r="W84" s="101"/>
      <c r="X84" s="101"/>
      <c r="Y84" s="101"/>
      <c r="Z84" s="101"/>
    </row>
    <row r="85" spans="1:26" ht="15.75" customHeight="1">
      <c r="A85" s="1216"/>
      <c r="B85" s="101"/>
      <c r="C85" s="1217"/>
      <c r="D85" s="1217"/>
      <c r="E85" s="1217"/>
      <c r="F85" s="101"/>
      <c r="G85" s="101"/>
      <c r="H85" s="101"/>
      <c r="I85" s="101"/>
      <c r="J85" s="1218"/>
      <c r="K85" s="1217"/>
      <c r="L85" s="101"/>
      <c r="M85" s="101"/>
      <c r="N85" s="101"/>
      <c r="O85" s="101"/>
      <c r="P85" s="101"/>
      <c r="Q85" s="101"/>
      <c r="R85" s="101"/>
      <c r="S85" s="101"/>
      <c r="T85" s="101"/>
      <c r="U85" s="101"/>
      <c r="V85" s="101"/>
      <c r="W85" s="101"/>
      <c r="X85" s="101"/>
      <c r="Y85" s="101"/>
      <c r="Z85" s="101"/>
    </row>
    <row r="86" spans="1:26" ht="15.75" customHeight="1">
      <c r="A86" s="1216"/>
      <c r="B86" s="101"/>
      <c r="C86" s="1217"/>
      <c r="D86" s="1217"/>
      <c r="E86" s="1217"/>
      <c r="F86" s="101"/>
      <c r="G86" s="101"/>
      <c r="H86" s="101"/>
      <c r="I86" s="101"/>
      <c r="J86" s="1218"/>
      <c r="K86" s="1217"/>
      <c r="L86" s="101"/>
      <c r="M86" s="101"/>
      <c r="N86" s="101"/>
      <c r="O86" s="101"/>
      <c r="P86" s="101"/>
      <c r="Q86" s="101"/>
      <c r="R86" s="101"/>
      <c r="S86" s="101"/>
      <c r="T86" s="101"/>
      <c r="U86" s="101"/>
      <c r="V86" s="101"/>
      <c r="W86" s="101"/>
      <c r="X86" s="101"/>
      <c r="Y86" s="101"/>
      <c r="Z86" s="101"/>
    </row>
    <row r="87" spans="1:26" ht="15.75" customHeight="1">
      <c r="A87" s="1216"/>
      <c r="B87" s="101"/>
      <c r="C87" s="1217"/>
      <c r="D87" s="1217"/>
      <c r="E87" s="1217"/>
      <c r="F87" s="101"/>
      <c r="G87" s="101"/>
      <c r="H87" s="101"/>
      <c r="I87" s="101"/>
      <c r="J87" s="1218"/>
      <c r="K87" s="1217"/>
      <c r="L87" s="101"/>
      <c r="M87" s="101"/>
      <c r="N87" s="101"/>
      <c r="O87" s="101"/>
      <c r="P87" s="101"/>
      <c r="Q87" s="101"/>
      <c r="R87" s="101"/>
      <c r="S87" s="101"/>
      <c r="T87" s="101"/>
      <c r="U87" s="101"/>
      <c r="V87" s="101"/>
      <c r="W87" s="101"/>
      <c r="X87" s="101"/>
      <c r="Y87" s="101"/>
      <c r="Z87" s="101"/>
    </row>
    <row r="88" spans="1:26" ht="15.75" customHeight="1">
      <c r="A88" s="1216"/>
      <c r="B88" s="101"/>
      <c r="C88" s="1217"/>
      <c r="D88" s="1217"/>
      <c r="E88" s="1217"/>
      <c r="F88" s="101"/>
      <c r="G88" s="101"/>
      <c r="H88" s="101"/>
      <c r="I88" s="101"/>
      <c r="J88" s="1218"/>
      <c r="K88" s="1217"/>
      <c r="L88" s="101"/>
      <c r="M88" s="101"/>
      <c r="N88" s="101"/>
      <c r="O88" s="101"/>
      <c r="P88" s="101"/>
      <c r="Q88" s="101"/>
      <c r="R88" s="101"/>
      <c r="S88" s="101"/>
      <c r="T88" s="101"/>
      <c r="U88" s="101"/>
      <c r="V88" s="101"/>
      <c r="W88" s="101"/>
      <c r="X88" s="101"/>
      <c r="Y88" s="101"/>
      <c r="Z88" s="101"/>
    </row>
    <row r="89" spans="1:26" ht="15.75" customHeight="1">
      <c r="A89" s="1216"/>
      <c r="B89" s="101"/>
      <c r="C89" s="1217"/>
      <c r="D89" s="1217"/>
      <c r="E89" s="1217"/>
      <c r="F89" s="101"/>
      <c r="G89" s="101"/>
      <c r="H89" s="101"/>
      <c r="I89" s="101"/>
      <c r="J89" s="1218"/>
      <c r="K89" s="1217"/>
      <c r="L89" s="101"/>
      <c r="M89" s="101"/>
      <c r="N89" s="101"/>
      <c r="O89" s="101"/>
      <c r="P89" s="101"/>
      <c r="Q89" s="101"/>
      <c r="R89" s="101"/>
      <c r="S89" s="101"/>
      <c r="T89" s="101"/>
      <c r="U89" s="101"/>
      <c r="V89" s="101"/>
      <c r="W89" s="101"/>
      <c r="X89" s="101"/>
      <c r="Y89" s="101"/>
      <c r="Z89" s="101"/>
    </row>
    <row r="90" spans="1:26" ht="15.75" customHeight="1">
      <c r="A90" s="1216"/>
      <c r="B90" s="101"/>
      <c r="C90" s="1217"/>
      <c r="D90" s="1217"/>
      <c r="E90" s="1217"/>
      <c r="F90" s="101"/>
      <c r="G90" s="101"/>
      <c r="H90" s="101"/>
      <c r="I90" s="101"/>
      <c r="J90" s="1218"/>
      <c r="K90" s="1217"/>
      <c r="L90" s="101"/>
      <c r="M90" s="101"/>
      <c r="N90" s="101"/>
      <c r="O90" s="101"/>
      <c r="P90" s="101"/>
      <c r="Q90" s="101"/>
      <c r="R90" s="101"/>
      <c r="S90" s="101"/>
      <c r="T90" s="101"/>
      <c r="U90" s="101"/>
      <c r="V90" s="101"/>
      <c r="W90" s="101"/>
      <c r="X90" s="101"/>
      <c r="Y90" s="101"/>
      <c r="Z90" s="101"/>
    </row>
    <row r="91" spans="1:26" ht="15.75" customHeight="1">
      <c r="A91" s="1216"/>
      <c r="B91" s="101"/>
      <c r="C91" s="1217"/>
      <c r="D91" s="1217"/>
      <c r="E91" s="1217"/>
      <c r="F91" s="101"/>
      <c r="G91" s="101"/>
      <c r="H91" s="101"/>
      <c r="I91" s="101"/>
      <c r="J91" s="1218"/>
      <c r="K91" s="1217"/>
      <c r="L91" s="101"/>
      <c r="M91" s="101"/>
      <c r="N91" s="101"/>
      <c r="O91" s="101"/>
      <c r="P91" s="101"/>
      <c r="Q91" s="101"/>
      <c r="R91" s="101"/>
      <c r="S91" s="101"/>
      <c r="T91" s="101"/>
      <c r="U91" s="101"/>
      <c r="V91" s="101"/>
      <c r="W91" s="101"/>
      <c r="X91" s="101"/>
      <c r="Y91" s="101"/>
      <c r="Z91" s="101"/>
    </row>
    <row r="92" spans="1:26" ht="15.75" customHeight="1">
      <c r="A92" s="1216"/>
      <c r="B92" s="101"/>
      <c r="C92" s="1217"/>
      <c r="D92" s="1217"/>
      <c r="E92" s="1217"/>
      <c r="F92" s="101"/>
      <c r="G92" s="101"/>
      <c r="H92" s="101"/>
      <c r="I92" s="101"/>
      <c r="J92" s="1218"/>
      <c r="K92" s="1217"/>
      <c r="L92" s="101"/>
      <c r="M92" s="101"/>
      <c r="N92" s="101"/>
      <c r="O92" s="101"/>
      <c r="P92" s="101"/>
      <c r="Q92" s="101"/>
      <c r="R92" s="101"/>
      <c r="S92" s="101"/>
      <c r="T92" s="101"/>
      <c r="U92" s="101"/>
      <c r="V92" s="101"/>
      <c r="W92" s="101"/>
      <c r="X92" s="101"/>
      <c r="Y92" s="101"/>
      <c r="Z92" s="101"/>
    </row>
    <row r="93" spans="1:26" ht="15.75" customHeight="1">
      <c r="A93" s="1216"/>
      <c r="B93" s="101"/>
      <c r="C93" s="1217"/>
      <c r="D93" s="1217"/>
      <c r="E93" s="1217"/>
      <c r="F93" s="101"/>
      <c r="G93" s="101"/>
      <c r="H93" s="101"/>
      <c r="I93" s="101"/>
      <c r="J93" s="1218"/>
      <c r="K93" s="1217"/>
      <c r="L93" s="101"/>
      <c r="M93" s="101"/>
      <c r="N93" s="101"/>
      <c r="O93" s="101"/>
      <c r="P93" s="101"/>
      <c r="Q93" s="101"/>
      <c r="R93" s="101"/>
      <c r="S93" s="101"/>
      <c r="T93" s="101"/>
      <c r="U93" s="101"/>
      <c r="V93" s="101"/>
      <c r="W93" s="101"/>
      <c r="X93" s="101"/>
      <c r="Y93" s="101"/>
      <c r="Z93" s="101"/>
    </row>
    <row r="94" spans="1:26" ht="15.75" customHeight="1">
      <c r="A94" s="1216"/>
      <c r="B94" s="101"/>
      <c r="C94" s="1217"/>
      <c r="D94" s="1217"/>
      <c r="E94" s="1217"/>
      <c r="F94" s="101"/>
      <c r="G94" s="101"/>
      <c r="H94" s="101"/>
      <c r="I94" s="101"/>
      <c r="J94" s="1218"/>
      <c r="K94" s="1217"/>
      <c r="L94" s="101"/>
      <c r="M94" s="101"/>
      <c r="N94" s="101"/>
      <c r="O94" s="101"/>
      <c r="P94" s="101"/>
      <c r="Q94" s="101"/>
      <c r="R94" s="101"/>
      <c r="S94" s="101"/>
      <c r="T94" s="101"/>
      <c r="U94" s="101"/>
      <c r="V94" s="101"/>
      <c r="W94" s="101"/>
      <c r="X94" s="101"/>
      <c r="Y94" s="101"/>
      <c r="Z94" s="101"/>
    </row>
    <row r="95" spans="1:26" ht="15.75" customHeight="1">
      <c r="A95" s="1216"/>
      <c r="B95" s="101"/>
      <c r="C95" s="1217"/>
      <c r="D95" s="1217"/>
      <c r="E95" s="1217"/>
      <c r="F95" s="101"/>
      <c r="G95" s="101"/>
      <c r="H95" s="101"/>
      <c r="I95" s="101"/>
      <c r="J95" s="1218"/>
      <c r="K95" s="1217"/>
      <c r="L95" s="101"/>
      <c r="M95" s="101"/>
      <c r="N95" s="101"/>
      <c r="O95" s="101"/>
      <c r="P95" s="101"/>
      <c r="Q95" s="101"/>
      <c r="R95" s="101"/>
      <c r="S95" s="101"/>
      <c r="T95" s="101"/>
      <c r="U95" s="101"/>
      <c r="V95" s="101"/>
      <c r="W95" s="101"/>
      <c r="X95" s="101"/>
      <c r="Y95" s="101"/>
      <c r="Z95" s="101"/>
    </row>
    <row r="96" spans="1:26" ht="15.75" customHeight="1">
      <c r="A96" s="1216"/>
      <c r="B96" s="101"/>
      <c r="C96" s="1217"/>
      <c r="D96" s="1217"/>
      <c r="E96" s="1217"/>
      <c r="F96" s="101"/>
      <c r="G96" s="101"/>
      <c r="H96" s="101"/>
      <c r="I96" s="101"/>
      <c r="J96" s="1218"/>
      <c r="K96" s="1217"/>
      <c r="L96" s="101"/>
      <c r="M96" s="101"/>
      <c r="N96" s="101"/>
      <c r="O96" s="101"/>
      <c r="P96" s="101"/>
      <c r="Q96" s="101"/>
      <c r="R96" s="101"/>
      <c r="S96" s="101"/>
      <c r="T96" s="101"/>
      <c r="U96" s="101"/>
      <c r="V96" s="101"/>
      <c r="W96" s="101"/>
      <c r="X96" s="101"/>
      <c r="Y96" s="101"/>
      <c r="Z96" s="101"/>
    </row>
    <row r="97" spans="1:26" ht="15.75" customHeight="1">
      <c r="A97" s="1216"/>
      <c r="B97" s="101"/>
      <c r="C97" s="1217"/>
      <c r="D97" s="1217"/>
      <c r="E97" s="1217"/>
      <c r="F97" s="101"/>
      <c r="G97" s="101"/>
      <c r="H97" s="101"/>
      <c r="I97" s="101"/>
      <c r="J97" s="1218"/>
      <c r="K97" s="1217"/>
      <c r="L97" s="101"/>
      <c r="M97" s="101"/>
      <c r="N97" s="101"/>
      <c r="O97" s="101"/>
      <c r="P97" s="101"/>
      <c r="Q97" s="101"/>
      <c r="R97" s="101"/>
      <c r="S97" s="101"/>
      <c r="T97" s="101"/>
      <c r="U97" s="101"/>
      <c r="V97" s="101"/>
      <c r="W97" s="101"/>
      <c r="X97" s="101"/>
      <c r="Y97" s="101"/>
      <c r="Z97" s="101"/>
    </row>
    <row r="98" spans="1:26" ht="15.75" customHeight="1">
      <c r="A98" s="1216"/>
      <c r="B98" s="101"/>
      <c r="C98" s="1217"/>
      <c r="D98" s="1217"/>
      <c r="E98" s="1217"/>
      <c r="F98" s="101"/>
      <c r="G98" s="101"/>
      <c r="H98" s="101"/>
      <c r="I98" s="101"/>
      <c r="J98" s="1218"/>
      <c r="K98" s="1217"/>
      <c r="L98" s="101"/>
      <c r="M98" s="101"/>
      <c r="N98" s="101"/>
      <c r="O98" s="101"/>
      <c r="P98" s="101"/>
      <c r="Q98" s="101"/>
      <c r="R98" s="101"/>
      <c r="S98" s="101"/>
      <c r="T98" s="101"/>
      <c r="U98" s="101"/>
      <c r="V98" s="101"/>
      <c r="W98" s="101"/>
      <c r="X98" s="101"/>
      <c r="Y98" s="101"/>
      <c r="Z98" s="101"/>
    </row>
    <row r="99" spans="1:26" ht="15.75" customHeight="1">
      <c r="A99" s="1216"/>
      <c r="B99" s="101"/>
      <c r="C99" s="1217"/>
      <c r="D99" s="1217"/>
      <c r="E99" s="1217"/>
      <c r="F99" s="101"/>
      <c r="G99" s="101"/>
      <c r="H99" s="101"/>
      <c r="I99" s="101"/>
      <c r="J99" s="1218"/>
      <c r="K99" s="1217"/>
      <c r="L99" s="101"/>
      <c r="M99" s="101"/>
      <c r="N99" s="101"/>
      <c r="O99" s="101"/>
      <c r="P99" s="101"/>
      <c r="Q99" s="101"/>
      <c r="R99" s="101"/>
      <c r="S99" s="101"/>
      <c r="T99" s="101"/>
      <c r="U99" s="101"/>
      <c r="V99" s="101"/>
      <c r="W99" s="101"/>
      <c r="X99" s="101"/>
      <c r="Y99" s="101"/>
      <c r="Z99" s="101"/>
    </row>
    <row r="100" spans="1:26" ht="15.75" customHeight="1">
      <c r="A100" s="1216"/>
      <c r="B100" s="101"/>
      <c r="C100" s="1217"/>
      <c r="D100" s="1217"/>
      <c r="E100" s="1217"/>
      <c r="F100" s="101"/>
      <c r="G100" s="101"/>
      <c r="H100" s="101"/>
      <c r="I100" s="101"/>
      <c r="J100" s="1218"/>
      <c r="K100" s="1217"/>
      <c r="L100" s="101"/>
      <c r="M100" s="101"/>
      <c r="N100" s="101"/>
      <c r="O100" s="101"/>
      <c r="P100" s="101"/>
      <c r="Q100" s="101"/>
      <c r="R100" s="101"/>
      <c r="S100" s="101"/>
      <c r="T100" s="101"/>
      <c r="U100" s="101"/>
      <c r="V100" s="101"/>
      <c r="W100" s="101"/>
      <c r="X100" s="101"/>
      <c r="Y100" s="101"/>
      <c r="Z100" s="101"/>
    </row>
    <row r="101" spans="1:26" ht="15.75" customHeight="1">
      <c r="A101" s="1216"/>
      <c r="B101" s="101"/>
      <c r="C101" s="1217"/>
      <c r="D101" s="1217"/>
      <c r="E101" s="1217"/>
      <c r="F101" s="101"/>
      <c r="G101" s="101"/>
      <c r="H101" s="101"/>
      <c r="I101" s="101"/>
      <c r="J101" s="1218"/>
      <c r="K101" s="1217"/>
      <c r="L101" s="101"/>
      <c r="M101" s="101"/>
      <c r="N101" s="101"/>
      <c r="O101" s="101"/>
      <c r="P101" s="101"/>
      <c r="Q101" s="101"/>
      <c r="R101" s="101"/>
      <c r="S101" s="101"/>
      <c r="T101" s="101"/>
      <c r="U101" s="101"/>
      <c r="V101" s="101"/>
      <c r="W101" s="101"/>
      <c r="X101" s="101"/>
      <c r="Y101" s="101"/>
      <c r="Z101" s="101"/>
    </row>
    <row r="102" spans="1:26" ht="15.75" customHeight="1">
      <c r="A102" s="1216"/>
      <c r="B102" s="101"/>
      <c r="C102" s="1217"/>
      <c r="D102" s="1217"/>
      <c r="E102" s="1217"/>
      <c r="F102" s="101"/>
      <c r="G102" s="101"/>
      <c r="H102" s="101"/>
      <c r="I102" s="101"/>
      <c r="J102" s="1218"/>
      <c r="K102" s="1217"/>
      <c r="L102" s="101"/>
      <c r="M102" s="101"/>
      <c r="N102" s="101"/>
      <c r="O102" s="101"/>
      <c r="P102" s="101"/>
      <c r="Q102" s="101"/>
      <c r="R102" s="101"/>
      <c r="S102" s="101"/>
      <c r="T102" s="101"/>
      <c r="U102" s="101"/>
      <c r="V102" s="101"/>
      <c r="W102" s="101"/>
      <c r="X102" s="101"/>
      <c r="Y102" s="101"/>
      <c r="Z102" s="101"/>
    </row>
    <row r="103" spans="1:26" ht="15.75" customHeight="1">
      <c r="A103" s="1216"/>
      <c r="B103" s="101"/>
      <c r="C103" s="1217"/>
      <c r="D103" s="1217"/>
      <c r="E103" s="1217"/>
      <c r="F103" s="101"/>
      <c r="G103" s="101"/>
      <c r="H103" s="101"/>
      <c r="I103" s="101"/>
      <c r="J103" s="1218"/>
      <c r="K103" s="1217"/>
      <c r="L103" s="101"/>
      <c r="M103" s="101"/>
      <c r="N103" s="101"/>
      <c r="O103" s="101"/>
      <c r="P103" s="101"/>
      <c r="Q103" s="101"/>
      <c r="R103" s="101"/>
      <c r="S103" s="101"/>
      <c r="T103" s="101"/>
      <c r="U103" s="101"/>
      <c r="V103" s="101"/>
      <c r="W103" s="101"/>
      <c r="X103" s="101"/>
      <c r="Y103" s="101"/>
      <c r="Z103" s="101"/>
    </row>
    <row r="104" spans="1:26" ht="15.75" customHeight="1">
      <c r="A104" s="1216"/>
      <c r="B104" s="101"/>
      <c r="C104" s="1217"/>
      <c r="D104" s="1217"/>
      <c r="E104" s="1217"/>
      <c r="F104" s="101"/>
      <c r="G104" s="101"/>
      <c r="H104" s="101"/>
      <c r="I104" s="101"/>
      <c r="J104" s="1218"/>
      <c r="K104" s="1217"/>
      <c r="L104" s="101"/>
      <c r="M104" s="101"/>
      <c r="N104" s="101"/>
      <c r="O104" s="101"/>
      <c r="P104" s="101"/>
      <c r="Q104" s="101"/>
      <c r="R104" s="101"/>
      <c r="S104" s="101"/>
      <c r="T104" s="101"/>
      <c r="U104" s="101"/>
      <c r="V104" s="101"/>
      <c r="W104" s="101"/>
      <c r="X104" s="101"/>
      <c r="Y104" s="101"/>
      <c r="Z104" s="101"/>
    </row>
    <row r="105" spans="1:26" ht="15.75" customHeight="1">
      <c r="A105" s="1216"/>
      <c r="B105" s="101"/>
      <c r="C105" s="1217"/>
      <c r="D105" s="1217"/>
      <c r="E105" s="1217"/>
      <c r="F105" s="101"/>
      <c r="G105" s="101"/>
      <c r="H105" s="101"/>
      <c r="I105" s="101"/>
      <c r="J105" s="1218"/>
      <c r="K105" s="1217"/>
      <c r="L105" s="101"/>
      <c r="M105" s="101"/>
      <c r="N105" s="101"/>
      <c r="O105" s="101"/>
      <c r="P105" s="101"/>
      <c r="Q105" s="101"/>
      <c r="R105" s="101"/>
      <c r="S105" s="101"/>
      <c r="T105" s="101"/>
      <c r="U105" s="101"/>
      <c r="V105" s="101"/>
      <c r="W105" s="101"/>
      <c r="X105" s="101"/>
      <c r="Y105" s="101"/>
      <c r="Z105" s="101"/>
    </row>
    <row r="106" spans="1:26" ht="15.75" customHeight="1">
      <c r="A106" s="1216"/>
      <c r="B106" s="101"/>
      <c r="C106" s="1217"/>
      <c r="D106" s="1217"/>
      <c r="E106" s="1217"/>
      <c r="F106" s="101"/>
      <c r="G106" s="101"/>
      <c r="H106" s="101"/>
      <c r="I106" s="101"/>
      <c r="J106" s="1218"/>
      <c r="K106" s="1217"/>
      <c r="L106" s="101"/>
      <c r="M106" s="101"/>
      <c r="N106" s="101"/>
      <c r="O106" s="101"/>
      <c r="P106" s="101"/>
      <c r="Q106" s="101"/>
      <c r="R106" s="101"/>
      <c r="S106" s="101"/>
      <c r="T106" s="101"/>
      <c r="U106" s="101"/>
      <c r="V106" s="101"/>
      <c r="W106" s="101"/>
      <c r="X106" s="101"/>
      <c r="Y106" s="101"/>
      <c r="Z106" s="101"/>
    </row>
    <row r="107" spans="1:26" ht="15.75" customHeight="1">
      <c r="A107" s="1216"/>
      <c r="B107" s="101"/>
      <c r="C107" s="1217"/>
      <c r="D107" s="1217"/>
      <c r="E107" s="1217"/>
      <c r="F107" s="101"/>
      <c r="G107" s="101"/>
      <c r="H107" s="101"/>
      <c r="I107" s="101"/>
      <c r="J107" s="1218"/>
      <c r="K107" s="1217"/>
      <c r="L107" s="101"/>
      <c r="M107" s="101"/>
      <c r="N107" s="101"/>
      <c r="O107" s="101"/>
      <c r="P107" s="101"/>
      <c r="Q107" s="101"/>
      <c r="R107" s="101"/>
      <c r="S107" s="101"/>
      <c r="T107" s="101"/>
      <c r="U107" s="101"/>
      <c r="V107" s="101"/>
      <c r="W107" s="101"/>
      <c r="X107" s="101"/>
      <c r="Y107" s="101"/>
      <c r="Z107" s="101"/>
    </row>
    <row r="108" spans="1:26" ht="15.75" customHeight="1">
      <c r="A108" s="1216"/>
      <c r="B108" s="101"/>
      <c r="C108" s="1217"/>
      <c r="D108" s="1217"/>
      <c r="E108" s="1217"/>
      <c r="F108" s="101"/>
      <c r="G108" s="101"/>
      <c r="H108" s="101"/>
      <c r="I108" s="101"/>
      <c r="J108" s="1218"/>
      <c r="K108" s="1217"/>
      <c r="L108" s="101"/>
      <c r="M108" s="101"/>
      <c r="N108" s="101"/>
      <c r="O108" s="101"/>
      <c r="P108" s="101"/>
      <c r="Q108" s="101"/>
      <c r="R108" s="101"/>
      <c r="S108" s="101"/>
      <c r="T108" s="101"/>
      <c r="U108" s="101"/>
      <c r="V108" s="101"/>
      <c r="W108" s="101"/>
      <c r="X108" s="101"/>
      <c r="Y108" s="101"/>
      <c r="Z108" s="101"/>
    </row>
    <row r="109" spans="1:26" ht="15.75" customHeight="1">
      <c r="A109" s="1216"/>
      <c r="B109" s="101"/>
      <c r="C109" s="1217"/>
      <c r="D109" s="1217"/>
      <c r="E109" s="1217"/>
      <c r="F109" s="101"/>
      <c r="G109" s="101"/>
      <c r="H109" s="101"/>
      <c r="I109" s="101"/>
      <c r="J109" s="1218"/>
      <c r="K109" s="1217"/>
      <c r="L109" s="101"/>
      <c r="M109" s="101"/>
      <c r="N109" s="101"/>
      <c r="O109" s="101"/>
      <c r="P109" s="101"/>
      <c r="Q109" s="101"/>
      <c r="R109" s="101"/>
      <c r="S109" s="101"/>
      <c r="T109" s="101"/>
      <c r="U109" s="101"/>
      <c r="V109" s="101"/>
      <c r="W109" s="101"/>
      <c r="X109" s="101"/>
      <c r="Y109" s="101"/>
      <c r="Z109" s="101"/>
    </row>
    <row r="110" spans="1:26" ht="15.75" customHeight="1">
      <c r="A110" s="1216"/>
      <c r="B110" s="101"/>
      <c r="C110" s="1217"/>
      <c r="D110" s="1217"/>
      <c r="E110" s="1217"/>
      <c r="F110" s="101"/>
      <c r="G110" s="101"/>
      <c r="H110" s="101"/>
      <c r="I110" s="101"/>
      <c r="J110" s="1218"/>
      <c r="K110" s="1217"/>
      <c r="L110" s="101"/>
      <c r="M110" s="101"/>
      <c r="N110" s="101"/>
      <c r="O110" s="101"/>
      <c r="P110" s="101"/>
      <c r="Q110" s="101"/>
      <c r="R110" s="101"/>
      <c r="S110" s="101"/>
      <c r="T110" s="101"/>
      <c r="U110" s="101"/>
      <c r="V110" s="101"/>
      <c r="W110" s="101"/>
      <c r="X110" s="101"/>
      <c r="Y110" s="101"/>
      <c r="Z110" s="101"/>
    </row>
    <row r="111" spans="1:26" ht="15.75" customHeight="1">
      <c r="A111" s="1216"/>
      <c r="B111" s="101"/>
      <c r="C111" s="1217"/>
      <c r="D111" s="1217"/>
      <c r="E111" s="1217"/>
      <c r="F111" s="101"/>
      <c r="G111" s="101"/>
      <c r="H111" s="101"/>
      <c r="I111" s="101"/>
      <c r="J111" s="1218"/>
      <c r="K111" s="1217"/>
      <c r="L111" s="101"/>
      <c r="M111" s="101"/>
      <c r="N111" s="101"/>
      <c r="O111" s="101"/>
      <c r="P111" s="101"/>
      <c r="Q111" s="101"/>
      <c r="R111" s="101"/>
      <c r="S111" s="101"/>
      <c r="T111" s="101"/>
      <c r="U111" s="101"/>
      <c r="V111" s="101"/>
      <c r="W111" s="101"/>
      <c r="X111" s="101"/>
      <c r="Y111" s="101"/>
      <c r="Z111" s="101"/>
    </row>
    <row r="112" spans="1:26" ht="15.75" customHeight="1">
      <c r="A112" s="1216"/>
      <c r="B112" s="101"/>
      <c r="C112" s="1217"/>
      <c r="D112" s="1217"/>
      <c r="E112" s="1217"/>
      <c r="F112" s="101"/>
      <c r="G112" s="101"/>
      <c r="H112" s="101"/>
      <c r="I112" s="101"/>
      <c r="J112" s="1218"/>
      <c r="K112" s="1217"/>
      <c r="L112" s="101"/>
      <c r="M112" s="101"/>
      <c r="N112" s="101"/>
      <c r="O112" s="101"/>
      <c r="P112" s="101"/>
      <c r="Q112" s="101"/>
      <c r="R112" s="101"/>
      <c r="S112" s="101"/>
      <c r="T112" s="101"/>
      <c r="U112" s="101"/>
      <c r="V112" s="101"/>
      <c r="W112" s="101"/>
      <c r="X112" s="101"/>
      <c r="Y112" s="101"/>
      <c r="Z112" s="101"/>
    </row>
    <row r="113" spans="1:26" ht="15.75" customHeight="1">
      <c r="A113" s="1216"/>
      <c r="B113" s="101"/>
      <c r="C113" s="1217"/>
      <c r="D113" s="1217"/>
      <c r="E113" s="1217"/>
      <c r="F113" s="101"/>
      <c r="G113" s="101"/>
      <c r="H113" s="101"/>
      <c r="I113" s="101"/>
      <c r="J113" s="1218"/>
      <c r="K113" s="1217"/>
      <c r="L113" s="101"/>
      <c r="M113" s="101"/>
      <c r="N113" s="101"/>
      <c r="O113" s="101"/>
      <c r="P113" s="101"/>
      <c r="Q113" s="101"/>
      <c r="R113" s="101"/>
      <c r="S113" s="101"/>
      <c r="T113" s="101"/>
      <c r="U113" s="101"/>
      <c r="V113" s="101"/>
      <c r="W113" s="101"/>
      <c r="X113" s="101"/>
      <c r="Y113" s="101"/>
      <c r="Z113" s="101"/>
    </row>
    <row r="114" spans="1:26" ht="15.75" customHeight="1">
      <c r="A114" s="1216"/>
      <c r="B114" s="101"/>
      <c r="C114" s="1217"/>
      <c r="D114" s="1217"/>
      <c r="E114" s="1217"/>
      <c r="F114" s="101"/>
      <c r="G114" s="101"/>
      <c r="H114" s="101"/>
      <c r="I114" s="101"/>
      <c r="J114" s="1218"/>
      <c r="K114" s="1217"/>
      <c r="L114" s="101"/>
      <c r="M114" s="101"/>
      <c r="N114" s="101"/>
      <c r="O114" s="101"/>
      <c r="P114" s="101"/>
      <c r="Q114" s="101"/>
      <c r="R114" s="101"/>
      <c r="S114" s="101"/>
      <c r="T114" s="101"/>
      <c r="U114" s="101"/>
      <c r="V114" s="101"/>
      <c r="W114" s="101"/>
      <c r="X114" s="101"/>
      <c r="Y114" s="101"/>
      <c r="Z114" s="101"/>
    </row>
    <row r="115" spans="1:26" ht="15.75" customHeight="1">
      <c r="A115" s="1216"/>
      <c r="B115" s="101"/>
      <c r="C115" s="1217"/>
      <c r="D115" s="1217"/>
      <c r="E115" s="1217"/>
      <c r="F115" s="101"/>
      <c r="G115" s="101"/>
      <c r="H115" s="101"/>
      <c r="I115" s="101"/>
      <c r="J115" s="1218"/>
      <c r="K115" s="1217"/>
      <c r="L115" s="101"/>
      <c r="M115" s="101"/>
      <c r="N115" s="101"/>
      <c r="O115" s="101"/>
      <c r="P115" s="101"/>
      <c r="Q115" s="101"/>
      <c r="R115" s="101"/>
      <c r="S115" s="101"/>
      <c r="T115" s="101"/>
      <c r="U115" s="101"/>
      <c r="V115" s="101"/>
      <c r="W115" s="101"/>
      <c r="X115" s="101"/>
      <c r="Y115" s="101"/>
      <c r="Z115" s="101"/>
    </row>
    <row r="116" spans="1:26" ht="15.75" customHeight="1">
      <c r="A116" s="1216"/>
      <c r="B116" s="101"/>
      <c r="C116" s="1217"/>
      <c r="D116" s="1217"/>
      <c r="E116" s="1217"/>
      <c r="F116" s="101"/>
      <c r="G116" s="101"/>
      <c r="H116" s="101"/>
      <c r="I116" s="101"/>
      <c r="J116" s="1218"/>
      <c r="K116" s="1217"/>
      <c r="L116" s="101"/>
      <c r="M116" s="101"/>
      <c r="N116" s="101"/>
      <c r="O116" s="101"/>
      <c r="P116" s="101"/>
      <c r="Q116" s="101"/>
      <c r="R116" s="101"/>
      <c r="S116" s="101"/>
      <c r="T116" s="101"/>
      <c r="U116" s="101"/>
      <c r="V116" s="101"/>
      <c r="W116" s="101"/>
      <c r="X116" s="101"/>
      <c r="Y116" s="101"/>
      <c r="Z116" s="101"/>
    </row>
    <row r="117" spans="1:26" ht="15.75" customHeight="1">
      <c r="A117" s="1216"/>
      <c r="B117" s="101"/>
      <c r="C117" s="1217"/>
      <c r="D117" s="1217"/>
      <c r="E117" s="1217"/>
      <c r="F117" s="101"/>
      <c r="G117" s="101"/>
      <c r="H117" s="101"/>
      <c r="I117" s="101"/>
      <c r="J117" s="1218"/>
      <c r="K117" s="1217"/>
      <c r="L117" s="101"/>
      <c r="M117" s="101"/>
      <c r="N117" s="101"/>
      <c r="O117" s="101"/>
      <c r="P117" s="101"/>
      <c r="Q117" s="101"/>
      <c r="R117" s="101"/>
      <c r="S117" s="101"/>
      <c r="T117" s="101"/>
      <c r="U117" s="101"/>
      <c r="V117" s="101"/>
      <c r="W117" s="101"/>
      <c r="X117" s="101"/>
      <c r="Y117" s="101"/>
      <c r="Z117" s="101"/>
    </row>
    <row r="118" spans="1:26" ht="15.75" customHeight="1">
      <c r="A118" s="1216"/>
      <c r="B118" s="101"/>
      <c r="C118" s="1217"/>
      <c r="D118" s="1217"/>
      <c r="E118" s="1217"/>
      <c r="F118" s="101"/>
      <c r="G118" s="101"/>
      <c r="H118" s="101"/>
      <c r="I118" s="101"/>
      <c r="J118" s="1218"/>
      <c r="K118" s="1217"/>
      <c r="L118" s="101"/>
      <c r="M118" s="101"/>
      <c r="N118" s="101"/>
      <c r="O118" s="101"/>
      <c r="P118" s="101"/>
      <c r="Q118" s="101"/>
      <c r="R118" s="101"/>
      <c r="S118" s="101"/>
      <c r="T118" s="101"/>
      <c r="U118" s="101"/>
      <c r="V118" s="101"/>
      <c r="W118" s="101"/>
      <c r="X118" s="101"/>
      <c r="Y118" s="101"/>
      <c r="Z118" s="101"/>
    </row>
    <row r="119" spans="1:26" ht="15.75" customHeight="1">
      <c r="A119" s="1216"/>
      <c r="B119" s="101"/>
      <c r="C119" s="1217"/>
      <c r="D119" s="1217"/>
      <c r="E119" s="1217"/>
      <c r="F119" s="101"/>
      <c r="G119" s="101"/>
      <c r="H119" s="101"/>
      <c r="I119" s="101"/>
      <c r="J119" s="1218"/>
      <c r="K119" s="1217"/>
      <c r="L119" s="101"/>
      <c r="M119" s="101"/>
      <c r="N119" s="101"/>
      <c r="O119" s="101"/>
      <c r="P119" s="101"/>
      <c r="Q119" s="101"/>
      <c r="R119" s="101"/>
      <c r="S119" s="101"/>
      <c r="T119" s="101"/>
      <c r="U119" s="101"/>
      <c r="V119" s="101"/>
      <c r="W119" s="101"/>
      <c r="X119" s="101"/>
      <c r="Y119" s="101"/>
      <c r="Z119" s="101"/>
    </row>
    <row r="120" spans="1:26" ht="15.75" customHeight="1">
      <c r="A120" s="1216"/>
      <c r="B120" s="101"/>
      <c r="C120" s="1217"/>
      <c r="D120" s="1217"/>
      <c r="E120" s="1217"/>
      <c r="F120" s="101"/>
      <c r="G120" s="101"/>
      <c r="H120" s="101"/>
      <c r="I120" s="101"/>
      <c r="J120" s="1218"/>
      <c r="K120" s="1217"/>
      <c r="L120" s="101"/>
      <c r="M120" s="101"/>
      <c r="N120" s="101"/>
      <c r="O120" s="101"/>
      <c r="P120" s="101"/>
      <c r="Q120" s="101"/>
      <c r="R120" s="101"/>
      <c r="S120" s="101"/>
      <c r="T120" s="101"/>
      <c r="U120" s="101"/>
      <c r="V120" s="101"/>
      <c r="W120" s="101"/>
      <c r="X120" s="101"/>
      <c r="Y120" s="101"/>
      <c r="Z120" s="101"/>
    </row>
    <row r="121" spans="1:26" ht="15.75" customHeight="1">
      <c r="A121" s="1216"/>
      <c r="B121" s="101"/>
      <c r="C121" s="1217"/>
      <c r="D121" s="1217"/>
      <c r="E121" s="1217"/>
      <c r="F121" s="101"/>
      <c r="G121" s="101"/>
      <c r="H121" s="101"/>
      <c r="I121" s="101"/>
      <c r="J121" s="1218"/>
      <c r="K121" s="1217"/>
      <c r="L121" s="101"/>
      <c r="M121" s="101"/>
      <c r="N121" s="101"/>
      <c r="O121" s="101"/>
      <c r="P121" s="101"/>
      <c r="Q121" s="101"/>
      <c r="R121" s="101"/>
      <c r="S121" s="101"/>
      <c r="T121" s="101"/>
      <c r="U121" s="101"/>
      <c r="V121" s="101"/>
      <c r="W121" s="101"/>
      <c r="X121" s="101"/>
      <c r="Y121" s="101"/>
      <c r="Z121" s="101"/>
    </row>
    <row r="122" spans="1:26" ht="15.75" customHeight="1">
      <c r="A122" s="1216"/>
      <c r="B122" s="101"/>
      <c r="C122" s="1217"/>
      <c r="D122" s="1217"/>
      <c r="E122" s="1217"/>
      <c r="F122" s="101"/>
      <c r="G122" s="101"/>
      <c r="H122" s="101"/>
      <c r="I122" s="101"/>
      <c r="J122" s="1218"/>
      <c r="K122" s="1217"/>
      <c r="L122" s="101"/>
      <c r="M122" s="101"/>
      <c r="N122" s="101"/>
      <c r="O122" s="101"/>
      <c r="P122" s="101"/>
      <c r="Q122" s="101"/>
      <c r="R122" s="101"/>
      <c r="S122" s="101"/>
      <c r="T122" s="101"/>
      <c r="U122" s="101"/>
      <c r="V122" s="101"/>
      <c r="W122" s="101"/>
      <c r="X122" s="101"/>
      <c r="Y122" s="101"/>
      <c r="Z122" s="101"/>
    </row>
    <row r="123" spans="1:26" ht="15.75" customHeight="1">
      <c r="A123" s="1216"/>
      <c r="B123" s="101"/>
      <c r="C123" s="1217"/>
      <c r="D123" s="1217"/>
      <c r="E123" s="1217"/>
      <c r="F123" s="101"/>
      <c r="G123" s="101"/>
      <c r="H123" s="101"/>
      <c r="I123" s="101"/>
      <c r="J123" s="1218"/>
      <c r="K123" s="1217"/>
      <c r="L123" s="101"/>
      <c r="M123" s="101"/>
      <c r="N123" s="101"/>
      <c r="O123" s="101"/>
      <c r="P123" s="101"/>
      <c r="Q123" s="101"/>
      <c r="R123" s="101"/>
      <c r="S123" s="101"/>
      <c r="T123" s="101"/>
      <c r="U123" s="101"/>
      <c r="V123" s="101"/>
      <c r="W123" s="101"/>
      <c r="X123" s="101"/>
      <c r="Y123" s="101"/>
      <c r="Z123" s="101"/>
    </row>
    <row r="124" spans="1:26" ht="15.75" customHeight="1">
      <c r="A124" s="1216"/>
      <c r="B124" s="101"/>
      <c r="C124" s="1217"/>
      <c r="D124" s="1217"/>
      <c r="E124" s="1217"/>
      <c r="F124" s="101"/>
      <c r="G124" s="101"/>
      <c r="H124" s="101"/>
      <c r="I124" s="101"/>
      <c r="J124" s="1218"/>
      <c r="K124" s="1217"/>
      <c r="L124" s="101"/>
      <c r="M124" s="101"/>
      <c r="N124" s="101"/>
      <c r="O124" s="101"/>
      <c r="P124" s="101"/>
      <c r="Q124" s="101"/>
      <c r="R124" s="101"/>
      <c r="S124" s="101"/>
      <c r="T124" s="101"/>
      <c r="U124" s="101"/>
      <c r="V124" s="101"/>
      <c r="W124" s="101"/>
      <c r="X124" s="101"/>
      <c r="Y124" s="101"/>
      <c r="Z124" s="101"/>
    </row>
    <row r="125" spans="1:26" ht="15.75" customHeight="1">
      <c r="A125" s="1216"/>
      <c r="B125" s="101"/>
      <c r="C125" s="1217"/>
      <c r="D125" s="1217"/>
      <c r="E125" s="1217"/>
      <c r="F125" s="101"/>
      <c r="G125" s="101"/>
      <c r="H125" s="101"/>
      <c r="I125" s="101"/>
      <c r="J125" s="1218"/>
      <c r="K125" s="1217"/>
      <c r="L125" s="101"/>
      <c r="M125" s="101"/>
      <c r="N125" s="101"/>
      <c r="O125" s="101"/>
      <c r="P125" s="101"/>
      <c r="Q125" s="101"/>
      <c r="R125" s="101"/>
      <c r="S125" s="101"/>
      <c r="T125" s="101"/>
      <c r="U125" s="101"/>
      <c r="V125" s="101"/>
      <c r="W125" s="101"/>
      <c r="X125" s="101"/>
      <c r="Y125" s="101"/>
      <c r="Z125" s="101"/>
    </row>
    <row r="126" spans="1:26" ht="15.75" customHeight="1">
      <c r="A126" s="1216"/>
      <c r="B126" s="101"/>
      <c r="C126" s="1217"/>
      <c r="D126" s="1217"/>
      <c r="E126" s="1217"/>
      <c r="F126" s="101"/>
      <c r="G126" s="101"/>
      <c r="H126" s="101"/>
      <c r="I126" s="101"/>
      <c r="J126" s="1218"/>
      <c r="K126" s="1217"/>
      <c r="L126" s="101"/>
      <c r="M126" s="101"/>
      <c r="N126" s="101"/>
      <c r="O126" s="101"/>
      <c r="P126" s="101"/>
      <c r="Q126" s="101"/>
      <c r="R126" s="101"/>
      <c r="S126" s="101"/>
      <c r="T126" s="101"/>
      <c r="U126" s="101"/>
      <c r="V126" s="101"/>
      <c r="W126" s="101"/>
      <c r="X126" s="101"/>
      <c r="Y126" s="101"/>
      <c r="Z126" s="101"/>
    </row>
    <row r="127" spans="1:26" ht="15.75" customHeight="1">
      <c r="A127" s="1216"/>
      <c r="B127" s="101"/>
      <c r="C127" s="1217"/>
      <c r="D127" s="1217"/>
      <c r="E127" s="1217"/>
      <c r="F127" s="101"/>
      <c r="G127" s="101"/>
      <c r="H127" s="101"/>
      <c r="I127" s="101"/>
      <c r="J127" s="1218"/>
      <c r="K127" s="1217"/>
      <c r="L127" s="101"/>
      <c r="M127" s="101"/>
      <c r="N127" s="101"/>
      <c r="O127" s="101"/>
      <c r="P127" s="101"/>
      <c r="Q127" s="101"/>
      <c r="R127" s="101"/>
      <c r="S127" s="101"/>
      <c r="T127" s="101"/>
      <c r="U127" s="101"/>
      <c r="V127" s="101"/>
      <c r="W127" s="101"/>
      <c r="X127" s="101"/>
      <c r="Y127" s="101"/>
      <c r="Z127" s="101"/>
    </row>
    <row r="128" spans="1:26" ht="15.75" customHeight="1">
      <c r="A128" s="1216"/>
      <c r="B128" s="101"/>
      <c r="C128" s="1217"/>
      <c r="D128" s="1217"/>
      <c r="E128" s="1217"/>
      <c r="F128" s="101"/>
      <c r="G128" s="101"/>
      <c r="H128" s="101"/>
      <c r="I128" s="101"/>
      <c r="J128" s="1218"/>
      <c r="K128" s="1217"/>
      <c r="L128" s="101"/>
      <c r="M128" s="101"/>
      <c r="N128" s="101"/>
      <c r="O128" s="101"/>
      <c r="P128" s="101"/>
      <c r="Q128" s="101"/>
      <c r="R128" s="101"/>
      <c r="S128" s="101"/>
      <c r="T128" s="101"/>
      <c r="U128" s="101"/>
      <c r="V128" s="101"/>
      <c r="W128" s="101"/>
      <c r="X128" s="101"/>
      <c r="Y128" s="101"/>
      <c r="Z128" s="101"/>
    </row>
    <row r="129" spans="1:26" ht="15.75" customHeight="1">
      <c r="A129" s="1216"/>
      <c r="B129" s="101"/>
      <c r="C129" s="1217"/>
      <c r="D129" s="1217"/>
      <c r="E129" s="1217"/>
      <c r="F129" s="101"/>
      <c r="G129" s="101"/>
      <c r="H129" s="101"/>
      <c r="I129" s="101"/>
      <c r="J129" s="1218"/>
      <c r="K129" s="1217"/>
      <c r="L129" s="101"/>
      <c r="M129" s="101"/>
      <c r="N129" s="101"/>
      <c r="O129" s="101"/>
      <c r="P129" s="101"/>
      <c r="Q129" s="101"/>
      <c r="R129" s="101"/>
      <c r="S129" s="101"/>
      <c r="T129" s="101"/>
      <c r="U129" s="101"/>
      <c r="V129" s="101"/>
      <c r="W129" s="101"/>
      <c r="X129" s="101"/>
      <c r="Y129" s="101"/>
      <c r="Z129" s="101"/>
    </row>
    <row r="130" spans="1:26" ht="15.75" customHeight="1">
      <c r="A130" s="1216"/>
      <c r="B130" s="101"/>
      <c r="C130" s="1217"/>
      <c r="D130" s="1217"/>
      <c r="E130" s="1217"/>
      <c r="F130" s="101"/>
      <c r="G130" s="101"/>
      <c r="H130" s="101"/>
      <c r="I130" s="101"/>
      <c r="J130" s="1218"/>
      <c r="K130" s="1217"/>
      <c r="L130" s="101"/>
      <c r="M130" s="101"/>
      <c r="N130" s="101"/>
      <c r="O130" s="101"/>
      <c r="P130" s="101"/>
      <c r="Q130" s="101"/>
      <c r="R130" s="101"/>
      <c r="S130" s="101"/>
      <c r="T130" s="101"/>
      <c r="U130" s="101"/>
      <c r="V130" s="101"/>
      <c r="W130" s="101"/>
      <c r="X130" s="101"/>
      <c r="Y130" s="101"/>
      <c r="Z130" s="101"/>
    </row>
    <row r="131" spans="1:26" ht="15.75" customHeight="1">
      <c r="A131" s="1216"/>
      <c r="B131" s="101"/>
      <c r="C131" s="1217"/>
      <c r="D131" s="1217"/>
      <c r="E131" s="1217"/>
      <c r="F131" s="101"/>
      <c r="G131" s="101"/>
      <c r="H131" s="101"/>
      <c r="I131" s="101"/>
      <c r="J131" s="1218"/>
      <c r="K131" s="1217"/>
      <c r="L131" s="101"/>
      <c r="M131" s="101"/>
      <c r="N131" s="101"/>
      <c r="O131" s="101"/>
      <c r="P131" s="101"/>
      <c r="Q131" s="101"/>
      <c r="R131" s="101"/>
      <c r="S131" s="101"/>
      <c r="T131" s="101"/>
      <c r="U131" s="101"/>
      <c r="V131" s="101"/>
      <c r="W131" s="101"/>
      <c r="X131" s="101"/>
      <c r="Y131" s="101"/>
      <c r="Z131" s="101"/>
    </row>
    <row r="132" spans="1:26" ht="15.75" customHeight="1">
      <c r="A132" s="1216"/>
      <c r="B132" s="101"/>
      <c r="C132" s="1217"/>
      <c r="D132" s="1217"/>
      <c r="E132" s="1217"/>
      <c r="F132" s="101"/>
      <c r="G132" s="101"/>
      <c r="H132" s="101"/>
      <c r="I132" s="101"/>
      <c r="J132" s="1218"/>
      <c r="K132" s="1217"/>
      <c r="L132" s="101"/>
      <c r="M132" s="101"/>
      <c r="N132" s="101"/>
      <c r="O132" s="101"/>
      <c r="P132" s="101"/>
      <c r="Q132" s="101"/>
      <c r="R132" s="101"/>
      <c r="S132" s="101"/>
      <c r="T132" s="101"/>
      <c r="U132" s="101"/>
      <c r="V132" s="101"/>
      <c r="W132" s="101"/>
      <c r="X132" s="101"/>
      <c r="Y132" s="101"/>
      <c r="Z132" s="101"/>
    </row>
    <row r="133" spans="1:26" ht="15.75" customHeight="1">
      <c r="A133" s="1216"/>
      <c r="B133" s="101"/>
      <c r="C133" s="1217"/>
      <c r="D133" s="1217"/>
      <c r="E133" s="1217"/>
      <c r="F133" s="101"/>
      <c r="G133" s="101"/>
      <c r="H133" s="101"/>
      <c r="I133" s="101"/>
      <c r="J133" s="1218"/>
      <c r="K133" s="1217"/>
      <c r="L133" s="101"/>
      <c r="M133" s="101"/>
      <c r="N133" s="101"/>
      <c r="O133" s="101"/>
      <c r="P133" s="101"/>
      <c r="Q133" s="101"/>
      <c r="R133" s="101"/>
      <c r="S133" s="101"/>
      <c r="T133" s="101"/>
      <c r="U133" s="101"/>
      <c r="V133" s="101"/>
      <c r="W133" s="101"/>
      <c r="X133" s="101"/>
      <c r="Y133" s="101"/>
      <c r="Z133" s="101"/>
    </row>
    <row r="134" spans="1:26" ht="15.75" customHeight="1">
      <c r="A134" s="1216"/>
      <c r="B134" s="101"/>
      <c r="C134" s="1217"/>
      <c r="D134" s="1217"/>
      <c r="E134" s="1217"/>
      <c r="F134" s="101"/>
      <c r="G134" s="101"/>
      <c r="H134" s="101"/>
      <c r="I134" s="101"/>
      <c r="J134" s="1218"/>
      <c r="K134" s="1217"/>
      <c r="L134" s="101"/>
      <c r="M134" s="101"/>
      <c r="N134" s="101"/>
      <c r="O134" s="101"/>
      <c r="P134" s="101"/>
      <c r="Q134" s="101"/>
      <c r="R134" s="101"/>
      <c r="S134" s="101"/>
      <c r="T134" s="101"/>
      <c r="U134" s="101"/>
      <c r="V134" s="101"/>
      <c r="W134" s="101"/>
      <c r="X134" s="101"/>
      <c r="Y134" s="101"/>
      <c r="Z134" s="101"/>
    </row>
    <row r="135" spans="1:26" ht="15.75" customHeight="1">
      <c r="A135" s="1216"/>
      <c r="B135" s="101"/>
      <c r="C135" s="1217"/>
      <c r="D135" s="1217"/>
      <c r="E135" s="1217"/>
      <c r="F135" s="101"/>
      <c r="G135" s="101"/>
      <c r="H135" s="101"/>
      <c r="I135" s="101"/>
      <c r="J135" s="1218"/>
      <c r="K135" s="1217"/>
      <c r="L135" s="101"/>
      <c r="M135" s="101"/>
      <c r="N135" s="101"/>
      <c r="O135" s="101"/>
      <c r="P135" s="101"/>
      <c r="Q135" s="101"/>
      <c r="R135" s="101"/>
      <c r="S135" s="101"/>
      <c r="T135" s="101"/>
      <c r="U135" s="101"/>
      <c r="V135" s="101"/>
      <c r="W135" s="101"/>
      <c r="X135" s="101"/>
      <c r="Y135" s="101"/>
      <c r="Z135" s="101"/>
    </row>
    <row r="136" spans="1:26" ht="15.75" customHeight="1">
      <c r="A136" s="1216"/>
      <c r="B136" s="101"/>
      <c r="C136" s="1217"/>
      <c r="D136" s="1217"/>
      <c r="E136" s="1217"/>
      <c r="F136" s="101"/>
      <c r="G136" s="101"/>
      <c r="H136" s="101"/>
      <c r="I136" s="101"/>
      <c r="J136" s="1218"/>
      <c r="K136" s="1217"/>
      <c r="L136" s="101"/>
      <c r="M136" s="101"/>
      <c r="N136" s="101"/>
      <c r="O136" s="101"/>
      <c r="P136" s="101"/>
      <c r="Q136" s="101"/>
      <c r="R136" s="101"/>
      <c r="S136" s="101"/>
      <c r="T136" s="101"/>
      <c r="U136" s="101"/>
      <c r="V136" s="101"/>
      <c r="W136" s="101"/>
      <c r="X136" s="101"/>
      <c r="Y136" s="101"/>
      <c r="Z136" s="101"/>
    </row>
    <row r="137" spans="1:26" ht="15.75" customHeight="1">
      <c r="A137" s="1216"/>
      <c r="B137" s="101"/>
      <c r="C137" s="1217"/>
      <c r="D137" s="1217"/>
      <c r="E137" s="1217"/>
      <c r="F137" s="101"/>
      <c r="G137" s="101"/>
      <c r="H137" s="101"/>
      <c r="I137" s="101"/>
      <c r="J137" s="1218"/>
      <c r="K137" s="1217"/>
      <c r="L137" s="101"/>
      <c r="M137" s="101"/>
      <c r="N137" s="101"/>
      <c r="O137" s="101"/>
      <c r="P137" s="101"/>
      <c r="Q137" s="101"/>
      <c r="R137" s="101"/>
      <c r="S137" s="101"/>
      <c r="T137" s="101"/>
      <c r="U137" s="101"/>
      <c r="V137" s="101"/>
      <c r="W137" s="101"/>
      <c r="X137" s="101"/>
      <c r="Y137" s="101"/>
      <c r="Z137" s="101"/>
    </row>
    <row r="138" spans="1:26" ht="15.75" customHeight="1">
      <c r="A138" s="1216"/>
      <c r="B138" s="101"/>
      <c r="C138" s="1217"/>
      <c r="D138" s="1217"/>
      <c r="E138" s="1217"/>
      <c r="F138" s="101"/>
      <c r="G138" s="101"/>
      <c r="H138" s="101"/>
      <c r="I138" s="101"/>
      <c r="J138" s="1218"/>
      <c r="K138" s="1217"/>
      <c r="L138" s="101"/>
      <c r="M138" s="101"/>
      <c r="N138" s="101"/>
      <c r="O138" s="101"/>
      <c r="P138" s="101"/>
      <c r="Q138" s="101"/>
      <c r="R138" s="101"/>
      <c r="S138" s="101"/>
      <c r="T138" s="101"/>
      <c r="U138" s="101"/>
      <c r="V138" s="101"/>
      <c r="W138" s="101"/>
      <c r="X138" s="101"/>
      <c r="Y138" s="101"/>
      <c r="Z138" s="101"/>
    </row>
    <row r="139" spans="1:26" ht="15.75" customHeight="1">
      <c r="A139" s="1216"/>
      <c r="B139" s="101"/>
      <c r="C139" s="1217"/>
      <c r="D139" s="1217"/>
      <c r="E139" s="1217"/>
      <c r="F139" s="101"/>
      <c r="G139" s="101"/>
      <c r="H139" s="101"/>
      <c r="I139" s="101"/>
      <c r="J139" s="1218"/>
      <c r="K139" s="1217"/>
      <c r="L139" s="101"/>
      <c r="M139" s="101"/>
      <c r="N139" s="101"/>
      <c r="O139" s="101"/>
      <c r="P139" s="101"/>
      <c r="Q139" s="101"/>
      <c r="R139" s="101"/>
      <c r="S139" s="101"/>
      <c r="T139" s="101"/>
      <c r="U139" s="101"/>
      <c r="V139" s="101"/>
      <c r="W139" s="101"/>
      <c r="X139" s="101"/>
      <c r="Y139" s="101"/>
      <c r="Z139" s="101"/>
    </row>
    <row r="140" spans="1:26" ht="15.75" customHeight="1">
      <c r="A140" s="1216"/>
      <c r="B140" s="101"/>
      <c r="C140" s="1217"/>
      <c r="D140" s="1217"/>
      <c r="E140" s="1217"/>
      <c r="F140" s="101"/>
      <c r="G140" s="101"/>
      <c r="H140" s="101"/>
      <c r="I140" s="101"/>
      <c r="J140" s="1218"/>
      <c r="K140" s="1217"/>
      <c r="L140" s="101"/>
      <c r="M140" s="101"/>
      <c r="N140" s="101"/>
      <c r="O140" s="101"/>
      <c r="P140" s="101"/>
      <c r="Q140" s="101"/>
      <c r="R140" s="101"/>
      <c r="S140" s="101"/>
      <c r="T140" s="101"/>
      <c r="U140" s="101"/>
      <c r="V140" s="101"/>
      <c r="W140" s="101"/>
      <c r="X140" s="101"/>
      <c r="Y140" s="101"/>
      <c r="Z140" s="101"/>
    </row>
    <row r="141" spans="1:26" ht="15.75" customHeight="1">
      <c r="A141" s="1216"/>
      <c r="B141" s="101"/>
      <c r="C141" s="1217"/>
      <c r="D141" s="1217"/>
      <c r="E141" s="1217"/>
      <c r="F141" s="101"/>
      <c r="G141" s="101"/>
      <c r="H141" s="101"/>
      <c r="I141" s="101"/>
      <c r="J141" s="1218"/>
      <c r="K141" s="1217"/>
      <c r="L141" s="101"/>
      <c r="M141" s="101"/>
      <c r="N141" s="101"/>
      <c r="O141" s="101"/>
      <c r="P141" s="101"/>
      <c r="Q141" s="101"/>
      <c r="R141" s="101"/>
      <c r="S141" s="101"/>
      <c r="T141" s="101"/>
      <c r="U141" s="101"/>
      <c r="V141" s="101"/>
      <c r="W141" s="101"/>
      <c r="X141" s="101"/>
      <c r="Y141" s="101"/>
      <c r="Z141" s="101"/>
    </row>
    <row r="142" spans="1:26" ht="15.75" customHeight="1">
      <c r="A142" s="1216"/>
      <c r="B142" s="101"/>
      <c r="C142" s="1217"/>
      <c r="D142" s="1217"/>
      <c r="E142" s="1217"/>
      <c r="F142" s="101"/>
      <c r="G142" s="101"/>
      <c r="H142" s="101"/>
      <c r="I142" s="101"/>
      <c r="J142" s="1218"/>
      <c r="K142" s="1217"/>
      <c r="L142" s="101"/>
      <c r="M142" s="101"/>
      <c r="N142" s="101"/>
      <c r="O142" s="101"/>
      <c r="P142" s="101"/>
      <c r="Q142" s="101"/>
      <c r="R142" s="101"/>
      <c r="S142" s="101"/>
      <c r="T142" s="101"/>
      <c r="U142" s="101"/>
      <c r="V142" s="101"/>
      <c r="W142" s="101"/>
      <c r="X142" s="101"/>
      <c r="Y142" s="101"/>
      <c r="Z142" s="101"/>
    </row>
    <row r="143" spans="1:26" ht="15.75" customHeight="1">
      <c r="A143" s="1216"/>
      <c r="B143" s="101"/>
      <c r="C143" s="1217"/>
      <c r="D143" s="1217"/>
      <c r="E143" s="1217"/>
      <c r="F143" s="101"/>
      <c r="G143" s="101"/>
      <c r="H143" s="101"/>
      <c r="I143" s="101"/>
      <c r="J143" s="1218"/>
      <c r="K143" s="1217"/>
      <c r="L143" s="101"/>
      <c r="M143" s="101"/>
      <c r="N143" s="101"/>
      <c r="O143" s="101"/>
      <c r="P143" s="101"/>
      <c r="Q143" s="101"/>
      <c r="R143" s="101"/>
      <c r="S143" s="101"/>
      <c r="T143" s="101"/>
      <c r="U143" s="101"/>
      <c r="V143" s="101"/>
      <c r="W143" s="101"/>
      <c r="X143" s="101"/>
      <c r="Y143" s="101"/>
      <c r="Z143" s="101"/>
    </row>
    <row r="144" spans="1:26" ht="15.75" customHeight="1">
      <c r="A144" s="1216"/>
      <c r="B144" s="101"/>
      <c r="C144" s="1217"/>
      <c r="D144" s="1217"/>
      <c r="E144" s="1217"/>
      <c r="F144" s="101"/>
      <c r="G144" s="101"/>
      <c r="H144" s="101"/>
      <c r="I144" s="101"/>
      <c r="J144" s="1218"/>
      <c r="K144" s="1217"/>
      <c r="L144" s="101"/>
      <c r="M144" s="101"/>
      <c r="N144" s="101"/>
      <c r="O144" s="101"/>
      <c r="P144" s="101"/>
      <c r="Q144" s="101"/>
      <c r="R144" s="101"/>
      <c r="S144" s="101"/>
      <c r="T144" s="101"/>
      <c r="U144" s="101"/>
      <c r="V144" s="101"/>
      <c r="W144" s="101"/>
      <c r="X144" s="101"/>
      <c r="Y144" s="101"/>
      <c r="Z144" s="101"/>
    </row>
    <row r="145" spans="1:26" ht="15.75" customHeight="1">
      <c r="A145" s="1216"/>
      <c r="B145" s="101"/>
      <c r="C145" s="1217"/>
      <c r="D145" s="1217"/>
      <c r="E145" s="1217"/>
      <c r="F145" s="101"/>
      <c r="G145" s="101"/>
      <c r="H145" s="101"/>
      <c r="I145" s="101"/>
      <c r="J145" s="1218"/>
      <c r="K145" s="1217"/>
      <c r="L145" s="101"/>
      <c r="M145" s="101"/>
      <c r="N145" s="101"/>
      <c r="O145" s="101"/>
      <c r="P145" s="101"/>
      <c r="Q145" s="101"/>
      <c r="R145" s="101"/>
      <c r="S145" s="101"/>
      <c r="T145" s="101"/>
      <c r="U145" s="101"/>
      <c r="V145" s="101"/>
      <c r="W145" s="101"/>
      <c r="X145" s="101"/>
      <c r="Y145" s="101"/>
      <c r="Z145" s="101"/>
    </row>
    <row r="146" spans="1:26" ht="15.75" customHeight="1">
      <c r="A146" s="1216"/>
      <c r="B146" s="101"/>
      <c r="C146" s="1217"/>
      <c r="D146" s="1217"/>
      <c r="E146" s="1217"/>
      <c r="F146" s="101"/>
      <c r="G146" s="101"/>
      <c r="H146" s="101"/>
      <c r="I146" s="101"/>
      <c r="J146" s="1218"/>
      <c r="K146" s="1217"/>
      <c r="L146" s="101"/>
      <c r="M146" s="101"/>
      <c r="N146" s="101"/>
      <c r="O146" s="101"/>
      <c r="P146" s="101"/>
      <c r="Q146" s="101"/>
      <c r="R146" s="101"/>
      <c r="S146" s="101"/>
      <c r="T146" s="101"/>
      <c r="U146" s="101"/>
      <c r="V146" s="101"/>
      <c r="W146" s="101"/>
      <c r="X146" s="101"/>
      <c r="Y146" s="101"/>
      <c r="Z146" s="101"/>
    </row>
    <row r="147" spans="1:26" ht="15.75" customHeight="1">
      <c r="A147" s="1216"/>
      <c r="B147" s="101"/>
      <c r="C147" s="1217"/>
      <c r="D147" s="1217"/>
      <c r="E147" s="1217"/>
      <c r="F147" s="101"/>
      <c r="G147" s="101"/>
      <c r="H147" s="101"/>
      <c r="I147" s="101"/>
      <c r="J147" s="1218"/>
      <c r="K147" s="1217"/>
      <c r="L147" s="101"/>
      <c r="M147" s="101"/>
      <c r="N147" s="101"/>
      <c r="O147" s="101"/>
      <c r="P147" s="101"/>
      <c r="Q147" s="101"/>
      <c r="R147" s="101"/>
      <c r="S147" s="101"/>
      <c r="T147" s="101"/>
      <c r="U147" s="101"/>
      <c r="V147" s="101"/>
      <c r="W147" s="101"/>
      <c r="X147" s="101"/>
      <c r="Y147" s="101"/>
      <c r="Z147" s="101"/>
    </row>
    <row r="148" spans="1:26" ht="15.75" customHeight="1">
      <c r="A148" s="1216"/>
      <c r="B148" s="101"/>
      <c r="C148" s="1217"/>
      <c r="D148" s="1217"/>
      <c r="E148" s="1217"/>
      <c r="F148" s="101"/>
      <c r="G148" s="101"/>
      <c r="H148" s="101"/>
      <c r="I148" s="101"/>
      <c r="J148" s="1218"/>
      <c r="K148" s="1217"/>
      <c r="L148" s="101"/>
      <c r="M148" s="101"/>
      <c r="N148" s="101"/>
      <c r="O148" s="101"/>
      <c r="P148" s="101"/>
      <c r="Q148" s="101"/>
      <c r="R148" s="101"/>
      <c r="S148" s="101"/>
      <c r="T148" s="101"/>
      <c r="U148" s="101"/>
      <c r="V148" s="101"/>
      <c r="W148" s="101"/>
      <c r="X148" s="101"/>
      <c r="Y148" s="101"/>
      <c r="Z148" s="101"/>
    </row>
    <row r="149" spans="1:26" ht="15.75" customHeight="1">
      <c r="A149" s="1216"/>
      <c r="B149" s="101"/>
      <c r="C149" s="1217"/>
      <c r="D149" s="1217"/>
      <c r="E149" s="1217"/>
      <c r="F149" s="101"/>
      <c r="G149" s="101"/>
      <c r="H149" s="101"/>
      <c r="I149" s="101"/>
      <c r="J149" s="1218"/>
      <c r="K149" s="1217"/>
      <c r="L149" s="101"/>
      <c r="M149" s="101"/>
      <c r="N149" s="101"/>
      <c r="O149" s="101"/>
      <c r="P149" s="101"/>
      <c r="Q149" s="101"/>
      <c r="R149" s="101"/>
      <c r="S149" s="101"/>
      <c r="T149" s="101"/>
      <c r="U149" s="101"/>
      <c r="V149" s="101"/>
      <c r="W149" s="101"/>
      <c r="X149" s="101"/>
      <c r="Y149" s="101"/>
      <c r="Z149" s="101"/>
    </row>
    <row r="150" spans="1:26" ht="15.75" customHeight="1">
      <c r="A150" s="1216"/>
      <c r="B150" s="101"/>
      <c r="C150" s="1217"/>
      <c r="D150" s="1217"/>
      <c r="E150" s="1217"/>
      <c r="F150" s="101"/>
      <c r="G150" s="101"/>
      <c r="H150" s="101"/>
      <c r="I150" s="101"/>
      <c r="J150" s="1218"/>
      <c r="K150" s="1217"/>
      <c r="L150" s="101"/>
      <c r="M150" s="101"/>
      <c r="N150" s="101"/>
      <c r="O150" s="101"/>
      <c r="P150" s="101"/>
      <c r="Q150" s="101"/>
      <c r="R150" s="101"/>
      <c r="S150" s="101"/>
      <c r="T150" s="101"/>
      <c r="U150" s="101"/>
      <c r="V150" s="101"/>
      <c r="W150" s="101"/>
      <c r="X150" s="101"/>
      <c r="Y150" s="101"/>
      <c r="Z150" s="101"/>
    </row>
    <row r="151" spans="1:26" ht="15.75" customHeight="1">
      <c r="A151" s="1216"/>
      <c r="B151" s="101"/>
      <c r="C151" s="1217"/>
      <c r="D151" s="1217"/>
      <c r="E151" s="1217"/>
      <c r="F151" s="101"/>
      <c r="G151" s="101"/>
      <c r="H151" s="101"/>
      <c r="I151" s="101"/>
      <c r="J151" s="1218"/>
      <c r="K151" s="1217"/>
      <c r="L151" s="101"/>
      <c r="M151" s="101"/>
      <c r="N151" s="101"/>
      <c r="O151" s="101"/>
      <c r="P151" s="101"/>
      <c r="Q151" s="101"/>
      <c r="R151" s="101"/>
      <c r="S151" s="101"/>
      <c r="T151" s="101"/>
      <c r="U151" s="101"/>
      <c r="V151" s="101"/>
      <c r="W151" s="101"/>
      <c r="X151" s="101"/>
      <c r="Y151" s="101"/>
      <c r="Z151" s="101"/>
    </row>
    <row r="152" spans="1:26" ht="15.75" customHeight="1">
      <c r="A152" s="1216"/>
      <c r="B152" s="101"/>
      <c r="C152" s="1217"/>
      <c r="D152" s="1217"/>
      <c r="E152" s="1217"/>
      <c r="F152" s="101"/>
      <c r="G152" s="101"/>
      <c r="H152" s="101"/>
      <c r="I152" s="101"/>
      <c r="J152" s="1218"/>
      <c r="K152" s="1217"/>
      <c r="L152" s="101"/>
      <c r="M152" s="101"/>
      <c r="N152" s="101"/>
      <c r="O152" s="101"/>
      <c r="P152" s="101"/>
      <c r="Q152" s="101"/>
      <c r="R152" s="101"/>
      <c r="S152" s="101"/>
      <c r="T152" s="101"/>
      <c r="U152" s="101"/>
      <c r="V152" s="101"/>
      <c r="W152" s="101"/>
      <c r="X152" s="101"/>
      <c r="Y152" s="101"/>
      <c r="Z152" s="101"/>
    </row>
    <row r="153" spans="1:26" ht="15.75" customHeight="1">
      <c r="A153" s="1216"/>
      <c r="B153" s="101"/>
      <c r="C153" s="1217"/>
      <c r="D153" s="1217"/>
      <c r="E153" s="1217"/>
      <c r="F153" s="101"/>
      <c r="G153" s="101"/>
      <c r="H153" s="101"/>
      <c r="I153" s="101"/>
      <c r="J153" s="1218"/>
      <c r="K153" s="1217"/>
      <c r="L153" s="101"/>
      <c r="M153" s="101"/>
      <c r="N153" s="101"/>
      <c r="O153" s="101"/>
      <c r="P153" s="101"/>
      <c r="Q153" s="101"/>
      <c r="R153" s="101"/>
      <c r="S153" s="101"/>
      <c r="T153" s="101"/>
      <c r="U153" s="101"/>
      <c r="V153" s="101"/>
      <c r="W153" s="101"/>
      <c r="X153" s="101"/>
      <c r="Y153" s="101"/>
      <c r="Z153" s="101"/>
    </row>
    <row r="154" spans="1:26" ht="15.75" customHeight="1">
      <c r="A154" s="1216"/>
      <c r="B154" s="101"/>
      <c r="C154" s="1217"/>
      <c r="D154" s="1217"/>
      <c r="E154" s="1217"/>
      <c r="F154" s="101"/>
      <c r="G154" s="101"/>
      <c r="H154" s="101"/>
      <c r="I154" s="101"/>
      <c r="J154" s="1218"/>
      <c r="K154" s="1217"/>
      <c r="L154" s="101"/>
      <c r="M154" s="101"/>
      <c r="N154" s="101"/>
      <c r="O154" s="101"/>
      <c r="P154" s="101"/>
      <c r="Q154" s="101"/>
      <c r="R154" s="101"/>
      <c r="S154" s="101"/>
      <c r="T154" s="101"/>
      <c r="U154" s="101"/>
      <c r="V154" s="101"/>
      <c r="W154" s="101"/>
      <c r="X154" s="101"/>
      <c r="Y154" s="101"/>
      <c r="Z154" s="101"/>
    </row>
    <row r="155" spans="1:26" ht="15.75" customHeight="1">
      <c r="A155" s="1216"/>
      <c r="B155" s="101"/>
      <c r="C155" s="1217"/>
      <c r="D155" s="1217"/>
      <c r="E155" s="1217"/>
      <c r="F155" s="101"/>
      <c r="G155" s="101"/>
      <c r="H155" s="101"/>
      <c r="I155" s="101"/>
      <c r="J155" s="1218"/>
      <c r="K155" s="1217"/>
      <c r="L155" s="101"/>
      <c r="M155" s="101"/>
      <c r="N155" s="101"/>
      <c r="O155" s="101"/>
      <c r="P155" s="101"/>
      <c r="Q155" s="101"/>
      <c r="R155" s="101"/>
      <c r="S155" s="101"/>
      <c r="T155" s="101"/>
      <c r="U155" s="101"/>
      <c r="V155" s="101"/>
      <c r="W155" s="101"/>
      <c r="X155" s="101"/>
      <c r="Y155" s="101"/>
      <c r="Z155" s="101"/>
    </row>
    <row r="156" spans="1:26" ht="15.75" customHeight="1">
      <c r="A156" s="1216"/>
      <c r="B156" s="101"/>
      <c r="C156" s="1217"/>
      <c r="D156" s="1217"/>
      <c r="E156" s="1217"/>
      <c r="F156" s="101"/>
      <c r="G156" s="101"/>
      <c r="H156" s="101"/>
      <c r="I156" s="101"/>
      <c r="J156" s="1218"/>
      <c r="K156" s="1217"/>
      <c r="L156" s="101"/>
      <c r="M156" s="101"/>
      <c r="N156" s="101"/>
      <c r="O156" s="101"/>
      <c r="P156" s="101"/>
      <c r="Q156" s="101"/>
      <c r="R156" s="101"/>
      <c r="S156" s="101"/>
      <c r="T156" s="101"/>
      <c r="U156" s="101"/>
      <c r="V156" s="101"/>
      <c r="W156" s="101"/>
      <c r="X156" s="101"/>
      <c r="Y156" s="101"/>
      <c r="Z156" s="101"/>
    </row>
    <row r="157" spans="1:26" ht="15.75" customHeight="1">
      <c r="A157" s="1216"/>
      <c r="B157" s="101"/>
      <c r="C157" s="1217"/>
      <c r="D157" s="1217"/>
      <c r="E157" s="1217"/>
      <c r="F157" s="101"/>
      <c r="G157" s="101"/>
      <c r="H157" s="101"/>
      <c r="I157" s="101"/>
      <c r="J157" s="1218"/>
      <c r="K157" s="1217"/>
      <c r="L157" s="101"/>
      <c r="M157" s="101"/>
      <c r="N157" s="101"/>
      <c r="O157" s="101"/>
      <c r="P157" s="101"/>
      <c r="Q157" s="101"/>
      <c r="R157" s="101"/>
      <c r="S157" s="101"/>
      <c r="T157" s="101"/>
      <c r="U157" s="101"/>
      <c r="V157" s="101"/>
      <c r="W157" s="101"/>
      <c r="X157" s="101"/>
      <c r="Y157" s="101"/>
      <c r="Z157" s="101"/>
    </row>
    <row r="158" spans="1:26" ht="15.75" customHeight="1">
      <c r="A158" s="1216"/>
      <c r="B158" s="101"/>
      <c r="C158" s="1217"/>
      <c r="D158" s="1217"/>
      <c r="E158" s="1217"/>
      <c r="F158" s="101"/>
      <c r="G158" s="101"/>
      <c r="H158" s="101"/>
      <c r="I158" s="101"/>
      <c r="J158" s="1218"/>
      <c r="K158" s="1217"/>
      <c r="L158" s="101"/>
      <c r="M158" s="101"/>
      <c r="N158" s="101"/>
      <c r="O158" s="101"/>
      <c r="P158" s="101"/>
      <c r="Q158" s="101"/>
      <c r="R158" s="101"/>
      <c r="S158" s="101"/>
      <c r="T158" s="101"/>
      <c r="U158" s="101"/>
      <c r="V158" s="101"/>
      <c r="W158" s="101"/>
      <c r="X158" s="101"/>
      <c r="Y158" s="101"/>
      <c r="Z158" s="101"/>
    </row>
    <row r="159" spans="1:26" ht="15.75" customHeight="1">
      <c r="A159" s="1216"/>
      <c r="B159" s="101"/>
      <c r="C159" s="1217"/>
      <c r="D159" s="1217"/>
      <c r="E159" s="1217"/>
      <c r="F159" s="101"/>
      <c r="G159" s="101"/>
      <c r="H159" s="101"/>
      <c r="I159" s="101"/>
      <c r="J159" s="1218"/>
      <c r="K159" s="1217"/>
      <c r="L159" s="101"/>
      <c r="M159" s="101"/>
      <c r="N159" s="101"/>
      <c r="O159" s="101"/>
      <c r="P159" s="101"/>
      <c r="Q159" s="101"/>
      <c r="R159" s="101"/>
      <c r="S159" s="101"/>
      <c r="T159" s="101"/>
      <c r="U159" s="101"/>
      <c r="V159" s="101"/>
      <c r="W159" s="101"/>
      <c r="X159" s="101"/>
      <c r="Y159" s="101"/>
      <c r="Z159" s="101"/>
    </row>
    <row r="160" spans="1:26" ht="15.75" customHeight="1">
      <c r="A160" s="1216"/>
      <c r="B160" s="101"/>
      <c r="C160" s="1217"/>
      <c r="D160" s="1217"/>
      <c r="E160" s="1217"/>
      <c r="F160" s="101"/>
      <c r="G160" s="101"/>
      <c r="H160" s="101"/>
      <c r="I160" s="101"/>
      <c r="J160" s="1218"/>
      <c r="K160" s="1217"/>
      <c r="L160" s="101"/>
      <c r="M160" s="101"/>
      <c r="N160" s="101"/>
      <c r="O160" s="101"/>
      <c r="P160" s="101"/>
      <c r="Q160" s="101"/>
      <c r="R160" s="101"/>
      <c r="S160" s="101"/>
      <c r="T160" s="101"/>
      <c r="U160" s="101"/>
      <c r="V160" s="101"/>
      <c r="W160" s="101"/>
      <c r="X160" s="101"/>
      <c r="Y160" s="101"/>
      <c r="Z160" s="101"/>
    </row>
    <row r="161" spans="1:26" ht="15.75" customHeight="1">
      <c r="A161" s="1216"/>
      <c r="B161" s="101"/>
      <c r="C161" s="1217"/>
      <c r="D161" s="1217"/>
      <c r="E161" s="1217"/>
      <c r="F161" s="101"/>
      <c r="G161" s="101"/>
      <c r="H161" s="101"/>
      <c r="I161" s="101"/>
      <c r="J161" s="1218"/>
      <c r="K161" s="1217"/>
      <c r="L161" s="101"/>
      <c r="M161" s="101"/>
      <c r="N161" s="101"/>
      <c r="O161" s="101"/>
      <c r="P161" s="101"/>
      <c r="Q161" s="101"/>
      <c r="R161" s="101"/>
      <c r="S161" s="101"/>
      <c r="T161" s="101"/>
      <c r="U161" s="101"/>
      <c r="V161" s="101"/>
      <c r="W161" s="101"/>
      <c r="X161" s="101"/>
      <c r="Y161" s="101"/>
      <c r="Z161" s="101"/>
    </row>
    <row r="162" spans="1:26" ht="15.75" customHeight="1">
      <c r="A162" s="1216"/>
      <c r="B162" s="101"/>
      <c r="C162" s="1217"/>
      <c r="D162" s="1217"/>
      <c r="E162" s="1217"/>
      <c r="F162" s="101"/>
      <c r="G162" s="101"/>
      <c r="H162" s="101"/>
      <c r="I162" s="101"/>
      <c r="J162" s="1218"/>
      <c r="K162" s="1217"/>
      <c r="L162" s="101"/>
      <c r="M162" s="101"/>
      <c r="N162" s="101"/>
      <c r="O162" s="101"/>
      <c r="P162" s="101"/>
      <c r="Q162" s="101"/>
      <c r="R162" s="101"/>
      <c r="S162" s="101"/>
      <c r="T162" s="101"/>
      <c r="U162" s="101"/>
      <c r="V162" s="101"/>
      <c r="W162" s="101"/>
      <c r="X162" s="101"/>
      <c r="Y162" s="101"/>
      <c r="Z162" s="101"/>
    </row>
    <row r="163" spans="1:26" ht="15.75" customHeight="1">
      <c r="A163" s="1216"/>
      <c r="B163" s="101"/>
      <c r="C163" s="1217"/>
      <c r="D163" s="1217"/>
      <c r="E163" s="1217"/>
      <c r="F163" s="101"/>
      <c r="G163" s="101"/>
      <c r="H163" s="101"/>
      <c r="I163" s="101"/>
      <c r="J163" s="1218"/>
      <c r="K163" s="1217"/>
      <c r="L163" s="101"/>
      <c r="M163" s="101"/>
      <c r="N163" s="101"/>
      <c r="O163" s="101"/>
      <c r="P163" s="101"/>
      <c r="Q163" s="101"/>
      <c r="R163" s="101"/>
      <c r="S163" s="101"/>
      <c r="T163" s="101"/>
      <c r="U163" s="101"/>
      <c r="V163" s="101"/>
      <c r="W163" s="101"/>
      <c r="X163" s="101"/>
      <c r="Y163" s="101"/>
      <c r="Z163" s="101"/>
    </row>
    <row r="164" spans="1:26" ht="15.75" customHeight="1">
      <c r="A164" s="1216"/>
      <c r="B164" s="101"/>
      <c r="C164" s="1217"/>
      <c r="D164" s="1217"/>
      <c r="E164" s="1217"/>
      <c r="F164" s="101"/>
      <c r="G164" s="101"/>
      <c r="H164" s="101"/>
      <c r="I164" s="101"/>
      <c r="J164" s="1218"/>
      <c r="K164" s="1217"/>
      <c r="L164" s="101"/>
      <c r="M164" s="101"/>
      <c r="N164" s="101"/>
      <c r="O164" s="101"/>
      <c r="P164" s="101"/>
      <c r="Q164" s="101"/>
      <c r="R164" s="101"/>
      <c r="S164" s="101"/>
      <c r="T164" s="101"/>
      <c r="U164" s="101"/>
      <c r="V164" s="101"/>
      <c r="W164" s="101"/>
      <c r="X164" s="101"/>
      <c r="Y164" s="101"/>
      <c r="Z164" s="101"/>
    </row>
    <row r="165" spans="1:26" ht="15.75" customHeight="1">
      <c r="A165" s="1216"/>
      <c r="B165" s="101"/>
      <c r="C165" s="1217"/>
      <c r="D165" s="1217"/>
      <c r="E165" s="1217"/>
      <c r="F165" s="101"/>
      <c r="G165" s="101"/>
      <c r="H165" s="101"/>
      <c r="I165" s="101"/>
      <c r="J165" s="1218"/>
      <c r="K165" s="1217"/>
      <c r="L165" s="101"/>
      <c r="M165" s="101"/>
      <c r="N165" s="101"/>
      <c r="O165" s="101"/>
      <c r="P165" s="101"/>
      <c r="Q165" s="101"/>
      <c r="R165" s="101"/>
      <c r="S165" s="101"/>
      <c r="T165" s="101"/>
      <c r="U165" s="101"/>
      <c r="V165" s="101"/>
      <c r="W165" s="101"/>
      <c r="X165" s="101"/>
      <c r="Y165" s="101"/>
      <c r="Z165" s="101"/>
    </row>
    <row r="166" spans="1:26" ht="15.75" customHeight="1">
      <c r="A166" s="1216"/>
      <c r="B166" s="101"/>
      <c r="C166" s="1217"/>
      <c r="D166" s="1217"/>
      <c r="E166" s="1217"/>
      <c r="F166" s="101"/>
      <c r="G166" s="101"/>
      <c r="H166" s="101"/>
      <c r="I166" s="101"/>
      <c r="J166" s="1218"/>
      <c r="K166" s="1217"/>
      <c r="L166" s="101"/>
      <c r="M166" s="101"/>
      <c r="N166" s="101"/>
      <c r="O166" s="101"/>
      <c r="P166" s="101"/>
      <c r="Q166" s="101"/>
      <c r="R166" s="101"/>
      <c r="S166" s="101"/>
      <c r="T166" s="101"/>
      <c r="U166" s="101"/>
      <c r="V166" s="101"/>
      <c r="W166" s="101"/>
      <c r="X166" s="101"/>
      <c r="Y166" s="101"/>
      <c r="Z166" s="101"/>
    </row>
    <row r="167" spans="1:26" ht="15.75" customHeight="1">
      <c r="A167" s="1216"/>
      <c r="B167" s="101"/>
      <c r="C167" s="1217"/>
      <c r="D167" s="1217"/>
      <c r="E167" s="1217"/>
      <c r="F167" s="101"/>
      <c r="G167" s="101"/>
      <c r="H167" s="101"/>
      <c r="I167" s="101"/>
      <c r="J167" s="1218"/>
      <c r="K167" s="1217"/>
      <c r="L167" s="101"/>
      <c r="M167" s="101"/>
      <c r="N167" s="101"/>
      <c r="O167" s="101"/>
      <c r="P167" s="101"/>
      <c r="Q167" s="101"/>
      <c r="R167" s="101"/>
      <c r="S167" s="101"/>
      <c r="T167" s="101"/>
      <c r="U167" s="101"/>
      <c r="V167" s="101"/>
      <c r="W167" s="101"/>
      <c r="X167" s="101"/>
      <c r="Y167" s="101"/>
      <c r="Z167" s="101"/>
    </row>
    <row r="168" spans="1:26" ht="15.75" customHeight="1">
      <c r="A168" s="1216"/>
      <c r="B168" s="101"/>
      <c r="C168" s="1217"/>
      <c r="D168" s="1217"/>
      <c r="E168" s="1217"/>
      <c r="F168" s="101"/>
      <c r="G168" s="101"/>
      <c r="H168" s="101"/>
      <c r="I168" s="101"/>
      <c r="J168" s="1218"/>
      <c r="K168" s="1217"/>
      <c r="L168" s="101"/>
      <c r="M168" s="101"/>
      <c r="N168" s="101"/>
      <c r="O168" s="101"/>
      <c r="P168" s="101"/>
      <c r="Q168" s="101"/>
      <c r="R168" s="101"/>
      <c r="S168" s="101"/>
      <c r="T168" s="101"/>
      <c r="U168" s="101"/>
      <c r="V168" s="101"/>
      <c r="W168" s="101"/>
      <c r="X168" s="101"/>
      <c r="Y168" s="101"/>
      <c r="Z168" s="101"/>
    </row>
    <row r="169" spans="1:26" ht="15.75" customHeight="1">
      <c r="A169" s="1216"/>
      <c r="B169" s="101"/>
      <c r="C169" s="1217"/>
      <c r="D169" s="1217"/>
      <c r="E169" s="1217"/>
      <c r="F169" s="101"/>
      <c r="G169" s="101"/>
      <c r="H169" s="101"/>
      <c r="I169" s="101"/>
      <c r="J169" s="1218"/>
      <c r="K169" s="1217"/>
      <c r="L169" s="101"/>
      <c r="M169" s="101"/>
      <c r="N169" s="101"/>
      <c r="O169" s="101"/>
      <c r="P169" s="101"/>
      <c r="Q169" s="101"/>
      <c r="R169" s="101"/>
      <c r="S169" s="101"/>
      <c r="T169" s="101"/>
      <c r="U169" s="101"/>
      <c r="V169" s="101"/>
      <c r="W169" s="101"/>
      <c r="X169" s="101"/>
      <c r="Y169" s="101"/>
      <c r="Z169" s="101"/>
    </row>
    <row r="170" spans="1:26" ht="15.75" customHeight="1">
      <c r="A170" s="1216"/>
      <c r="B170" s="101"/>
      <c r="C170" s="1217"/>
      <c r="D170" s="1217"/>
      <c r="E170" s="1217"/>
      <c r="F170" s="101"/>
      <c r="G170" s="101"/>
      <c r="H170" s="101"/>
      <c r="I170" s="101"/>
      <c r="J170" s="1218"/>
      <c r="K170" s="1217"/>
      <c r="L170" s="101"/>
      <c r="M170" s="101"/>
      <c r="N170" s="101"/>
      <c r="O170" s="101"/>
      <c r="P170" s="101"/>
      <c r="Q170" s="101"/>
      <c r="R170" s="101"/>
      <c r="S170" s="101"/>
      <c r="T170" s="101"/>
      <c r="U170" s="101"/>
      <c r="V170" s="101"/>
      <c r="W170" s="101"/>
      <c r="X170" s="101"/>
      <c r="Y170" s="101"/>
      <c r="Z170" s="101"/>
    </row>
    <row r="171" spans="1:26" ht="15.75" customHeight="1">
      <c r="A171" s="1216"/>
      <c r="B171" s="101"/>
      <c r="C171" s="1217"/>
      <c r="D171" s="1217"/>
      <c r="E171" s="1217"/>
      <c r="F171" s="101"/>
      <c r="G171" s="101"/>
      <c r="H171" s="101"/>
      <c r="I171" s="101"/>
      <c r="J171" s="1218"/>
      <c r="K171" s="1217"/>
      <c r="L171" s="101"/>
      <c r="M171" s="101"/>
      <c r="N171" s="101"/>
      <c r="O171" s="101"/>
      <c r="P171" s="101"/>
      <c r="Q171" s="101"/>
      <c r="R171" s="101"/>
      <c r="S171" s="101"/>
      <c r="T171" s="101"/>
      <c r="U171" s="101"/>
      <c r="V171" s="101"/>
      <c r="W171" s="101"/>
      <c r="X171" s="101"/>
      <c r="Y171" s="101"/>
      <c r="Z171" s="101"/>
    </row>
    <row r="172" spans="1:26" ht="15.75" customHeight="1">
      <c r="A172" s="1216"/>
      <c r="B172" s="101"/>
      <c r="C172" s="1217"/>
      <c r="D172" s="1217"/>
      <c r="E172" s="1217"/>
      <c r="F172" s="101"/>
      <c r="G172" s="101"/>
      <c r="H172" s="101"/>
      <c r="I172" s="101"/>
      <c r="J172" s="1218"/>
      <c r="K172" s="1217"/>
      <c r="L172" s="101"/>
      <c r="M172" s="101"/>
      <c r="N172" s="101"/>
      <c r="O172" s="101"/>
      <c r="P172" s="101"/>
      <c r="Q172" s="101"/>
      <c r="R172" s="101"/>
      <c r="S172" s="101"/>
      <c r="T172" s="101"/>
      <c r="U172" s="101"/>
      <c r="V172" s="101"/>
      <c r="W172" s="101"/>
      <c r="X172" s="101"/>
      <c r="Y172" s="101"/>
      <c r="Z172" s="101"/>
    </row>
    <row r="173" spans="1:26" ht="15.75" customHeight="1">
      <c r="A173" s="1216"/>
      <c r="B173" s="101"/>
      <c r="C173" s="1217"/>
      <c r="D173" s="1217"/>
      <c r="E173" s="1217"/>
      <c r="F173" s="101"/>
      <c r="G173" s="101"/>
      <c r="H173" s="101"/>
      <c r="I173" s="101"/>
      <c r="J173" s="1218"/>
      <c r="K173" s="1217"/>
      <c r="L173" s="101"/>
      <c r="M173" s="101"/>
      <c r="N173" s="101"/>
      <c r="O173" s="101"/>
      <c r="P173" s="101"/>
      <c r="Q173" s="101"/>
      <c r="R173" s="101"/>
      <c r="S173" s="101"/>
      <c r="T173" s="101"/>
      <c r="U173" s="101"/>
      <c r="V173" s="101"/>
      <c r="W173" s="101"/>
      <c r="X173" s="101"/>
      <c r="Y173" s="101"/>
      <c r="Z173" s="101"/>
    </row>
    <row r="174" spans="1:26" ht="15.75" customHeight="1">
      <c r="A174" s="1216"/>
      <c r="B174" s="101"/>
      <c r="C174" s="1217"/>
      <c r="D174" s="1217"/>
      <c r="E174" s="1217"/>
      <c r="F174" s="101"/>
      <c r="G174" s="101"/>
      <c r="H174" s="101"/>
      <c r="I174" s="101"/>
      <c r="J174" s="1218"/>
      <c r="K174" s="1217"/>
      <c r="L174" s="101"/>
      <c r="M174" s="101"/>
      <c r="N174" s="101"/>
      <c r="O174" s="101"/>
      <c r="P174" s="101"/>
      <c r="Q174" s="101"/>
      <c r="R174" s="101"/>
      <c r="S174" s="101"/>
      <c r="T174" s="101"/>
      <c r="U174" s="101"/>
      <c r="V174" s="101"/>
      <c r="W174" s="101"/>
      <c r="X174" s="101"/>
      <c r="Y174" s="101"/>
      <c r="Z174" s="101"/>
    </row>
    <row r="175" spans="1:26" ht="15.75" customHeight="1">
      <c r="A175" s="1216"/>
      <c r="B175" s="101"/>
      <c r="C175" s="1217"/>
      <c r="D175" s="1217"/>
      <c r="E175" s="1217"/>
      <c r="F175" s="101"/>
      <c r="G175" s="101"/>
      <c r="H175" s="101"/>
      <c r="I175" s="101"/>
      <c r="J175" s="1218"/>
      <c r="K175" s="1217"/>
      <c r="L175" s="101"/>
      <c r="M175" s="101"/>
      <c r="N175" s="101"/>
      <c r="O175" s="101"/>
      <c r="P175" s="101"/>
      <c r="Q175" s="101"/>
      <c r="R175" s="101"/>
      <c r="S175" s="101"/>
      <c r="T175" s="101"/>
      <c r="U175" s="101"/>
      <c r="V175" s="101"/>
      <c r="W175" s="101"/>
      <c r="X175" s="101"/>
      <c r="Y175" s="101"/>
      <c r="Z175" s="101"/>
    </row>
    <row r="176" spans="1:26" ht="15.75" customHeight="1">
      <c r="A176" s="1216"/>
      <c r="B176" s="101"/>
      <c r="C176" s="1217"/>
      <c r="D176" s="1217"/>
      <c r="E176" s="1217"/>
      <c r="F176" s="101"/>
      <c r="G176" s="101"/>
      <c r="H176" s="101"/>
      <c r="I176" s="101"/>
      <c r="J176" s="1218"/>
      <c r="K176" s="1217"/>
      <c r="L176" s="101"/>
      <c r="M176" s="101"/>
      <c r="N176" s="101"/>
      <c r="O176" s="101"/>
      <c r="P176" s="101"/>
      <c r="Q176" s="101"/>
      <c r="R176" s="101"/>
      <c r="S176" s="101"/>
      <c r="T176" s="101"/>
      <c r="U176" s="101"/>
      <c r="V176" s="101"/>
      <c r="W176" s="101"/>
      <c r="X176" s="101"/>
      <c r="Y176" s="101"/>
      <c r="Z176" s="101"/>
    </row>
    <row r="177" spans="1:26" ht="15.75" customHeight="1">
      <c r="A177" s="1216"/>
      <c r="B177" s="101"/>
      <c r="C177" s="1217"/>
      <c r="D177" s="1217"/>
      <c r="E177" s="1217"/>
      <c r="F177" s="101"/>
      <c r="G177" s="101"/>
      <c r="H177" s="101"/>
      <c r="I177" s="101"/>
      <c r="J177" s="1218"/>
      <c r="K177" s="1217"/>
      <c r="L177" s="101"/>
      <c r="M177" s="101"/>
      <c r="N177" s="101"/>
      <c r="O177" s="101"/>
      <c r="P177" s="101"/>
      <c r="Q177" s="101"/>
      <c r="R177" s="101"/>
      <c r="S177" s="101"/>
      <c r="T177" s="101"/>
      <c r="U177" s="101"/>
      <c r="V177" s="101"/>
      <c r="W177" s="101"/>
      <c r="X177" s="101"/>
      <c r="Y177" s="101"/>
      <c r="Z177" s="101"/>
    </row>
    <row r="178" spans="1:26" ht="15.75" customHeight="1">
      <c r="A178" s="1216"/>
      <c r="B178" s="101"/>
      <c r="C178" s="1217"/>
      <c r="D178" s="1217"/>
      <c r="E178" s="1217"/>
      <c r="F178" s="101"/>
      <c r="G178" s="101"/>
      <c r="H178" s="101"/>
      <c r="I178" s="101"/>
      <c r="J178" s="1218"/>
      <c r="K178" s="1217"/>
      <c r="L178" s="101"/>
      <c r="M178" s="101"/>
      <c r="N178" s="101"/>
      <c r="O178" s="101"/>
      <c r="P178" s="101"/>
      <c r="Q178" s="101"/>
      <c r="R178" s="101"/>
      <c r="S178" s="101"/>
      <c r="T178" s="101"/>
      <c r="U178" s="101"/>
      <c r="V178" s="101"/>
      <c r="W178" s="101"/>
      <c r="X178" s="101"/>
      <c r="Y178" s="101"/>
      <c r="Z178" s="101"/>
    </row>
    <row r="179" spans="1:26" ht="15.75" customHeight="1">
      <c r="A179" s="1216"/>
      <c r="B179" s="101"/>
      <c r="C179" s="1217"/>
      <c r="D179" s="1217"/>
      <c r="E179" s="1217"/>
      <c r="F179" s="101"/>
      <c r="G179" s="101"/>
      <c r="H179" s="101"/>
      <c r="I179" s="101"/>
      <c r="J179" s="1218"/>
      <c r="K179" s="1217"/>
      <c r="L179" s="101"/>
      <c r="M179" s="101"/>
      <c r="N179" s="101"/>
      <c r="O179" s="101"/>
      <c r="P179" s="101"/>
      <c r="Q179" s="101"/>
      <c r="R179" s="101"/>
      <c r="S179" s="101"/>
      <c r="T179" s="101"/>
      <c r="U179" s="101"/>
      <c r="V179" s="101"/>
      <c r="W179" s="101"/>
      <c r="X179" s="101"/>
      <c r="Y179" s="101"/>
      <c r="Z179" s="101"/>
    </row>
    <row r="180" spans="1:26" ht="15.75" customHeight="1">
      <c r="A180" s="1216"/>
      <c r="B180" s="101"/>
      <c r="C180" s="1217"/>
      <c r="D180" s="1217"/>
      <c r="E180" s="1217"/>
      <c r="F180" s="101"/>
      <c r="G180" s="101"/>
      <c r="H180" s="101"/>
      <c r="I180" s="101"/>
      <c r="J180" s="1218"/>
      <c r="K180" s="1217"/>
      <c r="L180" s="101"/>
      <c r="M180" s="101"/>
      <c r="N180" s="101"/>
      <c r="O180" s="101"/>
      <c r="P180" s="101"/>
      <c r="Q180" s="101"/>
      <c r="R180" s="101"/>
      <c r="S180" s="101"/>
      <c r="T180" s="101"/>
      <c r="U180" s="101"/>
      <c r="V180" s="101"/>
      <c r="W180" s="101"/>
      <c r="X180" s="101"/>
      <c r="Y180" s="101"/>
      <c r="Z180" s="101"/>
    </row>
    <row r="181" spans="1:26" ht="15.75" customHeight="1">
      <c r="A181" s="1216"/>
      <c r="B181" s="101"/>
      <c r="C181" s="1217"/>
      <c r="D181" s="1217"/>
      <c r="E181" s="1217"/>
      <c r="F181" s="101"/>
      <c r="G181" s="101"/>
      <c r="H181" s="101"/>
      <c r="I181" s="101"/>
      <c r="J181" s="1218"/>
      <c r="K181" s="1217"/>
      <c r="L181" s="101"/>
      <c r="M181" s="101"/>
      <c r="N181" s="101"/>
      <c r="O181" s="101"/>
      <c r="P181" s="101"/>
      <c r="Q181" s="101"/>
      <c r="R181" s="101"/>
      <c r="S181" s="101"/>
      <c r="T181" s="101"/>
      <c r="U181" s="101"/>
      <c r="V181" s="101"/>
      <c r="W181" s="101"/>
      <c r="X181" s="101"/>
      <c r="Y181" s="101"/>
      <c r="Z181" s="101"/>
    </row>
    <row r="182" spans="1:26" ht="15.75" customHeight="1">
      <c r="A182" s="1216"/>
      <c r="B182" s="101"/>
      <c r="C182" s="1217"/>
      <c r="D182" s="1217"/>
      <c r="E182" s="1217"/>
      <c r="F182" s="101"/>
      <c r="G182" s="101"/>
      <c r="H182" s="101"/>
      <c r="I182" s="101"/>
      <c r="J182" s="1218"/>
      <c r="K182" s="1217"/>
      <c r="L182" s="101"/>
      <c r="M182" s="101"/>
      <c r="N182" s="101"/>
      <c r="O182" s="101"/>
      <c r="P182" s="101"/>
      <c r="Q182" s="101"/>
      <c r="R182" s="101"/>
      <c r="S182" s="101"/>
      <c r="T182" s="101"/>
      <c r="U182" s="101"/>
      <c r="V182" s="101"/>
      <c r="W182" s="101"/>
      <c r="X182" s="101"/>
      <c r="Y182" s="101"/>
      <c r="Z182" s="101"/>
    </row>
    <row r="183" spans="1:26" ht="15.75" customHeight="1">
      <c r="A183" s="1216"/>
      <c r="B183" s="101"/>
      <c r="C183" s="1217"/>
      <c r="D183" s="1217"/>
      <c r="E183" s="1217"/>
      <c r="F183" s="101"/>
      <c r="G183" s="101"/>
      <c r="H183" s="101"/>
      <c r="I183" s="101"/>
      <c r="J183" s="1218"/>
      <c r="K183" s="1217"/>
      <c r="L183" s="101"/>
      <c r="M183" s="101"/>
      <c r="N183" s="101"/>
      <c r="O183" s="101"/>
      <c r="P183" s="101"/>
      <c r="Q183" s="101"/>
      <c r="R183" s="101"/>
      <c r="S183" s="101"/>
      <c r="T183" s="101"/>
      <c r="U183" s="101"/>
      <c r="V183" s="101"/>
      <c r="W183" s="101"/>
      <c r="X183" s="101"/>
      <c r="Y183" s="101"/>
      <c r="Z183" s="101"/>
    </row>
    <row r="184" spans="1:26" ht="15.75" customHeight="1">
      <c r="A184" s="1216"/>
      <c r="B184" s="101"/>
      <c r="C184" s="1217"/>
      <c r="D184" s="1217"/>
      <c r="E184" s="1217"/>
      <c r="F184" s="101"/>
      <c r="G184" s="101"/>
      <c r="H184" s="101"/>
      <c r="I184" s="101"/>
      <c r="J184" s="1218"/>
      <c r="K184" s="1217"/>
      <c r="L184" s="101"/>
      <c r="M184" s="101"/>
      <c r="N184" s="101"/>
      <c r="O184" s="101"/>
      <c r="P184" s="101"/>
      <c r="Q184" s="101"/>
      <c r="R184" s="101"/>
      <c r="S184" s="101"/>
      <c r="T184" s="101"/>
      <c r="U184" s="101"/>
      <c r="V184" s="101"/>
      <c r="W184" s="101"/>
      <c r="X184" s="101"/>
      <c r="Y184" s="101"/>
      <c r="Z184" s="101"/>
    </row>
    <row r="185" spans="1:26" ht="15.75" customHeight="1">
      <c r="A185" s="1216"/>
      <c r="B185" s="101"/>
      <c r="C185" s="1217"/>
      <c r="D185" s="1217"/>
      <c r="E185" s="1217"/>
      <c r="F185" s="101"/>
      <c r="G185" s="101"/>
      <c r="H185" s="101"/>
      <c r="I185" s="101"/>
      <c r="J185" s="1218"/>
      <c r="K185" s="1217"/>
      <c r="L185" s="101"/>
      <c r="M185" s="101"/>
      <c r="N185" s="101"/>
      <c r="O185" s="101"/>
      <c r="P185" s="101"/>
      <c r="Q185" s="101"/>
      <c r="R185" s="101"/>
      <c r="S185" s="101"/>
      <c r="T185" s="101"/>
      <c r="U185" s="101"/>
      <c r="V185" s="101"/>
      <c r="W185" s="101"/>
      <c r="X185" s="101"/>
      <c r="Y185" s="101"/>
      <c r="Z185" s="101"/>
    </row>
    <row r="186" spans="1:26" ht="15.75" customHeight="1">
      <c r="A186" s="1216"/>
      <c r="B186" s="101"/>
      <c r="C186" s="1217"/>
      <c r="D186" s="1217"/>
      <c r="E186" s="1217"/>
      <c r="F186" s="101"/>
      <c r="G186" s="101"/>
      <c r="H186" s="101"/>
      <c r="I186" s="101"/>
      <c r="J186" s="1218"/>
      <c r="K186" s="1217"/>
      <c r="L186" s="101"/>
      <c r="M186" s="101"/>
      <c r="N186" s="101"/>
      <c r="O186" s="101"/>
      <c r="P186" s="101"/>
      <c r="Q186" s="101"/>
      <c r="R186" s="101"/>
      <c r="S186" s="101"/>
      <c r="T186" s="101"/>
      <c r="U186" s="101"/>
      <c r="V186" s="101"/>
      <c r="W186" s="101"/>
      <c r="X186" s="101"/>
      <c r="Y186" s="101"/>
      <c r="Z186" s="101"/>
    </row>
    <row r="187" spans="1:26" ht="15.75" customHeight="1">
      <c r="A187" s="1216"/>
      <c r="B187" s="101"/>
      <c r="C187" s="1217"/>
      <c r="D187" s="1217"/>
      <c r="E187" s="1217"/>
      <c r="F187" s="101"/>
      <c r="G187" s="101"/>
      <c r="H187" s="101"/>
      <c r="I187" s="101"/>
      <c r="J187" s="1218"/>
      <c r="K187" s="1217"/>
      <c r="L187" s="101"/>
      <c r="M187" s="101"/>
      <c r="N187" s="101"/>
      <c r="O187" s="101"/>
      <c r="P187" s="101"/>
      <c r="Q187" s="101"/>
      <c r="R187" s="101"/>
      <c r="S187" s="101"/>
      <c r="T187" s="101"/>
      <c r="U187" s="101"/>
      <c r="V187" s="101"/>
      <c r="W187" s="101"/>
      <c r="X187" s="101"/>
      <c r="Y187" s="101"/>
      <c r="Z187" s="101"/>
    </row>
    <row r="188" spans="1:26" ht="15.75" customHeight="1">
      <c r="A188" s="1216"/>
      <c r="B188" s="101"/>
      <c r="C188" s="1217"/>
      <c r="D188" s="1217"/>
      <c r="E188" s="1217"/>
      <c r="F188" s="101"/>
      <c r="G188" s="101"/>
      <c r="H188" s="101"/>
      <c r="I188" s="101"/>
      <c r="J188" s="1218"/>
      <c r="K188" s="1217"/>
      <c r="L188" s="101"/>
      <c r="M188" s="101"/>
      <c r="N188" s="101"/>
      <c r="O188" s="101"/>
      <c r="P188" s="101"/>
      <c r="Q188" s="101"/>
      <c r="R188" s="101"/>
      <c r="S188" s="101"/>
      <c r="T188" s="101"/>
      <c r="U188" s="101"/>
      <c r="V188" s="101"/>
      <c r="W188" s="101"/>
      <c r="X188" s="101"/>
      <c r="Y188" s="101"/>
      <c r="Z188" s="101"/>
    </row>
    <row r="189" spans="1:26" ht="15.75" customHeight="1">
      <c r="A189" s="1216"/>
      <c r="B189" s="101"/>
      <c r="C189" s="1217"/>
      <c r="D189" s="1217"/>
      <c r="E189" s="1217"/>
      <c r="F189" s="101"/>
      <c r="G189" s="101"/>
      <c r="H189" s="101"/>
      <c r="I189" s="101"/>
      <c r="J189" s="1218"/>
      <c r="K189" s="1217"/>
      <c r="L189" s="101"/>
      <c r="M189" s="101"/>
      <c r="N189" s="101"/>
      <c r="O189" s="101"/>
      <c r="P189" s="101"/>
      <c r="Q189" s="101"/>
      <c r="R189" s="101"/>
      <c r="S189" s="101"/>
      <c r="T189" s="101"/>
      <c r="U189" s="101"/>
      <c r="V189" s="101"/>
      <c r="W189" s="101"/>
      <c r="X189" s="101"/>
      <c r="Y189" s="101"/>
      <c r="Z189" s="101"/>
    </row>
    <row r="190" spans="1:26" ht="15.75" customHeight="1">
      <c r="A190" s="1216"/>
      <c r="B190" s="101"/>
      <c r="C190" s="1217"/>
      <c r="D190" s="1217"/>
      <c r="E190" s="1217"/>
      <c r="F190" s="101"/>
      <c r="G190" s="101"/>
      <c r="H190" s="101"/>
      <c r="I190" s="101"/>
      <c r="J190" s="1218"/>
      <c r="K190" s="1217"/>
      <c r="L190" s="101"/>
      <c r="M190" s="101"/>
      <c r="N190" s="101"/>
      <c r="O190" s="101"/>
      <c r="P190" s="101"/>
      <c r="Q190" s="101"/>
      <c r="R190" s="101"/>
      <c r="S190" s="101"/>
      <c r="T190" s="101"/>
      <c r="U190" s="101"/>
      <c r="V190" s="101"/>
      <c r="W190" s="101"/>
      <c r="X190" s="101"/>
      <c r="Y190" s="101"/>
      <c r="Z190" s="101"/>
    </row>
    <row r="191" spans="1:26" ht="15.75" customHeight="1">
      <c r="A191" s="1216"/>
      <c r="B191" s="101"/>
      <c r="C191" s="1217"/>
      <c r="D191" s="1217"/>
      <c r="E191" s="1217"/>
      <c r="F191" s="101"/>
      <c r="G191" s="101"/>
      <c r="H191" s="101"/>
      <c r="I191" s="101"/>
      <c r="J191" s="1218"/>
      <c r="K191" s="1217"/>
      <c r="L191" s="101"/>
      <c r="M191" s="101"/>
      <c r="N191" s="101"/>
      <c r="O191" s="101"/>
      <c r="P191" s="101"/>
      <c r="Q191" s="101"/>
      <c r="R191" s="101"/>
      <c r="S191" s="101"/>
      <c r="T191" s="101"/>
      <c r="U191" s="101"/>
      <c r="V191" s="101"/>
      <c r="W191" s="101"/>
      <c r="X191" s="101"/>
      <c r="Y191" s="101"/>
      <c r="Z191" s="101"/>
    </row>
    <row r="192" spans="1:26" ht="15.75" customHeight="1">
      <c r="A192" s="1216"/>
      <c r="B192" s="101"/>
      <c r="C192" s="1217"/>
      <c r="D192" s="1217"/>
      <c r="E192" s="1217"/>
      <c r="F192" s="101"/>
      <c r="G192" s="101"/>
      <c r="H192" s="101"/>
      <c r="I192" s="101"/>
      <c r="J192" s="1218"/>
      <c r="K192" s="1217"/>
      <c r="L192" s="101"/>
      <c r="M192" s="101"/>
      <c r="N192" s="101"/>
      <c r="O192" s="101"/>
      <c r="P192" s="101"/>
      <c r="Q192" s="101"/>
      <c r="R192" s="101"/>
      <c r="S192" s="101"/>
      <c r="T192" s="101"/>
      <c r="U192" s="101"/>
      <c r="V192" s="101"/>
      <c r="W192" s="101"/>
      <c r="X192" s="101"/>
      <c r="Y192" s="101"/>
      <c r="Z192" s="101"/>
    </row>
    <row r="193" spans="1:26" ht="15.75" customHeight="1">
      <c r="A193" s="1216"/>
      <c r="B193" s="101"/>
      <c r="C193" s="1217"/>
      <c r="D193" s="1217"/>
      <c r="E193" s="1217"/>
      <c r="F193" s="101"/>
      <c r="G193" s="101"/>
      <c r="H193" s="101"/>
      <c r="I193" s="101"/>
      <c r="J193" s="1218"/>
      <c r="K193" s="1217"/>
      <c r="L193" s="101"/>
      <c r="M193" s="101"/>
      <c r="N193" s="101"/>
      <c r="O193" s="101"/>
      <c r="P193" s="101"/>
      <c r="Q193" s="101"/>
      <c r="R193" s="101"/>
      <c r="S193" s="101"/>
      <c r="T193" s="101"/>
      <c r="U193" s="101"/>
      <c r="V193" s="101"/>
      <c r="W193" s="101"/>
      <c r="X193" s="101"/>
      <c r="Y193" s="101"/>
      <c r="Z193" s="101"/>
    </row>
    <row r="194" spans="1:26" ht="15.75" customHeight="1">
      <c r="A194" s="1216"/>
      <c r="B194" s="101"/>
      <c r="C194" s="1217"/>
      <c r="D194" s="1217"/>
      <c r="E194" s="1217"/>
      <c r="F194" s="101"/>
      <c r="G194" s="101"/>
      <c r="H194" s="101"/>
      <c r="I194" s="101"/>
      <c r="J194" s="1218"/>
      <c r="K194" s="1217"/>
      <c r="L194" s="101"/>
      <c r="M194" s="101"/>
      <c r="N194" s="101"/>
      <c r="O194" s="101"/>
      <c r="P194" s="101"/>
      <c r="Q194" s="101"/>
      <c r="R194" s="101"/>
      <c r="S194" s="101"/>
      <c r="T194" s="101"/>
      <c r="U194" s="101"/>
      <c r="V194" s="101"/>
      <c r="W194" s="101"/>
      <c r="X194" s="101"/>
      <c r="Y194" s="101"/>
      <c r="Z194" s="101"/>
    </row>
    <row r="195" spans="1:26" ht="15.75" customHeight="1">
      <c r="A195" s="1216"/>
      <c r="B195" s="101"/>
      <c r="C195" s="1217"/>
      <c r="D195" s="1217"/>
      <c r="E195" s="1217"/>
      <c r="F195" s="101"/>
      <c r="G195" s="101"/>
      <c r="H195" s="101"/>
      <c r="I195" s="101"/>
      <c r="J195" s="1218"/>
      <c r="K195" s="1217"/>
      <c r="L195" s="101"/>
      <c r="M195" s="101"/>
      <c r="N195" s="101"/>
      <c r="O195" s="101"/>
      <c r="P195" s="101"/>
      <c r="Q195" s="101"/>
      <c r="R195" s="101"/>
      <c r="S195" s="101"/>
      <c r="T195" s="101"/>
      <c r="U195" s="101"/>
      <c r="V195" s="101"/>
      <c r="W195" s="101"/>
      <c r="X195" s="101"/>
      <c r="Y195" s="101"/>
      <c r="Z195" s="101"/>
    </row>
    <row r="196" spans="1:26" ht="15.75" customHeight="1">
      <c r="A196" s="1216"/>
      <c r="B196" s="101"/>
      <c r="C196" s="1217"/>
      <c r="D196" s="1217"/>
      <c r="E196" s="1217"/>
      <c r="F196" s="101"/>
      <c r="G196" s="101"/>
      <c r="H196" s="101"/>
      <c r="I196" s="101"/>
      <c r="J196" s="1218"/>
      <c r="K196" s="1217"/>
      <c r="L196" s="101"/>
      <c r="M196" s="101"/>
      <c r="N196" s="101"/>
      <c r="O196" s="101"/>
      <c r="P196" s="101"/>
      <c r="Q196" s="101"/>
      <c r="R196" s="101"/>
      <c r="S196" s="101"/>
      <c r="T196" s="101"/>
      <c r="U196" s="101"/>
      <c r="V196" s="101"/>
      <c r="W196" s="101"/>
      <c r="X196" s="101"/>
      <c r="Y196" s="101"/>
      <c r="Z196" s="101"/>
    </row>
    <row r="197" spans="1:26" ht="15.75" customHeight="1">
      <c r="A197" s="1216"/>
      <c r="B197" s="101"/>
      <c r="C197" s="1217"/>
      <c r="D197" s="1217"/>
      <c r="E197" s="1217"/>
      <c r="F197" s="101"/>
      <c r="G197" s="101"/>
      <c r="H197" s="101"/>
      <c r="I197" s="101"/>
      <c r="J197" s="1218"/>
      <c r="K197" s="1217"/>
      <c r="L197" s="101"/>
      <c r="M197" s="101"/>
      <c r="N197" s="101"/>
      <c r="O197" s="101"/>
      <c r="P197" s="101"/>
      <c r="Q197" s="101"/>
      <c r="R197" s="101"/>
      <c r="S197" s="101"/>
      <c r="T197" s="101"/>
      <c r="U197" s="101"/>
      <c r="V197" s="101"/>
      <c r="W197" s="101"/>
      <c r="X197" s="101"/>
      <c r="Y197" s="101"/>
      <c r="Z197" s="101"/>
    </row>
    <row r="198" spans="1:26" ht="15.75" customHeight="1">
      <c r="A198" s="1216"/>
      <c r="B198" s="101"/>
      <c r="C198" s="1217"/>
      <c r="D198" s="1217"/>
      <c r="E198" s="1217"/>
      <c r="F198" s="101"/>
      <c r="G198" s="101"/>
      <c r="H198" s="101"/>
      <c r="I198" s="101"/>
      <c r="J198" s="1218"/>
      <c r="K198" s="1217"/>
      <c r="L198" s="101"/>
      <c r="M198" s="101"/>
      <c r="N198" s="101"/>
      <c r="O198" s="101"/>
      <c r="P198" s="101"/>
      <c r="Q198" s="101"/>
      <c r="R198" s="101"/>
      <c r="S198" s="101"/>
      <c r="T198" s="101"/>
      <c r="U198" s="101"/>
      <c r="V198" s="101"/>
      <c r="W198" s="101"/>
      <c r="X198" s="101"/>
      <c r="Y198" s="101"/>
      <c r="Z198" s="101"/>
    </row>
    <row r="199" spans="1:26" ht="15.75" customHeight="1">
      <c r="A199" s="1216"/>
      <c r="B199" s="101"/>
      <c r="C199" s="1217"/>
      <c r="D199" s="1217"/>
      <c r="E199" s="1217"/>
      <c r="F199" s="101"/>
      <c r="G199" s="101"/>
      <c r="H199" s="101"/>
      <c r="I199" s="101"/>
      <c r="J199" s="1218"/>
      <c r="K199" s="1217"/>
      <c r="L199" s="101"/>
      <c r="M199" s="101"/>
      <c r="N199" s="101"/>
      <c r="O199" s="101"/>
      <c r="P199" s="101"/>
      <c r="Q199" s="101"/>
      <c r="R199" s="101"/>
      <c r="S199" s="101"/>
      <c r="T199" s="101"/>
      <c r="U199" s="101"/>
      <c r="V199" s="101"/>
      <c r="W199" s="101"/>
      <c r="X199" s="101"/>
      <c r="Y199" s="101"/>
      <c r="Z199" s="101"/>
    </row>
    <row r="200" spans="1:26" ht="15.75" customHeight="1">
      <c r="A200" s="1216"/>
      <c r="B200" s="101"/>
      <c r="C200" s="1217"/>
      <c r="D200" s="1217"/>
      <c r="E200" s="1217"/>
      <c r="F200" s="101"/>
      <c r="G200" s="101"/>
      <c r="H200" s="101"/>
      <c r="I200" s="101"/>
      <c r="J200" s="1218"/>
      <c r="K200" s="1217"/>
      <c r="L200" s="101"/>
      <c r="M200" s="101"/>
      <c r="N200" s="101"/>
      <c r="O200" s="101"/>
      <c r="P200" s="101"/>
      <c r="Q200" s="101"/>
      <c r="R200" s="101"/>
      <c r="S200" s="101"/>
      <c r="T200" s="101"/>
      <c r="U200" s="101"/>
      <c r="V200" s="101"/>
      <c r="W200" s="101"/>
      <c r="X200" s="101"/>
      <c r="Y200" s="101"/>
      <c r="Z200" s="101"/>
    </row>
    <row r="201" spans="1:26" ht="15.75" customHeight="1">
      <c r="A201" s="1216"/>
      <c r="B201" s="101"/>
      <c r="C201" s="1217"/>
      <c r="D201" s="1217"/>
      <c r="E201" s="1217"/>
      <c r="F201" s="101"/>
      <c r="G201" s="101"/>
      <c r="H201" s="101"/>
      <c r="I201" s="101"/>
      <c r="J201" s="1218"/>
      <c r="K201" s="1217"/>
      <c r="L201" s="101"/>
      <c r="M201" s="101"/>
      <c r="N201" s="101"/>
      <c r="O201" s="101"/>
      <c r="P201" s="101"/>
      <c r="Q201" s="101"/>
      <c r="R201" s="101"/>
      <c r="S201" s="101"/>
      <c r="T201" s="101"/>
      <c r="U201" s="101"/>
      <c r="V201" s="101"/>
      <c r="W201" s="101"/>
      <c r="X201" s="101"/>
      <c r="Y201" s="101"/>
      <c r="Z201" s="101"/>
    </row>
    <row r="202" spans="1:26" ht="15.75" customHeight="1">
      <c r="A202" s="1216"/>
      <c r="B202" s="101"/>
      <c r="C202" s="1217"/>
      <c r="D202" s="1217"/>
      <c r="E202" s="1217"/>
      <c r="F202" s="101"/>
      <c r="G202" s="101"/>
      <c r="H202" s="101"/>
      <c r="I202" s="101"/>
      <c r="J202" s="1218"/>
      <c r="K202" s="1217"/>
      <c r="L202" s="101"/>
      <c r="M202" s="101"/>
      <c r="N202" s="101"/>
      <c r="O202" s="101"/>
      <c r="P202" s="101"/>
      <c r="Q202" s="101"/>
      <c r="R202" s="101"/>
      <c r="S202" s="101"/>
      <c r="T202" s="101"/>
      <c r="U202" s="101"/>
      <c r="V202" s="101"/>
      <c r="W202" s="101"/>
      <c r="X202" s="101"/>
      <c r="Y202" s="101"/>
      <c r="Z202" s="101"/>
    </row>
    <row r="203" spans="1:26" ht="15.75" customHeight="1">
      <c r="A203" s="1216"/>
      <c r="B203" s="101"/>
      <c r="C203" s="1217"/>
      <c r="D203" s="1217"/>
      <c r="E203" s="1217"/>
      <c r="F203" s="101"/>
      <c r="G203" s="101"/>
      <c r="H203" s="101"/>
      <c r="I203" s="101"/>
      <c r="J203" s="1218"/>
      <c r="K203" s="1217"/>
      <c r="L203" s="101"/>
      <c r="M203" s="101"/>
      <c r="N203" s="101"/>
      <c r="O203" s="101"/>
      <c r="P203" s="101"/>
      <c r="Q203" s="101"/>
      <c r="R203" s="101"/>
      <c r="S203" s="101"/>
      <c r="T203" s="101"/>
      <c r="U203" s="101"/>
      <c r="V203" s="101"/>
      <c r="W203" s="101"/>
      <c r="X203" s="101"/>
      <c r="Y203" s="101"/>
      <c r="Z203" s="101"/>
    </row>
    <row r="204" spans="1:26" ht="15.75" customHeight="1">
      <c r="A204" s="1216"/>
      <c r="B204" s="101"/>
      <c r="C204" s="1217"/>
      <c r="D204" s="1217"/>
      <c r="E204" s="1217"/>
      <c r="F204" s="101"/>
      <c r="G204" s="101"/>
      <c r="H204" s="101"/>
      <c r="I204" s="101"/>
      <c r="J204" s="1218"/>
      <c r="K204" s="1217"/>
      <c r="L204" s="101"/>
      <c r="M204" s="101"/>
      <c r="N204" s="101"/>
      <c r="O204" s="101"/>
      <c r="P204" s="101"/>
      <c r="Q204" s="101"/>
      <c r="R204" s="101"/>
      <c r="S204" s="101"/>
      <c r="T204" s="101"/>
      <c r="U204" s="101"/>
      <c r="V204" s="101"/>
      <c r="W204" s="101"/>
      <c r="X204" s="101"/>
      <c r="Y204" s="101"/>
      <c r="Z204" s="101"/>
    </row>
    <row r="205" spans="1:26" ht="15.75" customHeight="1">
      <c r="A205" s="1216"/>
      <c r="B205" s="101"/>
      <c r="C205" s="1217"/>
      <c r="D205" s="1217"/>
      <c r="E205" s="1217"/>
      <c r="F205" s="101"/>
      <c r="G205" s="101"/>
      <c r="H205" s="101"/>
      <c r="I205" s="101"/>
      <c r="J205" s="1218"/>
      <c r="K205" s="1217"/>
      <c r="L205" s="101"/>
      <c r="M205" s="101"/>
      <c r="N205" s="101"/>
      <c r="O205" s="101"/>
      <c r="P205" s="101"/>
      <c r="Q205" s="101"/>
      <c r="R205" s="101"/>
      <c r="S205" s="101"/>
      <c r="T205" s="101"/>
      <c r="U205" s="101"/>
      <c r="V205" s="101"/>
      <c r="W205" s="101"/>
      <c r="X205" s="101"/>
      <c r="Y205" s="101"/>
      <c r="Z205" s="101"/>
    </row>
    <row r="206" spans="1:26" ht="15.75" customHeight="1">
      <c r="A206" s="1216"/>
      <c r="B206" s="101"/>
      <c r="C206" s="1217"/>
      <c r="D206" s="1217"/>
      <c r="E206" s="1217"/>
      <c r="F206" s="101"/>
      <c r="G206" s="101"/>
      <c r="H206" s="101"/>
      <c r="I206" s="101"/>
      <c r="J206" s="1218"/>
      <c r="K206" s="1217"/>
      <c r="L206" s="101"/>
      <c r="M206" s="101"/>
      <c r="N206" s="101"/>
      <c r="O206" s="101"/>
      <c r="P206" s="101"/>
      <c r="Q206" s="101"/>
      <c r="R206" s="101"/>
      <c r="S206" s="101"/>
      <c r="T206" s="101"/>
      <c r="U206" s="101"/>
      <c r="V206" s="101"/>
      <c r="W206" s="101"/>
      <c r="X206" s="101"/>
      <c r="Y206" s="101"/>
      <c r="Z206" s="101"/>
    </row>
    <row r="207" spans="1:26" ht="15.75" customHeight="1">
      <c r="A207" s="1216"/>
      <c r="B207" s="101"/>
      <c r="C207" s="1217"/>
      <c r="D207" s="1217"/>
      <c r="E207" s="1217"/>
      <c r="F207" s="101"/>
      <c r="G207" s="101"/>
      <c r="H207" s="101"/>
      <c r="I207" s="101"/>
      <c r="J207" s="1218"/>
      <c r="K207" s="1217"/>
      <c r="L207" s="101"/>
      <c r="M207" s="101"/>
      <c r="N207" s="101"/>
      <c r="O207" s="101"/>
      <c r="P207" s="101"/>
      <c r="Q207" s="101"/>
      <c r="R207" s="101"/>
      <c r="S207" s="101"/>
      <c r="T207" s="101"/>
      <c r="U207" s="101"/>
      <c r="V207" s="101"/>
      <c r="W207" s="101"/>
      <c r="X207" s="101"/>
      <c r="Y207" s="101"/>
      <c r="Z207" s="101"/>
    </row>
    <row r="208" spans="1:26" ht="15.75" customHeight="1">
      <c r="A208" s="1216"/>
      <c r="B208" s="101"/>
      <c r="C208" s="1217"/>
      <c r="D208" s="1217"/>
      <c r="E208" s="1217"/>
      <c r="F208" s="101"/>
      <c r="G208" s="101"/>
      <c r="H208" s="101"/>
      <c r="I208" s="101"/>
      <c r="J208" s="1218"/>
      <c r="K208" s="1217"/>
      <c r="L208" s="101"/>
      <c r="M208" s="101"/>
      <c r="N208" s="101"/>
      <c r="O208" s="101"/>
      <c r="P208" s="101"/>
      <c r="Q208" s="101"/>
      <c r="R208" s="101"/>
      <c r="S208" s="101"/>
      <c r="T208" s="101"/>
      <c r="U208" s="101"/>
      <c r="V208" s="101"/>
      <c r="W208" s="101"/>
      <c r="X208" s="101"/>
      <c r="Y208" s="101"/>
      <c r="Z208" s="101"/>
    </row>
    <row r="209" spans="1:26" ht="15.75" customHeight="1">
      <c r="A209" s="1216"/>
      <c r="B209" s="101"/>
      <c r="C209" s="1217"/>
      <c r="D209" s="1217"/>
      <c r="E209" s="1217"/>
      <c r="F209" s="101"/>
      <c r="G209" s="101"/>
      <c r="H209" s="101"/>
      <c r="I209" s="101"/>
      <c r="J209" s="1218"/>
      <c r="K209" s="1217"/>
      <c r="L209" s="101"/>
      <c r="M209" s="101"/>
      <c r="N209" s="101"/>
      <c r="O209" s="101"/>
      <c r="P209" s="101"/>
      <c r="Q209" s="101"/>
      <c r="R209" s="101"/>
      <c r="S209" s="101"/>
      <c r="T209" s="101"/>
      <c r="U209" s="101"/>
      <c r="V209" s="101"/>
      <c r="W209" s="101"/>
      <c r="X209" s="101"/>
      <c r="Y209" s="101"/>
      <c r="Z209" s="101"/>
    </row>
    <row r="210" spans="1:26" ht="15.75" customHeight="1">
      <c r="A210" s="1216"/>
      <c r="B210" s="101"/>
      <c r="C210" s="1217"/>
      <c r="D210" s="1217"/>
      <c r="E210" s="1217"/>
      <c r="F210" s="101"/>
      <c r="G210" s="101"/>
      <c r="H210" s="101"/>
      <c r="I210" s="101"/>
      <c r="J210" s="1218"/>
      <c r="K210" s="1217"/>
      <c r="L210" s="101"/>
      <c r="M210" s="101"/>
      <c r="N210" s="101"/>
      <c r="O210" s="101"/>
      <c r="P210" s="101"/>
      <c r="Q210" s="101"/>
      <c r="R210" s="101"/>
      <c r="S210" s="101"/>
      <c r="T210" s="101"/>
      <c r="U210" s="101"/>
      <c r="V210" s="101"/>
      <c r="W210" s="101"/>
      <c r="X210" s="101"/>
      <c r="Y210" s="101"/>
      <c r="Z210" s="101"/>
    </row>
    <row r="211" spans="1:26" ht="15.75" customHeight="1">
      <c r="A211" s="1216"/>
      <c r="B211" s="101"/>
      <c r="C211" s="1217"/>
      <c r="D211" s="1217"/>
      <c r="E211" s="1217"/>
      <c r="F211" s="101"/>
      <c r="G211" s="101"/>
      <c r="H211" s="101"/>
      <c r="I211" s="101"/>
      <c r="J211" s="1218"/>
      <c r="K211" s="1217"/>
      <c r="L211" s="101"/>
      <c r="M211" s="101"/>
      <c r="N211" s="101"/>
      <c r="O211" s="101"/>
      <c r="P211" s="101"/>
      <c r="Q211" s="101"/>
      <c r="R211" s="101"/>
      <c r="S211" s="101"/>
      <c r="T211" s="101"/>
      <c r="U211" s="101"/>
      <c r="V211" s="101"/>
      <c r="W211" s="101"/>
      <c r="X211" s="101"/>
      <c r="Y211" s="101"/>
      <c r="Z211" s="101"/>
    </row>
    <row r="212" spans="1:26" ht="15.75" customHeight="1">
      <c r="A212" s="1216"/>
      <c r="B212" s="101"/>
      <c r="C212" s="1217"/>
      <c r="D212" s="1217"/>
      <c r="E212" s="1217"/>
      <c r="F212" s="101"/>
      <c r="G212" s="101"/>
      <c r="H212" s="101"/>
      <c r="I212" s="101"/>
      <c r="J212" s="1218"/>
      <c r="K212" s="1217"/>
      <c r="L212" s="101"/>
      <c r="M212" s="101"/>
      <c r="N212" s="101"/>
      <c r="O212" s="101"/>
      <c r="P212" s="101"/>
      <c r="Q212" s="101"/>
      <c r="R212" s="101"/>
      <c r="S212" s="101"/>
      <c r="T212" s="101"/>
      <c r="U212" s="101"/>
      <c r="V212" s="101"/>
      <c r="W212" s="101"/>
      <c r="X212" s="101"/>
      <c r="Y212" s="101"/>
      <c r="Z212" s="101"/>
    </row>
    <row r="213" spans="1:26" ht="15.75" customHeight="1">
      <c r="A213" s="1216"/>
      <c r="B213" s="101"/>
      <c r="C213" s="1217"/>
      <c r="D213" s="1217"/>
      <c r="E213" s="1217"/>
      <c r="F213" s="101"/>
      <c r="G213" s="101"/>
      <c r="H213" s="101"/>
      <c r="I213" s="101"/>
      <c r="J213" s="1218"/>
      <c r="K213" s="1217"/>
      <c r="L213" s="101"/>
      <c r="M213" s="101"/>
      <c r="N213" s="101"/>
      <c r="O213" s="101"/>
      <c r="P213" s="101"/>
      <c r="Q213" s="101"/>
      <c r="R213" s="101"/>
      <c r="S213" s="101"/>
      <c r="T213" s="101"/>
      <c r="U213" s="101"/>
      <c r="V213" s="101"/>
      <c r="W213" s="101"/>
      <c r="X213" s="101"/>
      <c r="Y213" s="101"/>
      <c r="Z213" s="101"/>
    </row>
    <row r="214" spans="1:26" ht="15.75" customHeight="1">
      <c r="A214" s="1216"/>
      <c r="B214" s="101"/>
      <c r="C214" s="1217"/>
      <c r="D214" s="1217"/>
      <c r="E214" s="1217"/>
      <c r="F214" s="101"/>
      <c r="G214" s="101"/>
      <c r="H214" s="101"/>
      <c r="I214" s="101"/>
      <c r="J214" s="1218"/>
      <c r="K214" s="1217"/>
      <c r="L214" s="101"/>
      <c r="M214" s="101"/>
      <c r="N214" s="101"/>
      <c r="O214" s="101"/>
      <c r="P214" s="101"/>
      <c r="Q214" s="101"/>
      <c r="R214" s="101"/>
      <c r="S214" s="101"/>
      <c r="T214" s="101"/>
      <c r="U214" s="101"/>
      <c r="V214" s="101"/>
      <c r="W214" s="101"/>
      <c r="X214" s="101"/>
      <c r="Y214" s="101"/>
      <c r="Z214" s="101"/>
    </row>
    <row r="215" spans="1:26" ht="15.75" customHeight="1">
      <c r="A215" s="1216"/>
      <c r="B215" s="101"/>
      <c r="C215" s="1217"/>
      <c r="D215" s="1217"/>
      <c r="E215" s="1217"/>
      <c r="F215" s="101"/>
      <c r="G215" s="101"/>
      <c r="H215" s="101"/>
      <c r="I215" s="101"/>
      <c r="J215" s="1218"/>
      <c r="K215" s="1217"/>
      <c r="L215" s="101"/>
      <c r="M215" s="101"/>
      <c r="N215" s="101"/>
      <c r="O215" s="101"/>
      <c r="P215" s="101"/>
      <c r="Q215" s="101"/>
      <c r="R215" s="101"/>
      <c r="S215" s="101"/>
      <c r="T215" s="101"/>
      <c r="U215" s="101"/>
      <c r="V215" s="101"/>
      <c r="W215" s="101"/>
      <c r="X215" s="101"/>
      <c r="Y215" s="101"/>
      <c r="Z215" s="101"/>
    </row>
    <row r="216" spans="1:26" ht="15.75" customHeight="1">
      <c r="A216" s="1216"/>
      <c r="B216" s="101"/>
      <c r="C216" s="1217"/>
      <c r="D216" s="1217"/>
      <c r="E216" s="1217"/>
      <c r="F216" s="101"/>
      <c r="G216" s="101"/>
      <c r="H216" s="101"/>
      <c r="I216" s="101"/>
      <c r="J216" s="1218"/>
      <c r="K216" s="1217"/>
      <c r="L216" s="101"/>
      <c r="M216" s="101"/>
      <c r="N216" s="101"/>
      <c r="O216" s="101"/>
      <c r="P216" s="101"/>
      <c r="Q216" s="101"/>
      <c r="R216" s="101"/>
      <c r="S216" s="101"/>
      <c r="T216" s="101"/>
      <c r="U216" s="101"/>
      <c r="V216" s="101"/>
      <c r="W216" s="101"/>
      <c r="X216" s="101"/>
      <c r="Y216" s="101"/>
      <c r="Z216" s="101"/>
    </row>
    <row r="217" spans="1:26" ht="15.75" customHeight="1">
      <c r="A217" s="1216"/>
      <c r="B217" s="101"/>
      <c r="C217" s="1217"/>
      <c r="D217" s="1217"/>
      <c r="E217" s="1217"/>
      <c r="F217" s="101"/>
      <c r="G217" s="101"/>
      <c r="H217" s="101"/>
      <c r="I217" s="101"/>
      <c r="J217" s="1218"/>
      <c r="K217" s="1217"/>
      <c r="L217" s="101"/>
      <c r="M217" s="101"/>
      <c r="N217" s="101"/>
      <c r="O217" s="101"/>
      <c r="P217" s="101"/>
      <c r="Q217" s="101"/>
      <c r="R217" s="101"/>
      <c r="S217" s="101"/>
      <c r="T217" s="101"/>
      <c r="U217" s="101"/>
      <c r="V217" s="101"/>
      <c r="W217" s="101"/>
      <c r="X217" s="101"/>
      <c r="Y217" s="101"/>
      <c r="Z217" s="101"/>
    </row>
    <row r="218" spans="1:26" ht="15.75" customHeight="1">
      <c r="A218" s="1216"/>
      <c r="B218" s="101"/>
      <c r="C218" s="1217"/>
      <c r="D218" s="1217"/>
      <c r="E218" s="1217"/>
      <c r="F218" s="101"/>
      <c r="G218" s="101"/>
      <c r="H218" s="101"/>
      <c r="I218" s="101"/>
      <c r="J218" s="1218"/>
      <c r="K218" s="1217"/>
      <c r="L218" s="101"/>
      <c r="M218" s="101"/>
      <c r="N218" s="101"/>
      <c r="O218" s="101"/>
      <c r="P218" s="101"/>
      <c r="Q218" s="101"/>
      <c r="R218" s="101"/>
      <c r="S218" s="101"/>
      <c r="T218" s="101"/>
      <c r="U218" s="101"/>
      <c r="V218" s="101"/>
      <c r="W218" s="101"/>
      <c r="X218" s="101"/>
      <c r="Y218" s="101"/>
      <c r="Z218" s="101"/>
    </row>
    <row r="219" spans="1:26" ht="15.75" customHeight="1">
      <c r="A219" s="1216"/>
      <c r="B219" s="101"/>
      <c r="C219" s="1217"/>
      <c r="D219" s="1217"/>
      <c r="E219" s="1217"/>
      <c r="F219" s="101"/>
      <c r="G219" s="101"/>
      <c r="H219" s="101"/>
      <c r="I219" s="101"/>
      <c r="J219" s="1218"/>
      <c r="K219" s="1217"/>
      <c r="L219" s="101"/>
      <c r="M219" s="101"/>
      <c r="N219" s="101"/>
      <c r="O219" s="101"/>
      <c r="P219" s="101"/>
      <c r="Q219" s="101"/>
      <c r="R219" s="101"/>
      <c r="S219" s="101"/>
      <c r="T219" s="101"/>
      <c r="U219" s="101"/>
      <c r="V219" s="101"/>
      <c r="W219" s="101"/>
      <c r="X219" s="101"/>
      <c r="Y219" s="101"/>
      <c r="Z219" s="101"/>
    </row>
    <row r="220" spans="1:26" ht="15.75" customHeight="1">
      <c r="A220" s="1216"/>
      <c r="B220" s="101"/>
      <c r="C220" s="1217"/>
      <c r="D220" s="1217"/>
      <c r="E220" s="1217"/>
      <c r="F220" s="101"/>
      <c r="G220" s="101"/>
      <c r="H220" s="101"/>
      <c r="I220" s="101"/>
      <c r="J220" s="1218"/>
      <c r="K220" s="1217"/>
      <c r="L220" s="101"/>
      <c r="M220" s="101"/>
      <c r="N220" s="101"/>
      <c r="O220" s="101"/>
      <c r="P220" s="101"/>
      <c r="Q220" s="101"/>
      <c r="R220" s="101"/>
      <c r="S220" s="101"/>
      <c r="T220" s="101"/>
      <c r="U220" s="101"/>
      <c r="V220" s="101"/>
      <c r="W220" s="101"/>
      <c r="X220" s="101"/>
      <c r="Y220" s="101"/>
      <c r="Z220" s="10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1000"/>
  <sheetViews>
    <sheetView showGridLines="0" workbookViewId="0">
      <pane xSplit="3" ySplit="5" topLeftCell="D6" activePane="bottomRight" state="frozen"/>
      <selection pane="topRight" activeCell="D1" sqref="D1"/>
      <selection pane="bottomLeft" activeCell="A6" sqref="A6"/>
      <selection pane="bottomRight" activeCell="D6" sqref="D6"/>
    </sheetView>
  </sheetViews>
  <sheetFormatPr defaultColWidth="11.1640625" defaultRowHeight="15" customHeight="1"/>
  <cols>
    <col min="1" max="1" width="6.1640625" customWidth="1"/>
    <col min="2" max="2" width="16.5" customWidth="1"/>
    <col min="3" max="4" width="10.33203125" customWidth="1"/>
    <col min="5" max="5" width="8.08203125" customWidth="1"/>
    <col min="6" max="6" width="6.5" customWidth="1"/>
    <col min="7" max="7" width="8.5" customWidth="1"/>
    <col min="8" max="38" width="3.6640625" customWidth="1"/>
  </cols>
  <sheetData>
    <row r="1" spans="1:38" ht="21" customHeight="1">
      <c r="A1" s="101"/>
      <c r="B1" s="1219" t="s">
        <v>251</v>
      </c>
      <c r="C1" s="1220">
        <v>45566</v>
      </c>
      <c r="X1" s="526" t="s">
        <v>2026</v>
      </c>
    </row>
    <row r="2" spans="1:38" ht="15.75" customHeight="1">
      <c r="A2" s="101"/>
      <c r="B2" s="1221"/>
      <c r="C2" s="525"/>
    </row>
    <row r="3" spans="1:38" ht="15.75" customHeight="1">
      <c r="A3" s="1630" t="s">
        <v>252</v>
      </c>
      <c r="B3" s="1628" t="s">
        <v>1480</v>
      </c>
      <c r="C3" s="1631" t="s">
        <v>12</v>
      </c>
      <c r="D3" s="1628" t="s">
        <v>254</v>
      </c>
      <c r="E3" s="1719" t="s">
        <v>210</v>
      </c>
      <c r="F3" s="1628" t="s">
        <v>256</v>
      </c>
      <c r="G3" s="1628" t="s">
        <v>257</v>
      </c>
      <c r="H3" s="529">
        <f>+C1</f>
        <v>45566</v>
      </c>
      <c r="I3" s="529">
        <f t="shared" ref="I3:AL3" si="0">+H3+1</f>
        <v>45567</v>
      </c>
      <c r="J3" s="529">
        <f t="shared" si="0"/>
        <v>45568</v>
      </c>
      <c r="K3" s="529">
        <f t="shared" si="0"/>
        <v>45569</v>
      </c>
      <c r="L3" s="529">
        <f t="shared" si="0"/>
        <v>45570</v>
      </c>
      <c r="M3" s="529">
        <f t="shared" si="0"/>
        <v>45571</v>
      </c>
      <c r="N3" s="529">
        <f t="shared" si="0"/>
        <v>45572</v>
      </c>
      <c r="O3" s="529">
        <f t="shared" si="0"/>
        <v>45573</v>
      </c>
      <c r="P3" s="529">
        <f t="shared" si="0"/>
        <v>45574</v>
      </c>
      <c r="Q3" s="529">
        <f t="shared" si="0"/>
        <v>45575</v>
      </c>
      <c r="R3" s="529">
        <f t="shared" si="0"/>
        <v>45576</v>
      </c>
      <c r="S3" s="529">
        <f t="shared" si="0"/>
        <v>45577</v>
      </c>
      <c r="T3" s="529">
        <f t="shared" si="0"/>
        <v>45578</v>
      </c>
      <c r="U3" s="529">
        <f t="shared" si="0"/>
        <v>45579</v>
      </c>
      <c r="V3" s="529">
        <f t="shared" si="0"/>
        <v>45580</v>
      </c>
      <c r="W3" s="529">
        <f t="shared" si="0"/>
        <v>45581</v>
      </c>
      <c r="X3" s="529">
        <f t="shared" si="0"/>
        <v>45582</v>
      </c>
      <c r="Y3" s="529">
        <f t="shared" si="0"/>
        <v>45583</v>
      </c>
      <c r="Z3" s="529">
        <f t="shared" si="0"/>
        <v>45584</v>
      </c>
      <c r="AA3" s="529">
        <f t="shared" si="0"/>
        <v>45585</v>
      </c>
      <c r="AB3" s="529">
        <f t="shared" si="0"/>
        <v>45586</v>
      </c>
      <c r="AC3" s="529">
        <f t="shared" si="0"/>
        <v>45587</v>
      </c>
      <c r="AD3" s="529">
        <f t="shared" si="0"/>
        <v>45588</v>
      </c>
      <c r="AE3" s="529">
        <f t="shared" si="0"/>
        <v>45589</v>
      </c>
      <c r="AF3" s="529">
        <f t="shared" si="0"/>
        <v>45590</v>
      </c>
      <c r="AG3" s="529">
        <f t="shared" si="0"/>
        <v>45591</v>
      </c>
      <c r="AH3" s="529">
        <f t="shared" si="0"/>
        <v>45592</v>
      </c>
      <c r="AI3" s="529">
        <f t="shared" si="0"/>
        <v>45593</v>
      </c>
      <c r="AJ3" s="529">
        <f t="shared" si="0"/>
        <v>45594</v>
      </c>
      <c r="AK3" s="529">
        <f t="shared" si="0"/>
        <v>45595</v>
      </c>
      <c r="AL3" s="529">
        <f t="shared" si="0"/>
        <v>45596</v>
      </c>
    </row>
    <row r="4" spans="1:38" ht="15.75" customHeight="1">
      <c r="A4" s="1539"/>
      <c r="B4" s="1539"/>
      <c r="C4" s="1539"/>
      <c r="D4" s="1539"/>
      <c r="E4" s="1539"/>
      <c r="F4" s="1539"/>
      <c r="G4" s="1539"/>
      <c r="H4" s="531" t="str">
        <f t="shared" ref="H4:AL4" si="1">+IF(WEEKDAY(H3)=1, "CN", "T"&amp;WEEKDAY(H3))</f>
        <v>T3</v>
      </c>
      <c r="I4" s="531" t="str">
        <f t="shared" si="1"/>
        <v>T4</v>
      </c>
      <c r="J4" s="531" t="str">
        <f t="shared" si="1"/>
        <v>T5</v>
      </c>
      <c r="K4" s="531" t="str">
        <f t="shared" si="1"/>
        <v>T6</v>
      </c>
      <c r="L4" s="531" t="str">
        <f t="shared" si="1"/>
        <v>T7</v>
      </c>
      <c r="M4" s="531" t="str">
        <f t="shared" si="1"/>
        <v>CN</v>
      </c>
      <c r="N4" s="531" t="str">
        <f t="shared" si="1"/>
        <v>T2</v>
      </c>
      <c r="O4" s="531" t="str">
        <f t="shared" si="1"/>
        <v>T3</v>
      </c>
      <c r="P4" s="531" t="str">
        <f t="shared" si="1"/>
        <v>T4</v>
      </c>
      <c r="Q4" s="531" t="str">
        <f t="shared" si="1"/>
        <v>T5</v>
      </c>
      <c r="R4" s="531" t="str">
        <f t="shared" si="1"/>
        <v>T6</v>
      </c>
      <c r="S4" s="531" t="str">
        <f t="shared" si="1"/>
        <v>T7</v>
      </c>
      <c r="T4" s="531" t="str">
        <f t="shared" si="1"/>
        <v>CN</v>
      </c>
      <c r="U4" s="531" t="str">
        <f t="shared" si="1"/>
        <v>T2</v>
      </c>
      <c r="V4" s="531" t="str">
        <f t="shared" si="1"/>
        <v>T3</v>
      </c>
      <c r="W4" s="531" t="str">
        <f t="shared" si="1"/>
        <v>T4</v>
      </c>
      <c r="X4" s="531" t="str">
        <f t="shared" si="1"/>
        <v>T5</v>
      </c>
      <c r="Y4" s="531" t="str">
        <f t="shared" si="1"/>
        <v>T6</v>
      </c>
      <c r="Z4" s="531" t="str">
        <f t="shared" si="1"/>
        <v>T7</v>
      </c>
      <c r="AA4" s="531" t="str">
        <f t="shared" si="1"/>
        <v>CN</v>
      </c>
      <c r="AB4" s="531" t="str">
        <f t="shared" si="1"/>
        <v>T2</v>
      </c>
      <c r="AC4" s="531" t="str">
        <f t="shared" si="1"/>
        <v>T3</v>
      </c>
      <c r="AD4" s="531" t="str">
        <f t="shared" si="1"/>
        <v>T4</v>
      </c>
      <c r="AE4" s="531" t="str">
        <f t="shared" si="1"/>
        <v>T5</v>
      </c>
      <c r="AF4" s="531" t="str">
        <f t="shared" si="1"/>
        <v>T6</v>
      </c>
      <c r="AG4" s="531" t="str">
        <f t="shared" si="1"/>
        <v>T7</v>
      </c>
      <c r="AH4" s="531" t="str">
        <f t="shared" si="1"/>
        <v>CN</v>
      </c>
      <c r="AI4" s="531" t="str">
        <f t="shared" si="1"/>
        <v>T2</v>
      </c>
      <c r="AJ4" s="531" t="str">
        <f t="shared" si="1"/>
        <v>T3</v>
      </c>
      <c r="AK4" s="531" t="str">
        <f t="shared" si="1"/>
        <v>T4</v>
      </c>
      <c r="AL4" s="531" t="str">
        <f t="shared" si="1"/>
        <v>T5</v>
      </c>
    </row>
    <row r="5" spans="1:38" ht="15.75" customHeight="1">
      <c r="A5" s="122">
        <f t="shared" ref="A5:A27" si="2">+ROW()-4</f>
        <v>1</v>
      </c>
      <c r="B5" s="702" t="s">
        <v>220</v>
      </c>
      <c r="C5" s="12">
        <v>912283331</v>
      </c>
      <c r="D5" s="10" t="s">
        <v>153</v>
      </c>
      <c r="E5" s="10">
        <v>2.5</v>
      </c>
      <c r="F5" s="11"/>
      <c r="G5" s="11" t="s">
        <v>280</v>
      </c>
      <c r="H5" s="567" t="s">
        <v>262</v>
      </c>
      <c r="I5" s="567" t="s">
        <v>262</v>
      </c>
      <c r="J5" s="567" t="s">
        <v>262</v>
      </c>
      <c r="K5" s="567" t="s">
        <v>262</v>
      </c>
      <c r="L5" s="567" t="s">
        <v>262</v>
      </c>
      <c r="M5" s="567" t="s">
        <v>261</v>
      </c>
      <c r="N5" s="567" t="s">
        <v>262</v>
      </c>
      <c r="O5" s="567" t="s">
        <v>262</v>
      </c>
      <c r="P5" s="567" t="s">
        <v>712</v>
      </c>
      <c r="Q5" s="567" t="s">
        <v>262</v>
      </c>
      <c r="R5" s="567" t="s">
        <v>261</v>
      </c>
      <c r="S5" s="567" t="s">
        <v>262</v>
      </c>
      <c r="T5" s="567" t="s">
        <v>261</v>
      </c>
      <c r="U5" s="567" t="s">
        <v>262</v>
      </c>
      <c r="V5" s="567" t="s">
        <v>262</v>
      </c>
      <c r="W5" s="567" t="s">
        <v>262</v>
      </c>
      <c r="X5" s="567" t="s">
        <v>262</v>
      </c>
      <c r="Y5" s="567" t="s">
        <v>262</v>
      </c>
      <c r="Z5" s="567" t="s">
        <v>262</v>
      </c>
      <c r="AA5" s="567" t="s">
        <v>261</v>
      </c>
      <c r="AB5" s="567" t="s">
        <v>262</v>
      </c>
      <c r="AC5" s="567" t="s">
        <v>262</v>
      </c>
      <c r="AD5" s="567" t="s">
        <v>262</v>
      </c>
      <c r="AE5" s="567" t="s">
        <v>262</v>
      </c>
      <c r="AF5" s="567" t="s">
        <v>262</v>
      </c>
      <c r="AG5" s="567" t="s">
        <v>262</v>
      </c>
      <c r="AH5" s="567" t="s">
        <v>261</v>
      </c>
      <c r="AI5" s="567" t="s">
        <v>262</v>
      </c>
      <c r="AJ5" s="567" t="s">
        <v>262</v>
      </c>
      <c r="AK5" s="567" t="s">
        <v>2027</v>
      </c>
      <c r="AL5" s="567" t="s">
        <v>2027</v>
      </c>
    </row>
    <row r="6" spans="1:38" ht="15.75" customHeight="1">
      <c r="A6" s="122">
        <f t="shared" si="2"/>
        <v>2</v>
      </c>
      <c r="B6" s="702" t="s">
        <v>218</v>
      </c>
      <c r="C6" s="12">
        <v>915008283</v>
      </c>
      <c r="D6" s="10" t="s">
        <v>174</v>
      </c>
      <c r="E6" s="10">
        <v>1.5</v>
      </c>
      <c r="F6" s="11"/>
      <c r="G6" s="11" t="s">
        <v>280</v>
      </c>
      <c r="H6" s="567" t="s">
        <v>262</v>
      </c>
      <c r="I6" s="567" t="s">
        <v>262</v>
      </c>
      <c r="J6" s="567" t="s">
        <v>262</v>
      </c>
      <c r="K6" s="567" t="s">
        <v>2028</v>
      </c>
      <c r="L6" s="567" t="s">
        <v>262</v>
      </c>
      <c r="M6" s="567" t="s">
        <v>261</v>
      </c>
      <c r="N6" s="567" t="s">
        <v>2028</v>
      </c>
      <c r="O6" s="567" t="s">
        <v>2028</v>
      </c>
      <c r="P6" s="567" t="s">
        <v>2028</v>
      </c>
      <c r="Q6" s="567" t="s">
        <v>262</v>
      </c>
      <c r="R6" s="567" t="s">
        <v>262</v>
      </c>
      <c r="S6" s="567" t="s">
        <v>262</v>
      </c>
      <c r="T6" s="567" t="s">
        <v>261</v>
      </c>
      <c r="U6" s="567" t="s">
        <v>262</v>
      </c>
      <c r="V6" s="567" t="s">
        <v>262</v>
      </c>
      <c r="W6" s="567" t="s">
        <v>262</v>
      </c>
      <c r="X6" s="567" t="s">
        <v>262</v>
      </c>
      <c r="Y6" s="567" t="s">
        <v>262</v>
      </c>
      <c r="Z6" s="567" t="s">
        <v>262</v>
      </c>
      <c r="AA6" s="567" t="s">
        <v>261</v>
      </c>
      <c r="AB6" s="567" t="s">
        <v>262</v>
      </c>
      <c r="AC6" s="567" t="s">
        <v>262</v>
      </c>
      <c r="AD6" s="567" t="s">
        <v>262</v>
      </c>
      <c r="AE6" s="567" t="s">
        <v>262</v>
      </c>
      <c r="AF6" s="567" t="s">
        <v>262</v>
      </c>
      <c r="AG6" s="567" t="s">
        <v>262</v>
      </c>
      <c r="AH6" s="567" t="s">
        <v>261</v>
      </c>
      <c r="AI6" s="567" t="s">
        <v>262</v>
      </c>
      <c r="AJ6" s="567" t="s">
        <v>262</v>
      </c>
      <c r="AK6" s="567" t="s">
        <v>262</v>
      </c>
      <c r="AL6" s="567" t="s">
        <v>262</v>
      </c>
    </row>
    <row r="7" spans="1:38" ht="15.75" customHeight="1">
      <c r="A7" s="122">
        <f t="shared" si="2"/>
        <v>3</v>
      </c>
      <c r="B7" s="702" t="s">
        <v>222</v>
      </c>
      <c r="C7" s="12">
        <v>912385576</v>
      </c>
      <c r="D7" s="10" t="s">
        <v>163</v>
      </c>
      <c r="E7" s="10">
        <v>3.5</v>
      </c>
      <c r="F7" s="11"/>
      <c r="G7" s="11" t="s">
        <v>280</v>
      </c>
      <c r="H7" s="567" t="s">
        <v>262</v>
      </c>
      <c r="I7" s="567" t="s">
        <v>262</v>
      </c>
      <c r="J7" s="567" t="s">
        <v>262</v>
      </c>
      <c r="K7" s="567" t="s">
        <v>262</v>
      </c>
      <c r="L7" s="567" t="s">
        <v>2028</v>
      </c>
      <c r="M7" s="567" t="s">
        <v>261</v>
      </c>
      <c r="N7" s="567" t="s">
        <v>262</v>
      </c>
      <c r="O7" s="567" t="s">
        <v>262</v>
      </c>
      <c r="P7" s="567" t="s">
        <v>262</v>
      </c>
      <c r="Q7" s="567" t="s">
        <v>262</v>
      </c>
      <c r="R7" s="567" t="s">
        <v>261</v>
      </c>
      <c r="S7" s="567" t="s">
        <v>262</v>
      </c>
      <c r="T7" s="567" t="s">
        <v>261</v>
      </c>
      <c r="U7" s="567" t="s">
        <v>262</v>
      </c>
      <c r="V7" s="567" t="s">
        <v>262</v>
      </c>
      <c r="W7" s="567" t="s">
        <v>262</v>
      </c>
      <c r="X7" s="567" t="s">
        <v>2029</v>
      </c>
      <c r="Y7" s="567" t="s">
        <v>262</v>
      </c>
      <c r="Z7" s="567" t="s">
        <v>262</v>
      </c>
      <c r="AA7" s="567" t="s">
        <v>261</v>
      </c>
      <c r="AB7" s="567" t="s">
        <v>262</v>
      </c>
      <c r="AC7" s="567" t="s">
        <v>2029</v>
      </c>
      <c r="AD7" s="567" t="s">
        <v>262</v>
      </c>
      <c r="AE7" s="567" t="s">
        <v>262</v>
      </c>
      <c r="AF7" s="567" t="s">
        <v>262</v>
      </c>
      <c r="AG7" s="567" t="s">
        <v>262</v>
      </c>
      <c r="AH7" s="567" t="s">
        <v>261</v>
      </c>
      <c r="AI7" s="567" t="s">
        <v>262</v>
      </c>
      <c r="AJ7" s="567" t="s">
        <v>262</v>
      </c>
      <c r="AK7" s="567" t="s">
        <v>262</v>
      </c>
      <c r="AL7" s="567" t="s">
        <v>2027</v>
      </c>
    </row>
    <row r="8" spans="1:38" ht="15.75" customHeight="1">
      <c r="A8" s="122">
        <f t="shared" si="2"/>
        <v>4</v>
      </c>
      <c r="B8" s="702" t="s">
        <v>216</v>
      </c>
      <c r="C8" s="12">
        <v>326522825</v>
      </c>
      <c r="D8" s="10" t="s">
        <v>134</v>
      </c>
      <c r="E8" s="10">
        <v>2.5</v>
      </c>
      <c r="F8" s="11"/>
      <c r="G8" s="11" t="s">
        <v>280</v>
      </c>
      <c r="H8" s="567" t="s">
        <v>262</v>
      </c>
      <c r="I8" s="567" t="s">
        <v>262</v>
      </c>
      <c r="J8" s="567" t="s">
        <v>262</v>
      </c>
      <c r="K8" s="567" t="s">
        <v>262</v>
      </c>
      <c r="L8" s="567" t="s">
        <v>262</v>
      </c>
      <c r="M8" s="567" t="s">
        <v>261</v>
      </c>
      <c r="N8" s="567" t="s">
        <v>262</v>
      </c>
      <c r="O8" s="567" t="s">
        <v>262</v>
      </c>
      <c r="P8" s="567" t="s">
        <v>262</v>
      </c>
      <c r="Q8" s="567" t="s">
        <v>262</v>
      </c>
      <c r="R8" s="567" t="s">
        <v>262</v>
      </c>
      <c r="S8" s="567" t="s">
        <v>262</v>
      </c>
      <c r="T8" s="567" t="s">
        <v>261</v>
      </c>
      <c r="U8" s="567" t="s">
        <v>262</v>
      </c>
      <c r="V8" s="567" t="s">
        <v>262</v>
      </c>
      <c r="W8" s="567" t="s">
        <v>262</v>
      </c>
      <c r="X8" s="567" t="s">
        <v>262</v>
      </c>
      <c r="Y8" s="567" t="s">
        <v>262</v>
      </c>
      <c r="Z8" s="567" t="s">
        <v>262</v>
      </c>
      <c r="AA8" s="567" t="s">
        <v>261</v>
      </c>
      <c r="AB8" s="567" t="s">
        <v>262</v>
      </c>
      <c r="AC8" s="567" t="s">
        <v>262</v>
      </c>
      <c r="AD8" s="567" t="s">
        <v>262</v>
      </c>
      <c r="AE8" s="567" t="s">
        <v>262</v>
      </c>
      <c r="AF8" s="567" t="s">
        <v>262</v>
      </c>
      <c r="AG8" s="567" t="s">
        <v>262</v>
      </c>
      <c r="AH8" s="567" t="s">
        <v>261</v>
      </c>
      <c r="AI8" s="567" t="s">
        <v>262</v>
      </c>
      <c r="AJ8" s="567" t="s">
        <v>262</v>
      </c>
      <c r="AK8" s="567" t="s">
        <v>262</v>
      </c>
      <c r="AL8" s="567" t="s">
        <v>262</v>
      </c>
    </row>
    <row r="9" spans="1:38" ht="15.75" customHeight="1">
      <c r="A9" s="122">
        <f t="shared" si="2"/>
        <v>5</v>
      </c>
      <c r="B9" s="702" t="s">
        <v>232</v>
      </c>
      <c r="C9" s="1222">
        <v>977173110</v>
      </c>
      <c r="D9" s="10" t="s">
        <v>153</v>
      </c>
      <c r="E9" s="10">
        <v>2.5</v>
      </c>
      <c r="F9" s="11"/>
      <c r="G9" s="11" t="s">
        <v>280</v>
      </c>
      <c r="H9" s="567"/>
      <c r="I9" s="567"/>
      <c r="J9" s="567"/>
      <c r="K9" s="567"/>
      <c r="L9" s="567"/>
      <c r="M9" s="567"/>
      <c r="N9" s="567"/>
      <c r="O9" s="567"/>
      <c r="P9" s="567"/>
      <c r="Q9" s="567"/>
      <c r="R9" s="567"/>
      <c r="S9" s="567"/>
      <c r="T9" s="567"/>
      <c r="U9" s="567"/>
      <c r="V9" s="567"/>
      <c r="W9" s="567"/>
      <c r="X9" s="567"/>
      <c r="Y9" s="567"/>
      <c r="Z9" s="567"/>
      <c r="AA9" s="567"/>
      <c r="AB9" s="567"/>
      <c r="AC9" s="567"/>
      <c r="AD9" s="567"/>
      <c r="AE9" s="567"/>
      <c r="AF9" s="567"/>
      <c r="AG9" s="567"/>
      <c r="AH9" s="567"/>
      <c r="AI9" s="567"/>
      <c r="AJ9" s="567"/>
      <c r="AK9" s="567"/>
      <c r="AL9" s="567" t="s">
        <v>262</v>
      </c>
    </row>
    <row r="10" spans="1:38" ht="15.75" customHeight="1">
      <c r="A10" s="122">
        <f t="shared" si="2"/>
        <v>6</v>
      </c>
      <c r="B10" s="702" t="s">
        <v>164</v>
      </c>
      <c r="C10" s="1222">
        <v>966353312</v>
      </c>
      <c r="D10" s="10" t="s">
        <v>163</v>
      </c>
      <c r="E10" s="10">
        <v>3.5</v>
      </c>
      <c r="F10" s="11"/>
      <c r="G10" s="11" t="s">
        <v>280</v>
      </c>
      <c r="H10" s="567"/>
      <c r="I10" s="567"/>
      <c r="J10" s="567"/>
      <c r="K10" s="567"/>
      <c r="L10" s="567"/>
      <c r="M10" s="567"/>
      <c r="N10" s="567"/>
      <c r="O10" s="567"/>
      <c r="P10" s="567"/>
      <c r="Q10" s="567"/>
      <c r="R10" s="567"/>
      <c r="S10" s="567"/>
      <c r="T10" s="567"/>
      <c r="U10" s="567"/>
      <c r="V10" s="567"/>
      <c r="W10" s="567"/>
      <c r="X10" s="567"/>
      <c r="Y10" s="567"/>
      <c r="Z10" s="567"/>
      <c r="AA10" s="567"/>
      <c r="AB10" s="567"/>
      <c r="AC10" s="567"/>
      <c r="AD10" s="567"/>
      <c r="AE10" s="567"/>
      <c r="AF10" s="567"/>
      <c r="AG10" s="567"/>
      <c r="AH10" s="567"/>
      <c r="AI10" s="567"/>
      <c r="AJ10" s="567"/>
      <c r="AK10" s="567"/>
      <c r="AL10" s="567" t="s">
        <v>262</v>
      </c>
    </row>
    <row r="11" spans="1:38" ht="15.75" customHeight="1">
      <c r="A11" s="122">
        <f t="shared" si="2"/>
        <v>7</v>
      </c>
      <c r="B11" s="604" t="s">
        <v>17</v>
      </c>
      <c r="C11" s="12">
        <v>964343887</v>
      </c>
      <c r="D11" s="10" t="s">
        <v>16</v>
      </c>
      <c r="E11" s="10">
        <v>5</v>
      </c>
      <c r="F11" s="11">
        <v>320</v>
      </c>
      <c r="G11" s="11" t="s">
        <v>256</v>
      </c>
      <c r="H11" s="567"/>
      <c r="I11" s="567"/>
      <c r="J11" s="567"/>
      <c r="K11" s="567"/>
      <c r="L11" s="567"/>
      <c r="M11" s="567"/>
      <c r="N11" s="567" t="s">
        <v>302</v>
      </c>
      <c r="O11" s="567" t="s">
        <v>289</v>
      </c>
      <c r="P11" s="567" t="s">
        <v>282</v>
      </c>
      <c r="Q11" s="567" t="s">
        <v>282</v>
      </c>
      <c r="R11" s="567" t="s">
        <v>282</v>
      </c>
      <c r="S11" s="567" t="s">
        <v>2030</v>
      </c>
      <c r="T11" s="567" t="s">
        <v>261</v>
      </c>
      <c r="U11" s="567" t="s">
        <v>712</v>
      </c>
      <c r="V11" s="567" t="s">
        <v>712</v>
      </c>
      <c r="W11" s="567" t="s">
        <v>282</v>
      </c>
      <c r="X11" s="567" t="s">
        <v>262</v>
      </c>
      <c r="Y11" s="567" t="s">
        <v>282</v>
      </c>
      <c r="Z11" s="567" t="s">
        <v>2030</v>
      </c>
      <c r="AA11" s="567" t="s">
        <v>261</v>
      </c>
      <c r="AB11" s="567" t="s">
        <v>282</v>
      </c>
      <c r="AC11" s="567" t="s">
        <v>712</v>
      </c>
      <c r="AD11" s="567" t="s">
        <v>282</v>
      </c>
      <c r="AE11" s="567" t="s">
        <v>282</v>
      </c>
      <c r="AF11" s="567" t="s">
        <v>282</v>
      </c>
      <c r="AG11" s="567" t="s">
        <v>261</v>
      </c>
      <c r="AH11" s="567" t="s">
        <v>2030</v>
      </c>
      <c r="AI11" s="567" t="s">
        <v>282</v>
      </c>
      <c r="AJ11" s="567" t="s">
        <v>262</v>
      </c>
      <c r="AK11" s="567" t="s">
        <v>282</v>
      </c>
      <c r="AL11" s="567" t="s">
        <v>285</v>
      </c>
    </row>
    <row r="12" spans="1:38" ht="15.75" customHeight="1">
      <c r="A12" s="122">
        <f t="shared" si="2"/>
        <v>8</v>
      </c>
      <c r="B12" s="604" t="s">
        <v>42</v>
      </c>
      <c r="C12" s="12">
        <v>966120021</v>
      </c>
      <c r="D12" s="10" t="s">
        <v>41</v>
      </c>
      <c r="E12" s="10">
        <v>6.5</v>
      </c>
      <c r="F12" s="11">
        <v>420</v>
      </c>
      <c r="G12" s="11" t="s">
        <v>256</v>
      </c>
      <c r="H12" s="567"/>
      <c r="I12" s="567"/>
      <c r="J12" s="567"/>
      <c r="K12" s="567"/>
      <c r="L12" s="567"/>
      <c r="M12" s="567"/>
      <c r="N12" s="567" t="s">
        <v>282</v>
      </c>
      <c r="O12" s="567" t="s">
        <v>282</v>
      </c>
      <c r="P12" s="567" t="s">
        <v>282</v>
      </c>
      <c r="Q12" s="567" t="s">
        <v>302</v>
      </c>
      <c r="R12" s="567" t="s">
        <v>262</v>
      </c>
      <c r="S12" s="567" t="s">
        <v>261</v>
      </c>
      <c r="T12" s="567" t="s">
        <v>2030</v>
      </c>
      <c r="U12" s="567" t="s">
        <v>280</v>
      </c>
      <c r="V12" s="567" t="s">
        <v>282</v>
      </c>
      <c r="W12" s="567" t="s">
        <v>262</v>
      </c>
      <c r="X12" s="567" t="s">
        <v>282</v>
      </c>
      <c r="Y12" s="567" t="s">
        <v>302</v>
      </c>
      <c r="Z12" s="567" t="s">
        <v>302</v>
      </c>
      <c r="AA12" s="567" t="s">
        <v>261</v>
      </c>
      <c r="AB12" s="567" t="s">
        <v>262</v>
      </c>
      <c r="AC12" s="567" t="s">
        <v>262</v>
      </c>
      <c r="AD12" s="567" t="s">
        <v>303</v>
      </c>
      <c r="AE12" s="567" t="s">
        <v>282</v>
      </c>
      <c r="AF12" s="567" t="s">
        <v>282</v>
      </c>
      <c r="AG12" s="567" t="s">
        <v>282</v>
      </c>
      <c r="AH12" s="567" t="s">
        <v>261</v>
      </c>
      <c r="AI12" s="567" t="s">
        <v>261</v>
      </c>
      <c r="AJ12" s="567" t="s">
        <v>262</v>
      </c>
      <c r="AK12" s="567" t="s">
        <v>282</v>
      </c>
      <c r="AL12" s="567" t="s">
        <v>262</v>
      </c>
    </row>
    <row r="13" spans="1:38" ht="15.75" customHeight="1">
      <c r="A13" s="122">
        <f t="shared" si="2"/>
        <v>9</v>
      </c>
      <c r="B13" s="604" t="s">
        <v>31</v>
      </c>
      <c r="C13" s="12">
        <v>971106882</v>
      </c>
      <c r="D13" s="10" t="s">
        <v>30</v>
      </c>
      <c r="E13" s="10">
        <v>6.5</v>
      </c>
      <c r="F13" s="11">
        <v>420</v>
      </c>
      <c r="G13" s="11" t="s">
        <v>256</v>
      </c>
      <c r="H13" s="567"/>
      <c r="I13" s="567"/>
      <c r="J13" s="567"/>
      <c r="K13" s="567"/>
      <c r="L13" s="567"/>
      <c r="M13" s="567"/>
      <c r="N13" s="567" t="s">
        <v>302</v>
      </c>
      <c r="O13" s="567" t="s">
        <v>282</v>
      </c>
      <c r="P13" s="567" t="s">
        <v>292</v>
      </c>
      <c r="Q13" s="567" t="s">
        <v>292</v>
      </c>
      <c r="R13" s="567" t="s">
        <v>292</v>
      </c>
      <c r="S13" s="567" t="s">
        <v>262</v>
      </c>
      <c r="T13" s="567" t="s">
        <v>261</v>
      </c>
      <c r="U13" s="567" t="s">
        <v>282</v>
      </c>
      <c r="V13" s="567" t="s">
        <v>282</v>
      </c>
      <c r="W13" s="567" t="s">
        <v>282</v>
      </c>
      <c r="X13" s="567" t="s">
        <v>712</v>
      </c>
      <c r="Y13" s="567" t="s">
        <v>712</v>
      </c>
      <c r="Z13" s="567" t="s">
        <v>712</v>
      </c>
      <c r="AA13" s="567" t="s">
        <v>712</v>
      </c>
      <c r="AB13" s="567" t="s">
        <v>262</v>
      </c>
      <c r="AC13" s="567" t="s">
        <v>282</v>
      </c>
      <c r="AD13" s="567" t="s">
        <v>262</v>
      </c>
      <c r="AE13" s="567" t="s">
        <v>712</v>
      </c>
      <c r="AF13" s="567" t="s">
        <v>712</v>
      </c>
      <c r="AG13" s="567" t="s">
        <v>261</v>
      </c>
      <c r="AH13" s="567" t="s">
        <v>261</v>
      </c>
      <c r="AI13" s="567" t="s">
        <v>294</v>
      </c>
      <c r="AJ13" s="567" t="s">
        <v>262</v>
      </c>
      <c r="AK13" s="567" t="s">
        <v>282</v>
      </c>
      <c r="AL13" s="567" t="s">
        <v>282</v>
      </c>
    </row>
    <row r="14" spans="1:38" ht="15.75" customHeight="1">
      <c r="A14" s="122">
        <f t="shared" si="2"/>
        <v>10</v>
      </c>
      <c r="B14" s="604" t="s">
        <v>37</v>
      </c>
      <c r="C14" s="12">
        <v>967884730</v>
      </c>
      <c r="D14" s="10" t="s">
        <v>36</v>
      </c>
      <c r="E14" s="10">
        <v>6.5</v>
      </c>
      <c r="F14" s="11">
        <v>420</v>
      </c>
      <c r="G14" s="11" t="s">
        <v>256</v>
      </c>
      <c r="H14" s="567"/>
      <c r="I14" s="567"/>
      <c r="J14" s="567"/>
      <c r="K14" s="567"/>
      <c r="L14" s="567"/>
      <c r="M14" s="567"/>
      <c r="N14" s="567" t="s">
        <v>262</v>
      </c>
      <c r="O14" s="567" t="s">
        <v>282</v>
      </c>
      <c r="P14" s="567" t="s">
        <v>302</v>
      </c>
      <c r="Q14" s="567" t="s">
        <v>262</v>
      </c>
      <c r="R14" s="567" t="s">
        <v>262</v>
      </c>
      <c r="S14" s="567" t="s">
        <v>2031</v>
      </c>
      <c r="T14" s="567" t="s">
        <v>2031</v>
      </c>
      <c r="U14" s="567" t="s">
        <v>282</v>
      </c>
      <c r="V14" s="567" t="s">
        <v>282</v>
      </c>
      <c r="W14" s="567" t="s">
        <v>282</v>
      </c>
      <c r="X14" s="567" t="s">
        <v>2032</v>
      </c>
      <c r="Y14" s="567" t="s">
        <v>302</v>
      </c>
      <c r="Z14" s="567" t="s">
        <v>302</v>
      </c>
      <c r="AA14" s="567" t="s">
        <v>2030</v>
      </c>
      <c r="AB14" s="567" t="s">
        <v>262</v>
      </c>
      <c r="AC14" s="567" t="s">
        <v>282</v>
      </c>
      <c r="AD14" s="567" t="s">
        <v>262</v>
      </c>
      <c r="AE14" s="567" t="s">
        <v>282</v>
      </c>
      <c r="AF14" s="567" t="s">
        <v>271</v>
      </c>
      <c r="AG14" s="567" t="s">
        <v>261</v>
      </c>
      <c r="AH14" s="567" t="s">
        <v>261</v>
      </c>
      <c r="AI14" s="567" t="s">
        <v>262</v>
      </c>
      <c r="AJ14" s="567" t="s">
        <v>262</v>
      </c>
      <c r="AK14" s="567" t="s">
        <v>282</v>
      </c>
      <c r="AL14" s="567" t="s">
        <v>282</v>
      </c>
    </row>
    <row r="15" spans="1:38" ht="15.75" customHeight="1">
      <c r="A15" s="122">
        <f t="shared" si="2"/>
        <v>11</v>
      </c>
      <c r="B15" s="604" t="s">
        <v>20</v>
      </c>
      <c r="C15" s="12">
        <v>974392325</v>
      </c>
      <c r="D15" s="10" t="s">
        <v>19</v>
      </c>
      <c r="E15" s="10">
        <v>8</v>
      </c>
      <c r="F15" s="11">
        <v>700</v>
      </c>
      <c r="G15" s="11" t="s">
        <v>256</v>
      </c>
      <c r="H15" s="567"/>
      <c r="I15" s="567"/>
      <c r="J15" s="567"/>
      <c r="K15" s="567"/>
      <c r="L15" s="567"/>
      <c r="M15" s="567"/>
      <c r="N15" s="567" t="s">
        <v>302</v>
      </c>
      <c r="O15" s="567" t="s">
        <v>282</v>
      </c>
      <c r="P15" s="567" t="s">
        <v>303</v>
      </c>
      <c r="Q15" s="567" t="s">
        <v>303</v>
      </c>
      <c r="R15" s="567" t="s">
        <v>282</v>
      </c>
      <c r="S15" s="567" t="s">
        <v>261</v>
      </c>
      <c r="T15" s="567" t="s">
        <v>2030</v>
      </c>
      <c r="U15" s="567" t="s">
        <v>282</v>
      </c>
      <c r="V15" s="567" t="s">
        <v>282</v>
      </c>
      <c r="W15" s="567" t="s">
        <v>282</v>
      </c>
      <c r="X15" s="567" t="s">
        <v>262</v>
      </c>
      <c r="Y15" s="567" t="s">
        <v>282</v>
      </c>
      <c r="Z15" s="567" t="s">
        <v>262</v>
      </c>
      <c r="AA15" s="567" t="s">
        <v>261</v>
      </c>
      <c r="AB15" s="567" t="s">
        <v>282</v>
      </c>
      <c r="AC15" s="567" t="s">
        <v>262</v>
      </c>
      <c r="AD15" s="567" t="s">
        <v>282</v>
      </c>
      <c r="AE15" s="567" t="s">
        <v>282</v>
      </c>
      <c r="AF15" s="567" t="s">
        <v>282</v>
      </c>
      <c r="AG15" s="567" t="s">
        <v>2030</v>
      </c>
      <c r="AH15" s="567" t="s">
        <v>261</v>
      </c>
      <c r="AI15" s="567" t="s">
        <v>262</v>
      </c>
      <c r="AJ15" s="567" t="s">
        <v>262</v>
      </c>
      <c r="AK15" s="567" t="s">
        <v>282</v>
      </c>
      <c r="AL15" s="567" t="s">
        <v>262</v>
      </c>
    </row>
    <row r="16" spans="1:38" ht="15.75" customHeight="1">
      <c r="A16" s="122">
        <f t="shared" si="2"/>
        <v>12</v>
      </c>
      <c r="B16" s="604" t="s">
        <v>15</v>
      </c>
      <c r="C16" s="12">
        <v>961571433</v>
      </c>
      <c r="D16" s="10" t="s">
        <v>14</v>
      </c>
      <c r="E16" s="10">
        <v>8</v>
      </c>
      <c r="F16" s="11">
        <v>700</v>
      </c>
      <c r="G16" s="11" t="s">
        <v>256</v>
      </c>
      <c r="H16" s="567"/>
      <c r="I16" s="567"/>
      <c r="J16" s="567"/>
      <c r="K16" s="567"/>
      <c r="L16" s="567"/>
      <c r="M16" s="567"/>
      <c r="N16" s="567" t="s">
        <v>285</v>
      </c>
      <c r="O16" s="567" t="s">
        <v>262</v>
      </c>
      <c r="P16" s="567" t="s">
        <v>282</v>
      </c>
      <c r="Q16" s="567" t="s">
        <v>282</v>
      </c>
      <c r="R16" s="567" t="s">
        <v>282</v>
      </c>
      <c r="S16" s="567" t="s">
        <v>262</v>
      </c>
      <c r="T16" s="567" t="s">
        <v>261</v>
      </c>
      <c r="U16" s="567" t="s">
        <v>303</v>
      </c>
      <c r="V16" s="567" t="s">
        <v>303</v>
      </c>
      <c r="W16" s="567" t="s">
        <v>262</v>
      </c>
      <c r="X16" s="567" t="s">
        <v>303</v>
      </c>
      <c r="Y16" s="567" t="s">
        <v>303</v>
      </c>
      <c r="Z16" s="567" t="s">
        <v>303</v>
      </c>
      <c r="AA16" s="567" t="s">
        <v>261</v>
      </c>
      <c r="AB16" s="567" t="s">
        <v>262</v>
      </c>
      <c r="AC16" s="567" t="s">
        <v>262</v>
      </c>
      <c r="AD16" s="567" t="s">
        <v>282</v>
      </c>
      <c r="AE16" s="567" t="s">
        <v>282</v>
      </c>
      <c r="AF16" s="567" t="s">
        <v>262</v>
      </c>
      <c r="AG16" s="567" t="s">
        <v>261</v>
      </c>
      <c r="AH16" s="567" t="s">
        <v>2030</v>
      </c>
      <c r="AI16" s="567" t="s">
        <v>282</v>
      </c>
      <c r="AJ16" s="567" t="s">
        <v>262</v>
      </c>
      <c r="AK16" s="567" t="s">
        <v>282</v>
      </c>
      <c r="AL16" s="567" t="s">
        <v>262</v>
      </c>
    </row>
    <row r="17" spans="1:38" ht="15.75" customHeight="1">
      <c r="A17" s="122">
        <f t="shared" si="2"/>
        <v>13</v>
      </c>
      <c r="B17" s="604" t="s">
        <v>50</v>
      </c>
      <c r="C17" s="12">
        <v>949502669</v>
      </c>
      <c r="D17" s="10" t="s">
        <v>49</v>
      </c>
      <c r="E17" s="10">
        <v>6.5</v>
      </c>
      <c r="F17" s="11">
        <v>420</v>
      </c>
      <c r="G17" s="11" t="s">
        <v>256</v>
      </c>
      <c r="H17" s="567"/>
      <c r="I17" s="567"/>
      <c r="J17" s="567"/>
      <c r="K17" s="567"/>
      <c r="L17" s="567"/>
      <c r="M17" s="567"/>
      <c r="N17" s="567"/>
      <c r="O17" s="567"/>
      <c r="P17" s="567"/>
      <c r="Q17" s="567"/>
      <c r="R17" s="567"/>
      <c r="S17" s="567"/>
      <c r="T17" s="567"/>
      <c r="U17" s="567" t="s">
        <v>262</v>
      </c>
      <c r="V17" s="567" t="s">
        <v>262</v>
      </c>
      <c r="W17" s="567" t="s">
        <v>262</v>
      </c>
      <c r="X17" s="567" t="s">
        <v>294</v>
      </c>
      <c r="Y17" s="567" t="s">
        <v>294</v>
      </c>
      <c r="Z17" s="567" t="s">
        <v>2030</v>
      </c>
      <c r="AA17" s="567" t="s">
        <v>2030</v>
      </c>
      <c r="AB17" s="567" t="s">
        <v>262</v>
      </c>
      <c r="AC17" s="567" t="s">
        <v>294</v>
      </c>
      <c r="AD17" s="567" t="s">
        <v>262</v>
      </c>
      <c r="AE17" s="567" t="s">
        <v>262</v>
      </c>
      <c r="AF17" s="567" t="s">
        <v>262</v>
      </c>
      <c r="AG17" s="567" t="s">
        <v>261</v>
      </c>
      <c r="AH17" s="567" t="s">
        <v>2030</v>
      </c>
      <c r="AI17" s="567" t="s">
        <v>262</v>
      </c>
      <c r="AJ17" s="567" t="s">
        <v>262</v>
      </c>
      <c r="AK17" s="567" t="s">
        <v>296</v>
      </c>
      <c r="AL17" s="567" t="s">
        <v>262</v>
      </c>
    </row>
    <row r="18" spans="1:38" ht="15.75" customHeight="1">
      <c r="A18" s="122">
        <f t="shared" si="2"/>
        <v>14</v>
      </c>
      <c r="B18" s="11" t="s">
        <v>537</v>
      </c>
      <c r="C18" s="12">
        <v>985580241</v>
      </c>
      <c r="D18" s="10" t="s">
        <v>536</v>
      </c>
      <c r="E18" s="10">
        <v>8</v>
      </c>
      <c r="F18" s="11">
        <v>580</v>
      </c>
      <c r="G18" s="11" t="s">
        <v>2033</v>
      </c>
      <c r="H18" s="567"/>
      <c r="I18" s="567"/>
      <c r="J18" s="567"/>
      <c r="K18" s="567"/>
      <c r="L18" s="567"/>
      <c r="M18" s="567"/>
      <c r="N18" s="567" t="s">
        <v>282</v>
      </c>
      <c r="O18" s="567"/>
      <c r="P18" s="567"/>
      <c r="Q18" s="567"/>
      <c r="R18" s="567"/>
      <c r="S18" s="567"/>
      <c r="T18" s="567"/>
      <c r="U18" s="567"/>
      <c r="V18" s="567"/>
      <c r="W18" s="567"/>
      <c r="X18" s="567"/>
      <c r="Y18" s="567" t="s">
        <v>282</v>
      </c>
      <c r="Z18" s="567"/>
      <c r="AA18" s="567"/>
      <c r="AB18" s="567"/>
      <c r="AC18" s="567"/>
      <c r="AD18" s="567"/>
      <c r="AE18" s="567"/>
      <c r="AF18" s="567"/>
      <c r="AG18" s="567"/>
      <c r="AH18" s="567"/>
      <c r="AI18" s="567"/>
      <c r="AJ18" s="567"/>
      <c r="AK18" s="567"/>
      <c r="AL18" s="567"/>
    </row>
    <row r="19" spans="1:38" ht="15.75" customHeight="1">
      <c r="A19" s="122">
        <f t="shared" si="2"/>
        <v>15</v>
      </c>
      <c r="B19" s="11" t="s">
        <v>54</v>
      </c>
      <c r="C19" s="12">
        <v>948584663</v>
      </c>
      <c r="D19" s="10"/>
      <c r="E19" s="10"/>
      <c r="F19" s="11"/>
      <c r="G19" s="11" t="s">
        <v>2034</v>
      </c>
      <c r="H19" s="567"/>
      <c r="I19" s="567"/>
      <c r="J19" s="567"/>
      <c r="K19" s="567"/>
      <c r="L19" s="567"/>
      <c r="M19" s="567"/>
      <c r="N19" s="567"/>
      <c r="O19" s="567" t="s">
        <v>302</v>
      </c>
      <c r="P19" s="567"/>
      <c r="Q19" s="567"/>
      <c r="R19" s="567"/>
      <c r="S19" s="567"/>
      <c r="T19" s="567"/>
      <c r="U19" s="567"/>
      <c r="V19" s="567"/>
      <c r="W19" s="567"/>
      <c r="X19" s="567"/>
      <c r="Y19" s="567"/>
      <c r="Z19" s="567"/>
      <c r="AA19" s="567"/>
      <c r="AB19" s="567"/>
      <c r="AC19" s="567"/>
      <c r="AD19" s="567"/>
      <c r="AE19" s="567"/>
      <c r="AF19" s="567"/>
      <c r="AG19" s="567"/>
      <c r="AH19" s="567"/>
      <c r="AI19" s="567"/>
      <c r="AJ19" s="567"/>
      <c r="AK19" s="567"/>
      <c r="AL19" s="567"/>
    </row>
    <row r="20" spans="1:38" ht="15.75" customHeight="1">
      <c r="A20" s="122">
        <f t="shared" si="2"/>
        <v>16</v>
      </c>
      <c r="B20" s="11" t="s">
        <v>275</v>
      </c>
      <c r="C20" s="12"/>
      <c r="D20" s="10" t="s">
        <v>274</v>
      </c>
      <c r="E20" s="10">
        <v>0.95</v>
      </c>
      <c r="F20" s="11"/>
      <c r="G20" s="11" t="s">
        <v>276</v>
      </c>
      <c r="H20" s="567"/>
      <c r="I20" s="567"/>
      <c r="J20" s="567"/>
      <c r="K20" s="567"/>
      <c r="L20" s="567"/>
      <c r="M20" s="567"/>
      <c r="N20" s="567"/>
      <c r="O20" s="567"/>
      <c r="P20" s="567"/>
      <c r="Q20" s="567"/>
      <c r="R20" s="567"/>
      <c r="S20" s="567"/>
      <c r="T20" s="567"/>
      <c r="U20" s="567"/>
      <c r="V20" s="567"/>
      <c r="W20" s="567"/>
      <c r="X20" s="567"/>
      <c r="Y20" s="567"/>
      <c r="Z20" s="567"/>
      <c r="AA20" s="567"/>
      <c r="AB20" s="567"/>
      <c r="AC20" s="567"/>
      <c r="AD20" s="567"/>
      <c r="AE20" s="567"/>
      <c r="AF20" s="567"/>
      <c r="AG20" s="567"/>
      <c r="AH20" s="567"/>
      <c r="AI20" s="567"/>
      <c r="AJ20" s="567"/>
      <c r="AK20" s="567"/>
      <c r="AL20" s="567"/>
    </row>
    <row r="21" spans="1:38" ht="15.75" customHeight="1">
      <c r="A21" s="122">
        <f t="shared" si="2"/>
        <v>17</v>
      </c>
      <c r="B21" s="11" t="s">
        <v>269</v>
      </c>
      <c r="C21" s="12"/>
      <c r="D21" s="10" t="s">
        <v>268</v>
      </c>
      <c r="E21" s="11">
        <v>1.9</v>
      </c>
      <c r="F21" s="11"/>
      <c r="G21" s="11" t="s">
        <v>270</v>
      </c>
      <c r="H21" s="567"/>
      <c r="I21" s="567"/>
      <c r="J21" s="567"/>
      <c r="K21" s="567"/>
      <c r="L21" s="567"/>
      <c r="M21" s="567"/>
      <c r="N21" s="567"/>
      <c r="O21" s="567"/>
      <c r="P21" s="567"/>
      <c r="Q21" s="567"/>
      <c r="R21" s="567"/>
      <c r="S21" s="567"/>
      <c r="T21" s="567"/>
      <c r="U21" s="567"/>
      <c r="V21" s="567"/>
      <c r="W21" s="567"/>
      <c r="X21" s="567"/>
      <c r="Y21" s="567"/>
      <c r="Z21" s="567"/>
      <c r="AA21" s="567"/>
      <c r="AB21" s="567"/>
      <c r="AC21" s="567"/>
      <c r="AD21" s="567"/>
      <c r="AE21" s="567"/>
      <c r="AF21" s="567"/>
      <c r="AG21" s="567"/>
      <c r="AH21" s="567"/>
      <c r="AI21" s="567"/>
      <c r="AJ21" s="567"/>
      <c r="AK21" s="567"/>
      <c r="AL21" s="567"/>
    </row>
    <row r="22" spans="1:38" ht="15.75" customHeight="1">
      <c r="A22" s="122">
        <f t="shared" si="2"/>
        <v>18</v>
      </c>
      <c r="B22" s="11" t="s">
        <v>2001</v>
      </c>
      <c r="C22" s="12">
        <v>936382885</v>
      </c>
      <c r="D22" s="10" t="s">
        <v>169</v>
      </c>
      <c r="E22" s="10">
        <v>1.5</v>
      </c>
      <c r="F22" s="11"/>
      <c r="G22" s="11" t="s">
        <v>256</v>
      </c>
      <c r="H22" s="567"/>
      <c r="I22" s="567"/>
      <c r="J22" s="567"/>
      <c r="K22" s="567"/>
      <c r="L22" s="567"/>
      <c r="M22" s="567"/>
      <c r="N22" s="567"/>
      <c r="O22" s="567"/>
      <c r="P22" s="567"/>
      <c r="Q22" s="567"/>
      <c r="R22" s="567"/>
      <c r="S22" s="567"/>
      <c r="T22" s="567"/>
      <c r="U22" s="567" t="s">
        <v>262</v>
      </c>
      <c r="V22" s="567" t="s">
        <v>282</v>
      </c>
      <c r="W22" s="567" t="s">
        <v>282</v>
      </c>
      <c r="X22" s="567" t="s">
        <v>262</v>
      </c>
      <c r="Y22" s="567" t="s">
        <v>261</v>
      </c>
      <c r="Z22" s="567" t="s">
        <v>261</v>
      </c>
      <c r="AA22" s="567" t="s">
        <v>261</v>
      </c>
      <c r="AB22" s="567" t="s">
        <v>261</v>
      </c>
      <c r="AC22" s="567" t="s">
        <v>261</v>
      </c>
      <c r="AD22" s="567" t="s">
        <v>261</v>
      </c>
      <c r="AE22" s="567" t="s">
        <v>261</v>
      </c>
      <c r="AF22" s="567" t="s">
        <v>261</v>
      </c>
      <c r="AG22" s="567" t="s">
        <v>261</v>
      </c>
      <c r="AH22" s="567" t="s">
        <v>261</v>
      </c>
      <c r="AI22" s="567" t="s">
        <v>261</v>
      </c>
      <c r="AJ22" s="567" t="s">
        <v>261</v>
      </c>
      <c r="AK22" s="567" t="s">
        <v>261</v>
      </c>
      <c r="AL22" s="567" t="s">
        <v>261</v>
      </c>
    </row>
    <row r="23" spans="1:38" ht="15.75" customHeight="1">
      <c r="A23" s="122">
        <f t="shared" si="2"/>
        <v>19</v>
      </c>
      <c r="B23" s="11" t="s">
        <v>2035</v>
      </c>
      <c r="C23" s="12">
        <v>344022399</v>
      </c>
      <c r="D23" s="10" t="s">
        <v>231</v>
      </c>
      <c r="E23" s="10">
        <v>5.5</v>
      </c>
      <c r="F23" s="11">
        <v>330</v>
      </c>
      <c r="G23" s="11" t="s">
        <v>256</v>
      </c>
      <c r="H23" s="567"/>
      <c r="I23" s="567"/>
      <c r="J23" s="567"/>
      <c r="K23" s="567"/>
      <c r="L23" s="567"/>
      <c r="M23" s="567"/>
      <c r="N23" s="567"/>
      <c r="O23" s="567"/>
      <c r="P23" s="567"/>
      <c r="Q23" s="567"/>
      <c r="R23" s="567"/>
      <c r="S23" s="567"/>
      <c r="T23" s="567"/>
      <c r="U23" s="567" t="s">
        <v>262</v>
      </c>
      <c r="V23" s="567" t="s">
        <v>262</v>
      </c>
      <c r="W23" s="567" t="s">
        <v>262</v>
      </c>
      <c r="X23" s="567" t="s">
        <v>261</v>
      </c>
      <c r="Y23" s="567" t="s">
        <v>261</v>
      </c>
      <c r="Z23" s="567" t="s">
        <v>261</v>
      </c>
      <c r="AA23" s="567" t="s">
        <v>261</v>
      </c>
      <c r="AB23" s="567" t="s">
        <v>261</v>
      </c>
      <c r="AC23" s="567" t="s">
        <v>261</v>
      </c>
      <c r="AD23" s="567" t="s">
        <v>261</v>
      </c>
      <c r="AE23" s="567" t="s">
        <v>261</v>
      </c>
      <c r="AF23" s="567" t="s">
        <v>261</v>
      </c>
      <c r="AG23" s="567" t="s">
        <v>261</v>
      </c>
      <c r="AH23" s="567" t="s">
        <v>261</v>
      </c>
      <c r="AI23" s="567" t="s">
        <v>261</v>
      </c>
      <c r="AJ23" s="567" t="s">
        <v>261</v>
      </c>
      <c r="AK23" s="567" t="s">
        <v>261</v>
      </c>
      <c r="AL23" s="567" t="s">
        <v>261</v>
      </c>
    </row>
    <row r="24" spans="1:38" ht="15.75" customHeight="1">
      <c r="A24" s="122">
        <f t="shared" si="2"/>
        <v>20</v>
      </c>
      <c r="B24" s="11" t="s">
        <v>2036</v>
      </c>
      <c r="C24" s="12">
        <v>978108982</v>
      </c>
      <c r="D24" s="11" t="s">
        <v>2037</v>
      </c>
      <c r="E24" s="11"/>
      <c r="F24" s="11"/>
      <c r="G24" s="11" t="s">
        <v>280</v>
      </c>
      <c r="H24" s="567"/>
      <c r="I24" s="567"/>
      <c r="J24" s="567"/>
      <c r="K24" s="567"/>
      <c r="L24" s="567"/>
      <c r="M24" s="567"/>
      <c r="N24" s="567" t="s">
        <v>262</v>
      </c>
      <c r="O24" s="567" t="s">
        <v>262</v>
      </c>
      <c r="P24" s="567" t="s">
        <v>261</v>
      </c>
      <c r="Q24" s="567" t="s">
        <v>261</v>
      </c>
      <c r="R24" s="567" t="s">
        <v>261</v>
      </c>
      <c r="S24" s="567" t="s">
        <v>261</v>
      </c>
      <c r="T24" s="567" t="s">
        <v>261</v>
      </c>
      <c r="U24" s="567" t="s">
        <v>261</v>
      </c>
      <c r="V24" s="567" t="s">
        <v>261</v>
      </c>
      <c r="W24" s="567" t="s">
        <v>261</v>
      </c>
      <c r="X24" s="567" t="s">
        <v>261</v>
      </c>
      <c r="Y24" s="567" t="s">
        <v>261</v>
      </c>
      <c r="Z24" s="567" t="s">
        <v>261</v>
      </c>
      <c r="AA24" s="567" t="s">
        <v>261</v>
      </c>
      <c r="AB24" s="567" t="s">
        <v>261</v>
      </c>
      <c r="AC24" s="567" t="s">
        <v>261</v>
      </c>
      <c r="AD24" s="567" t="s">
        <v>261</v>
      </c>
      <c r="AE24" s="567" t="s">
        <v>261</v>
      </c>
      <c r="AF24" s="567" t="s">
        <v>261</v>
      </c>
      <c r="AG24" s="567" t="s">
        <v>261</v>
      </c>
      <c r="AH24" s="567" t="s">
        <v>261</v>
      </c>
      <c r="AI24" s="567" t="s">
        <v>261</v>
      </c>
      <c r="AJ24" s="567" t="s">
        <v>261</v>
      </c>
      <c r="AK24" s="567" t="s">
        <v>261</v>
      </c>
      <c r="AL24" s="567" t="s">
        <v>261</v>
      </c>
    </row>
    <row r="25" spans="1:38" ht="15.75" customHeight="1">
      <c r="A25" s="122">
        <f t="shared" si="2"/>
        <v>21</v>
      </c>
      <c r="B25" s="11" t="s">
        <v>225</v>
      </c>
      <c r="C25" s="12">
        <v>866538025</v>
      </c>
      <c r="D25" s="9"/>
      <c r="E25" s="9"/>
      <c r="F25" s="11"/>
      <c r="G25" s="11" t="s">
        <v>280</v>
      </c>
      <c r="H25" s="567"/>
      <c r="I25" s="567"/>
      <c r="J25" s="567"/>
      <c r="K25" s="567"/>
      <c r="L25" s="567"/>
      <c r="M25" s="567"/>
      <c r="N25" s="567" t="s">
        <v>262</v>
      </c>
      <c r="O25" s="567" t="s">
        <v>2027</v>
      </c>
      <c r="P25" s="567" t="s">
        <v>2027</v>
      </c>
      <c r="Q25" s="567" t="s">
        <v>2027</v>
      </c>
      <c r="R25" s="567" t="s">
        <v>2027</v>
      </c>
      <c r="S25" s="567" t="s">
        <v>2027</v>
      </c>
      <c r="T25" s="567" t="s">
        <v>2027</v>
      </c>
      <c r="U25" s="567" t="s">
        <v>2027</v>
      </c>
      <c r="V25" s="567" t="s">
        <v>2027</v>
      </c>
      <c r="W25" s="567" t="s">
        <v>2027</v>
      </c>
      <c r="X25" s="567" t="s">
        <v>2027</v>
      </c>
      <c r="Y25" s="567" t="s">
        <v>2027</v>
      </c>
      <c r="Z25" s="567" t="s">
        <v>2027</v>
      </c>
      <c r="AA25" s="567" t="s">
        <v>2027</v>
      </c>
      <c r="AB25" s="567" t="s">
        <v>2027</v>
      </c>
      <c r="AC25" s="567" t="s">
        <v>2027</v>
      </c>
      <c r="AD25" s="567" t="s">
        <v>2027</v>
      </c>
      <c r="AE25" s="567" t="s">
        <v>2027</v>
      </c>
      <c r="AF25" s="567" t="s">
        <v>2027</v>
      </c>
      <c r="AG25" s="567" t="s">
        <v>2027</v>
      </c>
      <c r="AH25" s="567" t="s">
        <v>2027</v>
      </c>
      <c r="AI25" s="567" t="s">
        <v>2027</v>
      </c>
      <c r="AJ25" s="567" t="s">
        <v>2027</v>
      </c>
      <c r="AK25" s="567" t="s">
        <v>2027</v>
      </c>
      <c r="AL25" s="567" t="s">
        <v>2027</v>
      </c>
    </row>
    <row r="26" spans="1:38" ht="15.75" customHeight="1">
      <c r="A26" s="122">
        <f t="shared" si="2"/>
        <v>22</v>
      </c>
      <c r="B26" s="11"/>
      <c r="C26" s="12"/>
      <c r="D26" s="1223" t="s">
        <v>181</v>
      </c>
      <c r="E26" s="1223">
        <v>1</v>
      </c>
      <c r="F26" s="1223"/>
      <c r="G26" s="1224" t="s">
        <v>2038</v>
      </c>
      <c r="H26" s="567"/>
      <c r="I26" s="567"/>
      <c r="J26" s="567"/>
      <c r="K26" s="567"/>
      <c r="L26" s="567"/>
      <c r="M26" s="567"/>
      <c r="N26" s="567"/>
      <c r="O26" s="567"/>
      <c r="P26" s="567"/>
      <c r="Q26" s="567"/>
      <c r="R26" s="567"/>
      <c r="S26" s="567"/>
      <c r="T26" s="567"/>
      <c r="U26" s="567"/>
      <c r="V26" s="567"/>
      <c r="W26" s="567"/>
      <c r="X26" s="567"/>
      <c r="Y26" s="567"/>
      <c r="Z26" s="567"/>
      <c r="AB26" s="567"/>
      <c r="AC26" s="567"/>
      <c r="AD26" s="567"/>
      <c r="AE26" s="567"/>
      <c r="AF26" s="567"/>
      <c r="AG26" s="567"/>
      <c r="AH26" s="567"/>
      <c r="AI26" s="567"/>
      <c r="AJ26" s="567"/>
      <c r="AK26" s="567"/>
      <c r="AL26" s="567"/>
    </row>
    <row r="27" spans="1:38" ht="15.75" customHeight="1">
      <c r="A27" s="122">
        <f t="shared" si="2"/>
        <v>23</v>
      </c>
      <c r="B27" s="11"/>
      <c r="C27" s="12"/>
      <c r="D27" s="1223" t="s">
        <v>177</v>
      </c>
      <c r="E27" s="1223">
        <v>1.5</v>
      </c>
      <c r="F27" s="1223"/>
      <c r="G27" s="1224" t="s">
        <v>2039</v>
      </c>
      <c r="H27" s="567"/>
      <c r="I27" s="567"/>
      <c r="J27" s="567"/>
      <c r="K27" s="567"/>
      <c r="L27" s="567"/>
      <c r="M27" s="567"/>
      <c r="N27" s="567"/>
      <c r="O27" s="567"/>
      <c r="P27" s="567"/>
      <c r="Q27" s="567"/>
      <c r="R27" s="567"/>
      <c r="S27" s="567"/>
      <c r="T27" s="567"/>
      <c r="U27" s="567"/>
      <c r="V27" s="567"/>
      <c r="W27" s="567"/>
      <c r="X27" s="567"/>
      <c r="Y27" s="567"/>
      <c r="Z27" s="567"/>
      <c r="AA27" s="567"/>
      <c r="AB27" s="567"/>
      <c r="AC27" s="567"/>
      <c r="AD27" s="567"/>
      <c r="AE27" s="567"/>
      <c r="AF27" s="567"/>
      <c r="AG27" s="567"/>
      <c r="AH27" s="567"/>
      <c r="AI27" s="567"/>
      <c r="AJ27" s="567"/>
      <c r="AK27" s="567"/>
      <c r="AL27" s="567"/>
    </row>
    <row r="28" spans="1:38" ht="15.75" customHeight="1">
      <c r="A28" s="101"/>
      <c r="C28" s="525"/>
    </row>
    <row r="29" spans="1:38" ht="15.75" customHeight="1">
      <c r="A29" s="122" t="s">
        <v>262</v>
      </c>
      <c r="B29" s="11" t="s">
        <v>281</v>
      </c>
      <c r="C29" s="525"/>
    </row>
    <row r="30" spans="1:38" ht="15.75" customHeight="1">
      <c r="A30" s="1225" t="s">
        <v>2030</v>
      </c>
      <c r="B30" s="11" t="s">
        <v>2040</v>
      </c>
      <c r="C30" s="525"/>
    </row>
    <row r="31" spans="1:38" ht="15.75" customHeight="1">
      <c r="A31" s="1226" t="s">
        <v>2028</v>
      </c>
      <c r="B31" s="11" t="s">
        <v>2041</v>
      </c>
      <c r="C31" s="525"/>
    </row>
    <row r="32" spans="1:38" ht="15.75" customHeight="1">
      <c r="A32" s="1227" t="s">
        <v>261</v>
      </c>
      <c r="B32" s="11" t="s">
        <v>2042</v>
      </c>
      <c r="C32" s="525"/>
    </row>
    <row r="33" spans="1:11" ht="15.75" customHeight="1">
      <c r="A33" s="130" t="s">
        <v>2031</v>
      </c>
      <c r="B33" s="11" t="s">
        <v>2043</v>
      </c>
      <c r="C33" s="525"/>
    </row>
    <row r="34" spans="1:11" ht="15.75" customHeight="1">
      <c r="A34" s="1228" t="s">
        <v>272</v>
      </c>
      <c r="B34" s="11" t="s">
        <v>273</v>
      </c>
      <c r="C34" s="525"/>
    </row>
    <row r="35" spans="1:11" ht="15.75" customHeight="1">
      <c r="A35" s="1229" t="s">
        <v>2027</v>
      </c>
      <c r="B35" s="11" t="s">
        <v>278</v>
      </c>
      <c r="C35" s="525"/>
      <c r="K35" s="526" t="s">
        <v>2044</v>
      </c>
    </row>
    <row r="36" spans="1:11" ht="15.75" customHeight="1">
      <c r="A36" s="1230" t="s">
        <v>302</v>
      </c>
      <c r="B36" s="11" t="s">
        <v>77</v>
      </c>
      <c r="C36" s="525"/>
    </row>
    <row r="37" spans="1:11" ht="15.75" customHeight="1">
      <c r="A37" s="1231" t="s">
        <v>282</v>
      </c>
      <c r="B37" s="11" t="s">
        <v>283</v>
      </c>
      <c r="C37" s="525"/>
    </row>
    <row r="38" spans="1:11" ht="15.75" customHeight="1">
      <c r="A38" s="143" t="s">
        <v>285</v>
      </c>
      <c r="B38" s="11" t="s">
        <v>286</v>
      </c>
      <c r="C38" s="525"/>
    </row>
    <row r="39" spans="1:11" ht="15.75" customHeight="1">
      <c r="A39" s="134" t="s">
        <v>289</v>
      </c>
      <c r="B39" s="11" t="s">
        <v>290</v>
      </c>
      <c r="C39" s="525"/>
    </row>
    <row r="40" spans="1:11" ht="15.75" customHeight="1">
      <c r="A40" s="138" t="s">
        <v>292</v>
      </c>
      <c r="B40" s="11" t="s">
        <v>293</v>
      </c>
      <c r="C40" s="525"/>
    </row>
    <row r="41" spans="1:11" ht="15.75" customHeight="1">
      <c r="A41" s="125" t="s">
        <v>712</v>
      </c>
      <c r="B41" s="11" t="s">
        <v>298</v>
      </c>
      <c r="C41" s="525"/>
    </row>
    <row r="42" spans="1:11" ht="15.75" customHeight="1">
      <c r="A42" s="1232" t="s">
        <v>303</v>
      </c>
      <c r="B42" s="11" t="s">
        <v>304</v>
      </c>
      <c r="C42" s="525"/>
    </row>
    <row r="43" spans="1:11" ht="15.75" customHeight="1">
      <c r="A43" s="101"/>
      <c r="C43" s="525"/>
    </row>
    <row r="44" spans="1:11" ht="15.75" customHeight="1">
      <c r="A44" s="101"/>
      <c r="C44" s="525"/>
    </row>
    <row r="45" spans="1:11" ht="15.75" customHeight="1">
      <c r="A45" s="101"/>
      <c r="C45" s="525"/>
    </row>
    <row r="46" spans="1:11" ht="15.75" customHeight="1">
      <c r="A46" s="101"/>
      <c r="C46" s="525"/>
    </row>
    <row r="47" spans="1:11" ht="15.75" customHeight="1">
      <c r="A47" s="101"/>
      <c r="C47" s="525"/>
    </row>
    <row r="48" spans="1:11" ht="15.75" customHeight="1">
      <c r="A48" s="101"/>
      <c r="C48" s="525"/>
    </row>
    <row r="49" spans="1:3" ht="15.75" customHeight="1">
      <c r="A49" s="101"/>
      <c r="C49" s="525"/>
    </row>
    <row r="50" spans="1:3" ht="15.75" customHeight="1">
      <c r="A50" s="101"/>
      <c r="C50" s="525"/>
    </row>
    <row r="51" spans="1:3" ht="15.75" customHeight="1">
      <c r="A51" s="101"/>
      <c r="C51" s="525"/>
    </row>
    <row r="52" spans="1:3" ht="15.75" customHeight="1">
      <c r="A52" s="101"/>
      <c r="C52" s="525"/>
    </row>
    <row r="53" spans="1:3" ht="15.75" customHeight="1">
      <c r="A53" s="101"/>
      <c r="C53" s="525"/>
    </row>
    <row r="54" spans="1:3" ht="15.75" customHeight="1">
      <c r="A54" s="101"/>
      <c r="C54" s="525"/>
    </row>
    <row r="55" spans="1:3" ht="15.75" customHeight="1">
      <c r="A55" s="101"/>
      <c r="C55" s="525"/>
    </row>
    <row r="56" spans="1:3" ht="15.75" customHeight="1">
      <c r="A56" s="101"/>
      <c r="C56" s="525"/>
    </row>
    <row r="57" spans="1:3" ht="15.75" customHeight="1">
      <c r="A57" s="101"/>
      <c r="C57" s="525"/>
    </row>
    <row r="58" spans="1:3" ht="15.75" customHeight="1">
      <c r="A58" s="101"/>
      <c r="C58" s="525"/>
    </row>
    <row r="59" spans="1:3" ht="15.75" customHeight="1">
      <c r="A59" s="101"/>
      <c r="C59" s="525"/>
    </row>
    <row r="60" spans="1:3" ht="15.75" customHeight="1">
      <c r="A60" s="101"/>
      <c r="C60" s="525"/>
    </row>
    <row r="61" spans="1:3" ht="15.75" customHeight="1">
      <c r="A61" s="101"/>
      <c r="C61" s="525"/>
    </row>
    <row r="62" spans="1:3" ht="15.75" customHeight="1">
      <c r="A62" s="101"/>
      <c r="C62" s="525"/>
    </row>
    <row r="63" spans="1:3" ht="15.75" customHeight="1">
      <c r="A63" s="101"/>
      <c r="C63" s="525"/>
    </row>
    <row r="64" spans="1:3" ht="15.75" customHeight="1">
      <c r="A64" s="101"/>
      <c r="C64" s="525"/>
    </row>
    <row r="65" spans="1:3" ht="15.75" customHeight="1">
      <c r="A65" s="101"/>
      <c r="C65" s="525"/>
    </row>
    <row r="66" spans="1:3" ht="15.75" customHeight="1">
      <c r="A66" s="101"/>
      <c r="C66" s="525"/>
    </row>
    <row r="67" spans="1:3" ht="15.75" customHeight="1">
      <c r="A67" s="101"/>
      <c r="C67" s="525"/>
    </row>
    <row r="68" spans="1:3" ht="15.75" customHeight="1">
      <c r="A68" s="101"/>
      <c r="C68" s="525"/>
    </row>
    <row r="69" spans="1:3" ht="15.75" customHeight="1">
      <c r="A69" s="101"/>
      <c r="C69" s="525"/>
    </row>
    <row r="70" spans="1:3" ht="15.75" customHeight="1">
      <c r="A70" s="101"/>
      <c r="C70" s="525"/>
    </row>
    <row r="71" spans="1:3" ht="15.75" customHeight="1">
      <c r="A71" s="101"/>
      <c r="C71" s="525"/>
    </row>
    <row r="72" spans="1:3" ht="15.75" customHeight="1">
      <c r="A72" s="101"/>
      <c r="C72" s="525"/>
    </row>
    <row r="73" spans="1:3" ht="15.75" customHeight="1">
      <c r="A73" s="101"/>
      <c r="C73" s="525"/>
    </row>
    <row r="74" spans="1:3" ht="15.75" customHeight="1">
      <c r="A74" s="101"/>
      <c r="C74" s="525"/>
    </row>
    <row r="75" spans="1:3" ht="15.75" customHeight="1">
      <c r="A75" s="101"/>
      <c r="C75" s="525"/>
    </row>
    <row r="76" spans="1:3" ht="15.75" customHeight="1">
      <c r="A76" s="101"/>
      <c r="C76" s="525"/>
    </row>
    <row r="77" spans="1:3" ht="15.75" customHeight="1">
      <c r="A77" s="101"/>
      <c r="C77" s="525"/>
    </row>
    <row r="78" spans="1:3" ht="15.75" customHeight="1">
      <c r="A78" s="101"/>
      <c r="C78" s="525"/>
    </row>
    <row r="79" spans="1:3" ht="15.75" customHeight="1">
      <c r="A79" s="101"/>
      <c r="C79" s="525"/>
    </row>
    <row r="80" spans="1:3" ht="15.75" customHeight="1">
      <c r="A80" s="101"/>
      <c r="C80" s="525"/>
    </row>
    <row r="81" spans="1:3" ht="15.75" customHeight="1">
      <c r="A81" s="101"/>
      <c r="C81" s="525"/>
    </row>
    <row r="82" spans="1:3" ht="15.75" customHeight="1">
      <c r="A82" s="101"/>
      <c r="C82" s="525"/>
    </row>
    <row r="83" spans="1:3" ht="15.75" customHeight="1">
      <c r="A83" s="101"/>
      <c r="C83" s="525"/>
    </row>
    <row r="84" spans="1:3" ht="15.75" customHeight="1">
      <c r="A84" s="101"/>
      <c r="C84" s="525"/>
    </row>
    <row r="85" spans="1:3" ht="15.75" customHeight="1">
      <c r="A85" s="101"/>
      <c r="C85" s="525"/>
    </row>
    <row r="86" spans="1:3" ht="15.75" customHeight="1">
      <c r="A86" s="101"/>
      <c r="C86" s="525"/>
    </row>
    <row r="87" spans="1:3" ht="15.75" customHeight="1">
      <c r="A87" s="101"/>
      <c r="C87" s="525"/>
    </row>
    <row r="88" spans="1:3" ht="15.75" customHeight="1">
      <c r="A88" s="101"/>
      <c r="C88" s="525"/>
    </row>
    <row r="89" spans="1:3" ht="15.75" customHeight="1">
      <c r="A89" s="101"/>
      <c r="C89" s="525"/>
    </row>
    <row r="90" spans="1:3" ht="15.75" customHeight="1">
      <c r="A90" s="101"/>
      <c r="C90" s="525"/>
    </row>
    <row r="91" spans="1:3" ht="15.75" customHeight="1">
      <c r="A91" s="101"/>
      <c r="C91" s="525"/>
    </row>
    <row r="92" spans="1:3" ht="15.75" customHeight="1">
      <c r="A92" s="101"/>
      <c r="C92" s="525"/>
    </row>
    <row r="93" spans="1:3" ht="15.75" customHeight="1">
      <c r="A93" s="101"/>
      <c r="C93" s="525"/>
    </row>
    <row r="94" spans="1:3" ht="15.75" customHeight="1">
      <c r="A94" s="101"/>
      <c r="C94" s="525"/>
    </row>
    <row r="95" spans="1:3" ht="15.75" customHeight="1">
      <c r="A95" s="101"/>
      <c r="C95" s="525"/>
    </row>
    <row r="96" spans="1:3" ht="15.75" customHeight="1">
      <c r="A96" s="101"/>
      <c r="C96" s="525"/>
    </row>
    <row r="97" spans="1:3" ht="15.75" customHeight="1">
      <c r="A97" s="101"/>
      <c r="C97" s="525"/>
    </row>
    <row r="98" spans="1:3" ht="15.75" customHeight="1">
      <c r="A98" s="101"/>
      <c r="C98" s="525"/>
    </row>
    <row r="99" spans="1:3" ht="15.75" customHeight="1">
      <c r="A99" s="101"/>
      <c r="C99" s="525"/>
    </row>
    <row r="100" spans="1:3" ht="15.75" customHeight="1">
      <c r="A100" s="101"/>
      <c r="C100" s="525"/>
    </row>
    <row r="101" spans="1:3" ht="15.75" customHeight="1">
      <c r="A101" s="101"/>
      <c r="C101" s="525"/>
    </row>
    <row r="102" spans="1:3" ht="15.75" customHeight="1">
      <c r="A102" s="101"/>
      <c r="C102" s="525"/>
    </row>
    <row r="103" spans="1:3" ht="15.75" customHeight="1">
      <c r="A103" s="101"/>
      <c r="C103" s="525"/>
    </row>
    <row r="104" spans="1:3" ht="15.75" customHeight="1">
      <c r="A104" s="101"/>
      <c r="C104" s="525"/>
    </row>
    <row r="105" spans="1:3" ht="15.75" customHeight="1">
      <c r="A105" s="101"/>
      <c r="C105" s="525"/>
    </row>
    <row r="106" spans="1:3" ht="15.75" customHeight="1">
      <c r="A106" s="101"/>
      <c r="C106" s="525"/>
    </row>
    <row r="107" spans="1:3" ht="15.75" customHeight="1">
      <c r="A107" s="101"/>
      <c r="C107" s="525"/>
    </row>
    <row r="108" spans="1:3" ht="15.75" customHeight="1">
      <c r="A108" s="101"/>
      <c r="C108" s="525"/>
    </row>
    <row r="109" spans="1:3" ht="15.75" customHeight="1">
      <c r="A109" s="101"/>
      <c r="C109" s="525"/>
    </row>
    <row r="110" spans="1:3" ht="15.75" customHeight="1">
      <c r="A110" s="101"/>
      <c r="C110" s="525"/>
    </row>
    <row r="111" spans="1:3" ht="15.75" customHeight="1">
      <c r="A111" s="101"/>
      <c r="C111" s="525"/>
    </row>
    <row r="112" spans="1:3" ht="15.75" customHeight="1">
      <c r="A112" s="101"/>
      <c r="C112" s="525"/>
    </row>
    <row r="113" spans="1:3" ht="15.75" customHeight="1">
      <c r="A113" s="101"/>
      <c r="C113" s="525"/>
    </row>
    <row r="114" spans="1:3" ht="15.75" customHeight="1">
      <c r="A114" s="101"/>
      <c r="C114" s="525"/>
    </row>
    <row r="115" spans="1:3" ht="15.75" customHeight="1">
      <c r="A115" s="101"/>
      <c r="C115" s="525"/>
    </row>
    <row r="116" spans="1:3" ht="15.75" customHeight="1">
      <c r="A116" s="101"/>
      <c r="C116" s="525"/>
    </row>
    <row r="117" spans="1:3" ht="15.75" customHeight="1">
      <c r="A117" s="101"/>
      <c r="C117" s="525"/>
    </row>
    <row r="118" spans="1:3" ht="15.75" customHeight="1">
      <c r="A118" s="101"/>
      <c r="C118" s="525"/>
    </row>
    <row r="119" spans="1:3" ht="15.75" customHeight="1">
      <c r="A119" s="101"/>
      <c r="C119" s="525"/>
    </row>
    <row r="120" spans="1:3" ht="15.75" customHeight="1">
      <c r="A120" s="101"/>
      <c r="C120" s="525"/>
    </row>
    <row r="121" spans="1:3" ht="15.75" customHeight="1">
      <c r="A121" s="101"/>
      <c r="C121" s="525"/>
    </row>
    <row r="122" spans="1:3" ht="15.75" customHeight="1">
      <c r="A122" s="101"/>
      <c r="C122" s="525"/>
    </row>
    <row r="123" spans="1:3" ht="15.75" customHeight="1">
      <c r="A123" s="101"/>
      <c r="C123" s="525"/>
    </row>
    <row r="124" spans="1:3" ht="15.75" customHeight="1">
      <c r="A124" s="101"/>
      <c r="C124" s="525"/>
    </row>
    <row r="125" spans="1:3" ht="15.75" customHeight="1">
      <c r="A125" s="101"/>
      <c r="C125" s="525"/>
    </row>
    <row r="126" spans="1:3" ht="15.75" customHeight="1">
      <c r="A126" s="101"/>
      <c r="C126" s="525"/>
    </row>
    <row r="127" spans="1:3" ht="15.75" customHeight="1">
      <c r="A127" s="101"/>
      <c r="C127" s="525"/>
    </row>
    <row r="128" spans="1:3" ht="15.75" customHeight="1">
      <c r="A128" s="101"/>
      <c r="C128" s="525"/>
    </row>
    <row r="129" spans="1:3" ht="15.75" customHeight="1">
      <c r="A129" s="101"/>
      <c r="C129" s="525"/>
    </row>
    <row r="130" spans="1:3" ht="15.75" customHeight="1">
      <c r="A130" s="101"/>
      <c r="C130" s="525"/>
    </row>
    <row r="131" spans="1:3" ht="15.75" customHeight="1">
      <c r="A131" s="101"/>
      <c r="C131" s="525"/>
    </row>
    <row r="132" spans="1:3" ht="15.75" customHeight="1">
      <c r="A132" s="101"/>
      <c r="C132" s="525"/>
    </row>
    <row r="133" spans="1:3" ht="15.75" customHeight="1">
      <c r="A133" s="101"/>
      <c r="C133" s="525"/>
    </row>
    <row r="134" spans="1:3" ht="15.75" customHeight="1">
      <c r="A134" s="101"/>
      <c r="C134" s="525"/>
    </row>
    <row r="135" spans="1:3" ht="15.75" customHeight="1">
      <c r="A135" s="101"/>
      <c r="C135" s="525"/>
    </row>
    <row r="136" spans="1:3" ht="15.75" customHeight="1">
      <c r="A136" s="101"/>
      <c r="C136" s="525"/>
    </row>
    <row r="137" spans="1:3" ht="15.75" customHeight="1">
      <c r="A137" s="101"/>
      <c r="C137" s="525"/>
    </row>
    <row r="138" spans="1:3" ht="15.75" customHeight="1">
      <c r="A138" s="101"/>
      <c r="C138" s="525"/>
    </row>
    <row r="139" spans="1:3" ht="15.75" customHeight="1">
      <c r="A139" s="101"/>
      <c r="C139" s="525"/>
    </row>
    <row r="140" spans="1:3" ht="15.75" customHeight="1">
      <c r="A140" s="101"/>
      <c r="C140" s="525"/>
    </row>
    <row r="141" spans="1:3" ht="15.75" customHeight="1">
      <c r="A141" s="101"/>
      <c r="C141" s="525"/>
    </row>
    <row r="142" spans="1:3" ht="15.75" customHeight="1">
      <c r="A142" s="101"/>
      <c r="C142" s="525"/>
    </row>
    <row r="143" spans="1:3" ht="15.75" customHeight="1">
      <c r="A143" s="101"/>
      <c r="C143" s="525"/>
    </row>
    <row r="144" spans="1:3" ht="15.75" customHeight="1">
      <c r="A144" s="101"/>
      <c r="C144" s="525"/>
    </row>
    <row r="145" spans="1:3" ht="15.75" customHeight="1">
      <c r="A145" s="101"/>
      <c r="C145" s="525"/>
    </row>
    <row r="146" spans="1:3" ht="15.75" customHeight="1">
      <c r="A146" s="101"/>
      <c r="C146" s="525"/>
    </row>
    <row r="147" spans="1:3" ht="15.75" customHeight="1">
      <c r="A147" s="101"/>
      <c r="C147" s="525"/>
    </row>
    <row r="148" spans="1:3" ht="15.75" customHeight="1">
      <c r="A148" s="101"/>
      <c r="C148" s="525"/>
    </row>
    <row r="149" spans="1:3" ht="15.75" customHeight="1">
      <c r="A149" s="101"/>
      <c r="C149" s="525"/>
    </row>
    <row r="150" spans="1:3" ht="15.75" customHeight="1">
      <c r="A150" s="101"/>
      <c r="C150" s="525"/>
    </row>
    <row r="151" spans="1:3" ht="15.75" customHeight="1">
      <c r="A151" s="101"/>
      <c r="C151" s="525"/>
    </row>
    <row r="152" spans="1:3" ht="15.75" customHeight="1">
      <c r="A152" s="101"/>
      <c r="C152" s="525"/>
    </row>
    <row r="153" spans="1:3" ht="15.75" customHeight="1">
      <c r="A153" s="101"/>
      <c r="C153" s="525"/>
    </row>
    <row r="154" spans="1:3" ht="15.75" customHeight="1">
      <c r="A154" s="101"/>
      <c r="C154" s="525"/>
    </row>
    <row r="155" spans="1:3" ht="15.75" customHeight="1">
      <c r="A155" s="101"/>
      <c r="C155" s="525"/>
    </row>
    <row r="156" spans="1:3" ht="15.75" customHeight="1">
      <c r="A156" s="101"/>
      <c r="C156" s="525"/>
    </row>
    <row r="157" spans="1:3" ht="15.75" customHeight="1">
      <c r="A157" s="101"/>
      <c r="C157" s="525"/>
    </row>
    <row r="158" spans="1:3" ht="15.75" customHeight="1">
      <c r="A158" s="101"/>
      <c r="C158" s="525"/>
    </row>
    <row r="159" spans="1:3" ht="15.75" customHeight="1">
      <c r="A159" s="101"/>
      <c r="C159" s="525"/>
    </row>
    <row r="160" spans="1:3" ht="15.75" customHeight="1">
      <c r="A160" s="101"/>
      <c r="C160" s="525"/>
    </row>
    <row r="161" spans="1:3" ht="15.75" customHeight="1">
      <c r="A161" s="101"/>
      <c r="C161" s="525"/>
    </row>
    <row r="162" spans="1:3" ht="15.75" customHeight="1">
      <c r="A162" s="101"/>
      <c r="C162" s="525"/>
    </row>
    <row r="163" spans="1:3" ht="15.75" customHeight="1">
      <c r="A163" s="101"/>
      <c r="C163" s="525"/>
    </row>
    <row r="164" spans="1:3" ht="15.75" customHeight="1">
      <c r="A164" s="101"/>
      <c r="C164" s="525"/>
    </row>
    <row r="165" spans="1:3" ht="15.75" customHeight="1">
      <c r="A165" s="101"/>
      <c r="C165" s="525"/>
    </row>
    <row r="166" spans="1:3" ht="15.75" customHeight="1">
      <c r="A166" s="101"/>
      <c r="C166" s="525"/>
    </row>
    <row r="167" spans="1:3" ht="15.75" customHeight="1">
      <c r="A167" s="101"/>
      <c r="C167" s="525"/>
    </row>
    <row r="168" spans="1:3" ht="15.75" customHeight="1">
      <c r="A168" s="101"/>
      <c r="C168" s="525"/>
    </row>
    <row r="169" spans="1:3" ht="15.75" customHeight="1">
      <c r="A169" s="101"/>
      <c r="C169" s="525"/>
    </row>
    <row r="170" spans="1:3" ht="15.75" customHeight="1">
      <c r="A170" s="101"/>
      <c r="C170" s="525"/>
    </row>
    <row r="171" spans="1:3" ht="15.75" customHeight="1">
      <c r="A171" s="101"/>
      <c r="C171" s="525"/>
    </row>
    <row r="172" spans="1:3" ht="15.75" customHeight="1">
      <c r="A172" s="101"/>
      <c r="C172" s="525"/>
    </row>
    <row r="173" spans="1:3" ht="15.75" customHeight="1">
      <c r="A173" s="101"/>
      <c r="C173" s="525"/>
    </row>
    <row r="174" spans="1:3" ht="15.75" customHeight="1">
      <c r="A174" s="101"/>
      <c r="C174" s="525"/>
    </row>
    <row r="175" spans="1:3" ht="15.75" customHeight="1">
      <c r="A175" s="101"/>
      <c r="C175" s="525"/>
    </row>
    <row r="176" spans="1:3" ht="15.75" customHeight="1">
      <c r="A176" s="101"/>
      <c r="C176" s="525"/>
    </row>
    <row r="177" spans="1:3" ht="15.75" customHeight="1">
      <c r="A177" s="101"/>
      <c r="C177" s="525"/>
    </row>
    <row r="178" spans="1:3" ht="15.75" customHeight="1">
      <c r="A178" s="101"/>
      <c r="C178" s="525"/>
    </row>
    <row r="179" spans="1:3" ht="15.75" customHeight="1">
      <c r="A179" s="101"/>
      <c r="C179" s="525"/>
    </row>
    <row r="180" spans="1:3" ht="15.75" customHeight="1">
      <c r="A180" s="101"/>
      <c r="C180" s="525"/>
    </row>
    <row r="181" spans="1:3" ht="15.75" customHeight="1">
      <c r="A181" s="101"/>
      <c r="C181" s="525"/>
    </row>
    <row r="182" spans="1:3" ht="15.75" customHeight="1">
      <c r="A182" s="101"/>
      <c r="C182" s="525"/>
    </row>
    <row r="183" spans="1:3" ht="15.75" customHeight="1">
      <c r="A183" s="101"/>
      <c r="C183" s="525"/>
    </row>
    <row r="184" spans="1:3" ht="15.75" customHeight="1">
      <c r="A184" s="101"/>
      <c r="C184" s="525"/>
    </row>
    <row r="185" spans="1:3" ht="15.75" customHeight="1">
      <c r="A185" s="101"/>
      <c r="C185" s="525"/>
    </row>
    <row r="186" spans="1:3" ht="15.75" customHeight="1">
      <c r="A186" s="101"/>
      <c r="C186" s="525"/>
    </row>
    <row r="187" spans="1:3" ht="15.75" customHeight="1">
      <c r="A187" s="101"/>
      <c r="C187" s="525"/>
    </row>
    <row r="188" spans="1:3" ht="15.75" customHeight="1">
      <c r="A188" s="101"/>
      <c r="C188" s="525"/>
    </row>
    <row r="189" spans="1:3" ht="15.75" customHeight="1">
      <c r="A189" s="101"/>
      <c r="C189" s="525"/>
    </row>
    <row r="190" spans="1:3" ht="15.75" customHeight="1">
      <c r="A190" s="101"/>
      <c r="C190" s="525"/>
    </row>
    <row r="191" spans="1:3" ht="15.75" customHeight="1">
      <c r="A191" s="101"/>
      <c r="C191" s="525"/>
    </row>
    <row r="192" spans="1:3" ht="15.75" customHeight="1">
      <c r="A192" s="101"/>
      <c r="C192" s="525"/>
    </row>
    <row r="193" spans="1:3" ht="15.75" customHeight="1">
      <c r="A193" s="101"/>
      <c r="C193" s="525"/>
    </row>
    <row r="194" spans="1:3" ht="15.75" customHeight="1">
      <c r="A194" s="101"/>
      <c r="C194" s="525"/>
    </row>
    <row r="195" spans="1:3" ht="15.75" customHeight="1">
      <c r="A195" s="101"/>
      <c r="C195" s="525"/>
    </row>
    <row r="196" spans="1:3" ht="15.75" customHeight="1">
      <c r="A196" s="101"/>
      <c r="C196" s="525"/>
    </row>
    <row r="197" spans="1:3" ht="15.75" customHeight="1">
      <c r="A197" s="101"/>
      <c r="C197" s="525"/>
    </row>
    <row r="198" spans="1:3" ht="15.75" customHeight="1">
      <c r="A198" s="101"/>
      <c r="C198" s="525"/>
    </row>
    <row r="199" spans="1:3" ht="15.75" customHeight="1">
      <c r="A199" s="101"/>
      <c r="C199" s="525"/>
    </row>
    <row r="200" spans="1:3" ht="15.75" customHeight="1">
      <c r="A200" s="101"/>
      <c r="C200" s="525"/>
    </row>
    <row r="201" spans="1:3" ht="15.75" customHeight="1">
      <c r="A201" s="101"/>
      <c r="C201" s="525"/>
    </row>
    <row r="202" spans="1:3" ht="15.75" customHeight="1">
      <c r="A202" s="101"/>
      <c r="C202" s="525"/>
    </row>
    <row r="203" spans="1:3" ht="15.75" customHeight="1">
      <c r="A203" s="101"/>
      <c r="C203" s="525"/>
    </row>
    <row r="204" spans="1:3" ht="15.75" customHeight="1">
      <c r="A204" s="101"/>
      <c r="C204" s="525"/>
    </row>
    <row r="205" spans="1:3" ht="15.75" customHeight="1">
      <c r="A205" s="101"/>
      <c r="C205" s="525"/>
    </row>
    <row r="206" spans="1:3" ht="15.75" customHeight="1">
      <c r="A206" s="101"/>
      <c r="C206" s="525"/>
    </row>
    <row r="207" spans="1:3" ht="15.75" customHeight="1">
      <c r="A207" s="101"/>
      <c r="C207" s="525"/>
    </row>
    <row r="208" spans="1:3" ht="15.75" customHeight="1">
      <c r="A208" s="101"/>
      <c r="C208" s="525"/>
    </row>
    <row r="209" spans="1:3" ht="15.75" customHeight="1">
      <c r="A209" s="101"/>
      <c r="C209" s="525"/>
    </row>
    <row r="210" spans="1:3" ht="15.75" customHeight="1">
      <c r="A210" s="101"/>
      <c r="C210" s="525"/>
    </row>
    <row r="211" spans="1:3" ht="15.75" customHeight="1">
      <c r="A211" s="101"/>
      <c r="C211" s="525"/>
    </row>
    <row r="212" spans="1:3" ht="15.75" customHeight="1">
      <c r="A212" s="101"/>
      <c r="C212" s="525"/>
    </row>
    <row r="213" spans="1:3" ht="15.75" customHeight="1">
      <c r="A213" s="101"/>
      <c r="C213" s="525"/>
    </row>
    <row r="214" spans="1:3" ht="15.75" customHeight="1">
      <c r="A214" s="101"/>
      <c r="C214" s="525"/>
    </row>
    <row r="215" spans="1:3" ht="15.75" customHeight="1">
      <c r="A215" s="101"/>
      <c r="C215" s="525"/>
    </row>
    <row r="216" spans="1:3" ht="15.75" customHeight="1">
      <c r="A216" s="101"/>
      <c r="C216" s="525"/>
    </row>
    <row r="217" spans="1:3" ht="15.75" customHeight="1">
      <c r="A217" s="101"/>
      <c r="C217" s="525"/>
    </row>
    <row r="218" spans="1:3" ht="15.75" customHeight="1">
      <c r="A218" s="101"/>
      <c r="C218" s="525"/>
    </row>
    <row r="219" spans="1:3" ht="15.75" customHeight="1">
      <c r="A219" s="101"/>
      <c r="C219" s="525"/>
    </row>
    <row r="220" spans="1:3" ht="15.75" customHeight="1">
      <c r="A220" s="101"/>
      <c r="C220" s="525"/>
    </row>
    <row r="221" spans="1:3" ht="15.75" customHeight="1">
      <c r="A221" s="101"/>
      <c r="C221" s="525"/>
    </row>
    <row r="222" spans="1:3" ht="15.75" customHeight="1">
      <c r="A222" s="101"/>
      <c r="C222" s="525"/>
    </row>
    <row r="223" spans="1:3" ht="15.75" customHeight="1">
      <c r="A223" s="101"/>
      <c r="C223" s="525"/>
    </row>
    <row r="224" spans="1:3" ht="15.75" customHeight="1">
      <c r="A224" s="101"/>
      <c r="C224" s="525"/>
    </row>
    <row r="225" spans="1:3" ht="15.75" customHeight="1">
      <c r="A225" s="101"/>
      <c r="C225" s="525"/>
    </row>
    <row r="226" spans="1:3" ht="15.75" customHeight="1">
      <c r="A226" s="101"/>
      <c r="C226" s="525"/>
    </row>
    <row r="227" spans="1:3" ht="15.75" customHeight="1">
      <c r="A227" s="101"/>
      <c r="C227" s="525"/>
    </row>
    <row r="228" spans="1:3" ht="15.75" customHeight="1">
      <c r="A228" s="101"/>
      <c r="C228" s="525"/>
    </row>
    <row r="229" spans="1:3" ht="15.75" customHeight="1">
      <c r="A229" s="101"/>
      <c r="C229" s="525"/>
    </row>
    <row r="230" spans="1:3" ht="15.75" customHeight="1">
      <c r="A230" s="101"/>
      <c r="C230" s="525"/>
    </row>
    <row r="231" spans="1:3" ht="15.75" customHeight="1">
      <c r="A231" s="101"/>
      <c r="C231" s="525"/>
    </row>
    <row r="232" spans="1:3" ht="15.75" customHeight="1">
      <c r="A232" s="101"/>
      <c r="C232" s="525"/>
    </row>
    <row r="233" spans="1:3" ht="15.75" customHeight="1">
      <c r="A233" s="101"/>
      <c r="C233" s="525"/>
    </row>
    <row r="234" spans="1:3" ht="15.75" customHeight="1">
      <c r="A234" s="101"/>
      <c r="C234" s="525"/>
    </row>
    <row r="235" spans="1:3" ht="15.75" customHeight="1">
      <c r="A235" s="101"/>
      <c r="C235" s="525"/>
    </row>
    <row r="236" spans="1:3" ht="15.75" customHeight="1">
      <c r="A236" s="101"/>
      <c r="C236" s="525"/>
    </row>
    <row r="237" spans="1:3" ht="15.75" customHeight="1">
      <c r="A237" s="101"/>
      <c r="C237" s="525"/>
    </row>
    <row r="238" spans="1:3" ht="15.75" customHeight="1">
      <c r="A238" s="101"/>
      <c r="C238" s="525"/>
    </row>
    <row r="239" spans="1:3" ht="15.75" customHeight="1">
      <c r="A239" s="101"/>
      <c r="C239" s="525"/>
    </row>
    <row r="240" spans="1:3" ht="15.75" customHeight="1">
      <c r="A240" s="101"/>
      <c r="C240" s="525"/>
    </row>
    <row r="241" spans="1:3" ht="15.75" customHeight="1">
      <c r="A241" s="101"/>
      <c r="C241" s="525"/>
    </row>
    <row r="242" spans="1:3" ht="15.75" customHeight="1">
      <c r="A242" s="101"/>
      <c r="C242" s="525"/>
    </row>
    <row r="243" spans="1:3" ht="15.75" customHeight="1"/>
    <row r="244" spans="1:3" ht="15.75" customHeight="1"/>
    <row r="245" spans="1:3" ht="15.75" customHeight="1"/>
    <row r="246" spans="1:3" ht="15.75" customHeight="1"/>
    <row r="247" spans="1:3" ht="15.75" customHeight="1"/>
    <row r="248" spans="1:3" ht="15.75" customHeight="1"/>
    <row r="249" spans="1:3" ht="15.75" customHeight="1"/>
    <row r="250" spans="1:3" ht="15.75" customHeight="1"/>
    <row r="251" spans="1:3" ht="15.75" customHeight="1"/>
    <row r="252" spans="1:3" ht="15.75" customHeight="1"/>
    <row r="253" spans="1:3" ht="15.75" customHeight="1"/>
    <row r="254" spans="1:3" ht="15.75" customHeight="1"/>
    <row r="255" spans="1:3" ht="15.75" customHeight="1"/>
    <row r="256" spans="1: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3:F4"/>
    <mergeCell ref="G3:G4"/>
    <mergeCell ref="A3:A4"/>
    <mergeCell ref="B3:B4"/>
    <mergeCell ref="C3:C4"/>
    <mergeCell ref="D3:D4"/>
    <mergeCell ref="E3:E4"/>
  </mergeCells>
  <conditionalFormatting sqref="H5:AL27">
    <cfRule type="expression" dxfId="27" priority="1">
      <formula>H5="HTP"</formula>
    </cfRule>
    <cfRule type="expression" dxfId="26" priority="2">
      <formula>H5="HTP"</formula>
    </cfRule>
    <cfRule type="expression" dxfId="25" priority="3">
      <formula>H5="C"</formula>
    </cfRule>
    <cfRule type="expression" dxfId="24" priority="4">
      <formula>H5="TN"</formula>
    </cfRule>
    <cfRule type="expression" dxfId="23" priority="5">
      <formula>H5="TT"</formula>
    </cfRule>
    <cfRule type="expression" dxfId="22" priority="6">
      <formula>H5="HC"</formula>
    </cfRule>
    <cfRule type="expression" dxfId="21" priority="7">
      <formula>H5="TL"</formula>
    </cfRule>
    <cfRule type="expression" dxfId="20" priority="8">
      <formula>H5="TC"</formula>
    </cfRule>
    <cfRule type="expression" dxfId="19" priority="9">
      <formula>H5="OFF"</formula>
    </cfRule>
    <cfRule type="expression" dxfId="18" priority="10">
      <formula>H5="ĐC"</formula>
    </cfRule>
    <cfRule type="expression" dxfId="17" priority="11">
      <formula>H5="P"</formula>
    </cfRule>
    <cfRule type="expression" dxfId="16" priority="12">
      <formula>H5="O"</formula>
    </cfRule>
    <cfRule type="expression" dxfId="15" priority="13">
      <formula>H5="B"</formula>
    </cfRule>
    <cfRule type="expression" dxfId="14" priority="14">
      <formula>H5="T"</formula>
    </cfRule>
  </conditionalFormatting>
  <pageMargins left="0.7" right="0.7" top="0.75" bottom="0.75" header="0" footer="0"/>
  <pageSetup paperSize="9" orientation="portrait"/>
  <legacy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1000"/>
  <sheetViews>
    <sheetView workbookViewId="0"/>
  </sheetViews>
  <sheetFormatPr defaultColWidth="11.1640625" defaultRowHeight="15" customHeight="1"/>
  <cols>
    <col min="1" max="1" width="8.5" customWidth="1"/>
    <col min="2" max="2" width="14.6640625" customWidth="1"/>
    <col min="3" max="3" width="8.5" customWidth="1"/>
    <col min="4" max="4" width="14.6640625" customWidth="1"/>
    <col min="5" max="5" width="10" customWidth="1"/>
    <col min="6" max="6" width="12.6640625" customWidth="1"/>
    <col min="8" max="8" width="31" customWidth="1"/>
    <col min="10" max="10" width="10.33203125" customWidth="1"/>
    <col min="11" max="11" width="14.5" customWidth="1"/>
    <col min="14" max="14" width="33.5" customWidth="1"/>
  </cols>
  <sheetData>
    <row r="1" spans="1:29" ht="15" customHeight="1">
      <c r="A1" s="668" t="s">
        <v>492</v>
      </c>
      <c r="B1" s="668" t="s">
        <v>493</v>
      </c>
      <c r="C1" s="668" t="s">
        <v>2023</v>
      </c>
      <c r="D1" s="668" t="s">
        <v>494</v>
      </c>
      <c r="E1" s="668" t="s">
        <v>2045</v>
      </c>
      <c r="F1" s="668" t="s">
        <v>2046</v>
      </c>
      <c r="G1" s="749" t="s">
        <v>12</v>
      </c>
      <c r="H1" s="745" t="s">
        <v>2047</v>
      </c>
      <c r="I1" s="745" t="s">
        <v>2048</v>
      </c>
      <c r="J1" s="745" t="s">
        <v>2049</v>
      </c>
      <c r="K1" s="745" t="s">
        <v>2050</v>
      </c>
      <c r="L1" s="745" t="s">
        <v>12</v>
      </c>
      <c r="M1" s="745" t="s">
        <v>2051</v>
      </c>
      <c r="N1" s="668" t="s">
        <v>496</v>
      </c>
      <c r="O1" s="1233"/>
      <c r="P1" s="1233"/>
      <c r="Q1" s="1233"/>
      <c r="R1" s="1233"/>
      <c r="S1" s="1233"/>
      <c r="T1" s="1233"/>
      <c r="U1" s="1233"/>
      <c r="V1" s="1233"/>
      <c r="W1" s="1233"/>
      <c r="X1" s="1233"/>
      <c r="Y1" s="1233"/>
      <c r="Z1" s="1233"/>
      <c r="AA1" s="1233"/>
      <c r="AB1" s="1233"/>
      <c r="AC1" s="1233"/>
    </row>
    <row r="2" spans="1:29" ht="15" customHeight="1">
      <c r="A2" s="11" t="s">
        <v>2052</v>
      </c>
      <c r="B2" s="11" t="s">
        <v>2053</v>
      </c>
      <c r="C2" s="11" t="s">
        <v>2054</v>
      </c>
      <c r="D2" s="11" t="s">
        <v>2055</v>
      </c>
      <c r="E2" s="11" t="s">
        <v>2056</v>
      </c>
      <c r="F2" s="11" t="s">
        <v>2057</v>
      </c>
      <c r="G2" s="12">
        <v>913632932</v>
      </c>
      <c r="H2" s="686" t="s">
        <v>2058</v>
      </c>
      <c r="I2" s="686"/>
      <c r="J2" s="781" t="s">
        <v>174</v>
      </c>
      <c r="K2" s="628" t="s">
        <v>246</v>
      </c>
      <c r="L2" s="891">
        <v>974172336</v>
      </c>
      <c r="M2" s="735"/>
      <c r="N2" s="11" t="s">
        <v>2059</v>
      </c>
      <c r="O2" s="542"/>
      <c r="P2" s="542"/>
      <c r="Q2" s="542"/>
      <c r="R2" s="542"/>
      <c r="S2" s="542"/>
      <c r="T2" s="542"/>
      <c r="U2" s="542"/>
      <c r="V2" s="542"/>
      <c r="W2" s="542"/>
      <c r="X2" s="542"/>
      <c r="Y2" s="542"/>
      <c r="Z2" s="542"/>
      <c r="AA2" s="542"/>
      <c r="AB2" s="542"/>
      <c r="AC2" s="542"/>
    </row>
    <row r="3" spans="1:29" ht="15" customHeight="1">
      <c r="A3" s="11" t="s">
        <v>2060</v>
      </c>
      <c r="B3" s="11" t="s">
        <v>2061</v>
      </c>
      <c r="C3" s="11" t="s">
        <v>2062</v>
      </c>
      <c r="D3" s="11" t="s">
        <v>2055</v>
      </c>
      <c r="E3" s="781" t="s">
        <v>169</v>
      </c>
      <c r="F3" s="781" t="s">
        <v>2063</v>
      </c>
      <c r="G3" s="36">
        <v>913376436</v>
      </c>
      <c r="H3" s="686" t="s">
        <v>2064</v>
      </c>
      <c r="I3" s="686">
        <v>1800000</v>
      </c>
      <c r="J3" s="1234" t="s">
        <v>274</v>
      </c>
      <c r="K3" s="1234" t="s">
        <v>275</v>
      </c>
      <c r="L3" s="1235">
        <v>978286576</v>
      </c>
      <c r="M3" s="735"/>
      <c r="N3" s="11" t="s">
        <v>2065</v>
      </c>
      <c r="O3" s="542"/>
      <c r="P3" s="542"/>
      <c r="Q3" s="542"/>
      <c r="R3" s="542"/>
      <c r="S3" s="542"/>
      <c r="T3" s="542"/>
      <c r="U3" s="542"/>
      <c r="V3" s="542"/>
      <c r="W3" s="542"/>
      <c r="X3" s="542"/>
      <c r="Y3" s="542"/>
      <c r="Z3" s="542"/>
      <c r="AA3" s="542"/>
      <c r="AB3" s="542"/>
      <c r="AC3" s="542"/>
    </row>
    <row r="4" spans="1:29" ht="15" customHeight="1">
      <c r="A4" s="11" t="s">
        <v>2066</v>
      </c>
      <c r="B4" s="11" t="s">
        <v>2067</v>
      </c>
      <c r="C4" s="11"/>
      <c r="D4" s="11" t="s">
        <v>2055</v>
      </c>
      <c r="E4" s="781" t="s">
        <v>169</v>
      </c>
      <c r="F4" s="781" t="s">
        <v>2063</v>
      </c>
      <c r="G4" s="36">
        <v>913376436</v>
      </c>
      <c r="H4" s="686"/>
      <c r="I4" s="686"/>
      <c r="J4" s="735"/>
      <c r="K4" s="735"/>
      <c r="L4" s="735"/>
      <c r="M4" s="735"/>
      <c r="N4" s="11" t="s">
        <v>2068</v>
      </c>
      <c r="O4" s="542"/>
      <c r="P4" s="542"/>
      <c r="Q4" s="542"/>
      <c r="R4" s="542"/>
      <c r="S4" s="542"/>
      <c r="T4" s="542"/>
      <c r="U4" s="542"/>
      <c r="V4" s="542"/>
      <c r="W4" s="542"/>
      <c r="X4" s="542"/>
      <c r="Y4" s="542"/>
      <c r="Z4" s="542"/>
      <c r="AA4" s="542"/>
      <c r="AB4" s="542"/>
      <c r="AC4" s="542"/>
    </row>
    <row r="5" spans="1:29" ht="15" customHeight="1">
      <c r="A5" s="542"/>
      <c r="B5" s="542"/>
      <c r="C5" s="542"/>
      <c r="D5" s="542"/>
      <c r="E5" s="542"/>
      <c r="F5" s="542"/>
      <c r="G5" s="542"/>
      <c r="H5" s="542"/>
      <c r="I5" s="542"/>
      <c r="J5" s="542"/>
      <c r="K5" s="542"/>
      <c r="L5" s="542"/>
      <c r="M5" s="542"/>
      <c r="N5" s="542"/>
      <c r="O5" s="542"/>
      <c r="P5" s="542"/>
      <c r="Q5" s="542"/>
      <c r="R5" s="542"/>
      <c r="S5" s="542"/>
      <c r="T5" s="542"/>
      <c r="U5" s="542"/>
      <c r="V5" s="542"/>
      <c r="W5" s="542"/>
      <c r="X5" s="542"/>
      <c r="Y5" s="542"/>
      <c r="Z5" s="542"/>
      <c r="AA5" s="542"/>
      <c r="AB5" s="542"/>
      <c r="AC5" s="542"/>
    </row>
    <row r="6" spans="1:29" ht="15" customHeight="1">
      <c r="A6" s="542"/>
      <c r="B6" s="542"/>
      <c r="C6" s="542"/>
      <c r="D6" s="542"/>
      <c r="E6" s="542"/>
      <c r="F6" s="542"/>
      <c r="G6" s="542"/>
      <c r="H6" s="542"/>
      <c r="I6" s="542"/>
      <c r="J6" s="542"/>
      <c r="K6" s="542"/>
      <c r="L6" s="542"/>
      <c r="M6" s="542"/>
      <c r="N6" s="542"/>
      <c r="O6" s="542"/>
      <c r="P6" s="542"/>
      <c r="Q6" s="542"/>
      <c r="R6" s="542"/>
      <c r="S6" s="542"/>
      <c r="T6" s="542"/>
      <c r="U6" s="542"/>
      <c r="V6" s="542"/>
      <c r="W6" s="542"/>
      <c r="X6" s="542"/>
      <c r="Y6" s="542"/>
      <c r="Z6" s="542"/>
      <c r="AA6" s="542"/>
      <c r="AB6" s="542"/>
      <c r="AC6" s="542"/>
    </row>
    <row r="7" spans="1:29" ht="15" customHeight="1">
      <c r="A7" s="542"/>
      <c r="B7" s="542"/>
      <c r="C7" s="542"/>
      <c r="D7" s="542"/>
      <c r="E7" s="542"/>
      <c r="F7" s="542"/>
      <c r="G7" s="542"/>
      <c r="H7" s="542"/>
      <c r="I7" s="542"/>
      <c r="J7" s="542"/>
      <c r="K7" s="542"/>
      <c r="L7" s="542"/>
      <c r="M7" s="542"/>
      <c r="N7" s="542"/>
      <c r="O7" s="542"/>
      <c r="P7" s="542"/>
      <c r="Q7" s="542"/>
      <c r="R7" s="542"/>
      <c r="S7" s="542"/>
      <c r="T7" s="542"/>
      <c r="U7" s="542"/>
      <c r="V7" s="542"/>
      <c r="W7" s="542"/>
      <c r="X7" s="542"/>
      <c r="Y7" s="542"/>
      <c r="Z7" s="542"/>
      <c r="AA7" s="542"/>
      <c r="AB7" s="542"/>
      <c r="AC7" s="542"/>
    </row>
    <row r="8" spans="1:29" ht="15" customHeight="1">
      <c r="A8" s="542"/>
      <c r="B8" s="542"/>
      <c r="C8" s="542"/>
      <c r="D8" s="542"/>
      <c r="E8" s="542"/>
      <c r="F8" s="542"/>
      <c r="G8" s="542"/>
      <c r="H8" s="542"/>
      <c r="I8" s="542"/>
      <c r="J8" s="542"/>
      <c r="K8" s="542"/>
      <c r="L8" s="542"/>
      <c r="M8" s="542"/>
      <c r="N8" s="542"/>
      <c r="O8" s="542"/>
      <c r="P8" s="542"/>
      <c r="Q8" s="542"/>
      <c r="R8" s="542"/>
      <c r="S8" s="542"/>
      <c r="T8" s="542"/>
      <c r="U8" s="542"/>
      <c r="V8" s="542"/>
      <c r="W8" s="542"/>
      <c r="X8" s="542"/>
      <c r="Y8" s="542"/>
      <c r="Z8" s="542"/>
      <c r="AA8" s="542"/>
      <c r="AB8" s="542"/>
      <c r="AC8" s="542"/>
    </row>
    <row r="9" spans="1:29" ht="15" customHeight="1">
      <c r="A9" s="542"/>
      <c r="B9" s="542"/>
      <c r="C9" s="542"/>
      <c r="D9" s="542"/>
      <c r="E9" s="542"/>
      <c r="F9" s="542"/>
      <c r="G9" s="542"/>
      <c r="H9" s="542"/>
      <c r="I9" s="542"/>
      <c r="J9" s="542"/>
      <c r="K9" s="542"/>
      <c r="L9" s="542"/>
      <c r="M9" s="542"/>
      <c r="N9" s="542"/>
      <c r="O9" s="542"/>
      <c r="P9" s="542"/>
      <c r="Q9" s="542"/>
      <c r="R9" s="542"/>
      <c r="S9" s="542"/>
      <c r="T9" s="542"/>
      <c r="U9" s="542"/>
      <c r="V9" s="542"/>
      <c r="W9" s="542"/>
      <c r="X9" s="542"/>
      <c r="Y9" s="542"/>
      <c r="Z9" s="542"/>
      <c r="AA9" s="542"/>
      <c r="AB9" s="542"/>
      <c r="AC9" s="542"/>
    </row>
    <row r="10" spans="1:29" ht="15" customHeight="1">
      <c r="A10" s="542"/>
      <c r="B10" s="542"/>
      <c r="C10" s="542"/>
      <c r="D10" s="542"/>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542"/>
      <c r="AC10" s="542"/>
    </row>
    <row r="11" spans="1:29" ht="15" customHeight="1">
      <c r="A11" s="542"/>
      <c r="B11" s="542"/>
      <c r="C11" s="542"/>
      <c r="D11" s="542"/>
      <c r="E11" s="542"/>
      <c r="F11" s="542"/>
      <c r="G11" s="542"/>
      <c r="H11" s="542"/>
      <c r="I11" s="542"/>
      <c r="J11" s="542"/>
      <c r="K11" s="542"/>
      <c r="L11" s="542"/>
      <c r="M11" s="542"/>
      <c r="N11" s="542"/>
      <c r="O11" s="542"/>
      <c r="P11" s="542"/>
      <c r="Q11" s="542"/>
      <c r="R11" s="542"/>
      <c r="S11" s="542"/>
      <c r="T11" s="542"/>
      <c r="U11" s="542"/>
      <c r="V11" s="542"/>
      <c r="W11" s="542"/>
      <c r="X11" s="542"/>
      <c r="Y11" s="542"/>
      <c r="Z11" s="542"/>
      <c r="AA11" s="542"/>
      <c r="AB11" s="542"/>
      <c r="AC11" s="542"/>
    </row>
    <row r="12" spans="1:29" ht="15" customHeight="1">
      <c r="A12" s="542"/>
      <c r="B12" s="542"/>
      <c r="C12" s="542"/>
      <c r="D12" s="542"/>
      <c r="E12" s="542"/>
      <c r="F12" s="542"/>
      <c r="G12" s="542"/>
      <c r="H12" s="542"/>
      <c r="I12" s="542"/>
      <c r="J12" s="542"/>
      <c r="K12" s="542"/>
      <c r="L12" s="542"/>
      <c r="M12" s="542"/>
      <c r="N12" s="542"/>
      <c r="O12" s="542"/>
      <c r="P12" s="542"/>
      <c r="Q12" s="542"/>
      <c r="R12" s="542"/>
      <c r="S12" s="542"/>
      <c r="T12" s="542"/>
      <c r="U12" s="542"/>
      <c r="V12" s="542"/>
      <c r="W12" s="542"/>
      <c r="X12" s="542"/>
      <c r="Y12" s="542"/>
      <c r="Z12" s="542"/>
      <c r="AA12" s="542"/>
      <c r="AB12" s="542"/>
      <c r="AC12" s="542"/>
    </row>
    <row r="13" spans="1:29" ht="15" customHeight="1">
      <c r="A13" s="542"/>
      <c r="B13" s="542"/>
      <c r="C13" s="542"/>
      <c r="D13" s="542"/>
      <c r="E13" s="542"/>
      <c r="F13" s="542"/>
      <c r="G13" s="542"/>
      <c r="H13" s="542"/>
      <c r="I13" s="542"/>
      <c r="J13" s="542"/>
      <c r="K13" s="542"/>
      <c r="L13" s="542"/>
      <c r="M13" s="542"/>
      <c r="N13" s="542"/>
      <c r="O13" s="542"/>
      <c r="P13" s="542"/>
      <c r="Q13" s="542"/>
      <c r="R13" s="542"/>
      <c r="S13" s="542"/>
      <c r="T13" s="542"/>
      <c r="U13" s="542"/>
      <c r="V13" s="542"/>
      <c r="W13" s="542"/>
      <c r="X13" s="542"/>
      <c r="Y13" s="542"/>
      <c r="Z13" s="542"/>
      <c r="AA13" s="542"/>
      <c r="AB13" s="542"/>
      <c r="AC13" s="542"/>
    </row>
    <row r="14" spans="1:29" ht="15" customHeight="1">
      <c r="A14" s="542"/>
      <c r="B14" s="542"/>
      <c r="C14" s="542"/>
      <c r="D14" s="542"/>
      <c r="E14" s="542"/>
      <c r="F14" s="542"/>
      <c r="G14" s="542"/>
      <c r="H14" s="542"/>
      <c r="I14" s="542"/>
      <c r="J14" s="542"/>
      <c r="K14" s="542"/>
      <c r="L14" s="542"/>
      <c r="M14" s="542"/>
      <c r="N14" s="542"/>
      <c r="O14" s="542"/>
      <c r="P14" s="542"/>
      <c r="Q14" s="542"/>
      <c r="R14" s="542"/>
      <c r="S14" s="542"/>
      <c r="T14" s="542"/>
      <c r="U14" s="542"/>
      <c r="V14" s="542"/>
      <c r="W14" s="542"/>
      <c r="X14" s="542"/>
      <c r="Y14" s="542"/>
      <c r="Z14" s="542"/>
      <c r="AA14" s="542"/>
      <c r="AB14" s="542"/>
      <c r="AC14" s="542"/>
    </row>
    <row r="15" spans="1:29" ht="15" customHeight="1">
      <c r="A15" s="542"/>
      <c r="B15" s="542"/>
      <c r="C15" s="542"/>
      <c r="D15" s="542"/>
      <c r="E15" s="542"/>
      <c r="F15" s="542"/>
      <c r="G15" s="542"/>
      <c r="H15" s="542"/>
      <c r="I15" s="542"/>
      <c r="J15" s="542"/>
      <c r="K15" s="542"/>
      <c r="L15" s="542"/>
      <c r="M15" s="542"/>
      <c r="N15" s="542"/>
      <c r="O15" s="542"/>
      <c r="P15" s="542"/>
      <c r="Q15" s="542"/>
      <c r="R15" s="542"/>
      <c r="S15" s="542"/>
      <c r="T15" s="542"/>
      <c r="U15" s="542"/>
      <c r="V15" s="542"/>
      <c r="W15" s="542"/>
      <c r="X15" s="542"/>
      <c r="Y15" s="542"/>
      <c r="Z15" s="542"/>
      <c r="AA15" s="542"/>
      <c r="AB15" s="542"/>
      <c r="AC15" s="542"/>
    </row>
    <row r="16" spans="1:29" ht="15" customHeight="1">
      <c r="A16" s="542"/>
      <c r="B16" s="542"/>
      <c r="C16" s="542"/>
      <c r="D16" s="542"/>
      <c r="E16" s="542"/>
      <c r="F16" s="542"/>
      <c r="G16" s="542"/>
      <c r="H16" s="542"/>
      <c r="I16" s="542"/>
      <c r="J16" s="542"/>
      <c r="K16" s="542"/>
      <c r="L16" s="542"/>
      <c r="M16" s="542"/>
      <c r="N16" s="542"/>
      <c r="O16" s="542"/>
      <c r="P16" s="542"/>
      <c r="Q16" s="542"/>
      <c r="R16" s="542"/>
      <c r="S16" s="542"/>
      <c r="T16" s="542"/>
      <c r="U16" s="542"/>
      <c r="V16" s="542"/>
      <c r="W16" s="542"/>
      <c r="X16" s="542"/>
      <c r="Y16" s="542"/>
      <c r="Z16" s="542"/>
      <c r="AA16" s="542"/>
      <c r="AB16" s="542"/>
      <c r="AC16" s="542"/>
    </row>
    <row r="17" spans="1:29" ht="15" customHeight="1">
      <c r="A17" s="542"/>
      <c r="B17" s="542"/>
      <c r="C17" s="542"/>
      <c r="D17" s="542"/>
      <c r="E17" s="542"/>
      <c r="F17" s="542"/>
      <c r="G17" s="542"/>
      <c r="H17" s="542"/>
      <c r="I17" s="542"/>
      <c r="J17" s="542"/>
      <c r="K17" s="542"/>
      <c r="L17" s="542"/>
      <c r="M17" s="542"/>
      <c r="N17" s="542"/>
      <c r="O17" s="542"/>
      <c r="P17" s="542"/>
      <c r="Q17" s="542"/>
      <c r="R17" s="542"/>
      <c r="S17" s="542"/>
      <c r="T17" s="542"/>
      <c r="U17" s="542"/>
      <c r="V17" s="542"/>
      <c r="W17" s="542"/>
      <c r="X17" s="542"/>
      <c r="Y17" s="542"/>
      <c r="Z17" s="542"/>
      <c r="AA17" s="542"/>
      <c r="AB17" s="542"/>
      <c r="AC17" s="542"/>
    </row>
    <row r="18" spans="1:29" ht="15" customHeight="1">
      <c r="A18" s="542"/>
      <c r="B18" s="542"/>
      <c r="C18" s="542"/>
      <c r="D18" s="542"/>
      <c r="E18" s="542"/>
      <c r="F18" s="542"/>
      <c r="G18" s="542"/>
      <c r="H18" s="542"/>
      <c r="I18" s="542"/>
      <c r="J18" s="542"/>
      <c r="K18" s="542"/>
      <c r="L18" s="542"/>
      <c r="M18" s="542"/>
      <c r="N18" s="542"/>
      <c r="O18" s="542"/>
      <c r="P18" s="542"/>
      <c r="Q18" s="542"/>
      <c r="R18" s="542"/>
      <c r="S18" s="542"/>
      <c r="T18" s="542"/>
      <c r="U18" s="542"/>
      <c r="V18" s="542"/>
      <c r="W18" s="542"/>
      <c r="X18" s="542"/>
      <c r="Y18" s="542"/>
      <c r="Z18" s="542"/>
      <c r="AA18" s="542"/>
      <c r="AB18" s="542"/>
      <c r="AC18" s="542"/>
    </row>
    <row r="19" spans="1:29" ht="15.5">
      <c r="A19" s="542"/>
      <c r="B19" s="542"/>
      <c r="C19" s="542"/>
      <c r="D19" s="542"/>
      <c r="E19" s="542"/>
      <c r="F19" s="542"/>
      <c r="G19" s="542"/>
      <c r="H19" s="542"/>
      <c r="I19" s="542"/>
      <c r="J19" s="542"/>
      <c r="K19" s="542"/>
      <c r="L19" s="542"/>
      <c r="M19" s="542"/>
      <c r="N19" s="542"/>
      <c r="O19" s="542"/>
      <c r="P19" s="542"/>
      <c r="Q19" s="542"/>
      <c r="R19" s="542"/>
      <c r="S19" s="542"/>
      <c r="T19" s="542"/>
      <c r="U19" s="542"/>
      <c r="V19" s="542"/>
      <c r="W19" s="542"/>
      <c r="X19" s="542"/>
      <c r="Y19" s="542"/>
      <c r="Z19" s="542"/>
      <c r="AA19" s="542"/>
      <c r="AB19" s="542"/>
      <c r="AC19" s="542"/>
    </row>
    <row r="20" spans="1:29" ht="15.5">
      <c r="A20" s="542"/>
      <c r="B20" s="542"/>
      <c r="C20" s="542"/>
      <c r="D20" s="542"/>
      <c r="E20" s="542"/>
      <c r="F20" s="542"/>
      <c r="G20" s="542"/>
      <c r="H20" s="542"/>
      <c r="I20" s="542"/>
      <c r="J20" s="542"/>
      <c r="K20" s="542"/>
      <c r="L20" s="542"/>
      <c r="M20" s="542"/>
      <c r="N20" s="542"/>
      <c r="O20" s="542"/>
      <c r="P20" s="542"/>
      <c r="Q20" s="542"/>
      <c r="R20" s="542"/>
      <c r="S20" s="542"/>
      <c r="T20" s="542"/>
      <c r="U20" s="542"/>
      <c r="V20" s="542"/>
      <c r="W20" s="542"/>
      <c r="X20" s="542"/>
      <c r="Y20" s="542"/>
      <c r="Z20" s="542"/>
      <c r="AA20" s="542"/>
      <c r="AB20" s="542"/>
      <c r="AC20" s="542"/>
    </row>
    <row r="21" spans="1:29" ht="15.75" customHeight="1">
      <c r="A21" s="542"/>
      <c r="B21" s="542"/>
      <c r="C21" s="542"/>
      <c r="D21" s="542"/>
      <c r="E21" s="542"/>
      <c r="F21" s="542"/>
      <c r="G21" s="542"/>
      <c r="H21" s="542"/>
      <c r="I21" s="542"/>
      <c r="J21" s="542"/>
      <c r="K21" s="542"/>
      <c r="L21" s="542"/>
      <c r="M21" s="542"/>
      <c r="N21" s="542"/>
      <c r="O21" s="542"/>
      <c r="P21" s="542"/>
      <c r="Q21" s="542"/>
      <c r="R21" s="542"/>
      <c r="S21" s="542"/>
      <c r="T21" s="542"/>
      <c r="U21" s="542"/>
      <c r="V21" s="542"/>
      <c r="W21" s="542"/>
      <c r="X21" s="542"/>
      <c r="Y21" s="542"/>
      <c r="Z21" s="542"/>
      <c r="AA21" s="542"/>
      <c r="AB21" s="542"/>
      <c r="AC21" s="542"/>
    </row>
    <row r="22" spans="1:29" ht="15.75" customHeight="1">
      <c r="A22" s="542"/>
      <c r="B22" s="542"/>
      <c r="C22" s="542"/>
      <c r="D22" s="542"/>
      <c r="E22" s="542"/>
      <c r="F22" s="542"/>
      <c r="G22" s="542"/>
      <c r="H22" s="542"/>
      <c r="I22" s="542"/>
      <c r="J22" s="542"/>
      <c r="K22" s="542"/>
      <c r="L22" s="542"/>
      <c r="M22" s="542"/>
      <c r="N22" s="542"/>
      <c r="O22" s="542"/>
      <c r="P22" s="542"/>
      <c r="Q22" s="542"/>
      <c r="R22" s="542"/>
      <c r="S22" s="542"/>
      <c r="T22" s="542"/>
      <c r="U22" s="542"/>
      <c r="V22" s="542"/>
      <c r="W22" s="542"/>
      <c r="X22" s="542"/>
      <c r="Y22" s="542"/>
      <c r="Z22" s="542"/>
      <c r="AA22" s="542"/>
      <c r="AB22" s="542"/>
      <c r="AC22" s="542"/>
    </row>
    <row r="23" spans="1:29" ht="15.75" customHeight="1">
      <c r="A23" s="542"/>
      <c r="B23" s="542"/>
      <c r="C23" s="542"/>
      <c r="D23" s="542"/>
      <c r="E23" s="542"/>
      <c r="F23" s="542"/>
      <c r="G23" s="542"/>
      <c r="H23" s="542"/>
      <c r="I23" s="542"/>
      <c r="J23" s="542"/>
      <c r="K23" s="542"/>
      <c r="L23" s="542"/>
      <c r="M23" s="542"/>
      <c r="N23" s="542"/>
      <c r="O23" s="542"/>
      <c r="P23" s="542"/>
      <c r="Q23" s="542"/>
      <c r="R23" s="542"/>
      <c r="S23" s="542"/>
      <c r="T23" s="542"/>
      <c r="U23" s="542"/>
      <c r="V23" s="542"/>
      <c r="W23" s="542"/>
      <c r="X23" s="542"/>
      <c r="Y23" s="542"/>
      <c r="Z23" s="542"/>
      <c r="AA23" s="542"/>
      <c r="AB23" s="542"/>
      <c r="AC23" s="542"/>
    </row>
    <row r="24" spans="1:29" ht="15.75" customHeight="1">
      <c r="A24" s="542"/>
      <c r="B24" s="542"/>
      <c r="C24" s="542"/>
      <c r="D24" s="542"/>
      <c r="E24" s="542"/>
      <c r="F24" s="542"/>
      <c r="G24" s="542"/>
      <c r="H24" s="542"/>
      <c r="I24" s="542"/>
      <c r="J24" s="542"/>
      <c r="K24" s="542"/>
      <c r="L24" s="542"/>
      <c r="M24" s="542"/>
      <c r="N24" s="542"/>
      <c r="O24" s="542"/>
      <c r="P24" s="542"/>
      <c r="Q24" s="542"/>
      <c r="R24" s="542"/>
      <c r="S24" s="542"/>
      <c r="T24" s="542"/>
      <c r="U24" s="542"/>
      <c r="V24" s="542"/>
      <c r="W24" s="542"/>
      <c r="X24" s="542"/>
      <c r="Y24" s="542"/>
      <c r="Z24" s="542"/>
      <c r="AA24" s="542"/>
      <c r="AB24" s="542"/>
      <c r="AC24" s="542"/>
    </row>
    <row r="25" spans="1:29" ht="15.75" customHeight="1">
      <c r="A25" s="542"/>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row>
    <row r="26" spans="1:29" ht="15.75" customHeight="1">
      <c r="A26" s="542"/>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row>
    <row r="27" spans="1:29" ht="15.75" customHeight="1">
      <c r="A27" s="542"/>
      <c r="B27" s="542"/>
      <c r="C27" s="542"/>
      <c r="D27" s="542"/>
      <c r="E27" s="542"/>
      <c r="F27" s="542"/>
      <c r="G27" s="542"/>
      <c r="H27" s="542"/>
      <c r="I27" s="542"/>
      <c r="J27" s="542"/>
      <c r="K27" s="542"/>
      <c r="L27" s="542"/>
      <c r="M27" s="542"/>
      <c r="N27" s="542"/>
      <c r="O27" s="542"/>
      <c r="P27" s="542"/>
      <c r="Q27" s="542"/>
      <c r="R27" s="542"/>
      <c r="S27" s="542"/>
      <c r="T27" s="542"/>
      <c r="U27" s="542"/>
      <c r="V27" s="542"/>
      <c r="W27" s="542"/>
      <c r="X27" s="542"/>
      <c r="Y27" s="542"/>
      <c r="Z27" s="542"/>
      <c r="AA27" s="542"/>
      <c r="AB27" s="542"/>
      <c r="AC27" s="542"/>
    </row>
    <row r="28" spans="1:29" ht="15.75" customHeight="1">
      <c r="A28" s="542"/>
      <c r="B28" s="542"/>
      <c r="C28" s="542"/>
      <c r="D28" s="542"/>
      <c r="E28" s="542"/>
      <c r="F28" s="542"/>
      <c r="G28" s="542"/>
      <c r="H28" s="542"/>
      <c r="I28" s="542"/>
      <c r="J28" s="542"/>
      <c r="K28" s="542"/>
      <c r="L28" s="542"/>
      <c r="M28" s="542"/>
      <c r="N28" s="542"/>
      <c r="O28" s="542"/>
      <c r="P28" s="542"/>
      <c r="Q28" s="542"/>
      <c r="R28" s="542"/>
      <c r="S28" s="542"/>
      <c r="T28" s="542"/>
      <c r="U28" s="542"/>
      <c r="V28" s="542"/>
      <c r="W28" s="542"/>
      <c r="X28" s="542"/>
      <c r="Y28" s="542"/>
      <c r="Z28" s="542"/>
      <c r="AA28" s="542"/>
      <c r="AB28" s="542"/>
      <c r="AC28" s="542"/>
    </row>
    <row r="29" spans="1:29" ht="15.75" customHeight="1">
      <c r="A29" s="542"/>
      <c r="B29" s="542"/>
      <c r="C29" s="542"/>
      <c r="D29" s="542"/>
      <c r="E29" s="542"/>
      <c r="F29" s="542"/>
      <c r="G29" s="542"/>
      <c r="H29" s="542"/>
      <c r="I29" s="542"/>
      <c r="J29" s="542"/>
      <c r="K29" s="542"/>
      <c r="L29" s="542"/>
      <c r="M29" s="542"/>
      <c r="N29" s="542"/>
      <c r="O29" s="542"/>
      <c r="P29" s="542"/>
      <c r="Q29" s="542"/>
      <c r="R29" s="542"/>
      <c r="S29" s="542"/>
      <c r="T29" s="542"/>
      <c r="U29" s="542"/>
      <c r="V29" s="542"/>
      <c r="W29" s="542"/>
      <c r="X29" s="542"/>
      <c r="Y29" s="542"/>
      <c r="Z29" s="542"/>
      <c r="AA29" s="542"/>
      <c r="AB29" s="542"/>
      <c r="AC29" s="542"/>
    </row>
    <row r="30" spans="1:29" ht="15.75" customHeight="1">
      <c r="A30" s="542"/>
      <c r="B30" s="542"/>
      <c r="C30" s="542"/>
      <c r="D30" s="542"/>
      <c r="E30" s="542"/>
      <c r="F30" s="542"/>
      <c r="G30" s="542"/>
      <c r="H30" s="542"/>
      <c r="I30" s="542"/>
      <c r="J30" s="542"/>
      <c r="K30" s="542"/>
      <c r="L30" s="542"/>
      <c r="M30" s="542"/>
      <c r="N30" s="542"/>
      <c r="O30" s="542"/>
      <c r="P30" s="542"/>
      <c r="Q30" s="542"/>
      <c r="R30" s="542"/>
      <c r="S30" s="542"/>
      <c r="T30" s="542"/>
      <c r="U30" s="542"/>
      <c r="V30" s="542"/>
      <c r="W30" s="542"/>
      <c r="X30" s="542"/>
      <c r="Y30" s="542"/>
      <c r="Z30" s="542"/>
      <c r="AA30" s="542"/>
      <c r="AB30" s="542"/>
      <c r="AC30" s="542"/>
    </row>
    <row r="31" spans="1:29" ht="15.75" customHeight="1">
      <c r="A31" s="542"/>
      <c r="B31" s="542"/>
      <c r="C31" s="542"/>
      <c r="D31" s="542"/>
      <c r="E31" s="542"/>
      <c r="F31" s="542"/>
      <c r="G31" s="542"/>
      <c r="H31" s="542"/>
      <c r="I31" s="542"/>
      <c r="J31" s="542"/>
      <c r="K31" s="542"/>
      <c r="L31" s="542"/>
      <c r="M31" s="542"/>
      <c r="N31" s="542"/>
      <c r="O31" s="542"/>
      <c r="P31" s="542"/>
      <c r="Q31" s="542"/>
      <c r="R31" s="542"/>
      <c r="S31" s="542"/>
      <c r="T31" s="542"/>
      <c r="U31" s="542"/>
      <c r="V31" s="542"/>
      <c r="W31" s="542"/>
      <c r="X31" s="542"/>
      <c r="Y31" s="542"/>
      <c r="Z31" s="542"/>
      <c r="AA31" s="542"/>
      <c r="AB31" s="542"/>
      <c r="AC31" s="542"/>
    </row>
    <row r="32" spans="1:29" ht="15.75" customHeight="1">
      <c r="A32" s="542"/>
      <c r="B32" s="542"/>
      <c r="C32" s="542"/>
      <c r="D32" s="542"/>
      <c r="E32" s="542"/>
      <c r="F32" s="542"/>
      <c r="G32" s="542"/>
      <c r="H32" s="542"/>
      <c r="I32" s="542"/>
      <c r="J32" s="542"/>
      <c r="K32" s="542"/>
      <c r="L32" s="542"/>
      <c r="M32" s="542"/>
      <c r="N32" s="542"/>
      <c r="O32" s="542"/>
      <c r="P32" s="542"/>
      <c r="Q32" s="542"/>
      <c r="R32" s="542"/>
      <c r="S32" s="542"/>
      <c r="T32" s="542"/>
      <c r="U32" s="542"/>
      <c r="V32" s="542"/>
      <c r="W32" s="542"/>
      <c r="X32" s="542"/>
      <c r="Y32" s="542"/>
      <c r="Z32" s="542"/>
      <c r="AA32" s="542"/>
      <c r="AB32" s="542"/>
      <c r="AC32" s="542"/>
    </row>
    <row r="33" spans="1:29" ht="15.75" customHeight="1">
      <c r="A33" s="542"/>
      <c r="B33" s="542"/>
      <c r="C33" s="542"/>
      <c r="D33" s="542"/>
      <c r="E33" s="542"/>
      <c r="F33" s="542"/>
      <c r="G33" s="542"/>
      <c r="H33" s="542"/>
      <c r="I33" s="542"/>
      <c r="J33" s="542"/>
      <c r="K33" s="542"/>
      <c r="L33" s="542"/>
      <c r="M33" s="542"/>
      <c r="N33" s="542"/>
      <c r="O33" s="542"/>
      <c r="P33" s="542"/>
      <c r="Q33" s="542"/>
      <c r="R33" s="542"/>
      <c r="S33" s="542"/>
      <c r="T33" s="542"/>
      <c r="U33" s="542"/>
      <c r="V33" s="542"/>
      <c r="W33" s="542"/>
      <c r="X33" s="542"/>
      <c r="Y33" s="542"/>
      <c r="Z33" s="542"/>
      <c r="AA33" s="542"/>
      <c r="AB33" s="542"/>
      <c r="AC33" s="542"/>
    </row>
    <row r="34" spans="1:29" ht="15.75" customHeight="1">
      <c r="A34" s="542"/>
      <c r="B34" s="542"/>
      <c r="C34" s="542"/>
      <c r="D34" s="542"/>
      <c r="E34" s="542"/>
      <c r="F34" s="542"/>
      <c r="G34" s="542"/>
      <c r="H34" s="542"/>
      <c r="I34" s="542"/>
      <c r="J34" s="542"/>
      <c r="K34" s="542"/>
      <c r="L34" s="542"/>
      <c r="M34" s="542"/>
      <c r="N34" s="542"/>
      <c r="O34" s="542"/>
      <c r="P34" s="542"/>
      <c r="Q34" s="542"/>
      <c r="R34" s="542"/>
      <c r="S34" s="542"/>
      <c r="T34" s="542"/>
      <c r="U34" s="542"/>
      <c r="V34" s="542"/>
      <c r="W34" s="542"/>
      <c r="X34" s="542"/>
      <c r="Y34" s="542"/>
      <c r="Z34" s="542"/>
      <c r="AA34" s="542"/>
      <c r="AB34" s="542"/>
      <c r="AC34" s="542"/>
    </row>
    <row r="35" spans="1:29" ht="15.75" customHeight="1">
      <c r="A35" s="542"/>
      <c r="B35" s="542"/>
      <c r="C35" s="542"/>
      <c r="D35" s="542"/>
      <c r="E35" s="542"/>
      <c r="F35" s="542"/>
      <c r="G35" s="542"/>
      <c r="H35" s="542"/>
      <c r="I35" s="542"/>
      <c r="J35" s="542"/>
      <c r="K35" s="542"/>
      <c r="L35" s="542"/>
      <c r="M35" s="542"/>
      <c r="N35" s="542"/>
      <c r="O35" s="542"/>
      <c r="P35" s="542"/>
      <c r="Q35" s="542"/>
      <c r="R35" s="542"/>
      <c r="S35" s="542"/>
      <c r="T35" s="542"/>
      <c r="U35" s="542"/>
      <c r="V35" s="542"/>
      <c r="W35" s="542"/>
      <c r="X35" s="542"/>
      <c r="Y35" s="542"/>
      <c r="Z35" s="542"/>
      <c r="AA35" s="542"/>
      <c r="AB35" s="542"/>
      <c r="AC35" s="542"/>
    </row>
    <row r="36" spans="1:29" ht="15.75" customHeight="1">
      <c r="A36" s="542"/>
      <c r="B36" s="542"/>
      <c r="C36" s="542"/>
      <c r="D36" s="542"/>
      <c r="E36" s="542"/>
      <c r="F36" s="542"/>
      <c r="G36" s="542"/>
      <c r="H36" s="542"/>
      <c r="I36" s="542"/>
      <c r="J36" s="542"/>
      <c r="K36" s="542"/>
      <c r="L36" s="542"/>
      <c r="M36" s="542"/>
      <c r="N36" s="542"/>
      <c r="O36" s="542"/>
      <c r="P36" s="542"/>
      <c r="Q36" s="542"/>
      <c r="R36" s="542"/>
      <c r="S36" s="542"/>
      <c r="T36" s="542"/>
      <c r="U36" s="542"/>
      <c r="V36" s="542"/>
      <c r="W36" s="542"/>
      <c r="X36" s="542"/>
      <c r="Y36" s="542"/>
      <c r="Z36" s="542"/>
      <c r="AA36" s="542"/>
      <c r="AB36" s="542"/>
      <c r="AC36" s="542"/>
    </row>
    <row r="37" spans="1:29" ht="15.75" customHeight="1">
      <c r="A37" s="542"/>
      <c r="B37" s="542"/>
      <c r="C37" s="542"/>
      <c r="D37" s="542"/>
      <c r="E37" s="542"/>
      <c r="F37" s="542"/>
      <c r="G37" s="542"/>
      <c r="H37" s="542"/>
      <c r="I37" s="542"/>
      <c r="J37" s="542"/>
      <c r="K37" s="542"/>
      <c r="L37" s="542"/>
      <c r="M37" s="542"/>
      <c r="N37" s="542"/>
      <c r="O37" s="542"/>
      <c r="P37" s="542"/>
      <c r="Q37" s="542"/>
      <c r="R37" s="542"/>
      <c r="S37" s="542"/>
      <c r="T37" s="542"/>
      <c r="U37" s="542"/>
      <c r="V37" s="542"/>
      <c r="W37" s="542"/>
      <c r="X37" s="542"/>
      <c r="Y37" s="542"/>
      <c r="Z37" s="542"/>
      <c r="AA37" s="542"/>
      <c r="AB37" s="542"/>
      <c r="AC37" s="542"/>
    </row>
    <row r="38" spans="1:29" ht="15.75" customHeight="1">
      <c r="A38" s="542"/>
      <c r="B38" s="542"/>
      <c r="C38" s="542"/>
      <c r="D38" s="542"/>
      <c r="E38" s="542"/>
      <c r="F38" s="542"/>
      <c r="G38" s="542"/>
      <c r="H38" s="542"/>
      <c r="I38" s="542"/>
      <c r="J38" s="542"/>
      <c r="K38" s="542"/>
      <c r="L38" s="542"/>
      <c r="M38" s="542"/>
      <c r="N38" s="542"/>
      <c r="O38" s="542"/>
      <c r="P38" s="542"/>
      <c r="Q38" s="542"/>
      <c r="R38" s="542"/>
      <c r="S38" s="542"/>
      <c r="T38" s="542"/>
      <c r="U38" s="542"/>
      <c r="V38" s="542"/>
      <c r="W38" s="542"/>
      <c r="X38" s="542"/>
      <c r="Y38" s="542"/>
      <c r="Z38" s="542"/>
      <c r="AA38" s="542"/>
      <c r="AB38" s="542"/>
      <c r="AC38" s="542"/>
    </row>
    <row r="39" spans="1:29" ht="15.75" customHeight="1">
      <c r="A39" s="542"/>
      <c r="B39" s="542"/>
      <c r="C39" s="542"/>
      <c r="D39" s="542"/>
      <c r="E39" s="542"/>
      <c r="F39" s="542"/>
      <c r="G39" s="542"/>
      <c r="H39" s="542"/>
      <c r="I39" s="542"/>
      <c r="J39" s="542"/>
      <c r="K39" s="542"/>
      <c r="L39" s="542"/>
      <c r="M39" s="542"/>
      <c r="N39" s="542"/>
      <c r="O39" s="542"/>
      <c r="P39" s="542"/>
      <c r="Q39" s="542"/>
      <c r="R39" s="542"/>
      <c r="S39" s="542"/>
      <c r="T39" s="542"/>
      <c r="U39" s="542"/>
      <c r="V39" s="542"/>
      <c r="W39" s="542"/>
      <c r="X39" s="542"/>
      <c r="Y39" s="542"/>
      <c r="Z39" s="542"/>
      <c r="AA39" s="542"/>
      <c r="AB39" s="542"/>
      <c r="AC39" s="542"/>
    </row>
    <row r="40" spans="1:29" ht="15.75" customHeight="1">
      <c r="A40" s="542"/>
      <c r="B40" s="542"/>
      <c r="C40" s="542"/>
      <c r="D40" s="542"/>
      <c r="E40" s="542"/>
      <c r="F40" s="542"/>
      <c r="G40" s="542"/>
      <c r="H40" s="542"/>
      <c r="I40" s="542"/>
      <c r="J40" s="542"/>
      <c r="K40" s="542"/>
      <c r="L40" s="542"/>
      <c r="M40" s="542"/>
      <c r="N40" s="542"/>
      <c r="O40" s="542"/>
      <c r="P40" s="542"/>
      <c r="Q40" s="542"/>
      <c r="R40" s="542"/>
      <c r="S40" s="542"/>
      <c r="T40" s="542"/>
      <c r="U40" s="542"/>
      <c r="V40" s="542"/>
      <c r="W40" s="542"/>
      <c r="X40" s="542"/>
      <c r="Y40" s="542"/>
      <c r="Z40" s="542"/>
      <c r="AA40" s="542"/>
      <c r="AB40" s="542"/>
      <c r="AC40" s="542"/>
    </row>
    <row r="41" spans="1:29" ht="15.75" customHeight="1">
      <c r="A41" s="542"/>
      <c r="B41" s="542"/>
      <c r="C41" s="542"/>
      <c r="D41" s="542"/>
      <c r="E41" s="542"/>
      <c r="F41" s="542"/>
      <c r="G41" s="542"/>
      <c r="H41" s="542"/>
      <c r="I41" s="542"/>
      <c r="J41" s="542"/>
      <c r="K41" s="542"/>
      <c r="L41" s="542"/>
      <c r="M41" s="542"/>
      <c r="N41" s="542"/>
      <c r="O41" s="542"/>
      <c r="P41" s="542"/>
      <c r="Q41" s="542"/>
      <c r="R41" s="542"/>
      <c r="S41" s="542"/>
      <c r="T41" s="542"/>
      <c r="U41" s="542"/>
      <c r="V41" s="542"/>
      <c r="W41" s="542"/>
      <c r="X41" s="542"/>
      <c r="Y41" s="542"/>
      <c r="Z41" s="542"/>
      <c r="AA41" s="542"/>
      <c r="AB41" s="542"/>
      <c r="AC41" s="542"/>
    </row>
    <row r="42" spans="1:29" ht="15.75" customHeight="1">
      <c r="A42" s="542"/>
      <c r="B42" s="542"/>
      <c r="C42" s="542"/>
      <c r="D42" s="542"/>
      <c r="E42" s="542"/>
      <c r="F42" s="542"/>
      <c r="G42" s="542"/>
      <c r="H42" s="542"/>
      <c r="I42" s="542"/>
      <c r="J42" s="542"/>
      <c r="K42" s="542"/>
      <c r="L42" s="542"/>
      <c r="M42" s="542"/>
      <c r="N42" s="542"/>
      <c r="O42" s="542"/>
      <c r="P42" s="542"/>
      <c r="Q42" s="542"/>
      <c r="R42" s="542"/>
      <c r="S42" s="542"/>
      <c r="T42" s="542"/>
      <c r="U42" s="542"/>
      <c r="V42" s="542"/>
      <c r="W42" s="542"/>
      <c r="X42" s="542"/>
      <c r="Y42" s="542"/>
      <c r="Z42" s="542"/>
      <c r="AA42" s="542"/>
      <c r="AB42" s="542"/>
      <c r="AC42" s="542"/>
    </row>
    <row r="43" spans="1:29" ht="15.75" customHeight="1">
      <c r="A43" s="542"/>
      <c r="B43" s="542"/>
      <c r="C43" s="542"/>
      <c r="D43" s="542"/>
      <c r="E43" s="542"/>
      <c r="F43" s="542"/>
      <c r="G43" s="542"/>
      <c r="H43" s="542"/>
      <c r="I43" s="542"/>
      <c r="J43" s="542"/>
      <c r="K43" s="542"/>
      <c r="L43" s="542"/>
      <c r="M43" s="542"/>
      <c r="N43" s="542"/>
      <c r="O43" s="542"/>
      <c r="P43" s="542"/>
      <c r="Q43" s="542"/>
      <c r="R43" s="542"/>
      <c r="S43" s="542"/>
      <c r="T43" s="542"/>
      <c r="U43" s="542"/>
      <c r="V43" s="542"/>
      <c r="W43" s="542"/>
      <c r="X43" s="542"/>
      <c r="Y43" s="542"/>
      <c r="Z43" s="542"/>
      <c r="AA43" s="542"/>
      <c r="AB43" s="542"/>
      <c r="AC43" s="542"/>
    </row>
    <row r="44" spans="1:29" ht="15.75" customHeight="1">
      <c r="A44" s="542"/>
      <c r="B44" s="542"/>
      <c r="C44" s="542"/>
      <c r="D44" s="542"/>
      <c r="E44" s="542"/>
      <c r="F44" s="542"/>
      <c r="G44" s="542"/>
      <c r="H44" s="542"/>
      <c r="I44" s="542"/>
      <c r="J44" s="542"/>
      <c r="K44" s="542"/>
      <c r="L44" s="542"/>
      <c r="M44" s="542"/>
      <c r="N44" s="542"/>
      <c r="O44" s="542"/>
      <c r="P44" s="542"/>
      <c r="Q44" s="542"/>
      <c r="R44" s="542"/>
      <c r="S44" s="542"/>
      <c r="T44" s="542"/>
      <c r="U44" s="542"/>
      <c r="V44" s="542"/>
      <c r="W44" s="542"/>
      <c r="X44" s="542"/>
      <c r="Y44" s="542"/>
      <c r="Z44" s="542"/>
      <c r="AA44" s="542"/>
      <c r="AB44" s="542"/>
      <c r="AC44" s="542"/>
    </row>
    <row r="45" spans="1:29" ht="15.75" customHeight="1">
      <c r="A45" s="542"/>
      <c r="B45" s="542"/>
      <c r="C45" s="542"/>
      <c r="D45" s="542"/>
      <c r="E45" s="542"/>
      <c r="F45" s="542"/>
      <c r="G45" s="542"/>
      <c r="H45" s="542"/>
      <c r="I45" s="542"/>
      <c r="J45" s="542"/>
      <c r="K45" s="542"/>
      <c r="L45" s="542"/>
      <c r="M45" s="542"/>
      <c r="N45" s="542"/>
      <c r="O45" s="542"/>
      <c r="P45" s="542"/>
      <c r="Q45" s="542"/>
      <c r="R45" s="542"/>
      <c r="S45" s="542"/>
      <c r="T45" s="542"/>
      <c r="U45" s="542"/>
      <c r="V45" s="542"/>
      <c r="W45" s="542"/>
      <c r="X45" s="542"/>
      <c r="Y45" s="542"/>
      <c r="Z45" s="542"/>
      <c r="AA45" s="542"/>
      <c r="AB45" s="542"/>
      <c r="AC45" s="542"/>
    </row>
    <row r="46" spans="1:29" ht="15.75" customHeight="1">
      <c r="A46" s="542"/>
      <c r="B46" s="542"/>
      <c r="C46" s="542"/>
      <c r="D46" s="542"/>
      <c r="E46" s="542"/>
      <c r="F46" s="542"/>
      <c r="G46" s="542"/>
      <c r="H46" s="542"/>
      <c r="I46" s="542"/>
      <c r="J46" s="542"/>
      <c r="K46" s="542"/>
      <c r="L46" s="542"/>
      <c r="M46" s="542"/>
      <c r="N46" s="542"/>
      <c r="O46" s="542"/>
      <c r="P46" s="542"/>
      <c r="Q46" s="542"/>
      <c r="R46" s="542"/>
      <c r="S46" s="542"/>
      <c r="T46" s="542"/>
      <c r="U46" s="542"/>
      <c r="V46" s="542"/>
      <c r="W46" s="542"/>
      <c r="X46" s="542"/>
      <c r="Y46" s="542"/>
      <c r="Z46" s="542"/>
      <c r="AA46" s="542"/>
      <c r="AB46" s="542"/>
      <c r="AC46" s="542"/>
    </row>
    <row r="47" spans="1:29" ht="15.75" customHeight="1">
      <c r="A47" s="542"/>
      <c r="B47" s="542"/>
      <c r="C47" s="542"/>
      <c r="D47" s="542"/>
      <c r="E47" s="542"/>
      <c r="F47" s="542"/>
      <c r="G47" s="542"/>
      <c r="H47" s="542"/>
      <c r="I47" s="542"/>
      <c r="J47" s="542"/>
      <c r="K47" s="542"/>
      <c r="L47" s="542"/>
      <c r="M47" s="542"/>
      <c r="N47" s="542"/>
      <c r="O47" s="542"/>
      <c r="P47" s="542"/>
      <c r="Q47" s="542"/>
      <c r="R47" s="542"/>
      <c r="S47" s="542"/>
      <c r="T47" s="542"/>
      <c r="U47" s="542"/>
      <c r="V47" s="542"/>
      <c r="W47" s="542"/>
      <c r="X47" s="542"/>
      <c r="Y47" s="542"/>
      <c r="Z47" s="542"/>
      <c r="AA47" s="542"/>
      <c r="AB47" s="542"/>
      <c r="AC47" s="542"/>
    </row>
    <row r="48" spans="1:29" ht="15.75" customHeight="1">
      <c r="A48" s="542"/>
      <c r="B48" s="542"/>
      <c r="C48" s="542"/>
      <c r="D48" s="542"/>
      <c r="E48" s="542"/>
      <c r="F48" s="542"/>
      <c r="G48" s="542"/>
      <c r="H48" s="542"/>
      <c r="I48" s="542"/>
      <c r="J48" s="542"/>
      <c r="K48" s="542"/>
      <c r="L48" s="542"/>
      <c r="M48" s="542"/>
      <c r="N48" s="542"/>
      <c r="O48" s="542"/>
      <c r="P48" s="542"/>
      <c r="Q48" s="542"/>
      <c r="R48" s="542"/>
      <c r="S48" s="542"/>
      <c r="T48" s="542"/>
      <c r="U48" s="542"/>
      <c r="V48" s="542"/>
      <c r="W48" s="542"/>
      <c r="X48" s="542"/>
      <c r="Y48" s="542"/>
      <c r="Z48" s="542"/>
      <c r="AA48" s="542"/>
      <c r="AB48" s="542"/>
      <c r="AC48" s="542"/>
    </row>
    <row r="49" spans="1:29" ht="15.75" customHeight="1">
      <c r="A49" s="542"/>
      <c r="B49" s="542"/>
      <c r="C49" s="542"/>
      <c r="D49" s="542"/>
      <c r="E49" s="542"/>
      <c r="F49" s="542"/>
      <c r="G49" s="542"/>
      <c r="H49" s="542"/>
      <c r="I49" s="542"/>
      <c r="J49" s="542"/>
      <c r="K49" s="542"/>
      <c r="L49" s="542"/>
      <c r="M49" s="542"/>
      <c r="N49" s="542"/>
      <c r="O49" s="542"/>
      <c r="P49" s="542"/>
      <c r="Q49" s="542"/>
      <c r="R49" s="542"/>
      <c r="S49" s="542"/>
      <c r="T49" s="542"/>
      <c r="U49" s="542"/>
      <c r="V49" s="542"/>
      <c r="W49" s="542"/>
      <c r="X49" s="542"/>
      <c r="Y49" s="542"/>
      <c r="Z49" s="542"/>
      <c r="AA49" s="542"/>
      <c r="AB49" s="542"/>
      <c r="AC49" s="542"/>
    </row>
    <row r="50" spans="1:29" ht="15.75" customHeight="1">
      <c r="A50" s="542"/>
      <c r="B50" s="542"/>
      <c r="C50" s="542"/>
      <c r="D50" s="542"/>
      <c r="E50" s="542"/>
      <c r="F50" s="542"/>
      <c r="G50" s="542"/>
      <c r="H50" s="542"/>
      <c r="I50" s="542"/>
      <c r="J50" s="542"/>
      <c r="K50" s="542"/>
      <c r="L50" s="542"/>
      <c r="M50" s="542"/>
      <c r="N50" s="542"/>
      <c r="O50" s="542"/>
      <c r="P50" s="542"/>
      <c r="Q50" s="542"/>
      <c r="R50" s="542"/>
      <c r="S50" s="542"/>
      <c r="T50" s="542"/>
      <c r="U50" s="542"/>
      <c r="V50" s="542"/>
      <c r="W50" s="542"/>
      <c r="X50" s="542"/>
      <c r="Y50" s="542"/>
      <c r="Z50" s="542"/>
      <c r="AA50" s="542"/>
      <c r="AB50" s="542"/>
      <c r="AC50" s="542"/>
    </row>
    <row r="51" spans="1:29" ht="15.75" customHeight="1">
      <c r="A51" s="542"/>
      <c r="B51" s="542"/>
      <c r="C51" s="542"/>
      <c r="D51" s="542"/>
      <c r="E51" s="542"/>
      <c r="F51" s="542"/>
      <c r="G51" s="542"/>
      <c r="H51" s="542"/>
      <c r="I51" s="542"/>
      <c r="J51" s="542"/>
      <c r="K51" s="542"/>
      <c r="L51" s="542"/>
      <c r="M51" s="542"/>
      <c r="N51" s="542"/>
      <c r="O51" s="542"/>
      <c r="P51" s="542"/>
      <c r="Q51" s="542"/>
      <c r="R51" s="542"/>
      <c r="S51" s="542"/>
      <c r="T51" s="542"/>
      <c r="U51" s="542"/>
      <c r="V51" s="542"/>
      <c r="W51" s="542"/>
      <c r="X51" s="542"/>
      <c r="Y51" s="542"/>
      <c r="Z51" s="542"/>
      <c r="AA51" s="542"/>
      <c r="AB51" s="542"/>
      <c r="AC51" s="542"/>
    </row>
    <row r="52" spans="1:29" ht="15.75" customHeight="1">
      <c r="A52" s="542"/>
      <c r="B52" s="542"/>
      <c r="C52" s="542"/>
      <c r="D52" s="542"/>
      <c r="E52" s="542"/>
      <c r="F52" s="542"/>
      <c r="G52" s="542"/>
      <c r="H52" s="542"/>
      <c r="I52" s="542"/>
      <c r="J52" s="542"/>
      <c r="K52" s="542"/>
      <c r="L52" s="542"/>
      <c r="M52" s="542"/>
      <c r="N52" s="542"/>
      <c r="O52" s="542"/>
      <c r="P52" s="542"/>
      <c r="Q52" s="542"/>
      <c r="R52" s="542"/>
      <c r="S52" s="542"/>
      <c r="T52" s="542"/>
      <c r="U52" s="542"/>
      <c r="V52" s="542"/>
      <c r="W52" s="542"/>
      <c r="X52" s="542"/>
      <c r="Y52" s="542"/>
      <c r="Z52" s="542"/>
      <c r="AA52" s="542"/>
      <c r="AB52" s="542"/>
      <c r="AC52" s="542"/>
    </row>
    <row r="53" spans="1:29" ht="15.75" customHeight="1">
      <c r="A53" s="542"/>
      <c r="B53" s="542"/>
      <c r="C53" s="542"/>
      <c r="D53" s="542"/>
      <c r="E53" s="542"/>
      <c r="F53" s="542"/>
      <c r="G53" s="542"/>
      <c r="H53" s="542"/>
      <c r="I53" s="542"/>
      <c r="J53" s="542"/>
      <c r="K53" s="542"/>
      <c r="L53" s="542"/>
      <c r="M53" s="542"/>
      <c r="N53" s="542"/>
      <c r="O53" s="542"/>
      <c r="P53" s="542"/>
      <c r="Q53" s="542"/>
      <c r="R53" s="542"/>
      <c r="S53" s="542"/>
      <c r="T53" s="542"/>
      <c r="U53" s="542"/>
      <c r="V53" s="542"/>
      <c r="W53" s="542"/>
      <c r="X53" s="542"/>
      <c r="Y53" s="542"/>
      <c r="Z53" s="542"/>
      <c r="AA53" s="542"/>
      <c r="AB53" s="542"/>
      <c r="AC53" s="542"/>
    </row>
    <row r="54" spans="1:29" ht="15.75" customHeight="1">
      <c r="A54" s="542"/>
      <c r="B54" s="542"/>
      <c r="C54" s="542"/>
      <c r="D54" s="542"/>
      <c r="E54" s="542"/>
      <c r="F54" s="542"/>
      <c r="G54" s="542"/>
      <c r="H54" s="542"/>
      <c r="I54" s="542"/>
      <c r="J54" s="542"/>
      <c r="K54" s="542"/>
      <c r="L54" s="542"/>
      <c r="M54" s="542"/>
      <c r="N54" s="542"/>
      <c r="O54" s="542"/>
      <c r="P54" s="542"/>
      <c r="Q54" s="542"/>
      <c r="R54" s="542"/>
      <c r="S54" s="542"/>
      <c r="T54" s="542"/>
      <c r="U54" s="542"/>
      <c r="V54" s="542"/>
      <c r="W54" s="542"/>
      <c r="X54" s="542"/>
      <c r="Y54" s="542"/>
      <c r="Z54" s="542"/>
      <c r="AA54" s="542"/>
      <c r="AB54" s="542"/>
      <c r="AC54" s="542"/>
    </row>
    <row r="55" spans="1:29" ht="15.75" customHeight="1">
      <c r="A55" s="542"/>
      <c r="B55" s="542"/>
      <c r="C55" s="542"/>
      <c r="D55" s="542"/>
      <c r="E55" s="542"/>
      <c r="F55" s="542"/>
      <c r="G55" s="542"/>
      <c r="H55" s="542"/>
      <c r="I55" s="542"/>
      <c r="J55" s="542"/>
      <c r="K55" s="542"/>
      <c r="L55" s="542"/>
      <c r="M55" s="542"/>
      <c r="N55" s="542"/>
      <c r="O55" s="542"/>
      <c r="P55" s="542"/>
      <c r="Q55" s="542"/>
      <c r="R55" s="542"/>
      <c r="S55" s="542"/>
      <c r="T55" s="542"/>
      <c r="U55" s="542"/>
      <c r="V55" s="542"/>
      <c r="W55" s="542"/>
      <c r="X55" s="542"/>
      <c r="Y55" s="542"/>
      <c r="Z55" s="542"/>
      <c r="AA55" s="542"/>
      <c r="AB55" s="542"/>
      <c r="AC55" s="542"/>
    </row>
    <row r="56" spans="1:29" ht="15.75" customHeight="1">
      <c r="A56" s="542"/>
      <c r="B56" s="542"/>
      <c r="C56" s="542"/>
      <c r="D56" s="542"/>
      <c r="E56" s="542"/>
      <c r="F56" s="542"/>
      <c r="G56" s="542"/>
      <c r="H56" s="542"/>
      <c r="I56" s="542"/>
      <c r="J56" s="542"/>
      <c r="K56" s="542"/>
      <c r="L56" s="542"/>
      <c r="M56" s="542"/>
      <c r="N56" s="542"/>
      <c r="O56" s="542"/>
      <c r="P56" s="542"/>
      <c r="Q56" s="542"/>
      <c r="R56" s="542"/>
      <c r="S56" s="542"/>
      <c r="T56" s="542"/>
      <c r="U56" s="542"/>
      <c r="V56" s="542"/>
      <c r="W56" s="542"/>
      <c r="X56" s="542"/>
      <c r="Y56" s="542"/>
      <c r="Z56" s="542"/>
      <c r="AA56" s="542"/>
      <c r="AB56" s="542"/>
      <c r="AC56" s="542"/>
    </row>
    <row r="57" spans="1:29" ht="15.75" customHeight="1">
      <c r="A57" s="542"/>
      <c r="B57" s="542"/>
      <c r="C57" s="542"/>
      <c r="D57" s="542"/>
      <c r="E57" s="542"/>
      <c r="F57" s="542"/>
      <c r="G57" s="542"/>
      <c r="H57" s="542"/>
      <c r="I57" s="542"/>
      <c r="J57" s="542"/>
      <c r="K57" s="542"/>
      <c r="L57" s="542"/>
      <c r="M57" s="542"/>
      <c r="N57" s="542"/>
      <c r="O57" s="542"/>
      <c r="P57" s="542"/>
      <c r="Q57" s="542"/>
      <c r="R57" s="542"/>
      <c r="S57" s="542"/>
      <c r="T57" s="542"/>
      <c r="U57" s="542"/>
      <c r="V57" s="542"/>
      <c r="W57" s="542"/>
      <c r="X57" s="542"/>
      <c r="Y57" s="542"/>
      <c r="Z57" s="542"/>
      <c r="AA57" s="542"/>
      <c r="AB57" s="542"/>
      <c r="AC57" s="542"/>
    </row>
    <row r="58" spans="1:29" ht="15.75" customHeight="1">
      <c r="A58" s="542"/>
      <c r="B58" s="542"/>
      <c r="C58" s="542"/>
      <c r="D58" s="542"/>
      <c r="E58" s="542"/>
      <c r="F58" s="542"/>
      <c r="G58" s="542"/>
      <c r="H58" s="542"/>
      <c r="I58" s="542"/>
      <c r="J58" s="542"/>
      <c r="K58" s="542"/>
      <c r="L58" s="542"/>
      <c r="M58" s="542"/>
      <c r="N58" s="542"/>
      <c r="O58" s="542"/>
      <c r="P58" s="542"/>
      <c r="Q58" s="542"/>
      <c r="R58" s="542"/>
      <c r="S58" s="542"/>
      <c r="T58" s="542"/>
      <c r="U58" s="542"/>
      <c r="V58" s="542"/>
      <c r="W58" s="542"/>
      <c r="X58" s="542"/>
      <c r="Y58" s="542"/>
      <c r="Z58" s="542"/>
      <c r="AA58" s="542"/>
      <c r="AB58" s="542"/>
      <c r="AC58" s="542"/>
    </row>
    <row r="59" spans="1:29" ht="15.75" customHeight="1">
      <c r="A59" s="542"/>
      <c r="B59" s="542"/>
      <c r="C59" s="542"/>
      <c r="D59" s="542"/>
      <c r="E59" s="542"/>
      <c r="F59" s="542"/>
      <c r="G59" s="542"/>
      <c r="H59" s="542"/>
      <c r="I59" s="542"/>
      <c r="J59" s="542"/>
      <c r="K59" s="542"/>
      <c r="L59" s="542"/>
      <c r="M59" s="542"/>
      <c r="N59" s="542"/>
      <c r="O59" s="542"/>
      <c r="P59" s="542"/>
      <c r="Q59" s="542"/>
      <c r="R59" s="542"/>
      <c r="S59" s="542"/>
      <c r="T59" s="542"/>
      <c r="U59" s="542"/>
      <c r="V59" s="542"/>
      <c r="W59" s="542"/>
      <c r="X59" s="542"/>
      <c r="Y59" s="542"/>
      <c r="Z59" s="542"/>
      <c r="AA59" s="542"/>
      <c r="AB59" s="542"/>
      <c r="AC59" s="542"/>
    </row>
    <row r="60" spans="1:29" ht="15.75" customHeight="1">
      <c r="A60" s="542"/>
      <c r="B60" s="542"/>
      <c r="C60" s="542"/>
      <c r="D60" s="542"/>
      <c r="E60" s="542"/>
      <c r="F60" s="542"/>
      <c r="G60" s="542"/>
      <c r="H60" s="542"/>
      <c r="I60" s="542"/>
      <c r="J60" s="542"/>
      <c r="K60" s="542"/>
      <c r="L60" s="542"/>
      <c r="M60" s="542"/>
      <c r="N60" s="542"/>
      <c r="O60" s="542"/>
      <c r="P60" s="542"/>
      <c r="Q60" s="542"/>
      <c r="R60" s="542"/>
      <c r="S60" s="542"/>
      <c r="T60" s="542"/>
      <c r="U60" s="542"/>
      <c r="V60" s="542"/>
      <c r="W60" s="542"/>
      <c r="X60" s="542"/>
      <c r="Y60" s="542"/>
      <c r="Z60" s="542"/>
      <c r="AA60" s="542"/>
      <c r="AB60" s="542"/>
      <c r="AC60" s="542"/>
    </row>
    <row r="61" spans="1:29" ht="15.75" customHeight="1">
      <c r="A61" s="542"/>
      <c r="B61" s="542"/>
      <c r="C61" s="542"/>
      <c r="D61" s="542"/>
      <c r="E61" s="542"/>
      <c r="F61" s="542"/>
      <c r="G61" s="542"/>
      <c r="H61" s="542"/>
      <c r="I61" s="542"/>
      <c r="J61" s="542"/>
      <c r="K61" s="542"/>
      <c r="L61" s="542"/>
      <c r="M61" s="542"/>
      <c r="N61" s="542"/>
      <c r="O61" s="542"/>
      <c r="P61" s="542"/>
      <c r="Q61" s="542"/>
      <c r="R61" s="542"/>
      <c r="S61" s="542"/>
      <c r="T61" s="542"/>
      <c r="U61" s="542"/>
      <c r="V61" s="542"/>
      <c r="W61" s="542"/>
      <c r="X61" s="542"/>
      <c r="Y61" s="542"/>
      <c r="Z61" s="542"/>
      <c r="AA61" s="542"/>
      <c r="AB61" s="542"/>
      <c r="AC61" s="542"/>
    </row>
    <row r="62" spans="1:29" ht="15.75" customHeight="1">
      <c r="A62" s="542"/>
      <c r="B62" s="542"/>
      <c r="C62" s="542"/>
      <c r="D62" s="542"/>
      <c r="E62" s="542"/>
      <c r="F62" s="542"/>
      <c r="G62" s="542"/>
      <c r="H62" s="542"/>
      <c r="I62" s="542"/>
      <c r="J62" s="542"/>
      <c r="K62" s="542"/>
      <c r="L62" s="542"/>
      <c r="M62" s="542"/>
      <c r="N62" s="542"/>
      <c r="O62" s="542"/>
      <c r="P62" s="542"/>
      <c r="Q62" s="542"/>
      <c r="R62" s="542"/>
      <c r="S62" s="542"/>
      <c r="T62" s="542"/>
      <c r="U62" s="542"/>
      <c r="V62" s="542"/>
      <c r="W62" s="542"/>
      <c r="X62" s="542"/>
      <c r="Y62" s="542"/>
      <c r="Z62" s="542"/>
      <c r="AA62" s="542"/>
      <c r="AB62" s="542"/>
      <c r="AC62" s="542"/>
    </row>
    <row r="63" spans="1:29" ht="15.75" customHeight="1">
      <c r="A63" s="542"/>
      <c r="B63" s="542"/>
      <c r="C63" s="542"/>
      <c r="D63" s="542"/>
      <c r="E63" s="542"/>
      <c r="F63" s="542"/>
      <c r="G63" s="542"/>
      <c r="H63" s="542"/>
      <c r="I63" s="542"/>
      <c r="J63" s="542"/>
      <c r="K63" s="542"/>
      <c r="L63" s="542"/>
      <c r="M63" s="542"/>
      <c r="N63" s="542"/>
      <c r="O63" s="542"/>
      <c r="P63" s="542"/>
      <c r="Q63" s="542"/>
      <c r="R63" s="542"/>
      <c r="S63" s="542"/>
      <c r="T63" s="542"/>
      <c r="U63" s="542"/>
      <c r="V63" s="542"/>
      <c r="W63" s="542"/>
      <c r="X63" s="542"/>
      <c r="Y63" s="542"/>
      <c r="Z63" s="542"/>
      <c r="AA63" s="542"/>
      <c r="AB63" s="542"/>
      <c r="AC63" s="542"/>
    </row>
    <row r="64" spans="1:29" ht="15.75" customHeight="1">
      <c r="A64" s="542"/>
      <c r="B64" s="542"/>
      <c r="C64" s="542"/>
      <c r="D64" s="542"/>
      <c r="E64" s="542"/>
      <c r="F64" s="542"/>
      <c r="G64" s="542"/>
      <c r="H64" s="542"/>
      <c r="I64" s="542"/>
      <c r="J64" s="542"/>
      <c r="K64" s="542"/>
      <c r="L64" s="542"/>
      <c r="M64" s="542"/>
      <c r="N64" s="542"/>
      <c r="O64" s="542"/>
      <c r="P64" s="542"/>
      <c r="Q64" s="542"/>
      <c r="R64" s="542"/>
      <c r="S64" s="542"/>
      <c r="T64" s="542"/>
      <c r="U64" s="542"/>
      <c r="V64" s="542"/>
      <c r="W64" s="542"/>
      <c r="X64" s="542"/>
      <c r="Y64" s="542"/>
      <c r="Z64" s="542"/>
      <c r="AA64" s="542"/>
      <c r="AB64" s="542"/>
      <c r="AC64" s="542"/>
    </row>
    <row r="65" spans="1:29" ht="15.75" customHeight="1">
      <c r="A65" s="542"/>
      <c r="B65" s="542"/>
      <c r="C65" s="542"/>
      <c r="D65" s="542"/>
      <c r="E65" s="542"/>
      <c r="F65" s="542"/>
      <c r="G65" s="542"/>
      <c r="H65" s="542"/>
      <c r="I65" s="542"/>
      <c r="J65" s="542"/>
      <c r="K65" s="542"/>
      <c r="L65" s="542"/>
      <c r="M65" s="542"/>
      <c r="N65" s="542"/>
      <c r="O65" s="542"/>
      <c r="P65" s="542"/>
      <c r="Q65" s="542"/>
      <c r="R65" s="542"/>
      <c r="S65" s="542"/>
      <c r="T65" s="542"/>
      <c r="U65" s="542"/>
      <c r="V65" s="542"/>
      <c r="W65" s="542"/>
      <c r="X65" s="542"/>
      <c r="Y65" s="542"/>
      <c r="Z65" s="542"/>
      <c r="AA65" s="542"/>
      <c r="AB65" s="542"/>
      <c r="AC65" s="542"/>
    </row>
    <row r="66" spans="1:29" ht="15.75" customHeight="1">
      <c r="A66" s="542"/>
      <c r="B66" s="542"/>
      <c r="C66" s="542"/>
      <c r="D66" s="542"/>
      <c r="E66" s="542"/>
      <c r="F66" s="542"/>
      <c r="G66" s="542"/>
      <c r="H66" s="542"/>
      <c r="I66" s="542"/>
      <c r="J66" s="542"/>
      <c r="K66" s="542"/>
      <c r="L66" s="542"/>
      <c r="M66" s="542"/>
      <c r="N66" s="542"/>
      <c r="O66" s="542"/>
      <c r="P66" s="542"/>
      <c r="Q66" s="542"/>
      <c r="R66" s="542"/>
      <c r="S66" s="542"/>
      <c r="T66" s="542"/>
      <c r="U66" s="542"/>
      <c r="V66" s="542"/>
      <c r="W66" s="542"/>
      <c r="X66" s="542"/>
      <c r="Y66" s="542"/>
      <c r="Z66" s="542"/>
      <c r="AA66" s="542"/>
      <c r="AB66" s="542"/>
      <c r="AC66" s="542"/>
    </row>
    <row r="67" spans="1:29" ht="15.75" customHeight="1">
      <c r="A67" s="542"/>
      <c r="B67" s="542"/>
      <c r="C67" s="542"/>
      <c r="D67" s="542"/>
      <c r="E67" s="542"/>
      <c r="F67" s="542"/>
      <c r="G67" s="542"/>
      <c r="H67" s="542"/>
      <c r="I67" s="542"/>
      <c r="J67" s="542"/>
      <c r="K67" s="542"/>
      <c r="L67" s="542"/>
      <c r="M67" s="542"/>
      <c r="N67" s="542"/>
      <c r="O67" s="542"/>
      <c r="P67" s="542"/>
      <c r="Q67" s="542"/>
      <c r="R67" s="542"/>
      <c r="S67" s="542"/>
      <c r="T67" s="542"/>
      <c r="U67" s="542"/>
      <c r="V67" s="542"/>
      <c r="W67" s="542"/>
      <c r="X67" s="542"/>
      <c r="Y67" s="542"/>
      <c r="Z67" s="542"/>
      <c r="AA67" s="542"/>
      <c r="AB67" s="542"/>
      <c r="AC67" s="542"/>
    </row>
    <row r="68" spans="1:29" ht="15.75" customHeight="1">
      <c r="A68" s="542"/>
      <c r="B68" s="542"/>
      <c r="C68" s="542"/>
      <c r="D68" s="542"/>
      <c r="E68" s="542"/>
      <c r="F68" s="542"/>
      <c r="G68" s="542"/>
      <c r="H68" s="542"/>
      <c r="I68" s="542"/>
      <c r="J68" s="542"/>
      <c r="K68" s="542"/>
      <c r="L68" s="542"/>
      <c r="M68" s="542"/>
      <c r="N68" s="542"/>
      <c r="O68" s="542"/>
      <c r="P68" s="542"/>
      <c r="Q68" s="542"/>
      <c r="R68" s="542"/>
      <c r="S68" s="542"/>
      <c r="T68" s="542"/>
      <c r="U68" s="542"/>
      <c r="V68" s="542"/>
      <c r="W68" s="542"/>
      <c r="X68" s="542"/>
      <c r="Y68" s="542"/>
      <c r="Z68" s="542"/>
      <c r="AA68" s="542"/>
      <c r="AB68" s="542"/>
      <c r="AC68" s="542"/>
    </row>
    <row r="69" spans="1:29" ht="15.75" customHeight="1">
      <c r="A69" s="542"/>
      <c r="B69" s="542"/>
      <c r="C69" s="542"/>
      <c r="D69" s="542"/>
      <c r="E69" s="542"/>
      <c r="F69" s="542"/>
      <c r="G69" s="542"/>
      <c r="H69" s="542"/>
      <c r="I69" s="542"/>
      <c r="J69" s="542"/>
      <c r="K69" s="542"/>
      <c r="L69" s="542"/>
      <c r="M69" s="542"/>
      <c r="N69" s="542"/>
      <c r="O69" s="542"/>
      <c r="P69" s="542"/>
      <c r="Q69" s="542"/>
      <c r="R69" s="542"/>
      <c r="S69" s="542"/>
      <c r="T69" s="542"/>
      <c r="U69" s="542"/>
      <c r="V69" s="542"/>
      <c r="W69" s="542"/>
      <c r="X69" s="542"/>
      <c r="Y69" s="542"/>
      <c r="Z69" s="542"/>
      <c r="AA69" s="542"/>
      <c r="AB69" s="542"/>
      <c r="AC69" s="542"/>
    </row>
    <row r="70" spans="1:29" ht="15.75" customHeight="1">
      <c r="A70" s="542"/>
      <c r="B70" s="542"/>
      <c r="C70" s="542"/>
      <c r="D70" s="542"/>
      <c r="E70" s="542"/>
      <c r="F70" s="542"/>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row>
    <row r="71" spans="1:29" ht="15.75" customHeight="1">
      <c r="A71" s="542"/>
      <c r="B71" s="542"/>
      <c r="C71" s="542"/>
      <c r="D71" s="542"/>
      <c r="E71" s="542"/>
      <c r="F71" s="542"/>
      <c r="G71" s="542"/>
      <c r="H71" s="542"/>
      <c r="I71" s="542"/>
      <c r="J71" s="542"/>
      <c r="K71" s="542"/>
      <c r="L71" s="542"/>
      <c r="M71" s="542"/>
      <c r="N71" s="542"/>
      <c r="O71" s="542"/>
      <c r="P71" s="542"/>
      <c r="Q71" s="542"/>
      <c r="R71" s="542"/>
      <c r="S71" s="542"/>
      <c r="T71" s="542"/>
      <c r="U71" s="542"/>
      <c r="V71" s="542"/>
      <c r="W71" s="542"/>
      <c r="X71" s="542"/>
      <c r="Y71" s="542"/>
      <c r="Z71" s="542"/>
      <c r="AA71" s="542"/>
      <c r="AB71" s="542"/>
      <c r="AC71" s="542"/>
    </row>
    <row r="72" spans="1:29" ht="15.75" customHeight="1">
      <c r="A72" s="542"/>
      <c r="B72" s="542"/>
      <c r="C72" s="542"/>
      <c r="D72" s="542"/>
      <c r="E72" s="542"/>
      <c r="F72" s="542"/>
      <c r="G72" s="542"/>
      <c r="H72" s="542"/>
      <c r="I72" s="542"/>
      <c r="J72" s="542"/>
      <c r="K72" s="542"/>
      <c r="L72" s="542"/>
      <c r="M72" s="542"/>
      <c r="N72" s="542"/>
      <c r="O72" s="542"/>
      <c r="P72" s="542"/>
      <c r="Q72" s="542"/>
      <c r="R72" s="542"/>
      <c r="S72" s="542"/>
      <c r="T72" s="542"/>
      <c r="U72" s="542"/>
      <c r="V72" s="542"/>
      <c r="W72" s="542"/>
      <c r="X72" s="542"/>
      <c r="Y72" s="542"/>
      <c r="Z72" s="542"/>
      <c r="AA72" s="542"/>
      <c r="AB72" s="542"/>
      <c r="AC72" s="542"/>
    </row>
    <row r="73" spans="1:29" ht="15.75" customHeight="1">
      <c r="A73" s="542"/>
      <c r="B73" s="542"/>
      <c r="C73" s="542"/>
      <c r="D73" s="542"/>
      <c r="E73" s="542"/>
      <c r="F73" s="542"/>
      <c r="G73" s="542"/>
      <c r="H73" s="542"/>
      <c r="I73" s="542"/>
      <c r="J73" s="542"/>
      <c r="K73" s="542"/>
      <c r="L73" s="542"/>
      <c r="M73" s="542"/>
      <c r="N73" s="542"/>
      <c r="O73" s="542"/>
      <c r="P73" s="542"/>
      <c r="Q73" s="542"/>
      <c r="R73" s="542"/>
      <c r="S73" s="542"/>
      <c r="T73" s="542"/>
      <c r="U73" s="542"/>
      <c r="V73" s="542"/>
      <c r="W73" s="542"/>
      <c r="X73" s="542"/>
      <c r="Y73" s="542"/>
      <c r="Z73" s="542"/>
      <c r="AA73" s="542"/>
      <c r="AB73" s="542"/>
      <c r="AC73" s="542"/>
    </row>
    <row r="74" spans="1:29" ht="15.75" customHeight="1">
      <c r="A74" s="542"/>
      <c r="B74" s="542"/>
      <c r="C74" s="542"/>
      <c r="D74" s="542"/>
      <c r="E74" s="542"/>
      <c r="F74" s="542"/>
      <c r="G74" s="542"/>
      <c r="H74" s="542"/>
      <c r="I74" s="542"/>
      <c r="J74" s="542"/>
      <c r="K74" s="542"/>
      <c r="L74" s="542"/>
      <c r="M74" s="542"/>
      <c r="N74" s="542"/>
      <c r="O74" s="542"/>
      <c r="P74" s="542"/>
      <c r="Q74" s="542"/>
      <c r="R74" s="542"/>
      <c r="S74" s="542"/>
      <c r="T74" s="542"/>
      <c r="U74" s="542"/>
      <c r="V74" s="542"/>
      <c r="W74" s="542"/>
      <c r="X74" s="542"/>
      <c r="Y74" s="542"/>
      <c r="Z74" s="542"/>
      <c r="AA74" s="542"/>
      <c r="AB74" s="542"/>
      <c r="AC74" s="542"/>
    </row>
    <row r="75" spans="1:29" ht="15.75" customHeight="1">
      <c r="A75" s="542"/>
      <c r="B75" s="542"/>
      <c r="C75" s="542"/>
      <c r="D75" s="542"/>
      <c r="E75" s="542"/>
      <c r="F75" s="542"/>
      <c r="G75" s="542"/>
      <c r="H75" s="542"/>
      <c r="I75" s="542"/>
      <c r="J75" s="542"/>
      <c r="K75" s="542"/>
      <c r="L75" s="542"/>
      <c r="M75" s="542"/>
      <c r="N75" s="542"/>
      <c r="O75" s="542"/>
      <c r="P75" s="542"/>
      <c r="Q75" s="542"/>
      <c r="R75" s="542"/>
      <c r="S75" s="542"/>
      <c r="T75" s="542"/>
      <c r="U75" s="542"/>
      <c r="V75" s="542"/>
      <c r="W75" s="542"/>
      <c r="X75" s="542"/>
      <c r="Y75" s="542"/>
      <c r="Z75" s="542"/>
      <c r="AA75" s="542"/>
      <c r="AB75" s="542"/>
      <c r="AC75" s="542"/>
    </row>
    <row r="76" spans="1:29" ht="15.75" customHeight="1">
      <c r="A76" s="542"/>
      <c r="B76" s="542"/>
      <c r="C76" s="542"/>
      <c r="D76" s="542"/>
      <c r="E76" s="542"/>
      <c r="F76" s="542"/>
      <c r="G76" s="542"/>
      <c r="H76" s="542"/>
      <c r="I76" s="542"/>
      <c r="J76" s="542"/>
      <c r="K76" s="542"/>
      <c r="L76" s="542"/>
      <c r="M76" s="542"/>
      <c r="N76" s="542"/>
      <c r="O76" s="542"/>
      <c r="P76" s="542"/>
      <c r="Q76" s="542"/>
      <c r="R76" s="542"/>
      <c r="S76" s="542"/>
      <c r="T76" s="542"/>
      <c r="U76" s="542"/>
      <c r="V76" s="542"/>
      <c r="W76" s="542"/>
      <c r="X76" s="542"/>
      <c r="Y76" s="542"/>
      <c r="Z76" s="542"/>
      <c r="AA76" s="542"/>
      <c r="AB76" s="542"/>
      <c r="AC76" s="542"/>
    </row>
    <row r="77" spans="1:29" ht="15.75" customHeight="1">
      <c r="A77" s="542"/>
      <c r="B77" s="542"/>
      <c r="C77" s="542"/>
      <c r="D77" s="542"/>
      <c r="E77" s="542"/>
      <c r="F77" s="542"/>
      <c r="G77" s="542"/>
      <c r="H77" s="542"/>
      <c r="I77" s="542"/>
      <c r="J77" s="542"/>
      <c r="K77" s="542"/>
      <c r="L77" s="542"/>
      <c r="M77" s="542"/>
      <c r="N77" s="542"/>
      <c r="O77" s="542"/>
      <c r="P77" s="542"/>
      <c r="Q77" s="542"/>
      <c r="R77" s="542"/>
      <c r="S77" s="542"/>
      <c r="T77" s="542"/>
      <c r="U77" s="542"/>
      <c r="V77" s="542"/>
      <c r="W77" s="542"/>
      <c r="X77" s="542"/>
      <c r="Y77" s="542"/>
      <c r="Z77" s="542"/>
      <c r="AA77" s="542"/>
      <c r="AB77" s="542"/>
      <c r="AC77" s="542"/>
    </row>
    <row r="78" spans="1:29" ht="15.75" customHeight="1">
      <c r="A78" s="542"/>
      <c r="B78" s="542"/>
      <c r="C78" s="542"/>
      <c r="D78" s="542"/>
      <c r="E78" s="542"/>
      <c r="F78" s="542"/>
      <c r="G78" s="542"/>
      <c r="H78" s="542"/>
      <c r="I78" s="542"/>
      <c r="J78" s="542"/>
      <c r="K78" s="542"/>
      <c r="L78" s="542"/>
      <c r="M78" s="542"/>
      <c r="N78" s="542"/>
      <c r="O78" s="542"/>
      <c r="P78" s="542"/>
      <c r="Q78" s="542"/>
      <c r="R78" s="542"/>
      <c r="S78" s="542"/>
      <c r="T78" s="542"/>
      <c r="U78" s="542"/>
      <c r="V78" s="542"/>
      <c r="W78" s="542"/>
      <c r="X78" s="542"/>
      <c r="Y78" s="542"/>
      <c r="Z78" s="542"/>
      <c r="AA78" s="542"/>
      <c r="AB78" s="542"/>
      <c r="AC78" s="542"/>
    </row>
    <row r="79" spans="1:29" ht="15.75" customHeight="1">
      <c r="A79" s="542"/>
      <c r="B79" s="542"/>
      <c r="C79" s="542"/>
      <c r="D79" s="542"/>
      <c r="E79" s="542"/>
      <c r="F79" s="542"/>
      <c r="G79" s="542"/>
      <c r="H79" s="542"/>
      <c r="I79" s="542"/>
      <c r="J79" s="542"/>
      <c r="K79" s="542"/>
      <c r="L79" s="542"/>
      <c r="M79" s="542"/>
      <c r="N79" s="542"/>
      <c r="O79" s="542"/>
      <c r="P79" s="542"/>
      <c r="Q79" s="542"/>
      <c r="R79" s="542"/>
      <c r="S79" s="542"/>
      <c r="T79" s="542"/>
      <c r="U79" s="542"/>
      <c r="V79" s="542"/>
      <c r="W79" s="542"/>
      <c r="X79" s="542"/>
      <c r="Y79" s="542"/>
      <c r="Z79" s="542"/>
      <c r="AA79" s="542"/>
      <c r="AB79" s="542"/>
      <c r="AC79" s="542"/>
    </row>
    <row r="80" spans="1:29" ht="15.75" customHeight="1">
      <c r="A80" s="542"/>
      <c r="B80" s="542"/>
      <c r="C80" s="542"/>
      <c r="D80" s="542"/>
      <c r="E80" s="542"/>
      <c r="F80" s="542"/>
      <c r="G80" s="542"/>
      <c r="H80" s="542"/>
      <c r="I80" s="542"/>
      <c r="J80" s="542"/>
      <c r="K80" s="542"/>
      <c r="L80" s="542"/>
      <c r="M80" s="542"/>
      <c r="N80" s="542"/>
      <c r="O80" s="542"/>
      <c r="P80" s="542"/>
      <c r="Q80" s="542"/>
      <c r="R80" s="542"/>
      <c r="S80" s="542"/>
      <c r="T80" s="542"/>
      <c r="U80" s="542"/>
      <c r="V80" s="542"/>
      <c r="W80" s="542"/>
      <c r="X80" s="542"/>
      <c r="Y80" s="542"/>
      <c r="Z80" s="542"/>
      <c r="AA80" s="542"/>
      <c r="AB80" s="542"/>
      <c r="AC80" s="542"/>
    </row>
    <row r="81" spans="1:29" ht="15.75" customHeight="1">
      <c r="A81" s="542"/>
      <c r="B81" s="542"/>
      <c r="C81" s="542"/>
      <c r="D81" s="542"/>
      <c r="E81" s="542"/>
      <c r="F81" s="542"/>
      <c r="G81" s="542"/>
      <c r="H81" s="542"/>
      <c r="I81" s="542"/>
      <c r="J81" s="542"/>
      <c r="K81" s="542"/>
      <c r="L81" s="542"/>
      <c r="M81" s="542"/>
      <c r="N81" s="542"/>
      <c r="O81" s="542"/>
      <c r="P81" s="542"/>
      <c r="Q81" s="542"/>
      <c r="R81" s="542"/>
      <c r="S81" s="542"/>
      <c r="T81" s="542"/>
      <c r="U81" s="542"/>
      <c r="V81" s="542"/>
      <c r="W81" s="542"/>
      <c r="X81" s="542"/>
      <c r="Y81" s="542"/>
      <c r="Z81" s="542"/>
      <c r="AA81" s="542"/>
      <c r="AB81" s="542"/>
      <c r="AC81" s="542"/>
    </row>
    <row r="82" spans="1:29" ht="15.75" customHeight="1">
      <c r="A82" s="542"/>
      <c r="B82" s="542"/>
      <c r="C82" s="542"/>
      <c r="D82" s="542"/>
      <c r="E82" s="542"/>
      <c r="F82" s="542"/>
      <c r="G82" s="542"/>
      <c r="H82" s="542"/>
      <c r="I82" s="542"/>
      <c r="J82" s="542"/>
      <c r="K82" s="542"/>
      <c r="L82" s="542"/>
      <c r="M82" s="542"/>
      <c r="N82" s="542"/>
      <c r="O82" s="542"/>
      <c r="P82" s="542"/>
      <c r="Q82" s="542"/>
      <c r="R82" s="542"/>
      <c r="S82" s="542"/>
      <c r="T82" s="542"/>
      <c r="U82" s="542"/>
      <c r="V82" s="542"/>
      <c r="W82" s="542"/>
      <c r="X82" s="542"/>
      <c r="Y82" s="542"/>
      <c r="Z82" s="542"/>
      <c r="AA82" s="542"/>
      <c r="AB82" s="542"/>
      <c r="AC82" s="542"/>
    </row>
    <row r="83" spans="1:29" ht="15.75" customHeight="1">
      <c r="A83" s="542"/>
      <c r="B83" s="542"/>
      <c r="C83" s="542"/>
      <c r="D83" s="542"/>
      <c r="E83" s="542"/>
      <c r="F83" s="542"/>
      <c r="G83" s="542"/>
      <c r="H83" s="542"/>
      <c r="I83" s="542"/>
      <c r="J83" s="542"/>
      <c r="K83" s="542"/>
      <c r="L83" s="542"/>
      <c r="M83" s="542"/>
      <c r="N83" s="542"/>
      <c r="O83" s="542"/>
      <c r="P83" s="542"/>
      <c r="Q83" s="542"/>
      <c r="R83" s="542"/>
      <c r="S83" s="542"/>
      <c r="T83" s="542"/>
      <c r="U83" s="542"/>
      <c r="V83" s="542"/>
      <c r="W83" s="542"/>
      <c r="X83" s="542"/>
      <c r="Y83" s="542"/>
      <c r="Z83" s="542"/>
      <c r="AA83" s="542"/>
      <c r="AB83" s="542"/>
      <c r="AC83" s="542"/>
    </row>
    <row r="84" spans="1:29" ht="15.75" customHeight="1">
      <c r="A84" s="542"/>
      <c r="B84" s="542"/>
      <c r="C84" s="542"/>
      <c r="D84" s="542"/>
      <c r="E84" s="542"/>
      <c r="F84" s="542"/>
      <c r="G84" s="542"/>
      <c r="H84" s="542"/>
      <c r="I84" s="542"/>
      <c r="J84" s="542"/>
      <c r="K84" s="542"/>
      <c r="L84" s="542"/>
      <c r="M84" s="542"/>
      <c r="N84" s="542"/>
      <c r="O84" s="542"/>
      <c r="P84" s="542"/>
      <c r="Q84" s="542"/>
      <c r="R84" s="542"/>
      <c r="S84" s="542"/>
      <c r="T84" s="542"/>
      <c r="U84" s="542"/>
      <c r="V84" s="542"/>
      <c r="W84" s="542"/>
      <c r="X84" s="542"/>
      <c r="Y84" s="542"/>
      <c r="Z84" s="542"/>
      <c r="AA84" s="542"/>
      <c r="AB84" s="542"/>
      <c r="AC84" s="542"/>
    </row>
    <row r="85" spans="1:29" ht="15.75" customHeight="1">
      <c r="A85" s="542"/>
      <c r="B85" s="542"/>
      <c r="C85" s="542"/>
      <c r="D85" s="542"/>
      <c r="E85" s="542"/>
      <c r="F85" s="542"/>
      <c r="G85" s="542"/>
      <c r="H85" s="542"/>
      <c r="I85" s="542"/>
      <c r="J85" s="542"/>
      <c r="K85" s="542"/>
      <c r="L85" s="542"/>
      <c r="M85" s="542"/>
      <c r="N85" s="542"/>
      <c r="O85" s="542"/>
      <c r="P85" s="542"/>
      <c r="Q85" s="542"/>
      <c r="R85" s="542"/>
      <c r="S85" s="542"/>
      <c r="T85" s="542"/>
      <c r="U85" s="542"/>
      <c r="V85" s="542"/>
      <c r="W85" s="542"/>
      <c r="X85" s="542"/>
      <c r="Y85" s="542"/>
      <c r="Z85" s="542"/>
      <c r="AA85" s="542"/>
      <c r="AB85" s="542"/>
      <c r="AC85" s="542"/>
    </row>
    <row r="86" spans="1:29" ht="15.75" customHeight="1">
      <c r="A86" s="542"/>
      <c r="B86" s="542"/>
      <c r="C86" s="542"/>
      <c r="D86" s="542"/>
      <c r="E86" s="542"/>
      <c r="F86" s="542"/>
      <c r="G86" s="542"/>
      <c r="H86" s="542"/>
      <c r="I86" s="542"/>
      <c r="J86" s="542"/>
      <c r="K86" s="542"/>
      <c r="L86" s="542"/>
      <c r="M86" s="542"/>
      <c r="N86" s="542"/>
      <c r="O86" s="542"/>
      <c r="P86" s="542"/>
      <c r="Q86" s="542"/>
      <c r="R86" s="542"/>
      <c r="S86" s="542"/>
      <c r="T86" s="542"/>
      <c r="U86" s="542"/>
      <c r="V86" s="542"/>
      <c r="W86" s="542"/>
      <c r="X86" s="542"/>
      <c r="Y86" s="542"/>
      <c r="Z86" s="542"/>
      <c r="AA86" s="542"/>
      <c r="AB86" s="542"/>
      <c r="AC86" s="542"/>
    </row>
    <row r="87" spans="1:29" ht="15.75" customHeight="1">
      <c r="A87" s="542"/>
      <c r="B87" s="542"/>
      <c r="C87" s="542"/>
      <c r="D87" s="542"/>
      <c r="E87" s="542"/>
      <c r="F87" s="542"/>
      <c r="G87" s="542"/>
      <c r="H87" s="542"/>
      <c r="I87" s="542"/>
      <c r="J87" s="542"/>
      <c r="K87" s="542"/>
      <c r="L87" s="542"/>
      <c r="M87" s="542"/>
      <c r="N87" s="542"/>
      <c r="O87" s="542"/>
      <c r="P87" s="542"/>
      <c r="Q87" s="542"/>
      <c r="R87" s="542"/>
      <c r="S87" s="542"/>
      <c r="T87" s="542"/>
      <c r="U87" s="542"/>
      <c r="V87" s="542"/>
      <c r="W87" s="542"/>
      <c r="X87" s="542"/>
      <c r="Y87" s="542"/>
      <c r="Z87" s="542"/>
      <c r="AA87" s="542"/>
      <c r="AB87" s="542"/>
      <c r="AC87" s="542"/>
    </row>
    <row r="88" spans="1:29" ht="15.75" customHeight="1">
      <c r="A88" s="542"/>
      <c r="B88" s="542"/>
      <c r="C88" s="542"/>
      <c r="D88" s="542"/>
      <c r="E88" s="542"/>
      <c r="F88" s="542"/>
      <c r="G88" s="542"/>
      <c r="H88" s="542"/>
      <c r="I88" s="542"/>
      <c r="J88" s="542"/>
      <c r="K88" s="542"/>
      <c r="L88" s="542"/>
      <c r="M88" s="542"/>
      <c r="N88" s="542"/>
      <c r="O88" s="542"/>
      <c r="P88" s="542"/>
      <c r="Q88" s="542"/>
      <c r="R88" s="542"/>
      <c r="S88" s="542"/>
      <c r="T88" s="542"/>
      <c r="U88" s="542"/>
      <c r="V88" s="542"/>
      <c r="W88" s="542"/>
      <c r="X88" s="542"/>
      <c r="Y88" s="542"/>
      <c r="Z88" s="542"/>
      <c r="AA88" s="542"/>
      <c r="AB88" s="542"/>
      <c r="AC88" s="542"/>
    </row>
    <row r="89" spans="1:29" ht="15.75" customHeight="1">
      <c r="A89" s="542"/>
      <c r="B89" s="542"/>
      <c r="C89" s="542"/>
      <c r="D89" s="542"/>
      <c r="E89" s="542"/>
      <c r="F89" s="542"/>
      <c r="G89" s="542"/>
      <c r="H89" s="542"/>
      <c r="I89" s="542"/>
      <c r="J89" s="542"/>
      <c r="K89" s="542"/>
      <c r="L89" s="542"/>
      <c r="M89" s="542"/>
      <c r="N89" s="542"/>
      <c r="O89" s="542"/>
      <c r="P89" s="542"/>
      <c r="Q89" s="542"/>
      <c r="R89" s="542"/>
      <c r="S89" s="542"/>
      <c r="T89" s="542"/>
      <c r="U89" s="542"/>
      <c r="V89" s="542"/>
      <c r="W89" s="542"/>
      <c r="X89" s="542"/>
      <c r="Y89" s="542"/>
      <c r="Z89" s="542"/>
      <c r="AA89" s="542"/>
      <c r="AB89" s="542"/>
      <c r="AC89" s="542"/>
    </row>
    <row r="90" spans="1:29" ht="15.75" customHeight="1">
      <c r="A90" s="542"/>
      <c r="B90" s="542"/>
      <c r="C90" s="542"/>
      <c r="D90" s="542"/>
      <c r="E90" s="542"/>
      <c r="F90" s="542"/>
      <c r="G90" s="542"/>
      <c r="H90" s="542"/>
      <c r="I90" s="542"/>
      <c r="J90" s="542"/>
      <c r="K90" s="542"/>
      <c r="L90" s="542"/>
      <c r="M90" s="542"/>
      <c r="N90" s="542"/>
      <c r="O90" s="542"/>
      <c r="P90" s="542"/>
      <c r="Q90" s="542"/>
      <c r="R90" s="542"/>
      <c r="S90" s="542"/>
      <c r="T90" s="542"/>
      <c r="U90" s="542"/>
      <c r="V90" s="542"/>
      <c r="W90" s="542"/>
      <c r="X90" s="542"/>
      <c r="Y90" s="542"/>
      <c r="Z90" s="542"/>
      <c r="AA90" s="542"/>
      <c r="AB90" s="542"/>
      <c r="AC90" s="542"/>
    </row>
    <row r="91" spans="1:29" ht="15.75" customHeight="1">
      <c r="A91" s="542"/>
      <c r="B91" s="542"/>
      <c r="C91" s="542"/>
      <c r="D91" s="542"/>
      <c r="E91" s="542"/>
      <c r="F91" s="542"/>
      <c r="G91" s="542"/>
      <c r="H91" s="542"/>
      <c r="I91" s="542"/>
      <c r="J91" s="542"/>
      <c r="K91" s="542"/>
      <c r="L91" s="542"/>
      <c r="M91" s="542"/>
      <c r="N91" s="542"/>
      <c r="O91" s="542"/>
      <c r="P91" s="542"/>
      <c r="Q91" s="542"/>
      <c r="R91" s="542"/>
      <c r="S91" s="542"/>
      <c r="T91" s="542"/>
      <c r="U91" s="542"/>
      <c r="V91" s="542"/>
      <c r="W91" s="542"/>
      <c r="X91" s="542"/>
      <c r="Y91" s="542"/>
      <c r="Z91" s="542"/>
      <c r="AA91" s="542"/>
      <c r="AB91" s="542"/>
      <c r="AC91" s="542"/>
    </row>
    <row r="92" spans="1:29" ht="15.75" customHeight="1">
      <c r="A92" s="542"/>
      <c r="B92" s="542"/>
      <c r="C92" s="542"/>
      <c r="D92" s="542"/>
      <c r="E92" s="542"/>
      <c r="F92" s="542"/>
      <c r="G92" s="542"/>
      <c r="H92" s="542"/>
      <c r="I92" s="542"/>
      <c r="J92" s="542"/>
      <c r="K92" s="542"/>
      <c r="L92" s="542"/>
      <c r="M92" s="542"/>
      <c r="N92" s="542"/>
      <c r="O92" s="542"/>
      <c r="P92" s="542"/>
      <c r="Q92" s="542"/>
      <c r="R92" s="542"/>
      <c r="S92" s="542"/>
      <c r="T92" s="542"/>
      <c r="U92" s="542"/>
      <c r="V92" s="542"/>
      <c r="W92" s="542"/>
      <c r="X92" s="542"/>
      <c r="Y92" s="542"/>
      <c r="Z92" s="542"/>
      <c r="AA92" s="542"/>
      <c r="AB92" s="542"/>
      <c r="AC92" s="542"/>
    </row>
    <row r="93" spans="1:29" ht="15.75" customHeight="1">
      <c r="A93" s="542"/>
      <c r="B93" s="542"/>
      <c r="C93" s="542"/>
      <c r="D93" s="542"/>
      <c r="E93" s="542"/>
      <c r="F93" s="542"/>
      <c r="G93" s="542"/>
      <c r="H93" s="542"/>
      <c r="I93" s="542"/>
      <c r="J93" s="542"/>
      <c r="K93" s="542"/>
      <c r="L93" s="542"/>
      <c r="M93" s="542"/>
      <c r="N93" s="542"/>
      <c r="O93" s="542"/>
      <c r="P93" s="542"/>
      <c r="Q93" s="542"/>
      <c r="R93" s="542"/>
      <c r="S93" s="542"/>
      <c r="T93" s="542"/>
      <c r="U93" s="542"/>
      <c r="V93" s="542"/>
      <c r="W93" s="542"/>
      <c r="X93" s="542"/>
      <c r="Y93" s="542"/>
      <c r="Z93" s="542"/>
      <c r="AA93" s="542"/>
      <c r="AB93" s="542"/>
      <c r="AC93" s="542"/>
    </row>
    <row r="94" spans="1:29" ht="15.75" customHeight="1">
      <c r="A94" s="542"/>
      <c r="B94" s="542"/>
      <c r="C94" s="542"/>
      <c r="D94" s="542"/>
      <c r="E94" s="542"/>
      <c r="F94" s="542"/>
      <c r="G94" s="542"/>
      <c r="H94" s="542"/>
      <c r="I94" s="542"/>
      <c r="J94" s="542"/>
      <c r="K94" s="542"/>
      <c r="L94" s="542"/>
      <c r="M94" s="542"/>
      <c r="N94" s="542"/>
      <c r="O94" s="542"/>
      <c r="P94" s="542"/>
      <c r="Q94" s="542"/>
      <c r="R94" s="542"/>
      <c r="S94" s="542"/>
      <c r="T94" s="542"/>
      <c r="U94" s="542"/>
      <c r="V94" s="542"/>
      <c r="W94" s="542"/>
      <c r="X94" s="542"/>
      <c r="Y94" s="542"/>
      <c r="Z94" s="542"/>
      <c r="AA94" s="542"/>
      <c r="AB94" s="542"/>
      <c r="AC94" s="542"/>
    </row>
    <row r="95" spans="1:29" ht="15.75" customHeight="1">
      <c r="A95" s="542"/>
      <c r="B95" s="542"/>
      <c r="C95" s="542"/>
      <c r="D95" s="542"/>
      <c r="E95" s="542"/>
      <c r="F95" s="542"/>
      <c r="G95" s="542"/>
      <c r="H95" s="542"/>
      <c r="I95" s="542"/>
      <c r="J95" s="542"/>
      <c r="K95" s="542"/>
      <c r="L95" s="542"/>
      <c r="M95" s="542"/>
      <c r="N95" s="542"/>
      <c r="O95" s="542"/>
      <c r="P95" s="542"/>
      <c r="Q95" s="542"/>
      <c r="R95" s="542"/>
      <c r="S95" s="542"/>
      <c r="T95" s="542"/>
      <c r="U95" s="542"/>
      <c r="V95" s="542"/>
      <c r="W95" s="542"/>
      <c r="X95" s="542"/>
      <c r="Y95" s="542"/>
      <c r="Z95" s="542"/>
      <c r="AA95" s="542"/>
      <c r="AB95" s="542"/>
      <c r="AC95" s="542"/>
    </row>
    <row r="96" spans="1:29" ht="15.75" customHeight="1">
      <c r="A96" s="542"/>
      <c r="B96" s="542"/>
      <c r="C96" s="542"/>
      <c r="D96" s="542"/>
      <c r="E96" s="542"/>
      <c r="F96" s="542"/>
      <c r="G96" s="542"/>
      <c r="H96" s="542"/>
      <c r="I96" s="542"/>
      <c r="J96" s="542"/>
      <c r="K96" s="542"/>
      <c r="L96" s="542"/>
      <c r="M96" s="542"/>
      <c r="N96" s="542"/>
      <c r="O96" s="542"/>
      <c r="P96" s="542"/>
      <c r="Q96" s="542"/>
      <c r="R96" s="542"/>
      <c r="S96" s="542"/>
      <c r="T96" s="542"/>
      <c r="U96" s="542"/>
      <c r="V96" s="542"/>
      <c r="W96" s="542"/>
      <c r="X96" s="542"/>
      <c r="Y96" s="542"/>
      <c r="Z96" s="542"/>
      <c r="AA96" s="542"/>
      <c r="AB96" s="542"/>
      <c r="AC96" s="542"/>
    </row>
    <row r="97" spans="1:29" ht="15.75" customHeight="1">
      <c r="A97" s="542"/>
      <c r="B97" s="542"/>
      <c r="C97" s="542"/>
      <c r="D97" s="542"/>
      <c r="E97" s="542"/>
      <c r="F97" s="542"/>
      <c r="G97" s="542"/>
      <c r="H97" s="542"/>
      <c r="I97" s="542"/>
      <c r="J97" s="542"/>
      <c r="K97" s="542"/>
      <c r="L97" s="542"/>
      <c r="M97" s="542"/>
      <c r="N97" s="542"/>
      <c r="O97" s="542"/>
      <c r="P97" s="542"/>
      <c r="Q97" s="542"/>
      <c r="R97" s="542"/>
      <c r="S97" s="542"/>
      <c r="T97" s="542"/>
      <c r="U97" s="542"/>
      <c r="V97" s="542"/>
      <c r="W97" s="542"/>
      <c r="X97" s="542"/>
      <c r="Y97" s="542"/>
      <c r="Z97" s="542"/>
      <c r="AA97" s="542"/>
      <c r="AB97" s="542"/>
      <c r="AC97" s="542"/>
    </row>
    <row r="98" spans="1:29" ht="15.75" customHeight="1">
      <c r="A98" s="542"/>
      <c r="B98" s="542"/>
      <c r="C98" s="542"/>
      <c r="D98" s="542"/>
      <c r="E98" s="542"/>
      <c r="F98" s="542"/>
      <c r="G98" s="542"/>
      <c r="H98" s="542"/>
      <c r="I98" s="542"/>
      <c r="J98" s="542"/>
      <c r="K98" s="542"/>
      <c r="L98" s="542"/>
      <c r="M98" s="542"/>
      <c r="N98" s="542"/>
      <c r="O98" s="542"/>
      <c r="P98" s="542"/>
      <c r="Q98" s="542"/>
      <c r="R98" s="542"/>
      <c r="S98" s="542"/>
      <c r="T98" s="542"/>
      <c r="U98" s="542"/>
      <c r="V98" s="542"/>
      <c r="W98" s="542"/>
      <c r="X98" s="542"/>
      <c r="Y98" s="542"/>
      <c r="Z98" s="542"/>
      <c r="AA98" s="542"/>
      <c r="AB98" s="542"/>
      <c r="AC98" s="542"/>
    </row>
    <row r="99" spans="1:29" ht="15.75" customHeight="1">
      <c r="A99" s="542"/>
      <c r="B99" s="542"/>
      <c r="C99" s="542"/>
      <c r="D99" s="542"/>
      <c r="E99" s="542"/>
      <c r="F99" s="542"/>
      <c r="G99" s="542"/>
      <c r="H99" s="542"/>
      <c r="I99" s="542"/>
      <c r="J99" s="542"/>
      <c r="K99" s="542"/>
      <c r="L99" s="542"/>
      <c r="M99" s="542"/>
      <c r="N99" s="542"/>
      <c r="O99" s="542"/>
      <c r="P99" s="542"/>
      <c r="Q99" s="542"/>
      <c r="R99" s="542"/>
      <c r="S99" s="542"/>
      <c r="T99" s="542"/>
      <c r="U99" s="542"/>
      <c r="V99" s="542"/>
      <c r="W99" s="542"/>
      <c r="X99" s="542"/>
      <c r="Y99" s="542"/>
      <c r="Z99" s="542"/>
      <c r="AA99" s="542"/>
      <c r="AB99" s="542"/>
      <c r="AC99" s="542"/>
    </row>
    <row r="100" spans="1:29" ht="15.75" customHeight="1">
      <c r="A100" s="542"/>
      <c r="B100" s="542"/>
      <c r="C100" s="542"/>
      <c r="D100" s="542"/>
      <c r="E100" s="542"/>
      <c r="F100" s="542"/>
      <c r="G100" s="542"/>
      <c r="H100" s="542"/>
      <c r="I100" s="542"/>
      <c r="J100" s="542"/>
      <c r="K100" s="542"/>
      <c r="L100" s="542"/>
      <c r="M100" s="542"/>
      <c r="N100" s="542"/>
      <c r="O100" s="542"/>
      <c r="P100" s="542"/>
      <c r="Q100" s="542"/>
      <c r="R100" s="542"/>
      <c r="S100" s="542"/>
      <c r="T100" s="542"/>
      <c r="U100" s="542"/>
      <c r="V100" s="542"/>
      <c r="W100" s="542"/>
      <c r="X100" s="542"/>
      <c r="Y100" s="542"/>
      <c r="Z100" s="542"/>
      <c r="AA100" s="542"/>
      <c r="AB100" s="542"/>
      <c r="AC100" s="542"/>
    </row>
    <row r="101" spans="1:29" ht="15.75" customHeight="1">
      <c r="A101" s="542"/>
      <c r="B101" s="542"/>
      <c r="C101" s="542"/>
      <c r="D101" s="542"/>
      <c r="E101" s="542"/>
      <c r="F101" s="542"/>
      <c r="G101" s="542"/>
      <c r="H101" s="542"/>
      <c r="I101" s="542"/>
      <c r="J101" s="542"/>
      <c r="K101" s="542"/>
      <c r="L101" s="542"/>
      <c r="M101" s="542"/>
      <c r="N101" s="542"/>
      <c r="O101" s="542"/>
      <c r="P101" s="542"/>
      <c r="Q101" s="542"/>
      <c r="R101" s="542"/>
      <c r="S101" s="542"/>
      <c r="T101" s="542"/>
      <c r="U101" s="542"/>
      <c r="V101" s="542"/>
      <c r="W101" s="542"/>
      <c r="X101" s="542"/>
      <c r="Y101" s="542"/>
      <c r="Z101" s="542"/>
      <c r="AA101" s="542"/>
      <c r="AB101" s="542"/>
      <c r="AC101" s="542"/>
    </row>
    <row r="102" spans="1:29" ht="15.75" customHeight="1">
      <c r="A102" s="542"/>
      <c r="B102" s="542"/>
      <c r="C102" s="542"/>
      <c r="D102" s="542"/>
      <c r="E102" s="542"/>
      <c r="F102" s="542"/>
      <c r="G102" s="542"/>
      <c r="H102" s="542"/>
      <c r="I102" s="542"/>
      <c r="J102" s="542"/>
      <c r="K102" s="542"/>
      <c r="L102" s="542"/>
      <c r="M102" s="542"/>
      <c r="N102" s="542"/>
      <c r="O102" s="542"/>
      <c r="P102" s="542"/>
      <c r="Q102" s="542"/>
      <c r="R102" s="542"/>
      <c r="S102" s="542"/>
      <c r="T102" s="542"/>
      <c r="U102" s="542"/>
      <c r="V102" s="542"/>
      <c r="W102" s="542"/>
      <c r="X102" s="542"/>
      <c r="Y102" s="542"/>
      <c r="Z102" s="542"/>
      <c r="AA102" s="542"/>
      <c r="AB102" s="542"/>
      <c r="AC102" s="542"/>
    </row>
    <row r="103" spans="1:29" ht="15.75" customHeight="1">
      <c r="A103" s="542"/>
      <c r="B103" s="542"/>
      <c r="C103" s="542"/>
      <c r="D103" s="542"/>
      <c r="E103" s="542"/>
      <c r="F103" s="542"/>
      <c r="G103" s="542"/>
      <c r="H103" s="542"/>
      <c r="I103" s="542"/>
      <c r="J103" s="542"/>
      <c r="K103" s="542"/>
      <c r="L103" s="542"/>
      <c r="M103" s="542"/>
      <c r="N103" s="542"/>
      <c r="O103" s="542"/>
      <c r="P103" s="542"/>
      <c r="Q103" s="542"/>
      <c r="R103" s="542"/>
      <c r="S103" s="542"/>
      <c r="T103" s="542"/>
      <c r="U103" s="542"/>
      <c r="V103" s="542"/>
      <c r="W103" s="542"/>
      <c r="X103" s="542"/>
      <c r="Y103" s="542"/>
      <c r="Z103" s="542"/>
      <c r="AA103" s="542"/>
      <c r="AB103" s="542"/>
      <c r="AC103" s="542"/>
    </row>
    <row r="104" spans="1:29" ht="15.75" customHeight="1">
      <c r="A104" s="542"/>
      <c r="B104" s="542"/>
      <c r="C104" s="542"/>
      <c r="D104" s="542"/>
      <c r="E104" s="542"/>
      <c r="F104" s="542"/>
      <c r="G104" s="542"/>
      <c r="H104" s="542"/>
      <c r="I104" s="542"/>
      <c r="J104" s="542"/>
      <c r="K104" s="542"/>
      <c r="L104" s="542"/>
      <c r="M104" s="542"/>
      <c r="N104" s="542"/>
      <c r="O104" s="542"/>
      <c r="P104" s="542"/>
      <c r="Q104" s="542"/>
      <c r="R104" s="542"/>
      <c r="S104" s="542"/>
      <c r="T104" s="542"/>
      <c r="U104" s="542"/>
      <c r="V104" s="542"/>
      <c r="W104" s="542"/>
      <c r="X104" s="542"/>
      <c r="Y104" s="542"/>
      <c r="Z104" s="542"/>
      <c r="AA104" s="542"/>
      <c r="AB104" s="542"/>
      <c r="AC104" s="542"/>
    </row>
    <row r="105" spans="1:29" ht="15.75" customHeight="1">
      <c r="A105" s="542"/>
      <c r="B105" s="542"/>
      <c r="C105" s="542"/>
      <c r="D105" s="542"/>
      <c r="E105" s="542"/>
      <c r="F105" s="542"/>
      <c r="G105" s="542"/>
      <c r="H105" s="542"/>
      <c r="I105" s="542"/>
      <c r="J105" s="542"/>
      <c r="K105" s="542"/>
      <c r="L105" s="542"/>
      <c r="M105" s="542"/>
      <c r="N105" s="542"/>
      <c r="O105" s="542"/>
      <c r="P105" s="542"/>
      <c r="Q105" s="542"/>
      <c r="R105" s="542"/>
      <c r="S105" s="542"/>
      <c r="T105" s="542"/>
      <c r="U105" s="542"/>
      <c r="V105" s="542"/>
      <c r="W105" s="542"/>
      <c r="X105" s="542"/>
      <c r="Y105" s="542"/>
      <c r="Z105" s="542"/>
      <c r="AA105" s="542"/>
      <c r="AB105" s="542"/>
      <c r="AC105" s="542"/>
    </row>
    <row r="106" spans="1:29" ht="15.75" customHeight="1">
      <c r="A106" s="542"/>
      <c r="B106" s="542"/>
      <c r="C106" s="542"/>
      <c r="D106" s="542"/>
      <c r="E106" s="542"/>
      <c r="F106" s="542"/>
      <c r="G106" s="542"/>
      <c r="H106" s="542"/>
      <c r="I106" s="542"/>
      <c r="J106" s="542"/>
      <c r="K106" s="542"/>
      <c r="L106" s="542"/>
      <c r="M106" s="542"/>
      <c r="N106" s="542"/>
      <c r="O106" s="542"/>
      <c r="P106" s="542"/>
      <c r="Q106" s="542"/>
      <c r="R106" s="542"/>
      <c r="S106" s="542"/>
      <c r="T106" s="542"/>
      <c r="U106" s="542"/>
      <c r="V106" s="542"/>
      <c r="W106" s="542"/>
      <c r="X106" s="542"/>
      <c r="Y106" s="542"/>
      <c r="Z106" s="542"/>
      <c r="AA106" s="542"/>
      <c r="AB106" s="542"/>
      <c r="AC106" s="542"/>
    </row>
    <row r="107" spans="1:29" ht="15.75" customHeight="1">
      <c r="A107" s="542"/>
      <c r="B107" s="542"/>
      <c r="C107" s="542"/>
      <c r="D107" s="542"/>
      <c r="E107" s="542"/>
      <c r="F107" s="542"/>
      <c r="G107" s="542"/>
      <c r="H107" s="542"/>
      <c r="I107" s="542"/>
      <c r="J107" s="542"/>
      <c r="K107" s="542"/>
      <c r="L107" s="542"/>
      <c r="M107" s="542"/>
      <c r="N107" s="542"/>
      <c r="O107" s="542"/>
      <c r="P107" s="542"/>
      <c r="Q107" s="542"/>
      <c r="R107" s="542"/>
      <c r="S107" s="542"/>
      <c r="T107" s="542"/>
      <c r="U107" s="542"/>
      <c r="V107" s="542"/>
      <c r="W107" s="542"/>
      <c r="X107" s="542"/>
      <c r="Y107" s="542"/>
      <c r="Z107" s="542"/>
      <c r="AA107" s="542"/>
      <c r="AB107" s="542"/>
      <c r="AC107" s="542"/>
    </row>
    <row r="108" spans="1:29" ht="15.75" customHeight="1">
      <c r="A108" s="542"/>
      <c r="B108" s="542"/>
      <c r="C108" s="542"/>
      <c r="D108" s="542"/>
      <c r="E108" s="542"/>
      <c r="F108" s="542"/>
      <c r="G108" s="542"/>
      <c r="H108" s="542"/>
      <c r="I108" s="542"/>
      <c r="J108" s="542"/>
      <c r="K108" s="542"/>
      <c r="L108" s="542"/>
      <c r="M108" s="542"/>
      <c r="N108" s="542"/>
      <c r="O108" s="542"/>
      <c r="P108" s="542"/>
      <c r="Q108" s="542"/>
      <c r="R108" s="542"/>
      <c r="S108" s="542"/>
      <c r="T108" s="542"/>
      <c r="U108" s="542"/>
      <c r="V108" s="542"/>
      <c r="W108" s="542"/>
      <c r="X108" s="542"/>
      <c r="Y108" s="542"/>
      <c r="Z108" s="542"/>
      <c r="AA108" s="542"/>
      <c r="AB108" s="542"/>
      <c r="AC108" s="542"/>
    </row>
    <row r="109" spans="1:29" ht="15.75" customHeight="1">
      <c r="A109" s="542"/>
      <c r="B109" s="542"/>
      <c r="C109" s="542"/>
      <c r="D109" s="542"/>
      <c r="E109" s="542"/>
      <c r="F109" s="542"/>
      <c r="G109" s="542"/>
      <c r="H109" s="542"/>
      <c r="I109" s="542"/>
      <c r="J109" s="542"/>
      <c r="K109" s="542"/>
      <c r="L109" s="542"/>
      <c r="M109" s="542"/>
      <c r="N109" s="542"/>
      <c r="O109" s="542"/>
      <c r="P109" s="542"/>
      <c r="Q109" s="542"/>
      <c r="R109" s="542"/>
      <c r="S109" s="542"/>
      <c r="T109" s="542"/>
      <c r="U109" s="542"/>
      <c r="V109" s="542"/>
      <c r="W109" s="542"/>
      <c r="X109" s="542"/>
      <c r="Y109" s="542"/>
      <c r="Z109" s="542"/>
      <c r="AA109" s="542"/>
      <c r="AB109" s="542"/>
      <c r="AC109" s="542"/>
    </row>
    <row r="110" spans="1:29" ht="15.75" customHeight="1">
      <c r="A110" s="542"/>
      <c r="B110" s="542"/>
      <c r="C110" s="542"/>
      <c r="D110" s="542"/>
      <c r="E110" s="542"/>
      <c r="F110" s="542"/>
      <c r="G110" s="542"/>
      <c r="H110" s="542"/>
      <c r="I110" s="542"/>
      <c r="J110" s="542"/>
      <c r="K110" s="542"/>
      <c r="L110" s="542"/>
      <c r="M110" s="542"/>
      <c r="N110" s="542"/>
      <c r="O110" s="542"/>
      <c r="P110" s="542"/>
      <c r="Q110" s="542"/>
      <c r="R110" s="542"/>
      <c r="S110" s="542"/>
      <c r="T110" s="542"/>
      <c r="U110" s="542"/>
      <c r="V110" s="542"/>
      <c r="W110" s="542"/>
      <c r="X110" s="542"/>
      <c r="Y110" s="542"/>
      <c r="Z110" s="542"/>
      <c r="AA110" s="542"/>
      <c r="AB110" s="542"/>
      <c r="AC110" s="542"/>
    </row>
    <row r="111" spans="1:29" ht="15.75" customHeight="1">
      <c r="A111" s="542"/>
      <c r="B111" s="542"/>
      <c r="C111" s="542"/>
      <c r="D111" s="542"/>
      <c r="E111" s="542"/>
      <c r="F111" s="542"/>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row>
    <row r="112" spans="1:29" ht="15.75" customHeight="1">
      <c r="A112" s="542"/>
      <c r="B112" s="542"/>
      <c r="C112" s="542"/>
      <c r="D112" s="542"/>
      <c r="E112" s="542"/>
      <c r="F112" s="542"/>
      <c r="G112" s="542"/>
      <c r="H112" s="542"/>
      <c r="I112" s="542"/>
      <c r="J112" s="542"/>
      <c r="K112" s="542"/>
      <c r="L112" s="542"/>
      <c r="M112" s="542"/>
      <c r="N112" s="542"/>
      <c r="O112" s="542"/>
      <c r="P112" s="542"/>
      <c r="Q112" s="542"/>
      <c r="R112" s="542"/>
      <c r="S112" s="542"/>
      <c r="T112" s="542"/>
      <c r="U112" s="542"/>
      <c r="V112" s="542"/>
      <c r="W112" s="542"/>
      <c r="X112" s="542"/>
      <c r="Y112" s="542"/>
      <c r="Z112" s="542"/>
      <c r="AA112" s="542"/>
      <c r="AB112" s="542"/>
      <c r="AC112" s="542"/>
    </row>
    <row r="113" spans="1:29" ht="15.75" customHeight="1">
      <c r="A113" s="542"/>
      <c r="B113" s="542"/>
      <c r="C113" s="542"/>
      <c r="D113" s="542"/>
      <c r="E113" s="542"/>
      <c r="F113" s="542"/>
      <c r="G113" s="542"/>
      <c r="H113" s="542"/>
      <c r="I113" s="542"/>
      <c r="J113" s="542"/>
      <c r="K113" s="542"/>
      <c r="L113" s="542"/>
      <c r="M113" s="542"/>
      <c r="N113" s="542"/>
      <c r="O113" s="542"/>
      <c r="P113" s="542"/>
      <c r="Q113" s="542"/>
      <c r="R113" s="542"/>
      <c r="S113" s="542"/>
      <c r="T113" s="542"/>
      <c r="U113" s="542"/>
      <c r="V113" s="542"/>
      <c r="W113" s="542"/>
      <c r="X113" s="542"/>
      <c r="Y113" s="542"/>
      <c r="Z113" s="542"/>
      <c r="AA113" s="542"/>
      <c r="AB113" s="542"/>
      <c r="AC113" s="542"/>
    </row>
    <row r="114" spans="1:29" ht="15.75" customHeight="1">
      <c r="A114" s="542"/>
      <c r="B114" s="542"/>
      <c r="C114" s="542"/>
      <c r="D114" s="542"/>
      <c r="E114" s="542"/>
      <c r="F114" s="542"/>
      <c r="G114" s="542"/>
      <c r="H114" s="542"/>
      <c r="I114" s="542"/>
      <c r="J114" s="542"/>
      <c r="K114" s="542"/>
      <c r="L114" s="542"/>
      <c r="M114" s="542"/>
      <c r="N114" s="542"/>
      <c r="O114" s="542"/>
      <c r="P114" s="542"/>
      <c r="Q114" s="542"/>
      <c r="R114" s="542"/>
      <c r="S114" s="542"/>
      <c r="T114" s="542"/>
      <c r="U114" s="542"/>
      <c r="V114" s="542"/>
      <c r="W114" s="542"/>
      <c r="X114" s="542"/>
      <c r="Y114" s="542"/>
      <c r="Z114" s="542"/>
      <c r="AA114" s="542"/>
      <c r="AB114" s="542"/>
      <c r="AC114" s="542"/>
    </row>
    <row r="115" spans="1:29" ht="15.75" customHeight="1">
      <c r="A115" s="542"/>
      <c r="B115" s="542"/>
      <c r="C115" s="542"/>
      <c r="D115" s="542"/>
      <c r="E115" s="542"/>
      <c r="F115" s="542"/>
      <c r="G115" s="542"/>
      <c r="H115" s="542"/>
      <c r="I115" s="542"/>
      <c r="J115" s="542"/>
      <c r="K115" s="542"/>
      <c r="L115" s="542"/>
      <c r="M115" s="542"/>
      <c r="N115" s="542"/>
      <c r="O115" s="542"/>
      <c r="P115" s="542"/>
      <c r="Q115" s="542"/>
      <c r="R115" s="542"/>
      <c r="S115" s="542"/>
      <c r="T115" s="542"/>
      <c r="U115" s="542"/>
      <c r="V115" s="542"/>
      <c r="W115" s="542"/>
      <c r="X115" s="542"/>
      <c r="Y115" s="542"/>
      <c r="Z115" s="542"/>
      <c r="AA115" s="542"/>
      <c r="AB115" s="542"/>
      <c r="AC115" s="542"/>
    </row>
    <row r="116" spans="1:29" ht="15.75" customHeight="1">
      <c r="A116" s="542"/>
      <c r="B116" s="542"/>
      <c r="C116" s="542"/>
      <c r="D116" s="542"/>
      <c r="E116" s="542"/>
      <c r="F116" s="542"/>
      <c r="G116" s="542"/>
      <c r="H116" s="542"/>
      <c r="I116" s="542"/>
      <c r="J116" s="542"/>
      <c r="K116" s="542"/>
      <c r="L116" s="542"/>
      <c r="M116" s="542"/>
      <c r="N116" s="542"/>
      <c r="O116" s="542"/>
      <c r="P116" s="542"/>
      <c r="Q116" s="542"/>
      <c r="R116" s="542"/>
      <c r="S116" s="542"/>
      <c r="T116" s="542"/>
      <c r="U116" s="542"/>
      <c r="V116" s="542"/>
      <c r="W116" s="542"/>
      <c r="X116" s="542"/>
      <c r="Y116" s="542"/>
      <c r="Z116" s="542"/>
      <c r="AA116" s="542"/>
      <c r="AB116" s="542"/>
      <c r="AC116" s="542"/>
    </row>
    <row r="117" spans="1:29" ht="15.75" customHeight="1">
      <c r="A117" s="542"/>
      <c r="B117" s="542"/>
      <c r="C117" s="542"/>
      <c r="D117" s="542"/>
      <c r="E117" s="542"/>
      <c r="F117" s="542"/>
      <c r="G117" s="542"/>
      <c r="H117" s="542"/>
      <c r="I117" s="542"/>
      <c r="J117" s="542"/>
      <c r="K117" s="542"/>
      <c r="L117" s="542"/>
      <c r="M117" s="542"/>
      <c r="N117" s="542"/>
      <c r="O117" s="542"/>
      <c r="P117" s="542"/>
      <c r="Q117" s="542"/>
      <c r="R117" s="542"/>
      <c r="S117" s="542"/>
      <c r="T117" s="542"/>
      <c r="U117" s="542"/>
      <c r="V117" s="542"/>
      <c r="W117" s="542"/>
      <c r="X117" s="542"/>
      <c r="Y117" s="542"/>
      <c r="Z117" s="542"/>
      <c r="AA117" s="542"/>
      <c r="AB117" s="542"/>
      <c r="AC117" s="542"/>
    </row>
    <row r="118" spans="1:29" ht="15.75" customHeight="1">
      <c r="A118" s="542"/>
      <c r="B118" s="542"/>
      <c r="C118" s="542"/>
      <c r="D118" s="542"/>
      <c r="E118" s="542"/>
      <c r="F118" s="542"/>
      <c r="G118" s="542"/>
      <c r="H118" s="542"/>
      <c r="I118" s="542"/>
      <c r="J118" s="542"/>
      <c r="K118" s="542"/>
      <c r="L118" s="542"/>
      <c r="M118" s="542"/>
      <c r="N118" s="542"/>
      <c r="O118" s="542"/>
      <c r="P118" s="542"/>
      <c r="Q118" s="542"/>
      <c r="R118" s="542"/>
      <c r="S118" s="542"/>
      <c r="T118" s="542"/>
      <c r="U118" s="542"/>
      <c r="V118" s="542"/>
      <c r="W118" s="542"/>
      <c r="X118" s="542"/>
      <c r="Y118" s="542"/>
      <c r="Z118" s="542"/>
      <c r="AA118" s="542"/>
      <c r="AB118" s="542"/>
      <c r="AC118" s="542"/>
    </row>
    <row r="119" spans="1:29" ht="15.75" customHeight="1">
      <c r="A119" s="542"/>
      <c r="B119" s="542"/>
      <c r="C119" s="542"/>
      <c r="D119" s="542"/>
      <c r="E119" s="542"/>
      <c r="F119" s="542"/>
      <c r="G119" s="542"/>
      <c r="H119" s="542"/>
      <c r="I119" s="542"/>
      <c r="J119" s="542"/>
      <c r="K119" s="542"/>
      <c r="L119" s="542"/>
      <c r="M119" s="542"/>
      <c r="N119" s="542"/>
      <c r="O119" s="542"/>
      <c r="P119" s="542"/>
      <c r="Q119" s="542"/>
      <c r="R119" s="542"/>
      <c r="S119" s="542"/>
      <c r="T119" s="542"/>
      <c r="U119" s="542"/>
      <c r="V119" s="542"/>
      <c r="W119" s="542"/>
      <c r="X119" s="542"/>
      <c r="Y119" s="542"/>
      <c r="Z119" s="542"/>
      <c r="AA119" s="542"/>
      <c r="AB119" s="542"/>
      <c r="AC119" s="542"/>
    </row>
    <row r="120" spans="1:29" ht="15.75" customHeight="1">
      <c r="A120" s="542"/>
      <c r="B120" s="542"/>
      <c r="C120" s="542"/>
      <c r="D120" s="542"/>
      <c r="E120" s="542"/>
      <c r="F120" s="542"/>
      <c r="G120" s="542"/>
      <c r="H120" s="542"/>
      <c r="I120" s="542"/>
      <c r="J120" s="542"/>
      <c r="K120" s="542"/>
      <c r="L120" s="542"/>
      <c r="M120" s="542"/>
      <c r="N120" s="542"/>
      <c r="O120" s="542"/>
      <c r="P120" s="542"/>
      <c r="Q120" s="542"/>
      <c r="R120" s="542"/>
      <c r="S120" s="542"/>
      <c r="T120" s="542"/>
      <c r="U120" s="542"/>
      <c r="V120" s="542"/>
      <c r="W120" s="542"/>
      <c r="X120" s="542"/>
      <c r="Y120" s="542"/>
      <c r="Z120" s="542"/>
      <c r="AA120" s="542"/>
      <c r="AB120" s="542"/>
      <c r="AC120" s="542"/>
    </row>
    <row r="121" spans="1:29" ht="15.75" customHeight="1">
      <c r="A121" s="542"/>
      <c r="B121" s="542"/>
      <c r="C121" s="542"/>
      <c r="D121" s="542"/>
      <c r="E121" s="542"/>
      <c r="F121" s="542"/>
      <c r="G121" s="542"/>
      <c r="H121" s="542"/>
      <c r="I121" s="542"/>
      <c r="J121" s="542"/>
      <c r="K121" s="542"/>
      <c r="L121" s="542"/>
      <c r="M121" s="542"/>
      <c r="N121" s="542"/>
      <c r="O121" s="542"/>
      <c r="P121" s="542"/>
      <c r="Q121" s="542"/>
      <c r="R121" s="542"/>
      <c r="S121" s="542"/>
      <c r="T121" s="542"/>
      <c r="U121" s="542"/>
      <c r="V121" s="542"/>
      <c r="W121" s="542"/>
      <c r="X121" s="542"/>
      <c r="Y121" s="542"/>
      <c r="Z121" s="542"/>
      <c r="AA121" s="542"/>
      <c r="AB121" s="542"/>
      <c r="AC121" s="542"/>
    </row>
    <row r="122" spans="1:29" ht="15.75" customHeight="1">
      <c r="A122" s="542"/>
      <c r="B122" s="542"/>
      <c r="C122" s="542"/>
      <c r="D122" s="542"/>
      <c r="E122" s="542"/>
      <c r="F122" s="542"/>
      <c r="G122" s="542"/>
      <c r="H122" s="542"/>
      <c r="I122" s="542"/>
      <c r="J122" s="542"/>
      <c r="K122" s="542"/>
      <c r="L122" s="542"/>
      <c r="M122" s="542"/>
      <c r="N122" s="542"/>
      <c r="O122" s="542"/>
      <c r="P122" s="542"/>
      <c r="Q122" s="542"/>
      <c r="R122" s="542"/>
      <c r="S122" s="542"/>
      <c r="T122" s="542"/>
      <c r="U122" s="542"/>
      <c r="V122" s="542"/>
      <c r="W122" s="542"/>
      <c r="X122" s="542"/>
      <c r="Y122" s="542"/>
      <c r="Z122" s="542"/>
      <c r="AA122" s="542"/>
      <c r="AB122" s="542"/>
      <c r="AC122" s="542"/>
    </row>
    <row r="123" spans="1:29" ht="15.75" customHeight="1">
      <c r="A123" s="542"/>
      <c r="B123" s="542"/>
      <c r="C123" s="542"/>
      <c r="D123" s="542"/>
      <c r="E123" s="542"/>
      <c r="F123" s="542"/>
      <c r="G123" s="542"/>
      <c r="H123" s="542"/>
      <c r="I123" s="542"/>
      <c r="J123" s="542"/>
      <c r="K123" s="542"/>
      <c r="L123" s="542"/>
      <c r="M123" s="542"/>
      <c r="N123" s="542"/>
      <c r="O123" s="542"/>
      <c r="P123" s="542"/>
      <c r="Q123" s="542"/>
      <c r="R123" s="542"/>
      <c r="S123" s="542"/>
      <c r="T123" s="542"/>
      <c r="U123" s="542"/>
      <c r="V123" s="542"/>
      <c r="W123" s="542"/>
      <c r="X123" s="542"/>
      <c r="Y123" s="542"/>
      <c r="Z123" s="542"/>
      <c r="AA123" s="542"/>
      <c r="AB123" s="542"/>
      <c r="AC123" s="542"/>
    </row>
    <row r="124" spans="1:29" ht="15.75" customHeight="1">
      <c r="A124" s="542"/>
      <c r="B124" s="542"/>
      <c r="C124" s="542"/>
      <c r="D124" s="542"/>
      <c r="E124" s="542"/>
      <c r="F124" s="542"/>
      <c r="G124" s="542"/>
      <c r="H124" s="542"/>
      <c r="I124" s="542"/>
      <c r="J124" s="542"/>
      <c r="K124" s="542"/>
      <c r="L124" s="542"/>
      <c r="M124" s="542"/>
      <c r="N124" s="542"/>
      <c r="O124" s="542"/>
      <c r="P124" s="542"/>
      <c r="Q124" s="542"/>
      <c r="R124" s="542"/>
      <c r="S124" s="542"/>
      <c r="T124" s="542"/>
      <c r="U124" s="542"/>
      <c r="V124" s="542"/>
      <c r="W124" s="542"/>
      <c r="X124" s="542"/>
      <c r="Y124" s="542"/>
      <c r="Z124" s="542"/>
      <c r="AA124" s="542"/>
      <c r="AB124" s="542"/>
      <c r="AC124" s="542"/>
    </row>
    <row r="125" spans="1:29" ht="15.75" customHeight="1">
      <c r="A125" s="542"/>
      <c r="B125" s="542"/>
      <c r="C125" s="542"/>
      <c r="D125" s="542"/>
      <c r="E125" s="542"/>
      <c r="F125" s="542"/>
      <c r="G125" s="542"/>
      <c r="H125" s="542"/>
      <c r="I125" s="542"/>
      <c r="J125" s="542"/>
      <c r="K125" s="542"/>
      <c r="L125" s="542"/>
      <c r="M125" s="542"/>
      <c r="N125" s="542"/>
      <c r="O125" s="542"/>
      <c r="P125" s="542"/>
      <c r="Q125" s="542"/>
      <c r="R125" s="542"/>
      <c r="S125" s="542"/>
      <c r="T125" s="542"/>
      <c r="U125" s="542"/>
      <c r="V125" s="542"/>
      <c r="W125" s="542"/>
      <c r="X125" s="542"/>
      <c r="Y125" s="542"/>
      <c r="Z125" s="542"/>
      <c r="AA125" s="542"/>
      <c r="AB125" s="542"/>
      <c r="AC125" s="542"/>
    </row>
    <row r="126" spans="1:29" ht="15.75" customHeight="1">
      <c r="A126" s="542"/>
      <c r="B126" s="542"/>
      <c r="C126" s="542"/>
      <c r="D126" s="542"/>
      <c r="E126" s="542"/>
      <c r="F126" s="542"/>
      <c r="G126" s="542"/>
      <c r="H126" s="542"/>
      <c r="I126" s="542"/>
      <c r="J126" s="542"/>
      <c r="K126" s="542"/>
      <c r="L126" s="542"/>
      <c r="M126" s="542"/>
      <c r="N126" s="542"/>
      <c r="O126" s="542"/>
      <c r="P126" s="542"/>
      <c r="Q126" s="542"/>
      <c r="R126" s="542"/>
      <c r="S126" s="542"/>
      <c r="T126" s="542"/>
      <c r="U126" s="542"/>
      <c r="V126" s="542"/>
      <c r="W126" s="542"/>
      <c r="X126" s="542"/>
      <c r="Y126" s="542"/>
      <c r="Z126" s="542"/>
      <c r="AA126" s="542"/>
      <c r="AB126" s="542"/>
      <c r="AC126" s="542"/>
    </row>
    <row r="127" spans="1:29" ht="15.75" customHeight="1">
      <c r="A127" s="542"/>
      <c r="B127" s="542"/>
      <c r="C127" s="542"/>
      <c r="D127" s="542"/>
      <c r="E127" s="542"/>
      <c r="F127" s="542"/>
      <c r="G127" s="542"/>
      <c r="H127" s="542"/>
      <c r="I127" s="542"/>
      <c r="J127" s="542"/>
      <c r="K127" s="542"/>
      <c r="L127" s="542"/>
      <c r="M127" s="542"/>
      <c r="N127" s="542"/>
      <c r="O127" s="542"/>
      <c r="P127" s="542"/>
      <c r="Q127" s="542"/>
      <c r="R127" s="542"/>
      <c r="S127" s="542"/>
      <c r="T127" s="542"/>
      <c r="U127" s="542"/>
      <c r="V127" s="542"/>
      <c r="W127" s="542"/>
      <c r="X127" s="542"/>
      <c r="Y127" s="542"/>
      <c r="Z127" s="542"/>
      <c r="AA127" s="542"/>
      <c r="AB127" s="542"/>
      <c r="AC127" s="542"/>
    </row>
    <row r="128" spans="1:29" ht="15.75" customHeight="1">
      <c r="A128" s="542"/>
      <c r="B128" s="542"/>
      <c r="C128" s="542"/>
      <c r="D128" s="542"/>
      <c r="E128" s="542"/>
      <c r="F128" s="542"/>
      <c r="G128" s="542"/>
      <c r="H128" s="542"/>
      <c r="I128" s="542"/>
      <c r="J128" s="542"/>
      <c r="K128" s="542"/>
      <c r="L128" s="542"/>
      <c r="M128" s="542"/>
      <c r="N128" s="542"/>
      <c r="O128" s="542"/>
      <c r="P128" s="542"/>
      <c r="Q128" s="542"/>
      <c r="R128" s="542"/>
      <c r="S128" s="542"/>
      <c r="T128" s="542"/>
      <c r="U128" s="542"/>
      <c r="V128" s="542"/>
      <c r="W128" s="542"/>
      <c r="X128" s="542"/>
      <c r="Y128" s="542"/>
      <c r="Z128" s="542"/>
      <c r="AA128" s="542"/>
      <c r="AB128" s="542"/>
      <c r="AC128" s="542"/>
    </row>
    <row r="129" spans="1:29" ht="15.75" customHeight="1">
      <c r="A129" s="542"/>
      <c r="B129" s="542"/>
      <c r="C129" s="542"/>
      <c r="D129" s="542"/>
      <c r="E129" s="542"/>
      <c r="F129" s="542"/>
      <c r="G129" s="542"/>
      <c r="H129" s="542"/>
      <c r="I129" s="542"/>
      <c r="J129" s="542"/>
      <c r="K129" s="542"/>
      <c r="L129" s="542"/>
      <c r="M129" s="542"/>
      <c r="N129" s="542"/>
      <c r="O129" s="542"/>
      <c r="P129" s="542"/>
      <c r="Q129" s="542"/>
      <c r="R129" s="542"/>
      <c r="S129" s="542"/>
      <c r="T129" s="542"/>
      <c r="U129" s="542"/>
      <c r="V129" s="542"/>
      <c r="W129" s="542"/>
      <c r="X129" s="542"/>
      <c r="Y129" s="542"/>
      <c r="Z129" s="542"/>
      <c r="AA129" s="542"/>
      <c r="AB129" s="542"/>
      <c r="AC129" s="542"/>
    </row>
    <row r="130" spans="1:29" ht="15.75" customHeight="1">
      <c r="A130" s="542"/>
      <c r="B130" s="542"/>
      <c r="C130" s="542"/>
      <c r="D130" s="542"/>
      <c r="E130" s="542"/>
      <c r="F130" s="542"/>
      <c r="G130" s="542"/>
      <c r="H130" s="542"/>
      <c r="I130" s="542"/>
      <c r="J130" s="542"/>
      <c r="K130" s="542"/>
      <c r="L130" s="542"/>
      <c r="M130" s="542"/>
      <c r="N130" s="542"/>
      <c r="O130" s="542"/>
      <c r="P130" s="542"/>
      <c r="Q130" s="542"/>
      <c r="R130" s="542"/>
      <c r="S130" s="542"/>
      <c r="T130" s="542"/>
      <c r="U130" s="542"/>
      <c r="V130" s="542"/>
      <c r="W130" s="542"/>
      <c r="X130" s="542"/>
      <c r="Y130" s="542"/>
      <c r="Z130" s="542"/>
      <c r="AA130" s="542"/>
      <c r="AB130" s="542"/>
      <c r="AC130" s="542"/>
    </row>
    <row r="131" spans="1:29" ht="15.75" customHeight="1">
      <c r="A131" s="542"/>
      <c r="B131" s="542"/>
      <c r="C131" s="542"/>
      <c r="D131" s="542"/>
      <c r="E131" s="542"/>
      <c r="F131" s="542"/>
      <c r="G131" s="542"/>
      <c r="H131" s="542"/>
      <c r="I131" s="542"/>
      <c r="J131" s="542"/>
      <c r="K131" s="542"/>
      <c r="L131" s="542"/>
      <c r="M131" s="542"/>
      <c r="N131" s="542"/>
      <c r="O131" s="542"/>
      <c r="P131" s="542"/>
      <c r="Q131" s="542"/>
      <c r="R131" s="542"/>
      <c r="S131" s="542"/>
      <c r="T131" s="542"/>
      <c r="U131" s="542"/>
      <c r="V131" s="542"/>
      <c r="W131" s="542"/>
      <c r="X131" s="542"/>
      <c r="Y131" s="542"/>
      <c r="Z131" s="542"/>
      <c r="AA131" s="542"/>
      <c r="AB131" s="542"/>
      <c r="AC131" s="542"/>
    </row>
    <row r="132" spans="1:29" ht="15.75" customHeight="1">
      <c r="A132" s="542"/>
      <c r="B132" s="542"/>
      <c r="C132" s="542"/>
      <c r="D132" s="542"/>
      <c r="E132" s="542"/>
      <c r="F132" s="542"/>
      <c r="G132" s="542"/>
      <c r="H132" s="542"/>
      <c r="I132" s="542"/>
      <c r="J132" s="542"/>
      <c r="K132" s="542"/>
      <c r="L132" s="542"/>
      <c r="M132" s="542"/>
      <c r="N132" s="542"/>
      <c r="O132" s="542"/>
      <c r="P132" s="542"/>
      <c r="Q132" s="542"/>
      <c r="R132" s="542"/>
      <c r="S132" s="542"/>
      <c r="T132" s="542"/>
      <c r="U132" s="542"/>
      <c r="V132" s="542"/>
      <c r="W132" s="542"/>
      <c r="X132" s="542"/>
      <c r="Y132" s="542"/>
      <c r="Z132" s="542"/>
      <c r="AA132" s="542"/>
      <c r="AB132" s="542"/>
      <c r="AC132" s="542"/>
    </row>
    <row r="133" spans="1:29" ht="15.75" customHeight="1">
      <c r="A133" s="542"/>
      <c r="B133" s="542"/>
      <c r="C133" s="542"/>
      <c r="D133" s="542"/>
      <c r="E133" s="542"/>
      <c r="F133" s="542"/>
      <c r="G133" s="542"/>
      <c r="H133" s="542"/>
      <c r="I133" s="542"/>
      <c r="J133" s="542"/>
      <c r="K133" s="542"/>
      <c r="L133" s="542"/>
      <c r="M133" s="542"/>
      <c r="N133" s="542"/>
      <c r="O133" s="542"/>
      <c r="P133" s="542"/>
      <c r="Q133" s="542"/>
      <c r="R133" s="542"/>
      <c r="S133" s="542"/>
      <c r="T133" s="542"/>
      <c r="U133" s="542"/>
      <c r="V133" s="542"/>
      <c r="W133" s="542"/>
      <c r="X133" s="542"/>
      <c r="Y133" s="542"/>
      <c r="Z133" s="542"/>
      <c r="AA133" s="542"/>
      <c r="AB133" s="542"/>
      <c r="AC133" s="542"/>
    </row>
    <row r="134" spans="1:29" ht="15.75" customHeight="1">
      <c r="A134" s="542"/>
      <c r="B134" s="542"/>
      <c r="C134" s="542"/>
      <c r="D134" s="542"/>
      <c r="E134" s="542"/>
      <c r="F134" s="542"/>
      <c r="G134" s="542"/>
      <c r="H134" s="542"/>
      <c r="I134" s="542"/>
      <c r="J134" s="542"/>
      <c r="K134" s="542"/>
      <c r="L134" s="542"/>
      <c r="M134" s="542"/>
      <c r="N134" s="542"/>
      <c r="O134" s="542"/>
      <c r="P134" s="542"/>
      <c r="Q134" s="542"/>
      <c r="R134" s="542"/>
      <c r="S134" s="542"/>
      <c r="T134" s="542"/>
      <c r="U134" s="542"/>
      <c r="V134" s="542"/>
      <c r="W134" s="542"/>
      <c r="X134" s="542"/>
      <c r="Y134" s="542"/>
      <c r="Z134" s="542"/>
      <c r="AA134" s="542"/>
      <c r="AB134" s="542"/>
      <c r="AC134" s="542"/>
    </row>
    <row r="135" spans="1:29" ht="15.75" customHeight="1">
      <c r="A135" s="542"/>
      <c r="B135" s="542"/>
      <c r="C135" s="542"/>
      <c r="D135" s="542"/>
      <c r="E135" s="542"/>
      <c r="F135" s="542"/>
      <c r="G135" s="542"/>
      <c r="H135" s="542"/>
      <c r="I135" s="542"/>
      <c r="J135" s="542"/>
      <c r="K135" s="542"/>
      <c r="L135" s="542"/>
      <c r="M135" s="542"/>
      <c r="N135" s="542"/>
      <c r="O135" s="542"/>
      <c r="P135" s="542"/>
      <c r="Q135" s="542"/>
      <c r="R135" s="542"/>
      <c r="S135" s="542"/>
      <c r="T135" s="542"/>
      <c r="U135" s="542"/>
      <c r="V135" s="542"/>
      <c r="W135" s="542"/>
      <c r="X135" s="542"/>
      <c r="Y135" s="542"/>
      <c r="Z135" s="542"/>
      <c r="AA135" s="542"/>
      <c r="AB135" s="542"/>
      <c r="AC135" s="542"/>
    </row>
    <row r="136" spans="1:29" ht="15.75" customHeight="1">
      <c r="A136" s="542"/>
      <c r="B136" s="542"/>
      <c r="C136" s="542"/>
      <c r="D136" s="542"/>
      <c r="E136" s="542"/>
      <c r="F136" s="542"/>
      <c r="G136" s="542"/>
      <c r="H136" s="542"/>
      <c r="I136" s="542"/>
      <c r="J136" s="542"/>
      <c r="K136" s="542"/>
      <c r="L136" s="542"/>
      <c r="M136" s="542"/>
      <c r="N136" s="542"/>
      <c r="O136" s="542"/>
      <c r="P136" s="542"/>
      <c r="Q136" s="542"/>
      <c r="R136" s="542"/>
      <c r="S136" s="542"/>
      <c r="T136" s="542"/>
      <c r="U136" s="542"/>
      <c r="V136" s="542"/>
      <c r="W136" s="542"/>
      <c r="X136" s="542"/>
      <c r="Y136" s="542"/>
      <c r="Z136" s="542"/>
      <c r="AA136" s="542"/>
      <c r="AB136" s="542"/>
      <c r="AC136" s="542"/>
    </row>
    <row r="137" spans="1:29" ht="15.75" customHeight="1">
      <c r="A137" s="542"/>
      <c r="B137" s="542"/>
      <c r="C137" s="542"/>
      <c r="D137" s="542"/>
      <c r="E137" s="542"/>
      <c r="F137" s="542"/>
      <c r="G137" s="542"/>
      <c r="H137" s="542"/>
      <c r="I137" s="542"/>
      <c r="J137" s="542"/>
      <c r="K137" s="542"/>
      <c r="L137" s="542"/>
      <c r="M137" s="542"/>
      <c r="N137" s="542"/>
      <c r="O137" s="542"/>
      <c r="P137" s="542"/>
      <c r="Q137" s="542"/>
      <c r="R137" s="542"/>
      <c r="S137" s="542"/>
      <c r="T137" s="542"/>
      <c r="U137" s="542"/>
      <c r="V137" s="542"/>
      <c r="W137" s="542"/>
      <c r="X137" s="542"/>
      <c r="Y137" s="542"/>
      <c r="Z137" s="542"/>
      <c r="AA137" s="542"/>
      <c r="AB137" s="542"/>
      <c r="AC137" s="542"/>
    </row>
    <row r="138" spans="1:29" ht="15.75" customHeight="1">
      <c r="A138" s="542"/>
      <c r="B138" s="542"/>
      <c r="C138" s="542"/>
      <c r="D138" s="542"/>
      <c r="E138" s="542"/>
      <c r="F138" s="542"/>
      <c r="G138" s="542"/>
      <c r="H138" s="542"/>
      <c r="I138" s="542"/>
      <c r="J138" s="542"/>
      <c r="K138" s="542"/>
      <c r="L138" s="542"/>
      <c r="M138" s="542"/>
      <c r="N138" s="542"/>
      <c r="O138" s="542"/>
      <c r="P138" s="542"/>
      <c r="Q138" s="542"/>
      <c r="R138" s="542"/>
      <c r="S138" s="542"/>
      <c r="T138" s="542"/>
      <c r="U138" s="542"/>
      <c r="V138" s="542"/>
      <c r="W138" s="542"/>
      <c r="X138" s="542"/>
      <c r="Y138" s="542"/>
      <c r="Z138" s="542"/>
      <c r="AA138" s="542"/>
      <c r="AB138" s="542"/>
      <c r="AC138" s="542"/>
    </row>
    <row r="139" spans="1:29" ht="15.75" customHeight="1">
      <c r="A139" s="542"/>
      <c r="B139" s="542"/>
      <c r="C139" s="542"/>
      <c r="D139" s="542"/>
      <c r="E139" s="542"/>
      <c r="F139" s="542"/>
      <c r="G139" s="542"/>
      <c r="H139" s="542"/>
      <c r="I139" s="542"/>
      <c r="J139" s="542"/>
      <c r="K139" s="542"/>
      <c r="L139" s="542"/>
      <c r="M139" s="542"/>
      <c r="N139" s="542"/>
      <c r="O139" s="542"/>
      <c r="P139" s="542"/>
      <c r="Q139" s="542"/>
      <c r="R139" s="542"/>
      <c r="S139" s="542"/>
      <c r="T139" s="542"/>
      <c r="U139" s="542"/>
      <c r="V139" s="542"/>
      <c r="W139" s="542"/>
      <c r="X139" s="542"/>
      <c r="Y139" s="542"/>
      <c r="Z139" s="542"/>
      <c r="AA139" s="542"/>
      <c r="AB139" s="542"/>
      <c r="AC139" s="542"/>
    </row>
    <row r="140" spans="1:29" ht="15.75" customHeight="1">
      <c r="A140" s="542"/>
      <c r="B140" s="542"/>
      <c r="C140" s="542"/>
      <c r="D140" s="542"/>
      <c r="E140" s="542"/>
      <c r="F140" s="542"/>
      <c r="G140" s="542"/>
      <c r="H140" s="542"/>
      <c r="I140" s="542"/>
      <c r="J140" s="542"/>
      <c r="K140" s="542"/>
      <c r="L140" s="542"/>
      <c r="M140" s="542"/>
      <c r="N140" s="542"/>
      <c r="O140" s="542"/>
      <c r="P140" s="542"/>
      <c r="Q140" s="542"/>
      <c r="R140" s="542"/>
      <c r="S140" s="542"/>
      <c r="T140" s="542"/>
      <c r="U140" s="542"/>
      <c r="V140" s="542"/>
      <c r="W140" s="542"/>
      <c r="X140" s="542"/>
      <c r="Y140" s="542"/>
      <c r="Z140" s="542"/>
      <c r="AA140" s="542"/>
      <c r="AB140" s="542"/>
      <c r="AC140" s="542"/>
    </row>
    <row r="141" spans="1:29" ht="15.75" customHeight="1">
      <c r="A141" s="542"/>
      <c r="B141" s="542"/>
      <c r="C141" s="542"/>
      <c r="D141" s="542"/>
      <c r="E141" s="542"/>
      <c r="F141" s="542"/>
      <c r="G141" s="542"/>
      <c r="H141" s="542"/>
      <c r="I141" s="542"/>
      <c r="J141" s="542"/>
      <c r="K141" s="542"/>
      <c r="L141" s="542"/>
      <c r="M141" s="542"/>
      <c r="N141" s="542"/>
      <c r="O141" s="542"/>
      <c r="P141" s="542"/>
      <c r="Q141" s="542"/>
      <c r="R141" s="542"/>
      <c r="S141" s="542"/>
      <c r="T141" s="542"/>
      <c r="U141" s="542"/>
      <c r="V141" s="542"/>
      <c r="W141" s="542"/>
      <c r="X141" s="542"/>
      <c r="Y141" s="542"/>
      <c r="Z141" s="542"/>
      <c r="AA141" s="542"/>
      <c r="AB141" s="542"/>
      <c r="AC141" s="542"/>
    </row>
    <row r="142" spans="1:29" ht="15.75" customHeight="1">
      <c r="A142" s="542"/>
      <c r="B142" s="542"/>
      <c r="C142" s="542"/>
      <c r="D142" s="542"/>
      <c r="E142" s="542"/>
      <c r="F142" s="542"/>
      <c r="G142" s="542"/>
      <c r="H142" s="542"/>
      <c r="I142" s="542"/>
      <c r="J142" s="542"/>
      <c r="K142" s="542"/>
      <c r="L142" s="542"/>
      <c r="M142" s="542"/>
      <c r="N142" s="542"/>
      <c r="O142" s="542"/>
      <c r="P142" s="542"/>
      <c r="Q142" s="542"/>
      <c r="R142" s="542"/>
      <c r="S142" s="542"/>
      <c r="T142" s="542"/>
      <c r="U142" s="542"/>
      <c r="V142" s="542"/>
      <c r="W142" s="542"/>
      <c r="X142" s="542"/>
      <c r="Y142" s="542"/>
      <c r="Z142" s="542"/>
      <c r="AA142" s="542"/>
      <c r="AB142" s="542"/>
      <c r="AC142" s="542"/>
    </row>
    <row r="143" spans="1:29" ht="15.75" customHeight="1">
      <c r="A143" s="542"/>
      <c r="B143" s="542"/>
      <c r="C143" s="542"/>
      <c r="D143" s="542"/>
      <c r="E143" s="542"/>
      <c r="F143" s="542"/>
      <c r="G143" s="542"/>
      <c r="H143" s="542"/>
      <c r="I143" s="542"/>
      <c r="J143" s="542"/>
      <c r="K143" s="542"/>
      <c r="L143" s="542"/>
      <c r="M143" s="542"/>
      <c r="N143" s="542"/>
      <c r="O143" s="542"/>
      <c r="P143" s="542"/>
      <c r="Q143" s="542"/>
      <c r="R143" s="542"/>
      <c r="S143" s="542"/>
      <c r="T143" s="542"/>
      <c r="U143" s="542"/>
      <c r="V143" s="542"/>
      <c r="W143" s="542"/>
      <c r="X143" s="542"/>
      <c r="Y143" s="542"/>
      <c r="Z143" s="542"/>
      <c r="AA143" s="542"/>
      <c r="AB143" s="542"/>
      <c r="AC143" s="542"/>
    </row>
    <row r="144" spans="1:29" ht="15.75" customHeight="1">
      <c r="A144" s="542"/>
      <c r="B144" s="542"/>
      <c r="C144" s="542"/>
      <c r="D144" s="542"/>
      <c r="E144" s="542"/>
      <c r="F144" s="542"/>
      <c r="G144" s="542"/>
      <c r="H144" s="542"/>
      <c r="I144" s="542"/>
      <c r="J144" s="542"/>
      <c r="K144" s="542"/>
      <c r="L144" s="542"/>
      <c r="M144" s="542"/>
      <c r="N144" s="542"/>
      <c r="O144" s="542"/>
      <c r="P144" s="542"/>
      <c r="Q144" s="542"/>
      <c r="R144" s="542"/>
      <c r="S144" s="542"/>
      <c r="T144" s="542"/>
      <c r="U144" s="542"/>
      <c r="V144" s="542"/>
      <c r="W144" s="542"/>
      <c r="X144" s="542"/>
      <c r="Y144" s="542"/>
      <c r="Z144" s="542"/>
      <c r="AA144" s="542"/>
      <c r="AB144" s="542"/>
      <c r="AC144" s="542"/>
    </row>
    <row r="145" spans="1:29" ht="15.75" customHeight="1">
      <c r="A145" s="542"/>
      <c r="B145" s="542"/>
      <c r="C145" s="542"/>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c r="AA145" s="542"/>
      <c r="AB145" s="542"/>
      <c r="AC145" s="542"/>
    </row>
    <row r="146" spans="1:29" ht="15.75" customHeight="1">
      <c r="A146" s="542"/>
      <c r="B146" s="542"/>
      <c r="C146" s="542"/>
      <c r="D146" s="542"/>
      <c r="E146" s="542"/>
      <c r="F146" s="542"/>
      <c r="G146" s="542"/>
      <c r="H146" s="542"/>
      <c r="I146" s="542"/>
      <c r="J146" s="542"/>
      <c r="K146" s="542"/>
      <c r="L146" s="542"/>
      <c r="M146" s="542"/>
      <c r="N146" s="542"/>
      <c r="O146" s="542"/>
      <c r="P146" s="542"/>
      <c r="Q146" s="542"/>
      <c r="R146" s="542"/>
      <c r="S146" s="542"/>
      <c r="T146" s="542"/>
      <c r="U146" s="542"/>
      <c r="V146" s="542"/>
      <c r="W146" s="542"/>
      <c r="X146" s="542"/>
      <c r="Y146" s="542"/>
      <c r="Z146" s="542"/>
      <c r="AA146" s="542"/>
      <c r="AB146" s="542"/>
      <c r="AC146" s="542"/>
    </row>
    <row r="147" spans="1:29" ht="15.75" customHeight="1">
      <c r="A147" s="542"/>
      <c r="B147" s="542"/>
      <c r="C147" s="542"/>
      <c r="D147" s="542"/>
      <c r="E147" s="542"/>
      <c r="F147" s="542"/>
      <c r="G147" s="542"/>
      <c r="H147" s="542"/>
      <c r="I147" s="542"/>
      <c r="J147" s="542"/>
      <c r="K147" s="542"/>
      <c r="L147" s="542"/>
      <c r="M147" s="542"/>
      <c r="N147" s="542"/>
      <c r="O147" s="542"/>
      <c r="P147" s="542"/>
      <c r="Q147" s="542"/>
      <c r="R147" s="542"/>
      <c r="S147" s="542"/>
      <c r="T147" s="542"/>
      <c r="U147" s="542"/>
      <c r="V147" s="542"/>
      <c r="W147" s="542"/>
      <c r="X147" s="542"/>
      <c r="Y147" s="542"/>
      <c r="Z147" s="542"/>
      <c r="AA147" s="542"/>
      <c r="AB147" s="542"/>
      <c r="AC147" s="542"/>
    </row>
    <row r="148" spans="1:29" ht="15.75" customHeight="1">
      <c r="A148" s="542"/>
      <c r="B148" s="542"/>
      <c r="C148" s="542"/>
      <c r="D148" s="542"/>
      <c r="E148" s="542"/>
      <c r="F148" s="542"/>
      <c r="G148" s="542"/>
      <c r="H148" s="542"/>
      <c r="I148" s="542"/>
      <c r="J148" s="542"/>
      <c r="K148" s="542"/>
      <c r="L148" s="542"/>
      <c r="M148" s="542"/>
      <c r="N148" s="542"/>
      <c r="O148" s="542"/>
      <c r="P148" s="542"/>
      <c r="Q148" s="542"/>
      <c r="R148" s="542"/>
      <c r="S148" s="542"/>
      <c r="T148" s="542"/>
      <c r="U148" s="542"/>
      <c r="V148" s="542"/>
      <c r="W148" s="542"/>
      <c r="X148" s="542"/>
      <c r="Y148" s="542"/>
      <c r="Z148" s="542"/>
      <c r="AA148" s="542"/>
      <c r="AB148" s="542"/>
      <c r="AC148" s="542"/>
    </row>
    <row r="149" spans="1:29" ht="15.75" customHeight="1">
      <c r="A149" s="542"/>
      <c r="B149" s="542"/>
      <c r="C149" s="542"/>
      <c r="D149" s="542"/>
      <c r="E149" s="542"/>
      <c r="F149" s="542"/>
      <c r="G149" s="542"/>
      <c r="H149" s="542"/>
      <c r="I149" s="542"/>
      <c r="J149" s="542"/>
      <c r="K149" s="542"/>
      <c r="L149" s="542"/>
      <c r="M149" s="542"/>
      <c r="N149" s="542"/>
      <c r="O149" s="542"/>
      <c r="P149" s="542"/>
      <c r="Q149" s="542"/>
      <c r="R149" s="542"/>
      <c r="S149" s="542"/>
      <c r="T149" s="542"/>
      <c r="U149" s="542"/>
      <c r="V149" s="542"/>
      <c r="W149" s="542"/>
      <c r="X149" s="542"/>
      <c r="Y149" s="542"/>
      <c r="Z149" s="542"/>
      <c r="AA149" s="542"/>
      <c r="AB149" s="542"/>
      <c r="AC149" s="542"/>
    </row>
    <row r="150" spans="1:29" ht="15.75" customHeight="1">
      <c r="A150" s="542"/>
      <c r="B150" s="542"/>
      <c r="C150" s="542"/>
      <c r="D150" s="542"/>
      <c r="E150" s="542"/>
      <c r="F150" s="542"/>
      <c r="G150" s="542"/>
      <c r="H150" s="542"/>
      <c r="I150" s="542"/>
      <c r="J150" s="542"/>
      <c r="K150" s="542"/>
      <c r="L150" s="542"/>
      <c r="M150" s="542"/>
      <c r="N150" s="542"/>
      <c r="O150" s="542"/>
      <c r="P150" s="542"/>
      <c r="Q150" s="542"/>
      <c r="R150" s="542"/>
      <c r="S150" s="542"/>
      <c r="T150" s="542"/>
      <c r="U150" s="542"/>
      <c r="V150" s="542"/>
      <c r="W150" s="542"/>
      <c r="X150" s="542"/>
      <c r="Y150" s="542"/>
      <c r="Z150" s="542"/>
      <c r="AA150" s="542"/>
      <c r="AB150" s="542"/>
      <c r="AC150" s="542"/>
    </row>
    <row r="151" spans="1:29" ht="15.75" customHeight="1">
      <c r="A151" s="542"/>
      <c r="B151" s="542"/>
      <c r="C151" s="542"/>
      <c r="D151" s="542"/>
      <c r="E151" s="542"/>
      <c r="F151" s="542"/>
      <c r="G151" s="542"/>
      <c r="H151" s="542"/>
      <c r="I151" s="542"/>
      <c r="J151" s="542"/>
      <c r="K151" s="542"/>
      <c r="L151" s="542"/>
      <c r="M151" s="542"/>
      <c r="N151" s="542"/>
      <c r="O151" s="542"/>
      <c r="P151" s="542"/>
      <c r="Q151" s="542"/>
      <c r="R151" s="542"/>
      <c r="S151" s="542"/>
      <c r="T151" s="542"/>
      <c r="U151" s="542"/>
      <c r="V151" s="542"/>
      <c r="W151" s="542"/>
      <c r="X151" s="542"/>
      <c r="Y151" s="542"/>
      <c r="Z151" s="542"/>
      <c r="AA151" s="542"/>
      <c r="AB151" s="542"/>
      <c r="AC151" s="542"/>
    </row>
    <row r="152" spans="1:29" ht="15.75" customHeight="1">
      <c r="A152" s="542"/>
      <c r="B152" s="542"/>
      <c r="C152" s="542"/>
      <c r="D152" s="542"/>
      <c r="E152" s="542"/>
      <c r="F152" s="542"/>
      <c r="G152" s="542"/>
      <c r="H152" s="542"/>
      <c r="I152" s="542"/>
      <c r="J152" s="542"/>
      <c r="K152" s="542"/>
      <c r="L152" s="542"/>
      <c r="M152" s="542"/>
      <c r="N152" s="542"/>
      <c r="O152" s="542"/>
      <c r="P152" s="542"/>
      <c r="Q152" s="542"/>
      <c r="R152" s="542"/>
      <c r="S152" s="542"/>
      <c r="T152" s="542"/>
      <c r="U152" s="542"/>
      <c r="V152" s="542"/>
      <c r="W152" s="542"/>
      <c r="X152" s="542"/>
      <c r="Y152" s="542"/>
      <c r="Z152" s="542"/>
      <c r="AA152" s="542"/>
      <c r="AB152" s="542"/>
      <c r="AC152" s="542"/>
    </row>
    <row r="153" spans="1:29" ht="15.75" customHeight="1">
      <c r="A153" s="542"/>
      <c r="B153" s="542"/>
      <c r="C153" s="542"/>
      <c r="D153" s="542"/>
      <c r="E153" s="542"/>
      <c r="F153" s="542"/>
      <c r="G153" s="542"/>
      <c r="H153" s="542"/>
      <c r="I153" s="542"/>
      <c r="J153" s="542"/>
      <c r="K153" s="542"/>
      <c r="L153" s="542"/>
      <c r="M153" s="542"/>
      <c r="N153" s="542"/>
      <c r="O153" s="542"/>
      <c r="P153" s="542"/>
      <c r="Q153" s="542"/>
      <c r="R153" s="542"/>
      <c r="S153" s="542"/>
      <c r="T153" s="542"/>
      <c r="U153" s="542"/>
      <c r="V153" s="542"/>
      <c r="W153" s="542"/>
      <c r="X153" s="542"/>
      <c r="Y153" s="542"/>
      <c r="Z153" s="542"/>
      <c r="AA153" s="542"/>
      <c r="AB153" s="542"/>
      <c r="AC153" s="542"/>
    </row>
    <row r="154" spans="1:29" ht="15.75" customHeight="1">
      <c r="A154" s="542"/>
      <c r="B154" s="542"/>
      <c r="C154" s="542"/>
      <c r="D154" s="542"/>
      <c r="E154" s="542"/>
      <c r="F154" s="542"/>
      <c r="G154" s="542"/>
      <c r="H154" s="542"/>
      <c r="I154" s="542"/>
      <c r="J154" s="542"/>
      <c r="K154" s="542"/>
      <c r="L154" s="542"/>
      <c r="M154" s="542"/>
      <c r="N154" s="542"/>
      <c r="O154" s="542"/>
      <c r="P154" s="542"/>
      <c r="Q154" s="542"/>
      <c r="R154" s="542"/>
      <c r="S154" s="542"/>
      <c r="T154" s="542"/>
      <c r="U154" s="542"/>
      <c r="V154" s="542"/>
      <c r="W154" s="542"/>
      <c r="X154" s="542"/>
      <c r="Y154" s="542"/>
      <c r="Z154" s="542"/>
      <c r="AA154" s="542"/>
      <c r="AB154" s="542"/>
      <c r="AC154" s="542"/>
    </row>
    <row r="155" spans="1:29" ht="15.75" customHeight="1">
      <c r="A155" s="542"/>
      <c r="B155" s="542"/>
      <c r="C155" s="542"/>
      <c r="D155" s="542"/>
      <c r="E155" s="542"/>
      <c r="F155" s="542"/>
      <c r="G155" s="542"/>
      <c r="H155" s="542"/>
      <c r="I155" s="542"/>
      <c r="J155" s="542"/>
      <c r="K155" s="542"/>
      <c r="L155" s="542"/>
      <c r="M155" s="542"/>
      <c r="N155" s="542"/>
      <c r="O155" s="542"/>
      <c r="P155" s="542"/>
      <c r="Q155" s="542"/>
      <c r="R155" s="542"/>
      <c r="S155" s="542"/>
      <c r="T155" s="542"/>
      <c r="U155" s="542"/>
      <c r="V155" s="542"/>
      <c r="W155" s="542"/>
      <c r="X155" s="542"/>
      <c r="Y155" s="542"/>
      <c r="Z155" s="542"/>
      <c r="AA155" s="542"/>
      <c r="AB155" s="542"/>
      <c r="AC155" s="542"/>
    </row>
    <row r="156" spans="1:29" ht="15.75" customHeight="1">
      <c r="A156" s="542"/>
      <c r="B156" s="542"/>
      <c r="C156" s="542"/>
      <c r="D156" s="542"/>
      <c r="E156" s="542"/>
      <c r="F156" s="542"/>
      <c r="G156" s="542"/>
      <c r="H156" s="542"/>
      <c r="I156" s="542"/>
      <c r="J156" s="542"/>
      <c r="K156" s="542"/>
      <c r="L156" s="542"/>
      <c r="M156" s="542"/>
      <c r="N156" s="542"/>
      <c r="O156" s="542"/>
      <c r="P156" s="542"/>
      <c r="Q156" s="542"/>
      <c r="R156" s="542"/>
      <c r="S156" s="542"/>
      <c r="T156" s="542"/>
      <c r="U156" s="542"/>
      <c r="V156" s="542"/>
      <c r="W156" s="542"/>
      <c r="X156" s="542"/>
      <c r="Y156" s="542"/>
      <c r="Z156" s="542"/>
      <c r="AA156" s="542"/>
      <c r="AB156" s="542"/>
      <c r="AC156" s="542"/>
    </row>
    <row r="157" spans="1:29" ht="15.75" customHeight="1">
      <c r="A157" s="542"/>
      <c r="B157" s="542"/>
      <c r="C157" s="542"/>
      <c r="D157" s="542"/>
      <c r="E157" s="542"/>
      <c r="F157" s="542"/>
      <c r="G157" s="542"/>
      <c r="H157" s="542"/>
      <c r="I157" s="542"/>
      <c r="J157" s="542"/>
      <c r="K157" s="542"/>
      <c r="L157" s="542"/>
      <c r="M157" s="542"/>
      <c r="N157" s="542"/>
      <c r="O157" s="542"/>
      <c r="P157" s="542"/>
      <c r="Q157" s="542"/>
      <c r="R157" s="542"/>
      <c r="S157" s="542"/>
      <c r="T157" s="542"/>
      <c r="U157" s="542"/>
      <c r="V157" s="542"/>
      <c r="W157" s="542"/>
      <c r="X157" s="542"/>
      <c r="Y157" s="542"/>
      <c r="Z157" s="542"/>
      <c r="AA157" s="542"/>
      <c r="AB157" s="542"/>
      <c r="AC157" s="542"/>
    </row>
    <row r="158" spans="1:29" ht="15.75" customHeight="1">
      <c r="A158" s="542"/>
      <c r="B158" s="542"/>
      <c r="C158" s="542"/>
      <c r="D158" s="542"/>
      <c r="E158" s="542"/>
      <c r="F158" s="542"/>
      <c r="G158" s="542"/>
      <c r="H158" s="542"/>
      <c r="I158" s="542"/>
      <c r="J158" s="542"/>
      <c r="K158" s="542"/>
      <c r="L158" s="542"/>
      <c r="M158" s="542"/>
      <c r="N158" s="542"/>
      <c r="O158" s="542"/>
      <c r="P158" s="542"/>
      <c r="Q158" s="542"/>
      <c r="R158" s="542"/>
      <c r="S158" s="542"/>
      <c r="T158" s="542"/>
      <c r="U158" s="542"/>
      <c r="V158" s="542"/>
      <c r="W158" s="542"/>
      <c r="X158" s="542"/>
      <c r="Y158" s="542"/>
      <c r="Z158" s="542"/>
      <c r="AA158" s="542"/>
      <c r="AB158" s="542"/>
      <c r="AC158" s="542"/>
    </row>
    <row r="159" spans="1:29" ht="15.75" customHeight="1">
      <c r="A159" s="542"/>
      <c r="B159" s="542"/>
      <c r="C159" s="542"/>
      <c r="D159" s="542"/>
      <c r="E159" s="542"/>
      <c r="F159" s="542"/>
      <c r="G159" s="542"/>
      <c r="H159" s="542"/>
      <c r="I159" s="542"/>
      <c r="J159" s="542"/>
      <c r="K159" s="542"/>
      <c r="L159" s="542"/>
      <c r="M159" s="542"/>
      <c r="N159" s="542"/>
      <c r="O159" s="542"/>
      <c r="P159" s="542"/>
      <c r="Q159" s="542"/>
      <c r="R159" s="542"/>
      <c r="S159" s="542"/>
      <c r="T159" s="542"/>
      <c r="U159" s="542"/>
      <c r="V159" s="542"/>
      <c r="W159" s="542"/>
      <c r="X159" s="542"/>
      <c r="Y159" s="542"/>
      <c r="Z159" s="542"/>
      <c r="AA159" s="542"/>
      <c r="AB159" s="542"/>
      <c r="AC159" s="542"/>
    </row>
    <row r="160" spans="1:29" ht="15.75" customHeight="1">
      <c r="A160" s="542"/>
      <c r="B160" s="542"/>
      <c r="C160" s="542"/>
      <c r="D160" s="542"/>
      <c r="E160" s="542"/>
      <c r="F160" s="542"/>
      <c r="G160" s="542"/>
      <c r="H160" s="542"/>
      <c r="I160" s="542"/>
      <c r="J160" s="542"/>
      <c r="K160" s="542"/>
      <c r="L160" s="542"/>
      <c r="M160" s="542"/>
      <c r="N160" s="542"/>
      <c r="O160" s="542"/>
      <c r="P160" s="542"/>
      <c r="Q160" s="542"/>
      <c r="R160" s="542"/>
      <c r="S160" s="542"/>
      <c r="T160" s="542"/>
      <c r="U160" s="542"/>
      <c r="V160" s="542"/>
      <c r="W160" s="542"/>
      <c r="X160" s="542"/>
      <c r="Y160" s="542"/>
      <c r="Z160" s="542"/>
      <c r="AA160" s="542"/>
      <c r="AB160" s="542"/>
      <c r="AC160" s="542"/>
    </row>
    <row r="161" spans="1:29" ht="15.75" customHeight="1">
      <c r="A161" s="542"/>
      <c r="B161" s="542"/>
      <c r="C161" s="542"/>
      <c r="D161" s="542"/>
      <c r="E161" s="542"/>
      <c r="F161" s="542"/>
      <c r="G161" s="542"/>
      <c r="H161" s="542"/>
      <c r="I161" s="542"/>
      <c r="J161" s="542"/>
      <c r="K161" s="542"/>
      <c r="L161" s="542"/>
      <c r="M161" s="542"/>
      <c r="N161" s="542"/>
      <c r="O161" s="542"/>
      <c r="P161" s="542"/>
      <c r="Q161" s="542"/>
      <c r="R161" s="542"/>
      <c r="S161" s="542"/>
      <c r="T161" s="542"/>
      <c r="U161" s="542"/>
      <c r="V161" s="542"/>
      <c r="W161" s="542"/>
      <c r="X161" s="542"/>
      <c r="Y161" s="542"/>
      <c r="Z161" s="542"/>
      <c r="AA161" s="542"/>
      <c r="AB161" s="542"/>
      <c r="AC161" s="542"/>
    </row>
    <row r="162" spans="1:29" ht="15.75" customHeight="1">
      <c r="A162" s="542"/>
      <c r="B162" s="542"/>
      <c r="C162" s="542"/>
      <c r="D162" s="542"/>
      <c r="E162" s="542"/>
      <c r="F162" s="542"/>
      <c r="G162" s="542"/>
      <c r="H162" s="542"/>
      <c r="I162" s="542"/>
      <c r="J162" s="542"/>
      <c r="K162" s="542"/>
      <c r="L162" s="542"/>
      <c r="M162" s="542"/>
      <c r="N162" s="542"/>
      <c r="O162" s="542"/>
      <c r="P162" s="542"/>
      <c r="Q162" s="542"/>
      <c r="R162" s="542"/>
      <c r="S162" s="542"/>
      <c r="T162" s="542"/>
      <c r="U162" s="542"/>
      <c r="V162" s="542"/>
      <c r="W162" s="542"/>
      <c r="X162" s="542"/>
      <c r="Y162" s="542"/>
      <c r="Z162" s="542"/>
      <c r="AA162" s="542"/>
      <c r="AB162" s="542"/>
      <c r="AC162" s="542"/>
    </row>
    <row r="163" spans="1:29" ht="15.75" customHeight="1">
      <c r="A163" s="542"/>
      <c r="B163" s="542"/>
      <c r="C163" s="542"/>
      <c r="D163" s="542"/>
      <c r="E163" s="542"/>
      <c r="F163" s="542"/>
      <c r="G163" s="542"/>
      <c r="H163" s="542"/>
      <c r="I163" s="542"/>
      <c r="J163" s="542"/>
      <c r="K163" s="542"/>
      <c r="L163" s="542"/>
      <c r="M163" s="542"/>
      <c r="N163" s="542"/>
      <c r="O163" s="542"/>
      <c r="P163" s="542"/>
      <c r="Q163" s="542"/>
      <c r="R163" s="542"/>
      <c r="S163" s="542"/>
      <c r="T163" s="542"/>
      <c r="U163" s="542"/>
      <c r="V163" s="542"/>
      <c r="W163" s="542"/>
      <c r="X163" s="542"/>
      <c r="Y163" s="542"/>
      <c r="Z163" s="542"/>
      <c r="AA163" s="542"/>
      <c r="AB163" s="542"/>
      <c r="AC163" s="542"/>
    </row>
    <row r="164" spans="1:29" ht="15.75" customHeight="1">
      <c r="A164" s="542"/>
      <c r="B164" s="542"/>
      <c r="C164" s="542"/>
      <c r="D164" s="542"/>
      <c r="E164" s="542"/>
      <c r="F164" s="542"/>
      <c r="G164" s="542"/>
      <c r="H164" s="542"/>
      <c r="I164" s="542"/>
      <c r="J164" s="542"/>
      <c r="K164" s="542"/>
      <c r="L164" s="542"/>
      <c r="M164" s="542"/>
      <c r="N164" s="542"/>
      <c r="O164" s="542"/>
      <c r="P164" s="542"/>
      <c r="Q164" s="542"/>
      <c r="R164" s="542"/>
      <c r="S164" s="542"/>
      <c r="T164" s="542"/>
      <c r="U164" s="542"/>
      <c r="V164" s="542"/>
      <c r="W164" s="542"/>
      <c r="X164" s="542"/>
      <c r="Y164" s="542"/>
      <c r="Z164" s="542"/>
      <c r="AA164" s="542"/>
      <c r="AB164" s="542"/>
      <c r="AC164" s="542"/>
    </row>
    <row r="165" spans="1:29" ht="15.75" customHeight="1">
      <c r="A165" s="542"/>
      <c r="B165" s="542"/>
      <c r="C165" s="542"/>
      <c r="D165" s="542"/>
      <c r="E165" s="542"/>
      <c r="F165" s="542"/>
      <c r="G165" s="542"/>
      <c r="H165" s="542"/>
      <c r="I165" s="542"/>
      <c r="J165" s="542"/>
      <c r="K165" s="542"/>
      <c r="L165" s="542"/>
      <c r="M165" s="542"/>
      <c r="N165" s="542"/>
      <c r="O165" s="542"/>
      <c r="P165" s="542"/>
      <c r="Q165" s="542"/>
      <c r="R165" s="542"/>
      <c r="S165" s="542"/>
      <c r="T165" s="542"/>
      <c r="U165" s="542"/>
      <c r="V165" s="542"/>
      <c r="W165" s="542"/>
      <c r="X165" s="542"/>
      <c r="Y165" s="542"/>
      <c r="Z165" s="542"/>
      <c r="AA165" s="542"/>
      <c r="AB165" s="542"/>
      <c r="AC165" s="542"/>
    </row>
    <row r="166" spans="1:29" ht="15.75" customHeight="1">
      <c r="A166" s="542"/>
      <c r="B166" s="542"/>
      <c r="C166" s="542"/>
      <c r="D166" s="542"/>
      <c r="E166" s="542"/>
      <c r="F166" s="542"/>
      <c r="G166" s="542"/>
      <c r="H166" s="542"/>
      <c r="I166" s="542"/>
      <c r="J166" s="542"/>
      <c r="K166" s="542"/>
      <c r="L166" s="542"/>
      <c r="M166" s="542"/>
      <c r="N166" s="542"/>
      <c r="O166" s="542"/>
      <c r="P166" s="542"/>
      <c r="Q166" s="542"/>
      <c r="R166" s="542"/>
      <c r="S166" s="542"/>
      <c r="T166" s="542"/>
      <c r="U166" s="542"/>
      <c r="V166" s="542"/>
      <c r="W166" s="542"/>
      <c r="X166" s="542"/>
      <c r="Y166" s="542"/>
      <c r="Z166" s="542"/>
      <c r="AA166" s="542"/>
      <c r="AB166" s="542"/>
      <c r="AC166" s="542"/>
    </row>
    <row r="167" spans="1:29" ht="15.75" customHeight="1">
      <c r="A167" s="542"/>
      <c r="B167" s="542"/>
      <c r="C167" s="542"/>
      <c r="D167" s="542"/>
      <c r="E167" s="542"/>
      <c r="F167" s="542"/>
      <c r="G167" s="542"/>
      <c r="H167" s="542"/>
      <c r="I167" s="542"/>
      <c r="J167" s="542"/>
      <c r="K167" s="542"/>
      <c r="L167" s="542"/>
      <c r="M167" s="542"/>
      <c r="N167" s="542"/>
      <c r="O167" s="542"/>
      <c r="P167" s="542"/>
      <c r="Q167" s="542"/>
      <c r="R167" s="542"/>
      <c r="S167" s="542"/>
      <c r="T167" s="542"/>
      <c r="U167" s="542"/>
      <c r="V167" s="542"/>
      <c r="W167" s="542"/>
      <c r="X167" s="542"/>
      <c r="Y167" s="542"/>
      <c r="Z167" s="542"/>
      <c r="AA167" s="542"/>
      <c r="AB167" s="542"/>
      <c r="AC167" s="542"/>
    </row>
    <row r="168" spans="1:29" ht="15.75" customHeight="1">
      <c r="A168" s="542"/>
      <c r="B168" s="542"/>
      <c r="C168" s="542"/>
      <c r="D168" s="542"/>
      <c r="E168" s="542"/>
      <c r="F168" s="542"/>
      <c r="G168" s="542"/>
      <c r="H168" s="542"/>
      <c r="I168" s="542"/>
      <c r="J168" s="542"/>
      <c r="K168" s="542"/>
      <c r="L168" s="542"/>
      <c r="M168" s="542"/>
      <c r="N168" s="542"/>
      <c r="O168" s="542"/>
      <c r="P168" s="542"/>
      <c r="Q168" s="542"/>
      <c r="R168" s="542"/>
      <c r="S168" s="542"/>
      <c r="T168" s="542"/>
      <c r="U168" s="542"/>
      <c r="V168" s="542"/>
      <c r="W168" s="542"/>
      <c r="X168" s="542"/>
      <c r="Y168" s="542"/>
      <c r="Z168" s="542"/>
      <c r="AA168" s="542"/>
      <c r="AB168" s="542"/>
      <c r="AC168" s="542"/>
    </row>
    <row r="169" spans="1:29" ht="15.75" customHeight="1">
      <c r="A169" s="542"/>
      <c r="B169" s="542"/>
      <c r="C169" s="542"/>
      <c r="D169" s="542"/>
      <c r="E169" s="542"/>
      <c r="F169" s="542"/>
      <c r="G169" s="542"/>
      <c r="H169" s="542"/>
      <c r="I169" s="542"/>
      <c r="J169" s="542"/>
      <c r="K169" s="542"/>
      <c r="L169" s="542"/>
      <c r="M169" s="542"/>
      <c r="N169" s="542"/>
      <c r="O169" s="542"/>
      <c r="P169" s="542"/>
      <c r="Q169" s="542"/>
      <c r="R169" s="542"/>
      <c r="S169" s="542"/>
      <c r="T169" s="542"/>
      <c r="U169" s="542"/>
      <c r="V169" s="542"/>
      <c r="W169" s="542"/>
      <c r="X169" s="542"/>
      <c r="Y169" s="542"/>
      <c r="Z169" s="542"/>
      <c r="AA169" s="542"/>
      <c r="AB169" s="542"/>
      <c r="AC169" s="542"/>
    </row>
    <row r="170" spans="1:29" ht="15.75" customHeight="1">
      <c r="A170" s="542"/>
      <c r="B170" s="542"/>
      <c r="C170" s="542"/>
      <c r="D170" s="542"/>
      <c r="E170" s="542"/>
      <c r="F170" s="542"/>
      <c r="G170" s="542"/>
      <c r="H170" s="542"/>
      <c r="I170" s="542"/>
      <c r="J170" s="542"/>
      <c r="K170" s="542"/>
      <c r="L170" s="542"/>
      <c r="M170" s="542"/>
      <c r="N170" s="542"/>
      <c r="O170" s="542"/>
      <c r="P170" s="542"/>
      <c r="Q170" s="542"/>
      <c r="R170" s="542"/>
      <c r="S170" s="542"/>
      <c r="T170" s="542"/>
      <c r="U170" s="542"/>
      <c r="V170" s="542"/>
      <c r="W170" s="542"/>
      <c r="X170" s="542"/>
      <c r="Y170" s="542"/>
      <c r="Z170" s="542"/>
      <c r="AA170" s="542"/>
      <c r="AB170" s="542"/>
      <c r="AC170" s="542"/>
    </row>
    <row r="171" spans="1:29" ht="15.75" customHeight="1">
      <c r="A171" s="542"/>
      <c r="B171" s="542"/>
      <c r="C171" s="542"/>
      <c r="D171" s="542"/>
      <c r="E171" s="542"/>
      <c r="F171" s="542"/>
      <c r="G171" s="542"/>
      <c r="H171" s="542"/>
      <c r="I171" s="542"/>
      <c r="J171" s="542"/>
      <c r="K171" s="542"/>
      <c r="L171" s="542"/>
      <c r="M171" s="542"/>
      <c r="N171" s="542"/>
      <c r="O171" s="542"/>
      <c r="P171" s="542"/>
      <c r="Q171" s="542"/>
      <c r="R171" s="542"/>
      <c r="S171" s="542"/>
      <c r="T171" s="542"/>
      <c r="U171" s="542"/>
      <c r="V171" s="542"/>
      <c r="W171" s="542"/>
      <c r="X171" s="542"/>
      <c r="Y171" s="542"/>
      <c r="Z171" s="542"/>
      <c r="AA171" s="542"/>
      <c r="AB171" s="542"/>
      <c r="AC171" s="542"/>
    </row>
    <row r="172" spans="1:29" ht="15.75" customHeight="1">
      <c r="A172" s="542"/>
      <c r="B172" s="542"/>
      <c r="C172" s="542"/>
      <c r="D172" s="542"/>
      <c r="E172" s="542"/>
      <c r="F172" s="542"/>
      <c r="G172" s="542"/>
      <c r="H172" s="542"/>
      <c r="I172" s="542"/>
      <c r="J172" s="542"/>
      <c r="K172" s="542"/>
      <c r="L172" s="542"/>
      <c r="M172" s="542"/>
      <c r="N172" s="542"/>
      <c r="O172" s="542"/>
      <c r="P172" s="542"/>
      <c r="Q172" s="542"/>
      <c r="R172" s="542"/>
      <c r="S172" s="542"/>
      <c r="T172" s="542"/>
      <c r="U172" s="542"/>
      <c r="V172" s="542"/>
      <c r="W172" s="542"/>
      <c r="X172" s="542"/>
      <c r="Y172" s="542"/>
      <c r="Z172" s="542"/>
      <c r="AA172" s="542"/>
      <c r="AB172" s="542"/>
      <c r="AC172" s="542"/>
    </row>
    <row r="173" spans="1:29" ht="15.75" customHeight="1">
      <c r="A173" s="542"/>
      <c r="B173" s="542"/>
      <c r="C173" s="542"/>
      <c r="D173" s="542"/>
      <c r="E173" s="542"/>
      <c r="F173" s="542"/>
      <c r="G173" s="542"/>
      <c r="H173" s="542"/>
      <c r="I173" s="542"/>
      <c r="J173" s="542"/>
      <c r="K173" s="542"/>
      <c r="L173" s="542"/>
      <c r="M173" s="542"/>
      <c r="N173" s="542"/>
      <c r="O173" s="542"/>
      <c r="P173" s="542"/>
      <c r="Q173" s="542"/>
      <c r="R173" s="542"/>
      <c r="S173" s="542"/>
      <c r="T173" s="542"/>
      <c r="U173" s="542"/>
      <c r="V173" s="542"/>
      <c r="W173" s="542"/>
      <c r="X173" s="542"/>
      <c r="Y173" s="542"/>
      <c r="Z173" s="542"/>
      <c r="AA173" s="542"/>
      <c r="AB173" s="542"/>
      <c r="AC173" s="542"/>
    </row>
    <row r="174" spans="1:29" ht="15.75" customHeight="1">
      <c r="A174" s="542"/>
      <c r="B174" s="542"/>
      <c r="C174" s="542"/>
      <c r="D174" s="542"/>
      <c r="E174" s="542"/>
      <c r="F174" s="542"/>
      <c r="G174" s="542"/>
      <c r="H174" s="542"/>
      <c r="I174" s="542"/>
      <c r="J174" s="542"/>
      <c r="K174" s="542"/>
      <c r="L174" s="542"/>
      <c r="M174" s="542"/>
      <c r="N174" s="542"/>
      <c r="O174" s="542"/>
      <c r="P174" s="542"/>
      <c r="Q174" s="542"/>
      <c r="R174" s="542"/>
      <c r="S174" s="542"/>
      <c r="T174" s="542"/>
      <c r="U174" s="542"/>
      <c r="V174" s="542"/>
      <c r="W174" s="542"/>
      <c r="X174" s="542"/>
      <c r="Y174" s="542"/>
      <c r="Z174" s="542"/>
      <c r="AA174" s="542"/>
      <c r="AB174" s="542"/>
      <c r="AC174" s="542"/>
    </row>
    <row r="175" spans="1:29" ht="15.75" customHeight="1">
      <c r="A175" s="542"/>
      <c r="B175" s="542"/>
      <c r="C175" s="542"/>
      <c r="D175" s="542"/>
      <c r="E175" s="542"/>
      <c r="F175" s="542"/>
      <c r="G175" s="542"/>
      <c r="H175" s="542"/>
      <c r="I175" s="542"/>
      <c r="J175" s="542"/>
      <c r="K175" s="542"/>
      <c r="L175" s="542"/>
      <c r="M175" s="542"/>
      <c r="N175" s="542"/>
      <c r="O175" s="542"/>
      <c r="P175" s="542"/>
      <c r="Q175" s="542"/>
      <c r="R175" s="542"/>
      <c r="S175" s="542"/>
      <c r="T175" s="542"/>
      <c r="U175" s="542"/>
      <c r="V175" s="542"/>
      <c r="W175" s="542"/>
      <c r="X175" s="542"/>
      <c r="Y175" s="542"/>
      <c r="Z175" s="542"/>
      <c r="AA175" s="542"/>
      <c r="AB175" s="542"/>
      <c r="AC175" s="542"/>
    </row>
    <row r="176" spans="1:29" ht="15.75" customHeight="1">
      <c r="A176" s="542"/>
      <c r="B176" s="542"/>
      <c r="C176" s="542"/>
      <c r="D176" s="542"/>
      <c r="E176" s="542"/>
      <c r="F176" s="542"/>
      <c r="G176" s="542"/>
      <c r="H176" s="542"/>
      <c r="I176" s="542"/>
      <c r="J176" s="542"/>
      <c r="K176" s="542"/>
      <c r="L176" s="542"/>
      <c r="M176" s="542"/>
      <c r="N176" s="542"/>
      <c r="O176" s="542"/>
      <c r="P176" s="542"/>
      <c r="Q176" s="542"/>
      <c r="R176" s="542"/>
      <c r="S176" s="542"/>
      <c r="T176" s="542"/>
      <c r="U176" s="542"/>
      <c r="V176" s="542"/>
      <c r="W176" s="542"/>
      <c r="X176" s="542"/>
      <c r="Y176" s="542"/>
      <c r="Z176" s="542"/>
      <c r="AA176" s="542"/>
      <c r="AB176" s="542"/>
      <c r="AC176" s="542"/>
    </row>
    <row r="177" spans="1:29" ht="15.75" customHeight="1">
      <c r="A177" s="542"/>
      <c r="B177" s="542"/>
      <c r="C177" s="542"/>
      <c r="D177" s="542"/>
      <c r="E177" s="542"/>
      <c r="F177" s="542"/>
      <c r="G177" s="542"/>
      <c r="H177" s="542"/>
      <c r="I177" s="542"/>
      <c r="J177" s="542"/>
      <c r="K177" s="542"/>
      <c r="L177" s="542"/>
      <c r="M177" s="542"/>
      <c r="N177" s="542"/>
      <c r="O177" s="542"/>
      <c r="P177" s="542"/>
      <c r="Q177" s="542"/>
      <c r="R177" s="542"/>
      <c r="S177" s="542"/>
      <c r="T177" s="542"/>
      <c r="U177" s="542"/>
      <c r="V177" s="542"/>
      <c r="W177" s="542"/>
      <c r="X177" s="542"/>
      <c r="Y177" s="542"/>
      <c r="Z177" s="542"/>
      <c r="AA177" s="542"/>
      <c r="AB177" s="542"/>
      <c r="AC177" s="542"/>
    </row>
    <row r="178" spans="1:29" ht="15.75" customHeight="1">
      <c r="A178" s="542"/>
      <c r="B178" s="542"/>
      <c r="C178" s="542"/>
      <c r="D178" s="542"/>
      <c r="E178" s="542"/>
      <c r="F178" s="542"/>
      <c r="G178" s="542"/>
      <c r="H178" s="542"/>
      <c r="I178" s="542"/>
      <c r="J178" s="542"/>
      <c r="K178" s="542"/>
      <c r="L178" s="542"/>
      <c r="M178" s="542"/>
      <c r="N178" s="542"/>
      <c r="O178" s="542"/>
      <c r="P178" s="542"/>
      <c r="Q178" s="542"/>
      <c r="R178" s="542"/>
      <c r="S178" s="542"/>
      <c r="T178" s="542"/>
      <c r="U178" s="542"/>
      <c r="V178" s="542"/>
      <c r="W178" s="542"/>
      <c r="X178" s="542"/>
      <c r="Y178" s="542"/>
      <c r="Z178" s="542"/>
      <c r="AA178" s="542"/>
      <c r="AB178" s="542"/>
      <c r="AC178" s="542"/>
    </row>
    <row r="179" spans="1:29" ht="15.75" customHeight="1">
      <c r="A179" s="542"/>
      <c r="B179" s="542"/>
      <c r="C179" s="542"/>
      <c r="D179" s="542"/>
      <c r="E179" s="542"/>
      <c r="F179" s="542"/>
      <c r="G179" s="542"/>
      <c r="H179" s="542"/>
      <c r="I179" s="542"/>
      <c r="J179" s="542"/>
      <c r="K179" s="542"/>
      <c r="L179" s="542"/>
      <c r="M179" s="542"/>
      <c r="N179" s="542"/>
      <c r="O179" s="542"/>
      <c r="P179" s="542"/>
      <c r="Q179" s="542"/>
      <c r="R179" s="542"/>
      <c r="S179" s="542"/>
      <c r="T179" s="542"/>
      <c r="U179" s="542"/>
      <c r="V179" s="542"/>
      <c r="W179" s="542"/>
      <c r="X179" s="542"/>
      <c r="Y179" s="542"/>
      <c r="Z179" s="542"/>
      <c r="AA179" s="542"/>
      <c r="AB179" s="542"/>
      <c r="AC179" s="542"/>
    </row>
    <row r="180" spans="1:29" ht="15.75" customHeight="1">
      <c r="A180" s="542"/>
      <c r="B180" s="542"/>
      <c r="C180" s="542"/>
      <c r="D180" s="542"/>
      <c r="E180" s="542"/>
      <c r="F180" s="542"/>
      <c r="G180" s="542"/>
      <c r="H180" s="542"/>
      <c r="I180" s="542"/>
      <c r="J180" s="542"/>
      <c r="K180" s="542"/>
      <c r="L180" s="542"/>
      <c r="M180" s="542"/>
      <c r="N180" s="542"/>
      <c r="O180" s="542"/>
      <c r="P180" s="542"/>
      <c r="Q180" s="542"/>
      <c r="R180" s="542"/>
      <c r="S180" s="542"/>
      <c r="T180" s="542"/>
      <c r="U180" s="542"/>
      <c r="V180" s="542"/>
      <c r="W180" s="542"/>
      <c r="X180" s="542"/>
      <c r="Y180" s="542"/>
      <c r="Z180" s="542"/>
      <c r="AA180" s="542"/>
      <c r="AB180" s="542"/>
      <c r="AC180" s="542"/>
    </row>
    <row r="181" spans="1:29" ht="15.75" customHeight="1">
      <c r="A181" s="542"/>
      <c r="B181" s="542"/>
      <c r="C181" s="542"/>
      <c r="D181" s="542"/>
      <c r="E181" s="542"/>
      <c r="F181" s="542"/>
      <c r="G181" s="542"/>
      <c r="H181" s="542"/>
      <c r="I181" s="542"/>
      <c r="J181" s="542"/>
      <c r="K181" s="542"/>
      <c r="L181" s="542"/>
      <c r="M181" s="542"/>
      <c r="N181" s="542"/>
      <c r="O181" s="542"/>
      <c r="P181" s="542"/>
      <c r="Q181" s="542"/>
      <c r="R181" s="542"/>
      <c r="S181" s="542"/>
      <c r="T181" s="542"/>
      <c r="U181" s="542"/>
      <c r="V181" s="542"/>
      <c r="W181" s="542"/>
      <c r="X181" s="542"/>
      <c r="Y181" s="542"/>
      <c r="Z181" s="542"/>
      <c r="AA181" s="542"/>
      <c r="AB181" s="542"/>
      <c r="AC181" s="542"/>
    </row>
    <row r="182" spans="1:29" ht="15.75" customHeight="1">
      <c r="A182" s="542"/>
      <c r="B182" s="542"/>
      <c r="C182" s="542"/>
      <c r="D182" s="542"/>
      <c r="E182" s="542"/>
      <c r="F182" s="542"/>
      <c r="G182" s="542"/>
      <c r="H182" s="542"/>
      <c r="I182" s="542"/>
      <c r="J182" s="542"/>
      <c r="K182" s="542"/>
      <c r="L182" s="542"/>
      <c r="M182" s="542"/>
      <c r="N182" s="542"/>
      <c r="O182" s="542"/>
      <c r="P182" s="542"/>
      <c r="Q182" s="542"/>
      <c r="R182" s="542"/>
      <c r="S182" s="542"/>
      <c r="T182" s="542"/>
      <c r="U182" s="542"/>
      <c r="V182" s="542"/>
      <c r="W182" s="542"/>
      <c r="X182" s="542"/>
      <c r="Y182" s="542"/>
      <c r="Z182" s="542"/>
      <c r="AA182" s="542"/>
      <c r="AB182" s="542"/>
      <c r="AC182" s="542"/>
    </row>
    <row r="183" spans="1:29" ht="15.75" customHeight="1">
      <c r="A183" s="542"/>
      <c r="B183" s="542"/>
      <c r="C183" s="542"/>
      <c r="D183" s="542"/>
      <c r="E183" s="542"/>
      <c r="F183" s="542"/>
      <c r="G183" s="542"/>
      <c r="H183" s="542"/>
      <c r="I183" s="542"/>
      <c r="J183" s="542"/>
      <c r="K183" s="542"/>
      <c r="L183" s="542"/>
      <c r="M183" s="542"/>
      <c r="N183" s="542"/>
      <c r="O183" s="542"/>
      <c r="P183" s="542"/>
      <c r="Q183" s="542"/>
      <c r="R183" s="542"/>
      <c r="S183" s="542"/>
      <c r="T183" s="542"/>
      <c r="U183" s="542"/>
      <c r="V183" s="542"/>
      <c r="W183" s="542"/>
      <c r="X183" s="542"/>
      <c r="Y183" s="542"/>
      <c r="Z183" s="542"/>
      <c r="AA183" s="542"/>
      <c r="AB183" s="542"/>
      <c r="AC183" s="542"/>
    </row>
    <row r="184" spans="1:29" ht="15.75" customHeight="1">
      <c r="A184" s="542"/>
      <c r="B184" s="542"/>
      <c r="C184" s="542"/>
      <c r="D184" s="542"/>
      <c r="E184" s="542"/>
      <c r="F184" s="542"/>
      <c r="G184" s="542"/>
      <c r="H184" s="542"/>
      <c r="I184" s="542"/>
      <c r="J184" s="542"/>
      <c r="K184" s="542"/>
      <c r="L184" s="542"/>
      <c r="M184" s="542"/>
      <c r="N184" s="542"/>
      <c r="O184" s="542"/>
      <c r="P184" s="542"/>
      <c r="Q184" s="542"/>
      <c r="R184" s="542"/>
      <c r="S184" s="542"/>
      <c r="T184" s="542"/>
      <c r="U184" s="542"/>
      <c r="V184" s="542"/>
      <c r="W184" s="542"/>
      <c r="X184" s="542"/>
      <c r="Y184" s="542"/>
      <c r="Z184" s="542"/>
      <c r="AA184" s="542"/>
      <c r="AB184" s="542"/>
      <c r="AC184" s="542"/>
    </row>
    <row r="185" spans="1:29" ht="15.75" customHeight="1">
      <c r="A185" s="542"/>
      <c r="B185" s="542"/>
      <c r="C185" s="542"/>
      <c r="D185" s="542"/>
      <c r="E185" s="542"/>
      <c r="F185" s="542"/>
      <c r="G185" s="542"/>
      <c r="H185" s="542"/>
      <c r="I185" s="542"/>
      <c r="J185" s="542"/>
      <c r="K185" s="542"/>
      <c r="L185" s="542"/>
      <c r="M185" s="542"/>
      <c r="N185" s="542"/>
      <c r="O185" s="542"/>
      <c r="P185" s="542"/>
      <c r="Q185" s="542"/>
      <c r="R185" s="542"/>
      <c r="S185" s="542"/>
      <c r="T185" s="542"/>
      <c r="U185" s="542"/>
      <c r="V185" s="542"/>
      <c r="W185" s="542"/>
      <c r="X185" s="542"/>
      <c r="Y185" s="542"/>
      <c r="Z185" s="542"/>
      <c r="AA185" s="542"/>
      <c r="AB185" s="542"/>
      <c r="AC185" s="542"/>
    </row>
    <row r="186" spans="1:29" ht="15.75" customHeight="1">
      <c r="A186" s="542"/>
      <c r="B186" s="542"/>
      <c r="C186" s="542"/>
      <c r="D186" s="542"/>
      <c r="E186" s="542"/>
      <c r="F186" s="542"/>
      <c r="G186" s="542"/>
      <c r="H186" s="542"/>
      <c r="I186" s="542"/>
      <c r="J186" s="542"/>
      <c r="K186" s="542"/>
      <c r="L186" s="542"/>
      <c r="M186" s="542"/>
      <c r="N186" s="542"/>
      <c r="O186" s="542"/>
      <c r="P186" s="542"/>
      <c r="Q186" s="542"/>
      <c r="R186" s="542"/>
      <c r="S186" s="542"/>
      <c r="T186" s="542"/>
      <c r="U186" s="542"/>
      <c r="V186" s="542"/>
      <c r="W186" s="542"/>
      <c r="X186" s="542"/>
      <c r="Y186" s="542"/>
      <c r="Z186" s="542"/>
      <c r="AA186" s="542"/>
      <c r="AB186" s="542"/>
      <c r="AC186" s="542"/>
    </row>
    <row r="187" spans="1:29" ht="15.75" customHeight="1">
      <c r="A187" s="542"/>
      <c r="B187" s="542"/>
      <c r="C187" s="542"/>
      <c r="D187" s="542"/>
      <c r="E187" s="542"/>
      <c r="F187" s="542"/>
      <c r="G187" s="542"/>
      <c r="H187" s="542"/>
      <c r="I187" s="542"/>
      <c r="J187" s="542"/>
      <c r="K187" s="542"/>
      <c r="L187" s="542"/>
      <c r="M187" s="542"/>
      <c r="N187" s="542"/>
      <c r="O187" s="542"/>
      <c r="P187" s="542"/>
      <c r="Q187" s="542"/>
      <c r="R187" s="542"/>
      <c r="S187" s="542"/>
      <c r="T187" s="542"/>
      <c r="U187" s="542"/>
      <c r="V187" s="542"/>
      <c r="W187" s="542"/>
      <c r="X187" s="542"/>
      <c r="Y187" s="542"/>
      <c r="Z187" s="542"/>
      <c r="AA187" s="542"/>
      <c r="AB187" s="542"/>
      <c r="AC187" s="542"/>
    </row>
    <row r="188" spans="1:29" ht="15.75" customHeight="1">
      <c r="A188" s="542"/>
      <c r="B188" s="542"/>
      <c r="C188" s="542"/>
      <c r="D188" s="542"/>
      <c r="E188" s="542"/>
      <c r="F188" s="542"/>
      <c r="G188" s="542"/>
      <c r="H188" s="542"/>
      <c r="I188" s="542"/>
      <c r="J188" s="542"/>
      <c r="K188" s="542"/>
      <c r="L188" s="542"/>
      <c r="M188" s="542"/>
      <c r="N188" s="542"/>
      <c r="O188" s="542"/>
      <c r="P188" s="542"/>
      <c r="Q188" s="542"/>
      <c r="R188" s="542"/>
      <c r="S188" s="542"/>
      <c r="T188" s="542"/>
      <c r="U188" s="542"/>
      <c r="V188" s="542"/>
      <c r="W188" s="542"/>
      <c r="X188" s="542"/>
      <c r="Y188" s="542"/>
      <c r="Z188" s="542"/>
      <c r="AA188" s="542"/>
      <c r="AB188" s="542"/>
      <c r="AC188" s="542"/>
    </row>
    <row r="189" spans="1:29" ht="15.75" customHeight="1">
      <c r="A189" s="542"/>
      <c r="B189" s="542"/>
      <c r="C189" s="542"/>
      <c r="D189" s="542"/>
      <c r="E189" s="542"/>
      <c r="F189" s="542"/>
      <c r="G189" s="542"/>
      <c r="H189" s="542"/>
      <c r="I189" s="542"/>
      <c r="J189" s="542"/>
      <c r="K189" s="542"/>
      <c r="L189" s="542"/>
      <c r="M189" s="542"/>
      <c r="N189" s="542"/>
      <c r="O189" s="542"/>
      <c r="P189" s="542"/>
      <c r="Q189" s="542"/>
      <c r="R189" s="542"/>
      <c r="S189" s="542"/>
      <c r="T189" s="542"/>
      <c r="U189" s="542"/>
      <c r="V189" s="542"/>
      <c r="W189" s="542"/>
      <c r="X189" s="542"/>
      <c r="Y189" s="542"/>
      <c r="Z189" s="542"/>
      <c r="AA189" s="542"/>
      <c r="AB189" s="542"/>
      <c r="AC189" s="542"/>
    </row>
    <row r="190" spans="1:29" ht="15.75" customHeight="1">
      <c r="A190" s="542"/>
      <c r="B190" s="542"/>
      <c r="C190" s="542"/>
      <c r="D190" s="542"/>
      <c r="E190" s="542"/>
      <c r="F190" s="542"/>
      <c r="G190" s="542"/>
      <c r="H190" s="542"/>
      <c r="I190" s="542"/>
      <c r="J190" s="542"/>
      <c r="K190" s="542"/>
      <c r="L190" s="542"/>
      <c r="M190" s="542"/>
      <c r="N190" s="542"/>
      <c r="O190" s="542"/>
      <c r="P190" s="542"/>
      <c r="Q190" s="542"/>
      <c r="R190" s="542"/>
      <c r="S190" s="542"/>
      <c r="T190" s="542"/>
      <c r="U190" s="542"/>
      <c r="V190" s="542"/>
      <c r="W190" s="542"/>
      <c r="X190" s="542"/>
      <c r="Y190" s="542"/>
      <c r="Z190" s="542"/>
      <c r="AA190" s="542"/>
      <c r="AB190" s="542"/>
      <c r="AC190" s="542"/>
    </row>
    <row r="191" spans="1:29" ht="15.75" customHeight="1">
      <c r="A191" s="542"/>
      <c r="B191" s="542"/>
      <c r="C191" s="542"/>
      <c r="D191" s="542"/>
      <c r="E191" s="542"/>
      <c r="F191" s="542"/>
      <c r="G191" s="542"/>
      <c r="H191" s="542"/>
      <c r="I191" s="542"/>
      <c r="J191" s="542"/>
      <c r="K191" s="542"/>
      <c r="L191" s="542"/>
      <c r="M191" s="542"/>
      <c r="N191" s="542"/>
      <c r="O191" s="542"/>
      <c r="P191" s="542"/>
      <c r="Q191" s="542"/>
      <c r="R191" s="542"/>
      <c r="S191" s="542"/>
      <c r="T191" s="542"/>
      <c r="U191" s="542"/>
      <c r="V191" s="542"/>
      <c r="W191" s="542"/>
      <c r="X191" s="542"/>
      <c r="Y191" s="542"/>
      <c r="Z191" s="542"/>
      <c r="AA191" s="542"/>
      <c r="AB191" s="542"/>
      <c r="AC191" s="542"/>
    </row>
    <row r="192" spans="1:29" ht="15.75" customHeight="1">
      <c r="A192" s="542"/>
      <c r="B192" s="542"/>
      <c r="C192" s="542"/>
      <c r="D192" s="542"/>
      <c r="E192" s="542"/>
      <c r="F192" s="542"/>
      <c r="G192" s="542"/>
      <c r="H192" s="542"/>
      <c r="I192" s="542"/>
      <c r="J192" s="542"/>
      <c r="K192" s="542"/>
      <c r="L192" s="542"/>
      <c r="M192" s="542"/>
      <c r="N192" s="542"/>
      <c r="O192" s="542"/>
      <c r="P192" s="542"/>
      <c r="Q192" s="542"/>
      <c r="R192" s="542"/>
      <c r="S192" s="542"/>
      <c r="T192" s="542"/>
      <c r="U192" s="542"/>
      <c r="V192" s="542"/>
      <c r="W192" s="542"/>
      <c r="X192" s="542"/>
      <c r="Y192" s="542"/>
      <c r="Z192" s="542"/>
      <c r="AA192" s="542"/>
      <c r="AB192" s="542"/>
      <c r="AC192" s="542"/>
    </row>
    <row r="193" spans="1:29" ht="15.75" customHeight="1">
      <c r="A193" s="542"/>
      <c r="B193" s="542"/>
      <c r="C193" s="542"/>
      <c r="D193" s="542"/>
      <c r="E193" s="542"/>
      <c r="F193" s="542"/>
      <c r="G193" s="542"/>
      <c r="H193" s="542"/>
      <c r="I193" s="542"/>
      <c r="J193" s="542"/>
      <c r="K193" s="542"/>
      <c r="L193" s="542"/>
      <c r="M193" s="542"/>
      <c r="N193" s="542"/>
      <c r="O193" s="542"/>
      <c r="P193" s="542"/>
      <c r="Q193" s="542"/>
      <c r="R193" s="542"/>
      <c r="S193" s="542"/>
      <c r="T193" s="542"/>
      <c r="U193" s="542"/>
      <c r="V193" s="542"/>
      <c r="W193" s="542"/>
      <c r="X193" s="542"/>
      <c r="Y193" s="542"/>
      <c r="Z193" s="542"/>
      <c r="AA193" s="542"/>
      <c r="AB193" s="542"/>
      <c r="AC193" s="542"/>
    </row>
    <row r="194" spans="1:29" ht="15.75" customHeight="1">
      <c r="A194" s="542"/>
      <c r="B194" s="542"/>
      <c r="C194" s="542"/>
      <c r="D194" s="542"/>
      <c r="E194" s="542"/>
      <c r="F194" s="542"/>
      <c r="G194" s="542"/>
      <c r="H194" s="542"/>
      <c r="I194" s="542"/>
      <c r="J194" s="542"/>
      <c r="K194" s="542"/>
      <c r="L194" s="542"/>
      <c r="M194" s="542"/>
      <c r="N194" s="542"/>
      <c r="O194" s="542"/>
      <c r="P194" s="542"/>
      <c r="Q194" s="542"/>
      <c r="R194" s="542"/>
      <c r="S194" s="542"/>
      <c r="T194" s="542"/>
      <c r="U194" s="542"/>
      <c r="V194" s="542"/>
      <c r="W194" s="542"/>
      <c r="X194" s="542"/>
      <c r="Y194" s="542"/>
      <c r="Z194" s="542"/>
      <c r="AA194" s="542"/>
      <c r="AB194" s="542"/>
      <c r="AC194" s="542"/>
    </row>
    <row r="195" spans="1:29" ht="15.75" customHeight="1">
      <c r="A195" s="542"/>
      <c r="B195" s="542"/>
      <c r="C195" s="542"/>
      <c r="D195" s="542"/>
      <c r="E195" s="542"/>
      <c r="F195" s="542"/>
      <c r="G195" s="542"/>
      <c r="H195" s="542"/>
      <c r="I195" s="542"/>
      <c r="J195" s="542"/>
      <c r="K195" s="542"/>
      <c r="L195" s="542"/>
      <c r="M195" s="542"/>
      <c r="N195" s="542"/>
      <c r="O195" s="542"/>
      <c r="P195" s="542"/>
      <c r="Q195" s="542"/>
      <c r="R195" s="542"/>
      <c r="S195" s="542"/>
      <c r="T195" s="542"/>
      <c r="U195" s="542"/>
      <c r="V195" s="542"/>
      <c r="W195" s="542"/>
      <c r="X195" s="542"/>
      <c r="Y195" s="542"/>
      <c r="Z195" s="542"/>
      <c r="AA195" s="542"/>
      <c r="AB195" s="542"/>
      <c r="AC195" s="542"/>
    </row>
    <row r="196" spans="1:29" ht="15.75" customHeight="1">
      <c r="A196" s="542"/>
      <c r="B196" s="542"/>
      <c r="C196" s="542"/>
      <c r="D196" s="542"/>
      <c r="E196" s="542"/>
      <c r="F196" s="542"/>
      <c r="G196" s="542"/>
      <c r="H196" s="542"/>
      <c r="I196" s="542"/>
      <c r="J196" s="542"/>
      <c r="K196" s="542"/>
      <c r="L196" s="542"/>
      <c r="M196" s="542"/>
      <c r="N196" s="542"/>
      <c r="O196" s="542"/>
      <c r="P196" s="542"/>
      <c r="Q196" s="542"/>
      <c r="R196" s="542"/>
      <c r="S196" s="542"/>
      <c r="T196" s="542"/>
      <c r="U196" s="542"/>
      <c r="V196" s="542"/>
      <c r="W196" s="542"/>
      <c r="X196" s="542"/>
      <c r="Y196" s="542"/>
      <c r="Z196" s="542"/>
      <c r="AA196" s="542"/>
      <c r="AB196" s="542"/>
      <c r="AC196" s="542"/>
    </row>
    <row r="197" spans="1:29" ht="15.75" customHeight="1">
      <c r="A197" s="542"/>
      <c r="B197" s="542"/>
      <c r="C197" s="542"/>
      <c r="D197" s="542"/>
      <c r="E197" s="542"/>
      <c r="F197" s="542"/>
      <c r="G197" s="542"/>
      <c r="H197" s="542"/>
      <c r="I197" s="542"/>
      <c r="J197" s="542"/>
      <c r="K197" s="542"/>
      <c r="L197" s="542"/>
      <c r="M197" s="542"/>
      <c r="N197" s="542"/>
      <c r="O197" s="542"/>
      <c r="P197" s="542"/>
      <c r="Q197" s="542"/>
      <c r="R197" s="542"/>
      <c r="S197" s="542"/>
      <c r="T197" s="542"/>
      <c r="U197" s="542"/>
      <c r="V197" s="542"/>
      <c r="W197" s="542"/>
      <c r="X197" s="542"/>
      <c r="Y197" s="542"/>
      <c r="Z197" s="542"/>
      <c r="AA197" s="542"/>
      <c r="AB197" s="542"/>
      <c r="AC197" s="542"/>
    </row>
    <row r="198" spans="1:29" ht="15.75" customHeight="1">
      <c r="A198" s="542"/>
      <c r="B198" s="542"/>
      <c r="C198" s="542"/>
      <c r="D198" s="542"/>
      <c r="E198" s="542"/>
      <c r="F198" s="542"/>
      <c r="G198" s="542"/>
      <c r="H198" s="542"/>
      <c r="I198" s="542"/>
      <c r="J198" s="542"/>
      <c r="K198" s="542"/>
      <c r="L198" s="542"/>
      <c r="M198" s="542"/>
      <c r="N198" s="542"/>
      <c r="O198" s="542"/>
      <c r="P198" s="542"/>
      <c r="Q198" s="542"/>
      <c r="R198" s="542"/>
      <c r="S198" s="542"/>
      <c r="T198" s="542"/>
      <c r="U198" s="542"/>
      <c r="V198" s="542"/>
      <c r="W198" s="542"/>
      <c r="X198" s="542"/>
      <c r="Y198" s="542"/>
      <c r="Z198" s="542"/>
      <c r="AA198" s="542"/>
      <c r="AB198" s="542"/>
      <c r="AC198" s="542"/>
    </row>
    <row r="199" spans="1:29" ht="15.75" customHeight="1">
      <c r="A199" s="542"/>
      <c r="B199" s="542"/>
      <c r="C199" s="542"/>
      <c r="D199" s="542"/>
      <c r="E199" s="542"/>
      <c r="F199" s="542"/>
      <c r="G199" s="542"/>
      <c r="H199" s="542"/>
      <c r="I199" s="542"/>
      <c r="J199" s="542"/>
      <c r="K199" s="542"/>
      <c r="L199" s="542"/>
      <c r="M199" s="542"/>
      <c r="N199" s="542"/>
      <c r="O199" s="542"/>
      <c r="P199" s="542"/>
      <c r="Q199" s="542"/>
      <c r="R199" s="542"/>
      <c r="S199" s="542"/>
      <c r="T199" s="542"/>
      <c r="U199" s="542"/>
      <c r="V199" s="542"/>
      <c r="W199" s="542"/>
      <c r="X199" s="542"/>
      <c r="Y199" s="542"/>
      <c r="Z199" s="542"/>
      <c r="AA199" s="542"/>
      <c r="AB199" s="542"/>
      <c r="AC199" s="542"/>
    </row>
    <row r="200" spans="1:29" ht="15.75" customHeight="1">
      <c r="A200" s="542"/>
      <c r="B200" s="542"/>
      <c r="C200" s="542"/>
      <c r="D200" s="542"/>
      <c r="E200" s="542"/>
      <c r="F200" s="542"/>
      <c r="G200" s="542"/>
      <c r="H200" s="542"/>
      <c r="I200" s="542"/>
      <c r="J200" s="542"/>
      <c r="K200" s="542"/>
      <c r="L200" s="542"/>
      <c r="M200" s="542"/>
      <c r="N200" s="542"/>
      <c r="O200" s="542"/>
      <c r="P200" s="542"/>
      <c r="Q200" s="542"/>
      <c r="R200" s="542"/>
      <c r="S200" s="542"/>
      <c r="T200" s="542"/>
      <c r="U200" s="542"/>
      <c r="V200" s="542"/>
      <c r="W200" s="542"/>
      <c r="X200" s="542"/>
      <c r="Y200" s="542"/>
      <c r="Z200" s="542"/>
      <c r="AA200" s="542"/>
      <c r="AB200" s="542"/>
      <c r="AC200" s="542"/>
    </row>
    <row r="201" spans="1:29" ht="15.75" customHeight="1">
      <c r="A201" s="542"/>
      <c r="B201" s="542"/>
      <c r="C201" s="542"/>
      <c r="D201" s="542"/>
      <c r="E201" s="542"/>
      <c r="F201" s="542"/>
      <c r="G201" s="542"/>
      <c r="H201" s="542"/>
      <c r="I201" s="542"/>
      <c r="J201" s="542"/>
      <c r="K201" s="542"/>
      <c r="L201" s="542"/>
      <c r="M201" s="542"/>
      <c r="N201" s="542"/>
      <c r="O201" s="542"/>
      <c r="P201" s="542"/>
      <c r="Q201" s="542"/>
      <c r="R201" s="542"/>
      <c r="S201" s="542"/>
      <c r="T201" s="542"/>
      <c r="U201" s="542"/>
      <c r="V201" s="542"/>
      <c r="W201" s="542"/>
      <c r="X201" s="542"/>
      <c r="Y201" s="542"/>
      <c r="Z201" s="542"/>
      <c r="AA201" s="542"/>
      <c r="AB201" s="542"/>
      <c r="AC201" s="542"/>
    </row>
    <row r="202" spans="1:29" ht="15.75" customHeight="1">
      <c r="A202" s="542"/>
      <c r="B202" s="542"/>
      <c r="C202" s="542"/>
      <c r="D202" s="542"/>
      <c r="E202" s="542"/>
      <c r="F202" s="542"/>
      <c r="G202" s="542"/>
      <c r="H202" s="542"/>
      <c r="I202" s="542"/>
      <c r="J202" s="542"/>
      <c r="K202" s="542"/>
      <c r="L202" s="542"/>
      <c r="M202" s="542"/>
      <c r="N202" s="542"/>
      <c r="O202" s="542"/>
      <c r="P202" s="542"/>
      <c r="Q202" s="542"/>
      <c r="R202" s="542"/>
      <c r="S202" s="542"/>
      <c r="T202" s="542"/>
      <c r="U202" s="542"/>
      <c r="V202" s="542"/>
      <c r="W202" s="542"/>
      <c r="X202" s="542"/>
      <c r="Y202" s="542"/>
      <c r="Z202" s="542"/>
      <c r="AA202" s="542"/>
      <c r="AB202" s="542"/>
      <c r="AC202" s="542"/>
    </row>
    <row r="203" spans="1:29" ht="15.75" customHeight="1">
      <c r="A203" s="542"/>
      <c r="B203" s="542"/>
      <c r="C203" s="542"/>
      <c r="D203" s="542"/>
      <c r="E203" s="542"/>
      <c r="F203" s="542"/>
      <c r="G203" s="542"/>
      <c r="H203" s="542"/>
      <c r="I203" s="542"/>
      <c r="J203" s="542"/>
      <c r="K203" s="542"/>
      <c r="L203" s="542"/>
      <c r="M203" s="542"/>
      <c r="N203" s="542"/>
      <c r="O203" s="542"/>
      <c r="P203" s="542"/>
      <c r="Q203" s="542"/>
      <c r="R203" s="542"/>
      <c r="S203" s="542"/>
      <c r="T203" s="542"/>
      <c r="U203" s="542"/>
      <c r="V203" s="542"/>
      <c r="W203" s="542"/>
      <c r="X203" s="542"/>
      <c r="Y203" s="542"/>
      <c r="Z203" s="542"/>
      <c r="AA203" s="542"/>
      <c r="AB203" s="542"/>
      <c r="AC203" s="542"/>
    </row>
    <row r="204" spans="1:29" ht="15.75" customHeight="1">
      <c r="A204" s="542"/>
      <c r="B204" s="542"/>
      <c r="C204" s="542"/>
      <c r="D204" s="542"/>
      <c r="E204" s="542"/>
      <c r="F204" s="542"/>
      <c r="G204" s="542"/>
      <c r="H204" s="542"/>
      <c r="I204" s="542"/>
      <c r="J204" s="542"/>
      <c r="K204" s="542"/>
      <c r="L204" s="542"/>
      <c r="M204" s="542"/>
      <c r="N204" s="542"/>
      <c r="O204" s="542"/>
      <c r="P204" s="542"/>
      <c r="Q204" s="542"/>
      <c r="R204" s="542"/>
      <c r="S204" s="542"/>
      <c r="T204" s="542"/>
      <c r="U204" s="542"/>
      <c r="V204" s="542"/>
      <c r="W204" s="542"/>
      <c r="X204" s="542"/>
      <c r="Y204" s="542"/>
      <c r="Z204" s="542"/>
      <c r="AA204" s="542"/>
      <c r="AB204" s="542"/>
      <c r="AC204" s="542"/>
    </row>
    <row r="205" spans="1:29" ht="15.75" customHeight="1">
      <c r="A205" s="542"/>
      <c r="B205" s="542"/>
      <c r="C205" s="542"/>
      <c r="D205" s="542"/>
      <c r="E205" s="542"/>
      <c r="F205" s="542"/>
      <c r="G205" s="542"/>
      <c r="H205" s="542"/>
      <c r="I205" s="542"/>
      <c r="J205" s="542"/>
      <c r="K205" s="542"/>
      <c r="L205" s="542"/>
      <c r="M205" s="542"/>
      <c r="N205" s="542"/>
      <c r="O205" s="542"/>
      <c r="P205" s="542"/>
      <c r="Q205" s="542"/>
      <c r="R205" s="542"/>
      <c r="S205" s="542"/>
      <c r="T205" s="542"/>
      <c r="U205" s="542"/>
      <c r="V205" s="542"/>
      <c r="W205" s="542"/>
      <c r="X205" s="542"/>
      <c r="Y205" s="542"/>
      <c r="Z205" s="542"/>
      <c r="AA205" s="542"/>
      <c r="AB205" s="542"/>
      <c r="AC205" s="542"/>
    </row>
    <row r="206" spans="1:29" ht="15.75" customHeight="1">
      <c r="A206" s="542"/>
      <c r="B206" s="542"/>
      <c r="C206" s="542"/>
      <c r="D206" s="542"/>
      <c r="E206" s="542"/>
      <c r="F206" s="542"/>
      <c r="G206" s="542"/>
      <c r="H206" s="542"/>
      <c r="I206" s="542"/>
      <c r="J206" s="542"/>
      <c r="K206" s="542"/>
      <c r="L206" s="542"/>
      <c r="M206" s="542"/>
      <c r="N206" s="542"/>
      <c r="O206" s="542"/>
      <c r="P206" s="542"/>
      <c r="Q206" s="542"/>
      <c r="R206" s="542"/>
      <c r="S206" s="542"/>
      <c r="T206" s="542"/>
      <c r="U206" s="542"/>
      <c r="V206" s="542"/>
      <c r="W206" s="542"/>
      <c r="X206" s="542"/>
      <c r="Y206" s="542"/>
      <c r="Z206" s="542"/>
      <c r="AA206" s="542"/>
      <c r="AB206" s="542"/>
      <c r="AC206" s="542"/>
    </row>
    <row r="207" spans="1:29" ht="15.75" customHeight="1">
      <c r="A207" s="542"/>
      <c r="B207" s="542"/>
      <c r="C207" s="542"/>
      <c r="D207" s="542"/>
      <c r="E207" s="542"/>
      <c r="F207" s="542"/>
      <c r="G207" s="542"/>
      <c r="H207" s="542"/>
      <c r="I207" s="542"/>
      <c r="J207" s="542"/>
      <c r="K207" s="542"/>
      <c r="L207" s="542"/>
      <c r="M207" s="542"/>
      <c r="N207" s="542"/>
      <c r="O207" s="542"/>
      <c r="P207" s="542"/>
      <c r="Q207" s="542"/>
      <c r="R207" s="542"/>
      <c r="S207" s="542"/>
      <c r="T207" s="542"/>
      <c r="U207" s="542"/>
      <c r="V207" s="542"/>
      <c r="W207" s="542"/>
      <c r="X207" s="542"/>
      <c r="Y207" s="542"/>
      <c r="Z207" s="542"/>
      <c r="AA207" s="542"/>
      <c r="AB207" s="542"/>
      <c r="AC207" s="542"/>
    </row>
    <row r="208" spans="1:29" ht="15.75" customHeight="1">
      <c r="A208" s="542"/>
      <c r="B208" s="542"/>
      <c r="C208" s="542"/>
      <c r="D208" s="542"/>
      <c r="E208" s="542"/>
      <c r="F208" s="542"/>
      <c r="G208" s="542"/>
      <c r="H208" s="542"/>
      <c r="I208" s="542"/>
      <c r="J208" s="542"/>
      <c r="K208" s="542"/>
      <c r="L208" s="542"/>
      <c r="M208" s="542"/>
      <c r="N208" s="542"/>
      <c r="O208" s="542"/>
      <c r="P208" s="542"/>
      <c r="Q208" s="542"/>
      <c r="R208" s="542"/>
      <c r="S208" s="542"/>
      <c r="T208" s="542"/>
      <c r="U208" s="542"/>
      <c r="V208" s="542"/>
      <c r="W208" s="542"/>
      <c r="X208" s="542"/>
      <c r="Y208" s="542"/>
      <c r="Z208" s="542"/>
      <c r="AA208" s="542"/>
      <c r="AB208" s="542"/>
      <c r="AC208" s="542"/>
    </row>
    <row r="209" spans="1:29" ht="15.75" customHeight="1">
      <c r="A209" s="542"/>
      <c r="B209" s="542"/>
      <c r="C209" s="542"/>
      <c r="D209" s="542"/>
      <c r="E209" s="542"/>
      <c r="F209" s="542"/>
      <c r="G209" s="542"/>
      <c r="H209" s="542"/>
      <c r="I209" s="542"/>
      <c r="J209" s="542"/>
      <c r="K209" s="542"/>
      <c r="L209" s="542"/>
      <c r="M209" s="542"/>
      <c r="N209" s="542"/>
      <c r="O209" s="542"/>
      <c r="P209" s="542"/>
      <c r="Q209" s="542"/>
      <c r="R209" s="542"/>
      <c r="S209" s="542"/>
      <c r="T209" s="542"/>
      <c r="U209" s="542"/>
      <c r="V209" s="542"/>
      <c r="W209" s="542"/>
      <c r="X209" s="542"/>
      <c r="Y209" s="542"/>
      <c r="Z209" s="542"/>
      <c r="AA209" s="542"/>
      <c r="AB209" s="542"/>
      <c r="AC209" s="542"/>
    </row>
    <row r="210" spans="1:29" ht="15.75" customHeight="1">
      <c r="A210" s="542"/>
      <c r="B210" s="542"/>
      <c r="C210" s="542"/>
      <c r="D210" s="542"/>
      <c r="E210" s="542"/>
      <c r="F210" s="542"/>
      <c r="G210" s="542"/>
      <c r="H210" s="542"/>
      <c r="I210" s="542"/>
      <c r="J210" s="542"/>
      <c r="K210" s="542"/>
      <c r="L210" s="542"/>
      <c r="M210" s="542"/>
      <c r="N210" s="542"/>
      <c r="O210" s="542"/>
      <c r="P210" s="542"/>
      <c r="Q210" s="542"/>
      <c r="R210" s="542"/>
      <c r="S210" s="542"/>
      <c r="T210" s="542"/>
      <c r="U210" s="542"/>
      <c r="V210" s="542"/>
      <c r="W210" s="542"/>
      <c r="X210" s="542"/>
      <c r="Y210" s="542"/>
      <c r="Z210" s="542"/>
      <c r="AA210" s="542"/>
      <c r="AB210" s="542"/>
      <c r="AC210" s="542"/>
    </row>
    <row r="211" spans="1:29" ht="15.75" customHeight="1">
      <c r="A211" s="542"/>
      <c r="B211" s="542"/>
      <c r="C211" s="542"/>
      <c r="D211" s="542"/>
      <c r="E211" s="542"/>
      <c r="F211" s="542"/>
      <c r="G211" s="542"/>
      <c r="H211" s="542"/>
      <c r="I211" s="542"/>
      <c r="J211" s="542"/>
      <c r="K211" s="542"/>
      <c r="L211" s="542"/>
      <c r="M211" s="542"/>
      <c r="N211" s="542"/>
      <c r="O211" s="542"/>
      <c r="P211" s="542"/>
      <c r="Q211" s="542"/>
      <c r="R211" s="542"/>
      <c r="S211" s="542"/>
      <c r="T211" s="542"/>
      <c r="U211" s="542"/>
      <c r="V211" s="542"/>
      <c r="W211" s="542"/>
      <c r="X211" s="542"/>
      <c r="Y211" s="542"/>
      <c r="Z211" s="542"/>
      <c r="AA211" s="542"/>
      <c r="AB211" s="542"/>
      <c r="AC211" s="542"/>
    </row>
    <row r="212" spans="1:29" ht="15.75" customHeight="1">
      <c r="A212" s="542"/>
      <c r="B212" s="542"/>
      <c r="C212" s="542"/>
      <c r="D212" s="542"/>
      <c r="E212" s="542"/>
      <c r="F212" s="542"/>
      <c r="G212" s="542"/>
      <c r="H212" s="542"/>
      <c r="I212" s="542"/>
      <c r="J212" s="542"/>
      <c r="K212" s="542"/>
      <c r="L212" s="542"/>
      <c r="M212" s="542"/>
      <c r="N212" s="542"/>
      <c r="O212" s="542"/>
      <c r="P212" s="542"/>
      <c r="Q212" s="542"/>
      <c r="R212" s="542"/>
      <c r="S212" s="542"/>
      <c r="T212" s="542"/>
      <c r="U212" s="542"/>
      <c r="V212" s="542"/>
      <c r="W212" s="542"/>
      <c r="X212" s="542"/>
      <c r="Y212" s="542"/>
      <c r="Z212" s="542"/>
      <c r="AA212" s="542"/>
      <c r="AB212" s="542"/>
      <c r="AC212" s="542"/>
    </row>
    <row r="213" spans="1:29" ht="15.75" customHeight="1">
      <c r="A213" s="542"/>
      <c r="B213" s="542"/>
      <c r="C213" s="542"/>
      <c r="D213" s="542"/>
      <c r="E213" s="542"/>
      <c r="F213" s="542"/>
      <c r="G213" s="542"/>
      <c r="H213" s="542"/>
      <c r="I213" s="542"/>
      <c r="J213" s="542"/>
      <c r="K213" s="542"/>
      <c r="L213" s="542"/>
      <c r="M213" s="542"/>
      <c r="N213" s="542"/>
      <c r="O213" s="542"/>
      <c r="P213" s="542"/>
      <c r="Q213" s="542"/>
      <c r="R213" s="542"/>
      <c r="S213" s="542"/>
      <c r="T213" s="542"/>
      <c r="U213" s="542"/>
      <c r="V213" s="542"/>
      <c r="W213" s="542"/>
      <c r="X213" s="542"/>
      <c r="Y213" s="542"/>
      <c r="Z213" s="542"/>
      <c r="AA213" s="542"/>
      <c r="AB213" s="542"/>
      <c r="AC213" s="542"/>
    </row>
    <row r="214" spans="1:29" ht="15.75" customHeight="1">
      <c r="A214" s="542"/>
      <c r="B214" s="542"/>
      <c r="C214" s="542"/>
      <c r="D214" s="542"/>
      <c r="E214" s="542"/>
      <c r="F214" s="542"/>
      <c r="G214" s="542"/>
      <c r="H214" s="542"/>
      <c r="I214" s="542"/>
      <c r="J214" s="542"/>
      <c r="K214" s="542"/>
      <c r="L214" s="542"/>
      <c r="M214" s="542"/>
      <c r="N214" s="542"/>
      <c r="O214" s="542"/>
      <c r="P214" s="542"/>
      <c r="Q214" s="542"/>
      <c r="R214" s="542"/>
      <c r="S214" s="542"/>
      <c r="T214" s="542"/>
      <c r="U214" s="542"/>
      <c r="V214" s="542"/>
      <c r="W214" s="542"/>
      <c r="X214" s="542"/>
      <c r="Y214" s="542"/>
      <c r="Z214" s="542"/>
      <c r="AA214" s="542"/>
      <c r="AB214" s="542"/>
      <c r="AC214" s="542"/>
    </row>
    <row r="215" spans="1:29" ht="15.75" customHeight="1">
      <c r="A215" s="542"/>
      <c r="B215" s="542"/>
      <c r="C215" s="542"/>
      <c r="D215" s="542"/>
      <c r="E215" s="542"/>
      <c r="F215" s="542"/>
      <c r="G215" s="542"/>
      <c r="H215" s="542"/>
      <c r="I215" s="542"/>
      <c r="J215" s="542"/>
      <c r="K215" s="542"/>
      <c r="L215" s="542"/>
      <c r="M215" s="542"/>
      <c r="N215" s="542"/>
      <c r="O215" s="542"/>
      <c r="P215" s="542"/>
      <c r="Q215" s="542"/>
      <c r="R215" s="542"/>
      <c r="S215" s="542"/>
      <c r="T215" s="542"/>
      <c r="U215" s="542"/>
      <c r="V215" s="542"/>
      <c r="W215" s="542"/>
      <c r="X215" s="542"/>
      <c r="Y215" s="542"/>
      <c r="Z215" s="542"/>
      <c r="AA215" s="542"/>
      <c r="AB215" s="542"/>
      <c r="AC215" s="542"/>
    </row>
    <row r="216" spans="1:29" ht="15.75" customHeight="1">
      <c r="A216" s="542"/>
      <c r="B216" s="542"/>
      <c r="C216" s="542"/>
      <c r="D216" s="542"/>
      <c r="E216" s="542"/>
      <c r="F216" s="542"/>
      <c r="G216" s="542"/>
      <c r="H216" s="542"/>
      <c r="I216" s="542"/>
      <c r="J216" s="542"/>
      <c r="K216" s="542"/>
      <c r="L216" s="542"/>
      <c r="M216" s="542"/>
      <c r="N216" s="542"/>
      <c r="O216" s="542"/>
      <c r="P216" s="542"/>
      <c r="Q216" s="542"/>
      <c r="R216" s="542"/>
      <c r="S216" s="542"/>
      <c r="T216" s="542"/>
      <c r="U216" s="542"/>
      <c r="V216" s="542"/>
      <c r="W216" s="542"/>
      <c r="X216" s="542"/>
      <c r="Y216" s="542"/>
      <c r="Z216" s="542"/>
      <c r="AA216" s="542"/>
      <c r="AB216" s="542"/>
      <c r="AC216" s="542"/>
    </row>
    <row r="217" spans="1:29" ht="15.75" customHeight="1">
      <c r="A217" s="542"/>
      <c r="B217" s="542"/>
      <c r="C217" s="542"/>
      <c r="D217" s="542"/>
      <c r="E217" s="542"/>
      <c r="F217" s="542"/>
      <c r="G217" s="542"/>
      <c r="H217" s="542"/>
      <c r="I217" s="542"/>
      <c r="J217" s="542"/>
      <c r="K217" s="542"/>
      <c r="L217" s="542"/>
      <c r="M217" s="542"/>
      <c r="N217" s="542"/>
      <c r="O217" s="542"/>
      <c r="P217" s="542"/>
      <c r="Q217" s="542"/>
      <c r="R217" s="542"/>
      <c r="S217" s="542"/>
      <c r="T217" s="542"/>
      <c r="U217" s="542"/>
      <c r="V217" s="542"/>
      <c r="W217" s="542"/>
      <c r="X217" s="542"/>
      <c r="Y217" s="542"/>
      <c r="Z217" s="542"/>
      <c r="AA217" s="542"/>
      <c r="AB217" s="542"/>
      <c r="AC217" s="542"/>
    </row>
    <row r="218" spans="1:29" ht="15.75" customHeight="1">
      <c r="A218" s="542"/>
      <c r="B218" s="542"/>
      <c r="C218" s="542"/>
      <c r="D218" s="542"/>
      <c r="E218" s="542"/>
      <c r="F218" s="542"/>
      <c r="G218" s="542"/>
      <c r="H218" s="542"/>
      <c r="I218" s="542"/>
      <c r="J218" s="542"/>
      <c r="K218" s="542"/>
      <c r="L218" s="542"/>
      <c r="M218" s="542"/>
      <c r="N218" s="542"/>
      <c r="O218" s="542"/>
      <c r="P218" s="542"/>
      <c r="Q218" s="542"/>
      <c r="R218" s="542"/>
      <c r="S218" s="542"/>
      <c r="T218" s="542"/>
      <c r="U218" s="542"/>
      <c r="V218" s="542"/>
      <c r="W218" s="542"/>
      <c r="X218" s="542"/>
      <c r="Y218" s="542"/>
      <c r="Z218" s="542"/>
      <c r="AA218" s="542"/>
      <c r="AB218" s="542"/>
      <c r="AC218" s="542"/>
    </row>
    <row r="219" spans="1:29" ht="15.75" customHeight="1">
      <c r="A219" s="542"/>
      <c r="B219" s="542"/>
      <c r="C219" s="542"/>
      <c r="D219" s="542"/>
      <c r="E219" s="542"/>
      <c r="F219" s="542"/>
      <c r="G219" s="542"/>
      <c r="H219" s="542"/>
      <c r="I219" s="542"/>
      <c r="J219" s="542"/>
      <c r="K219" s="542"/>
      <c r="L219" s="542"/>
      <c r="M219" s="542"/>
      <c r="N219" s="542"/>
      <c r="O219" s="542"/>
      <c r="P219" s="542"/>
      <c r="Q219" s="542"/>
      <c r="R219" s="542"/>
      <c r="S219" s="542"/>
      <c r="T219" s="542"/>
      <c r="U219" s="542"/>
      <c r="V219" s="542"/>
      <c r="W219" s="542"/>
      <c r="X219" s="542"/>
      <c r="Y219" s="542"/>
      <c r="Z219" s="542"/>
      <c r="AA219" s="542"/>
      <c r="AB219" s="542"/>
      <c r="AC219" s="542"/>
    </row>
    <row r="220" spans="1:29" ht="15.75" customHeight="1">
      <c r="A220" s="542"/>
      <c r="B220" s="542"/>
      <c r="C220" s="542"/>
      <c r="D220" s="542"/>
      <c r="E220" s="542"/>
      <c r="F220" s="542"/>
      <c r="G220" s="542"/>
      <c r="H220" s="542"/>
      <c r="I220" s="542"/>
      <c r="J220" s="542"/>
      <c r="K220" s="542"/>
      <c r="L220" s="542"/>
      <c r="M220" s="542"/>
      <c r="N220" s="542"/>
      <c r="O220" s="542"/>
      <c r="P220" s="542"/>
      <c r="Q220" s="542"/>
      <c r="R220" s="542"/>
      <c r="S220" s="542"/>
      <c r="T220" s="542"/>
      <c r="U220" s="542"/>
      <c r="V220" s="542"/>
      <c r="W220" s="542"/>
      <c r="X220" s="542"/>
      <c r="Y220" s="542"/>
      <c r="Z220" s="542"/>
      <c r="AA220" s="542"/>
      <c r="AB220" s="542"/>
      <c r="AC220" s="542"/>
    </row>
    <row r="221" spans="1:29" ht="15.75" customHeight="1"/>
    <row r="222" spans="1:29" ht="15.75" customHeight="1"/>
    <row r="223" spans="1:29" ht="15.75" customHeight="1"/>
    <row r="224" spans="1: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showGridLines="0" workbookViewId="0">
      <pane ySplit="2" topLeftCell="A3" activePane="bottomLeft" state="frozen"/>
      <selection pane="bottomLeft" activeCell="B4" sqref="B4"/>
    </sheetView>
  </sheetViews>
  <sheetFormatPr defaultColWidth="11.1640625" defaultRowHeight="15" customHeight="1"/>
  <cols>
    <col min="1" max="1" width="7.33203125" customWidth="1"/>
    <col min="2" max="2" width="7.5" customWidth="1"/>
    <col min="3" max="3" width="24.08203125" customWidth="1"/>
    <col min="4" max="4" width="25.6640625" customWidth="1"/>
    <col min="5" max="5" width="9.33203125" customWidth="1"/>
    <col min="6" max="6" width="28.5" customWidth="1"/>
    <col min="7" max="7" width="9.6640625" customWidth="1"/>
    <col min="8" max="8" width="9.1640625" customWidth="1"/>
    <col min="9" max="9" width="26" customWidth="1"/>
    <col min="10" max="23" width="8.5" customWidth="1"/>
  </cols>
  <sheetData>
    <row r="1" spans="1:23" ht="20.25" customHeight="1">
      <c r="A1" s="1236">
        <f>SUBTOTAL(3,A3:A33333)</f>
        <v>7</v>
      </c>
      <c r="B1" s="1237"/>
      <c r="C1" s="1237"/>
      <c r="D1" s="1237"/>
      <c r="E1" s="1237"/>
      <c r="F1" s="1237"/>
      <c r="G1" s="1237"/>
      <c r="H1" s="1238">
        <f>SUBTOTAL(9,H3:H333)</f>
        <v>16748800</v>
      </c>
      <c r="I1" s="1237"/>
      <c r="J1" s="671"/>
      <c r="K1" s="671"/>
      <c r="L1" s="671"/>
      <c r="M1" s="671"/>
      <c r="N1" s="671"/>
      <c r="O1" s="671"/>
      <c r="P1" s="671"/>
      <c r="Q1" s="671"/>
      <c r="R1" s="671"/>
      <c r="S1" s="671"/>
      <c r="T1" s="671"/>
      <c r="U1" s="671"/>
      <c r="V1" s="671"/>
      <c r="W1" s="671"/>
    </row>
    <row r="2" spans="1:23" ht="56.25" customHeight="1">
      <c r="A2" s="1239" t="s">
        <v>0</v>
      </c>
      <c r="B2" s="668" t="s">
        <v>492</v>
      </c>
      <c r="C2" s="668" t="s">
        <v>493</v>
      </c>
      <c r="D2" s="668" t="s">
        <v>494</v>
      </c>
      <c r="E2" s="668" t="s">
        <v>254</v>
      </c>
      <c r="F2" s="668" t="s">
        <v>11</v>
      </c>
      <c r="G2" s="668" t="s">
        <v>12</v>
      </c>
      <c r="H2" s="2" t="s">
        <v>495</v>
      </c>
      <c r="I2" s="668" t="s">
        <v>496</v>
      </c>
      <c r="J2" s="671"/>
      <c r="K2" s="671"/>
      <c r="L2" s="671"/>
      <c r="M2" s="671"/>
      <c r="N2" s="671"/>
      <c r="O2" s="671"/>
      <c r="P2" s="671"/>
      <c r="Q2" s="671"/>
      <c r="R2" s="671"/>
      <c r="S2" s="671"/>
      <c r="T2" s="671"/>
      <c r="U2" s="671"/>
      <c r="V2" s="671"/>
      <c r="W2" s="671"/>
    </row>
    <row r="3" spans="1:23" ht="28.5">
      <c r="A3" s="684">
        <v>45631</v>
      </c>
      <c r="B3" s="11" t="s">
        <v>526</v>
      </c>
      <c r="C3" s="10" t="s">
        <v>2069</v>
      </c>
      <c r="D3" s="11" t="s">
        <v>2070</v>
      </c>
      <c r="E3" s="591" t="s">
        <v>163</v>
      </c>
      <c r="F3" s="591" t="s">
        <v>111</v>
      </c>
      <c r="G3" s="593">
        <v>981636699</v>
      </c>
      <c r="H3" s="686">
        <v>2334200</v>
      </c>
      <c r="I3" s="11" t="s">
        <v>2071</v>
      </c>
      <c r="J3" s="542" t="s">
        <v>2072</v>
      </c>
      <c r="K3" s="542"/>
      <c r="L3" s="542"/>
      <c r="M3" s="542"/>
      <c r="N3" s="542"/>
      <c r="O3" s="542"/>
      <c r="P3" s="542"/>
      <c r="Q3" s="542"/>
      <c r="R3" s="542"/>
      <c r="S3" s="542"/>
      <c r="T3" s="542"/>
      <c r="U3" s="542"/>
      <c r="V3" s="542"/>
      <c r="W3" s="542"/>
    </row>
    <row r="4" spans="1:23" ht="28">
      <c r="A4" s="684">
        <v>45632</v>
      </c>
      <c r="B4" s="11" t="s">
        <v>526</v>
      </c>
      <c r="C4" s="10" t="s">
        <v>2069</v>
      </c>
      <c r="D4" s="11" t="s">
        <v>2070</v>
      </c>
      <c r="E4" s="1130" t="s">
        <v>134</v>
      </c>
      <c r="F4" s="587" t="s">
        <v>330</v>
      </c>
      <c r="G4" s="588">
        <v>971162102</v>
      </c>
      <c r="H4" s="686">
        <v>2674500</v>
      </c>
      <c r="I4" s="11" t="s">
        <v>2073</v>
      </c>
      <c r="J4" s="542" t="s">
        <v>2072</v>
      </c>
      <c r="K4" s="542"/>
      <c r="L4" s="542"/>
      <c r="M4" s="542"/>
      <c r="N4" s="542"/>
      <c r="O4" s="542"/>
      <c r="P4" s="542"/>
      <c r="Q4" s="542"/>
      <c r="R4" s="542"/>
      <c r="S4" s="542"/>
      <c r="T4" s="542"/>
      <c r="U4" s="542"/>
      <c r="V4" s="542"/>
      <c r="W4" s="542"/>
    </row>
    <row r="5" spans="1:23" ht="28">
      <c r="A5" s="684">
        <v>45603</v>
      </c>
      <c r="B5" s="11" t="s">
        <v>590</v>
      </c>
      <c r="C5" s="10" t="s">
        <v>2069</v>
      </c>
      <c r="D5" s="11" t="s">
        <v>2070</v>
      </c>
      <c r="E5" s="1130" t="s">
        <v>134</v>
      </c>
      <c r="F5" s="587" t="s">
        <v>330</v>
      </c>
      <c r="G5" s="588">
        <v>971162102</v>
      </c>
      <c r="H5" s="686">
        <v>2364500</v>
      </c>
      <c r="I5" s="11" t="s">
        <v>2074</v>
      </c>
      <c r="J5" s="542" t="s">
        <v>2072</v>
      </c>
      <c r="K5" s="542"/>
      <c r="L5" s="542"/>
      <c r="M5" s="542"/>
      <c r="N5" s="542"/>
      <c r="O5" s="542"/>
      <c r="P5" s="542"/>
      <c r="Q5" s="542"/>
      <c r="R5" s="542"/>
      <c r="S5" s="542"/>
      <c r="T5" s="542"/>
      <c r="U5" s="542"/>
      <c r="V5" s="542"/>
      <c r="W5" s="542"/>
    </row>
    <row r="6" spans="1:23" ht="28.5">
      <c r="A6" s="684">
        <v>45633</v>
      </c>
      <c r="B6" s="11" t="s">
        <v>623</v>
      </c>
      <c r="C6" s="10" t="s">
        <v>2069</v>
      </c>
      <c r="D6" s="11" t="s">
        <v>2075</v>
      </c>
      <c r="E6" s="591" t="s">
        <v>153</v>
      </c>
      <c r="F6" s="592" t="s">
        <v>337</v>
      </c>
      <c r="G6" s="593">
        <v>966030118</v>
      </c>
      <c r="H6" s="686">
        <v>1222100</v>
      </c>
      <c r="I6" s="11" t="s">
        <v>2076</v>
      </c>
      <c r="J6" s="542" t="s">
        <v>2072</v>
      </c>
      <c r="K6" s="542"/>
      <c r="L6" s="542"/>
      <c r="M6" s="542"/>
      <c r="N6" s="542"/>
      <c r="O6" s="542"/>
      <c r="P6" s="542"/>
      <c r="Q6" s="542"/>
      <c r="R6" s="542"/>
      <c r="S6" s="542"/>
      <c r="T6" s="542"/>
      <c r="U6" s="542"/>
      <c r="V6" s="542"/>
      <c r="W6" s="542"/>
    </row>
    <row r="7" spans="1:23" ht="28">
      <c r="A7" s="684">
        <v>45634</v>
      </c>
      <c r="B7" s="11" t="s">
        <v>551</v>
      </c>
      <c r="C7" s="10" t="s">
        <v>2069</v>
      </c>
      <c r="D7" s="11" t="s">
        <v>2070</v>
      </c>
      <c r="E7" s="1130" t="s">
        <v>134</v>
      </c>
      <c r="F7" s="592" t="s">
        <v>111</v>
      </c>
      <c r="G7" s="1240" t="s">
        <v>569</v>
      </c>
      <c r="H7" s="686">
        <v>2394500</v>
      </c>
      <c r="I7" s="11" t="s">
        <v>2077</v>
      </c>
      <c r="J7" s="542" t="s">
        <v>2072</v>
      </c>
      <c r="K7" s="542"/>
      <c r="L7" s="542"/>
      <c r="M7" s="542"/>
      <c r="N7" s="542"/>
      <c r="O7" s="542"/>
      <c r="P7" s="542"/>
      <c r="Q7" s="542"/>
      <c r="R7" s="542"/>
      <c r="S7" s="542"/>
      <c r="T7" s="542"/>
      <c r="U7" s="542"/>
      <c r="V7" s="542"/>
      <c r="W7" s="542"/>
    </row>
    <row r="8" spans="1:23" ht="28.5">
      <c r="A8" s="684">
        <v>45635</v>
      </c>
      <c r="B8" s="11" t="s">
        <v>551</v>
      </c>
      <c r="C8" s="10" t="s">
        <v>2069</v>
      </c>
      <c r="D8" s="11" t="s">
        <v>2070</v>
      </c>
      <c r="E8" s="591" t="s">
        <v>153</v>
      </c>
      <c r="F8" s="592" t="s">
        <v>337</v>
      </c>
      <c r="G8" s="11"/>
      <c r="H8" s="686">
        <v>2554800</v>
      </c>
      <c r="I8" s="11" t="s">
        <v>2078</v>
      </c>
      <c r="J8" s="542" t="s">
        <v>2072</v>
      </c>
      <c r="K8" s="542"/>
      <c r="L8" s="542"/>
      <c r="M8" s="542"/>
      <c r="N8" s="542"/>
      <c r="O8" s="542"/>
      <c r="P8" s="542"/>
      <c r="Q8" s="542"/>
      <c r="R8" s="542"/>
      <c r="S8" s="542"/>
      <c r="T8" s="542"/>
      <c r="U8" s="542"/>
      <c r="V8" s="542"/>
      <c r="W8" s="542"/>
    </row>
    <row r="9" spans="1:23" ht="28.5">
      <c r="A9" s="684">
        <v>45639</v>
      </c>
      <c r="B9" s="11" t="s">
        <v>551</v>
      </c>
      <c r="C9" s="10" t="s">
        <v>2069</v>
      </c>
      <c r="D9" s="11" t="s">
        <v>2070</v>
      </c>
      <c r="E9" s="591" t="s">
        <v>153</v>
      </c>
      <c r="F9" s="11" t="s">
        <v>2079</v>
      </c>
      <c r="G9" s="11"/>
      <c r="H9" s="686">
        <v>3204200</v>
      </c>
      <c r="I9" s="11" t="s">
        <v>2074</v>
      </c>
      <c r="J9" s="542" t="s">
        <v>2072</v>
      </c>
      <c r="K9" s="542"/>
      <c r="L9" s="542"/>
      <c r="M9" s="542"/>
      <c r="N9" s="542"/>
      <c r="O9" s="542"/>
      <c r="P9" s="542"/>
      <c r="Q9" s="542"/>
      <c r="R9" s="542"/>
      <c r="S9" s="542"/>
      <c r="T9" s="542"/>
      <c r="U9" s="542"/>
      <c r="V9" s="542"/>
      <c r="W9" s="542"/>
    </row>
    <row r="10" spans="1:23" ht="15.5">
      <c r="A10" s="684"/>
      <c r="B10" s="11"/>
      <c r="C10" s="11"/>
      <c r="D10" s="11"/>
      <c r="E10" s="11"/>
      <c r="F10" s="11"/>
      <c r="G10" s="11"/>
      <c r="H10" s="686"/>
      <c r="I10" s="11"/>
      <c r="J10" s="542"/>
      <c r="K10" s="542"/>
      <c r="L10" s="542"/>
      <c r="M10" s="542"/>
      <c r="N10" s="542"/>
      <c r="O10" s="542"/>
      <c r="P10" s="542"/>
      <c r="Q10" s="542"/>
      <c r="R10" s="542"/>
      <c r="S10" s="542"/>
      <c r="T10" s="542"/>
      <c r="U10" s="542"/>
      <c r="V10" s="542"/>
      <c r="W10" s="542"/>
    </row>
    <row r="11" spans="1:23" ht="15.5">
      <c r="A11" s="684"/>
      <c r="B11" s="11"/>
      <c r="C11" s="11"/>
      <c r="D11" s="11"/>
      <c r="E11" s="11"/>
      <c r="F11" s="11"/>
      <c r="G11" s="11"/>
      <c r="H11" s="686"/>
      <c r="I11" s="11"/>
      <c r="J11" s="542"/>
      <c r="K11" s="542"/>
      <c r="L11" s="542"/>
      <c r="M11" s="542"/>
      <c r="N11" s="542"/>
      <c r="O11" s="542"/>
      <c r="P11" s="542"/>
      <c r="Q11" s="542"/>
      <c r="R11" s="542"/>
      <c r="S11" s="542"/>
      <c r="T11" s="542"/>
      <c r="U11" s="542"/>
      <c r="V11" s="542"/>
      <c r="W11" s="542"/>
    </row>
    <row r="12" spans="1:23" ht="15.5">
      <c r="A12" s="684"/>
      <c r="B12" s="11"/>
      <c r="C12" s="11"/>
      <c r="D12" s="11"/>
      <c r="E12" s="11"/>
      <c r="F12" s="11"/>
      <c r="G12" s="11"/>
      <c r="H12" s="686"/>
      <c r="I12" s="11"/>
      <c r="J12" s="542"/>
      <c r="K12" s="542"/>
      <c r="L12" s="542"/>
      <c r="M12" s="542"/>
      <c r="N12" s="542"/>
      <c r="O12" s="542"/>
      <c r="P12" s="542"/>
      <c r="Q12" s="542"/>
      <c r="R12" s="542"/>
      <c r="S12" s="542"/>
      <c r="T12" s="542"/>
      <c r="U12" s="542"/>
      <c r="V12" s="542"/>
      <c r="W12" s="542"/>
    </row>
    <row r="13" spans="1:23" ht="15.5">
      <c r="A13" s="684"/>
      <c r="B13" s="11"/>
      <c r="C13" s="11"/>
      <c r="D13" s="11"/>
      <c r="E13" s="11"/>
      <c r="F13" s="11"/>
      <c r="G13" s="11"/>
      <c r="H13" s="686"/>
      <c r="I13" s="11"/>
      <c r="J13" s="542"/>
      <c r="K13" s="542"/>
      <c r="L13" s="542"/>
      <c r="M13" s="542"/>
      <c r="N13" s="542"/>
      <c r="O13" s="542"/>
      <c r="P13" s="542"/>
      <c r="Q13" s="542"/>
      <c r="R13" s="542"/>
      <c r="S13" s="542"/>
      <c r="T13" s="542"/>
      <c r="U13" s="542"/>
      <c r="V13" s="542"/>
      <c r="W13" s="542"/>
    </row>
    <row r="14" spans="1:23" ht="15.5">
      <c r="A14" s="722"/>
      <c r="B14" s="542"/>
      <c r="C14" s="542"/>
      <c r="D14" s="542"/>
      <c r="E14" s="542"/>
      <c r="F14" s="542"/>
      <c r="G14" s="542"/>
      <c r="H14" s="703"/>
      <c r="I14" s="671"/>
      <c r="J14" s="542"/>
      <c r="K14" s="542"/>
      <c r="L14" s="542"/>
      <c r="M14" s="542"/>
      <c r="N14" s="542"/>
      <c r="O14" s="542"/>
      <c r="P14" s="542"/>
      <c r="Q14" s="542"/>
      <c r="R14" s="542"/>
      <c r="S14" s="542"/>
      <c r="T14" s="542"/>
      <c r="U14" s="542"/>
      <c r="V14" s="542"/>
      <c r="W14" s="542"/>
    </row>
    <row r="15" spans="1:23" ht="15.5">
      <c r="A15" s="722"/>
      <c r="B15" s="542"/>
      <c r="C15" s="542"/>
      <c r="D15" s="542"/>
      <c r="F15" s="526" t="s">
        <v>415</v>
      </c>
      <c r="G15" s="542"/>
      <c r="H15" s="703"/>
      <c r="I15" s="671"/>
      <c r="J15" s="542"/>
      <c r="K15" s="542"/>
      <c r="L15" s="542"/>
      <c r="M15" s="542"/>
      <c r="N15" s="542"/>
      <c r="O15" s="542"/>
      <c r="P15" s="542"/>
      <c r="Q15" s="542"/>
      <c r="R15" s="542"/>
      <c r="S15" s="542"/>
      <c r="T15" s="542"/>
      <c r="U15" s="542"/>
      <c r="V15" s="542"/>
      <c r="W15" s="542"/>
    </row>
    <row r="16" spans="1:23" ht="15.5">
      <c r="A16" s="722"/>
      <c r="B16" s="542"/>
      <c r="C16" s="542"/>
      <c r="D16" s="542"/>
      <c r="E16" s="542"/>
      <c r="F16" s="542"/>
      <c r="G16" s="542"/>
      <c r="H16" s="703"/>
      <c r="I16" s="671"/>
      <c r="J16" s="542"/>
      <c r="K16" s="542"/>
      <c r="L16" s="542"/>
      <c r="M16" s="542"/>
      <c r="N16" s="542"/>
      <c r="O16" s="542"/>
      <c r="P16" s="542"/>
      <c r="Q16" s="542"/>
      <c r="R16" s="542"/>
      <c r="S16" s="542"/>
      <c r="T16" s="542"/>
      <c r="U16" s="542"/>
      <c r="V16" s="542"/>
      <c r="W16" s="542"/>
    </row>
    <row r="17" spans="1:23" ht="15.5">
      <c r="A17" s="722"/>
      <c r="B17" s="542"/>
      <c r="C17" s="542"/>
      <c r="D17" s="542"/>
      <c r="E17" s="542"/>
      <c r="F17" s="542"/>
      <c r="G17" s="542"/>
      <c r="H17" s="703"/>
      <c r="I17" s="671"/>
      <c r="J17" s="542"/>
      <c r="K17" s="542"/>
      <c r="L17" s="542"/>
      <c r="M17" s="542"/>
      <c r="N17" s="542"/>
      <c r="O17" s="542"/>
      <c r="P17" s="542"/>
      <c r="Q17" s="542"/>
      <c r="R17" s="542"/>
      <c r="S17" s="542"/>
      <c r="T17" s="542"/>
      <c r="U17" s="542"/>
      <c r="V17" s="542"/>
      <c r="W17" s="542"/>
    </row>
    <row r="18" spans="1:23" ht="15.5">
      <c r="A18" s="722"/>
      <c r="B18" s="542"/>
      <c r="C18" s="542"/>
      <c r="D18" s="542"/>
      <c r="E18" s="542"/>
      <c r="F18" s="542"/>
      <c r="G18" s="542"/>
      <c r="H18" s="703"/>
      <c r="I18" s="671"/>
      <c r="J18" s="542"/>
      <c r="K18" s="542"/>
      <c r="L18" s="542"/>
      <c r="M18" s="542"/>
      <c r="N18" s="542"/>
      <c r="O18" s="542"/>
      <c r="P18" s="542"/>
      <c r="Q18" s="542"/>
      <c r="R18" s="542"/>
      <c r="S18" s="542"/>
      <c r="T18" s="542"/>
      <c r="U18" s="542"/>
      <c r="V18" s="542"/>
      <c r="W18" s="542"/>
    </row>
    <row r="19" spans="1:23" ht="15.5">
      <c r="A19" s="722"/>
      <c r="B19" s="542"/>
      <c r="C19" s="542"/>
      <c r="D19" s="542"/>
      <c r="E19" s="542"/>
      <c r="F19" s="542"/>
      <c r="G19" s="542"/>
      <c r="H19" s="703"/>
      <c r="I19" s="671"/>
      <c r="J19" s="542"/>
      <c r="K19" s="542"/>
      <c r="L19" s="542"/>
      <c r="M19" s="542"/>
      <c r="N19" s="542"/>
      <c r="O19" s="542"/>
      <c r="P19" s="542"/>
      <c r="Q19" s="542"/>
      <c r="R19" s="542"/>
      <c r="S19" s="542"/>
      <c r="T19" s="542"/>
      <c r="U19" s="542"/>
      <c r="V19" s="542"/>
      <c r="W19" s="542"/>
    </row>
    <row r="20" spans="1:23" ht="15.5">
      <c r="A20" s="722"/>
      <c r="B20" s="542"/>
      <c r="C20" s="542"/>
      <c r="D20" s="542"/>
      <c r="E20" s="542"/>
      <c r="F20" s="542"/>
      <c r="G20" s="542"/>
      <c r="H20" s="703"/>
      <c r="I20" s="671"/>
      <c r="J20" s="542"/>
      <c r="K20" s="542"/>
      <c r="L20" s="542"/>
      <c r="M20" s="542"/>
      <c r="N20" s="542"/>
      <c r="O20" s="542"/>
      <c r="P20" s="542"/>
      <c r="Q20" s="542"/>
      <c r="R20" s="542"/>
      <c r="S20" s="542"/>
      <c r="T20" s="542"/>
      <c r="U20" s="542"/>
      <c r="V20" s="542"/>
      <c r="W20" s="542"/>
    </row>
    <row r="21" spans="1:23" ht="15.75" customHeight="1">
      <c r="A21" s="722"/>
      <c r="B21" s="542"/>
      <c r="C21" s="542"/>
      <c r="D21" s="542"/>
      <c r="E21" s="542"/>
      <c r="F21" s="542"/>
      <c r="G21" s="542"/>
      <c r="H21" s="703"/>
      <c r="I21" s="671"/>
      <c r="J21" s="542"/>
      <c r="K21" s="542"/>
      <c r="L21" s="542"/>
      <c r="M21" s="542"/>
      <c r="N21" s="542"/>
      <c r="O21" s="542"/>
      <c r="P21" s="542"/>
      <c r="Q21" s="542"/>
      <c r="R21" s="542"/>
      <c r="S21" s="542"/>
      <c r="T21" s="542"/>
      <c r="U21" s="542"/>
      <c r="V21" s="542"/>
      <c r="W21" s="542"/>
    </row>
    <row r="22" spans="1:23" ht="15.75" customHeight="1">
      <c r="A22" s="722"/>
      <c r="B22" s="542"/>
      <c r="C22" s="542"/>
      <c r="D22" s="542"/>
      <c r="E22" s="542"/>
      <c r="F22" s="542"/>
      <c r="G22" s="542"/>
      <c r="H22" s="703"/>
      <c r="I22" s="671"/>
      <c r="J22" s="542"/>
      <c r="K22" s="542"/>
      <c r="L22" s="542"/>
      <c r="M22" s="542"/>
      <c r="N22" s="542"/>
      <c r="O22" s="542"/>
      <c r="P22" s="542"/>
      <c r="Q22" s="542"/>
      <c r="R22" s="542"/>
      <c r="S22" s="542"/>
      <c r="T22" s="542"/>
      <c r="U22" s="542"/>
      <c r="V22" s="542"/>
      <c r="W22" s="542"/>
    </row>
    <row r="23" spans="1:23" ht="15.75" customHeight="1">
      <c r="A23" s="722"/>
      <c r="B23" s="542"/>
      <c r="C23" s="542"/>
      <c r="D23" s="542"/>
      <c r="E23" s="542"/>
      <c r="F23" s="542"/>
      <c r="G23" s="542"/>
      <c r="H23" s="703"/>
      <c r="I23" s="671"/>
      <c r="J23" s="542"/>
      <c r="K23" s="542"/>
      <c r="L23" s="542"/>
      <c r="M23" s="542"/>
      <c r="N23" s="542"/>
      <c r="O23" s="542"/>
      <c r="P23" s="542"/>
      <c r="Q23" s="542"/>
      <c r="R23" s="542"/>
      <c r="S23" s="542"/>
      <c r="T23" s="542"/>
      <c r="U23" s="542"/>
      <c r="V23" s="542"/>
      <c r="W23" s="542"/>
    </row>
    <row r="24" spans="1:23" ht="15.75" customHeight="1">
      <c r="A24" s="722"/>
      <c r="B24" s="542"/>
      <c r="C24" s="542"/>
      <c r="D24" s="542"/>
      <c r="E24" s="542"/>
      <c r="F24" s="542"/>
      <c r="G24" s="542"/>
      <c r="H24" s="703"/>
      <c r="I24" s="671"/>
      <c r="J24" s="542"/>
      <c r="K24" s="542"/>
      <c r="L24" s="542"/>
      <c r="M24" s="542"/>
      <c r="N24" s="542"/>
      <c r="O24" s="542"/>
      <c r="P24" s="542"/>
      <c r="Q24" s="542"/>
      <c r="R24" s="542"/>
      <c r="S24" s="542"/>
      <c r="T24" s="542"/>
      <c r="U24" s="542"/>
      <c r="V24" s="542"/>
      <c r="W24" s="542"/>
    </row>
    <row r="25" spans="1:23" ht="15.75" customHeight="1">
      <c r="A25" s="722"/>
      <c r="B25" s="542"/>
      <c r="C25" s="542"/>
      <c r="D25" s="542"/>
      <c r="E25" s="542"/>
      <c r="F25" s="542"/>
      <c r="G25" s="542"/>
      <c r="H25" s="703"/>
      <c r="I25" s="671"/>
      <c r="J25" s="542"/>
      <c r="K25" s="542"/>
      <c r="L25" s="542"/>
      <c r="M25" s="542"/>
      <c r="N25" s="542"/>
      <c r="O25" s="542"/>
      <c r="P25" s="542"/>
      <c r="Q25" s="542"/>
      <c r="R25" s="542"/>
      <c r="S25" s="542"/>
      <c r="T25" s="542"/>
      <c r="U25" s="542"/>
      <c r="V25" s="542"/>
      <c r="W25" s="542"/>
    </row>
    <row r="26" spans="1:23" ht="15.75" customHeight="1">
      <c r="A26" s="722"/>
      <c r="B26" s="542"/>
      <c r="C26" s="542"/>
      <c r="D26" s="542"/>
      <c r="E26" s="542"/>
      <c r="F26" s="542"/>
      <c r="G26" s="542"/>
      <c r="H26" s="703"/>
      <c r="I26" s="671"/>
      <c r="J26" s="542"/>
      <c r="K26" s="542"/>
      <c r="L26" s="542"/>
      <c r="M26" s="542"/>
      <c r="N26" s="542"/>
      <c r="O26" s="542"/>
      <c r="P26" s="542"/>
      <c r="Q26" s="542"/>
      <c r="R26" s="542"/>
      <c r="S26" s="542"/>
      <c r="T26" s="542"/>
      <c r="U26" s="542"/>
      <c r="V26" s="542"/>
      <c r="W26" s="542"/>
    </row>
    <row r="27" spans="1:23" ht="15.75" customHeight="1">
      <c r="A27" s="722"/>
      <c r="B27" s="542"/>
      <c r="C27" s="542"/>
      <c r="D27" s="542"/>
      <c r="E27" s="542"/>
      <c r="F27" s="542"/>
      <c r="G27" s="542"/>
      <c r="H27" s="703"/>
      <c r="I27" s="671"/>
      <c r="J27" s="542"/>
      <c r="K27" s="542"/>
      <c r="L27" s="542"/>
      <c r="M27" s="542"/>
      <c r="N27" s="542"/>
      <c r="O27" s="542"/>
      <c r="P27" s="542"/>
      <c r="Q27" s="542"/>
      <c r="R27" s="542"/>
      <c r="S27" s="542"/>
      <c r="T27" s="542"/>
      <c r="U27" s="542"/>
      <c r="V27" s="542"/>
      <c r="W27" s="542"/>
    </row>
    <row r="28" spans="1:23" ht="15.75" customHeight="1">
      <c r="A28" s="722"/>
      <c r="B28" s="542"/>
      <c r="C28" s="542"/>
      <c r="D28" s="542"/>
      <c r="E28" s="542"/>
      <c r="F28" s="542"/>
      <c r="G28" s="542"/>
      <c r="H28" s="703"/>
      <c r="I28" s="671"/>
      <c r="J28" s="542"/>
      <c r="K28" s="542"/>
      <c r="L28" s="542"/>
      <c r="M28" s="542"/>
      <c r="N28" s="542"/>
      <c r="O28" s="542"/>
      <c r="P28" s="542"/>
      <c r="Q28" s="542"/>
      <c r="R28" s="542"/>
      <c r="S28" s="542"/>
      <c r="T28" s="542"/>
      <c r="U28" s="542"/>
      <c r="V28" s="542"/>
      <c r="W28" s="542"/>
    </row>
    <row r="29" spans="1:23" ht="15.75" customHeight="1">
      <c r="A29" s="722"/>
      <c r="B29" s="542"/>
      <c r="C29" s="542"/>
      <c r="D29" s="542"/>
      <c r="E29" s="542"/>
      <c r="F29" s="542"/>
      <c r="G29" s="542"/>
      <c r="H29" s="703"/>
      <c r="I29" s="671"/>
      <c r="J29" s="542"/>
      <c r="K29" s="542"/>
      <c r="L29" s="542"/>
      <c r="M29" s="542"/>
      <c r="N29" s="542"/>
      <c r="O29" s="542"/>
      <c r="P29" s="542"/>
      <c r="Q29" s="542"/>
      <c r="R29" s="542"/>
      <c r="S29" s="542"/>
      <c r="T29" s="542"/>
      <c r="U29" s="542"/>
      <c r="V29" s="542"/>
      <c r="W29" s="542"/>
    </row>
    <row r="30" spans="1:23" ht="15.75" customHeight="1">
      <c r="A30" s="722"/>
      <c r="B30" s="542"/>
      <c r="C30" s="542"/>
      <c r="D30" s="542"/>
      <c r="E30" s="542"/>
      <c r="F30" s="542"/>
      <c r="G30" s="542"/>
      <c r="H30" s="703"/>
      <c r="I30" s="671"/>
      <c r="J30" s="542"/>
      <c r="K30" s="542"/>
      <c r="L30" s="542"/>
      <c r="M30" s="542"/>
      <c r="N30" s="542"/>
      <c r="O30" s="542"/>
      <c r="P30" s="542"/>
      <c r="Q30" s="542"/>
      <c r="R30" s="542"/>
      <c r="S30" s="542"/>
      <c r="T30" s="542"/>
      <c r="U30" s="542"/>
      <c r="V30" s="542"/>
      <c r="W30" s="542"/>
    </row>
    <row r="31" spans="1:23" ht="15.75" customHeight="1">
      <c r="A31" s="722"/>
      <c r="B31" s="542"/>
      <c r="C31" s="542"/>
      <c r="D31" s="542"/>
      <c r="E31" s="542"/>
      <c r="F31" s="542"/>
      <c r="G31" s="542"/>
      <c r="H31" s="703"/>
      <c r="I31" s="671"/>
      <c r="J31" s="542"/>
      <c r="K31" s="542"/>
      <c r="L31" s="542"/>
      <c r="M31" s="542"/>
      <c r="N31" s="542"/>
      <c r="O31" s="542"/>
      <c r="P31" s="542"/>
      <c r="Q31" s="542"/>
      <c r="R31" s="542"/>
      <c r="S31" s="542"/>
      <c r="T31" s="542"/>
      <c r="U31" s="542"/>
      <c r="V31" s="542"/>
      <c r="W31" s="542"/>
    </row>
    <row r="32" spans="1:23" ht="15.75" customHeight="1">
      <c r="A32" s="722"/>
      <c r="B32" s="542"/>
      <c r="C32" s="542"/>
      <c r="D32" s="542"/>
      <c r="E32" s="542"/>
      <c r="F32" s="542"/>
      <c r="G32" s="542"/>
      <c r="H32" s="703"/>
      <c r="I32" s="671"/>
      <c r="J32" s="542"/>
      <c r="K32" s="542"/>
      <c r="L32" s="542"/>
      <c r="M32" s="542"/>
      <c r="N32" s="542"/>
      <c r="O32" s="542"/>
      <c r="P32" s="542"/>
      <c r="Q32" s="542"/>
      <c r="R32" s="542"/>
      <c r="S32" s="542"/>
      <c r="T32" s="542"/>
      <c r="U32" s="542"/>
      <c r="V32" s="542"/>
      <c r="W32" s="542"/>
    </row>
    <row r="33" spans="1:23" ht="15.75" customHeight="1">
      <c r="A33" s="722"/>
      <c r="B33" s="542"/>
      <c r="C33" s="542"/>
      <c r="D33" s="542"/>
      <c r="E33" s="542"/>
      <c r="F33" s="542"/>
      <c r="G33" s="542"/>
      <c r="H33" s="703"/>
      <c r="I33" s="671"/>
      <c r="J33" s="542"/>
      <c r="K33" s="542"/>
      <c r="L33" s="542"/>
      <c r="M33" s="542"/>
      <c r="N33" s="542"/>
      <c r="O33" s="542"/>
      <c r="P33" s="542"/>
      <c r="Q33" s="542"/>
      <c r="R33" s="542"/>
      <c r="S33" s="542"/>
      <c r="T33" s="542"/>
      <c r="U33" s="542"/>
      <c r="V33" s="542"/>
      <c r="W33" s="542"/>
    </row>
    <row r="34" spans="1:23" ht="15.75" customHeight="1">
      <c r="A34" s="722"/>
      <c r="B34" s="542"/>
      <c r="C34" s="542"/>
      <c r="D34" s="542"/>
      <c r="E34" s="542"/>
      <c r="F34" s="542"/>
      <c r="G34" s="542"/>
      <c r="H34" s="703"/>
      <c r="I34" s="671"/>
      <c r="J34" s="542"/>
      <c r="K34" s="542"/>
      <c r="L34" s="542"/>
      <c r="M34" s="542"/>
      <c r="N34" s="542"/>
      <c r="O34" s="542"/>
      <c r="P34" s="542"/>
      <c r="Q34" s="542"/>
      <c r="R34" s="542"/>
      <c r="S34" s="542"/>
      <c r="T34" s="542"/>
      <c r="U34" s="542"/>
      <c r="V34" s="542"/>
      <c r="W34" s="542"/>
    </row>
    <row r="35" spans="1:23" ht="15.75" customHeight="1">
      <c r="A35" s="722"/>
      <c r="B35" s="542"/>
      <c r="C35" s="542"/>
      <c r="D35" s="542"/>
      <c r="E35" s="542"/>
      <c r="F35" s="542"/>
      <c r="G35" s="542"/>
      <c r="H35" s="703"/>
      <c r="I35" s="671"/>
      <c r="J35" s="542"/>
      <c r="K35" s="542"/>
      <c r="L35" s="542"/>
      <c r="M35" s="542"/>
      <c r="N35" s="542"/>
      <c r="O35" s="542"/>
      <c r="P35" s="542"/>
      <c r="Q35" s="542"/>
      <c r="R35" s="542"/>
      <c r="S35" s="542"/>
      <c r="T35" s="542"/>
      <c r="U35" s="542"/>
      <c r="V35" s="542"/>
      <c r="W35" s="542"/>
    </row>
    <row r="36" spans="1:23" ht="15.75" customHeight="1">
      <c r="A36" s="722"/>
      <c r="B36" s="542"/>
      <c r="C36" s="542"/>
      <c r="D36" s="542"/>
      <c r="E36" s="542"/>
      <c r="F36" s="542"/>
      <c r="G36" s="542"/>
      <c r="H36" s="703"/>
      <c r="I36" s="671"/>
      <c r="J36" s="542"/>
      <c r="K36" s="542"/>
      <c r="L36" s="542"/>
      <c r="M36" s="542"/>
      <c r="N36" s="542"/>
      <c r="O36" s="542"/>
      <c r="P36" s="542"/>
      <c r="Q36" s="542"/>
      <c r="R36" s="542"/>
      <c r="S36" s="542"/>
      <c r="T36" s="542"/>
      <c r="U36" s="542"/>
      <c r="V36" s="542"/>
      <c r="W36" s="542"/>
    </row>
    <row r="37" spans="1:23" ht="15.75" customHeight="1">
      <c r="A37" s="722"/>
      <c r="B37" s="542"/>
      <c r="C37" s="542"/>
      <c r="D37" s="542"/>
      <c r="E37" s="542"/>
      <c r="F37" s="542"/>
      <c r="G37" s="542"/>
      <c r="H37" s="703"/>
      <c r="I37" s="671"/>
      <c r="J37" s="542"/>
      <c r="K37" s="542"/>
      <c r="L37" s="542"/>
      <c r="M37" s="542"/>
      <c r="N37" s="542"/>
      <c r="O37" s="542"/>
      <c r="P37" s="542"/>
      <c r="Q37" s="542"/>
      <c r="R37" s="542"/>
      <c r="S37" s="542"/>
      <c r="T37" s="542"/>
      <c r="U37" s="542"/>
      <c r="V37" s="542"/>
      <c r="W37" s="542"/>
    </row>
    <row r="38" spans="1:23" ht="15.75" customHeight="1">
      <c r="A38" s="722"/>
      <c r="B38" s="542"/>
      <c r="C38" s="542"/>
      <c r="D38" s="542"/>
      <c r="E38" s="542"/>
      <c r="F38" s="542"/>
      <c r="G38" s="542"/>
      <c r="H38" s="703"/>
      <c r="I38" s="671"/>
      <c r="J38" s="542"/>
      <c r="K38" s="542"/>
      <c r="L38" s="542"/>
      <c r="M38" s="542"/>
      <c r="N38" s="542"/>
      <c r="O38" s="542"/>
      <c r="P38" s="542"/>
      <c r="Q38" s="542"/>
      <c r="R38" s="542"/>
      <c r="S38" s="542"/>
      <c r="T38" s="542"/>
      <c r="U38" s="542"/>
      <c r="V38" s="542"/>
      <c r="W38" s="542"/>
    </row>
    <row r="39" spans="1:23" ht="15.75" customHeight="1">
      <c r="A39" s="722"/>
      <c r="B39" s="542"/>
      <c r="C39" s="542"/>
      <c r="D39" s="542"/>
      <c r="E39" s="542"/>
      <c r="F39" s="542"/>
      <c r="G39" s="542"/>
      <c r="H39" s="703"/>
      <c r="I39" s="671"/>
      <c r="J39" s="542"/>
      <c r="K39" s="542"/>
      <c r="L39" s="542"/>
      <c r="M39" s="542"/>
      <c r="N39" s="542"/>
      <c r="O39" s="542"/>
      <c r="P39" s="542"/>
      <c r="Q39" s="542"/>
      <c r="R39" s="542"/>
      <c r="S39" s="542"/>
      <c r="T39" s="542"/>
      <c r="U39" s="542"/>
      <c r="V39" s="542"/>
      <c r="W39" s="542"/>
    </row>
    <row r="40" spans="1:23" ht="15.75" customHeight="1">
      <c r="A40" s="722"/>
      <c r="B40" s="542"/>
      <c r="C40" s="542"/>
      <c r="D40" s="542"/>
      <c r="E40" s="542"/>
      <c r="F40" s="542"/>
      <c r="G40" s="542"/>
      <c r="H40" s="703"/>
      <c r="I40" s="671"/>
      <c r="J40" s="542"/>
      <c r="K40" s="542"/>
      <c r="L40" s="542"/>
      <c r="M40" s="542"/>
      <c r="N40" s="542"/>
      <c r="O40" s="542"/>
      <c r="P40" s="542"/>
      <c r="Q40" s="542"/>
      <c r="R40" s="542"/>
      <c r="S40" s="542"/>
      <c r="T40" s="542"/>
      <c r="U40" s="542"/>
      <c r="V40" s="542"/>
      <c r="W40" s="542"/>
    </row>
    <row r="41" spans="1:23" ht="15.75" customHeight="1">
      <c r="A41" s="722"/>
      <c r="B41" s="542"/>
      <c r="C41" s="542"/>
      <c r="D41" s="542"/>
      <c r="E41" s="542"/>
      <c r="F41" s="542"/>
      <c r="G41" s="542"/>
      <c r="H41" s="703"/>
      <c r="I41" s="671"/>
      <c r="J41" s="542"/>
      <c r="K41" s="542"/>
      <c r="L41" s="542"/>
      <c r="M41" s="542"/>
      <c r="N41" s="542"/>
      <c r="O41" s="542"/>
      <c r="P41" s="542"/>
      <c r="Q41" s="542"/>
      <c r="R41" s="542"/>
      <c r="S41" s="542"/>
      <c r="T41" s="542"/>
      <c r="U41" s="542"/>
      <c r="V41" s="542"/>
      <c r="W41" s="542"/>
    </row>
    <row r="42" spans="1:23" ht="15.75" customHeight="1">
      <c r="A42" s="722"/>
      <c r="B42" s="542"/>
      <c r="C42" s="542"/>
      <c r="D42" s="542"/>
      <c r="E42" s="542"/>
      <c r="F42" s="542"/>
      <c r="G42" s="542"/>
      <c r="H42" s="703"/>
      <c r="I42" s="671"/>
      <c r="J42" s="542"/>
      <c r="K42" s="542"/>
      <c r="L42" s="542"/>
      <c r="M42" s="542"/>
      <c r="N42" s="542"/>
      <c r="O42" s="542"/>
      <c r="P42" s="542"/>
      <c r="Q42" s="542"/>
      <c r="R42" s="542"/>
      <c r="S42" s="542"/>
      <c r="T42" s="542"/>
      <c r="U42" s="542"/>
      <c r="V42" s="542"/>
      <c r="W42" s="542"/>
    </row>
    <row r="43" spans="1:23" ht="15.75" customHeight="1">
      <c r="A43" s="722"/>
      <c r="B43" s="542"/>
      <c r="C43" s="542"/>
      <c r="D43" s="542"/>
      <c r="E43" s="542"/>
      <c r="F43" s="542"/>
      <c r="G43" s="542"/>
      <c r="H43" s="703"/>
      <c r="I43" s="671"/>
      <c r="J43" s="542"/>
      <c r="K43" s="542"/>
      <c r="L43" s="542"/>
      <c r="M43" s="542"/>
      <c r="N43" s="542"/>
      <c r="O43" s="542"/>
      <c r="P43" s="542"/>
      <c r="Q43" s="542"/>
      <c r="R43" s="542"/>
      <c r="S43" s="542"/>
      <c r="T43" s="542"/>
      <c r="U43" s="542"/>
      <c r="V43" s="542"/>
      <c r="W43" s="542"/>
    </row>
    <row r="44" spans="1:23" ht="15.75" customHeight="1">
      <c r="A44" s="722"/>
      <c r="B44" s="542"/>
      <c r="C44" s="542"/>
      <c r="D44" s="542"/>
      <c r="E44" s="542"/>
      <c r="F44" s="542"/>
      <c r="G44" s="542"/>
      <c r="H44" s="703"/>
      <c r="I44" s="671"/>
      <c r="J44" s="542"/>
      <c r="K44" s="542"/>
      <c r="L44" s="542"/>
      <c r="M44" s="542"/>
      <c r="N44" s="542"/>
      <c r="O44" s="542"/>
      <c r="P44" s="542"/>
      <c r="Q44" s="542"/>
      <c r="R44" s="542"/>
      <c r="S44" s="542"/>
      <c r="T44" s="542"/>
      <c r="U44" s="542"/>
      <c r="V44" s="542"/>
      <c r="W44" s="542"/>
    </row>
    <row r="45" spans="1:23" ht="15.75" customHeight="1">
      <c r="A45" s="722"/>
      <c r="B45" s="542"/>
      <c r="C45" s="542"/>
      <c r="D45" s="542"/>
      <c r="E45" s="542"/>
      <c r="F45" s="542"/>
      <c r="G45" s="542"/>
      <c r="H45" s="703"/>
      <c r="I45" s="671"/>
      <c r="J45" s="542"/>
      <c r="K45" s="542"/>
      <c r="L45" s="542"/>
      <c r="M45" s="542"/>
      <c r="N45" s="542"/>
      <c r="O45" s="542"/>
      <c r="P45" s="542"/>
      <c r="Q45" s="542"/>
      <c r="R45" s="542"/>
      <c r="S45" s="542"/>
      <c r="T45" s="542"/>
      <c r="U45" s="542"/>
      <c r="V45" s="542"/>
      <c r="W45" s="542"/>
    </row>
    <row r="46" spans="1:23" ht="15.75" customHeight="1">
      <c r="A46" s="722"/>
      <c r="B46" s="542"/>
      <c r="C46" s="542"/>
      <c r="D46" s="542"/>
      <c r="E46" s="542"/>
      <c r="F46" s="542"/>
      <c r="G46" s="542"/>
      <c r="H46" s="703"/>
      <c r="I46" s="671"/>
      <c r="J46" s="542"/>
      <c r="K46" s="542"/>
      <c r="L46" s="542"/>
      <c r="M46" s="542"/>
      <c r="N46" s="542"/>
      <c r="O46" s="542"/>
      <c r="P46" s="542"/>
      <c r="Q46" s="542"/>
      <c r="R46" s="542"/>
      <c r="S46" s="542"/>
      <c r="T46" s="542"/>
      <c r="U46" s="542"/>
      <c r="V46" s="542"/>
      <c r="W46" s="542"/>
    </row>
    <row r="47" spans="1:23" ht="15.75" customHeight="1">
      <c r="A47" s="722"/>
      <c r="B47" s="542"/>
      <c r="C47" s="542"/>
      <c r="D47" s="542"/>
      <c r="E47" s="542"/>
      <c r="F47" s="542"/>
      <c r="G47" s="542"/>
      <c r="H47" s="703"/>
      <c r="I47" s="671"/>
      <c r="J47" s="542"/>
      <c r="K47" s="542"/>
      <c r="L47" s="542"/>
      <c r="M47" s="542"/>
      <c r="N47" s="542"/>
      <c r="O47" s="542"/>
      <c r="P47" s="542"/>
      <c r="Q47" s="542"/>
      <c r="R47" s="542"/>
      <c r="S47" s="542"/>
      <c r="T47" s="542"/>
      <c r="U47" s="542"/>
      <c r="V47" s="542"/>
      <c r="W47" s="542"/>
    </row>
    <row r="48" spans="1:23" ht="15.75" customHeight="1">
      <c r="A48" s="722"/>
      <c r="B48" s="542"/>
      <c r="C48" s="542"/>
      <c r="D48" s="542"/>
      <c r="E48" s="542"/>
      <c r="F48" s="542"/>
      <c r="G48" s="542"/>
      <c r="H48" s="703"/>
      <c r="I48" s="671"/>
      <c r="J48" s="542"/>
      <c r="K48" s="542"/>
      <c r="L48" s="542"/>
      <c r="M48" s="542"/>
      <c r="N48" s="542"/>
      <c r="O48" s="542"/>
      <c r="P48" s="542"/>
      <c r="Q48" s="542"/>
      <c r="R48" s="542"/>
      <c r="S48" s="542"/>
      <c r="T48" s="542"/>
      <c r="U48" s="542"/>
      <c r="V48" s="542"/>
      <c r="W48" s="542"/>
    </row>
    <row r="49" spans="1:23" ht="15.75" customHeight="1">
      <c r="A49" s="722"/>
      <c r="B49" s="542"/>
      <c r="C49" s="542"/>
      <c r="D49" s="542"/>
      <c r="E49" s="542"/>
      <c r="F49" s="542"/>
      <c r="G49" s="542"/>
      <c r="H49" s="703"/>
      <c r="I49" s="671"/>
      <c r="J49" s="542"/>
      <c r="K49" s="542"/>
      <c r="L49" s="542"/>
      <c r="M49" s="542"/>
      <c r="N49" s="542"/>
      <c r="O49" s="542"/>
      <c r="P49" s="542"/>
      <c r="Q49" s="542"/>
      <c r="R49" s="542"/>
      <c r="S49" s="542"/>
      <c r="T49" s="542"/>
      <c r="U49" s="542"/>
      <c r="V49" s="542"/>
      <c r="W49" s="542"/>
    </row>
    <row r="50" spans="1:23" ht="15.75" customHeight="1">
      <c r="A50" s="722"/>
      <c r="B50" s="542"/>
      <c r="C50" s="542"/>
      <c r="D50" s="542"/>
      <c r="E50" s="542"/>
      <c r="F50" s="542"/>
      <c r="G50" s="542"/>
      <c r="H50" s="703"/>
      <c r="I50" s="671"/>
      <c r="J50" s="542"/>
      <c r="K50" s="542"/>
      <c r="L50" s="542"/>
      <c r="M50" s="542"/>
      <c r="N50" s="542"/>
      <c r="O50" s="542"/>
      <c r="P50" s="542"/>
      <c r="Q50" s="542"/>
      <c r="R50" s="542"/>
      <c r="S50" s="542"/>
      <c r="T50" s="542"/>
      <c r="U50" s="542"/>
      <c r="V50" s="542"/>
      <c r="W50" s="542"/>
    </row>
    <row r="51" spans="1:23" ht="15.75" customHeight="1">
      <c r="A51" s="722"/>
      <c r="B51" s="542"/>
      <c r="C51" s="542"/>
      <c r="D51" s="542"/>
      <c r="E51" s="542"/>
      <c r="F51" s="542"/>
      <c r="G51" s="542"/>
      <c r="H51" s="703"/>
      <c r="I51" s="671"/>
      <c r="J51" s="542"/>
      <c r="K51" s="542"/>
      <c r="L51" s="542"/>
      <c r="M51" s="542"/>
      <c r="N51" s="542"/>
      <c r="O51" s="542"/>
      <c r="P51" s="542"/>
      <c r="Q51" s="542"/>
      <c r="R51" s="542"/>
      <c r="S51" s="542"/>
      <c r="T51" s="542"/>
      <c r="U51" s="542"/>
      <c r="V51" s="542"/>
      <c r="W51" s="542"/>
    </row>
    <row r="52" spans="1:23" ht="15.75" customHeight="1">
      <c r="A52" s="722"/>
      <c r="B52" s="542"/>
      <c r="C52" s="542"/>
      <c r="D52" s="542"/>
      <c r="E52" s="542"/>
      <c r="F52" s="542"/>
      <c r="G52" s="542"/>
      <c r="H52" s="703"/>
      <c r="I52" s="671"/>
      <c r="J52" s="542"/>
      <c r="K52" s="542"/>
      <c r="L52" s="542"/>
      <c r="M52" s="542"/>
      <c r="N52" s="542"/>
      <c r="O52" s="542"/>
      <c r="P52" s="542"/>
      <c r="Q52" s="542"/>
      <c r="R52" s="542"/>
      <c r="S52" s="542"/>
      <c r="T52" s="542"/>
      <c r="U52" s="542"/>
      <c r="V52" s="542"/>
      <c r="W52" s="542"/>
    </row>
    <row r="53" spans="1:23" ht="15.75" customHeight="1">
      <c r="A53" s="722"/>
      <c r="B53" s="542"/>
      <c r="C53" s="542"/>
      <c r="D53" s="542"/>
      <c r="E53" s="542"/>
      <c r="F53" s="542"/>
      <c r="G53" s="542"/>
      <c r="H53" s="703"/>
      <c r="I53" s="671"/>
      <c r="J53" s="542"/>
      <c r="K53" s="542"/>
      <c r="L53" s="542"/>
      <c r="M53" s="542"/>
      <c r="N53" s="542"/>
      <c r="O53" s="542"/>
      <c r="P53" s="542"/>
      <c r="Q53" s="542"/>
      <c r="R53" s="542"/>
      <c r="S53" s="542"/>
      <c r="T53" s="542"/>
      <c r="U53" s="542"/>
      <c r="V53" s="542"/>
      <c r="W53" s="542"/>
    </row>
    <row r="54" spans="1:23" ht="15.75" customHeight="1">
      <c r="A54" s="722"/>
      <c r="B54" s="542"/>
      <c r="C54" s="542"/>
      <c r="D54" s="542"/>
      <c r="E54" s="542"/>
      <c r="F54" s="542"/>
      <c r="G54" s="542"/>
      <c r="H54" s="703"/>
      <c r="I54" s="671"/>
      <c r="J54" s="542"/>
      <c r="K54" s="542"/>
      <c r="L54" s="542"/>
      <c r="M54" s="542"/>
      <c r="N54" s="542"/>
      <c r="O54" s="542"/>
      <c r="P54" s="542"/>
      <c r="Q54" s="542"/>
      <c r="R54" s="542"/>
      <c r="S54" s="542"/>
      <c r="T54" s="542"/>
      <c r="U54" s="542"/>
      <c r="V54" s="542"/>
      <c r="W54" s="542"/>
    </row>
    <row r="55" spans="1:23" ht="15.75" customHeight="1">
      <c r="A55" s="722"/>
      <c r="B55" s="542"/>
      <c r="C55" s="542"/>
      <c r="D55" s="542"/>
      <c r="E55" s="542"/>
      <c r="F55" s="542"/>
      <c r="G55" s="542"/>
      <c r="H55" s="703"/>
      <c r="I55" s="671"/>
      <c r="J55" s="542"/>
      <c r="K55" s="542"/>
      <c r="L55" s="542"/>
      <c r="M55" s="542"/>
      <c r="N55" s="542"/>
      <c r="O55" s="542"/>
      <c r="P55" s="542"/>
      <c r="Q55" s="542"/>
      <c r="R55" s="542"/>
      <c r="S55" s="542"/>
      <c r="T55" s="542"/>
      <c r="U55" s="542"/>
      <c r="V55" s="542"/>
      <c r="W55" s="542"/>
    </row>
    <row r="56" spans="1:23" ht="15.75" customHeight="1">
      <c r="A56" s="722"/>
      <c r="B56" s="542"/>
      <c r="C56" s="542"/>
      <c r="D56" s="542"/>
      <c r="E56" s="542"/>
      <c r="F56" s="542"/>
      <c r="G56" s="542"/>
      <c r="H56" s="703"/>
      <c r="I56" s="671"/>
      <c r="J56" s="542"/>
      <c r="K56" s="542"/>
      <c r="L56" s="542"/>
      <c r="M56" s="542"/>
      <c r="N56" s="542"/>
      <c r="O56" s="542"/>
      <c r="P56" s="542"/>
      <c r="Q56" s="542"/>
      <c r="R56" s="542"/>
      <c r="S56" s="542"/>
      <c r="T56" s="542"/>
      <c r="U56" s="542"/>
      <c r="V56" s="542"/>
      <c r="W56" s="542"/>
    </row>
    <row r="57" spans="1:23" ht="15.75" customHeight="1">
      <c r="A57" s="722"/>
      <c r="B57" s="542"/>
      <c r="C57" s="542"/>
      <c r="D57" s="542"/>
      <c r="E57" s="542"/>
      <c r="F57" s="542"/>
      <c r="G57" s="542"/>
      <c r="H57" s="703"/>
      <c r="I57" s="671"/>
      <c r="J57" s="542"/>
      <c r="K57" s="542"/>
      <c r="L57" s="542"/>
      <c r="M57" s="542"/>
      <c r="N57" s="542"/>
      <c r="O57" s="542"/>
      <c r="P57" s="542"/>
      <c r="Q57" s="542"/>
      <c r="R57" s="542"/>
      <c r="S57" s="542"/>
      <c r="T57" s="542"/>
      <c r="U57" s="542"/>
      <c r="V57" s="542"/>
      <c r="W57" s="542"/>
    </row>
    <row r="58" spans="1:23" ht="15.75" customHeight="1">
      <c r="A58" s="722"/>
      <c r="B58" s="542"/>
      <c r="C58" s="542"/>
      <c r="D58" s="542"/>
      <c r="E58" s="542"/>
      <c r="F58" s="542"/>
      <c r="G58" s="542"/>
      <c r="H58" s="703"/>
      <c r="I58" s="671"/>
      <c r="J58" s="542"/>
      <c r="K58" s="542"/>
      <c r="L58" s="542"/>
      <c r="M58" s="542"/>
      <c r="N58" s="542"/>
      <c r="O58" s="542"/>
      <c r="P58" s="542"/>
      <c r="Q58" s="542"/>
      <c r="R58" s="542"/>
      <c r="S58" s="542"/>
      <c r="T58" s="542"/>
      <c r="U58" s="542"/>
      <c r="V58" s="542"/>
      <c r="W58" s="542"/>
    </row>
    <row r="59" spans="1:23" ht="15.75" customHeight="1">
      <c r="A59" s="722"/>
      <c r="B59" s="542"/>
      <c r="C59" s="542"/>
      <c r="D59" s="542"/>
      <c r="E59" s="542"/>
      <c r="F59" s="542"/>
      <c r="G59" s="542"/>
      <c r="H59" s="703"/>
      <c r="I59" s="671"/>
      <c r="J59" s="542"/>
      <c r="K59" s="542"/>
      <c r="L59" s="542"/>
      <c r="M59" s="542"/>
      <c r="N59" s="542"/>
      <c r="O59" s="542"/>
      <c r="P59" s="542"/>
      <c r="Q59" s="542"/>
      <c r="R59" s="542"/>
      <c r="S59" s="542"/>
      <c r="T59" s="542"/>
      <c r="U59" s="542"/>
      <c r="V59" s="542"/>
      <c r="W59" s="542"/>
    </row>
    <row r="60" spans="1:23" ht="15.75" customHeight="1">
      <c r="A60" s="722"/>
      <c r="B60" s="542"/>
      <c r="C60" s="542"/>
      <c r="D60" s="542"/>
      <c r="E60" s="542"/>
      <c r="F60" s="542"/>
      <c r="G60" s="542"/>
      <c r="H60" s="703"/>
      <c r="I60" s="671"/>
      <c r="J60" s="542"/>
      <c r="K60" s="542"/>
      <c r="L60" s="542"/>
      <c r="M60" s="542"/>
      <c r="N60" s="542"/>
      <c r="O60" s="542"/>
      <c r="P60" s="542"/>
      <c r="Q60" s="542"/>
      <c r="R60" s="542"/>
      <c r="S60" s="542"/>
      <c r="T60" s="542"/>
      <c r="U60" s="542"/>
      <c r="V60" s="542"/>
      <c r="W60" s="542"/>
    </row>
    <row r="61" spans="1:23" ht="15.75" customHeight="1">
      <c r="A61" s="722"/>
      <c r="B61" s="542"/>
      <c r="C61" s="542"/>
      <c r="D61" s="542"/>
      <c r="E61" s="542"/>
      <c r="F61" s="542"/>
      <c r="G61" s="542"/>
      <c r="H61" s="703"/>
      <c r="I61" s="671"/>
      <c r="J61" s="542"/>
      <c r="K61" s="542"/>
      <c r="L61" s="542"/>
      <c r="M61" s="542"/>
      <c r="N61" s="542"/>
      <c r="O61" s="542"/>
      <c r="P61" s="542"/>
      <c r="Q61" s="542"/>
      <c r="R61" s="542"/>
      <c r="S61" s="542"/>
      <c r="T61" s="542"/>
      <c r="U61" s="542"/>
      <c r="V61" s="542"/>
      <c r="W61" s="542"/>
    </row>
    <row r="62" spans="1:23" ht="15.75" customHeight="1">
      <c r="A62" s="722"/>
      <c r="B62" s="542"/>
      <c r="C62" s="542"/>
      <c r="D62" s="542"/>
      <c r="E62" s="542"/>
      <c r="F62" s="542"/>
      <c r="G62" s="542"/>
      <c r="H62" s="703"/>
      <c r="I62" s="671"/>
      <c r="J62" s="542"/>
      <c r="K62" s="542"/>
      <c r="L62" s="542"/>
      <c r="M62" s="542"/>
      <c r="N62" s="542"/>
      <c r="O62" s="542"/>
      <c r="P62" s="542"/>
      <c r="Q62" s="542"/>
      <c r="R62" s="542"/>
      <c r="S62" s="542"/>
      <c r="T62" s="542"/>
      <c r="U62" s="542"/>
      <c r="V62" s="542"/>
      <c r="W62" s="542"/>
    </row>
    <row r="63" spans="1:23" ht="15.75" customHeight="1">
      <c r="A63" s="722"/>
      <c r="B63" s="542"/>
      <c r="C63" s="542"/>
      <c r="D63" s="542"/>
      <c r="E63" s="542"/>
      <c r="F63" s="542"/>
      <c r="G63" s="542"/>
      <c r="H63" s="703"/>
      <c r="I63" s="671"/>
      <c r="J63" s="542"/>
      <c r="K63" s="542"/>
      <c r="L63" s="542"/>
      <c r="M63" s="542"/>
      <c r="N63" s="542"/>
      <c r="O63" s="542"/>
      <c r="P63" s="542"/>
      <c r="Q63" s="542"/>
      <c r="R63" s="542"/>
      <c r="S63" s="542"/>
      <c r="T63" s="542"/>
      <c r="U63" s="542"/>
      <c r="V63" s="542"/>
      <c r="W63" s="542"/>
    </row>
    <row r="64" spans="1:23" ht="15.75" customHeight="1">
      <c r="A64" s="722"/>
      <c r="B64" s="542"/>
      <c r="C64" s="542"/>
      <c r="D64" s="542"/>
      <c r="E64" s="542"/>
      <c r="F64" s="542"/>
      <c r="G64" s="542"/>
      <c r="H64" s="703"/>
      <c r="I64" s="671"/>
      <c r="J64" s="542"/>
      <c r="K64" s="542"/>
      <c r="L64" s="542"/>
      <c r="M64" s="542"/>
      <c r="N64" s="542"/>
      <c r="O64" s="542"/>
      <c r="P64" s="542"/>
      <c r="Q64" s="542"/>
      <c r="R64" s="542"/>
      <c r="S64" s="542"/>
      <c r="T64" s="542"/>
      <c r="U64" s="542"/>
      <c r="V64" s="542"/>
      <c r="W64" s="542"/>
    </row>
    <row r="65" spans="1:23" ht="15.75" customHeight="1">
      <c r="A65" s="722"/>
      <c r="B65" s="542"/>
      <c r="C65" s="542"/>
      <c r="D65" s="542"/>
      <c r="E65" s="542"/>
      <c r="F65" s="542"/>
      <c r="G65" s="542"/>
      <c r="H65" s="703"/>
      <c r="I65" s="671"/>
      <c r="J65" s="542"/>
      <c r="K65" s="542"/>
      <c r="L65" s="542"/>
      <c r="M65" s="542"/>
      <c r="N65" s="542"/>
      <c r="O65" s="542"/>
      <c r="P65" s="542"/>
      <c r="Q65" s="542"/>
      <c r="R65" s="542"/>
      <c r="S65" s="542"/>
      <c r="T65" s="542"/>
      <c r="U65" s="542"/>
      <c r="V65" s="542"/>
      <c r="W65" s="542"/>
    </row>
    <row r="66" spans="1:23" ht="15.75" customHeight="1">
      <c r="A66" s="722"/>
      <c r="B66" s="542"/>
      <c r="C66" s="542"/>
      <c r="D66" s="542"/>
      <c r="E66" s="542"/>
      <c r="F66" s="542"/>
      <c r="G66" s="542"/>
      <c r="H66" s="703"/>
      <c r="I66" s="671"/>
      <c r="J66" s="542"/>
      <c r="K66" s="542"/>
      <c r="L66" s="542"/>
      <c r="M66" s="542"/>
      <c r="N66" s="542"/>
      <c r="O66" s="542"/>
      <c r="P66" s="542"/>
      <c r="Q66" s="542"/>
      <c r="R66" s="542"/>
      <c r="S66" s="542"/>
      <c r="T66" s="542"/>
      <c r="U66" s="542"/>
      <c r="V66" s="542"/>
      <c r="W66" s="542"/>
    </row>
    <row r="67" spans="1:23" ht="15.75" customHeight="1">
      <c r="A67" s="722"/>
      <c r="B67" s="542"/>
      <c r="C67" s="542"/>
      <c r="D67" s="542"/>
      <c r="E67" s="542"/>
      <c r="F67" s="542"/>
      <c r="G67" s="542"/>
      <c r="H67" s="703"/>
      <c r="I67" s="671"/>
      <c r="J67" s="542"/>
      <c r="K67" s="542"/>
      <c r="L67" s="542"/>
      <c r="M67" s="542"/>
      <c r="N67" s="542"/>
      <c r="O67" s="542"/>
      <c r="P67" s="542"/>
      <c r="Q67" s="542"/>
      <c r="R67" s="542"/>
      <c r="S67" s="542"/>
      <c r="T67" s="542"/>
      <c r="U67" s="542"/>
      <c r="V67" s="542"/>
      <c r="W67" s="542"/>
    </row>
    <row r="68" spans="1:23" ht="15.75" customHeight="1">
      <c r="A68" s="722"/>
      <c r="B68" s="542"/>
      <c r="C68" s="542"/>
      <c r="D68" s="542"/>
      <c r="E68" s="542"/>
      <c r="F68" s="542"/>
      <c r="G68" s="542"/>
      <c r="H68" s="703"/>
      <c r="I68" s="671"/>
      <c r="J68" s="542"/>
      <c r="K68" s="542"/>
      <c r="L68" s="542"/>
      <c r="M68" s="542"/>
      <c r="N68" s="542"/>
      <c r="O68" s="542"/>
      <c r="P68" s="542"/>
      <c r="Q68" s="542"/>
      <c r="R68" s="542"/>
      <c r="S68" s="542"/>
      <c r="T68" s="542"/>
      <c r="U68" s="542"/>
      <c r="V68" s="542"/>
      <c r="W68" s="542"/>
    </row>
    <row r="69" spans="1:23" ht="15.75" customHeight="1">
      <c r="A69" s="722"/>
      <c r="B69" s="542"/>
      <c r="C69" s="542"/>
      <c r="D69" s="542"/>
      <c r="E69" s="542"/>
      <c r="F69" s="542"/>
      <c r="G69" s="542"/>
      <c r="H69" s="703"/>
      <c r="I69" s="671"/>
      <c r="J69" s="542"/>
      <c r="K69" s="542"/>
      <c r="L69" s="542"/>
      <c r="M69" s="542"/>
      <c r="N69" s="542"/>
      <c r="O69" s="542"/>
      <c r="P69" s="542"/>
      <c r="Q69" s="542"/>
      <c r="R69" s="542"/>
      <c r="S69" s="542"/>
      <c r="T69" s="542"/>
      <c r="U69" s="542"/>
      <c r="V69" s="542"/>
      <c r="W69" s="542"/>
    </row>
    <row r="70" spans="1:23" ht="15.75" customHeight="1">
      <c r="A70" s="722"/>
      <c r="B70" s="542"/>
      <c r="C70" s="542"/>
      <c r="D70" s="542"/>
      <c r="E70" s="542"/>
      <c r="F70" s="542"/>
      <c r="G70" s="542"/>
      <c r="H70" s="703"/>
      <c r="I70" s="671"/>
      <c r="J70" s="542"/>
      <c r="K70" s="542"/>
      <c r="L70" s="542"/>
      <c r="M70" s="542"/>
      <c r="N70" s="542"/>
      <c r="O70" s="542"/>
      <c r="P70" s="542"/>
      <c r="Q70" s="542"/>
      <c r="R70" s="542"/>
      <c r="S70" s="542"/>
      <c r="T70" s="542"/>
      <c r="U70" s="542"/>
      <c r="V70" s="542"/>
      <c r="W70" s="542"/>
    </row>
    <row r="71" spans="1:23" ht="15.75" customHeight="1">
      <c r="A71" s="722"/>
      <c r="B71" s="542"/>
      <c r="C71" s="542"/>
      <c r="D71" s="542"/>
      <c r="E71" s="542"/>
      <c r="F71" s="542"/>
      <c r="G71" s="542"/>
      <c r="H71" s="703"/>
      <c r="I71" s="671"/>
      <c r="J71" s="542"/>
      <c r="K71" s="542"/>
      <c r="L71" s="542"/>
      <c r="M71" s="542"/>
      <c r="N71" s="542"/>
      <c r="O71" s="542"/>
      <c r="P71" s="542"/>
      <c r="Q71" s="542"/>
      <c r="R71" s="542"/>
      <c r="S71" s="542"/>
      <c r="T71" s="542"/>
      <c r="U71" s="542"/>
      <c r="V71" s="542"/>
      <c r="W71" s="542"/>
    </row>
    <row r="72" spans="1:23" ht="15.75" customHeight="1">
      <c r="A72" s="722"/>
      <c r="B72" s="542"/>
      <c r="C72" s="542"/>
      <c r="D72" s="542"/>
      <c r="E72" s="542"/>
      <c r="F72" s="542"/>
      <c r="G72" s="542"/>
      <c r="H72" s="703"/>
      <c r="I72" s="671"/>
      <c r="J72" s="542"/>
      <c r="K72" s="542"/>
      <c r="L72" s="542"/>
      <c r="M72" s="542"/>
      <c r="N72" s="542"/>
      <c r="O72" s="542"/>
      <c r="P72" s="542"/>
      <c r="Q72" s="542"/>
      <c r="R72" s="542"/>
      <c r="S72" s="542"/>
      <c r="T72" s="542"/>
      <c r="U72" s="542"/>
      <c r="V72" s="542"/>
      <c r="W72" s="542"/>
    </row>
    <row r="73" spans="1:23" ht="15.75" customHeight="1">
      <c r="A73" s="722"/>
      <c r="B73" s="542"/>
      <c r="C73" s="542"/>
      <c r="D73" s="542"/>
      <c r="E73" s="542"/>
      <c r="F73" s="542"/>
      <c r="G73" s="542"/>
      <c r="H73" s="703"/>
      <c r="I73" s="671"/>
      <c r="J73" s="542"/>
      <c r="K73" s="542"/>
      <c r="L73" s="542"/>
      <c r="M73" s="542"/>
      <c r="N73" s="542"/>
      <c r="O73" s="542"/>
      <c r="P73" s="542"/>
      <c r="Q73" s="542"/>
      <c r="R73" s="542"/>
      <c r="S73" s="542"/>
      <c r="T73" s="542"/>
      <c r="U73" s="542"/>
      <c r="V73" s="542"/>
      <c r="W73" s="542"/>
    </row>
    <row r="74" spans="1:23" ht="15.75" customHeight="1">
      <c r="A74" s="722"/>
      <c r="B74" s="542"/>
      <c r="C74" s="542"/>
      <c r="D74" s="542"/>
      <c r="E74" s="542"/>
      <c r="F74" s="542"/>
      <c r="G74" s="542"/>
      <c r="H74" s="703"/>
      <c r="I74" s="671"/>
      <c r="J74" s="542"/>
      <c r="K74" s="542"/>
      <c r="L74" s="542"/>
      <c r="M74" s="542"/>
      <c r="N74" s="542"/>
      <c r="O74" s="542"/>
      <c r="P74" s="542"/>
      <c r="Q74" s="542"/>
      <c r="R74" s="542"/>
      <c r="S74" s="542"/>
      <c r="T74" s="542"/>
      <c r="U74" s="542"/>
      <c r="V74" s="542"/>
      <c r="W74" s="542"/>
    </row>
    <row r="75" spans="1:23" ht="15.75" customHeight="1">
      <c r="A75" s="722"/>
      <c r="B75" s="542"/>
      <c r="C75" s="542"/>
      <c r="D75" s="542"/>
      <c r="E75" s="542"/>
      <c r="F75" s="542"/>
      <c r="G75" s="542"/>
      <c r="H75" s="703"/>
      <c r="I75" s="671"/>
      <c r="J75" s="542"/>
      <c r="K75" s="542"/>
      <c r="L75" s="542"/>
      <c r="M75" s="542"/>
      <c r="N75" s="542"/>
      <c r="O75" s="542"/>
      <c r="P75" s="542"/>
      <c r="Q75" s="542"/>
      <c r="R75" s="542"/>
      <c r="S75" s="542"/>
      <c r="T75" s="542"/>
      <c r="U75" s="542"/>
      <c r="V75" s="542"/>
      <c r="W75" s="542"/>
    </row>
    <row r="76" spans="1:23" ht="15.75" customHeight="1">
      <c r="A76" s="722"/>
      <c r="B76" s="542"/>
      <c r="C76" s="542"/>
      <c r="D76" s="542"/>
      <c r="E76" s="542"/>
      <c r="F76" s="542"/>
      <c r="G76" s="542"/>
      <c r="H76" s="703"/>
      <c r="I76" s="671"/>
      <c r="J76" s="542"/>
      <c r="K76" s="542"/>
      <c r="L76" s="542"/>
      <c r="M76" s="542"/>
      <c r="N76" s="542"/>
      <c r="O76" s="542"/>
      <c r="P76" s="542"/>
      <c r="Q76" s="542"/>
      <c r="R76" s="542"/>
      <c r="S76" s="542"/>
      <c r="T76" s="542"/>
      <c r="U76" s="542"/>
      <c r="V76" s="542"/>
      <c r="W76" s="542"/>
    </row>
    <row r="77" spans="1:23" ht="15.75" customHeight="1">
      <c r="A77" s="722"/>
      <c r="B77" s="542"/>
      <c r="C77" s="542"/>
      <c r="D77" s="542"/>
      <c r="E77" s="542"/>
      <c r="F77" s="542"/>
      <c r="G77" s="542"/>
      <c r="H77" s="703"/>
      <c r="I77" s="671"/>
      <c r="J77" s="542"/>
      <c r="K77" s="542"/>
      <c r="L77" s="542"/>
      <c r="M77" s="542"/>
      <c r="N77" s="542"/>
      <c r="O77" s="542"/>
      <c r="P77" s="542"/>
      <c r="Q77" s="542"/>
      <c r="R77" s="542"/>
      <c r="S77" s="542"/>
      <c r="T77" s="542"/>
      <c r="U77" s="542"/>
      <c r="V77" s="542"/>
      <c r="W77" s="542"/>
    </row>
    <row r="78" spans="1:23" ht="15.75" customHeight="1">
      <c r="A78" s="722"/>
      <c r="B78" s="542"/>
      <c r="C78" s="542"/>
      <c r="D78" s="542"/>
      <c r="E78" s="542"/>
      <c r="F78" s="542"/>
      <c r="G78" s="542"/>
      <c r="H78" s="703"/>
      <c r="I78" s="671"/>
      <c r="J78" s="542"/>
      <c r="K78" s="542"/>
      <c r="L78" s="542"/>
      <c r="M78" s="542"/>
      <c r="N78" s="542"/>
      <c r="O78" s="542"/>
      <c r="P78" s="542"/>
      <c r="Q78" s="542"/>
      <c r="R78" s="542"/>
      <c r="S78" s="542"/>
      <c r="T78" s="542"/>
      <c r="U78" s="542"/>
      <c r="V78" s="542"/>
      <c r="W78" s="542"/>
    </row>
    <row r="79" spans="1:23" ht="15.75" customHeight="1">
      <c r="A79" s="722"/>
      <c r="B79" s="542"/>
      <c r="C79" s="542"/>
      <c r="D79" s="542"/>
      <c r="E79" s="542"/>
      <c r="F79" s="542"/>
      <c r="G79" s="542"/>
      <c r="H79" s="703"/>
      <c r="I79" s="671"/>
      <c r="J79" s="542"/>
      <c r="K79" s="542"/>
      <c r="L79" s="542"/>
      <c r="M79" s="542"/>
      <c r="N79" s="542"/>
      <c r="O79" s="542"/>
      <c r="P79" s="542"/>
      <c r="Q79" s="542"/>
      <c r="R79" s="542"/>
      <c r="S79" s="542"/>
      <c r="T79" s="542"/>
      <c r="U79" s="542"/>
      <c r="V79" s="542"/>
      <c r="W79" s="542"/>
    </row>
    <row r="80" spans="1:23" ht="15.75" customHeight="1">
      <c r="A80" s="722"/>
      <c r="B80" s="542"/>
      <c r="C80" s="542"/>
      <c r="D80" s="542"/>
      <c r="E80" s="542"/>
      <c r="F80" s="542"/>
      <c r="G80" s="542"/>
      <c r="H80" s="703"/>
      <c r="I80" s="671"/>
      <c r="J80" s="542"/>
      <c r="K80" s="542"/>
      <c r="L80" s="542"/>
      <c r="M80" s="542"/>
      <c r="N80" s="542"/>
      <c r="O80" s="542"/>
      <c r="P80" s="542"/>
      <c r="Q80" s="542"/>
      <c r="R80" s="542"/>
      <c r="S80" s="542"/>
      <c r="T80" s="542"/>
      <c r="U80" s="542"/>
      <c r="V80" s="542"/>
      <c r="W80" s="542"/>
    </row>
    <row r="81" spans="1:23" ht="15.75" customHeight="1">
      <c r="A81" s="722"/>
      <c r="B81" s="542"/>
      <c r="C81" s="542"/>
      <c r="D81" s="542"/>
      <c r="E81" s="542"/>
      <c r="F81" s="542"/>
      <c r="G81" s="542"/>
      <c r="H81" s="703"/>
      <c r="I81" s="671"/>
      <c r="J81" s="542"/>
      <c r="K81" s="542"/>
      <c r="L81" s="542"/>
      <c r="M81" s="542"/>
      <c r="N81" s="542"/>
      <c r="O81" s="542"/>
      <c r="P81" s="542"/>
      <c r="Q81" s="542"/>
      <c r="R81" s="542"/>
      <c r="S81" s="542"/>
      <c r="T81" s="542"/>
      <c r="U81" s="542"/>
      <c r="V81" s="542"/>
      <c r="W81" s="542"/>
    </row>
    <row r="82" spans="1:23" ht="15.75" customHeight="1">
      <c r="A82" s="722"/>
      <c r="B82" s="542"/>
      <c r="C82" s="542"/>
      <c r="D82" s="542"/>
      <c r="E82" s="542"/>
      <c r="F82" s="542"/>
      <c r="G82" s="542"/>
      <c r="H82" s="703"/>
      <c r="I82" s="671"/>
      <c r="J82" s="542"/>
      <c r="K82" s="542"/>
      <c r="L82" s="542"/>
      <c r="M82" s="542"/>
      <c r="N82" s="542"/>
      <c r="O82" s="542"/>
      <c r="P82" s="542"/>
      <c r="Q82" s="542"/>
      <c r="R82" s="542"/>
      <c r="S82" s="542"/>
      <c r="T82" s="542"/>
      <c r="U82" s="542"/>
      <c r="V82" s="542"/>
      <c r="W82" s="542"/>
    </row>
    <row r="83" spans="1:23" ht="15.75" customHeight="1">
      <c r="A83" s="722"/>
      <c r="B83" s="542"/>
      <c r="C83" s="542"/>
      <c r="D83" s="542"/>
      <c r="E83" s="542"/>
      <c r="F83" s="542"/>
      <c r="G83" s="542"/>
      <c r="H83" s="703"/>
      <c r="I83" s="671"/>
      <c r="J83" s="542"/>
      <c r="K83" s="542"/>
      <c r="L83" s="542"/>
      <c r="M83" s="542"/>
      <c r="N83" s="542"/>
      <c r="O83" s="542"/>
      <c r="P83" s="542"/>
      <c r="Q83" s="542"/>
      <c r="R83" s="542"/>
      <c r="S83" s="542"/>
      <c r="T83" s="542"/>
      <c r="U83" s="542"/>
      <c r="V83" s="542"/>
      <c r="W83" s="542"/>
    </row>
    <row r="84" spans="1:23" ht="15.75" customHeight="1">
      <c r="A84" s="722"/>
      <c r="B84" s="542"/>
      <c r="C84" s="542"/>
      <c r="D84" s="542"/>
      <c r="E84" s="542"/>
      <c r="F84" s="542"/>
      <c r="G84" s="542"/>
      <c r="H84" s="703"/>
      <c r="I84" s="671"/>
      <c r="J84" s="542"/>
      <c r="K84" s="542"/>
      <c r="L84" s="542"/>
      <c r="M84" s="542"/>
      <c r="N84" s="542"/>
      <c r="O84" s="542"/>
      <c r="P84" s="542"/>
      <c r="Q84" s="542"/>
      <c r="R84" s="542"/>
      <c r="S84" s="542"/>
      <c r="T84" s="542"/>
      <c r="U84" s="542"/>
      <c r="V84" s="542"/>
      <c r="W84" s="542"/>
    </row>
    <row r="85" spans="1:23" ht="15.75" customHeight="1">
      <c r="A85" s="722"/>
      <c r="B85" s="542"/>
      <c r="C85" s="542"/>
      <c r="D85" s="542"/>
      <c r="E85" s="542"/>
      <c r="F85" s="542"/>
      <c r="G85" s="542"/>
      <c r="H85" s="703"/>
      <c r="I85" s="671"/>
      <c r="J85" s="542"/>
      <c r="K85" s="542"/>
      <c r="L85" s="542"/>
      <c r="M85" s="542"/>
      <c r="N85" s="542"/>
      <c r="O85" s="542"/>
      <c r="P85" s="542"/>
      <c r="Q85" s="542"/>
      <c r="R85" s="542"/>
      <c r="S85" s="542"/>
      <c r="T85" s="542"/>
      <c r="U85" s="542"/>
      <c r="V85" s="542"/>
      <c r="W85" s="542"/>
    </row>
    <row r="86" spans="1:23" ht="15.75" customHeight="1">
      <c r="A86" s="722"/>
      <c r="B86" s="542"/>
      <c r="C86" s="542"/>
      <c r="D86" s="542"/>
      <c r="E86" s="542"/>
      <c r="F86" s="542"/>
      <c r="G86" s="542"/>
      <c r="H86" s="703"/>
      <c r="I86" s="671"/>
      <c r="J86" s="542"/>
      <c r="K86" s="542"/>
      <c r="L86" s="542"/>
      <c r="M86" s="542"/>
      <c r="N86" s="542"/>
      <c r="O86" s="542"/>
      <c r="P86" s="542"/>
      <c r="Q86" s="542"/>
      <c r="R86" s="542"/>
      <c r="S86" s="542"/>
      <c r="T86" s="542"/>
      <c r="U86" s="542"/>
      <c r="V86" s="542"/>
      <c r="W86" s="542"/>
    </row>
    <row r="87" spans="1:23" ht="15.75" customHeight="1">
      <c r="A87" s="722"/>
      <c r="B87" s="542"/>
      <c r="C87" s="542"/>
      <c r="D87" s="542"/>
      <c r="E87" s="542"/>
      <c r="F87" s="542"/>
      <c r="G87" s="542"/>
      <c r="H87" s="703"/>
      <c r="I87" s="671"/>
      <c r="J87" s="542"/>
      <c r="K87" s="542"/>
      <c r="L87" s="542"/>
      <c r="M87" s="542"/>
      <c r="N87" s="542"/>
      <c r="O87" s="542"/>
      <c r="P87" s="542"/>
      <c r="Q87" s="542"/>
      <c r="R87" s="542"/>
      <c r="S87" s="542"/>
      <c r="T87" s="542"/>
      <c r="U87" s="542"/>
      <c r="V87" s="542"/>
      <c r="W87" s="542"/>
    </row>
    <row r="88" spans="1:23" ht="15.75" customHeight="1">
      <c r="A88" s="722"/>
      <c r="B88" s="542"/>
      <c r="C88" s="542"/>
      <c r="D88" s="542"/>
      <c r="E88" s="542"/>
      <c r="F88" s="542"/>
      <c r="G88" s="542"/>
      <c r="H88" s="703"/>
      <c r="I88" s="671"/>
      <c r="J88" s="542"/>
      <c r="K88" s="542"/>
      <c r="L88" s="542"/>
      <c r="M88" s="542"/>
      <c r="N88" s="542"/>
      <c r="O88" s="542"/>
      <c r="P88" s="542"/>
      <c r="Q88" s="542"/>
      <c r="R88" s="542"/>
      <c r="S88" s="542"/>
      <c r="T88" s="542"/>
      <c r="U88" s="542"/>
      <c r="V88" s="542"/>
      <c r="W88" s="542"/>
    </row>
    <row r="89" spans="1:23" ht="15.75" customHeight="1">
      <c r="A89" s="722"/>
      <c r="B89" s="542"/>
      <c r="C89" s="542"/>
      <c r="D89" s="542"/>
      <c r="E89" s="542"/>
      <c r="F89" s="542"/>
      <c r="G89" s="542"/>
      <c r="H89" s="703"/>
      <c r="I89" s="671"/>
      <c r="J89" s="542"/>
      <c r="K89" s="542"/>
      <c r="L89" s="542"/>
      <c r="M89" s="542"/>
      <c r="N89" s="542"/>
      <c r="O89" s="542"/>
      <c r="P89" s="542"/>
      <c r="Q89" s="542"/>
      <c r="R89" s="542"/>
      <c r="S89" s="542"/>
      <c r="T89" s="542"/>
      <c r="U89" s="542"/>
      <c r="V89" s="542"/>
      <c r="W89" s="542"/>
    </row>
    <row r="90" spans="1:23" ht="15.75" customHeight="1">
      <c r="A90" s="722"/>
      <c r="B90" s="542"/>
      <c r="C90" s="542"/>
      <c r="D90" s="542"/>
      <c r="E90" s="542"/>
      <c r="F90" s="542"/>
      <c r="G90" s="542"/>
      <c r="H90" s="703"/>
      <c r="I90" s="671"/>
      <c r="J90" s="542"/>
      <c r="K90" s="542"/>
      <c r="L90" s="542"/>
      <c r="M90" s="542"/>
      <c r="N90" s="542"/>
      <c r="O90" s="542"/>
      <c r="P90" s="542"/>
      <c r="Q90" s="542"/>
      <c r="R90" s="542"/>
      <c r="S90" s="542"/>
      <c r="T90" s="542"/>
      <c r="U90" s="542"/>
      <c r="V90" s="542"/>
      <c r="W90" s="542"/>
    </row>
    <row r="91" spans="1:23" ht="15.75" customHeight="1">
      <c r="A91" s="722"/>
      <c r="B91" s="542"/>
      <c r="C91" s="542"/>
      <c r="D91" s="542"/>
      <c r="E91" s="542"/>
      <c r="F91" s="542"/>
      <c r="G91" s="542"/>
      <c r="H91" s="703"/>
      <c r="I91" s="671"/>
      <c r="J91" s="542"/>
      <c r="K91" s="542"/>
      <c r="L91" s="542"/>
      <c r="M91" s="542"/>
      <c r="N91" s="542"/>
      <c r="O91" s="542"/>
      <c r="P91" s="542"/>
      <c r="Q91" s="542"/>
      <c r="R91" s="542"/>
      <c r="S91" s="542"/>
      <c r="T91" s="542"/>
      <c r="U91" s="542"/>
      <c r="V91" s="542"/>
      <c r="W91" s="542"/>
    </row>
    <row r="92" spans="1:23" ht="15.75" customHeight="1">
      <c r="A92" s="722"/>
      <c r="B92" s="542"/>
      <c r="C92" s="542"/>
      <c r="D92" s="542"/>
      <c r="E92" s="542"/>
      <c r="F92" s="542"/>
      <c r="G92" s="542"/>
      <c r="H92" s="703"/>
      <c r="I92" s="671"/>
      <c r="J92" s="542"/>
      <c r="K92" s="542"/>
      <c r="L92" s="542"/>
      <c r="M92" s="542"/>
      <c r="N92" s="542"/>
      <c r="O92" s="542"/>
      <c r="P92" s="542"/>
      <c r="Q92" s="542"/>
      <c r="R92" s="542"/>
      <c r="S92" s="542"/>
      <c r="T92" s="542"/>
      <c r="U92" s="542"/>
      <c r="V92" s="542"/>
      <c r="W92" s="542"/>
    </row>
    <row r="93" spans="1:23" ht="15.75" customHeight="1">
      <c r="A93" s="722"/>
      <c r="B93" s="542"/>
      <c r="C93" s="542"/>
      <c r="D93" s="542"/>
      <c r="E93" s="542"/>
      <c r="F93" s="542"/>
      <c r="G93" s="542"/>
      <c r="H93" s="703"/>
      <c r="I93" s="671"/>
      <c r="J93" s="542"/>
      <c r="K93" s="542"/>
      <c r="L93" s="542"/>
      <c r="M93" s="542"/>
      <c r="N93" s="542"/>
      <c r="O93" s="542"/>
      <c r="P93" s="542"/>
      <c r="Q93" s="542"/>
      <c r="R93" s="542"/>
      <c r="S93" s="542"/>
      <c r="T93" s="542"/>
      <c r="U93" s="542"/>
      <c r="V93" s="542"/>
      <c r="W93" s="542"/>
    </row>
    <row r="94" spans="1:23" ht="15.75" customHeight="1">
      <c r="A94" s="722"/>
      <c r="B94" s="542"/>
      <c r="C94" s="542"/>
      <c r="D94" s="542"/>
      <c r="E94" s="542"/>
      <c r="F94" s="542"/>
      <c r="G94" s="542"/>
      <c r="H94" s="703"/>
      <c r="I94" s="671"/>
      <c r="J94" s="542"/>
      <c r="K94" s="542"/>
      <c r="L94" s="542"/>
      <c r="M94" s="542"/>
      <c r="N94" s="542"/>
      <c r="O94" s="542"/>
      <c r="P94" s="542"/>
      <c r="Q94" s="542"/>
      <c r="R94" s="542"/>
      <c r="S94" s="542"/>
      <c r="T94" s="542"/>
      <c r="U94" s="542"/>
      <c r="V94" s="542"/>
      <c r="W94" s="542"/>
    </row>
    <row r="95" spans="1:23" ht="15.75" customHeight="1">
      <c r="A95" s="722"/>
      <c r="B95" s="542"/>
      <c r="C95" s="542"/>
      <c r="D95" s="542"/>
      <c r="E95" s="542"/>
      <c r="F95" s="542"/>
      <c r="G95" s="542"/>
      <c r="H95" s="703"/>
      <c r="I95" s="671"/>
      <c r="J95" s="542"/>
      <c r="K95" s="542"/>
      <c r="L95" s="542"/>
      <c r="M95" s="542"/>
      <c r="N95" s="542"/>
      <c r="O95" s="542"/>
      <c r="P95" s="542"/>
      <c r="Q95" s="542"/>
      <c r="R95" s="542"/>
      <c r="S95" s="542"/>
      <c r="T95" s="542"/>
      <c r="U95" s="542"/>
      <c r="V95" s="542"/>
      <c r="W95" s="542"/>
    </row>
    <row r="96" spans="1:23" ht="15.75" customHeight="1">
      <c r="A96" s="722"/>
      <c r="B96" s="542"/>
      <c r="C96" s="542"/>
      <c r="D96" s="542"/>
      <c r="E96" s="542"/>
      <c r="F96" s="542"/>
      <c r="G96" s="542"/>
      <c r="H96" s="703"/>
      <c r="I96" s="671"/>
      <c r="J96" s="542"/>
      <c r="K96" s="542"/>
      <c r="L96" s="542"/>
      <c r="M96" s="542"/>
      <c r="N96" s="542"/>
      <c r="O96" s="542"/>
      <c r="P96" s="542"/>
      <c r="Q96" s="542"/>
      <c r="R96" s="542"/>
      <c r="S96" s="542"/>
      <c r="T96" s="542"/>
      <c r="U96" s="542"/>
      <c r="V96" s="542"/>
      <c r="W96" s="542"/>
    </row>
    <row r="97" spans="1:23" ht="15.75" customHeight="1">
      <c r="A97" s="722"/>
      <c r="B97" s="542"/>
      <c r="C97" s="542"/>
      <c r="D97" s="542"/>
      <c r="E97" s="542"/>
      <c r="F97" s="542"/>
      <c r="G97" s="542"/>
      <c r="H97" s="703"/>
      <c r="I97" s="671"/>
      <c r="J97" s="542"/>
      <c r="K97" s="542"/>
      <c r="L97" s="542"/>
      <c r="M97" s="542"/>
      <c r="N97" s="542"/>
      <c r="O97" s="542"/>
      <c r="P97" s="542"/>
      <c r="Q97" s="542"/>
      <c r="R97" s="542"/>
      <c r="S97" s="542"/>
      <c r="T97" s="542"/>
      <c r="U97" s="542"/>
      <c r="V97" s="542"/>
      <c r="W97" s="542"/>
    </row>
    <row r="98" spans="1:23" ht="15.75" customHeight="1">
      <c r="A98" s="722"/>
      <c r="B98" s="542"/>
      <c r="C98" s="542"/>
      <c r="D98" s="542"/>
      <c r="E98" s="542"/>
      <c r="F98" s="542"/>
      <c r="G98" s="542"/>
      <c r="H98" s="703"/>
      <c r="I98" s="671"/>
      <c r="J98" s="542"/>
      <c r="K98" s="542"/>
      <c r="L98" s="542"/>
      <c r="M98" s="542"/>
      <c r="N98" s="542"/>
      <c r="O98" s="542"/>
      <c r="P98" s="542"/>
      <c r="Q98" s="542"/>
      <c r="R98" s="542"/>
      <c r="S98" s="542"/>
      <c r="T98" s="542"/>
      <c r="U98" s="542"/>
      <c r="V98" s="542"/>
      <c r="W98" s="542"/>
    </row>
    <row r="99" spans="1:23" ht="15.75" customHeight="1">
      <c r="A99" s="722"/>
      <c r="B99" s="542"/>
      <c r="C99" s="542"/>
      <c r="D99" s="542"/>
      <c r="E99" s="542"/>
      <c r="F99" s="542"/>
      <c r="G99" s="542"/>
      <c r="H99" s="703"/>
      <c r="I99" s="671"/>
      <c r="J99" s="542"/>
      <c r="K99" s="542"/>
      <c r="L99" s="542"/>
      <c r="M99" s="542"/>
      <c r="N99" s="542"/>
      <c r="O99" s="542"/>
      <c r="P99" s="542"/>
      <c r="Q99" s="542"/>
      <c r="R99" s="542"/>
      <c r="S99" s="542"/>
      <c r="T99" s="542"/>
      <c r="U99" s="542"/>
      <c r="V99" s="542"/>
      <c r="W99" s="542"/>
    </row>
    <row r="100" spans="1:23" ht="15.75" customHeight="1">
      <c r="A100" s="722"/>
      <c r="B100" s="542"/>
      <c r="C100" s="542"/>
      <c r="D100" s="542"/>
      <c r="E100" s="542"/>
      <c r="F100" s="542"/>
      <c r="G100" s="542"/>
      <c r="H100" s="703"/>
      <c r="I100" s="671"/>
      <c r="J100" s="542"/>
      <c r="K100" s="542"/>
      <c r="L100" s="542"/>
      <c r="M100" s="542"/>
      <c r="N100" s="542"/>
      <c r="O100" s="542"/>
      <c r="P100" s="542"/>
      <c r="Q100" s="542"/>
      <c r="R100" s="542"/>
      <c r="S100" s="542"/>
      <c r="T100" s="542"/>
      <c r="U100" s="542"/>
      <c r="V100" s="542"/>
      <c r="W100" s="542"/>
    </row>
    <row r="101" spans="1:23" ht="15.75" customHeight="1">
      <c r="A101" s="722"/>
      <c r="B101" s="542"/>
      <c r="C101" s="542"/>
      <c r="D101" s="542"/>
      <c r="E101" s="542"/>
      <c r="F101" s="542"/>
      <c r="G101" s="542"/>
      <c r="H101" s="703"/>
      <c r="I101" s="671"/>
      <c r="J101" s="542"/>
      <c r="K101" s="542"/>
      <c r="L101" s="542"/>
      <c r="M101" s="542"/>
      <c r="N101" s="542"/>
      <c r="O101" s="542"/>
      <c r="P101" s="542"/>
      <c r="Q101" s="542"/>
      <c r="R101" s="542"/>
      <c r="S101" s="542"/>
      <c r="T101" s="542"/>
      <c r="U101" s="542"/>
      <c r="V101" s="542"/>
      <c r="W101" s="542"/>
    </row>
    <row r="102" spans="1:23" ht="15.75" customHeight="1">
      <c r="A102" s="722"/>
      <c r="B102" s="542"/>
      <c r="C102" s="542"/>
      <c r="D102" s="542"/>
      <c r="E102" s="542"/>
      <c r="F102" s="542"/>
      <c r="G102" s="542"/>
      <c r="H102" s="703"/>
      <c r="I102" s="671"/>
      <c r="J102" s="542"/>
      <c r="K102" s="542"/>
      <c r="L102" s="542"/>
      <c r="M102" s="542"/>
      <c r="N102" s="542"/>
      <c r="O102" s="542"/>
      <c r="P102" s="542"/>
      <c r="Q102" s="542"/>
      <c r="R102" s="542"/>
      <c r="S102" s="542"/>
      <c r="T102" s="542"/>
      <c r="U102" s="542"/>
      <c r="V102" s="542"/>
      <c r="W102" s="542"/>
    </row>
    <row r="103" spans="1:23" ht="15.75" customHeight="1">
      <c r="A103" s="722"/>
      <c r="B103" s="542"/>
      <c r="C103" s="542"/>
      <c r="D103" s="542"/>
      <c r="E103" s="542"/>
      <c r="F103" s="542"/>
      <c r="G103" s="542"/>
      <c r="H103" s="703"/>
      <c r="I103" s="671"/>
      <c r="J103" s="542"/>
      <c r="K103" s="542"/>
      <c r="L103" s="542"/>
      <c r="M103" s="542"/>
      <c r="N103" s="542"/>
      <c r="O103" s="542"/>
      <c r="P103" s="542"/>
      <c r="Q103" s="542"/>
      <c r="R103" s="542"/>
      <c r="S103" s="542"/>
      <c r="T103" s="542"/>
      <c r="U103" s="542"/>
      <c r="V103" s="542"/>
      <c r="W103" s="542"/>
    </row>
    <row r="104" spans="1:23" ht="15.75" customHeight="1">
      <c r="A104" s="722"/>
      <c r="B104" s="542"/>
      <c r="C104" s="542"/>
      <c r="D104" s="542"/>
      <c r="E104" s="542"/>
      <c r="F104" s="542"/>
      <c r="G104" s="542"/>
      <c r="H104" s="703"/>
      <c r="I104" s="671"/>
      <c r="J104" s="542"/>
      <c r="K104" s="542"/>
      <c r="L104" s="542"/>
      <c r="M104" s="542"/>
      <c r="N104" s="542"/>
      <c r="O104" s="542"/>
      <c r="P104" s="542"/>
      <c r="Q104" s="542"/>
      <c r="R104" s="542"/>
      <c r="S104" s="542"/>
      <c r="T104" s="542"/>
      <c r="U104" s="542"/>
      <c r="V104" s="542"/>
      <c r="W104" s="542"/>
    </row>
    <row r="105" spans="1:23" ht="15.75" customHeight="1">
      <c r="A105" s="722"/>
      <c r="B105" s="542"/>
      <c r="C105" s="542"/>
      <c r="D105" s="542"/>
      <c r="E105" s="542"/>
      <c r="F105" s="542"/>
      <c r="G105" s="542"/>
      <c r="H105" s="703"/>
      <c r="I105" s="671"/>
      <c r="J105" s="542"/>
      <c r="K105" s="542"/>
      <c r="L105" s="542"/>
      <c r="M105" s="542"/>
      <c r="N105" s="542"/>
      <c r="O105" s="542"/>
      <c r="P105" s="542"/>
      <c r="Q105" s="542"/>
      <c r="R105" s="542"/>
      <c r="S105" s="542"/>
      <c r="T105" s="542"/>
      <c r="U105" s="542"/>
      <c r="V105" s="542"/>
      <c r="W105" s="542"/>
    </row>
    <row r="106" spans="1:23" ht="15.75" customHeight="1">
      <c r="A106" s="722"/>
      <c r="B106" s="542"/>
      <c r="C106" s="542"/>
      <c r="D106" s="542"/>
      <c r="E106" s="542"/>
      <c r="F106" s="542"/>
      <c r="G106" s="542"/>
      <c r="H106" s="703"/>
      <c r="I106" s="671"/>
      <c r="J106" s="542"/>
      <c r="K106" s="542"/>
      <c r="L106" s="542"/>
      <c r="M106" s="542"/>
      <c r="N106" s="542"/>
      <c r="O106" s="542"/>
      <c r="P106" s="542"/>
      <c r="Q106" s="542"/>
      <c r="R106" s="542"/>
      <c r="S106" s="542"/>
      <c r="T106" s="542"/>
      <c r="U106" s="542"/>
      <c r="V106" s="542"/>
      <c r="W106" s="542"/>
    </row>
    <row r="107" spans="1:23" ht="15.75" customHeight="1">
      <c r="A107" s="722"/>
      <c r="B107" s="542"/>
      <c r="C107" s="542"/>
      <c r="D107" s="542"/>
      <c r="E107" s="542"/>
      <c r="F107" s="542"/>
      <c r="G107" s="542"/>
      <c r="H107" s="703"/>
      <c r="I107" s="671"/>
      <c r="J107" s="542"/>
      <c r="K107" s="542"/>
      <c r="L107" s="542"/>
      <c r="M107" s="542"/>
      <c r="N107" s="542"/>
      <c r="O107" s="542"/>
      <c r="P107" s="542"/>
      <c r="Q107" s="542"/>
      <c r="R107" s="542"/>
      <c r="S107" s="542"/>
      <c r="T107" s="542"/>
      <c r="U107" s="542"/>
      <c r="V107" s="542"/>
      <c r="W107" s="542"/>
    </row>
    <row r="108" spans="1:23" ht="15.75" customHeight="1">
      <c r="A108" s="722"/>
      <c r="B108" s="542"/>
      <c r="C108" s="542"/>
      <c r="D108" s="542"/>
      <c r="E108" s="542"/>
      <c r="F108" s="542"/>
      <c r="G108" s="542"/>
      <c r="H108" s="703"/>
      <c r="I108" s="671"/>
      <c r="J108" s="542"/>
      <c r="K108" s="542"/>
      <c r="L108" s="542"/>
      <c r="M108" s="542"/>
      <c r="N108" s="542"/>
      <c r="O108" s="542"/>
      <c r="P108" s="542"/>
      <c r="Q108" s="542"/>
      <c r="R108" s="542"/>
      <c r="S108" s="542"/>
      <c r="T108" s="542"/>
      <c r="U108" s="542"/>
      <c r="V108" s="542"/>
      <c r="W108" s="542"/>
    </row>
    <row r="109" spans="1:23" ht="15.75" customHeight="1">
      <c r="A109" s="722"/>
      <c r="B109" s="542"/>
      <c r="C109" s="542"/>
      <c r="D109" s="542"/>
      <c r="E109" s="542"/>
      <c r="F109" s="542"/>
      <c r="G109" s="542"/>
      <c r="H109" s="703"/>
      <c r="I109" s="671"/>
      <c r="J109" s="542"/>
      <c r="K109" s="542"/>
      <c r="L109" s="542"/>
      <c r="M109" s="542"/>
      <c r="N109" s="542"/>
      <c r="O109" s="542"/>
      <c r="P109" s="542"/>
      <c r="Q109" s="542"/>
      <c r="R109" s="542"/>
      <c r="S109" s="542"/>
      <c r="T109" s="542"/>
      <c r="U109" s="542"/>
      <c r="V109" s="542"/>
      <c r="W109" s="542"/>
    </row>
    <row r="110" spans="1:23" ht="15.75" customHeight="1">
      <c r="A110" s="722"/>
      <c r="B110" s="542"/>
      <c r="C110" s="542"/>
      <c r="D110" s="542"/>
      <c r="E110" s="542"/>
      <c r="F110" s="542"/>
      <c r="G110" s="542"/>
      <c r="H110" s="703"/>
      <c r="I110" s="671"/>
      <c r="J110" s="542"/>
      <c r="K110" s="542"/>
      <c r="L110" s="542"/>
      <c r="M110" s="542"/>
      <c r="N110" s="542"/>
      <c r="O110" s="542"/>
      <c r="P110" s="542"/>
      <c r="Q110" s="542"/>
      <c r="R110" s="542"/>
      <c r="S110" s="542"/>
      <c r="T110" s="542"/>
      <c r="U110" s="542"/>
      <c r="V110" s="542"/>
      <c r="W110" s="542"/>
    </row>
    <row r="111" spans="1:23" ht="15.75" customHeight="1">
      <c r="A111" s="722"/>
      <c r="B111" s="542"/>
      <c r="C111" s="542"/>
      <c r="D111" s="542"/>
      <c r="E111" s="542"/>
      <c r="F111" s="542"/>
      <c r="G111" s="542"/>
      <c r="H111" s="703"/>
      <c r="I111" s="671"/>
      <c r="J111" s="542"/>
      <c r="K111" s="542"/>
      <c r="L111" s="542"/>
      <c r="M111" s="542"/>
      <c r="N111" s="542"/>
      <c r="O111" s="542"/>
      <c r="P111" s="542"/>
      <c r="Q111" s="542"/>
      <c r="R111" s="542"/>
      <c r="S111" s="542"/>
      <c r="T111" s="542"/>
      <c r="U111" s="542"/>
      <c r="V111" s="542"/>
      <c r="W111" s="542"/>
    </row>
    <row r="112" spans="1:23" ht="15.75" customHeight="1">
      <c r="A112" s="722"/>
      <c r="B112" s="542"/>
      <c r="C112" s="542"/>
      <c r="D112" s="542"/>
      <c r="E112" s="542"/>
      <c r="F112" s="542"/>
      <c r="G112" s="542"/>
      <c r="H112" s="703"/>
      <c r="I112" s="671"/>
      <c r="J112" s="542"/>
      <c r="K112" s="542"/>
      <c r="L112" s="542"/>
      <c r="M112" s="542"/>
      <c r="N112" s="542"/>
      <c r="O112" s="542"/>
      <c r="P112" s="542"/>
      <c r="Q112" s="542"/>
      <c r="R112" s="542"/>
      <c r="S112" s="542"/>
      <c r="T112" s="542"/>
      <c r="U112" s="542"/>
      <c r="V112" s="542"/>
      <c r="W112" s="542"/>
    </row>
    <row r="113" spans="1:23" ht="15.75" customHeight="1">
      <c r="A113" s="722"/>
      <c r="B113" s="542"/>
      <c r="C113" s="542"/>
      <c r="D113" s="542"/>
      <c r="E113" s="542"/>
      <c r="F113" s="542"/>
      <c r="G113" s="542"/>
      <c r="H113" s="703"/>
      <c r="I113" s="671"/>
      <c r="J113" s="542"/>
      <c r="K113" s="542"/>
      <c r="L113" s="542"/>
      <c r="M113" s="542"/>
      <c r="N113" s="542"/>
      <c r="O113" s="542"/>
      <c r="P113" s="542"/>
      <c r="Q113" s="542"/>
      <c r="R113" s="542"/>
      <c r="S113" s="542"/>
      <c r="T113" s="542"/>
      <c r="U113" s="542"/>
      <c r="V113" s="542"/>
      <c r="W113" s="542"/>
    </row>
    <row r="114" spans="1:23" ht="15.75" customHeight="1">
      <c r="A114" s="722"/>
      <c r="B114" s="542"/>
      <c r="C114" s="542"/>
      <c r="D114" s="542"/>
      <c r="E114" s="542"/>
      <c r="F114" s="542"/>
      <c r="G114" s="542"/>
      <c r="H114" s="703"/>
      <c r="I114" s="671"/>
      <c r="J114" s="542"/>
      <c r="K114" s="542"/>
      <c r="L114" s="542"/>
      <c r="M114" s="542"/>
      <c r="N114" s="542"/>
      <c r="O114" s="542"/>
      <c r="P114" s="542"/>
      <c r="Q114" s="542"/>
      <c r="R114" s="542"/>
      <c r="S114" s="542"/>
      <c r="T114" s="542"/>
      <c r="U114" s="542"/>
      <c r="V114" s="542"/>
      <c r="W114" s="542"/>
    </row>
    <row r="115" spans="1:23" ht="15.75" customHeight="1">
      <c r="A115" s="722"/>
      <c r="B115" s="542"/>
      <c r="C115" s="542"/>
      <c r="D115" s="542"/>
      <c r="E115" s="542"/>
      <c r="F115" s="542"/>
      <c r="G115" s="542"/>
      <c r="H115" s="703"/>
      <c r="I115" s="671"/>
      <c r="J115" s="542"/>
      <c r="K115" s="542"/>
      <c r="L115" s="542"/>
      <c r="M115" s="542"/>
      <c r="N115" s="542"/>
      <c r="O115" s="542"/>
      <c r="P115" s="542"/>
      <c r="Q115" s="542"/>
      <c r="R115" s="542"/>
      <c r="S115" s="542"/>
      <c r="T115" s="542"/>
      <c r="U115" s="542"/>
      <c r="V115" s="542"/>
      <c r="W115" s="542"/>
    </row>
    <row r="116" spans="1:23" ht="15.75" customHeight="1">
      <c r="A116" s="722"/>
      <c r="B116" s="542"/>
      <c r="C116" s="542"/>
      <c r="D116" s="542"/>
      <c r="E116" s="542"/>
      <c r="F116" s="542"/>
      <c r="G116" s="542"/>
      <c r="H116" s="703"/>
      <c r="I116" s="671"/>
      <c r="J116" s="542"/>
      <c r="K116" s="542"/>
      <c r="L116" s="542"/>
      <c r="M116" s="542"/>
      <c r="N116" s="542"/>
      <c r="O116" s="542"/>
      <c r="P116" s="542"/>
      <c r="Q116" s="542"/>
      <c r="R116" s="542"/>
      <c r="S116" s="542"/>
      <c r="T116" s="542"/>
      <c r="U116" s="542"/>
      <c r="V116" s="542"/>
      <c r="W116" s="542"/>
    </row>
    <row r="117" spans="1:23" ht="15.75" customHeight="1">
      <c r="A117" s="722"/>
      <c r="B117" s="542"/>
      <c r="C117" s="542"/>
      <c r="D117" s="542"/>
      <c r="E117" s="542"/>
      <c r="F117" s="542"/>
      <c r="G117" s="542"/>
      <c r="H117" s="703"/>
      <c r="I117" s="671"/>
      <c r="J117" s="542"/>
      <c r="K117" s="542"/>
      <c r="L117" s="542"/>
      <c r="M117" s="542"/>
      <c r="N117" s="542"/>
      <c r="O117" s="542"/>
      <c r="P117" s="542"/>
      <c r="Q117" s="542"/>
      <c r="R117" s="542"/>
      <c r="S117" s="542"/>
      <c r="T117" s="542"/>
      <c r="U117" s="542"/>
      <c r="V117" s="542"/>
      <c r="W117" s="542"/>
    </row>
    <row r="118" spans="1:23" ht="15.75" customHeight="1">
      <c r="A118" s="722"/>
      <c r="B118" s="542"/>
      <c r="C118" s="542"/>
      <c r="D118" s="542"/>
      <c r="E118" s="542"/>
      <c r="F118" s="542"/>
      <c r="G118" s="542"/>
      <c r="H118" s="703"/>
      <c r="I118" s="671"/>
      <c r="J118" s="542"/>
      <c r="K118" s="542"/>
      <c r="L118" s="542"/>
      <c r="M118" s="542"/>
      <c r="N118" s="542"/>
      <c r="O118" s="542"/>
      <c r="P118" s="542"/>
      <c r="Q118" s="542"/>
      <c r="R118" s="542"/>
      <c r="S118" s="542"/>
      <c r="T118" s="542"/>
      <c r="U118" s="542"/>
      <c r="V118" s="542"/>
      <c r="W118" s="542"/>
    </row>
    <row r="119" spans="1:23" ht="15.75" customHeight="1">
      <c r="A119" s="722"/>
      <c r="B119" s="542"/>
      <c r="C119" s="542"/>
      <c r="D119" s="542"/>
      <c r="E119" s="542"/>
      <c r="F119" s="542"/>
      <c r="G119" s="542"/>
      <c r="H119" s="703"/>
      <c r="I119" s="671"/>
      <c r="J119" s="542"/>
      <c r="K119" s="542"/>
      <c r="L119" s="542"/>
      <c r="M119" s="542"/>
      <c r="N119" s="542"/>
      <c r="O119" s="542"/>
      <c r="P119" s="542"/>
      <c r="Q119" s="542"/>
      <c r="R119" s="542"/>
      <c r="S119" s="542"/>
      <c r="T119" s="542"/>
      <c r="U119" s="542"/>
      <c r="V119" s="542"/>
      <c r="W119" s="542"/>
    </row>
    <row r="120" spans="1:23" ht="15.75" customHeight="1">
      <c r="A120" s="722"/>
      <c r="B120" s="542"/>
      <c r="C120" s="542"/>
      <c r="D120" s="542"/>
      <c r="E120" s="542"/>
      <c r="F120" s="542"/>
      <c r="G120" s="542"/>
      <c r="H120" s="703"/>
      <c r="I120" s="671"/>
      <c r="J120" s="542"/>
      <c r="K120" s="542"/>
      <c r="L120" s="542"/>
      <c r="M120" s="542"/>
      <c r="N120" s="542"/>
      <c r="O120" s="542"/>
      <c r="P120" s="542"/>
      <c r="Q120" s="542"/>
      <c r="R120" s="542"/>
      <c r="S120" s="542"/>
      <c r="T120" s="542"/>
      <c r="U120" s="542"/>
      <c r="V120" s="542"/>
      <c r="W120" s="542"/>
    </row>
    <row r="121" spans="1:23" ht="15.75" customHeight="1">
      <c r="A121" s="722"/>
      <c r="B121" s="542"/>
      <c r="C121" s="542"/>
      <c r="D121" s="542"/>
      <c r="E121" s="542"/>
      <c r="F121" s="542"/>
      <c r="G121" s="542"/>
      <c r="H121" s="703"/>
      <c r="I121" s="671"/>
      <c r="J121" s="542"/>
      <c r="K121" s="542"/>
      <c r="L121" s="542"/>
      <c r="M121" s="542"/>
      <c r="N121" s="542"/>
      <c r="O121" s="542"/>
      <c r="P121" s="542"/>
      <c r="Q121" s="542"/>
      <c r="R121" s="542"/>
      <c r="S121" s="542"/>
      <c r="T121" s="542"/>
      <c r="U121" s="542"/>
      <c r="V121" s="542"/>
      <c r="W121" s="542"/>
    </row>
    <row r="122" spans="1:23" ht="15.75" customHeight="1">
      <c r="A122" s="722"/>
      <c r="B122" s="542"/>
      <c r="C122" s="542"/>
      <c r="D122" s="542"/>
      <c r="E122" s="542"/>
      <c r="F122" s="542"/>
      <c r="G122" s="542"/>
      <c r="H122" s="703"/>
      <c r="I122" s="671"/>
      <c r="J122" s="542"/>
      <c r="K122" s="542"/>
      <c r="L122" s="542"/>
      <c r="M122" s="542"/>
      <c r="N122" s="542"/>
      <c r="O122" s="542"/>
      <c r="P122" s="542"/>
      <c r="Q122" s="542"/>
      <c r="R122" s="542"/>
      <c r="S122" s="542"/>
      <c r="T122" s="542"/>
      <c r="U122" s="542"/>
      <c r="V122" s="542"/>
      <c r="W122" s="542"/>
    </row>
    <row r="123" spans="1:23" ht="15.75" customHeight="1">
      <c r="A123" s="722"/>
      <c r="B123" s="542"/>
      <c r="C123" s="542"/>
      <c r="D123" s="542"/>
      <c r="E123" s="542"/>
      <c r="F123" s="542"/>
      <c r="G123" s="542"/>
      <c r="H123" s="703"/>
      <c r="I123" s="671"/>
      <c r="J123" s="542"/>
      <c r="K123" s="542"/>
      <c r="L123" s="542"/>
      <c r="M123" s="542"/>
      <c r="N123" s="542"/>
      <c r="O123" s="542"/>
      <c r="P123" s="542"/>
      <c r="Q123" s="542"/>
      <c r="R123" s="542"/>
      <c r="S123" s="542"/>
      <c r="T123" s="542"/>
      <c r="U123" s="542"/>
      <c r="V123" s="542"/>
      <c r="W123" s="542"/>
    </row>
    <row r="124" spans="1:23" ht="15.75" customHeight="1">
      <c r="A124" s="722"/>
      <c r="B124" s="542"/>
      <c r="C124" s="542"/>
      <c r="D124" s="542"/>
      <c r="E124" s="542"/>
      <c r="F124" s="542"/>
      <c r="G124" s="542"/>
      <c r="H124" s="703"/>
      <c r="I124" s="671"/>
      <c r="J124" s="542"/>
      <c r="K124" s="542"/>
      <c r="L124" s="542"/>
      <c r="M124" s="542"/>
      <c r="N124" s="542"/>
      <c r="O124" s="542"/>
      <c r="P124" s="542"/>
      <c r="Q124" s="542"/>
      <c r="R124" s="542"/>
      <c r="S124" s="542"/>
      <c r="T124" s="542"/>
      <c r="U124" s="542"/>
      <c r="V124" s="542"/>
      <c r="W124" s="542"/>
    </row>
    <row r="125" spans="1:23" ht="15.75" customHeight="1">
      <c r="A125" s="722"/>
      <c r="B125" s="542"/>
      <c r="C125" s="542"/>
      <c r="D125" s="542"/>
      <c r="E125" s="542"/>
      <c r="F125" s="542"/>
      <c r="G125" s="542"/>
      <c r="H125" s="703"/>
      <c r="I125" s="671"/>
      <c r="J125" s="542"/>
      <c r="K125" s="542"/>
      <c r="L125" s="542"/>
      <c r="M125" s="542"/>
      <c r="N125" s="542"/>
      <c r="O125" s="542"/>
      <c r="P125" s="542"/>
      <c r="Q125" s="542"/>
      <c r="R125" s="542"/>
      <c r="S125" s="542"/>
      <c r="T125" s="542"/>
      <c r="U125" s="542"/>
      <c r="V125" s="542"/>
      <c r="W125" s="542"/>
    </row>
    <row r="126" spans="1:23" ht="15.75" customHeight="1">
      <c r="A126" s="722"/>
      <c r="B126" s="542"/>
      <c r="C126" s="542"/>
      <c r="D126" s="542"/>
      <c r="E126" s="542"/>
      <c r="F126" s="542"/>
      <c r="G126" s="542"/>
      <c r="H126" s="703"/>
      <c r="I126" s="671"/>
      <c r="J126" s="542"/>
      <c r="K126" s="542"/>
      <c r="L126" s="542"/>
      <c r="M126" s="542"/>
      <c r="N126" s="542"/>
      <c r="O126" s="542"/>
      <c r="P126" s="542"/>
      <c r="Q126" s="542"/>
      <c r="R126" s="542"/>
      <c r="S126" s="542"/>
      <c r="T126" s="542"/>
      <c r="U126" s="542"/>
      <c r="V126" s="542"/>
      <c r="W126" s="542"/>
    </row>
    <row r="127" spans="1:23" ht="15.75" customHeight="1">
      <c r="A127" s="722"/>
      <c r="B127" s="542"/>
      <c r="C127" s="542"/>
      <c r="D127" s="542"/>
      <c r="E127" s="542"/>
      <c r="F127" s="542"/>
      <c r="G127" s="542"/>
      <c r="H127" s="703"/>
      <c r="I127" s="671"/>
      <c r="J127" s="542"/>
      <c r="K127" s="542"/>
      <c r="L127" s="542"/>
      <c r="M127" s="542"/>
      <c r="N127" s="542"/>
      <c r="O127" s="542"/>
      <c r="P127" s="542"/>
      <c r="Q127" s="542"/>
      <c r="R127" s="542"/>
      <c r="S127" s="542"/>
      <c r="T127" s="542"/>
      <c r="U127" s="542"/>
      <c r="V127" s="542"/>
      <c r="W127" s="542"/>
    </row>
    <row r="128" spans="1:23" ht="15.75" customHeight="1">
      <c r="A128" s="722"/>
      <c r="B128" s="542"/>
      <c r="C128" s="542"/>
      <c r="D128" s="542"/>
      <c r="E128" s="542"/>
      <c r="F128" s="542"/>
      <c r="G128" s="542"/>
      <c r="H128" s="703"/>
      <c r="I128" s="671"/>
      <c r="J128" s="542"/>
      <c r="K128" s="542"/>
      <c r="L128" s="542"/>
      <c r="M128" s="542"/>
      <c r="N128" s="542"/>
      <c r="O128" s="542"/>
      <c r="P128" s="542"/>
      <c r="Q128" s="542"/>
      <c r="R128" s="542"/>
      <c r="S128" s="542"/>
      <c r="T128" s="542"/>
      <c r="U128" s="542"/>
      <c r="V128" s="542"/>
      <c r="W128" s="542"/>
    </row>
    <row r="129" spans="1:23" ht="15.75" customHeight="1">
      <c r="A129" s="722"/>
      <c r="B129" s="542"/>
      <c r="C129" s="542"/>
      <c r="D129" s="542"/>
      <c r="E129" s="542"/>
      <c r="F129" s="542"/>
      <c r="G129" s="542"/>
      <c r="H129" s="703"/>
      <c r="I129" s="671"/>
      <c r="J129" s="542"/>
      <c r="K129" s="542"/>
      <c r="L129" s="542"/>
      <c r="M129" s="542"/>
      <c r="N129" s="542"/>
      <c r="O129" s="542"/>
      <c r="P129" s="542"/>
      <c r="Q129" s="542"/>
      <c r="R129" s="542"/>
      <c r="S129" s="542"/>
      <c r="T129" s="542"/>
      <c r="U129" s="542"/>
      <c r="V129" s="542"/>
      <c r="W129" s="542"/>
    </row>
    <row r="130" spans="1:23" ht="15.75" customHeight="1">
      <c r="A130" s="722"/>
      <c r="B130" s="542"/>
      <c r="C130" s="542"/>
      <c r="D130" s="542"/>
      <c r="E130" s="542"/>
      <c r="F130" s="542"/>
      <c r="G130" s="542"/>
      <c r="H130" s="703"/>
      <c r="I130" s="671"/>
      <c r="J130" s="542"/>
      <c r="K130" s="542"/>
      <c r="L130" s="542"/>
      <c r="M130" s="542"/>
      <c r="N130" s="542"/>
      <c r="O130" s="542"/>
      <c r="P130" s="542"/>
      <c r="Q130" s="542"/>
      <c r="R130" s="542"/>
      <c r="S130" s="542"/>
      <c r="T130" s="542"/>
      <c r="U130" s="542"/>
      <c r="V130" s="542"/>
      <c r="W130" s="542"/>
    </row>
    <row r="131" spans="1:23" ht="15.75" customHeight="1">
      <c r="A131" s="722"/>
      <c r="B131" s="542"/>
      <c r="C131" s="542"/>
      <c r="D131" s="542"/>
      <c r="E131" s="542"/>
      <c r="F131" s="542"/>
      <c r="G131" s="542"/>
      <c r="H131" s="703"/>
      <c r="I131" s="671"/>
      <c r="J131" s="542"/>
      <c r="K131" s="542"/>
      <c r="L131" s="542"/>
      <c r="M131" s="542"/>
      <c r="N131" s="542"/>
      <c r="O131" s="542"/>
      <c r="P131" s="542"/>
      <c r="Q131" s="542"/>
      <c r="R131" s="542"/>
      <c r="S131" s="542"/>
      <c r="T131" s="542"/>
      <c r="U131" s="542"/>
      <c r="V131" s="542"/>
      <c r="W131" s="542"/>
    </row>
    <row r="132" spans="1:23" ht="15.75" customHeight="1">
      <c r="A132" s="722"/>
      <c r="B132" s="542"/>
      <c r="C132" s="542"/>
      <c r="D132" s="542"/>
      <c r="E132" s="542"/>
      <c r="F132" s="542"/>
      <c r="G132" s="542"/>
      <c r="H132" s="703"/>
      <c r="I132" s="671"/>
      <c r="J132" s="542"/>
      <c r="K132" s="542"/>
      <c r="L132" s="542"/>
      <c r="M132" s="542"/>
      <c r="N132" s="542"/>
      <c r="O132" s="542"/>
      <c r="P132" s="542"/>
      <c r="Q132" s="542"/>
      <c r="R132" s="542"/>
      <c r="S132" s="542"/>
      <c r="T132" s="542"/>
      <c r="U132" s="542"/>
      <c r="V132" s="542"/>
      <c r="W132" s="542"/>
    </row>
    <row r="133" spans="1:23" ht="15.75" customHeight="1">
      <c r="A133" s="722"/>
      <c r="B133" s="542"/>
      <c r="C133" s="542"/>
      <c r="D133" s="542"/>
      <c r="E133" s="542"/>
      <c r="F133" s="542"/>
      <c r="G133" s="542"/>
      <c r="H133" s="703"/>
      <c r="I133" s="671"/>
      <c r="J133" s="542"/>
      <c r="K133" s="542"/>
      <c r="L133" s="542"/>
      <c r="M133" s="542"/>
      <c r="N133" s="542"/>
      <c r="O133" s="542"/>
      <c r="P133" s="542"/>
      <c r="Q133" s="542"/>
      <c r="R133" s="542"/>
      <c r="S133" s="542"/>
      <c r="T133" s="542"/>
      <c r="U133" s="542"/>
      <c r="V133" s="542"/>
      <c r="W133" s="542"/>
    </row>
    <row r="134" spans="1:23" ht="15.75" customHeight="1">
      <c r="A134" s="722"/>
      <c r="B134" s="542"/>
      <c r="C134" s="542"/>
      <c r="D134" s="542"/>
      <c r="E134" s="542"/>
      <c r="F134" s="542"/>
      <c r="G134" s="542"/>
      <c r="H134" s="703"/>
      <c r="I134" s="671"/>
      <c r="J134" s="542"/>
      <c r="K134" s="542"/>
      <c r="L134" s="542"/>
      <c r="M134" s="542"/>
      <c r="N134" s="542"/>
      <c r="O134" s="542"/>
      <c r="P134" s="542"/>
      <c r="Q134" s="542"/>
      <c r="R134" s="542"/>
      <c r="S134" s="542"/>
      <c r="T134" s="542"/>
      <c r="U134" s="542"/>
      <c r="V134" s="542"/>
      <c r="W134" s="542"/>
    </row>
    <row r="135" spans="1:23" ht="15.75" customHeight="1">
      <c r="A135" s="722"/>
      <c r="B135" s="542"/>
      <c r="C135" s="542"/>
      <c r="D135" s="542"/>
      <c r="E135" s="542"/>
      <c r="F135" s="542"/>
      <c r="G135" s="542"/>
      <c r="H135" s="703"/>
      <c r="I135" s="671"/>
      <c r="J135" s="542"/>
      <c r="K135" s="542"/>
      <c r="L135" s="542"/>
      <c r="M135" s="542"/>
      <c r="N135" s="542"/>
      <c r="O135" s="542"/>
      <c r="P135" s="542"/>
      <c r="Q135" s="542"/>
      <c r="R135" s="542"/>
      <c r="S135" s="542"/>
      <c r="T135" s="542"/>
      <c r="U135" s="542"/>
      <c r="V135" s="542"/>
      <c r="W135" s="542"/>
    </row>
    <row r="136" spans="1:23" ht="15.75" customHeight="1">
      <c r="A136" s="722"/>
      <c r="B136" s="542"/>
      <c r="C136" s="542"/>
      <c r="D136" s="542"/>
      <c r="E136" s="542"/>
      <c r="F136" s="542"/>
      <c r="G136" s="542"/>
      <c r="H136" s="703"/>
      <c r="I136" s="671"/>
      <c r="J136" s="542"/>
      <c r="K136" s="542"/>
      <c r="L136" s="542"/>
      <c r="M136" s="542"/>
      <c r="N136" s="542"/>
      <c r="O136" s="542"/>
      <c r="P136" s="542"/>
      <c r="Q136" s="542"/>
      <c r="R136" s="542"/>
      <c r="S136" s="542"/>
      <c r="T136" s="542"/>
      <c r="U136" s="542"/>
      <c r="V136" s="542"/>
      <c r="W136" s="542"/>
    </row>
    <row r="137" spans="1:23" ht="15.75" customHeight="1">
      <c r="A137" s="722"/>
      <c r="B137" s="542"/>
      <c r="C137" s="542"/>
      <c r="D137" s="542"/>
      <c r="E137" s="542"/>
      <c r="F137" s="542"/>
      <c r="G137" s="542"/>
      <c r="H137" s="703"/>
      <c r="I137" s="671"/>
      <c r="J137" s="542"/>
      <c r="K137" s="542"/>
      <c r="L137" s="542"/>
      <c r="M137" s="542"/>
      <c r="N137" s="542"/>
      <c r="O137" s="542"/>
      <c r="P137" s="542"/>
      <c r="Q137" s="542"/>
      <c r="R137" s="542"/>
      <c r="S137" s="542"/>
      <c r="T137" s="542"/>
      <c r="U137" s="542"/>
      <c r="V137" s="542"/>
      <c r="W137" s="542"/>
    </row>
    <row r="138" spans="1:23" ht="15.75" customHeight="1">
      <c r="A138" s="722"/>
      <c r="B138" s="542"/>
      <c r="C138" s="542"/>
      <c r="D138" s="542"/>
      <c r="E138" s="542"/>
      <c r="F138" s="542"/>
      <c r="G138" s="542"/>
      <c r="H138" s="703"/>
      <c r="I138" s="671"/>
      <c r="J138" s="542"/>
      <c r="K138" s="542"/>
      <c r="L138" s="542"/>
      <c r="M138" s="542"/>
      <c r="N138" s="542"/>
      <c r="O138" s="542"/>
      <c r="P138" s="542"/>
      <c r="Q138" s="542"/>
      <c r="R138" s="542"/>
      <c r="S138" s="542"/>
      <c r="T138" s="542"/>
      <c r="U138" s="542"/>
      <c r="V138" s="542"/>
      <c r="W138" s="542"/>
    </row>
    <row r="139" spans="1:23" ht="15.75" customHeight="1">
      <c r="A139" s="722"/>
      <c r="B139" s="542"/>
      <c r="C139" s="542"/>
      <c r="D139" s="542"/>
      <c r="E139" s="542"/>
      <c r="F139" s="542"/>
      <c r="G139" s="542"/>
      <c r="H139" s="703"/>
      <c r="I139" s="671"/>
      <c r="J139" s="542"/>
      <c r="K139" s="542"/>
      <c r="L139" s="542"/>
      <c r="M139" s="542"/>
      <c r="N139" s="542"/>
      <c r="O139" s="542"/>
      <c r="P139" s="542"/>
      <c r="Q139" s="542"/>
      <c r="R139" s="542"/>
      <c r="S139" s="542"/>
      <c r="T139" s="542"/>
      <c r="U139" s="542"/>
      <c r="V139" s="542"/>
      <c r="W139" s="542"/>
    </row>
    <row r="140" spans="1:23" ht="15.75" customHeight="1">
      <c r="A140" s="722"/>
      <c r="B140" s="542"/>
      <c r="C140" s="542"/>
      <c r="D140" s="542"/>
      <c r="E140" s="542"/>
      <c r="F140" s="542"/>
      <c r="G140" s="542"/>
      <c r="H140" s="703"/>
      <c r="I140" s="671"/>
      <c r="J140" s="542"/>
      <c r="K140" s="542"/>
      <c r="L140" s="542"/>
      <c r="M140" s="542"/>
      <c r="N140" s="542"/>
      <c r="O140" s="542"/>
      <c r="P140" s="542"/>
      <c r="Q140" s="542"/>
      <c r="R140" s="542"/>
      <c r="S140" s="542"/>
      <c r="T140" s="542"/>
      <c r="U140" s="542"/>
      <c r="V140" s="542"/>
      <c r="W140" s="542"/>
    </row>
    <row r="141" spans="1:23" ht="15.75" customHeight="1">
      <c r="A141" s="722"/>
      <c r="B141" s="542"/>
      <c r="C141" s="542"/>
      <c r="D141" s="542"/>
      <c r="E141" s="542"/>
      <c r="F141" s="542"/>
      <c r="G141" s="542"/>
      <c r="H141" s="703"/>
      <c r="I141" s="671"/>
      <c r="J141" s="542"/>
      <c r="K141" s="542"/>
      <c r="L141" s="542"/>
      <c r="M141" s="542"/>
      <c r="N141" s="542"/>
      <c r="O141" s="542"/>
      <c r="P141" s="542"/>
      <c r="Q141" s="542"/>
      <c r="R141" s="542"/>
      <c r="S141" s="542"/>
      <c r="T141" s="542"/>
      <c r="U141" s="542"/>
      <c r="V141" s="542"/>
      <c r="W141" s="542"/>
    </row>
    <row r="142" spans="1:23" ht="15.75" customHeight="1">
      <c r="A142" s="722"/>
      <c r="B142" s="542"/>
      <c r="C142" s="542"/>
      <c r="D142" s="542"/>
      <c r="E142" s="542"/>
      <c r="F142" s="542"/>
      <c r="G142" s="542"/>
      <c r="H142" s="703"/>
      <c r="I142" s="671"/>
      <c r="J142" s="542"/>
      <c r="K142" s="542"/>
      <c r="L142" s="542"/>
      <c r="M142" s="542"/>
      <c r="N142" s="542"/>
      <c r="O142" s="542"/>
      <c r="P142" s="542"/>
      <c r="Q142" s="542"/>
      <c r="R142" s="542"/>
      <c r="S142" s="542"/>
      <c r="T142" s="542"/>
      <c r="U142" s="542"/>
      <c r="V142" s="542"/>
      <c r="W142" s="542"/>
    </row>
    <row r="143" spans="1:23" ht="15.75" customHeight="1">
      <c r="A143" s="722"/>
      <c r="B143" s="542"/>
      <c r="C143" s="542"/>
      <c r="D143" s="542"/>
      <c r="E143" s="542"/>
      <c r="F143" s="542"/>
      <c r="G143" s="542"/>
      <c r="H143" s="703"/>
      <c r="I143" s="671"/>
      <c r="J143" s="542"/>
      <c r="K143" s="542"/>
      <c r="L143" s="542"/>
      <c r="M143" s="542"/>
      <c r="N143" s="542"/>
      <c r="O143" s="542"/>
      <c r="P143" s="542"/>
      <c r="Q143" s="542"/>
      <c r="R143" s="542"/>
      <c r="S143" s="542"/>
      <c r="T143" s="542"/>
      <c r="U143" s="542"/>
      <c r="V143" s="542"/>
      <c r="W143" s="542"/>
    </row>
    <row r="144" spans="1:23" ht="15.75" customHeight="1">
      <c r="A144" s="722"/>
      <c r="B144" s="542"/>
      <c r="C144" s="542"/>
      <c r="D144" s="542"/>
      <c r="E144" s="542"/>
      <c r="F144" s="542"/>
      <c r="G144" s="542"/>
      <c r="H144" s="703"/>
      <c r="I144" s="671"/>
      <c r="J144" s="542"/>
      <c r="K144" s="542"/>
      <c r="L144" s="542"/>
      <c r="M144" s="542"/>
      <c r="N144" s="542"/>
      <c r="O144" s="542"/>
      <c r="P144" s="542"/>
      <c r="Q144" s="542"/>
      <c r="R144" s="542"/>
      <c r="S144" s="542"/>
      <c r="T144" s="542"/>
      <c r="U144" s="542"/>
      <c r="V144" s="542"/>
      <c r="W144" s="542"/>
    </row>
    <row r="145" spans="1:23" ht="15.75" customHeight="1">
      <c r="A145" s="722"/>
      <c r="B145" s="542"/>
      <c r="C145" s="542"/>
      <c r="D145" s="542"/>
      <c r="E145" s="542"/>
      <c r="F145" s="542"/>
      <c r="G145" s="542"/>
      <c r="H145" s="703"/>
      <c r="I145" s="671"/>
      <c r="J145" s="542"/>
      <c r="K145" s="542"/>
      <c r="L145" s="542"/>
      <c r="M145" s="542"/>
      <c r="N145" s="542"/>
      <c r="O145" s="542"/>
      <c r="P145" s="542"/>
      <c r="Q145" s="542"/>
      <c r="R145" s="542"/>
      <c r="S145" s="542"/>
      <c r="T145" s="542"/>
      <c r="U145" s="542"/>
      <c r="V145" s="542"/>
      <c r="W145" s="542"/>
    </row>
    <row r="146" spans="1:23" ht="15.75" customHeight="1">
      <c r="A146" s="722"/>
      <c r="B146" s="542"/>
      <c r="C146" s="542"/>
      <c r="D146" s="542"/>
      <c r="E146" s="542"/>
      <c r="F146" s="542"/>
      <c r="G146" s="542"/>
      <c r="H146" s="703"/>
      <c r="I146" s="671"/>
      <c r="J146" s="542"/>
      <c r="K146" s="542"/>
      <c r="L146" s="542"/>
      <c r="M146" s="542"/>
      <c r="N146" s="542"/>
      <c r="O146" s="542"/>
      <c r="P146" s="542"/>
      <c r="Q146" s="542"/>
      <c r="R146" s="542"/>
      <c r="S146" s="542"/>
      <c r="T146" s="542"/>
      <c r="U146" s="542"/>
      <c r="V146" s="542"/>
      <c r="W146" s="542"/>
    </row>
    <row r="147" spans="1:23" ht="15.75" customHeight="1">
      <c r="A147" s="722"/>
      <c r="B147" s="542"/>
      <c r="C147" s="542"/>
      <c r="D147" s="542"/>
      <c r="E147" s="542"/>
      <c r="F147" s="542"/>
      <c r="G147" s="542"/>
      <c r="H147" s="703"/>
      <c r="I147" s="671"/>
      <c r="J147" s="542"/>
      <c r="K147" s="542"/>
      <c r="L147" s="542"/>
      <c r="M147" s="542"/>
      <c r="N147" s="542"/>
      <c r="O147" s="542"/>
      <c r="P147" s="542"/>
      <c r="Q147" s="542"/>
      <c r="R147" s="542"/>
      <c r="S147" s="542"/>
      <c r="T147" s="542"/>
      <c r="U147" s="542"/>
      <c r="V147" s="542"/>
      <c r="W147" s="542"/>
    </row>
    <row r="148" spans="1:23" ht="15.75" customHeight="1">
      <c r="A148" s="722"/>
      <c r="B148" s="542"/>
      <c r="C148" s="542"/>
      <c r="D148" s="542"/>
      <c r="E148" s="542"/>
      <c r="F148" s="542"/>
      <c r="G148" s="542"/>
      <c r="H148" s="703"/>
      <c r="I148" s="671"/>
      <c r="J148" s="542"/>
      <c r="K148" s="542"/>
      <c r="L148" s="542"/>
      <c r="M148" s="542"/>
      <c r="N148" s="542"/>
      <c r="O148" s="542"/>
      <c r="P148" s="542"/>
      <c r="Q148" s="542"/>
      <c r="R148" s="542"/>
      <c r="S148" s="542"/>
      <c r="T148" s="542"/>
      <c r="U148" s="542"/>
      <c r="V148" s="542"/>
      <c r="W148" s="542"/>
    </row>
    <row r="149" spans="1:23" ht="15.75" customHeight="1">
      <c r="A149" s="722"/>
      <c r="B149" s="542"/>
      <c r="C149" s="542"/>
      <c r="D149" s="542"/>
      <c r="E149" s="542"/>
      <c r="F149" s="542"/>
      <c r="G149" s="542"/>
      <c r="H149" s="703"/>
      <c r="I149" s="671"/>
      <c r="J149" s="542"/>
      <c r="K149" s="542"/>
      <c r="L149" s="542"/>
      <c r="M149" s="542"/>
      <c r="N149" s="542"/>
      <c r="O149" s="542"/>
      <c r="P149" s="542"/>
      <c r="Q149" s="542"/>
      <c r="R149" s="542"/>
      <c r="S149" s="542"/>
      <c r="T149" s="542"/>
      <c r="U149" s="542"/>
      <c r="V149" s="542"/>
      <c r="W149" s="542"/>
    </row>
    <row r="150" spans="1:23" ht="15.75" customHeight="1">
      <c r="A150" s="722"/>
      <c r="B150" s="542"/>
      <c r="C150" s="542"/>
      <c r="D150" s="542"/>
      <c r="E150" s="542"/>
      <c r="F150" s="542"/>
      <c r="G150" s="542"/>
      <c r="H150" s="703"/>
      <c r="I150" s="671"/>
      <c r="J150" s="542"/>
      <c r="K150" s="542"/>
      <c r="L150" s="542"/>
      <c r="M150" s="542"/>
      <c r="N150" s="542"/>
      <c r="O150" s="542"/>
      <c r="P150" s="542"/>
      <c r="Q150" s="542"/>
      <c r="R150" s="542"/>
      <c r="S150" s="542"/>
      <c r="T150" s="542"/>
      <c r="U150" s="542"/>
      <c r="V150" s="542"/>
      <c r="W150" s="542"/>
    </row>
    <row r="151" spans="1:23" ht="15.75" customHeight="1">
      <c r="A151" s="722"/>
      <c r="B151" s="542"/>
      <c r="C151" s="542"/>
      <c r="D151" s="542"/>
      <c r="E151" s="542"/>
      <c r="F151" s="542"/>
      <c r="G151" s="542"/>
      <c r="H151" s="703"/>
      <c r="I151" s="671"/>
      <c r="J151" s="542"/>
      <c r="K151" s="542"/>
      <c r="L151" s="542"/>
      <c r="M151" s="542"/>
      <c r="N151" s="542"/>
      <c r="O151" s="542"/>
      <c r="P151" s="542"/>
      <c r="Q151" s="542"/>
      <c r="R151" s="542"/>
      <c r="S151" s="542"/>
      <c r="T151" s="542"/>
      <c r="U151" s="542"/>
      <c r="V151" s="542"/>
      <c r="W151" s="542"/>
    </row>
    <row r="152" spans="1:23" ht="15.75" customHeight="1">
      <c r="A152" s="722"/>
      <c r="B152" s="542"/>
      <c r="C152" s="542"/>
      <c r="D152" s="542"/>
      <c r="E152" s="542"/>
      <c r="F152" s="542"/>
      <c r="G152" s="542"/>
      <c r="H152" s="703"/>
      <c r="I152" s="671"/>
      <c r="J152" s="542"/>
      <c r="K152" s="542"/>
      <c r="L152" s="542"/>
      <c r="M152" s="542"/>
      <c r="N152" s="542"/>
      <c r="O152" s="542"/>
      <c r="P152" s="542"/>
      <c r="Q152" s="542"/>
      <c r="R152" s="542"/>
      <c r="S152" s="542"/>
      <c r="T152" s="542"/>
      <c r="U152" s="542"/>
      <c r="V152" s="542"/>
      <c r="W152" s="542"/>
    </row>
    <row r="153" spans="1:23" ht="15.75" customHeight="1">
      <c r="A153" s="722"/>
      <c r="B153" s="542"/>
      <c r="C153" s="542"/>
      <c r="D153" s="542"/>
      <c r="E153" s="542"/>
      <c r="F153" s="542"/>
      <c r="G153" s="542"/>
      <c r="H153" s="703"/>
      <c r="I153" s="671"/>
      <c r="J153" s="542"/>
      <c r="K153" s="542"/>
      <c r="L153" s="542"/>
      <c r="M153" s="542"/>
      <c r="N153" s="542"/>
      <c r="O153" s="542"/>
      <c r="P153" s="542"/>
      <c r="Q153" s="542"/>
      <c r="R153" s="542"/>
      <c r="S153" s="542"/>
      <c r="T153" s="542"/>
      <c r="U153" s="542"/>
      <c r="V153" s="542"/>
      <c r="W153" s="542"/>
    </row>
    <row r="154" spans="1:23" ht="15.75" customHeight="1">
      <c r="A154" s="722"/>
      <c r="B154" s="542"/>
      <c r="C154" s="542"/>
      <c r="D154" s="542"/>
      <c r="E154" s="542"/>
      <c r="F154" s="542"/>
      <c r="G154" s="542"/>
      <c r="H154" s="703"/>
      <c r="I154" s="671"/>
      <c r="J154" s="542"/>
      <c r="K154" s="542"/>
      <c r="L154" s="542"/>
      <c r="M154" s="542"/>
      <c r="N154" s="542"/>
      <c r="O154" s="542"/>
      <c r="P154" s="542"/>
      <c r="Q154" s="542"/>
      <c r="R154" s="542"/>
      <c r="S154" s="542"/>
      <c r="T154" s="542"/>
      <c r="U154" s="542"/>
      <c r="V154" s="542"/>
      <c r="W154" s="542"/>
    </row>
    <row r="155" spans="1:23" ht="15.75" customHeight="1">
      <c r="A155" s="722"/>
      <c r="B155" s="542"/>
      <c r="C155" s="542"/>
      <c r="D155" s="542"/>
      <c r="E155" s="542"/>
      <c r="F155" s="542"/>
      <c r="G155" s="542"/>
      <c r="H155" s="703"/>
      <c r="I155" s="671"/>
      <c r="J155" s="542"/>
      <c r="K155" s="542"/>
      <c r="L155" s="542"/>
      <c r="M155" s="542"/>
      <c r="N155" s="542"/>
      <c r="O155" s="542"/>
      <c r="P155" s="542"/>
      <c r="Q155" s="542"/>
      <c r="R155" s="542"/>
      <c r="S155" s="542"/>
      <c r="T155" s="542"/>
      <c r="U155" s="542"/>
      <c r="V155" s="542"/>
      <c r="W155" s="542"/>
    </row>
    <row r="156" spans="1:23" ht="15.75" customHeight="1">
      <c r="A156" s="722"/>
      <c r="B156" s="542"/>
      <c r="C156" s="542"/>
      <c r="D156" s="542"/>
      <c r="E156" s="542"/>
      <c r="F156" s="542"/>
      <c r="G156" s="542"/>
      <c r="H156" s="703"/>
      <c r="I156" s="671"/>
      <c r="J156" s="542"/>
      <c r="K156" s="542"/>
      <c r="L156" s="542"/>
      <c r="M156" s="542"/>
      <c r="N156" s="542"/>
      <c r="O156" s="542"/>
      <c r="P156" s="542"/>
      <c r="Q156" s="542"/>
      <c r="R156" s="542"/>
      <c r="S156" s="542"/>
      <c r="T156" s="542"/>
      <c r="U156" s="542"/>
      <c r="V156" s="542"/>
      <c r="W156" s="542"/>
    </row>
    <row r="157" spans="1:23" ht="15.75" customHeight="1">
      <c r="A157" s="722"/>
      <c r="B157" s="542"/>
      <c r="C157" s="542"/>
      <c r="D157" s="542"/>
      <c r="E157" s="542"/>
      <c r="F157" s="542"/>
      <c r="G157" s="542"/>
      <c r="H157" s="703"/>
      <c r="I157" s="671"/>
      <c r="J157" s="542"/>
      <c r="K157" s="542"/>
      <c r="L157" s="542"/>
      <c r="M157" s="542"/>
      <c r="N157" s="542"/>
      <c r="O157" s="542"/>
      <c r="P157" s="542"/>
      <c r="Q157" s="542"/>
      <c r="R157" s="542"/>
      <c r="S157" s="542"/>
      <c r="T157" s="542"/>
      <c r="U157" s="542"/>
      <c r="V157" s="542"/>
      <c r="W157" s="542"/>
    </row>
    <row r="158" spans="1:23" ht="15.75" customHeight="1">
      <c r="A158" s="722"/>
      <c r="B158" s="542"/>
      <c r="C158" s="542"/>
      <c r="D158" s="542"/>
      <c r="E158" s="542"/>
      <c r="F158" s="542"/>
      <c r="G158" s="542"/>
      <c r="H158" s="703"/>
      <c r="I158" s="671"/>
      <c r="J158" s="542"/>
      <c r="K158" s="542"/>
      <c r="L158" s="542"/>
      <c r="M158" s="542"/>
      <c r="N158" s="542"/>
      <c r="O158" s="542"/>
      <c r="P158" s="542"/>
      <c r="Q158" s="542"/>
      <c r="R158" s="542"/>
      <c r="S158" s="542"/>
      <c r="T158" s="542"/>
      <c r="U158" s="542"/>
      <c r="V158" s="542"/>
      <c r="W158" s="542"/>
    </row>
    <row r="159" spans="1:23" ht="15.75" customHeight="1">
      <c r="A159" s="722"/>
      <c r="B159" s="542"/>
      <c r="C159" s="542"/>
      <c r="D159" s="542"/>
      <c r="E159" s="542"/>
      <c r="F159" s="542"/>
      <c r="G159" s="542"/>
      <c r="H159" s="703"/>
      <c r="I159" s="671"/>
      <c r="J159" s="542"/>
      <c r="K159" s="542"/>
      <c r="L159" s="542"/>
      <c r="M159" s="542"/>
      <c r="N159" s="542"/>
      <c r="O159" s="542"/>
      <c r="P159" s="542"/>
      <c r="Q159" s="542"/>
      <c r="R159" s="542"/>
      <c r="S159" s="542"/>
      <c r="T159" s="542"/>
      <c r="U159" s="542"/>
      <c r="V159" s="542"/>
      <c r="W159" s="542"/>
    </row>
    <row r="160" spans="1:23" ht="15.75" customHeight="1">
      <c r="A160" s="722"/>
      <c r="B160" s="542"/>
      <c r="C160" s="542"/>
      <c r="D160" s="542"/>
      <c r="E160" s="542"/>
      <c r="F160" s="542"/>
      <c r="G160" s="542"/>
      <c r="H160" s="703"/>
      <c r="I160" s="671"/>
      <c r="J160" s="542"/>
      <c r="K160" s="542"/>
      <c r="L160" s="542"/>
      <c r="M160" s="542"/>
      <c r="N160" s="542"/>
      <c r="O160" s="542"/>
      <c r="P160" s="542"/>
      <c r="Q160" s="542"/>
      <c r="R160" s="542"/>
      <c r="S160" s="542"/>
      <c r="T160" s="542"/>
      <c r="U160" s="542"/>
      <c r="V160" s="542"/>
      <c r="W160" s="542"/>
    </row>
    <row r="161" spans="1:23" ht="15.75" customHeight="1">
      <c r="A161" s="722"/>
      <c r="B161" s="542"/>
      <c r="C161" s="542"/>
      <c r="D161" s="542"/>
      <c r="E161" s="542"/>
      <c r="F161" s="542"/>
      <c r="G161" s="542"/>
      <c r="H161" s="703"/>
      <c r="I161" s="671"/>
      <c r="J161" s="542"/>
      <c r="K161" s="542"/>
      <c r="L161" s="542"/>
      <c r="M161" s="542"/>
      <c r="N161" s="542"/>
      <c r="O161" s="542"/>
      <c r="P161" s="542"/>
      <c r="Q161" s="542"/>
      <c r="R161" s="542"/>
      <c r="S161" s="542"/>
      <c r="T161" s="542"/>
      <c r="U161" s="542"/>
      <c r="V161" s="542"/>
      <c r="W161" s="542"/>
    </row>
    <row r="162" spans="1:23" ht="15.75" customHeight="1">
      <c r="A162" s="722"/>
      <c r="B162" s="542"/>
      <c r="C162" s="542"/>
      <c r="D162" s="542"/>
      <c r="E162" s="542"/>
      <c r="F162" s="542"/>
      <c r="G162" s="542"/>
      <c r="H162" s="703"/>
      <c r="I162" s="671"/>
      <c r="J162" s="542"/>
      <c r="K162" s="542"/>
      <c r="L162" s="542"/>
      <c r="M162" s="542"/>
      <c r="N162" s="542"/>
      <c r="O162" s="542"/>
      <c r="P162" s="542"/>
      <c r="Q162" s="542"/>
      <c r="R162" s="542"/>
      <c r="S162" s="542"/>
      <c r="T162" s="542"/>
      <c r="U162" s="542"/>
      <c r="V162" s="542"/>
      <c r="W162" s="542"/>
    </row>
    <row r="163" spans="1:23" ht="15.75" customHeight="1">
      <c r="A163" s="722"/>
      <c r="B163" s="542"/>
      <c r="C163" s="542"/>
      <c r="D163" s="542"/>
      <c r="E163" s="542"/>
      <c r="F163" s="542"/>
      <c r="G163" s="542"/>
      <c r="H163" s="703"/>
      <c r="I163" s="671"/>
      <c r="J163" s="542"/>
      <c r="K163" s="542"/>
      <c r="L163" s="542"/>
      <c r="M163" s="542"/>
      <c r="N163" s="542"/>
      <c r="O163" s="542"/>
      <c r="P163" s="542"/>
      <c r="Q163" s="542"/>
      <c r="R163" s="542"/>
      <c r="S163" s="542"/>
      <c r="T163" s="542"/>
      <c r="U163" s="542"/>
      <c r="V163" s="542"/>
      <c r="W163" s="542"/>
    </row>
    <row r="164" spans="1:23" ht="15.75" customHeight="1">
      <c r="A164" s="722"/>
      <c r="B164" s="542"/>
      <c r="C164" s="542"/>
      <c r="D164" s="542"/>
      <c r="E164" s="542"/>
      <c r="F164" s="542"/>
      <c r="G164" s="542"/>
      <c r="H164" s="703"/>
      <c r="I164" s="671"/>
      <c r="J164" s="542"/>
      <c r="K164" s="542"/>
      <c r="L164" s="542"/>
      <c r="M164" s="542"/>
      <c r="N164" s="542"/>
      <c r="O164" s="542"/>
      <c r="P164" s="542"/>
      <c r="Q164" s="542"/>
      <c r="R164" s="542"/>
      <c r="S164" s="542"/>
      <c r="T164" s="542"/>
      <c r="U164" s="542"/>
      <c r="V164" s="542"/>
      <c r="W164" s="542"/>
    </row>
    <row r="165" spans="1:23" ht="15.75" customHeight="1">
      <c r="A165" s="722"/>
      <c r="B165" s="542"/>
      <c r="C165" s="542"/>
      <c r="D165" s="542"/>
      <c r="E165" s="542"/>
      <c r="F165" s="542"/>
      <c r="G165" s="542"/>
      <c r="H165" s="703"/>
      <c r="I165" s="671"/>
      <c r="J165" s="542"/>
      <c r="K165" s="542"/>
      <c r="L165" s="542"/>
      <c r="M165" s="542"/>
      <c r="N165" s="542"/>
      <c r="O165" s="542"/>
      <c r="P165" s="542"/>
      <c r="Q165" s="542"/>
      <c r="R165" s="542"/>
      <c r="S165" s="542"/>
      <c r="T165" s="542"/>
      <c r="U165" s="542"/>
      <c r="V165" s="542"/>
      <c r="W165" s="542"/>
    </row>
    <row r="166" spans="1:23" ht="15.75" customHeight="1">
      <c r="A166" s="722"/>
      <c r="B166" s="542"/>
      <c r="C166" s="542"/>
      <c r="D166" s="542"/>
      <c r="E166" s="542"/>
      <c r="F166" s="542"/>
      <c r="G166" s="542"/>
      <c r="H166" s="703"/>
      <c r="I166" s="671"/>
      <c r="J166" s="542"/>
      <c r="K166" s="542"/>
      <c r="L166" s="542"/>
      <c r="M166" s="542"/>
      <c r="N166" s="542"/>
      <c r="O166" s="542"/>
      <c r="P166" s="542"/>
      <c r="Q166" s="542"/>
      <c r="R166" s="542"/>
      <c r="S166" s="542"/>
      <c r="T166" s="542"/>
      <c r="U166" s="542"/>
      <c r="V166" s="542"/>
      <c r="W166" s="542"/>
    </row>
    <row r="167" spans="1:23" ht="15.75" customHeight="1">
      <c r="A167" s="722"/>
      <c r="B167" s="542"/>
      <c r="C167" s="542"/>
      <c r="D167" s="542"/>
      <c r="E167" s="542"/>
      <c r="F167" s="542"/>
      <c r="G167" s="542"/>
      <c r="H167" s="703"/>
      <c r="I167" s="671"/>
      <c r="J167" s="542"/>
      <c r="K167" s="542"/>
      <c r="L167" s="542"/>
      <c r="M167" s="542"/>
      <c r="N167" s="542"/>
      <c r="O167" s="542"/>
      <c r="P167" s="542"/>
      <c r="Q167" s="542"/>
      <c r="R167" s="542"/>
      <c r="S167" s="542"/>
      <c r="T167" s="542"/>
      <c r="U167" s="542"/>
      <c r="V167" s="542"/>
      <c r="W167" s="542"/>
    </row>
    <row r="168" spans="1:23" ht="15.75" customHeight="1">
      <c r="A168" s="722"/>
      <c r="B168" s="542"/>
      <c r="C168" s="542"/>
      <c r="D168" s="542"/>
      <c r="E168" s="542"/>
      <c r="F168" s="542"/>
      <c r="G168" s="542"/>
      <c r="H168" s="703"/>
      <c r="I168" s="671"/>
      <c r="J168" s="542"/>
      <c r="K168" s="542"/>
      <c r="L168" s="542"/>
      <c r="M168" s="542"/>
      <c r="N168" s="542"/>
      <c r="O168" s="542"/>
      <c r="P168" s="542"/>
      <c r="Q168" s="542"/>
      <c r="R168" s="542"/>
      <c r="S168" s="542"/>
      <c r="T168" s="542"/>
      <c r="U168" s="542"/>
      <c r="V168" s="542"/>
      <c r="W168" s="542"/>
    </row>
    <row r="169" spans="1:23" ht="15.75" customHeight="1">
      <c r="A169" s="722"/>
      <c r="B169" s="542"/>
      <c r="C169" s="542"/>
      <c r="D169" s="542"/>
      <c r="E169" s="542"/>
      <c r="F169" s="542"/>
      <c r="G169" s="542"/>
      <c r="H169" s="703"/>
      <c r="I169" s="671"/>
      <c r="J169" s="542"/>
      <c r="K169" s="542"/>
      <c r="L169" s="542"/>
      <c r="M169" s="542"/>
      <c r="N169" s="542"/>
      <c r="O169" s="542"/>
      <c r="P169" s="542"/>
      <c r="Q169" s="542"/>
      <c r="R169" s="542"/>
      <c r="S169" s="542"/>
      <c r="T169" s="542"/>
      <c r="U169" s="542"/>
      <c r="V169" s="542"/>
      <c r="W169" s="542"/>
    </row>
    <row r="170" spans="1:23" ht="15.75" customHeight="1">
      <c r="A170" s="722"/>
      <c r="B170" s="542"/>
      <c r="C170" s="542"/>
      <c r="D170" s="542"/>
      <c r="E170" s="542"/>
      <c r="F170" s="542"/>
      <c r="G170" s="542"/>
      <c r="H170" s="703"/>
      <c r="I170" s="671"/>
      <c r="J170" s="542"/>
      <c r="K170" s="542"/>
      <c r="L170" s="542"/>
      <c r="M170" s="542"/>
      <c r="N170" s="542"/>
      <c r="O170" s="542"/>
      <c r="P170" s="542"/>
      <c r="Q170" s="542"/>
      <c r="R170" s="542"/>
      <c r="S170" s="542"/>
      <c r="T170" s="542"/>
      <c r="U170" s="542"/>
      <c r="V170" s="542"/>
      <c r="W170" s="542"/>
    </row>
    <row r="171" spans="1:23" ht="15.75" customHeight="1">
      <c r="A171" s="722"/>
      <c r="B171" s="542"/>
      <c r="C171" s="542"/>
      <c r="D171" s="542"/>
      <c r="E171" s="542"/>
      <c r="F171" s="542"/>
      <c r="G171" s="542"/>
      <c r="H171" s="703"/>
      <c r="I171" s="671"/>
      <c r="J171" s="542"/>
      <c r="K171" s="542"/>
      <c r="L171" s="542"/>
      <c r="M171" s="542"/>
      <c r="N171" s="542"/>
      <c r="O171" s="542"/>
      <c r="P171" s="542"/>
      <c r="Q171" s="542"/>
      <c r="R171" s="542"/>
      <c r="S171" s="542"/>
      <c r="T171" s="542"/>
      <c r="U171" s="542"/>
      <c r="V171" s="542"/>
      <c r="W171" s="542"/>
    </row>
    <row r="172" spans="1:23" ht="15.75" customHeight="1">
      <c r="A172" s="722"/>
      <c r="B172" s="542"/>
      <c r="C172" s="542"/>
      <c r="D172" s="542"/>
      <c r="E172" s="542"/>
      <c r="F172" s="542"/>
      <c r="G172" s="542"/>
      <c r="H172" s="703"/>
      <c r="I172" s="671"/>
      <c r="J172" s="542"/>
      <c r="K172" s="542"/>
      <c r="L172" s="542"/>
      <c r="M172" s="542"/>
      <c r="N172" s="542"/>
      <c r="O172" s="542"/>
      <c r="P172" s="542"/>
      <c r="Q172" s="542"/>
      <c r="R172" s="542"/>
      <c r="S172" s="542"/>
      <c r="T172" s="542"/>
      <c r="U172" s="542"/>
      <c r="V172" s="542"/>
      <c r="W172" s="542"/>
    </row>
    <row r="173" spans="1:23" ht="15.75" customHeight="1">
      <c r="A173" s="722"/>
      <c r="B173" s="542"/>
      <c r="C173" s="542"/>
      <c r="D173" s="542"/>
      <c r="E173" s="542"/>
      <c r="F173" s="542"/>
      <c r="G173" s="542"/>
      <c r="H173" s="703"/>
      <c r="I173" s="671"/>
      <c r="J173" s="542"/>
      <c r="K173" s="542"/>
      <c r="L173" s="542"/>
      <c r="M173" s="542"/>
      <c r="N173" s="542"/>
      <c r="O173" s="542"/>
      <c r="P173" s="542"/>
      <c r="Q173" s="542"/>
      <c r="R173" s="542"/>
      <c r="S173" s="542"/>
      <c r="T173" s="542"/>
      <c r="U173" s="542"/>
      <c r="V173" s="542"/>
      <c r="W173" s="542"/>
    </row>
    <row r="174" spans="1:23" ht="15.75" customHeight="1">
      <c r="A174" s="722"/>
      <c r="B174" s="542"/>
      <c r="C174" s="542"/>
      <c r="D174" s="542"/>
      <c r="E174" s="542"/>
      <c r="F174" s="542"/>
      <c r="G174" s="542"/>
      <c r="H174" s="703"/>
      <c r="I174" s="671"/>
      <c r="J174" s="542"/>
      <c r="K174" s="542"/>
      <c r="L174" s="542"/>
      <c r="M174" s="542"/>
      <c r="N174" s="542"/>
      <c r="O174" s="542"/>
      <c r="P174" s="542"/>
      <c r="Q174" s="542"/>
      <c r="R174" s="542"/>
      <c r="S174" s="542"/>
      <c r="T174" s="542"/>
      <c r="U174" s="542"/>
      <c r="V174" s="542"/>
      <c r="W174" s="542"/>
    </row>
    <row r="175" spans="1:23" ht="15.75" customHeight="1">
      <c r="A175" s="722"/>
      <c r="B175" s="542"/>
      <c r="C175" s="542"/>
      <c r="D175" s="542"/>
      <c r="E175" s="542"/>
      <c r="F175" s="542"/>
      <c r="G175" s="542"/>
      <c r="H175" s="703"/>
      <c r="I175" s="671"/>
      <c r="J175" s="542"/>
      <c r="K175" s="542"/>
      <c r="L175" s="542"/>
      <c r="M175" s="542"/>
      <c r="N175" s="542"/>
      <c r="O175" s="542"/>
      <c r="P175" s="542"/>
      <c r="Q175" s="542"/>
      <c r="R175" s="542"/>
      <c r="S175" s="542"/>
      <c r="T175" s="542"/>
      <c r="U175" s="542"/>
      <c r="V175" s="542"/>
      <c r="W175" s="542"/>
    </row>
    <row r="176" spans="1:23" ht="15.75" customHeight="1">
      <c r="A176" s="722"/>
      <c r="B176" s="542"/>
      <c r="C176" s="542"/>
      <c r="D176" s="542"/>
      <c r="E176" s="542"/>
      <c r="F176" s="542"/>
      <c r="G176" s="542"/>
      <c r="H176" s="703"/>
      <c r="I176" s="671"/>
      <c r="J176" s="542"/>
      <c r="K176" s="542"/>
      <c r="L176" s="542"/>
      <c r="M176" s="542"/>
      <c r="N176" s="542"/>
      <c r="O176" s="542"/>
      <c r="P176" s="542"/>
      <c r="Q176" s="542"/>
      <c r="R176" s="542"/>
      <c r="S176" s="542"/>
      <c r="T176" s="542"/>
      <c r="U176" s="542"/>
      <c r="V176" s="542"/>
      <c r="W176" s="542"/>
    </row>
    <row r="177" spans="1:23" ht="15.75" customHeight="1">
      <c r="A177" s="722"/>
      <c r="B177" s="542"/>
      <c r="C177" s="542"/>
      <c r="D177" s="542"/>
      <c r="E177" s="542"/>
      <c r="F177" s="542"/>
      <c r="G177" s="542"/>
      <c r="H177" s="703"/>
      <c r="I177" s="671"/>
      <c r="J177" s="542"/>
      <c r="K177" s="542"/>
      <c r="L177" s="542"/>
      <c r="M177" s="542"/>
      <c r="N177" s="542"/>
      <c r="O177" s="542"/>
      <c r="P177" s="542"/>
      <c r="Q177" s="542"/>
      <c r="R177" s="542"/>
      <c r="S177" s="542"/>
      <c r="T177" s="542"/>
      <c r="U177" s="542"/>
      <c r="V177" s="542"/>
      <c r="W177" s="542"/>
    </row>
    <row r="178" spans="1:23" ht="15.75" customHeight="1">
      <c r="A178" s="722"/>
      <c r="B178" s="542"/>
      <c r="C178" s="542"/>
      <c r="D178" s="542"/>
      <c r="E178" s="542"/>
      <c r="F178" s="542"/>
      <c r="G178" s="542"/>
      <c r="H178" s="703"/>
      <c r="I178" s="671"/>
      <c r="J178" s="542"/>
      <c r="K178" s="542"/>
      <c r="L178" s="542"/>
      <c r="M178" s="542"/>
      <c r="N178" s="542"/>
      <c r="O178" s="542"/>
      <c r="P178" s="542"/>
      <c r="Q178" s="542"/>
      <c r="R178" s="542"/>
      <c r="S178" s="542"/>
      <c r="T178" s="542"/>
      <c r="U178" s="542"/>
      <c r="V178" s="542"/>
      <c r="W178" s="542"/>
    </row>
    <row r="179" spans="1:23" ht="15.75" customHeight="1">
      <c r="A179" s="722"/>
      <c r="B179" s="542"/>
      <c r="C179" s="542"/>
      <c r="D179" s="542"/>
      <c r="E179" s="542"/>
      <c r="F179" s="542"/>
      <c r="G179" s="542"/>
      <c r="H179" s="703"/>
      <c r="I179" s="671"/>
      <c r="J179" s="542"/>
      <c r="K179" s="542"/>
      <c r="L179" s="542"/>
      <c r="M179" s="542"/>
      <c r="N179" s="542"/>
      <c r="O179" s="542"/>
      <c r="P179" s="542"/>
      <c r="Q179" s="542"/>
      <c r="R179" s="542"/>
      <c r="S179" s="542"/>
      <c r="T179" s="542"/>
      <c r="U179" s="542"/>
      <c r="V179" s="542"/>
      <c r="W179" s="542"/>
    </row>
    <row r="180" spans="1:23" ht="15.75" customHeight="1">
      <c r="A180" s="722"/>
      <c r="B180" s="542"/>
      <c r="C180" s="542"/>
      <c r="D180" s="542"/>
      <c r="E180" s="542"/>
      <c r="F180" s="542"/>
      <c r="G180" s="542"/>
      <c r="H180" s="703"/>
      <c r="I180" s="671"/>
      <c r="J180" s="542"/>
      <c r="K180" s="542"/>
      <c r="L180" s="542"/>
      <c r="M180" s="542"/>
      <c r="N180" s="542"/>
      <c r="O180" s="542"/>
      <c r="P180" s="542"/>
      <c r="Q180" s="542"/>
      <c r="R180" s="542"/>
      <c r="S180" s="542"/>
      <c r="T180" s="542"/>
      <c r="U180" s="542"/>
      <c r="V180" s="542"/>
      <c r="W180" s="542"/>
    </row>
    <row r="181" spans="1:23" ht="15.75" customHeight="1">
      <c r="A181" s="722"/>
      <c r="B181" s="542"/>
      <c r="C181" s="542"/>
      <c r="D181" s="542"/>
      <c r="E181" s="542"/>
      <c r="F181" s="542"/>
      <c r="G181" s="542"/>
      <c r="H181" s="703"/>
      <c r="I181" s="671"/>
      <c r="J181" s="542"/>
      <c r="K181" s="542"/>
      <c r="L181" s="542"/>
      <c r="M181" s="542"/>
      <c r="N181" s="542"/>
      <c r="O181" s="542"/>
      <c r="P181" s="542"/>
      <c r="Q181" s="542"/>
      <c r="R181" s="542"/>
      <c r="S181" s="542"/>
      <c r="T181" s="542"/>
      <c r="U181" s="542"/>
      <c r="V181" s="542"/>
      <c r="W181" s="542"/>
    </row>
    <row r="182" spans="1:23" ht="15.75" customHeight="1">
      <c r="A182" s="722"/>
      <c r="B182" s="542"/>
      <c r="C182" s="542"/>
      <c r="D182" s="542"/>
      <c r="E182" s="542"/>
      <c r="F182" s="542"/>
      <c r="G182" s="542"/>
      <c r="H182" s="703"/>
      <c r="I182" s="671"/>
      <c r="J182" s="542"/>
      <c r="K182" s="542"/>
      <c r="L182" s="542"/>
      <c r="M182" s="542"/>
      <c r="N182" s="542"/>
      <c r="O182" s="542"/>
      <c r="P182" s="542"/>
      <c r="Q182" s="542"/>
      <c r="R182" s="542"/>
      <c r="S182" s="542"/>
      <c r="T182" s="542"/>
      <c r="U182" s="542"/>
      <c r="V182" s="542"/>
      <c r="W182" s="542"/>
    </row>
    <row r="183" spans="1:23" ht="15.75" customHeight="1">
      <c r="A183" s="722"/>
      <c r="B183" s="542"/>
      <c r="C183" s="542"/>
      <c r="D183" s="542"/>
      <c r="E183" s="542"/>
      <c r="F183" s="542"/>
      <c r="G183" s="542"/>
      <c r="H183" s="703"/>
      <c r="I183" s="671"/>
      <c r="J183" s="542"/>
      <c r="K183" s="542"/>
      <c r="L183" s="542"/>
      <c r="M183" s="542"/>
      <c r="N183" s="542"/>
      <c r="O183" s="542"/>
      <c r="P183" s="542"/>
      <c r="Q183" s="542"/>
      <c r="R183" s="542"/>
      <c r="S183" s="542"/>
      <c r="T183" s="542"/>
      <c r="U183" s="542"/>
      <c r="V183" s="542"/>
      <c r="W183" s="542"/>
    </row>
    <row r="184" spans="1:23" ht="15.75" customHeight="1">
      <c r="A184" s="722"/>
      <c r="B184" s="542"/>
      <c r="C184" s="542"/>
      <c r="D184" s="542"/>
      <c r="E184" s="542"/>
      <c r="F184" s="542"/>
      <c r="G184" s="542"/>
      <c r="H184" s="703"/>
      <c r="I184" s="671"/>
      <c r="J184" s="542"/>
      <c r="K184" s="542"/>
      <c r="L184" s="542"/>
      <c r="M184" s="542"/>
      <c r="N184" s="542"/>
      <c r="O184" s="542"/>
      <c r="P184" s="542"/>
      <c r="Q184" s="542"/>
      <c r="R184" s="542"/>
      <c r="S184" s="542"/>
      <c r="T184" s="542"/>
      <c r="U184" s="542"/>
      <c r="V184" s="542"/>
      <c r="W184" s="542"/>
    </row>
    <row r="185" spans="1:23" ht="15.75" customHeight="1">
      <c r="A185" s="722"/>
      <c r="B185" s="542"/>
      <c r="C185" s="542"/>
      <c r="D185" s="542"/>
      <c r="E185" s="542"/>
      <c r="F185" s="542"/>
      <c r="G185" s="542"/>
      <c r="H185" s="703"/>
      <c r="I185" s="671"/>
      <c r="J185" s="542"/>
      <c r="K185" s="542"/>
      <c r="L185" s="542"/>
      <c r="M185" s="542"/>
      <c r="N185" s="542"/>
      <c r="O185" s="542"/>
      <c r="P185" s="542"/>
      <c r="Q185" s="542"/>
      <c r="R185" s="542"/>
      <c r="S185" s="542"/>
      <c r="T185" s="542"/>
      <c r="U185" s="542"/>
      <c r="V185" s="542"/>
      <c r="W185" s="542"/>
    </row>
    <row r="186" spans="1:23" ht="15.75" customHeight="1">
      <c r="A186" s="722"/>
      <c r="B186" s="542"/>
      <c r="C186" s="542"/>
      <c r="D186" s="542"/>
      <c r="E186" s="542"/>
      <c r="F186" s="542"/>
      <c r="G186" s="542"/>
      <c r="H186" s="703"/>
      <c r="I186" s="671"/>
      <c r="J186" s="542"/>
      <c r="K186" s="542"/>
      <c r="L186" s="542"/>
      <c r="M186" s="542"/>
      <c r="N186" s="542"/>
      <c r="O186" s="542"/>
      <c r="P186" s="542"/>
      <c r="Q186" s="542"/>
      <c r="R186" s="542"/>
      <c r="S186" s="542"/>
      <c r="T186" s="542"/>
      <c r="U186" s="542"/>
      <c r="V186" s="542"/>
      <c r="W186" s="542"/>
    </row>
    <row r="187" spans="1:23" ht="15.75" customHeight="1">
      <c r="A187" s="722"/>
      <c r="B187" s="542"/>
      <c r="C187" s="542"/>
      <c r="D187" s="542"/>
      <c r="E187" s="542"/>
      <c r="F187" s="542"/>
      <c r="G187" s="542"/>
      <c r="H187" s="703"/>
      <c r="I187" s="671"/>
      <c r="J187" s="542"/>
      <c r="K187" s="542"/>
      <c r="L187" s="542"/>
      <c r="M187" s="542"/>
      <c r="N187" s="542"/>
      <c r="O187" s="542"/>
      <c r="P187" s="542"/>
      <c r="Q187" s="542"/>
      <c r="R187" s="542"/>
      <c r="S187" s="542"/>
      <c r="T187" s="542"/>
      <c r="U187" s="542"/>
      <c r="V187" s="542"/>
      <c r="W187" s="542"/>
    </row>
    <row r="188" spans="1:23" ht="15.75" customHeight="1">
      <c r="A188" s="722"/>
      <c r="B188" s="542"/>
      <c r="C188" s="542"/>
      <c r="D188" s="542"/>
      <c r="E188" s="542"/>
      <c r="F188" s="542"/>
      <c r="G188" s="542"/>
      <c r="H188" s="703"/>
      <c r="I188" s="671"/>
      <c r="J188" s="542"/>
      <c r="K188" s="542"/>
      <c r="L188" s="542"/>
      <c r="M188" s="542"/>
      <c r="N188" s="542"/>
      <c r="O188" s="542"/>
      <c r="P188" s="542"/>
      <c r="Q188" s="542"/>
      <c r="R188" s="542"/>
      <c r="S188" s="542"/>
      <c r="T188" s="542"/>
      <c r="U188" s="542"/>
      <c r="V188" s="542"/>
      <c r="W188" s="542"/>
    </row>
    <row r="189" spans="1:23" ht="15.75" customHeight="1">
      <c r="A189" s="722"/>
      <c r="B189" s="542"/>
      <c r="C189" s="542"/>
      <c r="D189" s="542"/>
      <c r="E189" s="542"/>
      <c r="F189" s="542"/>
      <c r="G189" s="542"/>
      <c r="H189" s="703"/>
      <c r="I189" s="671"/>
      <c r="J189" s="542"/>
      <c r="K189" s="542"/>
      <c r="L189" s="542"/>
      <c r="M189" s="542"/>
      <c r="N189" s="542"/>
      <c r="O189" s="542"/>
      <c r="P189" s="542"/>
      <c r="Q189" s="542"/>
      <c r="R189" s="542"/>
      <c r="S189" s="542"/>
      <c r="T189" s="542"/>
      <c r="U189" s="542"/>
      <c r="V189" s="542"/>
      <c r="W189" s="542"/>
    </row>
    <row r="190" spans="1:23" ht="15.75" customHeight="1">
      <c r="A190" s="722"/>
      <c r="B190" s="542"/>
      <c r="C190" s="542"/>
      <c r="D190" s="542"/>
      <c r="E190" s="542"/>
      <c r="F190" s="542"/>
      <c r="G190" s="542"/>
      <c r="H190" s="703"/>
      <c r="I190" s="671"/>
      <c r="J190" s="542"/>
      <c r="K190" s="542"/>
      <c r="L190" s="542"/>
      <c r="M190" s="542"/>
      <c r="N190" s="542"/>
      <c r="O190" s="542"/>
      <c r="P190" s="542"/>
      <c r="Q190" s="542"/>
      <c r="R190" s="542"/>
      <c r="S190" s="542"/>
      <c r="T190" s="542"/>
      <c r="U190" s="542"/>
      <c r="V190" s="542"/>
      <c r="W190" s="542"/>
    </row>
    <row r="191" spans="1:23" ht="15.75" customHeight="1">
      <c r="A191" s="722"/>
      <c r="B191" s="542"/>
      <c r="C191" s="542"/>
      <c r="D191" s="542"/>
      <c r="E191" s="542"/>
      <c r="F191" s="542"/>
      <c r="G191" s="542"/>
      <c r="H191" s="703"/>
      <c r="I191" s="671"/>
      <c r="J191" s="542"/>
      <c r="K191" s="542"/>
      <c r="L191" s="542"/>
      <c r="M191" s="542"/>
      <c r="N191" s="542"/>
      <c r="O191" s="542"/>
      <c r="P191" s="542"/>
      <c r="Q191" s="542"/>
      <c r="R191" s="542"/>
      <c r="S191" s="542"/>
      <c r="T191" s="542"/>
      <c r="U191" s="542"/>
      <c r="V191" s="542"/>
      <c r="W191" s="542"/>
    </row>
    <row r="192" spans="1:23" ht="15.75" customHeight="1">
      <c r="A192" s="722"/>
      <c r="B192" s="542"/>
      <c r="C192" s="542"/>
      <c r="D192" s="542"/>
      <c r="E192" s="542"/>
      <c r="F192" s="542"/>
      <c r="G192" s="542"/>
      <c r="H192" s="703"/>
      <c r="I192" s="671"/>
      <c r="J192" s="542"/>
      <c r="K192" s="542"/>
      <c r="L192" s="542"/>
      <c r="M192" s="542"/>
      <c r="N192" s="542"/>
      <c r="O192" s="542"/>
      <c r="P192" s="542"/>
      <c r="Q192" s="542"/>
      <c r="R192" s="542"/>
      <c r="S192" s="542"/>
      <c r="T192" s="542"/>
      <c r="U192" s="542"/>
      <c r="V192" s="542"/>
      <c r="W192" s="542"/>
    </row>
    <row r="193" spans="1:23" ht="15.75" customHeight="1">
      <c r="A193" s="722"/>
      <c r="B193" s="542"/>
      <c r="C193" s="542"/>
      <c r="D193" s="542"/>
      <c r="E193" s="542"/>
      <c r="F193" s="542"/>
      <c r="G193" s="542"/>
      <c r="H193" s="703"/>
      <c r="I193" s="671"/>
      <c r="J193" s="542"/>
      <c r="K193" s="542"/>
      <c r="L193" s="542"/>
      <c r="M193" s="542"/>
      <c r="N193" s="542"/>
      <c r="O193" s="542"/>
      <c r="P193" s="542"/>
      <c r="Q193" s="542"/>
      <c r="R193" s="542"/>
      <c r="S193" s="542"/>
      <c r="T193" s="542"/>
      <c r="U193" s="542"/>
      <c r="V193" s="542"/>
      <c r="W193" s="542"/>
    </row>
    <row r="194" spans="1:23" ht="15.75" customHeight="1">
      <c r="A194" s="722"/>
      <c r="B194" s="542"/>
      <c r="C194" s="542"/>
      <c r="D194" s="542"/>
      <c r="E194" s="542"/>
      <c r="F194" s="542"/>
      <c r="G194" s="542"/>
      <c r="H194" s="703"/>
      <c r="I194" s="671"/>
      <c r="J194" s="542"/>
      <c r="K194" s="542"/>
      <c r="L194" s="542"/>
      <c r="M194" s="542"/>
      <c r="N194" s="542"/>
      <c r="O194" s="542"/>
      <c r="P194" s="542"/>
      <c r="Q194" s="542"/>
      <c r="R194" s="542"/>
      <c r="S194" s="542"/>
      <c r="T194" s="542"/>
      <c r="U194" s="542"/>
      <c r="V194" s="542"/>
      <c r="W194" s="542"/>
    </row>
    <row r="195" spans="1:23" ht="15.75" customHeight="1">
      <c r="A195" s="722"/>
      <c r="B195" s="542"/>
      <c r="C195" s="542"/>
      <c r="D195" s="542"/>
      <c r="E195" s="542"/>
      <c r="F195" s="542"/>
      <c r="G195" s="542"/>
      <c r="H195" s="703"/>
      <c r="I195" s="671"/>
      <c r="J195" s="542"/>
      <c r="K195" s="542"/>
      <c r="L195" s="542"/>
      <c r="M195" s="542"/>
      <c r="N195" s="542"/>
      <c r="O195" s="542"/>
      <c r="P195" s="542"/>
      <c r="Q195" s="542"/>
      <c r="R195" s="542"/>
      <c r="S195" s="542"/>
      <c r="T195" s="542"/>
      <c r="U195" s="542"/>
      <c r="V195" s="542"/>
      <c r="W195" s="542"/>
    </row>
    <row r="196" spans="1:23" ht="15.75" customHeight="1">
      <c r="A196" s="722"/>
      <c r="B196" s="542"/>
      <c r="C196" s="542"/>
      <c r="D196" s="542"/>
      <c r="E196" s="542"/>
      <c r="F196" s="542"/>
      <c r="G196" s="542"/>
      <c r="H196" s="703"/>
      <c r="I196" s="671"/>
      <c r="J196" s="542"/>
      <c r="K196" s="542"/>
      <c r="L196" s="542"/>
      <c r="M196" s="542"/>
      <c r="N196" s="542"/>
      <c r="O196" s="542"/>
      <c r="P196" s="542"/>
      <c r="Q196" s="542"/>
      <c r="R196" s="542"/>
      <c r="S196" s="542"/>
      <c r="T196" s="542"/>
      <c r="U196" s="542"/>
      <c r="V196" s="542"/>
      <c r="W196" s="542"/>
    </row>
    <row r="197" spans="1:23" ht="15.75" customHeight="1">
      <c r="A197" s="722"/>
      <c r="B197" s="542"/>
      <c r="C197" s="542"/>
      <c r="D197" s="542"/>
      <c r="E197" s="542"/>
      <c r="F197" s="542"/>
      <c r="G197" s="542"/>
      <c r="H197" s="703"/>
      <c r="I197" s="671"/>
      <c r="J197" s="542"/>
      <c r="K197" s="542"/>
      <c r="L197" s="542"/>
      <c r="M197" s="542"/>
      <c r="N197" s="542"/>
      <c r="O197" s="542"/>
      <c r="P197" s="542"/>
      <c r="Q197" s="542"/>
      <c r="R197" s="542"/>
      <c r="S197" s="542"/>
      <c r="T197" s="542"/>
      <c r="U197" s="542"/>
      <c r="V197" s="542"/>
      <c r="W197" s="542"/>
    </row>
    <row r="198" spans="1:23" ht="15.75" customHeight="1">
      <c r="A198" s="722"/>
      <c r="B198" s="542"/>
      <c r="C198" s="542"/>
      <c r="D198" s="542"/>
      <c r="E198" s="542"/>
      <c r="F198" s="542"/>
      <c r="G198" s="542"/>
      <c r="H198" s="703"/>
      <c r="I198" s="671"/>
      <c r="J198" s="542"/>
      <c r="K198" s="542"/>
      <c r="L198" s="542"/>
      <c r="M198" s="542"/>
      <c r="N198" s="542"/>
      <c r="O198" s="542"/>
      <c r="P198" s="542"/>
      <c r="Q198" s="542"/>
      <c r="R198" s="542"/>
      <c r="S198" s="542"/>
      <c r="T198" s="542"/>
      <c r="U198" s="542"/>
      <c r="V198" s="542"/>
      <c r="W198" s="542"/>
    </row>
    <row r="199" spans="1:23" ht="15.75" customHeight="1">
      <c r="A199" s="722"/>
      <c r="B199" s="542"/>
      <c r="C199" s="542"/>
      <c r="D199" s="542"/>
      <c r="E199" s="542"/>
      <c r="F199" s="542"/>
      <c r="G199" s="542"/>
      <c r="H199" s="703"/>
      <c r="I199" s="671"/>
      <c r="J199" s="542"/>
      <c r="K199" s="542"/>
      <c r="L199" s="542"/>
      <c r="M199" s="542"/>
      <c r="N199" s="542"/>
      <c r="O199" s="542"/>
      <c r="P199" s="542"/>
      <c r="Q199" s="542"/>
      <c r="R199" s="542"/>
      <c r="S199" s="542"/>
      <c r="T199" s="542"/>
      <c r="U199" s="542"/>
      <c r="V199" s="542"/>
      <c r="W199" s="542"/>
    </row>
    <row r="200" spans="1:23" ht="15.75" customHeight="1">
      <c r="A200" s="722"/>
      <c r="B200" s="542"/>
      <c r="C200" s="542"/>
      <c r="D200" s="542"/>
      <c r="E200" s="542"/>
      <c r="F200" s="542"/>
      <c r="G200" s="542"/>
      <c r="H200" s="703"/>
      <c r="I200" s="671"/>
      <c r="J200" s="542"/>
      <c r="K200" s="542"/>
      <c r="L200" s="542"/>
      <c r="M200" s="542"/>
      <c r="N200" s="542"/>
      <c r="O200" s="542"/>
      <c r="P200" s="542"/>
      <c r="Q200" s="542"/>
      <c r="R200" s="542"/>
      <c r="S200" s="542"/>
      <c r="T200" s="542"/>
      <c r="U200" s="542"/>
      <c r="V200" s="542"/>
      <c r="W200" s="542"/>
    </row>
    <row r="201" spans="1:23" ht="15.75" customHeight="1">
      <c r="A201" s="722"/>
      <c r="B201" s="542"/>
      <c r="C201" s="542"/>
      <c r="D201" s="542"/>
      <c r="E201" s="542"/>
      <c r="F201" s="542"/>
      <c r="G201" s="542"/>
      <c r="H201" s="703"/>
      <c r="I201" s="671"/>
      <c r="J201" s="542"/>
      <c r="K201" s="542"/>
      <c r="L201" s="542"/>
      <c r="M201" s="542"/>
      <c r="N201" s="542"/>
      <c r="O201" s="542"/>
      <c r="P201" s="542"/>
      <c r="Q201" s="542"/>
      <c r="R201" s="542"/>
      <c r="S201" s="542"/>
      <c r="T201" s="542"/>
      <c r="U201" s="542"/>
      <c r="V201" s="542"/>
      <c r="W201" s="542"/>
    </row>
    <row r="202" spans="1:23" ht="15.75" customHeight="1">
      <c r="A202" s="722"/>
      <c r="B202" s="542"/>
      <c r="C202" s="542"/>
      <c r="D202" s="542"/>
      <c r="E202" s="542"/>
      <c r="F202" s="542"/>
      <c r="G202" s="542"/>
      <c r="H202" s="703"/>
      <c r="I202" s="671"/>
      <c r="J202" s="542"/>
      <c r="K202" s="542"/>
      <c r="L202" s="542"/>
      <c r="M202" s="542"/>
      <c r="N202" s="542"/>
      <c r="O202" s="542"/>
      <c r="P202" s="542"/>
      <c r="Q202" s="542"/>
      <c r="R202" s="542"/>
      <c r="S202" s="542"/>
      <c r="T202" s="542"/>
      <c r="U202" s="542"/>
      <c r="V202" s="542"/>
      <c r="W202" s="542"/>
    </row>
    <row r="203" spans="1:23" ht="15.75" customHeight="1">
      <c r="A203" s="722"/>
      <c r="B203" s="542"/>
      <c r="C203" s="542"/>
      <c r="D203" s="542"/>
      <c r="E203" s="542"/>
      <c r="F203" s="542"/>
      <c r="G203" s="542"/>
      <c r="H203" s="703"/>
      <c r="I203" s="671"/>
      <c r="J203" s="542"/>
      <c r="K203" s="542"/>
      <c r="L203" s="542"/>
      <c r="M203" s="542"/>
      <c r="N203" s="542"/>
      <c r="O203" s="542"/>
      <c r="P203" s="542"/>
      <c r="Q203" s="542"/>
      <c r="R203" s="542"/>
      <c r="S203" s="542"/>
      <c r="T203" s="542"/>
      <c r="U203" s="542"/>
      <c r="V203" s="542"/>
      <c r="W203" s="542"/>
    </row>
    <row r="204" spans="1:23" ht="15.75" customHeight="1">
      <c r="A204" s="722"/>
      <c r="B204" s="542"/>
      <c r="C204" s="542"/>
      <c r="D204" s="542"/>
      <c r="E204" s="542"/>
      <c r="F204" s="542"/>
      <c r="G204" s="542"/>
      <c r="H204" s="703"/>
      <c r="I204" s="671"/>
      <c r="J204" s="542"/>
      <c r="K204" s="542"/>
      <c r="L204" s="542"/>
      <c r="M204" s="542"/>
      <c r="N204" s="542"/>
      <c r="O204" s="542"/>
      <c r="P204" s="542"/>
      <c r="Q204" s="542"/>
      <c r="R204" s="542"/>
      <c r="S204" s="542"/>
      <c r="T204" s="542"/>
      <c r="U204" s="542"/>
      <c r="V204" s="542"/>
      <c r="W204" s="542"/>
    </row>
    <row r="205" spans="1:23" ht="15.75" customHeight="1">
      <c r="A205" s="722"/>
      <c r="B205" s="542"/>
      <c r="C205" s="542"/>
      <c r="D205" s="542"/>
      <c r="E205" s="542"/>
      <c r="F205" s="542"/>
      <c r="G205" s="542"/>
      <c r="H205" s="703"/>
      <c r="I205" s="671"/>
      <c r="J205" s="542"/>
      <c r="K205" s="542"/>
      <c r="L205" s="542"/>
      <c r="M205" s="542"/>
      <c r="N205" s="542"/>
      <c r="O205" s="542"/>
      <c r="P205" s="542"/>
      <c r="Q205" s="542"/>
      <c r="R205" s="542"/>
      <c r="S205" s="542"/>
      <c r="T205" s="542"/>
      <c r="U205" s="542"/>
      <c r="V205" s="542"/>
      <c r="W205" s="542"/>
    </row>
    <row r="206" spans="1:23" ht="15.75" customHeight="1">
      <c r="A206" s="722"/>
      <c r="B206" s="542"/>
      <c r="C206" s="542"/>
      <c r="D206" s="542"/>
      <c r="E206" s="542"/>
      <c r="F206" s="542"/>
      <c r="G206" s="542"/>
      <c r="H206" s="703"/>
      <c r="I206" s="671"/>
      <c r="J206" s="542"/>
      <c r="K206" s="542"/>
      <c r="L206" s="542"/>
      <c r="M206" s="542"/>
      <c r="N206" s="542"/>
      <c r="O206" s="542"/>
      <c r="P206" s="542"/>
      <c r="Q206" s="542"/>
      <c r="R206" s="542"/>
      <c r="S206" s="542"/>
      <c r="T206" s="542"/>
      <c r="U206" s="542"/>
      <c r="V206" s="542"/>
      <c r="W206" s="542"/>
    </row>
    <row r="207" spans="1:23" ht="15.75" customHeight="1">
      <c r="A207" s="722"/>
      <c r="B207" s="542"/>
      <c r="C207" s="542"/>
      <c r="D207" s="542"/>
      <c r="E207" s="542"/>
      <c r="F207" s="542"/>
      <c r="G207" s="542"/>
      <c r="H207" s="703"/>
      <c r="I207" s="671"/>
      <c r="J207" s="542"/>
      <c r="K207" s="542"/>
      <c r="L207" s="542"/>
      <c r="M207" s="542"/>
      <c r="N207" s="542"/>
      <c r="O207" s="542"/>
      <c r="P207" s="542"/>
      <c r="Q207" s="542"/>
      <c r="R207" s="542"/>
      <c r="S207" s="542"/>
      <c r="T207" s="542"/>
      <c r="U207" s="542"/>
      <c r="V207" s="542"/>
      <c r="W207" s="542"/>
    </row>
    <row r="208" spans="1:23" ht="15.75" customHeight="1">
      <c r="A208" s="722"/>
      <c r="B208" s="542"/>
      <c r="C208" s="542"/>
      <c r="D208" s="542"/>
      <c r="E208" s="542"/>
      <c r="F208" s="542"/>
      <c r="G208" s="542"/>
      <c r="H208" s="703"/>
      <c r="I208" s="671"/>
      <c r="J208" s="542"/>
      <c r="K208" s="542"/>
      <c r="L208" s="542"/>
      <c r="M208" s="542"/>
      <c r="N208" s="542"/>
      <c r="O208" s="542"/>
      <c r="P208" s="542"/>
      <c r="Q208" s="542"/>
      <c r="R208" s="542"/>
      <c r="S208" s="542"/>
      <c r="T208" s="542"/>
      <c r="U208" s="542"/>
      <c r="V208" s="542"/>
      <c r="W208" s="542"/>
    </row>
    <row r="209" spans="1:23" ht="15.75" customHeight="1">
      <c r="A209" s="722"/>
      <c r="B209" s="542"/>
      <c r="C209" s="542"/>
      <c r="D209" s="542"/>
      <c r="E209" s="542"/>
      <c r="F209" s="542"/>
      <c r="G209" s="542"/>
      <c r="H209" s="703"/>
      <c r="I209" s="671"/>
      <c r="J209" s="542"/>
      <c r="K209" s="542"/>
      <c r="L209" s="542"/>
      <c r="M209" s="542"/>
      <c r="N209" s="542"/>
      <c r="O209" s="542"/>
      <c r="P209" s="542"/>
      <c r="Q209" s="542"/>
      <c r="R209" s="542"/>
      <c r="S209" s="542"/>
      <c r="T209" s="542"/>
      <c r="U209" s="542"/>
      <c r="V209" s="542"/>
      <c r="W209" s="542"/>
    </row>
    <row r="210" spans="1:23" ht="15.75" customHeight="1">
      <c r="A210" s="722"/>
      <c r="B210" s="542"/>
      <c r="C210" s="542"/>
      <c r="D210" s="542"/>
      <c r="E210" s="542"/>
      <c r="F210" s="542"/>
      <c r="G210" s="542"/>
      <c r="H210" s="703"/>
      <c r="I210" s="671"/>
      <c r="J210" s="542"/>
      <c r="K210" s="542"/>
      <c r="L210" s="542"/>
      <c r="M210" s="542"/>
      <c r="N210" s="542"/>
      <c r="O210" s="542"/>
      <c r="P210" s="542"/>
      <c r="Q210" s="542"/>
      <c r="R210" s="542"/>
      <c r="S210" s="542"/>
      <c r="T210" s="542"/>
      <c r="U210" s="542"/>
      <c r="V210" s="542"/>
      <c r="W210" s="542"/>
    </row>
    <row r="211" spans="1:23" ht="15.75" customHeight="1">
      <c r="A211" s="722"/>
      <c r="B211" s="542"/>
      <c r="C211" s="542"/>
      <c r="D211" s="542"/>
      <c r="E211" s="542"/>
      <c r="F211" s="542"/>
      <c r="G211" s="542"/>
      <c r="H211" s="703"/>
      <c r="I211" s="671"/>
      <c r="J211" s="542"/>
      <c r="K211" s="542"/>
      <c r="L211" s="542"/>
      <c r="M211" s="542"/>
      <c r="N211" s="542"/>
      <c r="O211" s="542"/>
      <c r="P211" s="542"/>
      <c r="Q211" s="542"/>
      <c r="R211" s="542"/>
      <c r="S211" s="542"/>
      <c r="T211" s="542"/>
      <c r="U211" s="542"/>
      <c r="V211" s="542"/>
      <c r="W211" s="542"/>
    </row>
    <row r="212" spans="1:23" ht="15.75" customHeight="1">
      <c r="A212" s="722"/>
      <c r="B212" s="542"/>
      <c r="C212" s="542"/>
      <c r="D212" s="542"/>
      <c r="E212" s="542"/>
      <c r="F212" s="542"/>
      <c r="G212" s="542"/>
      <c r="H212" s="703"/>
      <c r="I212" s="671"/>
      <c r="J212" s="542"/>
      <c r="K212" s="542"/>
      <c r="L212" s="542"/>
      <c r="M212" s="542"/>
      <c r="N212" s="542"/>
      <c r="O212" s="542"/>
      <c r="P212" s="542"/>
      <c r="Q212" s="542"/>
      <c r="R212" s="542"/>
      <c r="S212" s="542"/>
      <c r="T212" s="542"/>
      <c r="U212" s="542"/>
      <c r="V212" s="542"/>
      <c r="W212" s="542"/>
    </row>
    <row r="213" spans="1:23" ht="15.75" customHeight="1">
      <c r="A213" s="722"/>
      <c r="B213" s="542"/>
      <c r="C213" s="542"/>
      <c r="D213" s="542"/>
      <c r="E213" s="542"/>
      <c r="F213" s="542"/>
      <c r="G213" s="542"/>
      <c r="H213" s="703"/>
      <c r="I213" s="671"/>
      <c r="J213" s="542"/>
      <c r="K213" s="542"/>
      <c r="L213" s="542"/>
      <c r="M213" s="542"/>
      <c r="N213" s="542"/>
      <c r="O213" s="542"/>
      <c r="P213" s="542"/>
      <c r="Q213" s="542"/>
      <c r="R213" s="542"/>
      <c r="S213" s="542"/>
      <c r="T213" s="542"/>
      <c r="U213" s="542"/>
      <c r="V213" s="542"/>
      <c r="W213" s="542"/>
    </row>
    <row r="214" spans="1:23" ht="15.75" customHeight="1">
      <c r="A214" s="722"/>
      <c r="B214" s="542"/>
      <c r="C214" s="542"/>
      <c r="D214" s="542"/>
      <c r="E214" s="542"/>
      <c r="F214" s="542"/>
      <c r="G214" s="542"/>
      <c r="H214" s="703"/>
      <c r="I214" s="671"/>
      <c r="J214" s="542"/>
      <c r="K214" s="542"/>
      <c r="L214" s="542"/>
      <c r="M214" s="542"/>
      <c r="N214" s="542"/>
      <c r="O214" s="542"/>
      <c r="P214" s="542"/>
      <c r="Q214" s="542"/>
      <c r="R214" s="542"/>
      <c r="S214" s="542"/>
      <c r="T214" s="542"/>
      <c r="U214" s="542"/>
      <c r="V214" s="542"/>
      <c r="W214" s="542"/>
    </row>
    <row r="215" spans="1:23" ht="15.75" customHeight="1">
      <c r="A215" s="722"/>
      <c r="B215" s="542"/>
      <c r="C215" s="542"/>
      <c r="D215" s="542"/>
      <c r="E215" s="542"/>
      <c r="F215" s="542"/>
      <c r="G215" s="542"/>
      <c r="H215" s="703"/>
      <c r="I215" s="671"/>
      <c r="J215" s="542"/>
      <c r="K215" s="542"/>
      <c r="L215" s="542"/>
      <c r="M215" s="542"/>
      <c r="N215" s="542"/>
      <c r="O215" s="542"/>
      <c r="P215" s="542"/>
      <c r="Q215" s="542"/>
      <c r="R215" s="542"/>
      <c r="S215" s="542"/>
      <c r="T215" s="542"/>
      <c r="U215" s="542"/>
      <c r="V215" s="542"/>
      <c r="W215" s="542"/>
    </row>
    <row r="216" spans="1:23" ht="15.75" customHeight="1">
      <c r="A216" s="722"/>
      <c r="B216" s="542"/>
      <c r="C216" s="542"/>
      <c r="D216" s="542"/>
      <c r="E216" s="542"/>
      <c r="F216" s="542"/>
      <c r="G216" s="542"/>
      <c r="H216" s="703"/>
      <c r="I216" s="671"/>
      <c r="J216" s="542"/>
      <c r="K216" s="542"/>
      <c r="L216" s="542"/>
      <c r="M216" s="542"/>
      <c r="N216" s="542"/>
      <c r="O216" s="542"/>
      <c r="P216" s="542"/>
      <c r="Q216" s="542"/>
      <c r="R216" s="542"/>
      <c r="S216" s="542"/>
      <c r="T216" s="542"/>
      <c r="U216" s="542"/>
      <c r="V216" s="542"/>
      <c r="W216" s="542"/>
    </row>
    <row r="217" spans="1:23" ht="15.75" customHeight="1">
      <c r="A217" s="722"/>
      <c r="B217" s="542"/>
      <c r="C217" s="542"/>
      <c r="D217" s="542"/>
      <c r="E217" s="542"/>
      <c r="F217" s="542"/>
      <c r="G217" s="542"/>
      <c r="H217" s="703"/>
      <c r="I217" s="671"/>
      <c r="J217" s="542"/>
      <c r="K217" s="542"/>
      <c r="L217" s="542"/>
      <c r="M217" s="542"/>
      <c r="N217" s="542"/>
      <c r="O217" s="542"/>
      <c r="P217" s="542"/>
      <c r="Q217" s="542"/>
      <c r="R217" s="542"/>
      <c r="S217" s="542"/>
      <c r="T217" s="542"/>
      <c r="U217" s="542"/>
      <c r="V217" s="542"/>
      <c r="W217" s="542"/>
    </row>
    <row r="218" spans="1:23" ht="15.75" customHeight="1">
      <c r="A218" s="722"/>
      <c r="B218" s="542"/>
      <c r="C218" s="542"/>
      <c r="D218" s="542"/>
      <c r="E218" s="542"/>
      <c r="F218" s="542"/>
      <c r="G218" s="542"/>
      <c r="H218" s="703"/>
      <c r="I218" s="671"/>
      <c r="J218" s="542"/>
      <c r="K218" s="542"/>
      <c r="L218" s="542"/>
      <c r="M218" s="542"/>
      <c r="N218" s="542"/>
      <c r="O218" s="542"/>
      <c r="P218" s="542"/>
      <c r="Q218" s="542"/>
      <c r="R218" s="542"/>
      <c r="S218" s="542"/>
      <c r="T218" s="542"/>
      <c r="U218" s="542"/>
      <c r="V218" s="542"/>
      <c r="W218" s="542"/>
    </row>
    <row r="219" spans="1:23" ht="15.75" customHeight="1">
      <c r="A219" s="722"/>
      <c r="B219" s="542"/>
      <c r="C219" s="542"/>
      <c r="D219" s="542"/>
      <c r="E219" s="542"/>
      <c r="F219" s="542"/>
      <c r="G219" s="542"/>
      <c r="H219" s="703"/>
      <c r="I219" s="671"/>
      <c r="J219" s="542"/>
      <c r="K219" s="542"/>
      <c r="L219" s="542"/>
      <c r="M219" s="542"/>
      <c r="N219" s="542"/>
      <c r="O219" s="542"/>
      <c r="P219" s="542"/>
      <c r="Q219" s="542"/>
      <c r="R219" s="542"/>
      <c r="S219" s="542"/>
      <c r="T219" s="542"/>
      <c r="U219" s="542"/>
      <c r="V219" s="542"/>
      <c r="W219" s="542"/>
    </row>
    <row r="220" spans="1:23" ht="15.75" customHeight="1">
      <c r="A220" s="722"/>
      <c r="B220" s="542"/>
      <c r="C220" s="542"/>
      <c r="D220" s="542"/>
      <c r="E220" s="542"/>
      <c r="F220" s="542"/>
      <c r="G220" s="542"/>
      <c r="H220" s="703"/>
      <c r="I220" s="671"/>
      <c r="J220" s="542"/>
      <c r="K220" s="542"/>
      <c r="L220" s="542"/>
      <c r="M220" s="542"/>
      <c r="N220" s="542"/>
      <c r="O220" s="542"/>
      <c r="P220" s="542"/>
      <c r="Q220" s="542"/>
      <c r="R220" s="542"/>
      <c r="S220" s="542"/>
      <c r="T220" s="542"/>
      <c r="U220" s="542"/>
      <c r="V220" s="542"/>
      <c r="W220" s="542"/>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1000"/>
  <sheetViews>
    <sheetView showGridLines="0" workbookViewId="0">
      <pane xSplit="7" ySplit="4" topLeftCell="H5" activePane="bottomRight" state="frozen"/>
      <selection pane="topRight" activeCell="H1" sqref="H1"/>
      <selection pane="bottomLeft" activeCell="A5" sqref="A5"/>
      <selection pane="bottomRight" activeCell="H5" sqref="H5"/>
    </sheetView>
  </sheetViews>
  <sheetFormatPr defaultColWidth="11.1640625" defaultRowHeight="15" customHeight="1"/>
  <cols>
    <col min="1" max="1" width="6.1640625" customWidth="1"/>
    <col min="2" max="2" width="10.33203125" customWidth="1"/>
    <col min="3" max="3" width="16.5" customWidth="1"/>
    <col min="4" max="4" width="10.33203125" customWidth="1"/>
    <col min="5" max="5" width="8.08203125" customWidth="1"/>
    <col min="6" max="6" width="6.5" customWidth="1"/>
    <col min="7" max="7" width="8.5" customWidth="1"/>
    <col min="8" max="38" width="3.6640625" customWidth="1"/>
  </cols>
  <sheetData>
    <row r="1" spans="1:38" ht="21" customHeight="1">
      <c r="A1" s="101"/>
      <c r="C1" s="1219" t="s">
        <v>251</v>
      </c>
      <c r="D1" s="1241">
        <v>45597</v>
      </c>
      <c r="H1" s="526" t="s">
        <v>356</v>
      </c>
    </row>
    <row r="2" spans="1:38" ht="15.75" customHeight="1">
      <c r="A2" s="101"/>
      <c r="C2" s="1221"/>
      <c r="D2" s="1242"/>
    </row>
    <row r="3" spans="1:38" ht="15.75" customHeight="1">
      <c r="A3" s="1630" t="s">
        <v>252</v>
      </c>
      <c r="B3" s="1628" t="s">
        <v>254</v>
      </c>
      <c r="C3" s="1628" t="s">
        <v>255</v>
      </c>
      <c r="D3" s="1720" t="s">
        <v>12</v>
      </c>
      <c r="E3" s="1719" t="s">
        <v>210</v>
      </c>
      <c r="F3" s="1628" t="s">
        <v>256</v>
      </c>
      <c r="G3" s="1628" t="s">
        <v>257</v>
      </c>
      <c r="H3" s="1243">
        <f>+D1</f>
        <v>45597</v>
      </c>
      <c r="I3" s="1243">
        <f t="shared" ref="I3:AL3" si="0">+H3+1</f>
        <v>45598</v>
      </c>
      <c r="J3" s="1243">
        <f t="shared" si="0"/>
        <v>45599</v>
      </c>
      <c r="K3" s="1243">
        <f t="shared" si="0"/>
        <v>45600</v>
      </c>
      <c r="L3" s="1243">
        <f t="shared" si="0"/>
        <v>45601</v>
      </c>
      <c r="M3" s="1243">
        <f t="shared" si="0"/>
        <v>45602</v>
      </c>
      <c r="N3" s="1243">
        <f t="shared" si="0"/>
        <v>45603</v>
      </c>
      <c r="O3" s="1243">
        <f t="shared" si="0"/>
        <v>45604</v>
      </c>
      <c r="P3" s="1243">
        <f t="shared" si="0"/>
        <v>45605</v>
      </c>
      <c r="Q3" s="1243">
        <f t="shared" si="0"/>
        <v>45606</v>
      </c>
      <c r="R3" s="1243">
        <f t="shared" si="0"/>
        <v>45607</v>
      </c>
      <c r="S3" s="1243">
        <f t="shared" si="0"/>
        <v>45608</v>
      </c>
      <c r="T3" s="1243">
        <f t="shared" si="0"/>
        <v>45609</v>
      </c>
      <c r="U3" s="1243">
        <f t="shared" si="0"/>
        <v>45610</v>
      </c>
      <c r="V3" s="1243">
        <f t="shared" si="0"/>
        <v>45611</v>
      </c>
      <c r="W3" s="1243">
        <f t="shared" si="0"/>
        <v>45612</v>
      </c>
      <c r="X3" s="1243">
        <f t="shared" si="0"/>
        <v>45613</v>
      </c>
      <c r="Y3" s="1243">
        <f t="shared" si="0"/>
        <v>45614</v>
      </c>
      <c r="Z3" s="1243">
        <f t="shared" si="0"/>
        <v>45615</v>
      </c>
      <c r="AA3" s="1243">
        <f t="shared" si="0"/>
        <v>45616</v>
      </c>
      <c r="AB3" s="1243">
        <f t="shared" si="0"/>
        <v>45617</v>
      </c>
      <c r="AC3" s="1243">
        <f t="shared" si="0"/>
        <v>45618</v>
      </c>
      <c r="AD3" s="1243">
        <f t="shared" si="0"/>
        <v>45619</v>
      </c>
      <c r="AE3" s="1243">
        <f t="shared" si="0"/>
        <v>45620</v>
      </c>
      <c r="AF3" s="1243">
        <f t="shared" si="0"/>
        <v>45621</v>
      </c>
      <c r="AG3" s="1243">
        <f t="shared" si="0"/>
        <v>45622</v>
      </c>
      <c r="AH3" s="1243">
        <f t="shared" si="0"/>
        <v>45623</v>
      </c>
      <c r="AI3" s="1243">
        <f t="shared" si="0"/>
        <v>45624</v>
      </c>
      <c r="AJ3" s="1243">
        <f t="shared" si="0"/>
        <v>45625</v>
      </c>
      <c r="AK3" s="1243">
        <f t="shared" si="0"/>
        <v>45626</v>
      </c>
      <c r="AL3" s="1243">
        <f t="shared" si="0"/>
        <v>45627</v>
      </c>
    </row>
    <row r="4" spans="1:38" ht="15.75" customHeight="1">
      <c r="A4" s="1539"/>
      <c r="B4" s="1539"/>
      <c r="C4" s="1539"/>
      <c r="D4" s="1539"/>
      <c r="E4" s="1539"/>
      <c r="F4" s="1539"/>
      <c r="G4" s="1539"/>
      <c r="H4" s="1244" t="str">
        <f t="shared" ref="H4:AK4" si="1">+IF(WEEKDAY(H3)=1, "CN", "T"&amp;WEEKDAY(H3))</f>
        <v>T6</v>
      </c>
      <c r="I4" s="1244" t="str">
        <f t="shared" si="1"/>
        <v>T7</v>
      </c>
      <c r="J4" s="1244" t="str">
        <f t="shared" si="1"/>
        <v>CN</v>
      </c>
      <c r="K4" s="1244" t="str">
        <f t="shared" si="1"/>
        <v>T2</v>
      </c>
      <c r="L4" s="1244" t="str">
        <f t="shared" si="1"/>
        <v>T3</v>
      </c>
      <c r="M4" s="1244" t="str">
        <f t="shared" si="1"/>
        <v>T4</v>
      </c>
      <c r="N4" s="1244" t="str">
        <f t="shared" si="1"/>
        <v>T5</v>
      </c>
      <c r="O4" s="1244" t="str">
        <f t="shared" si="1"/>
        <v>T6</v>
      </c>
      <c r="P4" s="1244" t="str">
        <f t="shared" si="1"/>
        <v>T7</v>
      </c>
      <c r="Q4" s="1244" t="str">
        <f t="shared" si="1"/>
        <v>CN</v>
      </c>
      <c r="R4" s="1244" t="str">
        <f t="shared" si="1"/>
        <v>T2</v>
      </c>
      <c r="S4" s="1244" t="str">
        <f t="shared" si="1"/>
        <v>T3</v>
      </c>
      <c r="T4" s="1244" t="str">
        <f t="shared" si="1"/>
        <v>T4</v>
      </c>
      <c r="U4" s="1244" t="str">
        <f t="shared" si="1"/>
        <v>T5</v>
      </c>
      <c r="V4" s="1244" t="str">
        <f t="shared" si="1"/>
        <v>T6</v>
      </c>
      <c r="W4" s="1244" t="str">
        <f t="shared" si="1"/>
        <v>T7</v>
      </c>
      <c r="X4" s="1244" t="str">
        <f t="shared" si="1"/>
        <v>CN</v>
      </c>
      <c r="Y4" s="1244" t="str">
        <f t="shared" si="1"/>
        <v>T2</v>
      </c>
      <c r="Z4" s="1244" t="str">
        <f t="shared" si="1"/>
        <v>T3</v>
      </c>
      <c r="AA4" s="1244" t="str">
        <f t="shared" si="1"/>
        <v>T4</v>
      </c>
      <c r="AB4" s="1244" t="str">
        <f t="shared" si="1"/>
        <v>T5</v>
      </c>
      <c r="AC4" s="1244" t="str">
        <f t="shared" si="1"/>
        <v>T6</v>
      </c>
      <c r="AD4" s="1244" t="str">
        <f t="shared" si="1"/>
        <v>T7</v>
      </c>
      <c r="AE4" s="1244" t="str">
        <f t="shared" si="1"/>
        <v>CN</v>
      </c>
      <c r="AF4" s="1244" t="str">
        <f t="shared" si="1"/>
        <v>T2</v>
      </c>
      <c r="AG4" s="1244" t="str">
        <f t="shared" si="1"/>
        <v>T3</v>
      </c>
      <c r="AH4" s="1244" t="str">
        <f t="shared" si="1"/>
        <v>T4</v>
      </c>
      <c r="AI4" s="1244" t="str">
        <f t="shared" si="1"/>
        <v>T5</v>
      </c>
      <c r="AJ4" s="1244" t="str">
        <f t="shared" si="1"/>
        <v>T6</v>
      </c>
      <c r="AK4" s="1244" t="str">
        <f t="shared" si="1"/>
        <v>T7</v>
      </c>
      <c r="AL4" s="1244"/>
    </row>
    <row r="5" spans="1:38" ht="15.75" customHeight="1">
      <c r="A5" s="122">
        <f t="shared" ref="A5:A33" si="2">+ROW()-4</f>
        <v>1</v>
      </c>
      <c r="B5" s="10" t="s">
        <v>274</v>
      </c>
      <c r="C5" s="11" t="s">
        <v>275</v>
      </c>
      <c r="D5" s="608">
        <v>978286576</v>
      </c>
      <c r="E5" s="10">
        <v>0.95</v>
      </c>
      <c r="F5" s="11"/>
      <c r="G5" s="11" t="s">
        <v>276</v>
      </c>
      <c r="H5" s="1245" t="s">
        <v>262</v>
      </c>
      <c r="I5" s="1246" t="s">
        <v>262</v>
      </c>
      <c r="J5" s="1246" t="s">
        <v>262</v>
      </c>
      <c r="K5" s="1246" t="s">
        <v>262</v>
      </c>
      <c r="L5" s="1246" t="s">
        <v>262</v>
      </c>
      <c r="M5" s="1246" t="s">
        <v>262</v>
      </c>
      <c r="N5" s="1246" t="s">
        <v>262</v>
      </c>
      <c r="O5" s="1246" t="s">
        <v>262</v>
      </c>
      <c r="P5" s="1246" t="s">
        <v>262</v>
      </c>
      <c r="Q5" s="1246" t="s">
        <v>262</v>
      </c>
      <c r="R5" s="1246" t="s">
        <v>262</v>
      </c>
      <c r="S5" s="1246" t="s">
        <v>262</v>
      </c>
      <c r="T5" s="1246" t="s">
        <v>262</v>
      </c>
      <c r="U5" s="1246" t="s">
        <v>262</v>
      </c>
      <c r="V5" s="1246" t="s">
        <v>262</v>
      </c>
      <c r="W5" s="1246" t="s">
        <v>262</v>
      </c>
      <c r="X5" s="1246" t="s">
        <v>262</v>
      </c>
      <c r="Y5" s="1246" t="s">
        <v>262</v>
      </c>
      <c r="Z5" s="1247" t="s">
        <v>261</v>
      </c>
      <c r="AA5" s="1247" t="s">
        <v>261</v>
      </c>
      <c r="AB5" s="1246" t="s">
        <v>262</v>
      </c>
      <c r="AC5" s="1246" t="s">
        <v>262</v>
      </c>
      <c r="AD5" s="1246" t="s">
        <v>262</v>
      </c>
      <c r="AE5" s="1246" t="s">
        <v>262</v>
      </c>
      <c r="AF5" s="1248" t="s">
        <v>262</v>
      </c>
      <c r="AG5" s="1248" t="s">
        <v>262</v>
      </c>
      <c r="AH5" s="1248" t="s">
        <v>262</v>
      </c>
      <c r="AI5" s="1248" t="s">
        <v>262</v>
      </c>
      <c r="AJ5" s="1248" t="s">
        <v>262</v>
      </c>
      <c r="AK5" s="1248" t="s">
        <v>262</v>
      </c>
      <c r="AL5" s="1248"/>
    </row>
    <row r="6" spans="1:38" ht="15.75" customHeight="1">
      <c r="A6" s="122">
        <f t="shared" si="2"/>
        <v>2</v>
      </c>
      <c r="B6" s="10" t="s">
        <v>268</v>
      </c>
      <c r="C6" s="11" t="s">
        <v>269</v>
      </c>
      <c r="D6" s="608">
        <v>387151811</v>
      </c>
      <c r="E6" s="11">
        <v>1.9</v>
      </c>
      <c r="F6" s="11"/>
      <c r="G6" s="11" t="s">
        <v>270</v>
      </c>
      <c r="H6" s="1249" t="s">
        <v>261</v>
      </c>
      <c r="I6" s="1248" t="s">
        <v>262</v>
      </c>
      <c r="J6" s="1248" t="s">
        <v>262</v>
      </c>
      <c r="K6" s="1248" t="s">
        <v>262</v>
      </c>
      <c r="L6" s="1248" t="s">
        <v>262</v>
      </c>
      <c r="M6" s="1248" t="s">
        <v>262</v>
      </c>
      <c r="N6" s="1248" t="s">
        <v>262</v>
      </c>
      <c r="O6" s="1250" t="s">
        <v>261</v>
      </c>
      <c r="P6" s="1248" t="s">
        <v>262</v>
      </c>
      <c r="Q6" s="1248" t="s">
        <v>262</v>
      </c>
      <c r="R6" s="1248" t="s">
        <v>262</v>
      </c>
      <c r="S6" s="1248" t="s">
        <v>262</v>
      </c>
      <c r="T6" s="1248" t="s">
        <v>262</v>
      </c>
      <c r="U6" s="1248" t="s">
        <v>262</v>
      </c>
      <c r="V6" s="1248" t="s">
        <v>262</v>
      </c>
      <c r="W6" s="1248" t="s">
        <v>262</v>
      </c>
      <c r="X6" s="1248" t="s">
        <v>262</v>
      </c>
      <c r="Y6" s="1248" t="s">
        <v>262</v>
      </c>
      <c r="Z6" s="1248" t="s">
        <v>262</v>
      </c>
      <c r="AA6" s="1248" t="s">
        <v>262</v>
      </c>
      <c r="AB6" s="1248" t="s">
        <v>262</v>
      </c>
      <c r="AC6" s="1248" t="s">
        <v>262</v>
      </c>
      <c r="AD6" s="1248" t="s">
        <v>262</v>
      </c>
      <c r="AE6" s="1248" t="s">
        <v>262</v>
      </c>
      <c r="AF6" s="1248" t="s">
        <v>261</v>
      </c>
      <c r="AG6" s="1248" t="s">
        <v>262</v>
      </c>
      <c r="AH6" s="1248" t="s">
        <v>261</v>
      </c>
      <c r="AI6" s="1248" t="s">
        <v>262</v>
      </c>
      <c r="AJ6" s="1248" t="s">
        <v>262</v>
      </c>
      <c r="AK6" s="1248" t="s">
        <v>262</v>
      </c>
      <c r="AL6" s="1248"/>
    </row>
    <row r="7" spans="1:38" ht="15.75" customHeight="1">
      <c r="A7" s="1251">
        <f t="shared" si="2"/>
        <v>3</v>
      </c>
      <c r="B7" s="264" t="s">
        <v>163</v>
      </c>
      <c r="C7" s="1252" t="s">
        <v>164</v>
      </c>
      <c r="D7" s="1253">
        <v>966353312</v>
      </c>
      <c r="E7" s="264">
        <v>3.5</v>
      </c>
      <c r="F7" s="264"/>
      <c r="G7" s="264" t="s">
        <v>280</v>
      </c>
      <c r="H7" s="1254" t="s">
        <v>262</v>
      </c>
      <c r="I7" s="1254" t="s">
        <v>262</v>
      </c>
      <c r="J7" s="1254" t="s">
        <v>261</v>
      </c>
      <c r="K7" s="1254" t="s">
        <v>262</v>
      </c>
      <c r="L7" s="1254" t="s">
        <v>262</v>
      </c>
      <c r="M7" s="1254" t="s">
        <v>262</v>
      </c>
      <c r="N7" s="1254" t="s">
        <v>262</v>
      </c>
      <c r="O7" s="1254" t="s">
        <v>262</v>
      </c>
      <c r="P7" s="1254" t="s">
        <v>262</v>
      </c>
      <c r="Q7" s="1254" t="s">
        <v>261</v>
      </c>
      <c r="R7" s="1254" t="s">
        <v>262</v>
      </c>
      <c r="S7" s="1254" t="s">
        <v>262</v>
      </c>
      <c r="T7" s="1254" t="s">
        <v>262</v>
      </c>
      <c r="U7" s="1254" t="s">
        <v>262</v>
      </c>
      <c r="V7" s="1254" t="s">
        <v>262</v>
      </c>
      <c r="W7" s="1254" t="s">
        <v>262</v>
      </c>
      <c r="X7" s="1254" t="s">
        <v>261</v>
      </c>
      <c r="Y7" s="1254" t="s">
        <v>262</v>
      </c>
      <c r="Z7" s="1254" t="s">
        <v>261</v>
      </c>
      <c r="AA7" s="1254" t="s">
        <v>262</v>
      </c>
      <c r="AB7" s="1254" t="s">
        <v>262</v>
      </c>
      <c r="AC7" s="1254" t="s">
        <v>262</v>
      </c>
      <c r="AD7" s="1254" t="s">
        <v>262</v>
      </c>
      <c r="AE7" s="1254" t="s">
        <v>261</v>
      </c>
      <c r="AF7" s="1254" t="s">
        <v>262</v>
      </c>
      <c r="AG7" s="1254" t="s">
        <v>262</v>
      </c>
      <c r="AH7" s="1254" t="s">
        <v>262</v>
      </c>
      <c r="AI7" s="1254" t="s">
        <v>262</v>
      </c>
      <c r="AJ7" s="1254" t="s">
        <v>262</v>
      </c>
      <c r="AK7" s="1254" t="s">
        <v>262</v>
      </c>
      <c r="AL7" s="1254"/>
    </row>
    <row r="8" spans="1:38" ht="15.75" customHeight="1">
      <c r="A8" s="1251">
        <f t="shared" si="2"/>
        <v>4</v>
      </c>
      <c r="B8" s="264" t="s">
        <v>134</v>
      </c>
      <c r="C8" s="264" t="s">
        <v>216</v>
      </c>
      <c r="D8" s="1255">
        <v>326522825</v>
      </c>
      <c r="E8" s="264">
        <v>2.5</v>
      </c>
      <c r="F8" s="264"/>
      <c r="G8" s="264" t="s">
        <v>280</v>
      </c>
      <c r="H8" s="1254" t="s">
        <v>262</v>
      </c>
      <c r="I8" s="1254" t="s">
        <v>262</v>
      </c>
      <c r="J8" s="1254" t="s">
        <v>261</v>
      </c>
      <c r="K8" s="1254" t="s">
        <v>262</v>
      </c>
      <c r="L8" s="1254" t="s">
        <v>262</v>
      </c>
      <c r="M8" s="1254" t="s">
        <v>262</v>
      </c>
      <c r="N8" s="1254" t="s">
        <v>262</v>
      </c>
      <c r="O8" s="1254" t="s">
        <v>262</v>
      </c>
      <c r="P8" s="1254" t="s">
        <v>261</v>
      </c>
      <c r="Q8" s="1254" t="s">
        <v>261</v>
      </c>
      <c r="R8" s="1254" t="s">
        <v>262</v>
      </c>
      <c r="S8" s="1254" t="s">
        <v>262</v>
      </c>
      <c r="T8" s="1254" t="s">
        <v>262</v>
      </c>
      <c r="U8" s="1254" t="s">
        <v>261</v>
      </c>
      <c r="V8" s="1254" t="s">
        <v>261</v>
      </c>
      <c r="W8" s="1254" t="s">
        <v>261</v>
      </c>
      <c r="X8" s="1254" t="s">
        <v>261</v>
      </c>
      <c r="Y8" s="1254" t="s">
        <v>262</v>
      </c>
      <c r="Z8" s="1254" t="s">
        <v>262</v>
      </c>
      <c r="AA8" s="1254" t="s">
        <v>262</v>
      </c>
      <c r="AB8" s="1254" t="s">
        <v>262</v>
      </c>
      <c r="AC8" s="1254" t="s">
        <v>262</v>
      </c>
      <c r="AD8" s="1254" t="s">
        <v>262</v>
      </c>
      <c r="AE8" s="1254" t="s">
        <v>261</v>
      </c>
      <c r="AF8" s="1254" t="s">
        <v>262</v>
      </c>
      <c r="AG8" s="1254" t="s">
        <v>262</v>
      </c>
      <c r="AH8" s="1254" t="s">
        <v>262</v>
      </c>
      <c r="AI8" s="1254" t="s">
        <v>262</v>
      </c>
      <c r="AJ8" s="1254" t="s">
        <v>262</v>
      </c>
      <c r="AK8" s="1254" t="s">
        <v>262</v>
      </c>
      <c r="AL8" s="1254"/>
    </row>
    <row r="9" spans="1:38" ht="15.75" customHeight="1">
      <c r="A9" s="1251">
        <f t="shared" si="2"/>
        <v>5</v>
      </c>
      <c r="B9" s="264" t="s">
        <v>153</v>
      </c>
      <c r="C9" s="1256" t="s">
        <v>154</v>
      </c>
      <c r="D9" s="1253">
        <v>398232148</v>
      </c>
      <c r="E9" s="264">
        <v>2.5</v>
      </c>
      <c r="F9" s="264"/>
      <c r="G9" s="264" t="s">
        <v>280</v>
      </c>
      <c r="H9" s="1254"/>
      <c r="I9" s="1254"/>
      <c r="J9" s="1254"/>
      <c r="K9" s="1254" t="s">
        <v>262</v>
      </c>
      <c r="L9" s="1254" t="s">
        <v>262</v>
      </c>
      <c r="M9" s="1254" t="s">
        <v>262</v>
      </c>
      <c r="N9" s="1254" t="s">
        <v>261</v>
      </c>
      <c r="O9" s="1254" t="s">
        <v>261</v>
      </c>
      <c r="P9" s="1254" t="s">
        <v>262</v>
      </c>
      <c r="Q9" s="1254" t="s">
        <v>261</v>
      </c>
      <c r="R9" s="1254" t="s">
        <v>262</v>
      </c>
      <c r="S9" s="1254" t="s">
        <v>261</v>
      </c>
      <c r="T9" s="1254" t="s">
        <v>262</v>
      </c>
      <c r="U9" s="1254" t="s">
        <v>262</v>
      </c>
      <c r="V9" s="1254" t="s">
        <v>262</v>
      </c>
      <c r="W9" s="1254" t="s">
        <v>262</v>
      </c>
      <c r="X9" s="1254" t="s">
        <v>261</v>
      </c>
      <c r="Y9" s="1254" t="s">
        <v>262</v>
      </c>
      <c r="Z9" s="1254" t="s">
        <v>262</v>
      </c>
      <c r="AA9" s="1254" t="s">
        <v>262</v>
      </c>
      <c r="AB9" s="1254" t="s">
        <v>262</v>
      </c>
      <c r="AC9" s="1254" t="s">
        <v>262</v>
      </c>
      <c r="AD9" s="1254" t="s">
        <v>262</v>
      </c>
      <c r="AE9" s="1254" t="s">
        <v>261</v>
      </c>
      <c r="AF9" s="1254" t="s">
        <v>262</v>
      </c>
      <c r="AG9" s="1254" t="s">
        <v>261</v>
      </c>
      <c r="AH9" s="1254" t="s">
        <v>261</v>
      </c>
      <c r="AI9" s="1254" t="s">
        <v>262</v>
      </c>
      <c r="AJ9" s="1254" t="s">
        <v>262</v>
      </c>
      <c r="AK9" s="1254" t="s">
        <v>262</v>
      </c>
      <c r="AL9" s="1254"/>
    </row>
    <row r="10" spans="1:38" ht="15.75" customHeight="1">
      <c r="A10" s="122">
        <f t="shared" si="2"/>
        <v>6</v>
      </c>
      <c r="B10" s="10" t="s">
        <v>287</v>
      </c>
      <c r="C10" s="11" t="s">
        <v>288</v>
      </c>
      <c r="D10" s="608"/>
      <c r="E10" s="10"/>
      <c r="F10" s="11"/>
      <c r="G10" s="11" t="s">
        <v>280</v>
      </c>
      <c r="H10" s="1245"/>
      <c r="I10" s="1246"/>
      <c r="J10" s="1246"/>
      <c r="K10" s="1246"/>
      <c r="L10" s="1246"/>
      <c r="M10" s="1246"/>
      <c r="N10" s="1246"/>
      <c r="O10" s="1246"/>
      <c r="P10" s="1246"/>
      <c r="Q10" s="1246"/>
      <c r="R10" s="1246"/>
      <c r="S10" s="1246"/>
      <c r="T10" s="1246"/>
      <c r="U10" s="1246"/>
      <c r="V10" s="1246"/>
      <c r="W10" s="1246"/>
      <c r="X10" s="1246"/>
      <c r="Y10" s="1246" t="s">
        <v>262</v>
      </c>
      <c r="Z10" s="1246" t="s">
        <v>262</v>
      </c>
      <c r="AA10" s="1246" t="s">
        <v>262</v>
      </c>
      <c r="AB10" s="1246" t="s">
        <v>262</v>
      </c>
      <c r="AC10" s="1246" t="s">
        <v>262</v>
      </c>
      <c r="AD10" s="1246" t="s">
        <v>262</v>
      </c>
      <c r="AE10" s="1246" t="s">
        <v>261</v>
      </c>
      <c r="AF10" s="1246" t="s">
        <v>262</v>
      </c>
      <c r="AG10" s="1246" t="s">
        <v>262</v>
      </c>
      <c r="AH10" s="1246" t="s">
        <v>262</v>
      </c>
      <c r="AI10" s="1246" t="s">
        <v>262</v>
      </c>
      <c r="AJ10" s="1246" t="s">
        <v>262</v>
      </c>
      <c r="AK10" s="1246" t="s">
        <v>262</v>
      </c>
      <c r="AL10" s="1248"/>
    </row>
    <row r="11" spans="1:38" ht="15.75" customHeight="1">
      <c r="A11" s="1257">
        <f t="shared" si="2"/>
        <v>7</v>
      </c>
      <c r="B11" s="61" t="s">
        <v>41</v>
      </c>
      <c r="C11" s="61" t="s">
        <v>17</v>
      </c>
      <c r="D11" s="62">
        <v>964343887</v>
      </c>
      <c r="E11" s="61">
        <v>6.5</v>
      </c>
      <c r="F11" s="1258">
        <v>420</v>
      </c>
      <c r="G11" s="61" t="s">
        <v>256</v>
      </c>
      <c r="H11" s="1254" t="s">
        <v>712</v>
      </c>
      <c r="I11" s="1254" t="s">
        <v>2030</v>
      </c>
      <c r="J11" s="1254" t="s">
        <v>261</v>
      </c>
      <c r="K11" s="1254" t="s">
        <v>712</v>
      </c>
      <c r="L11" s="1254" t="s">
        <v>282</v>
      </c>
      <c r="M11" s="1254" t="s">
        <v>282</v>
      </c>
      <c r="N11" s="1254" t="s">
        <v>282</v>
      </c>
      <c r="O11" s="1254" t="s">
        <v>712</v>
      </c>
      <c r="P11" s="1254" t="s">
        <v>261</v>
      </c>
      <c r="Q11" s="1254" t="s">
        <v>2030</v>
      </c>
      <c r="R11" s="1254" t="s">
        <v>262</v>
      </c>
      <c r="S11" s="1254" t="s">
        <v>282</v>
      </c>
      <c r="T11" s="1254" t="s">
        <v>282</v>
      </c>
      <c r="U11" s="1254" t="s">
        <v>282</v>
      </c>
      <c r="V11" s="1254" t="s">
        <v>261</v>
      </c>
      <c r="W11" s="1254" t="s">
        <v>2030</v>
      </c>
      <c r="X11" s="1254" t="s">
        <v>2030</v>
      </c>
      <c r="Y11" s="1254" t="s">
        <v>282</v>
      </c>
      <c r="Z11" s="1254" t="s">
        <v>282</v>
      </c>
      <c r="AA11" s="1254" t="s">
        <v>282</v>
      </c>
      <c r="AB11" s="1254" t="s">
        <v>262</v>
      </c>
      <c r="AC11" s="1254" t="s">
        <v>282</v>
      </c>
      <c r="AD11" s="1254" t="s">
        <v>261</v>
      </c>
      <c r="AE11" s="1254" t="s">
        <v>2030</v>
      </c>
      <c r="AF11" s="1254" t="s">
        <v>282</v>
      </c>
      <c r="AG11" s="1254" t="s">
        <v>712</v>
      </c>
      <c r="AH11" s="1254" t="s">
        <v>262</v>
      </c>
      <c r="AI11" s="1254" t="s">
        <v>282</v>
      </c>
      <c r="AJ11" s="1254" t="s">
        <v>282</v>
      </c>
      <c r="AK11" s="1254" t="s">
        <v>282</v>
      </c>
      <c r="AL11" s="1254"/>
    </row>
    <row r="12" spans="1:38" ht="15.75" customHeight="1">
      <c r="A12" s="1257">
        <f t="shared" si="2"/>
        <v>8</v>
      </c>
      <c r="B12" s="61" t="s">
        <v>36</v>
      </c>
      <c r="C12" s="61" t="s">
        <v>37</v>
      </c>
      <c r="D12" s="62">
        <v>967884730</v>
      </c>
      <c r="E12" s="61">
        <v>6.5</v>
      </c>
      <c r="F12" s="61">
        <v>420</v>
      </c>
      <c r="G12" s="61" t="s">
        <v>256</v>
      </c>
      <c r="H12" s="1254" t="s">
        <v>272</v>
      </c>
      <c r="I12" s="1254" t="s">
        <v>272</v>
      </c>
      <c r="J12" s="1254" t="s">
        <v>272</v>
      </c>
      <c r="K12" s="1254" t="s">
        <v>272</v>
      </c>
      <c r="L12" s="1254" t="s">
        <v>272</v>
      </c>
      <c r="M12" s="1254" t="s">
        <v>282</v>
      </c>
      <c r="N12" s="1254" t="s">
        <v>282</v>
      </c>
      <c r="O12" s="1254" t="s">
        <v>282</v>
      </c>
      <c r="P12" s="1254" t="s">
        <v>282</v>
      </c>
      <c r="Q12" s="1254" t="s">
        <v>261</v>
      </c>
      <c r="R12" s="1254" t="s">
        <v>262</v>
      </c>
      <c r="S12" s="1254" t="s">
        <v>282</v>
      </c>
      <c r="T12" s="1254" t="s">
        <v>282</v>
      </c>
      <c r="U12" s="1254" t="s">
        <v>262</v>
      </c>
      <c r="V12" s="1254" t="s">
        <v>282</v>
      </c>
      <c r="W12" s="1254" t="s">
        <v>282</v>
      </c>
      <c r="X12" s="1254" t="s">
        <v>282</v>
      </c>
      <c r="Y12" s="1254" t="s">
        <v>282</v>
      </c>
      <c r="Z12" s="1254" t="s">
        <v>262</v>
      </c>
      <c r="AA12" s="1254" t="s">
        <v>282</v>
      </c>
      <c r="AB12" s="1254" t="s">
        <v>282</v>
      </c>
      <c r="AC12" s="1254" t="s">
        <v>262</v>
      </c>
      <c r="AD12" s="1254" t="s">
        <v>282</v>
      </c>
      <c r="AE12" s="1254" t="s">
        <v>261</v>
      </c>
      <c r="AF12" s="1254" t="s">
        <v>262</v>
      </c>
      <c r="AG12" s="1254" t="s">
        <v>282</v>
      </c>
      <c r="AH12" s="1254" t="s">
        <v>282</v>
      </c>
      <c r="AI12" s="1254" t="s">
        <v>282</v>
      </c>
      <c r="AJ12" s="1254" t="s">
        <v>282</v>
      </c>
      <c r="AK12" s="1254" t="s">
        <v>262</v>
      </c>
      <c r="AL12" s="1254"/>
    </row>
    <row r="13" spans="1:38" ht="15.75" customHeight="1">
      <c r="A13" s="1257">
        <f t="shared" si="2"/>
        <v>9</v>
      </c>
      <c r="B13" s="61" t="s">
        <v>30</v>
      </c>
      <c r="C13" s="61" t="s">
        <v>74</v>
      </c>
      <c r="D13" s="63">
        <v>923453896</v>
      </c>
      <c r="E13" s="61">
        <v>6.5</v>
      </c>
      <c r="F13" s="61">
        <v>420</v>
      </c>
      <c r="G13" s="61" t="s">
        <v>256</v>
      </c>
      <c r="H13" s="1254"/>
      <c r="I13" s="1254"/>
      <c r="J13" s="1254"/>
      <c r="K13" s="1254"/>
      <c r="L13" s="1254" t="s">
        <v>262</v>
      </c>
      <c r="M13" s="1254" t="s">
        <v>262</v>
      </c>
      <c r="N13" s="1254" t="s">
        <v>282</v>
      </c>
      <c r="O13" s="1254" t="s">
        <v>282</v>
      </c>
      <c r="P13" s="1254" t="s">
        <v>2030</v>
      </c>
      <c r="Q13" s="1254" t="s">
        <v>2030</v>
      </c>
      <c r="R13" s="1254" t="s">
        <v>296</v>
      </c>
      <c r="S13" s="1254" t="s">
        <v>282</v>
      </c>
      <c r="T13" s="1254" t="s">
        <v>282</v>
      </c>
      <c r="U13" s="1254" t="s">
        <v>296</v>
      </c>
      <c r="V13" s="1254" t="s">
        <v>282</v>
      </c>
      <c r="W13" s="1254" t="s">
        <v>282</v>
      </c>
      <c r="X13" s="1254" t="s">
        <v>261</v>
      </c>
      <c r="Y13" s="1254" t="s">
        <v>296</v>
      </c>
      <c r="Z13" s="1254" t="s">
        <v>262</v>
      </c>
      <c r="AA13" s="1254" t="s">
        <v>282</v>
      </c>
      <c r="AB13" s="1254" t="s">
        <v>282</v>
      </c>
      <c r="AC13" s="1254" t="s">
        <v>282</v>
      </c>
      <c r="AD13" s="1254" t="s">
        <v>296</v>
      </c>
      <c r="AE13" s="1254" t="s">
        <v>261</v>
      </c>
      <c r="AF13" s="1254" t="s">
        <v>282</v>
      </c>
      <c r="AG13" s="1254" t="s">
        <v>303</v>
      </c>
      <c r="AH13" s="1254" t="s">
        <v>303</v>
      </c>
      <c r="AI13" s="1254" t="s">
        <v>303</v>
      </c>
      <c r="AJ13" s="1254" t="s">
        <v>282</v>
      </c>
      <c r="AK13" s="1254" t="s">
        <v>282</v>
      </c>
      <c r="AL13" s="1254"/>
    </row>
    <row r="14" spans="1:38" ht="15.75" customHeight="1">
      <c r="A14" s="1257">
        <f t="shared" si="2"/>
        <v>10</v>
      </c>
      <c r="B14" s="61" t="s">
        <v>63</v>
      </c>
      <c r="C14" s="61" t="s">
        <v>20</v>
      </c>
      <c r="D14" s="62">
        <v>974392325</v>
      </c>
      <c r="E14" s="61">
        <v>15</v>
      </c>
      <c r="F14" s="61">
        <v>650</v>
      </c>
      <c r="G14" s="61" t="s">
        <v>256</v>
      </c>
      <c r="H14" s="1254" t="s">
        <v>718</v>
      </c>
      <c r="I14" s="1254" t="s">
        <v>718</v>
      </c>
      <c r="J14" s="1254" t="s">
        <v>718</v>
      </c>
      <c r="K14" s="1254" t="s">
        <v>718</v>
      </c>
      <c r="L14" s="1254" t="s">
        <v>718</v>
      </c>
      <c r="M14" s="1254" t="s">
        <v>282</v>
      </c>
      <c r="N14" s="1254" t="s">
        <v>2080</v>
      </c>
      <c r="O14" s="1254" t="s">
        <v>2080</v>
      </c>
      <c r="P14" s="1254" t="s">
        <v>2080</v>
      </c>
      <c r="Q14" s="1254" t="s">
        <v>261</v>
      </c>
      <c r="R14" s="1254" t="s">
        <v>282</v>
      </c>
      <c r="S14" s="1254" t="s">
        <v>282</v>
      </c>
      <c r="T14" s="1254" t="s">
        <v>282</v>
      </c>
      <c r="U14" s="1254" t="s">
        <v>282</v>
      </c>
      <c r="V14" s="1254" t="s">
        <v>712</v>
      </c>
      <c r="W14" s="1254" t="s">
        <v>261</v>
      </c>
      <c r="X14" s="1254" t="s">
        <v>261</v>
      </c>
      <c r="Y14" s="1254" t="s">
        <v>262</v>
      </c>
      <c r="Z14" s="1254" t="s">
        <v>282</v>
      </c>
      <c r="AA14" s="1254" t="s">
        <v>282</v>
      </c>
      <c r="AB14" s="1254" t="s">
        <v>282</v>
      </c>
      <c r="AC14" s="1254" t="s">
        <v>262</v>
      </c>
      <c r="AD14" s="1254" t="s">
        <v>282</v>
      </c>
      <c r="AE14" s="1254" t="s">
        <v>261</v>
      </c>
      <c r="AF14" s="1254" t="s">
        <v>262</v>
      </c>
      <c r="AG14" s="1254" t="s">
        <v>285</v>
      </c>
      <c r="AH14" s="1254" t="s">
        <v>262</v>
      </c>
      <c r="AI14" s="1254" t="s">
        <v>282</v>
      </c>
      <c r="AJ14" s="1254" t="s">
        <v>282</v>
      </c>
      <c r="AK14" s="1254" t="s">
        <v>262</v>
      </c>
      <c r="AL14" s="1254"/>
    </row>
    <row r="15" spans="1:38" ht="15.75" customHeight="1">
      <c r="A15" s="1257">
        <f t="shared" si="2"/>
        <v>11</v>
      </c>
      <c r="B15" s="61" t="s">
        <v>110</v>
      </c>
      <c r="C15" s="61" t="s">
        <v>111</v>
      </c>
      <c r="D15" s="1259">
        <v>981636699</v>
      </c>
      <c r="E15" s="816">
        <v>8</v>
      </c>
      <c r="F15" s="61">
        <v>700</v>
      </c>
      <c r="G15" s="61" t="s">
        <v>256</v>
      </c>
      <c r="H15" s="1254"/>
      <c r="I15" s="1254"/>
      <c r="J15" s="1254"/>
      <c r="K15" s="1254"/>
      <c r="L15" s="1254"/>
      <c r="M15" s="1254"/>
      <c r="N15" s="1254"/>
      <c r="O15" s="1254"/>
      <c r="P15" s="1254"/>
      <c r="Q15" s="1254"/>
      <c r="R15" s="1254"/>
      <c r="S15" s="1254" t="s">
        <v>262</v>
      </c>
      <c r="T15" s="1254" t="s">
        <v>2081</v>
      </c>
      <c r="U15" s="1254" t="s">
        <v>2081</v>
      </c>
      <c r="V15" s="1254" t="s">
        <v>2081</v>
      </c>
      <c r="W15" s="1254" t="s">
        <v>282</v>
      </c>
      <c r="X15" s="1254" t="s">
        <v>2030</v>
      </c>
      <c r="Y15" s="1254" t="s">
        <v>282</v>
      </c>
      <c r="Z15" s="1254" t="s">
        <v>712</v>
      </c>
      <c r="AA15" s="1254" t="s">
        <v>712</v>
      </c>
      <c r="AB15" s="1254" t="s">
        <v>282</v>
      </c>
      <c r="AC15" s="1254" t="s">
        <v>282</v>
      </c>
      <c r="AD15" s="1254" t="s">
        <v>261</v>
      </c>
      <c r="AE15" s="1254" t="s">
        <v>261</v>
      </c>
      <c r="AF15" s="1254" t="s">
        <v>262</v>
      </c>
      <c r="AG15" s="1254" t="s">
        <v>282</v>
      </c>
      <c r="AH15" s="1254" t="s">
        <v>282</v>
      </c>
      <c r="AI15" s="1254" t="s">
        <v>282</v>
      </c>
      <c r="AJ15" s="1254" t="s">
        <v>282</v>
      </c>
      <c r="AK15" s="1254" t="s">
        <v>262</v>
      </c>
      <c r="AL15" s="1254"/>
    </row>
    <row r="16" spans="1:38" ht="15.75" customHeight="1">
      <c r="A16" s="1257">
        <f t="shared" si="2"/>
        <v>12</v>
      </c>
      <c r="B16" s="61" t="s">
        <v>19</v>
      </c>
      <c r="C16" s="61" t="s">
        <v>31</v>
      </c>
      <c r="D16" s="62">
        <v>971106882</v>
      </c>
      <c r="E16" s="816">
        <v>8</v>
      </c>
      <c r="F16" s="61">
        <v>700</v>
      </c>
      <c r="G16" s="61" t="s">
        <v>256</v>
      </c>
      <c r="H16" s="1254" t="s">
        <v>282</v>
      </c>
      <c r="I16" s="1254" t="s">
        <v>261</v>
      </c>
      <c r="J16" s="1254" t="s">
        <v>2030</v>
      </c>
      <c r="K16" s="1254" t="s">
        <v>294</v>
      </c>
      <c r="L16" s="1254" t="s">
        <v>282</v>
      </c>
      <c r="M16" s="1254" t="s">
        <v>282</v>
      </c>
      <c r="N16" s="1254" t="s">
        <v>272</v>
      </c>
      <c r="O16" s="1254" t="s">
        <v>272</v>
      </c>
      <c r="P16" s="1254" t="s">
        <v>261</v>
      </c>
      <c r="Q16" s="1254" t="s">
        <v>261</v>
      </c>
      <c r="R16" s="1254" t="s">
        <v>282</v>
      </c>
      <c r="S16" s="1254" t="s">
        <v>282</v>
      </c>
      <c r="T16" s="1260" t="s">
        <v>261</v>
      </c>
      <c r="U16" s="1260" t="s">
        <v>261</v>
      </c>
      <c r="V16" s="1260" t="s">
        <v>261</v>
      </c>
      <c r="W16" s="1260" t="s">
        <v>261</v>
      </c>
      <c r="X16" s="1260" t="s">
        <v>261</v>
      </c>
      <c r="Y16" s="1254" t="s">
        <v>282</v>
      </c>
      <c r="Z16" s="1254" t="s">
        <v>282</v>
      </c>
      <c r="AA16" s="1254" t="s">
        <v>282</v>
      </c>
      <c r="AB16" s="1254" t="s">
        <v>282</v>
      </c>
      <c r="AC16" s="1254" t="s">
        <v>261</v>
      </c>
      <c r="AD16" s="1254" t="s">
        <v>282</v>
      </c>
      <c r="AE16" s="1254" t="s">
        <v>282</v>
      </c>
      <c r="AF16" s="1254" t="s">
        <v>282</v>
      </c>
      <c r="AG16" s="1254" t="s">
        <v>282</v>
      </c>
      <c r="AH16" s="1254" t="s">
        <v>262</v>
      </c>
      <c r="AI16" s="1254" t="s">
        <v>282</v>
      </c>
      <c r="AJ16" s="1254" t="s">
        <v>282</v>
      </c>
      <c r="AK16" s="1254" t="s">
        <v>262</v>
      </c>
      <c r="AL16" s="1254" t="s">
        <v>712</v>
      </c>
    </row>
    <row r="17" spans="1:38" ht="15.75" customHeight="1">
      <c r="A17" s="1257">
        <f t="shared" si="2"/>
        <v>13</v>
      </c>
      <c r="B17" s="61" t="s">
        <v>16</v>
      </c>
      <c r="C17" s="61" t="s">
        <v>324</v>
      </c>
      <c r="D17" s="62">
        <v>974072826</v>
      </c>
      <c r="E17" s="816">
        <v>5.5</v>
      </c>
      <c r="F17" s="61">
        <v>320</v>
      </c>
      <c r="G17" s="61"/>
      <c r="H17" s="1254"/>
      <c r="I17" s="1254"/>
      <c r="J17" s="1254"/>
      <c r="K17" s="1254"/>
      <c r="L17" s="1254"/>
      <c r="M17" s="1254"/>
      <c r="N17" s="1254"/>
      <c r="O17" s="1254"/>
      <c r="P17" s="1254"/>
      <c r="Q17" s="1254"/>
      <c r="R17" s="1254"/>
      <c r="S17" s="1254"/>
      <c r="T17" s="1254"/>
      <c r="U17" s="1254"/>
      <c r="V17" s="1254"/>
      <c r="W17" s="1254"/>
      <c r="X17" s="1254"/>
      <c r="Y17" s="1254"/>
      <c r="Z17" s="1254"/>
      <c r="AA17" s="1254"/>
      <c r="AB17" s="1254"/>
      <c r="AC17" s="1254"/>
      <c r="AD17" s="1254"/>
      <c r="AE17" s="1254"/>
      <c r="AF17" s="1254" t="s">
        <v>262</v>
      </c>
      <c r="AG17" s="1254" t="s">
        <v>282</v>
      </c>
      <c r="AH17" s="1254" t="s">
        <v>282</v>
      </c>
      <c r="AI17" s="1254" t="s">
        <v>282</v>
      </c>
      <c r="AJ17" s="1254" t="s">
        <v>282</v>
      </c>
      <c r="AK17" s="1254" t="s">
        <v>262</v>
      </c>
      <c r="AL17" s="1254"/>
    </row>
    <row r="18" spans="1:38" ht="15.75" customHeight="1">
      <c r="A18" s="736">
        <f t="shared" si="2"/>
        <v>14</v>
      </c>
      <c r="B18" s="10" t="s">
        <v>117</v>
      </c>
      <c r="C18" s="10" t="s">
        <v>15</v>
      </c>
      <c r="D18" s="36">
        <v>961571433</v>
      </c>
      <c r="E18" s="10">
        <v>8</v>
      </c>
      <c r="F18" s="10">
        <v>700</v>
      </c>
      <c r="G18" s="10" t="s">
        <v>256</v>
      </c>
      <c r="H18" s="1254" t="s">
        <v>718</v>
      </c>
      <c r="I18" s="1254" t="s">
        <v>718</v>
      </c>
      <c r="J18" s="1254" t="s">
        <v>718</v>
      </c>
      <c r="K18" s="1254" t="s">
        <v>718</v>
      </c>
      <c r="L18" s="1254" t="s">
        <v>282</v>
      </c>
      <c r="M18" s="1254" t="s">
        <v>282</v>
      </c>
      <c r="N18" s="1254" t="s">
        <v>282</v>
      </c>
      <c r="O18" s="1254" t="s">
        <v>282</v>
      </c>
      <c r="P18" s="1254" t="s">
        <v>282</v>
      </c>
      <c r="Q18" s="1254" t="s">
        <v>282</v>
      </c>
      <c r="R18" s="1254" t="s">
        <v>282</v>
      </c>
      <c r="S18" s="1254" t="s">
        <v>282</v>
      </c>
      <c r="T18" s="1254" t="s">
        <v>282</v>
      </c>
      <c r="U18" s="1254" t="s">
        <v>282</v>
      </c>
      <c r="V18" s="1254" t="s">
        <v>2080</v>
      </c>
      <c r="W18" s="1254" t="s">
        <v>2080</v>
      </c>
      <c r="X18" s="1254" t="s">
        <v>261</v>
      </c>
      <c r="Y18" s="1254" t="s">
        <v>262</v>
      </c>
      <c r="Z18" s="1254" t="s">
        <v>282</v>
      </c>
      <c r="AA18" s="1254" t="s">
        <v>282</v>
      </c>
      <c r="AB18" s="1254" t="s">
        <v>282</v>
      </c>
      <c r="AC18" s="1254" t="s">
        <v>282</v>
      </c>
      <c r="AD18" s="1254" t="s">
        <v>282</v>
      </c>
      <c r="AE18" s="1254" t="s">
        <v>261</v>
      </c>
      <c r="AF18" s="1254" t="s">
        <v>261</v>
      </c>
      <c r="AG18" s="1254" t="s">
        <v>261</v>
      </c>
      <c r="AH18" s="1254" t="s">
        <v>282</v>
      </c>
      <c r="AI18" s="1254" t="s">
        <v>282</v>
      </c>
      <c r="AJ18" s="1254" t="s">
        <v>272</v>
      </c>
      <c r="AK18" s="1254" t="s">
        <v>272</v>
      </c>
      <c r="AL18" s="1254"/>
    </row>
    <row r="19" spans="1:38" ht="15.75" customHeight="1">
      <c r="A19" s="736">
        <f t="shared" si="2"/>
        <v>15</v>
      </c>
      <c r="B19" s="10" t="s">
        <v>14</v>
      </c>
      <c r="C19" s="16" t="s">
        <v>102</v>
      </c>
      <c r="D19" s="35">
        <v>896689906</v>
      </c>
      <c r="E19" s="16">
        <v>8</v>
      </c>
      <c r="F19" s="10">
        <v>700</v>
      </c>
      <c r="G19" s="10" t="s">
        <v>256</v>
      </c>
      <c r="H19" s="1254"/>
      <c r="I19" s="1254"/>
      <c r="J19" s="1254"/>
      <c r="K19" s="1254"/>
      <c r="L19" s="1254"/>
      <c r="M19" s="1254"/>
      <c r="N19" s="1254"/>
      <c r="O19" s="1254"/>
      <c r="P19" s="1254"/>
      <c r="Q19" s="1254"/>
      <c r="R19" s="1254" t="s">
        <v>262</v>
      </c>
      <c r="S19" s="1254" t="s">
        <v>262</v>
      </c>
      <c r="T19" s="1254" t="s">
        <v>282</v>
      </c>
      <c r="U19" s="1254" t="s">
        <v>282</v>
      </c>
      <c r="V19" s="1254" t="s">
        <v>282</v>
      </c>
      <c r="W19" s="1254" t="s">
        <v>282</v>
      </c>
      <c r="X19" s="1254" t="s">
        <v>2030</v>
      </c>
      <c r="Y19" s="1254" t="s">
        <v>282</v>
      </c>
      <c r="Z19" s="1254" t="s">
        <v>282</v>
      </c>
      <c r="AA19" s="1254" t="s">
        <v>282</v>
      </c>
      <c r="AB19" s="1254" t="s">
        <v>282</v>
      </c>
      <c r="AC19" s="1254" t="s">
        <v>282</v>
      </c>
      <c r="AD19" s="1254" t="s">
        <v>282</v>
      </c>
      <c r="AE19" s="1254" t="s">
        <v>261</v>
      </c>
      <c r="AF19" s="1254" t="s">
        <v>272</v>
      </c>
      <c r="AG19" s="1254" t="s">
        <v>272</v>
      </c>
      <c r="AH19" s="1254" t="s">
        <v>272</v>
      </c>
      <c r="AI19" s="1254" t="s">
        <v>272</v>
      </c>
      <c r="AJ19" s="1254" t="s">
        <v>272</v>
      </c>
      <c r="AK19" s="1254" t="s">
        <v>272</v>
      </c>
      <c r="AL19" s="1254"/>
    </row>
    <row r="20" spans="1:38" ht="15.75" customHeight="1">
      <c r="A20" s="736">
        <f t="shared" si="2"/>
        <v>16</v>
      </c>
      <c r="B20" s="10" t="s">
        <v>49</v>
      </c>
      <c r="C20" s="10" t="s">
        <v>50</v>
      </c>
      <c r="D20" s="36">
        <v>949502669</v>
      </c>
      <c r="E20" s="10">
        <v>6.5</v>
      </c>
      <c r="F20" s="10">
        <v>420</v>
      </c>
      <c r="G20" s="10" t="s">
        <v>256</v>
      </c>
      <c r="H20" s="1254" t="s">
        <v>262</v>
      </c>
      <c r="I20" s="1254" t="s">
        <v>296</v>
      </c>
      <c r="J20" s="1254" t="s">
        <v>261</v>
      </c>
      <c r="K20" s="1254" t="s">
        <v>282</v>
      </c>
      <c r="L20" s="1254" t="s">
        <v>2029</v>
      </c>
      <c r="M20" s="1254" t="s">
        <v>282</v>
      </c>
      <c r="N20" s="1254" t="s">
        <v>282</v>
      </c>
      <c r="O20" s="1254" t="s">
        <v>282</v>
      </c>
      <c r="P20" s="1254" t="s">
        <v>282</v>
      </c>
      <c r="Q20" s="1254" t="s">
        <v>261</v>
      </c>
      <c r="R20" s="1254" t="s">
        <v>296</v>
      </c>
      <c r="S20" s="1254" t="s">
        <v>282</v>
      </c>
      <c r="T20" s="1254" t="s">
        <v>282</v>
      </c>
      <c r="U20" s="1254" t="s">
        <v>282</v>
      </c>
      <c r="V20" s="1254" t="s">
        <v>282</v>
      </c>
      <c r="W20" s="1254" t="s">
        <v>282</v>
      </c>
      <c r="X20" s="1254" t="s">
        <v>261</v>
      </c>
      <c r="Y20" s="1254" t="s">
        <v>282</v>
      </c>
      <c r="Z20" s="1254" t="s">
        <v>262</v>
      </c>
      <c r="AA20" s="1254" t="s">
        <v>282</v>
      </c>
      <c r="AB20" s="1254" t="s">
        <v>282</v>
      </c>
      <c r="AC20" s="1254" t="s">
        <v>282</v>
      </c>
      <c r="AD20" s="1254" t="s">
        <v>282</v>
      </c>
      <c r="AE20" s="1254" t="s">
        <v>261</v>
      </c>
      <c r="AF20" s="1254" t="s">
        <v>262</v>
      </c>
      <c r="AG20" s="1254" t="s">
        <v>295</v>
      </c>
      <c r="AH20" s="1254" t="s">
        <v>282</v>
      </c>
      <c r="AI20" s="1254" t="s">
        <v>282</v>
      </c>
      <c r="AJ20" s="1254" t="s">
        <v>261</v>
      </c>
      <c r="AK20" s="1254" t="s">
        <v>261</v>
      </c>
      <c r="AL20" s="1254"/>
    </row>
    <row r="21" spans="1:38" ht="15.75" customHeight="1">
      <c r="A21" s="736">
        <f t="shared" si="2"/>
        <v>17</v>
      </c>
      <c r="B21" s="10" t="s">
        <v>231</v>
      </c>
      <c r="C21" s="16"/>
      <c r="D21" s="35"/>
      <c r="E21" s="9">
        <v>5.5</v>
      </c>
      <c r="F21" s="16">
        <v>330</v>
      </c>
      <c r="G21" s="10"/>
      <c r="H21" s="1261"/>
      <c r="I21" s="1261"/>
      <c r="J21" s="1261"/>
      <c r="K21" s="1261"/>
      <c r="L21" s="1261"/>
      <c r="M21" s="1261"/>
      <c r="N21" s="1261"/>
      <c r="O21" s="1261"/>
      <c r="P21" s="1261"/>
      <c r="Q21" s="1261"/>
      <c r="R21" s="1261"/>
      <c r="S21" s="1261"/>
      <c r="T21" s="1261"/>
      <c r="U21" s="1261"/>
      <c r="V21" s="1261"/>
      <c r="W21" s="1261"/>
      <c r="X21" s="1261"/>
      <c r="Y21" s="1261"/>
      <c r="Z21" s="1261"/>
      <c r="AA21" s="1261"/>
      <c r="AB21" s="1261"/>
      <c r="AC21" s="1261"/>
      <c r="AD21" s="1261"/>
      <c r="AE21" s="1261"/>
      <c r="AF21" s="1261"/>
      <c r="AG21" s="1261"/>
      <c r="AH21" s="1261"/>
      <c r="AI21" s="1261"/>
      <c r="AJ21" s="1261"/>
      <c r="AK21" s="1261"/>
      <c r="AL21" s="1261"/>
    </row>
    <row r="22" spans="1:38" ht="15.75" customHeight="1">
      <c r="A22" s="122">
        <f t="shared" si="2"/>
        <v>18</v>
      </c>
      <c r="B22" s="10" t="s">
        <v>181</v>
      </c>
      <c r="C22" s="16"/>
      <c r="D22" s="35"/>
      <c r="E22" s="16">
        <v>1</v>
      </c>
      <c r="F22" s="11"/>
      <c r="G22" s="11"/>
      <c r="H22" s="1254"/>
      <c r="I22" s="1254"/>
      <c r="J22" s="1254"/>
      <c r="K22" s="1254"/>
      <c r="L22" s="1254"/>
      <c r="M22" s="1254"/>
      <c r="N22" s="1254"/>
      <c r="O22" s="1254"/>
      <c r="P22" s="1254"/>
      <c r="Q22" s="1254"/>
      <c r="R22" s="1254"/>
      <c r="S22" s="1254"/>
      <c r="T22" s="1254"/>
      <c r="U22" s="1254"/>
      <c r="V22" s="1254"/>
      <c r="W22" s="1254"/>
      <c r="X22" s="1254"/>
      <c r="Y22" s="1254"/>
      <c r="Z22" s="1254"/>
      <c r="AA22" s="1254"/>
      <c r="AB22" s="1254"/>
      <c r="AC22" s="1254"/>
      <c r="AD22" s="1254"/>
      <c r="AE22" s="1254"/>
      <c r="AF22" s="1254"/>
      <c r="AG22" s="1254"/>
      <c r="AH22" s="1254"/>
      <c r="AI22" s="1254"/>
      <c r="AJ22" s="1254"/>
      <c r="AK22" s="1254"/>
      <c r="AL22" s="1254"/>
    </row>
    <row r="23" spans="1:38" ht="15.75" customHeight="1">
      <c r="A23" s="122">
        <f t="shared" si="2"/>
        <v>19</v>
      </c>
      <c r="B23" s="10" t="s">
        <v>174</v>
      </c>
      <c r="D23" s="626"/>
      <c r="E23" s="9">
        <v>1.5</v>
      </c>
      <c r="F23" s="11"/>
      <c r="G23" s="11"/>
      <c r="H23" s="1254"/>
      <c r="I23" s="1254"/>
      <c r="J23" s="1254"/>
      <c r="K23" s="1254"/>
      <c r="L23" s="1254"/>
      <c r="M23" s="1254"/>
      <c r="N23" s="1254"/>
      <c r="O23" s="1254"/>
      <c r="P23" s="1254"/>
      <c r="Q23" s="1254"/>
      <c r="R23" s="1254"/>
      <c r="S23" s="1254"/>
      <c r="T23" s="1254"/>
      <c r="U23" s="1254"/>
      <c r="V23" s="1254"/>
      <c r="W23" s="1254"/>
      <c r="X23" s="1254"/>
      <c r="Y23" s="1254"/>
      <c r="Z23" s="1254"/>
      <c r="AA23" s="1254"/>
      <c r="AB23" s="1254"/>
      <c r="AC23" s="1254"/>
      <c r="AD23" s="1254"/>
      <c r="AE23" s="1254"/>
      <c r="AF23" s="1254"/>
      <c r="AG23" s="1254"/>
      <c r="AH23" s="1254"/>
      <c r="AI23" s="1254"/>
      <c r="AJ23" s="1254"/>
      <c r="AK23" s="1254"/>
      <c r="AL23" s="1254"/>
    </row>
    <row r="24" spans="1:38" ht="15.75" customHeight="1">
      <c r="A24" s="122">
        <f t="shared" si="2"/>
        <v>20</v>
      </c>
      <c r="B24" s="10" t="s">
        <v>169</v>
      </c>
      <c r="C24" s="11"/>
      <c r="D24" s="608"/>
      <c r="E24" s="9">
        <v>1.5</v>
      </c>
      <c r="F24" s="11"/>
      <c r="G24" s="11"/>
      <c r="H24" s="1254"/>
      <c r="I24" s="1254"/>
      <c r="J24" s="1254"/>
      <c r="K24" s="1254"/>
      <c r="L24" s="1254"/>
      <c r="M24" s="1254"/>
      <c r="N24" s="1254"/>
      <c r="O24" s="1254"/>
      <c r="P24" s="1254"/>
      <c r="Q24" s="1254"/>
      <c r="R24" s="1254"/>
      <c r="S24" s="1254"/>
      <c r="T24" s="1254"/>
      <c r="U24" s="1254"/>
      <c r="V24" s="1254"/>
      <c r="W24" s="1254"/>
      <c r="X24" s="1254"/>
      <c r="Y24" s="1254"/>
      <c r="Z24" s="1254"/>
      <c r="AA24" s="1254"/>
      <c r="AB24" s="1254"/>
      <c r="AC24" s="1254"/>
      <c r="AD24" s="1254"/>
      <c r="AE24" s="1254"/>
      <c r="AF24" s="1254"/>
      <c r="AG24" s="1254"/>
      <c r="AH24" s="1254"/>
      <c r="AI24" s="1254"/>
      <c r="AJ24" s="1254"/>
      <c r="AK24" s="1254"/>
      <c r="AL24" s="1254"/>
    </row>
    <row r="25" spans="1:38" ht="15.75" customHeight="1">
      <c r="A25" s="122">
        <f t="shared" si="2"/>
        <v>21</v>
      </c>
      <c r="B25" s="9" t="s">
        <v>742</v>
      </c>
      <c r="C25" s="11" t="s">
        <v>54</v>
      </c>
      <c r="D25" s="608">
        <v>948584663</v>
      </c>
      <c r="E25" s="10"/>
      <c r="F25" s="10"/>
      <c r="G25" s="11"/>
      <c r="H25" s="1254"/>
      <c r="I25" s="1254"/>
      <c r="J25" s="1254"/>
      <c r="K25" s="1254"/>
      <c r="L25" s="1254" t="s">
        <v>282</v>
      </c>
      <c r="M25" s="1254"/>
      <c r="N25" s="1254"/>
      <c r="O25" s="1254"/>
      <c r="P25" s="1254"/>
      <c r="Q25" s="1254"/>
      <c r="R25" s="1254"/>
      <c r="S25" s="1254"/>
      <c r="T25" s="1254" t="s">
        <v>282</v>
      </c>
      <c r="U25" s="1254"/>
      <c r="V25" s="1254"/>
      <c r="W25" s="1254"/>
      <c r="X25" s="1254"/>
      <c r="Y25" s="1254"/>
      <c r="Z25" s="1254"/>
      <c r="AA25" s="1254"/>
      <c r="AB25" s="1254"/>
      <c r="AC25" s="1254"/>
      <c r="AD25" s="1254"/>
      <c r="AE25" s="1254"/>
      <c r="AF25" s="1254"/>
      <c r="AG25" s="1254"/>
      <c r="AH25" s="1254"/>
      <c r="AI25" s="1254"/>
      <c r="AJ25" s="1254"/>
      <c r="AK25" s="1254"/>
      <c r="AL25" s="1254"/>
    </row>
    <row r="26" spans="1:38" ht="15.75" customHeight="1">
      <c r="A26" s="122">
        <f t="shared" si="2"/>
        <v>22</v>
      </c>
      <c r="B26" s="9" t="s">
        <v>742</v>
      </c>
      <c r="C26" s="11" t="s">
        <v>2082</v>
      </c>
      <c r="D26" s="608">
        <v>986525188</v>
      </c>
      <c r="E26" s="9"/>
      <c r="F26" s="11"/>
      <c r="G26" s="11"/>
      <c r="H26" s="1254"/>
      <c r="I26" s="1254"/>
      <c r="J26" s="1254"/>
      <c r="K26" s="1254"/>
      <c r="L26" s="1254" t="s">
        <v>282</v>
      </c>
      <c r="M26" s="1254"/>
      <c r="N26" s="1254"/>
      <c r="O26" s="1254"/>
      <c r="P26" s="1254"/>
      <c r="Q26" s="1254"/>
      <c r="R26" s="1254"/>
      <c r="S26" s="1254"/>
      <c r="T26" s="1254"/>
      <c r="U26" s="1254"/>
      <c r="V26" s="1254"/>
      <c r="W26" s="1254"/>
      <c r="X26" s="1254"/>
      <c r="Y26" s="1254"/>
      <c r="Z26" s="1254"/>
      <c r="AA26" s="1254"/>
      <c r="AB26" s="1254"/>
      <c r="AC26" s="1254"/>
      <c r="AD26" s="1254"/>
      <c r="AE26" s="1254"/>
      <c r="AF26" s="1254"/>
      <c r="AG26" s="1254"/>
      <c r="AH26" s="1254"/>
      <c r="AI26" s="1254"/>
      <c r="AJ26" s="1254"/>
      <c r="AK26" s="1254"/>
      <c r="AL26" s="1254"/>
    </row>
    <row r="27" spans="1:38" ht="15.75" customHeight="1">
      <c r="A27" s="122">
        <f t="shared" si="2"/>
        <v>23</v>
      </c>
      <c r="B27" s="9" t="s">
        <v>270</v>
      </c>
      <c r="C27" s="586" t="s">
        <v>739</v>
      </c>
      <c r="D27" s="608">
        <v>982291171</v>
      </c>
      <c r="E27" s="10"/>
      <c r="F27" s="11"/>
      <c r="G27" s="11"/>
      <c r="H27" s="1254"/>
      <c r="I27" s="1254"/>
      <c r="J27" s="1254"/>
      <c r="K27" s="1254"/>
      <c r="L27" s="1254"/>
      <c r="M27" s="1254"/>
      <c r="N27" s="1254"/>
      <c r="O27" s="1254"/>
      <c r="P27" s="1254"/>
      <c r="Q27" s="1254"/>
      <c r="R27" s="1254"/>
      <c r="S27" s="1254"/>
      <c r="T27" s="1254"/>
      <c r="U27" s="1254"/>
      <c r="V27" s="1254"/>
      <c r="W27" s="1254"/>
      <c r="X27" s="1254"/>
      <c r="Y27" s="1254"/>
      <c r="Z27" s="1254"/>
      <c r="AA27" s="1254"/>
      <c r="AB27" s="1254"/>
      <c r="AC27" s="1254"/>
      <c r="AD27" s="1254"/>
      <c r="AE27" s="1254"/>
      <c r="AF27" s="1254" t="s">
        <v>262</v>
      </c>
      <c r="AG27" s="1254"/>
      <c r="AH27" s="1254"/>
      <c r="AI27" s="1254"/>
      <c r="AJ27" s="1254"/>
      <c r="AK27" s="1254"/>
      <c r="AL27" s="1254"/>
    </row>
    <row r="28" spans="1:38" ht="15.75" customHeight="1">
      <c r="A28" s="122">
        <f t="shared" si="2"/>
        <v>24</v>
      </c>
      <c r="B28" s="9" t="s">
        <v>270</v>
      </c>
      <c r="C28" s="586" t="s">
        <v>2083</v>
      </c>
      <c r="D28" s="608">
        <v>973889055</v>
      </c>
      <c r="E28" s="10"/>
      <c r="F28" s="11"/>
      <c r="G28" s="11"/>
      <c r="H28" s="1254"/>
      <c r="I28" s="1254"/>
      <c r="J28" s="1254"/>
      <c r="K28" s="1254"/>
      <c r="L28" s="1254"/>
      <c r="M28" s="1254"/>
      <c r="N28" s="1254"/>
      <c r="O28" s="1254"/>
      <c r="P28" s="1254"/>
      <c r="Q28" s="1254"/>
      <c r="R28" s="1254"/>
      <c r="S28" s="1254"/>
      <c r="T28" s="1254"/>
      <c r="U28" s="1254"/>
      <c r="V28" s="1254"/>
      <c r="W28" s="1254"/>
      <c r="X28" s="1254"/>
      <c r="Y28" s="1254"/>
      <c r="Z28" s="1254"/>
      <c r="AA28" s="1254"/>
      <c r="AB28" s="1254"/>
      <c r="AC28" s="1254"/>
      <c r="AD28" s="1254"/>
      <c r="AE28" s="1254"/>
      <c r="AF28" s="1254"/>
      <c r="AG28" s="1254"/>
      <c r="AH28" s="1254" t="s">
        <v>262</v>
      </c>
      <c r="AI28" s="1254"/>
      <c r="AJ28" s="1254"/>
      <c r="AK28" s="1254"/>
      <c r="AL28" s="1254"/>
    </row>
    <row r="29" spans="1:38" ht="15.75" customHeight="1">
      <c r="A29" s="122">
        <f t="shared" si="2"/>
        <v>25</v>
      </c>
      <c r="B29" s="9" t="s">
        <v>336</v>
      </c>
      <c r="C29" s="586" t="s">
        <v>2084</v>
      </c>
      <c r="D29" s="608">
        <v>931672799</v>
      </c>
      <c r="E29" s="10"/>
      <c r="F29" s="11"/>
      <c r="G29" s="11"/>
      <c r="H29" s="1254"/>
      <c r="I29" s="1254"/>
      <c r="J29" s="1254"/>
      <c r="K29" s="1254"/>
      <c r="L29" s="1254"/>
      <c r="M29" s="1254"/>
      <c r="N29" s="1254"/>
      <c r="O29" s="1254"/>
      <c r="P29" s="1254"/>
      <c r="Q29" s="1254"/>
      <c r="R29" s="1254"/>
      <c r="S29" s="1254"/>
      <c r="T29" s="1254"/>
      <c r="U29" s="1254"/>
      <c r="V29" s="1254"/>
      <c r="W29" s="1254"/>
      <c r="X29" s="1254"/>
      <c r="Y29" s="1254"/>
      <c r="Z29" s="1254"/>
      <c r="AA29" s="1254"/>
      <c r="AB29" s="1254"/>
      <c r="AC29" s="1254"/>
      <c r="AD29" s="1254"/>
      <c r="AE29" s="1254"/>
      <c r="AF29" s="1254"/>
      <c r="AG29" s="1254"/>
      <c r="AH29" s="1254"/>
      <c r="AI29" s="1254" t="s">
        <v>262</v>
      </c>
      <c r="AJ29" s="1254"/>
      <c r="AK29" s="1254"/>
      <c r="AL29" s="1254"/>
    </row>
    <row r="30" spans="1:38" ht="15.75" customHeight="1">
      <c r="A30" s="122">
        <f t="shared" si="2"/>
        <v>26</v>
      </c>
      <c r="B30" s="9"/>
      <c r="C30" s="586" t="s">
        <v>2085</v>
      </c>
      <c r="D30" s="608">
        <v>335100785</v>
      </c>
      <c r="E30" s="10">
        <v>6.5</v>
      </c>
      <c r="F30" s="11">
        <v>420</v>
      </c>
      <c r="G30" s="11"/>
      <c r="H30" s="1254"/>
      <c r="I30" s="1254"/>
      <c r="J30" s="1254"/>
      <c r="K30" s="1254"/>
      <c r="L30" s="1254" t="s">
        <v>262</v>
      </c>
      <c r="M30" s="1254" t="s">
        <v>282</v>
      </c>
      <c r="N30" s="1254" t="s">
        <v>282</v>
      </c>
      <c r="O30" s="1254" t="s">
        <v>2027</v>
      </c>
      <c r="P30" s="1254" t="s">
        <v>2027</v>
      </c>
      <c r="Q30" s="1254" t="s">
        <v>2027</v>
      </c>
      <c r="R30" s="1254" t="s">
        <v>2027</v>
      </c>
      <c r="S30" s="1254" t="s">
        <v>2027</v>
      </c>
      <c r="T30" s="1254" t="s">
        <v>2027</v>
      </c>
      <c r="U30" s="1254" t="s">
        <v>2027</v>
      </c>
      <c r="V30" s="1254" t="s">
        <v>2027</v>
      </c>
      <c r="W30" s="1254" t="s">
        <v>2027</v>
      </c>
      <c r="X30" s="1254" t="s">
        <v>2027</v>
      </c>
      <c r="Y30" s="1254" t="s">
        <v>2027</v>
      </c>
      <c r="Z30" s="1254" t="s">
        <v>2027</v>
      </c>
      <c r="AA30" s="1254" t="s">
        <v>2027</v>
      </c>
      <c r="AB30" s="1254" t="s">
        <v>2027</v>
      </c>
      <c r="AC30" s="1254" t="s">
        <v>2027</v>
      </c>
      <c r="AD30" s="1254" t="s">
        <v>2027</v>
      </c>
      <c r="AE30" s="1254" t="s">
        <v>2027</v>
      </c>
      <c r="AF30" s="1254" t="s">
        <v>2027</v>
      </c>
      <c r="AG30" s="1254" t="s">
        <v>2027</v>
      </c>
      <c r="AH30" s="1254" t="s">
        <v>2027</v>
      </c>
      <c r="AI30" s="1254" t="s">
        <v>2027</v>
      </c>
      <c r="AJ30" s="1254" t="s">
        <v>2027</v>
      </c>
      <c r="AK30" s="1254" t="s">
        <v>2027</v>
      </c>
      <c r="AL30" s="1254"/>
    </row>
    <row r="31" spans="1:38" ht="15.75" customHeight="1">
      <c r="A31" s="122">
        <f t="shared" si="2"/>
        <v>27</v>
      </c>
      <c r="B31" s="9"/>
      <c r="C31" s="11" t="s">
        <v>2086</v>
      </c>
      <c r="D31" s="626">
        <v>973009488</v>
      </c>
      <c r="E31" s="10"/>
      <c r="F31" s="11"/>
      <c r="G31" s="11"/>
      <c r="H31" s="1254"/>
      <c r="I31" s="1254"/>
      <c r="J31" s="1254"/>
      <c r="K31" s="1254" t="s">
        <v>282</v>
      </c>
      <c r="L31" s="1254"/>
      <c r="M31" s="1254"/>
      <c r="N31" s="1254"/>
      <c r="O31" s="1254"/>
      <c r="P31" s="1254"/>
      <c r="Q31" s="1254"/>
      <c r="R31" s="1254"/>
      <c r="S31" s="1254"/>
      <c r="T31" s="1254"/>
      <c r="U31" s="1254"/>
      <c r="V31" s="1254"/>
      <c r="W31" s="1254"/>
      <c r="X31" s="1254"/>
      <c r="Y31" s="1254"/>
      <c r="Z31" s="1254"/>
      <c r="AA31" s="1254"/>
      <c r="AB31" s="1254"/>
      <c r="AC31" s="1254"/>
      <c r="AD31" s="1254"/>
      <c r="AE31" s="1254"/>
      <c r="AF31" s="1254"/>
      <c r="AG31" s="1254"/>
      <c r="AH31" s="1254"/>
      <c r="AI31" s="1254"/>
      <c r="AJ31" s="1254"/>
      <c r="AK31" s="1254"/>
      <c r="AL31" s="1254"/>
    </row>
    <row r="32" spans="1:38" ht="15.75" customHeight="1">
      <c r="A32" s="122">
        <f t="shared" si="2"/>
        <v>28</v>
      </c>
      <c r="B32" s="10"/>
      <c r="D32" s="608"/>
      <c r="E32" s="10">
        <v>2.5</v>
      </c>
      <c r="F32" s="11"/>
      <c r="G32" s="11" t="s">
        <v>280</v>
      </c>
      <c r="H32" s="1254" t="s">
        <v>262</v>
      </c>
      <c r="I32" s="1254" t="s">
        <v>261</v>
      </c>
      <c r="J32" s="1254" t="s">
        <v>261</v>
      </c>
      <c r="K32" s="1254" t="s">
        <v>261</v>
      </c>
      <c r="L32" s="1254" t="s">
        <v>261</v>
      </c>
      <c r="M32" s="1254" t="s">
        <v>261</v>
      </c>
      <c r="N32" s="1254" t="s">
        <v>261</v>
      </c>
      <c r="O32" s="1254" t="s">
        <v>261</v>
      </c>
      <c r="P32" s="1254" t="s">
        <v>261</v>
      </c>
      <c r="Q32" s="1254" t="s">
        <v>261</v>
      </c>
      <c r="R32" s="1254" t="s">
        <v>261</v>
      </c>
      <c r="S32" s="1254" t="s">
        <v>261</v>
      </c>
      <c r="T32" s="1254" t="s">
        <v>261</v>
      </c>
      <c r="U32" s="1254" t="s">
        <v>261</v>
      </c>
      <c r="V32" s="1254" t="s">
        <v>261</v>
      </c>
      <c r="W32" s="1254" t="s">
        <v>261</v>
      </c>
      <c r="X32" s="1254" t="s">
        <v>261</v>
      </c>
      <c r="Y32" s="1254" t="s">
        <v>261</v>
      </c>
      <c r="Z32" s="1254" t="s">
        <v>261</v>
      </c>
      <c r="AA32" s="1254" t="s">
        <v>261</v>
      </c>
      <c r="AB32" s="1254" t="s">
        <v>261</v>
      </c>
      <c r="AC32" s="1254" t="s">
        <v>261</v>
      </c>
      <c r="AD32" s="1254" t="s">
        <v>261</v>
      </c>
      <c r="AE32" s="1254" t="s">
        <v>261</v>
      </c>
      <c r="AF32" s="1254" t="s">
        <v>261</v>
      </c>
      <c r="AG32" s="1254" t="s">
        <v>261</v>
      </c>
      <c r="AH32" s="1254" t="s">
        <v>261</v>
      </c>
      <c r="AI32" s="1254" t="s">
        <v>261</v>
      </c>
      <c r="AJ32" s="1254" t="s">
        <v>261</v>
      </c>
      <c r="AK32" s="1254" t="s">
        <v>261</v>
      </c>
      <c r="AL32" s="1254"/>
    </row>
    <row r="33" spans="1:38" ht="15.75" customHeight="1">
      <c r="A33" s="122">
        <f t="shared" si="2"/>
        <v>29</v>
      </c>
      <c r="B33" s="1223" t="s">
        <v>177</v>
      </c>
      <c r="C33" s="11"/>
      <c r="D33" s="608"/>
      <c r="E33" s="1223">
        <v>1.5</v>
      </c>
      <c r="F33" s="1223"/>
      <c r="G33" s="1224" t="s">
        <v>2039</v>
      </c>
      <c r="H33" s="1254"/>
      <c r="I33" s="1254"/>
      <c r="J33" s="1254"/>
      <c r="K33" s="1254"/>
      <c r="L33" s="1254"/>
      <c r="M33" s="1254"/>
      <c r="N33" s="1254"/>
      <c r="O33" s="1254"/>
      <c r="P33" s="1254"/>
      <c r="Q33" s="1254"/>
      <c r="R33" s="1254"/>
      <c r="S33" s="1254"/>
      <c r="T33" s="1254"/>
      <c r="U33" s="1254"/>
      <c r="V33" s="1254"/>
      <c r="W33" s="1254"/>
      <c r="X33" s="1254"/>
      <c r="Y33" s="1254"/>
      <c r="Z33" s="1254"/>
      <c r="AA33" s="1254"/>
      <c r="AB33" s="1254"/>
      <c r="AC33" s="1254"/>
      <c r="AD33" s="1254"/>
      <c r="AE33" s="1254"/>
      <c r="AF33" s="1254"/>
      <c r="AG33" s="1254"/>
      <c r="AH33" s="1254"/>
      <c r="AI33" s="1254"/>
      <c r="AJ33" s="1254"/>
      <c r="AK33" s="1254"/>
      <c r="AL33" s="1254"/>
    </row>
    <row r="34" spans="1:38" ht="15.75" customHeight="1">
      <c r="A34" s="101"/>
      <c r="D34" s="1242"/>
    </row>
    <row r="35" spans="1:38" ht="15.75" customHeight="1">
      <c r="A35" s="101"/>
      <c r="D35" s="1242"/>
    </row>
    <row r="36" spans="1:38" ht="15.75" customHeight="1">
      <c r="A36" s="101"/>
      <c r="D36" s="1242"/>
    </row>
    <row r="37" spans="1:38" ht="15.75" customHeight="1">
      <c r="B37" s="122" t="s">
        <v>262</v>
      </c>
      <c r="C37" s="11" t="s">
        <v>281</v>
      </c>
    </row>
    <row r="38" spans="1:38" ht="15.75" customHeight="1">
      <c r="B38" s="1225" t="s">
        <v>2030</v>
      </c>
      <c r="C38" s="11" t="s">
        <v>2040</v>
      </c>
    </row>
    <row r="39" spans="1:38" ht="15.75" customHeight="1">
      <c r="B39" s="1226" t="s">
        <v>2028</v>
      </c>
      <c r="C39" s="11" t="s">
        <v>2041</v>
      </c>
    </row>
    <row r="40" spans="1:38" ht="15.75" customHeight="1">
      <c r="B40" s="1227" t="s">
        <v>261</v>
      </c>
      <c r="C40" s="11" t="s">
        <v>2042</v>
      </c>
      <c r="D40" s="1242"/>
      <c r="L40" s="526" t="s">
        <v>2087</v>
      </c>
    </row>
    <row r="41" spans="1:38" ht="15.75" customHeight="1">
      <c r="B41" s="130" t="s">
        <v>2031</v>
      </c>
      <c r="C41" s="11" t="s">
        <v>2043</v>
      </c>
      <c r="D41" s="1242"/>
    </row>
    <row r="42" spans="1:38" ht="15.75" customHeight="1">
      <c r="B42" s="1228" t="s">
        <v>272</v>
      </c>
      <c r="C42" s="11" t="s">
        <v>273</v>
      </c>
      <c r="D42" s="1242"/>
    </row>
    <row r="43" spans="1:38" ht="15.75" customHeight="1">
      <c r="B43" s="1229" t="s">
        <v>2027</v>
      </c>
      <c r="C43" s="11" t="s">
        <v>278</v>
      </c>
      <c r="D43" s="1242"/>
    </row>
    <row r="44" spans="1:38" ht="15.75" customHeight="1">
      <c r="B44" s="1230" t="s">
        <v>302</v>
      </c>
      <c r="C44" s="11" t="s">
        <v>77</v>
      </c>
      <c r="D44" s="1242"/>
    </row>
    <row r="45" spans="1:38" ht="15.75" customHeight="1">
      <c r="B45" s="1231" t="s">
        <v>282</v>
      </c>
      <c r="C45" s="11" t="s">
        <v>283</v>
      </c>
      <c r="D45" s="1242"/>
    </row>
    <row r="46" spans="1:38" ht="15.75" customHeight="1">
      <c r="B46" s="143" t="s">
        <v>285</v>
      </c>
      <c r="C46" s="11" t="s">
        <v>286</v>
      </c>
      <c r="D46" s="1242"/>
    </row>
    <row r="47" spans="1:38" ht="15.75" customHeight="1">
      <c r="B47" s="134" t="s">
        <v>289</v>
      </c>
      <c r="C47" s="11" t="s">
        <v>290</v>
      </c>
      <c r="D47" s="1242"/>
    </row>
    <row r="48" spans="1:38" ht="15.75" customHeight="1">
      <c r="B48" s="138" t="s">
        <v>292</v>
      </c>
      <c r="C48" s="11" t="s">
        <v>293</v>
      </c>
      <c r="D48" s="1242"/>
    </row>
    <row r="49" spans="1:4" ht="15.75" customHeight="1">
      <c r="B49" s="125" t="s">
        <v>712</v>
      </c>
      <c r="C49" s="11" t="s">
        <v>298</v>
      </c>
      <c r="D49" s="1242"/>
    </row>
    <row r="50" spans="1:4" ht="15.75" customHeight="1">
      <c r="B50" s="1232" t="s">
        <v>303</v>
      </c>
      <c r="C50" s="11" t="s">
        <v>304</v>
      </c>
      <c r="D50" s="1242"/>
    </row>
    <row r="51" spans="1:4" ht="15.75" customHeight="1">
      <c r="A51" s="101"/>
      <c r="D51" s="1242"/>
    </row>
    <row r="52" spans="1:4" ht="15.75" customHeight="1">
      <c r="A52" s="101"/>
      <c r="D52" s="1242"/>
    </row>
    <row r="53" spans="1:4" ht="15.75" customHeight="1">
      <c r="A53" s="101"/>
      <c r="D53" s="1242"/>
    </row>
    <row r="54" spans="1:4" ht="15.75" customHeight="1">
      <c r="A54" s="101"/>
      <c r="D54" s="1242"/>
    </row>
    <row r="55" spans="1:4" ht="15.75" customHeight="1">
      <c r="A55" s="101"/>
      <c r="D55" s="1242"/>
    </row>
    <row r="56" spans="1:4" ht="15.75" customHeight="1">
      <c r="A56" s="101"/>
      <c r="D56" s="1242"/>
    </row>
    <row r="57" spans="1:4" ht="15.75" customHeight="1">
      <c r="A57" s="101"/>
      <c r="D57" s="1242"/>
    </row>
    <row r="58" spans="1:4" ht="15.75" customHeight="1">
      <c r="A58" s="101"/>
      <c r="D58" s="1242"/>
    </row>
    <row r="59" spans="1:4" ht="15.75" customHeight="1">
      <c r="A59" s="101"/>
      <c r="D59" s="1242"/>
    </row>
    <row r="60" spans="1:4" ht="15.75" customHeight="1">
      <c r="A60" s="101"/>
      <c r="D60" s="1242"/>
    </row>
    <row r="61" spans="1:4" ht="15.75" customHeight="1">
      <c r="A61" s="101"/>
      <c r="D61" s="1242"/>
    </row>
    <row r="62" spans="1:4" ht="15.75" customHeight="1">
      <c r="A62" s="101"/>
      <c r="D62" s="1242"/>
    </row>
    <row r="63" spans="1:4" ht="15.75" customHeight="1">
      <c r="A63" s="101"/>
      <c r="D63" s="1242"/>
    </row>
    <row r="64" spans="1:4" ht="15.75" customHeight="1">
      <c r="A64" s="101"/>
      <c r="D64" s="1242"/>
    </row>
    <row r="65" spans="1:4" ht="15.75" customHeight="1">
      <c r="A65" s="101"/>
      <c r="D65" s="1242"/>
    </row>
    <row r="66" spans="1:4" ht="15.75" customHeight="1">
      <c r="A66" s="101"/>
      <c r="D66" s="1242"/>
    </row>
    <row r="67" spans="1:4" ht="15.75" customHeight="1">
      <c r="A67" s="101"/>
      <c r="D67" s="1242"/>
    </row>
    <row r="68" spans="1:4" ht="15.75" customHeight="1">
      <c r="A68" s="101"/>
      <c r="D68" s="1242"/>
    </row>
    <row r="69" spans="1:4" ht="15.75" customHeight="1">
      <c r="A69" s="101"/>
      <c r="D69" s="1242"/>
    </row>
    <row r="70" spans="1:4" ht="15.75" customHeight="1">
      <c r="A70" s="101"/>
      <c r="D70" s="1242"/>
    </row>
    <row r="71" spans="1:4" ht="15.75" customHeight="1">
      <c r="A71" s="101"/>
      <c r="D71" s="1242"/>
    </row>
    <row r="72" spans="1:4" ht="15.75" customHeight="1">
      <c r="A72" s="101"/>
      <c r="D72" s="1242"/>
    </row>
    <row r="73" spans="1:4" ht="15.75" customHeight="1">
      <c r="A73" s="101"/>
      <c r="D73" s="1242"/>
    </row>
    <row r="74" spans="1:4" ht="15.75" customHeight="1">
      <c r="A74" s="101"/>
      <c r="D74" s="1242"/>
    </row>
    <row r="75" spans="1:4" ht="15.75" customHeight="1">
      <c r="A75" s="101"/>
      <c r="D75" s="1242"/>
    </row>
    <row r="76" spans="1:4" ht="15.75" customHeight="1">
      <c r="A76" s="101"/>
      <c r="D76" s="1242"/>
    </row>
    <row r="77" spans="1:4" ht="15.75" customHeight="1">
      <c r="A77" s="101"/>
      <c r="D77" s="1242"/>
    </row>
    <row r="78" spans="1:4" ht="15.75" customHeight="1">
      <c r="A78" s="101"/>
      <c r="D78" s="1242"/>
    </row>
    <row r="79" spans="1:4" ht="15.75" customHeight="1">
      <c r="A79" s="101"/>
      <c r="D79" s="1242"/>
    </row>
    <row r="80" spans="1:4" ht="15.75" customHeight="1">
      <c r="A80" s="101"/>
      <c r="D80" s="1242"/>
    </row>
    <row r="81" spans="1:4" ht="15.75" customHeight="1">
      <c r="A81" s="101"/>
      <c r="D81" s="1242"/>
    </row>
    <row r="82" spans="1:4" ht="15.75" customHeight="1">
      <c r="A82" s="101"/>
      <c r="D82" s="1242"/>
    </row>
    <row r="83" spans="1:4" ht="15.75" customHeight="1">
      <c r="A83" s="101"/>
      <c r="D83" s="1242"/>
    </row>
    <row r="84" spans="1:4" ht="15.75" customHeight="1">
      <c r="A84" s="101"/>
      <c r="D84" s="1242"/>
    </row>
    <row r="85" spans="1:4" ht="15.75" customHeight="1">
      <c r="A85" s="101"/>
      <c r="D85" s="1242"/>
    </row>
    <row r="86" spans="1:4" ht="15.75" customHeight="1">
      <c r="A86" s="101"/>
      <c r="D86" s="1242"/>
    </row>
    <row r="87" spans="1:4" ht="15.75" customHeight="1">
      <c r="A87" s="101"/>
      <c r="D87" s="1242"/>
    </row>
    <row r="88" spans="1:4" ht="15.75" customHeight="1">
      <c r="A88" s="101"/>
      <c r="D88" s="1242"/>
    </row>
    <row r="89" spans="1:4" ht="15.75" customHeight="1">
      <c r="A89" s="101"/>
      <c r="D89" s="1242"/>
    </row>
    <row r="90" spans="1:4" ht="15.75" customHeight="1">
      <c r="A90" s="101"/>
      <c r="D90" s="1242"/>
    </row>
    <row r="91" spans="1:4" ht="15.75" customHeight="1">
      <c r="A91" s="101"/>
      <c r="D91" s="1242"/>
    </row>
    <row r="92" spans="1:4" ht="15.75" customHeight="1">
      <c r="A92" s="101"/>
      <c r="D92" s="1242"/>
    </row>
    <row r="93" spans="1:4" ht="15.75" customHeight="1">
      <c r="A93" s="101"/>
      <c r="D93" s="1242"/>
    </row>
    <row r="94" spans="1:4" ht="15.75" customHeight="1">
      <c r="A94" s="101"/>
      <c r="D94" s="1242"/>
    </row>
    <row r="95" spans="1:4" ht="15.75" customHeight="1">
      <c r="A95" s="101"/>
      <c r="D95" s="1242"/>
    </row>
    <row r="96" spans="1:4" ht="15.75" customHeight="1">
      <c r="A96" s="101"/>
      <c r="D96" s="1242"/>
    </row>
    <row r="97" spans="1:4" ht="15.75" customHeight="1">
      <c r="A97" s="101"/>
      <c r="D97" s="1242"/>
    </row>
    <row r="98" spans="1:4" ht="15.75" customHeight="1">
      <c r="A98" s="101"/>
      <c r="D98" s="1242"/>
    </row>
    <row r="99" spans="1:4" ht="15.75" customHeight="1">
      <c r="A99" s="101"/>
      <c r="D99" s="1242"/>
    </row>
    <row r="100" spans="1:4" ht="15.75" customHeight="1">
      <c r="A100" s="101"/>
      <c r="D100" s="1242"/>
    </row>
    <row r="101" spans="1:4" ht="15.75" customHeight="1">
      <c r="A101" s="101"/>
      <c r="D101" s="1242"/>
    </row>
    <row r="102" spans="1:4" ht="15.75" customHeight="1">
      <c r="A102" s="101"/>
      <c r="D102" s="1242"/>
    </row>
    <row r="103" spans="1:4" ht="15.75" customHeight="1">
      <c r="A103" s="101"/>
      <c r="D103" s="1242"/>
    </row>
    <row r="104" spans="1:4" ht="15.75" customHeight="1">
      <c r="A104" s="101"/>
      <c r="D104" s="1242"/>
    </row>
    <row r="105" spans="1:4" ht="15.75" customHeight="1">
      <c r="A105" s="101"/>
      <c r="D105" s="1242"/>
    </row>
    <row r="106" spans="1:4" ht="15.75" customHeight="1">
      <c r="A106" s="101"/>
      <c r="D106" s="1242"/>
    </row>
    <row r="107" spans="1:4" ht="15.75" customHeight="1">
      <c r="A107" s="101"/>
      <c r="D107" s="1242"/>
    </row>
    <row r="108" spans="1:4" ht="15.75" customHeight="1">
      <c r="A108" s="101"/>
      <c r="D108" s="1242"/>
    </row>
    <row r="109" spans="1:4" ht="15.75" customHeight="1">
      <c r="A109" s="101"/>
      <c r="D109" s="1242"/>
    </row>
    <row r="110" spans="1:4" ht="15.75" customHeight="1">
      <c r="A110" s="101"/>
      <c r="D110" s="1242"/>
    </row>
    <row r="111" spans="1:4" ht="15.75" customHeight="1">
      <c r="A111" s="101"/>
      <c r="D111" s="1242"/>
    </row>
    <row r="112" spans="1:4" ht="15.75" customHeight="1">
      <c r="A112" s="101"/>
      <c r="D112" s="1242"/>
    </row>
    <row r="113" spans="1:4" ht="15.75" customHeight="1">
      <c r="A113" s="101"/>
      <c r="D113" s="1242"/>
    </row>
    <row r="114" spans="1:4" ht="15.75" customHeight="1">
      <c r="A114" s="101"/>
      <c r="D114" s="1242"/>
    </row>
    <row r="115" spans="1:4" ht="15.75" customHeight="1">
      <c r="A115" s="101"/>
      <c r="D115" s="1242"/>
    </row>
    <row r="116" spans="1:4" ht="15.75" customHeight="1">
      <c r="A116" s="101"/>
      <c r="D116" s="1242"/>
    </row>
    <row r="117" spans="1:4" ht="15.75" customHeight="1">
      <c r="A117" s="101"/>
      <c r="D117" s="1242"/>
    </row>
    <row r="118" spans="1:4" ht="15.75" customHeight="1">
      <c r="A118" s="101"/>
      <c r="D118" s="1242"/>
    </row>
    <row r="119" spans="1:4" ht="15.75" customHeight="1">
      <c r="A119" s="101"/>
      <c r="D119" s="1242"/>
    </row>
    <row r="120" spans="1:4" ht="15.75" customHeight="1">
      <c r="A120" s="101"/>
      <c r="D120" s="1242"/>
    </row>
    <row r="121" spans="1:4" ht="15.75" customHeight="1">
      <c r="A121" s="101"/>
      <c r="D121" s="1242"/>
    </row>
    <row r="122" spans="1:4" ht="15.75" customHeight="1">
      <c r="A122" s="101"/>
      <c r="D122" s="1242"/>
    </row>
    <row r="123" spans="1:4" ht="15.75" customHeight="1">
      <c r="A123" s="101"/>
      <c r="D123" s="1242"/>
    </row>
    <row r="124" spans="1:4" ht="15.75" customHeight="1">
      <c r="A124" s="101"/>
      <c r="D124" s="1242"/>
    </row>
    <row r="125" spans="1:4" ht="15.75" customHeight="1">
      <c r="A125" s="101"/>
      <c r="D125" s="1242"/>
    </row>
    <row r="126" spans="1:4" ht="15.75" customHeight="1">
      <c r="A126" s="101"/>
      <c r="D126" s="1242"/>
    </row>
    <row r="127" spans="1:4" ht="15.75" customHeight="1">
      <c r="A127" s="101"/>
      <c r="D127" s="1242"/>
    </row>
    <row r="128" spans="1:4" ht="15.75" customHeight="1">
      <c r="A128" s="101"/>
      <c r="D128" s="1242"/>
    </row>
    <row r="129" spans="1:4" ht="15.75" customHeight="1">
      <c r="A129" s="101"/>
      <c r="D129" s="1242"/>
    </row>
    <row r="130" spans="1:4" ht="15.75" customHeight="1">
      <c r="A130" s="101"/>
      <c r="D130" s="1242"/>
    </row>
    <row r="131" spans="1:4" ht="15.75" customHeight="1">
      <c r="A131" s="101"/>
      <c r="D131" s="1242"/>
    </row>
    <row r="132" spans="1:4" ht="15.75" customHeight="1">
      <c r="A132" s="101"/>
      <c r="D132" s="1242"/>
    </row>
    <row r="133" spans="1:4" ht="15.75" customHeight="1">
      <c r="A133" s="101"/>
      <c r="D133" s="1242"/>
    </row>
    <row r="134" spans="1:4" ht="15.75" customHeight="1">
      <c r="A134" s="101"/>
      <c r="D134" s="1242"/>
    </row>
    <row r="135" spans="1:4" ht="15.75" customHeight="1">
      <c r="A135" s="101"/>
      <c r="D135" s="1242"/>
    </row>
    <row r="136" spans="1:4" ht="15.75" customHeight="1">
      <c r="A136" s="101"/>
      <c r="D136" s="1242"/>
    </row>
    <row r="137" spans="1:4" ht="15.75" customHeight="1">
      <c r="A137" s="101"/>
      <c r="D137" s="1242"/>
    </row>
    <row r="138" spans="1:4" ht="15.75" customHeight="1">
      <c r="A138" s="101"/>
      <c r="D138" s="1242"/>
    </row>
    <row r="139" spans="1:4" ht="15.75" customHeight="1">
      <c r="A139" s="101"/>
      <c r="D139" s="1242"/>
    </row>
    <row r="140" spans="1:4" ht="15.75" customHeight="1">
      <c r="A140" s="101"/>
      <c r="D140" s="1242"/>
    </row>
    <row r="141" spans="1:4" ht="15.75" customHeight="1">
      <c r="A141" s="101"/>
      <c r="D141" s="1242"/>
    </row>
    <row r="142" spans="1:4" ht="15.75" customHeight="1">
      <c r="A142" s="101"/>
      <c r="D142" s="1242"/>
    </row>
    <row r="143" spans="1:4" ht="15.75" customHeight="1">
      <c r="A143" s="101"/>
      <c r="D143" s="1242"/>
    </row>
    <row r="144" spans="1:4" ht="15.75" customHeight="1">
      <c r="A144" s="101"/>
      <c r="D144" s="1242"/>
    </row>
    <row r="145" spans="1:4" ht="15.75" customHeight="1">
      <c r="A145" s="101"/>
      <c r="D145" s="1242"/>
    </row>
    <row r="146" spans="1:4" ht="15.75" customHeight="1">
      <c r="A146" s="101"/>
      <c r="D146" s="1242"/>
    </row>
    <row r="147" spans="1:4" ht="15.75" customHeight="1">
      <c r="A147" s="101"/>
      <c r="D147" s="1242"/>
    </row>
    <row r="148" spans="1:4" ht="15.75" customHeight="1">
      <c r="A148" s="101"/>
      <c r="D148" s="1242"/>
    </row>
    <row r="149" spans="1:4" ht="15.75" customHeight="1">
      <c r="A149" s="101"/>
      <c r="D149" s="1242"/>
    </row>
    <row r="150" spans="1:4" ht="15.75" customHeight="1">
      <c r="A150" s="101"/>
      <c r="D150" s="1242"/>
    </row>
    <row r="151" spans="1:4" ht="15.75" customHeight="1">
      <c r="A151" s="101"/>
      <c r="D151" s="1242"/>
    </row>
    <row r="152" spans="1:4" ht="15.75" customHeight="1">
      <c r="A152" s="101"/>
      <c r="D152" s="1242"/>
    </row>
    <row r="153" spans="1:4" ht="15.75" customHeight="1">
      <c r="A153" s="101"/>
      <c r="D153" s="1242"/>
    </row>
    <row r="154" spans="1:4" ht="15.75" customHeight="1">
      <c r="A154" s="101"/>
      <c r="D154" s="1242"/>
    </row>
    <row r="155" spans="1:4" ht="15.75" customHeight="1">
      <c r="A155" s="101"/>
      <c r="D155" s="1242"/>
    </row>
    <row r="156" spans="1:4" ht="15.75" customHeight="1">
      <c r="A156" s="101"/>
      <c r="D156" s="1242"/>
    </row>
    <row r="157" spans="1:4" ht="15.75" customHeight="1">
      <c r="A157" s="101"/>
      <c r="D157" s="1242"/>
    </row>
    <row r="158" spans="1:4" ht="15.75" customHeight="1">
      <c r="A158" s="101"/>
      <c r="D158" s="1242"/>
    </row>
    <row r="159" spans="1:4" ht="15.75" customHeight="1">
      <c r="A159" s="101"/>
      <c r="D159" s="1242"/>
    </row>
    <row r="160" spans="1:4" ht="15.75" customHeight="1">
      <c r="A160" s="101"/>
      <c r="D160" s="1242"/>
    </row>
    <row r="161" spans="1:4" ht="15.75" customHeight="1">
      <c r="A161" s="101"/>
      <c r="D161" s="1242"/>
    </row>
    <row r="162" spans="1:4" ht="15.75" customHeight="1">
      <c r="A162" s="101"/>
      <c r="D162" s="1242"/>
    </row>
    <row r="163" spans="1:4" ht="15.75" customHeight="1">
      <c r="A163" s="101"/>
      <c r="D163" s="1242"/>
    </row>
    <row r="164" spans="1:4" ht="15.75" customHeight="1">
      <c r="A164" s="101"/>
      <c r="D164" s="1242"/>
    </row>
    <row r="165" spans="1:4" ht="15.75" customHeight="1">
      <c r="A165" s="101"/>
      <c r="D165" s="1242"/>
    </row>
    <row r="166" spans="1:4" ht="15.75" customHeight="1">
      <c r="A166" s="101"/>
      <c r="D166" s="1242"/>
    </row>
    <row r="167" spans="1:4" ht="15.75" customHeight="1">
      <c r="A167" s="101"/>
      <c r="D167" s="1242"/>
    </row>
    <row r="168" spans="1:4" ht="15.75" customHeight="1">
      <c r="A168" s="101"/>
      <c r="D168" s="1242"/>
    </row>
    <row r="169" spans="1:4" ht="15.75" customHeight="1">
      <c r="A169" s="101"/>
      <c r="D169" s="1242"/>
    </row>
    <row r="170" spans="1:4" ht="15.75" customHeight="1">
      <c r="A170" s="101"/>
      <c r="D170" s="1242"/>
    </row>
    <row r="171" spans="1:4" ht="15.75" customHeight="1">
      <c r="A171" s="101"/>
      <c r="D171" s="1242"/>
    </row>
    <row r="172" spans="1:4" ht="15.75" customHeight="1">
      <c r="A172" s="101"/>
      <c r="D172" s="1242"/>
    </row>
    <row r="173" spans="1:4" ht="15.75" customHeight="1">
      <c r="A173" s="101"/>
      <c r="D173" s="1242"/>
    </row>
    <row r="174" spans="1:4" ht="15.75" customHeight="1">
      <c r="A174" s="101"/>
      <c r="D174" s="1242"/>
    </row>
    <row r="175" spans="1:4" ht="15.75" customHeight="1">
      <c r="A175" s="101"/>
      <c r="D175" s="1242"/>
    </row>
    <row r="176" spans="1:4" ht="15.75" customHeight="1">
      <c r="A176" s="101"/>
      <c r="D176" s="1242"/>
    </row>
    <row r="177" spans="1:4" ht="15.75" customHeight="1">
      <c r="A177" s="101"/>
      <c r="D177" s="1242"/>
    </row>
    <row r="178" spans="1:4" ht="15.75" customHeight="1">
      <c r="A178" s="101"/>
      <c r="D178" s="1242"/>
    </row>
    <row r="179" spans="1:4" ht="15.75" customHeight="1">
      <c r="A179" s="101"/>
      <c r="D179" s="1242"/>
    </row>
    <row r="180" spans="1:4" ht="15.75" customHeight="1">
      <c r="A180" s="101"/>
      <c r="D180" s="1242"/>
    </row>
    <row r="181" spans="1:4" ht="15.75" customHeight="1">
      <c r="A181" s="101"/>
      <c r="D181" s="1242"/>
    </row>
    <row r="182" spans="1:4" ht="15.75" customHeight="1">
      <c r="A182" s="101"/>
      <c r="D182" s="1242"/>
    </row>
    <row r="183" spans="1:4" ht="15.75" customHeight="1">
      <c r="A183" s="101"/>
      <c r="D183" s="1242"/>
    </row>
    <row r="184" spans="1:4" ht="15.75" customHeight="1">
      <c r="A184" s="101"/>
      <c r="D184" s="1242"/>
    </row>
    <row r="185" spans="1:4" ht="15.75" customHeight="1">
      <c r="A185" s="101"/>
      <c r="D185" s="1242"/>
    </row>
    <row r="186" spans="1:4" ht="15.75" customHeight="1">
      <c r="A186" s="101"/>
      <c r="D186" s="1242"/>
    </row>
    <row r="187" spans="1:4" ht="15.75" customHeight="1">
      <c r="A187" s="101"/>
      <c r="D187" s="1242"/>
    </row>
    <row r="188" spans="1:4" ht="15.75" customHeight="1">
      <c r="A188" s="101"/>
      <c r="D188" s="1242"/>
    </row>
    <row r="189" spans="1:4" ht="15.75" customHeight="1">
      <c r="A189" s="101"/>
      <c r="D189" s="1242"/>
    </row>
    <row r="190" spans="1:4" ht="15.75" customHeight="1">
      <c r="A190" s="101"/>
      <c r="D190" s="1242"/>
    </row>
    <row r="191" spans="1:4" ht="15.75" customHeight="1">
      <c r="A191" s="101"/>
      <c r="D191" s="1242"/>
    </row>
    <row r="192" spans="1:4" ht="15.75" customHeight="1">
      <c r="A192" s="101"/>
      <c r="D192" s="1242"/>
    </row>
    <row r="193" spans="1:4" ht="15.75" customHeight="1">
      <c r="A193" s="101"/>
      <c r="D193" s="1242"/>
    </row>
    <row r="194" spans="1:4" ht="15.75" customHeight="1">
      <c r="A194" s="101"/>
      <c r="D194" s="1242"/>
    </row>
    <row r="195" spans="1:4" ht="15.75" customHeight="1">
      <c r="A195" s="101"/>
      <c r="D195" s="1242"/>
    </row>
    <row r="196" spans="1:4" ht="15.75" customHeight="1">
      <c r="A196" s="101"/>
      <c r="D196" s="1242"/>
    </row>
    <row r="197" spans="1:4" ht="15.75" customHeight="1">
      <c r="A197" s="101"/>
      <c r="D197" s="1242"/>
    </row>
    <row r="198" spans="1:4" ht="15.75" customHeight="1">
      <c r="A198" s="101"/>
      <c r="D198" s="1242"/>
    </row>
    <row r="199" spans="1:4" ht="15.75" customHeight="1">
      <c r="A199" s="101"/>
      <c r="D199" s="1242"/>
    </row>
    <row r="200" spans="1:4" ht="15.75" customHeight="1">
      <c r="A200" s="101"/>
      <c r="D200" s="1242"/>
    </row>
    <row r="201" spans="1:4" ht="15.75" customHeight="1">
      <c r="A201" s="101"/>
      <c r="D201" s="1242"/>
    </row>
    <row r="202" spans="1:4" ht="15.75" customHeight="1">
      <c r="A202" s="101"/>
      <c r="D202" s="1242"/>
    </row>
    <row r="203" spans="1:4" ht="15.75" customHeight="1">
      <c r="A203" s="101"/>
      <c r="D203" s="1242"/>
    </row>
    <row r="204" spans="1:4" ht="15.75" customHeight="1">
      <c r="A204" s="101"/>
      <c r="D204" s="1242"/>
    </row>
    <row r="205" spans="1:4" ht="15.75" customHeight="1">
      <c r="A205" s="101"/>
      <c r="D205" s="1242"/>
    </row>
    <row r="206" spans="1:4" ht="15.75" customHeight="1">
      <c r="A206" s="101"/>
      <c r="D206" s="1242"/>
    </row>
    <row r="207" spans="1:4" ht="15.75" customHeight="1">
      <c r="A207" s="101"/>
      <c r="D207" s="1242"/>
    </row>
    <row r="208" spans="1:4" ht="15.75" customHeight="1">
      <c r="A208" s="101"/>
      <c r="D208" s="1242"/>
    </row>
    <row r="209" spans="1:4" ht="15.75" customHeight="1">
      <c r="A209" s="101"/>
      <c r="D209" s="1242"/>
    </row>
    <row r="210" spans="1:4" ht="15.75" customHeight="1">
      <c r="A210" s="101"/>
      <c r="D210" s="1242"/>
    </row>
    <row r="211" spans="1:4" ht="15.75" customHeight="1">
      <c r="A211" s="101"/>
      <c r="D211" s="1242"/>
    </row>
    <row r="212" spans="1:4" ht="15.75" customHeight="1">
      <c r="A212" s="101"/>
      <c r="D212" s="1242"/>
    </row>
    <row r="213" spans="1:4" ht="15.75" customHeight="1">
      <c r="A213" s="101"/>
      <c r="D213" s="1242"/>
    </row>
    <row r="214" spans="1:4" ht="15.75" customHeight="1">
      <c r="A214" s="101"/>
      <c r="D214" s="1242"/>
    </row>
    <row r="215" spans="1:4" ht="15.75" customHeight="1">
      <c r="A215" s="101"/>
      <c r="D215" s="1242"/>
    </row>
    <row r="216" spans="1:4" ht="15.75" customHeight="1">
      <c r="A216" s="101"/>
      <c r="D216" s="1242"/>
    </row>
    <row r="217" spans="1:4" ht="15.75" customHeight="1">
      <c r="A217" s="101"/>
      <c r="D217" s="1242"/>
    </row>
    <row r="218" spans="1:4" ht="15.75" customHeight="1">
      <c r="A218" s="101"/>
      <c r="D218" s="1242"/>
    </row>
    <row r="219" spans="1:4" ht="15.75" customHeight="1">
      <c r="A219" s="101"/>
      <c r="D219" s="1242"/>
    </row>
    <row r="220" spans="1:4" ht="15.75" customHeight="1">
      <c r="A220" s="101"/>
      <c r="D220" s="1242"/>
    </row>
    <row r="221" spans="1:4" ht="15.75" customHeight="1">
      <c r="A221" s="101"/>
      <c r="D221" s="1242"/>
    </row>
    <row r="222" spans="1:4" ht="15.75" customHeight="1">
      <c r="A222" s="101"/>
      <c r="D222" s="1242"/>
    </row>
    <row r="223" spans="1:4" ht="15.75" customHeight="1">
      <c r="A223" s="101"/>
      <c r="D223" s="1242"/>
    </row>
    <row r="224" spans="1:4" ht="15.75" customHeight="1">
      <c r="A224" s="101"/>
      <c r="D224" s="1242"/>
    </row>
    <row r="225" spans="1:4" ht="15.75" customHeight="1">
      <c r="A225" s="101"/>
      <c r="D225" s="1242"/>
    </row>
    <row r="226" spans="1:4" ht="15.75" customHeight="1">
      <c r="A226" s="101"/>
      <c r="D226" s="1242"/>
    </row>
    <row r="227" spans="1:4" ht="15.75" customHeight="1">
      <c r="A227" s="101"/>
      <c r="D227" s="1242"/>
    </row>
    <row r="228" spans="1:4" ht="15.75" customHeight="1">
      <c r="A228" s="101"/>
      <c r="D228" s="1242"/>
    </row>
    <row r="229" spans="1:4" ht="15.75" customHeight="1">
      <c r="A229" s="101"/>
      <c r="D229" s="1242"/>
    </row>
    <row r="230" spans="1:4" ht="15.75" customHeight="1">
      <c r="A230" s="101"/>
      <c r="D230" s="1242"/>
    </row>
    <row r="231" spans="1:4" ht="15.75" customHeight="1">
      <c r="A231" s="101"/>
      <c r="D231" s="1242"/>
    </row>
    <row r="232" spans="1:4" ht="15.75" customHeight="1">
      <c r="A232" s="101"/>
      <c r="D232" s="1242"/>
    </row>
    <row r="233" spans="1:4" ht="15.75" customHeight="1">
      <c r="A233" s="101"/>
      <c r="D233" s="1242"/>
    </row>
    <row r="234" spans="1:4" ht="15.75" customHeight="1">
      <c r="A234" s="101"/>
      <c r="D234" s="1242"/>
    </row>
    <row r="235" spans="1:4" ht="15.75" customHeight="1">
      <c r="A235" s="101"/>
      <c r="D235" s="1242"/>
    </row>
    <row r="236" spans="1:4" ht="15.75" customHeight="1">
      <c r="A236" s="101"/>
      <c r="D236" s="1242"/>
    </row>
    <row r="237" spans="1:4" ht="15.75" customHeight="1">
      <c r="A237" s="101"/>
      <c r="D237" s="1242"/>
    </row>
    <row r="238" spans="1:4" ht="15.75" customHeight="1">
      <c r="A238" s="101"/>
      <c r="D238" s="1242"/>
    </row>
    <row r="239" spans="1:4" ht="15.75" customHeight="1">
      <c r="A239" s="101"/>
      <c r="D239" s="1242"/>
    </row>
    <row r="240" spans="1:4" ht="15.75" customHeight="1">
      <c r="A240" s="101"/>
      <c r="D240" s="1242"/>
    </row>
    <row r="241" spans="1:4" ht="15.75" customHeight="1">
      <c r="A241" s="101"/>
      <c r="D241" s="1242"/>
    </row>
    <row r="242" spans="1:4" ht="15.75" customHeight="1">
      <c r="A242" s="101"/>
      <c r="D242" s="1242"/>
    </row>
    <row r="243" spans="1:4" ht="15.75" customHeight="1">
      <c r="A243" s="101"/>
      <c r="D243" s="1242"/>
    </row>
    <row r="244" spans="1:4" ht="15.75" customHeight="1">
      <c r="A244" s="101"/>
      <c r="D244" s="1242"/>
    </row>
    <row r="245" spans="1:4" ht="15.75" customHeight="1">
      <c r="A245" s="101"/>
      <c r="D245" s="1242"/>
    </row>
    <row r="246" spans="1:4" ht="15.75" customHeight="1">
      <c r="A246" s="101"/>
      <c r="D246" s="1242"/>
    </row>
    <row r="247" spans="1:4" ht="15.75" customHeight="1">
      <c r="A247" s="101"/>
      <c r="D247" s="1242"/>
    </row>
    <row r="248" spans="1:4" ht="15.75" customHeight="1">
      <c r="A248" s="101"/>
      <c r="D248" s="1242"/>
    </row>
    <row r="249" spans="1:4" ht="15.75" customHeight="1">
      <c r="A249" s="101"/>
      <c r="D249" s="1242"/>
    </row>
    <row r="250" spans="1:4" ht="15.75" customHeight="1">
      <c r="A250" s="101"/>
      <c r="D250" s="1242"/>
    </row>
    <row r="251" spans="1:4" ht="15.75" customHeight="1"/>
    <row r="252" spans="1:4" ht="15.75" customHeight="1"/>
    <row r="253" spans="1:4" ht="15.75" customHeight="1"/>
    <row r="254" spans="1:4" ht="15.75" customHeight="1"/>
    <row r="255" spans="1:4" ht="15.75" customHeight="1"/>
    <row r="256" spans="1: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3:F4"/>
    <mergeCell ref="G3:G4"/>
    <mergeCell ref="A3:A4"/>
    <mergeCell ref="B3:B4"/>
    <mergeCell ref="C3:C4"/>
    <mergeCell ref="D3:D4"/>
    <mergeCell ref="E3:E4"/>
  </mergeCells>
  <conditionalFormatting sqref="H5:AL33">
    <cfRule type="expression" dxfId="13" priority="1">
      <formula>H5="HTP"</formula>
    </cfRule>
    <cfRule type="expression" dxfId="12" priority="2">
      <formula>H5="HTP"</formula>
    </cfRule>
    <cfRule type="expression" dxfId="11" priority="3">
      <formula>H5="C"</formula>
    </cfRule>
    <cfRule type="expression" dxfId="10" priority="4">
      <formula>H5="TN"</formula>
    </cfRule>
    <cfRule type="expression" dxfId="9" priority="5">
      <formula>H5="TT"</formula>
    </cfRule>
    <cfRule type="expression" dxfId="8" priority="6">
      <formula>H5="HC"</formula>
    </cfRule>
    <cfRule type="expression" dxfId="7" priority="7">
      <formula>H5="TL"</formula>
    </cfRule>
    <cfRule type="expression" dxfId="6" priority="8">
      <formula>H5="TC"</formula>
    </cfRule>
    <cfRule type="expression" dxfId="5" priority="9">
      <formula>H5="OFF"</formula>
    </cfRule>
    <cfRule type="expression" dxfId="4" priority="10">
      <formula>H5="ĐC"</formula>
    </cfRule>
    <cfRule type="expression" dxfId="3" priority="11">
      <formula>H5="P"</formula>
    </cfRule>
    <cfRule type="expression" dxfId="2" priority="12">
      <formula>H5="O"</formula>
    </cfRule>
    <cfRule type="expression" dxfId="1" priority="13">
      <formula>H5="B"</formula>
    </cfRule>
    <cfRule type="expression" dxfId="0" priority="14">
      <formula>H5="T"</formula>
    </cfRule>
  </conditionalFormatting>
  <pageMargins left="0.7" right="0.7" top="0.75" bottom="0.75" header="0" footer="0"/>
  <pageSetup paperSize="9" orientation="portrait"/>
  <legacy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showGridLines="0" workbookViewId="0"/>
  </sheetViews>
  <sheetFormatPr defaultColWidth="11.1640625" defaultRowHeight="15" customHeight="1"/>
  <cols>
    <col min="1" max="1" width="4.5" customWidth="1"/>
    <col min="2" max="7" width="17.1640625" customWidth="1"/>
  </cols>
  <sheetData>
    <row r="1" spans="1:25" ht="15.5">
      <c r="A1" s="1262"/>
      <c r="B1" s="1262"/>
      <c r="C1" s="526" t="s">
        <v>1918</v>
      </c>
      <c r="D1" s="1262"/>
      <c r="E1" s="1262"/>
      <c r="F1" s="1263"/>
      <c r="G1" s="1262"/>
      <c r="H1" s="1262"/>
      <c r="I1" s="1262"/>
      <c r="J1" s="1262"/>
      <c r="K1" s="1262"/>
      <c r="L1" s="1262"/>
      <c r="M1" s="1262"/>
      <c r="N1" s="1262"/>
      <c r="O1" s="1262"/>
      <c r="P1" s="1262"/>
      <c r="Q1" s="1262"/>
      <c r="R1" s="1262"/>
      <c r="S1" s="1262"/>
      <c r="T1" s="1262"/>
      <c r="U1" s="1262"/>
      <c r="V1" s="1262"/>
      <c r="W1" s="1262"/>
      <c r="X1" s="1262"/>
      <c r="Y1" s="1262"/>
    </row>
    <row r="2" spans="1:25" ht="15.5">
      <c r="A2" s="1262"/>
      <c r="B2" s="1262"/>
      <c r="C2" s="526" t="s">
        <v>2088</v>
      </c>
      <c r="D2" s="1262"/>
      <c r="E2" s="1262"/>
      <c r="F2" s="1263"/>
      <c r="G2" s="1262"/>
      <c r="H2" s="1262"/>
      <c r="I2" s="1262"/>
      <c r="J2" s="1262"/>
      <c r="K2" s="1262"/>
      <c r="L2" s="1262"/>
      <c r="M2" s="1262"/>
      <c r="N2" s="1262"/>
      <c r="O2" s="1262"/>
      <c r="P2" s="1262"/>
      <c r="Q2" s="1262"/>
      <c r="R2" s="1262"/>
      <c r="S2" s="1262"/>
      <c r="T2" s="1262"/>
      <c r="U2" s="1262"/>
      <c r="V2" s="1262"/>
      <c r="W2" s="1262"/>
      <c r="X2" s="1262"/>
      <c r="Y2" s="1262"/>
    </row>
    <row r="3" spans="1:25" ht="15.5">
      <c r="A3" s="1262"/>
      <c r="B3" s="1262"/>
      <c r="C3" s="526" t="s">
        <v>2089</v>
      </c>
      <c r="D3" s="1262"/>
      <c r="E3" s="1262"/>
      <c r="F3" s="1263"/>
      <c r="G3" s="1262"/>
      <c r="H3" s="1262"/>
      <c r="I3" s="1262"/>
      <c r="J3" s="1262"/>
      <c r="K3" s="1262"/>
      <c r="L3" s="1262"/>
      <c r="M3" s="1262"/>
      <c r="N3" s="1262"/>
      <c r="O3" s="1262"/>
      <c r="P3" s="1262"/>
      <c r="Q3" s="1262"/>
      <c r="R3" s="1262"/>
      <c r="S3" s="1262"/>
      <c r="T3" s="1262"/>
      <c r="U3" s="1262"/>
      <c r="V3" s="1262"/>
      <c r="W3" s="1262"/>
      <c r="X3" s="1262"/>
      <c r="Y3" s="1262"/>
    </row>
    <row r="4" spans="1:25" ht="15.5">
      <c r="A4" s="1262"/>
      <c r="B4" s="1262"/>
      <c r="C4" s="526" t="s">
        <v>2090</v>
      </c>
      <c r="D4" s="1262"/>
      <c r="E4" s="1262"/>
      <c r="F4" s="1263"/>
      <c r="G4" s="1262"/>
      <c r="H4" s="1262"/>
      <c r="I4" s="1262"/>
      <c r="J4" s="1262"/>
      <c r="K4" s="1262"/>
      <c r="L4" s="1262"/>
      <c r="M4" s="1262"/>
      <c r="N4" s="1262"/>
      <c r="O4" s="1262"/>
      <c r="P4" s="1262"/>
      <c r="Q4" s="1262"/>
      <c r="R4" s="1262"/>
      <c r="S4" s="1262"/>
      <c r="T4" s="1262"/>
      <c r="U4" s="1262"/>
      <c r="V4" s="1262"/>
      <c r="W4" s="1262"/>
      <c r="X4" s="1262"/>
      <c r="Y4" s="1262"/>
    </row>
    <row r="5" spans="1:25" ht="15.5">
      <c r="A5" s="1262"/>
      <c r="B5" s="1262"/>
      <c r="C5" s="1262"/>
      <c r="D5" s="1262"/>
      <c r="E5" s="1262"/>
      <c r="F5" s="1263"/>
      <c r="G5" s="1262"/>
      <c r="H5" s="1262"/>
      <c r="I5" s="1262"/>
      <c r="J5" s="1262"/>
      <c r="K5" s="1262"/>
      <c r="L5" s="1262"/>
      <c r="M5" s="1262"/>
      <c r="N5" s="1262"/>
      <c r="O5" s="1262"/>
      <c r="P5" s="1262"/>
      <c r="Q5" s="1262"/>
      <c r="R5" s="1262"/>
      <c r="S5" s="1262"/>
      <c r="T5" s="1262"/>
      <c r="U5" s="1262"/>
      <c r="V5" s="1262"/>
      <c r="W5" s="1262"/>
      <c r="X5" s="1262"/>
      <c r="Y5" s="1262"/>
    </row>
    <row r="6" spans="1:25" ht="15.5">
      <c r="A6" s="1262"/>
      <c r="B6" s="1262"/>
      <c r="C6" s="1262"/>
      <c r="D6" s="1262"/>
      <c r="E6" s="1262"/>
      <c r="F6" s="1263"/>
      <c r="G6" s="1262"/>
      <c r="H6" s="1262"/>
      <c r="I6" s="1262"/>
      <c r="J6" s="1262"/>
      <c r="K6" s="1262"/>
      <c r="L6" s="1262"/>
      <c r="M6" s="1262"/>
      <c r="N6" s="1262"/>
      <c r="O6" s="1262"/>
      <c r="P6" s="1262"/>
      <c r="Q6" s="1262"/>
      <c r="R6" s="1262"/>
      <c r="S6" s="1262"/>
      <c r="T6" s="1262"/>
      <c r="U6" s="1262"/>
      <c r="V6" s="1262"/>
      <c r="W6" s="1262"/>
      <c r="X6" s="1262"/>
      <c r="Y6" s="1262"/>
    </row>
    <row r="7" spans="1:25" ht="15.5">
      <c r="A7" s="1262"/>
      <c r="B7" s="1262"/>
      <c r="C7" s="1262"/>
      <c r="D7" s="1262"/>
      <c r="E7" s="1262"/>
      <c r="F7" s="1263"/>
      <c r="G7" s="1262"/>
      <c r="H7" s="1262"/>
      <c r="I7" s="1262"/>
      <c r="J7" s="1262"/>
      <c r="K7" s="1262"/>
      <c r="L7" s="1262"/>
      <c r="M7" s="1262"/>
      <c r="N7" s="1262"/>
      <c r="O7" s="1262"/>
      <c r="P7" s="1262"/>
      <c r="Q7" s="1262"/>
      <c r="R7" s="1262"/>
      <c r="S7" s="1262"/>
      <c r="T7" s="1262"/>
      <c r="U7" s="1262"/>
      <c r="V7" s="1262"/>
      <c r="W7" s="1262"/>
      <c r="X7" s="1262"/>
      <c r="Y7" s="1262"/>
    </row>
    <row r="8" spans="1:25" ht="15.5">
      <c r="A8" s="1262"/>
      <c r="B8" s="1262"/>
      <c r="C8" s="1262"/>
      <c r="D8" s="1262"/>
      <c r="E8" s="1262"/>
      <c r="F8" s="1262"/>
      <c r="G8" s="1262"/>
      <c r="H8" s="1262"/>
      <c r="I8" s="1262"/>
      <c r="J8" s="1262"/>
      <c r="K8" s="1262"/>
      <c r="L8" s="1262"/>
      <c r="M8" s="1262"/>
      <c r="N8" s="1262"/>
      <c r="O8" s="1262"/>
      <c r="P8" s="1262"/>
      <c r="Q8" s="1262"/>
      <c r="R8" s="1262"/>
      <c r="S8" s="1262"/>
      <c r="T8" s="1262"/>
      <c r="U8" s="1262"/>
      <c r="V8" s="1262"/>
      <c r="W8" s="1262"/>
      <c r="X8" s="1262"/>
      <c r="Y8" s="1262"/>
    </row>
    <row r="9" spans="1:25" ht="15" customHeight="1">
      <c r="A9" s="1721" t="s">
        <v>2091</v>
      </c>
      <c r="B9" s="1601"/>
      <c r="C9" s="1601"/>
      <c r="D9" s="1601"/>
      <c r="E9" s="1601"/>
      <c r="F9" s="1601"/>
      <c r="G9" s="1601"/>
      <c r="H9" s="1262"/>
      <c r="I9" s="1262"/>
      <c r="J9" s="1262"/>
      <c r="K9" s="1262"/>
      <c r="L9" s="1262"/>
      <c r="M9" s="1262"/>
      <c r="N9" s="1262"/>
      <c r="O9" s="1262"/>
      <c r="P9" s="1262"/>
      <c r="Q9" s="1262"/>
      <c r="R9" s="1262"/>
      <c r="S9" s="1262"/>
      <c r="T9" s="1262"/>
      <c r="U9" s="1262"/>
      <c r="V9" s="1262"/>
      <c r="W9" s="1262"/>
      <c r="X9" s="1262"/>
      <c r="Y9" s="1262"/>
    </row>
    <row r="10" spans="1:25" ht="15.5">
      <c r="A10" s="1262"/>
      <c r="B10" s="1262"/>
      <c r="C10" s="1262"/>
      <c r="D10" s="1262"/>
      <c r="E10" s="1262"/>
      <c r="F10" s="1263"/>
      <c r="G10" s="1262"/>
      <c r="H10" s="1262"/>
      <c r="I10" s="1262"/>
      <c r="J10" s="1262"/>
      <c r="K10" s="1262"/>
      <c r="L10" s="1262"/>
      <c r="M10" s="1262"/>
      <c r="N10" s="1262"/>
      <c r="O10" s="1262"/>
      <c r="P10" s="1262"/>
      <c r="Q10" s="1262"/>
      <c r="R10" s="1262"/>
      <c r="S10" s="1262"/>
      <c r="T10" s="1262"/>
      <c r="U10" s="1262"/>
      <c r="V10" s="1262"/>
      <c r="W10" s="1262"/>
      <c r="X10" s="1262"/>
      <c r="Y10" s="1262"/>
    </row>
    <row r="11" spans="1:25" ht="15.5">
      <c r="A11" s="1722" t="s">
        <v>252</v>
      </c>
      <c r="B11" s="1724" t="s">
        <v>2092</v>
      </c>
      <c r="C11" s="1725"/>
      <c r="D11" s="1726"/>
      <c r="E11" s="1724" t="s">
        <v>2093</v>
      </c>
      <c r="F11" s="1725"/>
      <c r="G11" s="1726"/>
      <c r="H11" s="1264"/>
      <c r="I11" s="1262"/>
      <c r="J11" s="1262"/>
      <c r="K11" s="1262"/>
      <c r="L11" s="1262"/>
      <c r="M11" s="1262"/>
      <c r="N11" s="1262"/>
      <c r="O11" s="1262"/>
      <c r="P11" s="1262"/>
      <c r="Q11" s="1262"/>
      <c r="R11" s="1262"/>
      <c r="S11" s="1262"/>
      <c r="T11" s="1262"/>
      <c r="U11" s="1262"/>
      <c r="V11" s="1262"/>
      <c r="W11" s="1262"/>
      <c r="X11" s="1262"/>
      <c r="Y11" s="1262"/>
    </row>
    <row r="12" spans="1:25" ht="15.5">
      <c r="A12" s="1723"/>
      <c r="B12" s="1265" t="s">
        <v>962</v>
      </c>
      <c r="C12" s="1266" t="s">
        <v>2094</v>
      </c>
      <c r="D12" s="1267" t="s">
        <v>2095</v>
      </c>
      <c r="E12" s="1268" t="s">
        <v>962</v>
      </c>
      <c r="F12" s="1269" t="s">
        <v>2094</v>
      </c>
      <c r="G12" s="1267" t="s">
        <v>2095</v>
      </c>
      <c r="H12" s="1262"/>
      <c r="I12" s="1262"/>
      <c r="J12" s="1262"/>
      <c r="K12" s="1262"/>
      <c r="L12" s="1262"/>
      <c r="M12" s="1262"/>
      <c r="N12" s="1262"/>
      <c r="O12" s="1262"/>
      <c r="P12" s="1262"/>
      <c r="Q12" s="1262"/>
      <c r="R12" s="1262"/>
      <c r="S12" s="1262"/>
      <c r="T12" s="1262"/>
      <c r="U12" s="1262"/>
      <c r="V12" s="1262"/>
      <c r="W12" s="1262"/>
      <c r="X12" s="1262"/>
      <c r="Y12" s="1262"/>
    </row>
    <row r="13" spans="1:25" ht="15.5">
      <c r="A13" s="1270">
        <v>1</v>
      </c>
      <c r="B13" s="1271" t="s">
        <v>216</v>
      </c>
      <c r="C13" s="1272" t="s">
        <v>37</v>
      </c>
      <c r="D13" s="1273" t="s">
        <v>17</v>
      </c>
      <c r="E13" s="1274" t="s">
        <v>246</v>
      </c>
      <c r="F13" s="1275" t="s">
        <v>17</v>
      </c>
      <c r="G13" s="1273" t="s">
        <v>74</v>
      </c>
      <c r="H13" s="1262"/>
      <c r="I13" s="1262"/>
      <c r="J13" s="1262"/>
      <c r="K13" s="1262"/>
      <c r="L13" s="1262"/>
      <c r="M13" s="1262"/>
      <c r="N13" s="1262"/>
      <c r="O13" s="1262"/>
      <c r="P13" s="1262"/>
      <c r="Q13" s="1262"/>
      <c r="R13" s="1262"/>
      <c r="S13" s="1262"/>
      <c r="T13" s="1262"/>
      <c r="U13" s="1262"/>
      <c r="V13" s="1262"/>
      <c r="W13" s="1262"/>
      <c r="X13" s="1262"/>
      <c r="Y13" s="1262"/>
    </row>
    <row r="14" spans="1:25" ht="15.5">
      <c r="A14" s="1270">
        <v>2</v>
      </c>
      <c r="B14" s="1276"/>
      <c r="C14" s="1277" t="s">
        <v>111</v>
      </c>
      <c r="D14" s="1276" t="s">
        <v>74</v>
      </c>
      <c r="E14" s="1278" t="s">
        <v>316</v>
      </c>
      <c r="F14" s="1273" t="s">
        <v>216</v>
      </c>
      <c r="G14" s="1279" t="s">
        <v>322</v>
      </c>
      <c r="H14" s="1262"/>
      <c r="I14" s="1262"/>
      <c r="J14" s="1262"/>
      <c r="K14" s="1262"/>
      <c r="L14" s="1262"/>
      <c r="M14" s="1262"/>
      <c r="N14" s="1262"/>
      <c r="O14" s="1262"/>
      <c r="P14" s="1262"/>
      <c r="Q14" s="1262"/>
      <c r="R14" s="1262"/>
      <c r="S14" s="1262"/>
      <c r="T14" s="1262"/>
      <c r="U14" s="1262"/>
      <c r="V14" s="1262"/>
      <c r="W14" s="1262"/>
      <c r="X14" s="1262"/>
      <c r="Y14" s="1262"/>
    </row>
    <row r="15" spans="1:25" ht="15.5">
      <c r="A15" s="1270">
        <v>3</v>
      </c>
      <c r="B15" s="1276"/>
      <c r="C15" s="1277"/>
      <c r="D15" s="1279" t="s">
        <v>50</v>
      </c>
      <c r="E15" s="1280"/>
      <c r="F15" s="1276" t="s">
        <v>37</v>
      </c>
      <c r="G15" s="1279" t="s">
        <v>324</v>
      </c>
      <c r="H15" s="1262"/>
      <c r="I15" s="1262"/>
      <c r="J15" s="1262"/>
      <c r="K15" s="1262"/>
      <c r="L15" s="1262"/>
      <c r="M15" s="1262"/>
      <c r="N15" s="1262"/>
      <c r="O15" s="1262"/>
      <c r="P15" s="1262"/>
      <c r="Q15" s="1262"/>
      <c r="R15" s="1262"/>
      <c r="S15" s="1262"/>
      <c r="T15" s="1262"/>
      <c r="U15" s="1262"/>
      <c r="V15" s="1262"/>
      <c r="W15" s="1262"/>
      <c r="X15" s="1262"/>
      <c r="Y15" s="1262"/>
    </row>
    <row r="16" spans="1:25" ht="15.5">
      <c r="A16" s="1270">
        <v>4</v>
      </c>
      <c r="B16" s="1276"/>
      <c r="C16" s="1277"/>
      <c r="D16" s="1279" t="s">
        <v>31</v>
      </c>
      <c r="E16" s="1280"/>
      <c r="F16" s="1276" t="s">
        <v>50</v>
      </c>
      <c r="G16" s="1279" t="s">
        <v>241</v>
      </c>
      <c r="H16" s="1262"/>
      <c r="I16" s="1262"/>
      <c r="J16" s="1262"/>
      <c r="K16" s="1262"/>
      <c r="L16" s="1262"/>
      <c r="M16" s="1262"/>
      <c r="N16" s="1262"/>
      <c r="O16" s="1262"/>
      <c r="P16" s="1262"/>
      <c r="Q16" s="1262"/>
      <c r="R16" s="1262"/>
      <c r="S16" s="1262"/>
      <c r="T16" s="1262"/>
      <c r="U16" s="1262"/>
      <c r="V16" s="1262"/>
      <c r="W16" s="1262"/>
      <c r="X16" s="1262"/>
      <c r="Y16" s="1262"/>
    </row>
    <row r="17" spans="1:25" ht="15.5">
      <c r="A17" s="1270">
        <v>5</v>
      </c>
      <c r="B17" s="1279"/>
      <c r="C17" s="1277"/>
      <c r="D17" s="1276" t="s">
        <v>322</v>
      </c>
      <c r="E17" s="1280"/>
      <c r="F17" s="1279" t="s">
        <v>31</v>
      </c>
      <c r="G17" s="1279" t="s">
        <v>20</v>
      </c>
      <c r="H17" s="1262"/>
      <c r="I17" s="1262"/>
      <c r="J17" s="1262"/>
      <c r="K17" s="1262"/>
      <c r="L17" s="1262"/>
      <c r="M17" s="1262"/>
      <c r="N17" s="1262"/>
      <c r="O17" s="1262"/>
      <c r="P17" s="1262"/>
      <c r="Q17" s="1262"/>
      <c r="R17" s="1262"/>
      <c r="S17" s="1262"/>
      <c r="T17" s="1262"/>
      <c r="U17" s="1262"/>
      <c r="V17" s="1262"/>
      <c r="W17" s="1262"/>
      <c r="X17" s="1262"/>
      <c r="Y17" s="1262"/>
    </row>
    <row r="18" spans="1:25" ht="15.5">
      <c r="A18" s="1281">
        <v>6</v>
      </c>
      <c r="B18" s="1282"/>
      <c r="C18" s="1283"/>
      <c r="D18" s="1284" t="s">
        <v>324</v>
      </c>
      <c r="E18" s="1285"/>
      <c r="F18" s="1282" t="s">
        <v>111</v>
      </c>
      <c r="G18" s="1282"/>
      <c r="H18" s="1262"/>
      <c r="I18" s="1262"/>
      <c r="J18" s="1262"/>
      <c r="K18" s="1262"/>
      <c r="L18" s="1262"/>
      <c r="M18" s="1262"/>
      <c r="N18" s="1262"/>
      <c r="O18" s="1262"/>
      <c r="P18" s="1262"/>
      <c r="Q18" s="1262"/>
      <c r="R18" s="1262"/>
      <c r="S18" s="1262"/>
      <c r="T18" s="1262"/>
      <c r="U18" s="1262"/>
      <c r="V18" s="1262"/>
      <c r="W18" s="1262"/>
      <c r="X18" s="1262"/>
      <c r="Y18" s="1262"/>
    </row>
    <row r="19" spans="1:25" ht="15.5">
      <c r="A19" s="1281">
        <v>7</v>
      </c>
      <c r="B19" s="1282"/>
      <c r="C19" s="1283"/>
      <c r="D19" s="1282" t="s">
        <v>15</v>
      </c>
      <c r="E19" s="1285"/>
      <c r="F19" s="1282" t="s">
        <v>15</v>
      </c>
      <c r="G19" s="1282"/>
      <c r="H19" s="1262"/>
      <c r="I19" s="1262"/>
      <c r="J19" s="1262"/>
      <c r="K19" s="1262"/>
      <c r="L19" s="1262"/>
      <c r="M19" s="1262"/>
      <c r="N19" s="1262"/>
      <c r="O19" s="1262"/>
      <c r="P19" s="1262"/>
      <c r="Q19" s="1262"/>
      <c r="R19" s="1262"/>
      <c r="S19" s="1262"/>
      <c r="T19" s="1262"/>
      <c r="U19" s="1262"/>
      <c r="V19" s="1262"/>
      <c r="W19" s="1262"/>
      <c r="X19" s="1262"/>
      <c r="Y19" s="1262"/>
    </row>
    <row r="20" spans="1:25" ht="15.5">
      <c r="A20" s="1281">
        <v>8</v>
      </c>
      <c r="B20" s="1282"/>
      <c r="C20" s="1283"/>
      <c r="D20" s="1282" t="s">
        <v>241</v>
      </c>
      <c r="E20" s="1285"/>
      <c r="F20" s="1286"/>
      <c r="G20" s="1282"/>
      <c r="H20" s="1262"/>
      <c r="I20" s="1262"/>
      <c r="J20" s="1262"/>
      <c r="K20" s="1262"/>
      <c r="L20" s="1262"/>
      <c r="M20" s="1262"/>
      <c r="N20" s="1262"/>
      <c r="O20" s="1262"/>
      <c r="P20" s="1262"/>
      <c r="Q20" s="1262"/>
      <c r="R20" s="1262"/>
      <c r="S20" s="1262"/>
      <c r="T20" s="1262"/>
      <c r="U20" s="1262"/>
      <c r="V20" s="1262"/>
      <c r="W20" s="1262"/>
      <c r="X20" s="1262"/>
      <c r="Y20" s="1262"/>
    </row>
    <row r="21" spans="1:25" ht="15.75" customHeight="1">
      <c r="A21" s="1281">
        <v>9</v>
      </c>
      <c r="B21" s="1282"/>
      <c r="C21" s="1283"/>
      <c r="D21" s="1282" t="s">
        <v>20</v>
      </c>
      <c r="E21" s="1285"/>
      <c r="F21" s="1286"/>
      <c r="G21" s="1282"/>
      <c r="H21" s="1262"/>
      <c r="I21" s="1262"/>
      <c r="J21" s="1262"/>
      <c r="K21" s="1262"/>
      <c r="L21" s="1262"/>
      <c r="M21" s="1262"/>
      <c r="N21" s="1262"/>
      <c r="O21" s="1262"/>
      <c r="P21" s="1262"/>
      <c r="Q21" s="1262"/>
      <c r="R21" s="1262"/>
      <c r="S21" s="1262"/>
      <c r="T21" s="1262"/>
      <c r="U21" s="1262"/>
      <c r="V21" s="1262"/>
      <c r="W21" s="1262"/>
      <c r="X21" s="1262"/>
      <c r="Y21" s="1262"/>
    </row>
    <row r="22" spans="1:25" ht="15.75" customHeight="1">
      <c r="A22" s="1281">
        <v>10</v>
      </c>
      <c r="B22" s="1282"/>
      <c r="C22" s="1283"/>
      <c r="D22" s="1279" t="s">
        <v>246</v>
      </c>
      <c r="E22" s="1285"/>
      <c r="F22" s="1286"/>
      <c r="G22" s="1282"/>
      <c r="H22" s="1262"/>
      <c r="I22" s="1262"/>
      <c r="J22" s="1262"/>
      <c r="K22" s="1262"/>
      <c r="L22" s="1262"/>
      <c r="M22" s="1262"/>
      <c r="N22" s="1262"/>
      <c r="O22" s="1262"/>
      <c r="P22" s="1262"/>
      <c r="Q22" s="1262"/>
      <c r="R22" s="1262"/>
      <c r="S22" s="1262"/>
      <c r="T22" s="1262"/>
      <c r="U22" s="1262"/>
      <c r="V22" s="1262"/>
      <c r="W22" s="1262"/>
      <c r="X22" s="1262"/>
      <c r="Y22" s="1262"/>
    </row>
    <row r="23" spans="1:25" ht="15.75" customHeight="1">
      <c r="A23" s="1287">
        <v>11</v>
      </c>
      <c r="B23" s="1288"/>
      <c r="C23" s="1289"/>
      <c r="D23" s="1288" t="s">
        <v>316</v>
      </c>
      <c r="E23" s="1290"/>
      <c r="F23" s="1291"/>
      <c r="G23" s="1288"/>
      <c r="H23" s="1262"/>
      <c r="I23" s="1262"/>
      <c r="J23" s="1262"/>
      <c r="K23" s="1262"/>
      <c r="L23" s="1262"/>
      <c r="M23" s="1262"/>
      <c r="N23" s="1262"/>
      <c r="O23" s="1262"/>
      <c r="P23" s="1262"/>
      <c r="Q23" s="1262"/>
      <c r="R23" s="1262"/>
      <c r="S23" s="1262"/>
      <c r="T23" s="1262"/>
      <c r="U23" s="1262"/>
      <c r="V23" s="1262"/>
      <c r="W23" s="1262"/>
      <c r="X23" s="1262"/>
      <c r="Y23" s="1262"/>
    </row>
    <row r="24" spans="1:25" ht="15.75" customHeight="1">
      <c r="A24" s="1262"/>
      <c r="B24" s="1262"/>
      <c r="C24" s="1262"/>
      <c r="D24" s="1262"/>
      <c r="E24" s="1262"/>
      <c r="F24" s="1263"/>
      <c r="G24" s="1262"/>
      <c r="H24" s="1262"/>
      <c r="I24" s="1262"/>
      <c r="J24" s="1262"/>
      <c r="K24" s="1262"/>
      <c r="L24" s="1262"/>
      <c r="M24" s="1262"/>
      <c r="N24" s="1262"/>
      <c r="O24" s="1262"/>
      <c r="P24" s="1262"/>
      <c r="Q24" s="1262"/>
      <c r="R24" s="1262"/>
      <c r="S24" s="1262"/>
      <c r="T24" s="1262"/>
      <c r="U24" s="1262"/>
      <c r="V24" s="1262"/>
      <c r="W24" s="1262"/>
      <c r="X24" s="1262"/>
      <c r="Y24" s="1262"/>
    </row>
    <row r="25" spans="1:25" ht="15.75" customHeight="1">
      <c r="A25" s="1262"/>
      <c r="B25" s="1292" t="s">
        <v>2096</v>
      </c>
      <c r="C25" s="1262"/>
      <c r="D25" s="1262"/>
      <c r="E25" s="1262"/>
      <c r="F25" s="1263"/>
      <c r="G25" s="1262"/>
      <c r="H25" s="1262"/>
      <c r="I25" s="1262"/>
      <c r="J25" s="1262"/>
      <c r="K25" s="1262"/>
      <c r="L25" s="1262"/>
      <c r="M25" s="1262"/>
      <c r="N25" s="1262"/>
      <c r="O25" s="1262"/>
      <c r="P25" s="1262"/>
      <c r="Q25" s="1262"/>
      <c r="R25" s="1262"/>
      <c r="S25" s="1262"/>
      <c r="T25" s="1262"/>
      <c r="U25" s="1262"/>
      <c r="V25" s="1262"/>
      <c r="W25" s="1262"/>
      <c r="X25" s="1262"/>
      <c r="Y25" s="1262"/>
    </row>
    <row r="26" spans="1:25" ht="15.75" customHeight="1">
      <c r="A26" s="1262"/>
      <c r="B26" s="1262"/>
      <c r="C26" s="1262"/>
      <c r="D26" s="1262"/>
      <c r="E26" s="1262"/>
      <c r="F26" s="1263"/>
      <c r="G26" s="1262"/>
      <c r="H26" s="1262"/>
      <c r="I26" s="1262"/>
      <c r="J26" s="1262"/>
      <c r="K26" s="1262"/>
      <c r="L26" s="1262"/>
      <c r="M26" s="1262"/>
      <c r="N26" s="1262"/>
      <c r="O26" s="1262"/>
      <c r="P26" s="1262"/>
      <c r="Q26" s="1262"/>
      <c r="R26" s="1262"/>
      <c r="S26" s="1262"/>
      <c r="T26" s="1262"/>
      <c r="U26" s="1262"/>
      <c r="V26" s="1262"/>
      <c r="W26" s="1262"/>
      <c r="X26" s="1262"/>
      <c r="Y26" s="1262"/>
    </row>
    <row r="27" spans="1:25" ht="15.75" customHeight="1">
      <c r="A27" s="1262"/>
      <c r="B27" s="1262"/>
      <c r="C27" s="1262"/>
      <c r="D27" s="1262"/>
      <c r="E27" s="1262"/>
      <c r="F27" s="1263"/>
      <c r="G27" s="1262"/>
      <c r="H27" s="1262"/>
      <c r="I27" s="1262"/>
      <c r="J27" s="1262"/>
      <c r="K27" s="1262"/>
      <c r="L27" s="1262"/>
      <c r="M27" s="1262"/>
      <c r="N27" s="1262"/>
      <c r="O27" s="1262"/>
      <c r="P27" s="1262"/>
      <c r="Q27" s="1262"/>
      <c r="R27" s="1262"/>
      <c r="S27" s="1262"/>
      <c r="T27" s="1262"/>
      <c r="U27" s="1262"/>
      <c r="V27" s="1262"/>
      <c r="W27" s="1262"/>
      <c r="X27" s="1262"/>
      <c r="Y27" s="1262"/>
    </row>
    <row r="28" spans="1:25" ht="15.75" customHeight="1">
      <c r="A28" s="1262"/>
      <c r="B28" s="1262"/>
      <c r="C28" s="1262"/>
      <c r="D28" s="1262"/>
      <c r="E28" s="1262"/>
      <c r="F28" s="1263"/>
      <c r="G28" s="1262"/>
      <c r="H28" s="1262"/>
      <c r="I28" s="1262"/>
      <c r="J28" s="1262"/>
      <c r="K28" s="1262"/>
      <c r="L28" s="1262"/>
      <c r="M28" s="1262"/>
      <c r="N28" s="1262"/>
      <c r="O28" s="1262"/>
      <c r="P28" s="1262"/>
      <c r="Q28" s="1262"/>
      <c r="R28" s="1262"/>
      <c r="S28" s="1262"/>
      <c r="T28" s="1262"/>
      <c r="U28" s="1262"/>
      <c r="V28" s="1262"/>
      <c r="W28" s="1262"/>
      <c r="X28" s="1262"/>
      <c r="Y28" s="1262"/>
    </row>
    <row r="29" spans="1:25" ht="15.75" customHeight="1">
      <c r="A29" s="1262"/>
      <c r="B29" s="1262"/>
      <c r="C29" s="1262"/>
      <c r="D29" s="1262"/>
      <c r="E29" s="1262"/>
      <c r="F29" s="1263"/>
      <c r="G29" s="1262"/>
      <c r="H29" s="1262"/>
      <c r="I29" s="1262"/>
      <c r="J29" s="1262"/>
      <c r="K29" s="1262"/>
      <c r="L29" s="1262"/>
      <c r="M29" s="1262"/>
      <c r="N29" s="1262"/>
      <c r="O29" s="1262"/>
      <c r="P29" s="1262"/>
      <c r="Q29" s="1262"/>
      <c r="R29" s="1262"/>
      <c r="S29" s="1262"/>
      <c r="T29" s="1262"/>
      <c r="U29" s="1262"/>
      <c r="V29" s="1262"/>
      <c r="W29" s="1262"/>
      <c r="X29" s="1262"/>
      <c r="Y29" s="1262"/>
    </row>
    <row r="30" spans="1:25" ht="15.75" customHeight="1">
      <c r="A30" s="1262"/>
      <c r="B30" s="1262"/>
      <c r="C30" s="1262"/>
      <c r="D30" s="1262"/>
      <c r="E30" s="1262"/>
      <c r="F30" s="1263"/>
      <c r="G30" s="1262"/>
      <c r="H30" s="1262"/>
      <c r="I30" s="1262"/>
      <c r="J30" s="1262"/>
      <c r="K30" s="1262"/>
      <c r="L30" s="1262"/>
      <c r="M30" s="1262"/>
      <c r="N30" s="1262"/>
      <c r="O30" s="1262"/>
      <c r="P30" s="1262"/>
      <c r="Q30" s="1262"/>
      <c r="R30" s="1262"/>
      <c r="S30" s="1262"/>
      <c r="T30" s="1262"/>
      <c r="U30" s="1262"/>
      <c r="V30" s="1262"/>
      <c r="W30" s="1262"/>
      <c r="X30" s="1262"/>
      <c r="Y30" s="1262"/>
    </row>
    <row r="31" spans="1:25" ht="15.75" customHeight="1">
      <c r="A31" s="1262"/>
      <c r="B31" s="1262"/>
      <c r="C31" s="1262"/>
      <c r="D31" s="1262"/>
      <c r="E31" s="1262"/>
      <c r="F31" s="1263"/>
      <c r="G31" s="1262"/>
      <c r="H31" s="1262"/>
      <c r="I31" s="1262"/>
      <c r="J31" s="1262"/>
      <c r="K31" s="1262"/>
      <c r="L31" s="1262"/>
      <c r="M31" s="1262"/>
      <c r="N31" s="1262"/>
      <c r="O31" s="1262"/>
      <c r="P31" s="1262"/>
      <c r="Q31" s="1262"/>
      <c r="R31" s="1262"/>
      <c r="S31" s="1262"/>
      <c r="T31" s="1262"/>
      <c r="U31" s="1262"/>
      <c r="V31" s="1262"/>
      <c r="W31" s="1262"/>
      <c r="X31" s="1262"/>
      <c r="Y31" s="1262"/>
    </row>
    <row r="32" spans="1:25" ht="15.75" customHeight="1">
      <c r="A32" s="1262"/>
      <c r="B32" s="1262"/>
      <c r="C32" s="1262"/>
      <c r="D32" s="1262"/>
      <c r="E32" s="1262"/>
      <c r="F32" s="1263"/>
      <c r="G32" s="1262"/>
      <c r="H32" s="1262"/>
      <c r="I32" s="1262"/>
      <c r="J32" s="1262"/>
      <c r="K32" s="1262"/>
      <c r="L32" s="1262"/>
      <c r="M32" s="1262"/>
      <c r="N32" s="1262"/>
      <c r="O32" s="1262"/>
      <c r="P32" s="1262"/>
      <c r="Q32" s="1262"/>
      <c r="R32" s="1262"/>
      <c r="S32" s="1262"/>
      <c r="T32" s="1262"/>
      <c r="U32" s="1262"/>
      <c r="V32" s="1262"/>
      <c r="W32" s="1262"/>
      <c r="X32" s="1262"/>
      <c r="Y32" s="1262"/>
    </row>
    <row r="33" spans="1:25" ht="15.75" customHeight="1">
      <c r="A33" s="1262"/>
      <c r="B33" s="1262"/>
      <c r="C33" s="1262"/>
      <c r="D33" s="1262"/>
      <c r="E33" s="1262"/>
      <c r="F33" s="1263"/>
      <c r="G33" s="1262"/>
      <c r="H33" s="1262"/>
      <c r="I33" s="1262"/>
      <c r="J33" s="1262"/>
      <c r="K33" s="1262"/>
      <c r="L33" s="1262"/>
      <c r="M33" s="1262"/>
      <c r="N33" s="1262"/>
      <c r="O33" s="1262"/>
      <c r="P33" s="1262"/>
      <c r="Q33" s="1262"/>
      <c r="R33" s="1262"/>
      <c r="S33" s="1262"/>
      <c r="T33" s="1262"/>
      <c r="U33" s="1262"/>
      <c r="V33" s="1262"/>
      <c r="W33" s="1262"/>
      <c r="X33" s="1262"/>
      <c r="Y33" s="1262"/>
    </row>
    <row r="34" spans="1:25" ht="15.75" customHeight="1">
      <c r="A34" s="1262"/>
      <c r="B34" s="1262"/>
      <c r="C34" s="1262"/>
      <c r="D34" s="1262"/>
      <c r="E34" s="1262"/>
      <c r="F34" s="1263"/>
      <c r="G34" s="1262"/>
      <c r="H34" s="1262"/>
      <c r="I34" s="1262"/>
      <c r="J34" s="1262"/>
      <c r="K34" s="1262"/>
      <c r="L34" s="1262"/>
      <c r="M34" s="1262"/>
      <c r="N34" s="1262"/>
      <c r="O34" s="1262"/>
      <c r="P34" s="1262"/>
      <c r="Q34" s="1262"/>
      <c r="R34" s="1262"/>
      <c r="S34" s="1262"/>
      <c r="T34" s="1262"/>
      <c r="U34" s="1262"/>
      <c r="V34" s="1262"/>
      <c r="W34" s="1262"/>
      <c r="X34" s="1262"/>
      <c r="Y34" s="1262"/>
    </row>
    <row r="35" spans="1:25" ht="15.75" customHeight="1">
      <c r="A35" s="1262"/>
      <c r="B35" s="1262"/>
      <c r="C35" s="1262"/>
      <c r="D35" s="1262"/>
      <c r="E35" s="1262"/>
      <c r="F35" s="1263"/>
      <c r="G35" s="1262"/>
      <c r="H35" s="1262"/>
      <c r="I35" s="1262"/>
      <c r="J35" s="1262"/>
      <c r="K35" s="1262"/>
      <c r="L35" s="1262"/>
      <c r="M35" s="1262"/>
      <c r="N35" s="1262"/>
      <c r="O35" s="1262"/>
      <c r="P35" s="1262"/>
      <c r="Q35" s="1262"/>
      <c r="R35" s="1262"/>
      <c r="S35" s="1262"/>
      <c r="T35" s="1262"/>
      <c r="U35" s="1262"/>
      <c r="V35" s="1262"/>
      <c r="W35" s="1262"/>
      <c r="X35" s="1262"/>
      <c r="Y35" s="1262"/>
    </row>
    <row r="36" spans="1:25" ht="15.75" customHeight="1">
      <c r="A36" s="1262"/>
      <c r="B36" s="1262"/>
      <c r="C36" s="1262"/>
      <c r="D36" s="1262"/>
      <c r="E36" s="1262"/>
      <c r="F36" s="1263"/>
      <c r="G36" s="1262"/>
      <c r="H36" s="1262"/>
      <c r="I36" s="1262"/>
      <c r="J36" s="1262"/>
      <c r="K36" s="1262"/>
      <c r="L36" s="1262"/>
      <c r="M36" s="1262"/>
      <c r="N36" s="1262"/>
      <c r="O36" s="1262"/>
      <c r="P36" s="1262"/>
      <c r="Q36" s="1262"/>
      <c r="R36" s="1262"/>
      <c r="S36" s="1262"/>
      <c r="T36" s="1262"/>
      <c r="U36" s="1262"/>
      <c r="V36" s="1262"/>
      <c r="W36" s="1262"/>
      <c r="X36" s="1262"/>
      <c r="Y36" s="1262"/>
    </row>
    <row r="37" spans="1:25" ht="15.75" customHeight="1">
      <c r="A37" s="1262"/>
      <c r="B37" s="1262"/>
      <c r="C37" s="1262"/>
      <c r="D37" s="1262"/>
      <c r="E37" s="1262"/>
      <c r="F37" s="1263"/>
      <c r="G37" s="1262"/>
      <c r="H37" s="1262"/>
      <c r="I37" s="1262"/>
      <c r="J37" s="1262"/>
      <c r="K37" s="1262"/>
      <c r="L37" s="1262"/>
      <c r="M37" s="1262"/>
      <c r="N37" s="1262"/>
      <c r="O37" s="1262"/>
      <c r="P37" s="1262"/>
      <c r="Q37" s="1262"/>
      <c r="R37" s="1262"/>
      <c r="S37" s="1262"/>
      <c r="T37" s="1262"/>
      <c r="U37" s="1262"/>
      <c r="V37" s="1262"/>
      <c r="W37" s="1262"/>
      <c r="X37" s="1262"/>
      <c r="Y37" s="1262"/>
    </row>
    <row r="38" spans="1:25" ht="15.75" customHeight="1">
      <c r="A38" s="1262"/>
      <c r="B38" s="1262"/>
      <c r="C38" s="1262"/>
      <c r="D38" s="1262"/>
      <c r="E38" s="1262"/>
      <c r="F38" s="1263"/>
      <c r="G38" s="1262"/>
      <c r="H38" s="1262"/>
      <c r="I38" s="1262"/>
      <c r="J38" s="1262"/>
      <c r="K38" s="1262"/>
      <c r="L38" s="1262"/>
      <c r="M38" s="1262"/>
      <c r="N38" s="1262"/>
      <c r="O38" s="1262"/>
      <c r="P38" s="1262"/>
      <c r="Q38" s="1262"/>
      <c r="R38" s="1262"/>
      <c r="S38" s="1262"/>
      <c r="T38" s="1262"/>
      <c r="U38" s="1262"/>
      <c r="V38" s="1262"/>
      <c r="W38" s="1262"/>
      <c r="X38" s="1262"/>
      <c r="Y38" s="1262"/>
    </row>
    <row r="39" spans="1:25" ht="15.75" customHeight="1">
      <c r="A39" s="1262"/>
      <c r="B39" s="1262"/>
      <c r="C39" s="1262"/>
      <c r="D39" s="1262"/>
      <c r="E39" s="1262"/>
      <c r="F39" s="1263"/>
      <c r="G39" s="1262"/>
      <c r="H39" s="1262"/>
      <c r="I39" s="1262"/>
      <c r="J39" s="1262"/>
      <c r="K39" s="1262"/>
      <c r="L39" s="1262"/>
      <c r="M39" s="1262"/>
      <c r="N39" s="1262"/>
      <c r="O39" s="1262"/>
      <c r="P39" s="1262"/>
      <c r="Q39" s="1262"/>
      <c r="R39" s="1262"/>
      <c r="S39" s="1262"/>
      <c r="T39" s="1262"/>
      <c r="U39" s="1262"/>
      <c r="V39" s="1262"/>
      <c r="W39" s="1262"/>
      <c r="X39" s="1262"/>
      <c r="Y39" s="1262"/>
    </row>
    <row r="40" spans="1:25" ht="15.75" customHeight="1">
      <c r="A40" s="1262"/>
      <c r="B40" s="1262"/>
      <c r="C40" s="1262"/>
      <c r="D40" s="1262"/>
      <c r="E40" s="1262"/>
      <c r="F40" s="1263"/>
      <c r="G40" s="1262"/>
      <c r="H40" s="1262"/>
      <c r="I40" s="1262"/>
      <c r="J40" s="1262"/>
      <c r="K40" s="1262"/>
      <c r="L40" s="1262"/>
      <c r="M40" s="1262"/>
      <c r="N40" s="1262"/>
      <c r="O40" s="1262"/>
      <c r="P40" s="1262"/>
      <c r="Q40" s="1262"/>
      <c r="R40" s="1262"/>
      <c r="S40" s="1262"/>
      <c r="T40" s="1262"/>
      <c r="U40" s="1262"/>
      <c r="V40" s="1262"/>
      <c r="W40" s="1262"/>
      <c r="X40" s="1262"/>
      <c r="Y40" s="1262"/>
    </row>
    <row r="41" spans="1:25" ht="15.75" customHeight="1">
      <c r="A41" s="1262"/>
      <c r="B41" s="1262"/>
      <c r="C41" s="1262"/>
      <c r="D41" s="1262"/>
      <c r="E41" s="1262"/>
      <c r="F41" s="1263"/>
      <c r="G41" s="1262"/>
      <c r="H41" s="1262"/>
      <c r="I41" s="1262"/>
      <c r="J41" s="1262"/>
      <c r="K41" s="1262"/>
      <c r="L41" s="1262"/>
      <c r="M41" s="1262"/>
      <c r="N41" s="1262"/>
      <c r="O41" s="1262"/>
      <c r="P41" s="1262"/>
      <c r="Q41" s="1262"/>
      <c r="R41" s="1262"/>
      <c r="S41" s="1262"/>
      <c r="T41" s="1262"/>
      <c r="U41" s="1262"/>
      <c r="V41" s="1262"/>
      <c r="W41" s="1262"/>
      <c r="X41" s="1262"/>
      <c r="Y41" s="1262"/>
    </row>
    <row r="42" spans="1:25" ht="15.75" customHeight="1">
      <c r="A42" s="1262"/>
      <c r="B42" s="1262"/>
      <c r="C42" s="1262"/>
      <c r="D42" s="1262"/>
      <c r="E42" s="1262"/>
      <c r="F42" s="1263"/>
      <c r="G42" s="1262"/>
      <c r="H42" s="1262"/>
      <c r="I42" s="1262"/>
      <c r="J42" s="1262"/>
      <c r="K42" s="1262"/>
      <c r="L42" s="1262"/>
      <c r="M42" s="1262"/>
      <c r="N42" s="1262"/>
      <c r="O42" s="1262"/>
      <c r="P42" s="1262"/>
      <c r="Q42" s="1262"/>
      <c r="R42" s="1262"/>
      <c r="S42" s="1262"/>
      <c r="T42" s="1262"/>
      <c r="U42" s="1262"/>
      <c r="V42" s="1262"/>
      <c r="W42" s="1262"/>
      <c r="X42" s="1262"/>
      <c r="Y42" s="1262"/>
    </row>
    <row r="43" spans="1:25" ht="15.75" customHeight="1">
      <c r="A43" s="1262"/>
      <c r="B43" s="1262"/>
      <c r="C43" s="1262"/>
      <c r="D43" s="1262"/>
      <c r="E43" s="1262"/>
      <c r="F43" s="1263"/>
      <c r="G43" s="1262"/>
      <c r="H43" s="1262"/>
      <c r="I43" s="1262"/>
      <c r="J43" s="1262"/>
      <c r="K43" s="1262"/>
      <c r="L43" s="1262"/>
      <c r="M43" s="1262"/>
      <c r="N43" s="1262"/>
      <c r="O43" s="1262"/>
      <c r="P43" s="1262"/>
      <c r="Q43" s="1262"/>
      <c r="R43" s="1262"/>
      <c r="S43" s="1262"/>
      <c r="T43" s="1262"/>
      <c r="U43" s="1262"/>
      <c r="V43" s="1262"/>
      <c r="W43" s="1262"/>
      <c r="X43" s="1262"/>
      <c r="Y43" s="1262"/>
    </row>
    <row r="44" spans="1:25" ht="15.75" customHeight="1">
      <c r="A44" s="1262"/>
      <c r="B44" s="1262"/>
      <c r="C44" s="1262"/>
      <c r="D44" s="1262"/>
      <c r="E44" s="1262"/>
      <c r="F44" s="1263"/>
      <c r="G44" s="1262"/>
      <c r="H44" s="1262"/>
      <c r="I44" s="1262"/>
      <c r="J44" s="1262"/>
      <c r="K44" s="1262"/>
      <c r="L44" s="1262"/>
      <c r="M44" s="1262"/>
      <c r="N44" s="1262"/>
      <c r="O44" s="1262"/>
      <c r="P44" s="1262"/>
      <c r="Q44" s="1262"/>
      <c r="R44" s="1262"/>
      <c r="S44" s="1262"/>
      <c r="T44" s="1262"/>
      <c r="U44" s="1262"/>
      <c r="V44" s="1262"/>
      <c r="W44" s="1262"/>
      <c r="X44" s="1262"/>
      <c r="Y44" s="1262"/>
    </row>
    <row r="45" spans="1:25" ht="15.75" customHeight="1">
      <c r="A45" s="1262"/>
      <c r="B45" s="1262"/>
      <c r="C45" s="1262"/>
      <c r="D45" s="1262"/>
      <c r="E45" s="1262"/>
      <c r="F45" s="1263"/>
      <c r="G45" s="1262"/>
      <c r="H45" s="1262"/>
      <c r="I45" s="1262"/>
      <c r="J45" s="1262"/>
      <c r="K45" s="1262"/>
      <c r="L45" s="1262"/>
      <c r="M45" s="1262"/>
      <c r="N45" s="1262"/>
      <c r="O45" s="1262"/>
      <c r="P45" s="1262"/>
      <c r="Q45" s="1262"/>
      <c r="R45" s="1262"/>
      <c r="S45" s="1262"/>
      <c r="T45" s="1262"/>
      <c r="U45" s="1262"/>
      <c r="V45" s="1262"/>
      <c r="W45" s="1262"/>
      <c r="X45" s="1262"/>
      <c r="Y45" s="1262"/>
    </row>
    <row r="46" spans="1:25" ht="15.75" customHeight="1">
      <c r="A46" s="1262"/>
      <c r="B46" s="1262"/>
      <c r="C46" s="1262"/>
      <c r="D46" s="1262"/>
      <c r="E46" s="1262"/>
      <c r="F46" s="1263"/>
      <c r="G46" s="1262"/>
      <c r="H46" s="1262"/>
      <c r="I46" s="1262"/>
      <c r="J46" s="1262"/>
      <c r="K46" s="1262"/>
      <c r="L46" s="1262"/>
      <c r="M46" s="1262"/>
      <c r="N46" s="1262"/>
      <c r="O46" s="1262"/>
      <c r="P46" s="1262"/>
      <c r="Q46" s="1262"/>
      <c r="R46" s="1262"/>
      <c r="S46" s="1262"/>
      <c r="T46" s="1262"/>
      <c r="U46" s="1262"/>
      <c r="V46" s="1262"/>
      <c r="W46" s="1262"/>
      <c r="X46" s="1262"/>
      <c r="Y46" s="1262"/>
    </row>
    <row r="47" spans="1:25" ht="15.75" customHeight="1">
      <c r="A47" s="1262"/>
      <c r="B47" s="1262"/>
      <c r="C47" s="1262"/>
      <c r="D47" s="1262"/>
      <c r="E47" s="1262"/>
      <c r="F47" s="1263"/>
      <c r="G47" s="1262"/>
      <c r="H47" s="1262"/>
      <c r="I47" s="1262"/>
      <c r="J47" s="1262"/>
      <c r="K47" s="1262"/>
      <c r="L47" s="1262"/>
      <c r="M47" s="1262"/>
      <c r="N47" s="1262"/>
      <c r="O47" s="1262"/>
      <c r="P47" s="1262"/>
      <c r="Q47" s="1262"/>
      <c r="R47" s="1262"/>
      <c r="S47" s="1262"/>
      <c r="T47" s="1262"/>
      <c r="U47" s="1262"/>
      <c r="V47" s="1262"/>
      <c r="W47" s="1262"/>
      <c r="X47" s="1262"/>
      <c r="Y47" s="1262"/>
    </row>
    <row r="48" spans="1:25" ht="15.75" customHeight="1">
      <c r="A48" s="1262"/>
      <c r="B48" s="1262"/>
      <c r="C48" s="1262"/>
      <c r="D48" s="1262"/>
      <c r="E48" s="1262"/>
      <c r="F48" s="1263"/>
      <c r="G48" s="1262"/>
      <c r="H48" s="1262"/>
      <c r="I48" s="1262"/>
      <c r="J48" s="1262"/>
      <c r="K48" s="1262"/>
      <c r="L48" s="1262"/>
      <c r="M48" s="1262"/>
      <c r="N48" s="1262"/>
      <c r="O48" s="1262"/>
      <c r="P48" s="1262"/>
      <c r="Q48" s="1262"/>
      <c r="R48" s="1262"/>
      <c r="S48" s="1262"/>
      <c r="T48" s="1262"/>
      <c r="U48" s="1262"/>
      <c r="V48" s="1262"/>
      <c r="W48" s="1262"/>
      <c r="X48" s="1262"/>
      <c r="Y48" s="1262"/>
    </row>
    <row r="49" spans="1:25" ht="15.75" customHeight="1">
      <c r="A49" s="1262"/>
      <c r="B49" s="1262"/>
      <c r="C49" s="1262"/>
      <c r="D49" s="1262"/>
      <c r="E49" s="1262"/>
      <c r="F49" s="1263"/>
      <c r="G49" s="1262"/>
      <c r="H49" s="1262"/>
      <c r="I49" s="1262"/>
      <c r="J49" s="1262"/>
      <c r="K49" s="1262"/>
      <c r="L49" s="1262"/>
      <c r="M49" s="1262"/>
      <c r="N49" s="1262"/>
      <c r="O49" s="1262"/>
      <c r="P49" s="1262"/>
      <c r="Q49" s="1262"/>
      <c r="R49" s="1262"/>
      <c r="S49" s="1262"/>
      <c r="T49" s="1262"/>
      <c r="U49" s="1262"/>
      <c r="V49" s="1262"/>
      <c r="W49" s="1262"/>
      <c r="X49" s="1262"/>
      <c r="Y49" s="1262"/>
    </row>
    <row r="50" spans="1:25" ht="15.75" customHeight="1">
      <c r="A50" s="1262"/>
      <c r="B50" s="1262"/>
      <c r="C50" s="1262"/>
      <c r="D50" s="1262"/>
      <c r="E50" s="1262"/>
      <c r="F50" s="1263"/>
      <c r="G50" s="1262"/>
      <c r="H50" s="1262"/>
      <c r="I50" s="1262"/>
      <c r="J50" s="1262"/>
      <c r="K50" s="1262"/>
      <c r="L50" s="1262"/>
      <c r="M50" s="1262"/>
      <c r="N50" s="1262"/>
      <c r="O50" s="1262"/>
      <c r="P50" s="1262"/>
      <c r="Q50" s="1262"/>
      <c r="R50" s="1262"/>
      <c r="S50" s="1262"/>
      <c r="T50" s="1262"/>
      <c r="U50" s="1262"/>
      <c r="V50" s="1262"/>
      <c r="W50" s="1262"/>
      <c r="X50" s="1262"/>
      <c r="Y50" s="1262"/>
    </row>
    <row r="51" spans="1:25" ht="15.75" customHeight="1">
      <c r="A51" s="1262"/>
      <c r="B51" s="1262"/>
      <c r="C51" s="1262"/>
      <c r="D51" s="1262"/>
      <c r="E51" s="1262"/>
      <c r="F51" s="1263"/>
      <c r="G51" s="1262"/>
      <c r="H51" s="1262"/>
      <c r="I51" s="1262"/>
      <c r="J51" s="1262"/>
      <c r="K51" s="1262"/>
      <c r="L51" s="1262"/>
      <c r="M51" s="1262"/>
      <c r="N51" s="1262"/>
      <c r="O51" s="1262"/>
      <c r="P51" s="1262"/>
      <c r="Q51" s="1262"/>
      <c r="R51" s="1262"/>
      <c r="S51" s="1262"/>
      <c r="T51" s="1262"/>
      <c r="U51" s="1262"/>
      <c r="V51" s="1262"/>
      <c r="W51" s="1262"/>
      <c r="X51" s="1262"/>
      <c r="Y51" s="1262"/>
    </row>
    <row r="52" spans="1:25" ht="15.75" customHeight="1">
      <c r="A52" s="1262"/>
      <c r="B52" s="1262"/>
      <c r="C52" s="1262"/>
      <c r="D52" s="1262"/>
      <c r="E52" s="1262"/>
      <c r="F52" s="1263"/>
      <c r="G52" s="1262"/>
      <c r="H52" s="1262"/>
      <c r="I52" s="1262"/>
      <c r="J52" s="1262"/>
      <c r="K52" s="1262"/>
      <c r="L52" s="1262"/>
      <c r="M52" s="1262"/>
      <c r="N52" s="1262"/>
      <c r="O52" s="1262"/>
      <c r="P52" s="1262"/>
      <c r="Q52" s="1262"/>
      <c r="R52" s="1262"/>
      <c r="S52" s="1262"/>
      <c r="T52" s="1262"/>
      <c r="U52" s="1262"/>
      <c r="V52" s="1262"/>
      <c r="W52" s="1262"/>
      <c r="X52" s="1262"/>
      <c r="Y52" s="1262"/>
    </row>
    <row r="53" spans="1:25" ht="15.75" customHeight="1">
      <c r="A53" s="1262"/>
      <c r="B53" s="1262"/>
      <c r="C53" s="1262"/>
      <c r="D53" s="1262"/>
      <c r="E53" s="1262"/>
      <c r="F53" s="1263"/>
      <c r="G53" s="1262"/>
      <c r="H53" s="1262"/>
      <c r="I53" s="1262"/>
      <c r="J53" s="1262"/>
      <c r="K53" s="1262"/>
      <c r="L53" s="1262"/>
      <c r="M53" s="1262"/>
      <c r="N53" s="1262"/>
      <c r="O53" s="1262"/>
      <c r="P53" s="1262"/>
      <c r="Q53" s="1262"/>
      <c r="R53" s="1262"/>
      <c r="S53" s="1262"/>
      <c r="T53" s="1262"/>
      <c r="U53" s="1262"/>
      <c r="V53" s="1262"/>
      <c r="W53" s="1262"/>
      <c r="X53" s="1262"/>
      <c r="Y53" s="1262"/>
    </row>
    <row r="54" spans="1:25" ht="15.75" customHeight="1">
      <c r="A54" s="1262"/>
      <c r="B54" s="1262"/>
      <c r="C54" s="1262"/>
      <c r="D54" s="1262"/>
      <c r="E54" s="1262"/>
      <c r="F54" s="1263"/>
      <c r="G54" s="1262"/>
      <c r="H54" s="1262"/>
      <c r="I54" s="1262"/>
      <c r="J54" s="1262"/>
      <c r="K54" s="1262"/>
      <c r="L54" s="1262"/>
      <c r="M54" s="1262"/>
      <c r="N54" s="1262"/>
      <c r="O54" s="1262"/>
      <c r="P54" s="1262"/>
      <c r="Q54" s="1262"/>
      <c r="R54" s="1262"/>
      <c r="S54" s="1262"/>
      <c r="T54" s="1262"/>
      <c r="U54" s="1262"/>
      <c r="V54" s="1262"/>
      <c r="W54" s="1262"/>
      <c r="X54" s="1262"/>
      <c r="Y54" s="1262"/>
    </row>
    <row r="55" spans="1:25" ht="15.75" customHeight="1">
      <c r="A55" s="1262"/>
      <c r="B55" s="1262"/>
      <c r="C55" s="1262"/>
      <c r="D55" s="1262"/>
      <c r="E55" s="1262"/>
      <c r="F55" s="1263"/>
      <c r="G55" s="1262"/>
      <c r="H55" s="1262"/>
      <c r="I55" s="1262"/>
      <c r="J55" s="1262"/>
      <c r="K55" s="1262"/>
      <c r="L55" s="1262"/>
      <c r="M55" s="1262"/>
      <c r="N55" s="1262"/>
      <c r="O55" s="1262"/>
      <c r="P55" s="1262"/>
      <c r="Q55" s="1262"/>
      <c r="R55" s="1262"/>
      <c r="S55" s="1262"/>
      <c r="T55" s="1262"/>
      <c r="U55" s="1262"/>
      <c r="V55" s="1262"/>
      <c r="W55" s="1262"/>
      <c r="X55" s="1262"/>
      <c r="Y55" s="1262"/>
    </row>
    <row r="56" spans="1:25" ht="15.75" customHeight="1">
      <c r="A56" s="1262"/>
      <c r="B56" s="1262"/>
      <c r="C56" s="1262"/>
      <c r="D56" s="1262"/>
      <c r="E56" s="1262"/>
      <c r="F56" s="1263"/>
      <c r="G56" s="1262"/>
      <c r="H56" s="1262"/>
      <c r="I56" s="1262"/>
      <c r="J56" s="1262"/>
      <c r="K56" s="1262"/>
      <c r="L56" s="1262"/>
      <c r="M56" s="1262"/>
      <c r="N56" s="1262"/>
      <c r="O56" s="1262"/>
      <c r="P56" s="1262"/>
      <c r="Q56" s="1262"/>
      <c r="R56" s="1262"/>
      <c r="S56" s="1262"/>
      <c r="T56" s="1262"/>
      <c r="U56" s="1262"/>
      <c r="V56" s="1262"/>
      <c r="W56" s="1262"/>
      <c r="X56" s="1262"/>
      <c r="Y56" s="1262"/>
    </row>
    <row r="57" spans="1:25" ht="15.75" customHeight="1">
      <c r="A57" s="1262"/>
      <c r="B57" s="1262"/>
      <c r="C57" s="1262"/>
      <c r="D57" s="1262"/>
      <c r="E57" s="1262"/>
      <c r="F57" s="1263"/>
      <c r="G57" s="1262"/>
      <c r="H57" s="1262"/>
      <c r="I57" s="1262"/>
      <c r="J57" s="1262"/>
      <c r="K57" s="1262"/>
      <c r="L57" s="1262"/>
      <c r="M57" s="1262"/>
      <c r="N57" s="1262"/>
      <c r="O57" s="1262"/>
      <c r="P57" s="1262"/>
      <c r="Q57" s="1262"/>
      <c r="R57" s="1262"/>
      <c r="S57" s="1262"/>
      <c r="T57" s="1262"/>
      <c r="U57" s="1262"/>
      <c r="V57" s="1262"/>
      <c r="W57" s="1262"/>
      <c r="X57" s="1262"/>
      <c r="Y57" s="1262"/>
    </row>
    <row r="58" spans="1:25" ht="15.75" customHeight="1">
      <c r="A58" s="1262"/>
      <c r="B58" s="1262"/>
      <c r="C58" s="1262"/>
      <c r="D58" s="1262"/>
      <c r="E58" s="1262"/>
      <c r="F58" s="1263"/>
      <c r="G58" s="1262"/>
      <c r="H58" s="1262"/>
      <c r="I58" s="1262"/>
      <c r="J58" s="1262"/>
      <c r="K58" s="1262"/>
      <c r="L58" s="1262"/>
      <c r="M58" s="1262"/>
      <c r="N58" s="1262"/>
      <c r="O58" s="1262"/>
      <c r="P58" s="1262"/>
      <c r="Q58" s="1262"/>
      <c r="R58" s="1262"/>
      <c r="S58" s="1262"/>
      <c r="T58" s="1262"/>
      <c r="U58" s="1262"/>
      <c r="V58" s="1262"/>
      <c r="W58" s="1262"/>
      <c r="X58" s="1262"/>
      <c r="Y58" s="1262"/>
    </row>
    <row r="59" spans="1:25" ht="15.75" customHeight="1">
      <c r="A59" s="1262"/>
      <c r="B59" s="1262"/>
      <c r="C59" s="1262"/>
      <c r="D59" s="1262"/>
      <c r="E59" s="1262"/>
      <c r="F59" s="1263"/>
      <c r="G59" s="1262"/>
      <c r="H59" s="1262"/>
      <c r="I59" s="1262"/>
      <c r="J59" s="1262"/>
      <c r="K59" s="1262"/>
      <c r="L59" s="1262"/>
      <c r="M59" s="1262"/>
      <c r="N59" s="1262"/>
      <c r="O59" s="1262"/>
      <c r="P59" s="1262"/>
      <c r="Q59" s="1262"/>
      <c r="R59" s="1262"/>
      <c r="S59" s="1262"/>
      <c r="T59" s="1262"/>
      <c r="U59" s="1262"/>
      <c r="V59" s="1262"/>
      <c r="W59" s="1262"/>
      <c r="X59" s="1262"/>
      <c r="Y59" s="1262"/>
    </row>
    <row r="60" spans="1:25" ht="15.75" customHeight="1">
      <c r="A60" s="1262"/>
      <c r="B60" s="1262"/>
      <c r="C60" s="1262"/>
      <c r="D60" s="1262"/>
      <c r="E60" s="1262"/>
      <c r="F60" s="1263"/>
      <c r="G60" s="1262"/>
      <c r="H60" s="1262"/>
      <c r="I60" s="1262"/>
      <c r="J60" s="1262"/>
      <c r="K60" s="1262"/>
      <c r="L60" s="1262"/>
      <c r="M60" s="1262"/>
      <c r="N60" s="1262"/>
      <c r="O60" s="1262"/>
      <c r="P60" s="1262"/>
      <c r="Q60" s="1262"/>
      <c r="R60" s="1262"/>
      <c r="S60" s="1262"/>
      <c r="T60" s="1262"/>
      <c r="U60" s="1262"/>
      <c r="V60" s="1262"/>
      <c r="W60" s="1262"/>
      <c r="X60" s="1262"/>
      <c r="Y60" s="1262"/>
    </row>
    <row r="61" spans="1:25" ht="15.75" customHeight="1">
      <c r="A61" s="1262"/>
      <c r="B61" s="1262"/>
      <c r="C61" s="1262"/>
      <c r="D61" s="1262"/>
      <c r="E61" s="1262"/>
      <c r="F61" s="1263"/>
      <c r="G61" s="1262"/>
      <c r="H61" s="1262"/>
      <c r="I61" s="1262"/>
      <c r="J61" s="1262"/>
      <c r="K61" s="1262"/>
      <c r="L61" s="1262"/>
      <c r="M61" s="1262"/>
      <c r="N61" s="1262"/>
      <c r="O61" s="1262"/>
      <c r="P61" s="1262"/>
      <c r="Q61" s="1262"/>
      <c r="R61" s="1262"/>
      <c r="S61" s="1262"/>
      <c r="T61" s="1262"/>
      <c r="U61" s="1262"/>
      <c r="V61" s="1262"/>
      <c r="W61" s="1262"/>
      <c r="X61" s="1262"/>
      <c r="Y61" s="1262"/>
    </row>
    <row r="62" spans="1:25" ht="15.75" customHeight="1">
      <c r="A62" s="1262"/>
      <c r="B62" s="1262"/>
      <c r="C62" s="1262"/>
      <c r="D62" s="1262"/>
      <c r="E62" s="1262"/>
      <c r="F62" s="1263"/>
      <c r="G62" s="1262"/>
      <c r="H62" s="1262"/>
      <c r="I62" s="1262"/>
      <c r="J62" s="1262"/>
      <c r="K62" s="1262"/>
      <c r="L62" s="1262"/>
      <c r="M62" s="1262"/>
      <c r="N62" s="1262"/>
      <c r="O62" s="1262"/>
      <c r="P62" s="1262"/>
      <c r="Q62" s="1262"/>
      <c r="R62" s="1262"/>
      <c r="S62" s="1262"/>
      <c r="T62" s="1262"/>
      <c r="U62" s="1262"/>
      <c r="V62" s="1262"/>
      <c r="W62" s="1262"/>
      <c r="X62" s="1262"/>
      <c r="Y62" s="1262"/>
    </row>
    <row r="63" spans="1:25" ht="15.75" customHeight="1">
      <c r="A63" s="1262"/>
      <c r="B63" s="1262"/>
      <c r="C63" s="1262"/>
      <c r="D63" s="1262"/>
      <c r="E63" s="1262"/>
      <c r="F63" s="1263"/>
      <c r="G63" s="1262"/>
      <c r="H63" s="1262"/>
      <c r="I63" s="1262"/>
      <c r="J63" s="1262"/>
      <c r="K63" s="1262"/>
      <c r="L63" s="1262"/>
      <c r="M63" s="1262"/>
      <c r="N63" s="1262"/>
      <c r="O63" s="1262"/>
      <c r="P63" s="1262"/>
      <c r="Q63" s="1262"/>
      <c r="R63" s="1262"/>
      <c r="S63" s="1262"/>
      <c r="T63" s="1262"/>
      <c r="U63" s="1262"/>
      <c r="V63" s="1262"/>
      <c r="W63" s="1262"/>
      <c r="X63" s="1262"/>
      <c r="Y63" s="1262"/>
    </row>
    <row r="64" spans="1:25" ht="15.75" customHeight="1">
      <c r="A64" s="1262"/>
      <c r="B64" s="1262"/>
      <c r="C64" s="1262"/>
      <c r="D64" s="1262"/>
      <c r="E64" s="1262"/>
      <c r="F64" s="1263"/>
      <c r="G64" s="1262"/>
      <c r="H64" s="1262"/>
      <c r="I64" s="1262"/>
      <c r="J64" s="1262"/>
      <c r="K64" s="1262"/>
      <c r="L64" s="1262"/>
      <c r="M64" s="1262"/>
      <c r="N64" s="1262"/>
      <c r="O64" s="1262"/>
      <c r="P64" s="1262"/>
      <c r="Q64" s="1262"/>
      <c r="R64" s="1262"/>
      <c r="S64" s="1262"/>
      <c r="T64" s="1262"/>
      <c r="U64" s="1262"/>
      <c r="V64" s="1262"/>
      <c r="W64" s="1262"/>
      <c r="X64" s="1262"/>
      <c r="Y64" s="1262"/>
    </row>
    <row r="65" spans="1:25" ht="15.75" customHeight="1">
      <c r="A65" s="1262"/>
      <c r="B65" s="1262"/>
      <c r="C65" s="1262"/>
      <c r="D65" s="1262"/>
      <c r="E65" s="1262"/>
      <c r="F65" s="1263"/>
      <c r="G65" s="1262"/>
      <c r="H65" s="1262"/>
      <c r="I65" s="1262"/>
      <c r="J65" s="1262"/>
      <c r="K65" s="1262"/>
      <c r="L65" s="1262"/>
      <c r="M65" s="1262"/>
      <c r="N65" s="1262"/>
      <c r="O65" s="1262"/>
      <c r="P65" s="1262"/>
      <c r="Q65" s="1262"/>
      <c r="R65" s="1262"/>
      <c r="S65" s="1262"/>
      <c r="T65" s="1262"/>
      <c r="U65" s="1262"/>
      <c r="V65" s="1262"/>
      <c r="W65" s="1262"/>
      <c r="X65" s="1262"/>
      <c r="Y65" s="1262"/>
    </row>
    <row r="66" spans="1:25" ht="15.75" customHeight="1">
      <c r="A66" s="1262"/>
      <c r="B66" s="1262"/>
      <c r="C66" s="1262"/>
      <c r="D66" s="1262"/>
      <c r="E66" s="1262"/>
      <c r="F66" s="1263"/>
      <c r="G66" s="1262"/>
      <c r="H66" s="1262"/>
      <c r="I66" s="1262"/>
      <c r="J66" s="1262"/>
      <c r="K66" s="1262"/>
      <c r="L66" s="1262"/>
      <c r="M66" s="1262"/>
      <c r="N66" s="1262"/>
      <c r="O66" s="1262"/>
      <c r="P66" s="1262"/>
      <c r="Q66" s="1262"/>
      <c r="R66" s="1262"/>
      <c r="S66" s="1262"/>
      <c r="T66" s="1262"/>
      <c r="U66" s="1262"/>
      <c r="V66" s="1262"/>
      <c r="W66" s="1262"/>
      <c r="X66" s="1262"/>
      <c r="Y66" s="1262"/>
    </row>
    <row r="67" spans="1:25" ht="15.75" customHeight="1">
      <c r="A67" s="1262"/>
      <c r="B67" s="1262"/>
      <c r="C67" s="1262"/>
      <c r="D67" s="1262"/>
      <c r="E67" s="1262"/>
      <c r="F67" s="1263"/>
      <c r="G67" s="1262"/>
      <c r="H67" s="1262"/>
      <c r="I67" s="1262"/>
      <c r="J67" s="1262"/>
      <c r="K67" s="1262"/>
      <c r="L67" s="1262"/>
      <c r="M67" s="1262"/>
      <c r="N67" s="1262"/>
      <c r="O67" s="1262"/>
      <c r="P67" s="1262"/>
      <c r="Q67" s="1262"/>
      <c r="R67" s="1262"/>
      <c r="S67" s="1262"/>
      <c r="T67" s="1262"/>
      <c r="U67" s="1262"/>
      <c r="V67" s="1262"/>
      <c r="W67" s="1262"/>
      <c r="X67" s="1262"/>
      <c r="Y67" s="1262"/>
    </row>
    <row r="68" spans="1:25" ht="15.75" customHeight="1">
      <c r="A68" s="1262"/>
      <c r="B68" s="1262"/>
      <c r="C68" s="1262"/>
      <c r="D68" s="1262"/>
      <c r="E68" s="1262"/>
      <c r="F68" s="1263"/>
      <c r="G68" s="1262"/>
      <c r="H68" s="1262"/>
      <c r="I68" s="1262"/>
      <c r="J68" s="1262"/>
      <c r="K68" s="1262"/>
      <c r="L68" s="1262"/>
      <c r="M68" s="1262"/>
      <c r="N68" s="1262"/>
      <c r="O68" s="1262"/>
      <c r="P68" s="1262"/>
      <c r="Q68" s="1262"/>
      <c r="R68" s="1262"/>
      <c r="S68" s="1262"/>
      <c r="T68" s="1262"/>
      <c r="U68" s="1262"/>
      <c r="V68" s="1262"/>
      <c r="W68" s="1262"/>
      <c r="X68" s="1262"/>
      <c r="Y68" s="1262"/>
    </row>
    <row r="69" spans="1:25" ht="15.75" customHeight="1">
      <c r="A69" s="1262"/>
      <c r="B69" s="1262"/>
      <c r="C69" s="1262"/>
      <c r="D69" s="1262"/>
      <c r="E69" s="1262"/>
      <c r="F69" s="1263"/>
      <c r="G69" s="1262"/>
      <c r="H69" s="1262"/>
      <c r="I69" s="1262"/>
      <c r="J69" s="1262"/>
      <c r="K69" s="1262"/>
      <c r="L69" s="1262"/>
      <c r="M69" s="1262"/>
      <c r="N69" s="1262"/>
      <c r="O69" s="1262"/>
      <c r="P69" s="1262"/>
      <c r="Q69" s="1262"/>
      <c r="R69" s="1262"/>
      <c r="S69" s="1262"/>
      <c r="T69" s="1262"/>
      <c r="U69" s="1262"/>
      <c r="V69" s="1262"/>
      <c r="W69" s="1262"/>
      <c r="X69" s="1262"/>
      <c r="Y69" s="1262"/>
    </row>
    <row r="70" spans="1:25" ht="15.75" customHeight="1">
      <c r="A70" s="1262"/>
      <c r="B70" s="1262"/>
      <c r="C70" s="1262"/>
      <c r="D70" s="1262"/>
      <c r="E70" s="1262"/>
      <c r="F70" s="1263"/>
      <c r="G70" s="1262"/>
      <c r="H70" s="1262"/>
      <c r="I70" s="1262"/>
      <c r="J70" s="1262"/>
      <c r="K70" s="1262"/>
      <c r="L70" s="1262"/>
      <c r="M70" s="1262"/>
      <c r="N70" s="1262"/>
      <c r="O70" s="1262"/>
      <c r="P70" s="1262"/>
      <c r="Q70" s="1262"/>
      <c r="R70" s="1262"/>
      <c r="S70" s="1262"/>
      <c r="T70" s="1262"/>
      <c r="U70" s="1262"/>
      <c r="V70" s="1262"/>
      <c r="W70" s="1262"/>
      <c r="X70" s="1262"/>
      <c r="Y70" s="1262"/>
    </row>
    <row r="71" spans="1:25" ht="15.75" customHeight="1">
      <c r="A71" s="1262"/>
      <c r="B71" s="1262"/>
      <c r="C71" s="1262"/>
      <c r="D71" s="1262"/>
      <c r="E71" s="1262"/>
      <c r="F71" s="1263"/>
      <c r="G71" s="1262"/>
      <c r="H71" s="1262"/>
      <c r="I71" s="1262"/>
      <c r="J71" s="1262"/>
      <c r="K71" s="1262"/>
      <c r="L71" s="1262"/>
      <c r="M71" s="1262"/>
      <c r="N71" s="1262"/>
      <c r="O71" s="1262"/>
      <c r="P71" s="1262"/>
      <c r="Q71" s="1262"/>
      <c r="R71" s="1262"/>
      <c r="S71" s="1262"/>
      <c r="T71" s="1262"/>
      <c r="U71" s="1262"/>
      <c r="V71" s="1262"/>
      <c r="W71" s="1262"/>
      <c r="X71" s="1262"/>
      <c r="Y71" s="1262"/>
    </row>
    <row r="72" spans="1:25" ht="15.75" customHeight="1">
      <c r="A72" s="1262"/>
      <c r="B72" s="1262"/>
      <c r="C72" s="1262"/>
      <c r="D72" s="1262"/>
      <c r="E72" s="1262"/>
      <c r="F72" s="1263"/>
      <c r="G72" s="1262"/>
      <c r="H72" s="1262"/>
      <c r="I72" s="1262"/>
      <c r="J72" s="1262"/>
      <c r="K72" s="1262"/>
      <c r="L72" s="1262"/>
      <c r="M72" s="1262"/>
      <c r="N72" s="1262"/>
      <c r="O72" s="1262"/>
      <c r="P72" s="1262"/>
      <c r="Q72" s="1262"/>
      <c r="R72" s="1262"/>
      <c r="S72" s="1262"/>
      <c r="T72" s="1262"/>
      <c r="U72" s="1262"/>
      <c r="V72" s="1262"/>
      <c r="W72" s="1262"/>
      <c r="X72" s="1262"/>
      <c r="Y72" s="1262"/>
    </row>
    <row r="73" spans="1:25" ht="15.75" customHeight="1">
      <c r="A73" s="1262"/>
      <c r="B73" s="1262"/>
      <c r="C73" s="1262"/>
      <c r="D73" s="1262"/>
      <c r="E73" s="1262"/>
      <c r="F73" s="1263"/>
      <c r="G73" s="1262"/>
      <c r="H73" s="1262"/>
      <c r="I73" s="1262"/>
      <c r="J73" s="1262"/>
      <c r="K73" s="1262"/>
      <c r="L73" s="1262"/>
      <c r="M73" s="1262"/>
      <c r="N73" s="1262"/>
      <c r="O73" s="1262"/>
      <c r="P73" s="1262"/>
      <c r="Q73" s="1262"/>
      <c r="R73" s="1262"/>
      <c r="S73" s="1262"/>
      <c r="T73" s="1262"/>
      <c r="U73" s="1262"/>
      <c r="V73" s="1262"/>
      <c r="W73" s="1262"/>
      <c r="X73" s="1262"/>
      <c r="Y73" s="1262"/>
    </row>
    <row r="74" spans="1:25" ht="15.75" customHeight="1">
      <c r="A74" s="1262"/>
      <c r="B74" s="1262"/>
      <c r="C74" s="1262"/>
      <c r="D74" s="1262"/>
      <c r="E74" s="1262"/>
      <c r="F74" s="1263"/>
      <c r="G74" s="1262"/>
      <c r="H74" s="1262"/>
      <c r="I74" s="1262"/>
      <c r="J74" s="1262"/>
      <c r="K74" s="1262"/>
      <c r="L74" s="1262"/>
      <c r="M74" s="1262"/>
      <c r="N74" s="1262"/>
      <c r="O74" s="1262"/>
      <c r="P74" s="1262"/>
      <c r="Q74" s="1262"/>
      <c r="R74" s="1262"/>
      <c r="S74" s="1262"/>
      <c r="T74" s="1262"/>
      <c r="U74" s="1262"/>
      <c r="V74" s="1262"/>
      <c r="W74" s="1262"/>
      <c r="X74" s="1262"/>
      <c r="Y74" s="1262"/>
    </row>
    <row r="75" spans="1:25" ht="15.75" customHeight="1">
      <c r="A75" s="1262"/>
      <c r="B75" s="1262"/>
      <c r="C75" s="1262"/>
      <c r="D75" s="1262"/>
      <c r="E75" s="1262"/>
      <c r="F75" s="1263"/>
      <c r="G75" s="1262"/>
      <c r="H75" s="1262"/>
      <c r="I75" s="1262"/>
      <c r="J75" s="1262"/>
      <c r="K75" s="1262"/>
      <c r="L75" s="1262"/>
      <c r="M75" s="1262"/>
      <c r="N75" s="1262"/>
      <c r="O75" s="1262"/>
      <c r="P75" s="1262"/>
      <c r="Q75" s="1262"/>
      <c r="R75" s="1262"/>
      <c r="S75" s="1262"/>
      <c r="T75" s="1262"/>
      <c r="U75" s="1262"/>
      <c r="V75" s="1262"/>
      <c r="W75" s="1262"/>
      <c r="X75" s="1262"/>
      <c r="Y75" s="1262"/>
    </row>
    <row r="76" spans="1:25" ht="15.75" customHeight="1">
      <c r="A76" s="1262"/>
      <c r="B76" s="1262"/>
      <c r="C76" s="1262"/>
      <c r="D76" s="1262"/>
      <c r="E76" s="1262"/>
      <c r="F76" s="1263"/>
      <c r="G76" s="1262"/>
      <c r="H76" s="1262"/>
      <c r="I76" s="1262"/>
      <c r="J76" s="1262"/>
      <c r="K76" s="1262"/>
      <c r="L76" s="1262"/>
      <c r="M76" s="1262"/>
      <c r="N76" s="1262"/>
      <c r="O76" s="1262"/>
      <c r="P76" s="1262"/>
      <c r="Q76" s="1262"/>
      <c r="R76" s="1262"/>
      <c r="S76" s="1262"/>
      <c r="T76" s="1262"/>
      <c r="U76" s="1262"/>
      <c r="V76" s="1262"/>
      <c r="W76" s="1262"/>
      <c r="X76" s="1262"/>
      <c r="Y76" s="1262"/>
    </row>
    <row r="77" spans="1:25" ht="15.75" customHeight="1">
      <c r="A77" s="1262"/>
      <c r="B77" s="1262"/>
      <c r="C77" s="1262"/>
      <c r="D77" s="1262"/>
      <c r="E77" s="1262"/>
      <c r="F77" s="1263"/>
      <c r="G77" s="1262"/>
      <c r="H77" s="1262"/>
      <c r="I77" s="1262"/>
      <c r="J77" s="1262"/>
      <c r="K77" s="1262"/>
      <c r="L77" s="1262"/>
      <c r="M77" s="1262"/>
      <c r="N77" s="1262"/>
      <c r="O77" s="1262"/>
      <c r="P77" s="1262"/>
      <c r="Q77" s="1262"/>
      <c r="R77" s="1262"/>
      <c r="S77" s="1262"/>
      <c r="T77" s="1262"/>
      <c r="U77" s="1262"/>
      <c r="V77" s="1262"/>
      <c r="W77" s="1262"/>
      <c r="X77" s="1262"/>
      <c r="Y77" s="1262"/>
    </row>
    <row r="78" spans="1:25" ht="15.75" customHeight="1">
      <c r="A78" s="1262"/>
      <c r="B78" s="1262"/>
      <c r="C78" s="1262"/>
      <c r="D78" s="1262"/>
      <c r="E78" s="1262"/>
      <c r="F78" s="1263"/>
      <c r="G78" s="1262"/>
      <c r="H78" s="1262"/>
      <c r="I78" s="1262"/>
      <c r="J78" s="1262"/>
      <c r="K78" s="1262"/>
      <c r="L78" s="1262"/>
      <c r="M78" s="1262"/>
      <c r="N78" s="1262"/>
      <c r="O78" s="1262"/>
      <c r="P78" s="1262"/>
      <c r="Q78" s="1262"/>
      <c r="R78" s="1262"/>
      <c r="S78" s="1262"/>
      <c r="T78" s="1262"/>
      <c r="U78" s="1262"/>
      <c r="V78" s="1262"/>
      <c r="W78" s="1262"/>
      <c r="X78" s="1262"/>
      <c r="Y78" s="1262"/>
    </row>
    <row r="79" spans="1:25" ht="15.75" customHeight="1">
      <c r="A79" s="1262"/>
      <c r="B79" s="1262"/>
      <c r="C79" s="1262"/>
      <c r="D79" s="1262"/>
      <c r="E79" s="1262"/>
      <c r="F79" s="1263"/>
      <c r="G79" s="1262"/>
      <c r="H79" s="1262"/>
      <c r="I79" s="1262"/>
      <c r="J79" s="1262"/>
      <c r="K79" s="1262"/>
      <c r="L79" s="1262"/>
      <c r="M79" s="1262"/>
      <c r="N79" s="1262"/>
      <c r="O79" s="1262"/>
      <c r="P79" s="1262"/>
      <c r="Q79" s="1262"/>
      <c r="R79" s="1262"/>
      <c r="S79" s="1262"/>
      <c r="T79" s="1262"/>
      <c r="U79" s="1262"/>
      <c r="V79" s="1262"/>
      <c r="W79" s="1262"/>
      <c r="X79" s="1262"/>
      <c r="Y79" s="1262"/>
    </row>
    <row r="80" spans="1:25" ht="15.75" customHeight="1">
      <c r="A80" s="1262"/>
      <c r="B80" s="1262"/>
      <c r="C80" s="1262"/>
      <c r="D80" s="1262"/>
      <c r="E80" s="1262"/>
      <c r="F80" s="1263"/>
      <c r="G80" s="1262"/>
      <c r="H80" s="1262"/>
      <c r="I80" s="1262"/>
      <c r="J80" s="1262"/>
      <c r="K80" s="1262"/>
      <c r="L80" s="1262"/>
      <c r="M80" s="1262"/>
      <c r="N80" s="1262"/>
      <c r="O80" s="1262"/>
      <c r="P80" s="1262"/>
      <c r="Q80" s="1262"/>
      <c r="R80" s="1262"/>
      <c r="S80" s="1262"/>
      <c r="T80" s="1262"/>
      <c r="U80" s="1262"/>
      <c r="V80" s="1262"/>
      <c r="W80" s="1262"/>
      <c r="X80" s="1262"/>
      <c r="Y80" s="1262"/>
    </row>
    <row r="81" spans="1:25" ht="15.75" customHeight="1">
      <c r="A81" s="1262"/>
      <c r="B81" s="1262"/>
      <c r="C81" s="1262"/>
      <c r="D81" s="1262"/>
      <c r="E81" s="1262"/>
      <c r="F81" s="1263"/>
      <c r="G81" s="1262"/>
      <c r="H81" s="1262"/>
      <c r="I81" s="1262"/>
      <c r="J81" s="1262"/>
      <c r="K81" s="1262"/>
      <c r="L81" s="1262"/>
      <c r="M81" s="1262"/>
      <c r="N81" s="1262"/>
      <c r="O81" s="1262"/>
      <c r="P81" s="1262"/>
      <c r="Q81" s="1262"/>
      <c r="R81" s="1262"/>
      <c r="S81" s="1262"/>
      <c r="T81" s="1262"/>
      <c r="U81" s="1262"/>
      <c r="V81" s="1262"/>
      <c r="W81" s="1262"/>
      <c r="X81" s="1262"/>
      <c r="Y81" s="1262"/>
    </row>
    <row r="82" spans="1:25" ht="15.75" customHeight="1">
      <c r="A82" s="1262"/>
      <c r="B82" s="1262"/>
      <c r="C82" s="1262"/>
      <c r="D82" s="1262"/>
      <c r="E82" s="1262"/>
      <c r="F82" s="1263"/>
      <c r="G82" s="1262"/>
      <c r="H82" s="1262"/>
      <c r="I82" s="1262"/>
      <c r="J82" s="1262"/>
      <c r="K82" s="1262"/>
      <c r="L82" s="1262"/>
      <c r="M82" s="1262"/>
      <c r="N82" s="1262"/>
      <c r="O82" s="1262"/>
      <c r="P82" s="1262"/>
      <c r="Q82" s="1262"/>
      <c r="R82" s="1262"/>
      <c r="S82" s="1262"/>
      <c r="T82" s="1262"/>
      <c r="U82" s="1262"/>
      <c r="V82" s="1262"/>
      <c r="W82" s="1262"/>
      <c r="X82" s="1262"/>
      <c r="Y82" s="1262"/>
    </row>
    <row r="83" spans="1:25" ht="15.75" customHeight="1">
      <c r="A83" s="1262"/>
      <c r="B83" s="1262"/>
      <c r="C83" s="1262"/>
      <c r="D83" s="1262"/>
      <c r="E83" s="1262"/>
      <c r="F83" s="1263"/>
      <c r="G83" s="1262"/>
      <c r="H83" s="1262"/>
      <c r="I83" s="1262"/>
      <c r="J83" s="1262"/>
      <c r="K83" s="1262"/>
      <c r="L83" s="1262"/>
      <c r="M83" s="1262"/>
      <c r="N83" s="1262"/>
      <c r="O83" s="1262"/>
      <c r="P83" s="1262"/>
      <c r="Q83" s="1262"/>
      <c r="R83" s="1262"/>
      <c r="S83" s="1262"/>
      <c r="T83" s="1262"/>
      <c r="U83" s="1262"/>
      <c r="V83" s="1262"/>
      <c r="W83" s="1262"/>
      <c r="X83" s="1262"/>
      <c r="Y83" s="1262"/>
    </row>
    <row r="84" spans="1:25" ht="15.75" customHeight="1">
      <c r="A84" s="1262"/>
      <c r="B84" s="1262"/>
      <c r="C84" s="1262"/>
      <c r="D84" s="1262"/>
      <c r="E84" s="1262"/>
      <c r="F84" s="1263"/>
      <c r="G84" s="1262"/>
      <c r="H84" s="1262"/>
      <c r="I84" s="1262"/>
      <c r="J84" s="1262"/>
      <c r="K84" s="1262"/>
      <c r="L84" s="1262"/>
      <c r="M84" s="1262"/>
      <c r="N84" s="1262"/>
      <c r="O84" s="1262"/>
      <c r="P84" s="1262"/>
      <c r="Q84" s="1262"/>
      <c r="R84" s="1262"/>
      <c r="S84" s="1262"/>
      <c r="T84" s="1262"/>
      <c r="U84" s="1262"/>
      <c r="V84" s="1262"/>
      <c r="W84" s="1262"/>
      <c r="X84" s="1262"/>
      <c r="Y84" s="1262"/>
    </row>
    <row r="85" spans="1:25" ht="15.75" customHeight="1">
      <c r="A85" s="1262"/>
      <c r="B85" s="1262"/>
      <c r="C85" s="1262"/>
      <c r="D85" s="1262"/>
      <c r="E85" s="1262"/>
      <c r="F85" s="1263"/>
      <c r="G85" s="1262"/>
      <c r="H85" s="1262"/>
      <c r="I85" s="1262"/>
      <c r="J85" s="1262"/>
      <c r="K85" s="1262"/>
      <c r="L85" s="1262"/>
      <c r="M85" s="1262"/>
      <c r="N85" s="1262"/>
      <c r="O85" s="1262"/>
      <c r="P85" s="1262"/>
      <c r="Q85" s="1262"/>
      <c r="R85" s="1262"/>
      <c r="S85" s="1262"/>
      <c r="T85" s="1262"/>
      <c r="U85" s="1262"/>
      <c r="V85" s="1262"/>
      <c r="W85" s="1262"/>
      <c r="X85" s="1262"/>
      <c r="Y85" s="1262"/>
    </row>
    <row r="86" spans="1:25" ht="15.75" customHeight="1">
      <c r="A86" s="1262"/>
      <c r="B86" s="1262"/>
      <c r="C86" s="1262"/>
      <c r="D86" s="1262"/>
      <c r="E86" s="1262"/>
      <c r="F86" s="1263"/>
      <c r="G86" s="1262"/>
      <c r="H86" s="1262"/>
      <c r="I86" s="1262"/>
      <c r="J86" s="1262"/>
      <c r="K86" s="1262"/>
      <c r="L86" s="1262"/>
      <c r="M86" s="1262"/>
      <c r="N86" s="1262"/>
      <c r="O86" s="1262"/>
      <c r="P86" s="1262"/>
      <c r="Q86" s="1262"/>
      <c r="R86" s="1262"/>
      <c r="S86" s="1262"/>
      <c r="T86" s="1262"/>
      <c r="U86" s="1262"/>
      <c r="V86" s="1262"/>
      <c r="W86" s="1262"/>
      <c r="X86" s="1262"/>
      <c r="Y86" s="1262"/>
    </row>
    <row r="87" spans="1:25" ht="15.75" customHeight="1">
      <c r="A87" s="1262"/>
      <c r="B87" s="1262"/>
      <c r="C87" s="1262"/>
      <c r="D87" s="1262"/>
      <c r="E87" s="1262"/>
      <c r="F87" s="1263"/>
      <c r="G87" s="1262"/>
      <c r="H87" s="1262"/>
      <c r="I87" s="1262"/>
      <c r="J87" s="1262"/>
      <c r="K87" s="1262"/>
      <c r="L87" s="1262"/>
      <c r="M87" s="1262"/>
      <c r="N87" s="1262"/>
      <c r="O87" s="1262"/>
      <c r="P87" s="1262"/>
      <c r="Q87" s="1262"/>
      <c r="R87" s="1262"/>
      <c r="S87" s="1262"/>
      <c r="T87" s="1262"/>
      <c r="U87" s="1262"/>
      <c r="V87" s="1262"/>
      <c r="W87" s="1262"/>
      <c r="X87" s="1262"/>
      <c r="Y87" s="1262"/>
    </row>
    <row r="88" spans="1:25" ht="15.75" customHeight="1">
      <c r="A88" s="1262"/>
      <c r="B88" s="1262"/>
      <c r="C88" s="1262"/>
      <c r="D88" s="1262"/>
      <c r="E88" s="1262"/>
      <c r="F88" s="1263"/>
      <c r="G88" s="1262"/>
      <c r="H88" s="1262"/>
      <c r="I88" s="1262"/>
      <c r="J88" s="1262"/>
      <c r="K88" s="1262"/>
      <c r="L88" s="1262"/>
      <c r="M88" s="1262"/>
      <c r="N88" s="1262"/>
      <c r="O88" s="1262"/>
      <c r="P88" s="1262"/>
      <c r="Q88" s="1262"/>
      <c r="R88" s="1262"/>
      <c r="S88" s="1262"/>
      <c r="T88" s="1262"/>
      <c r="U88" s="1262"/>
      <c r="V88" s="1262"/>
      <c r="W88" s="1262"/>
      <c r="X88" s="1262"/>
      <c r="Y88" s="1262"/>
    </row>
    <row r="89" spans="1:25" ht="15.75" customHeight="1">
      <c r="A89" s="1262"/>
      <c r="B89" s="1262"/>
      <c r="C89" s="1262"/>
      <c r="D89" s="1262"/>
      <c r="E89" s="1262"/>
      <c r="F89" s="1263"/>
      <c r="G89" s="1262"/>
      <c r="H89" s="1262"/>
      <c r="I89" s="1262"/>
      <c r="J89" s="1262"/>
      <c r="K89" s="1262"/>
      <c r="L89" s="1262"/>
      <c r="M89" s="1262"/>
      <c r="N89" s="1262"/>
      <c r="O89" s="1262"/>
      <c r="P89" s="1262"/>
      <c r="Q89" s="1262"/>
      <c r="R89" s="1262"/>
      <c r="S89" s="1262"/>
      <c r="T89" s="1262"/>
      <c r="U89" s="1262"/>
      <c r="V89" s="1262"/>
      <c r="W89" s="1262"/>
      <c r="X89" s="1262"/>
      <c r="Y89" s="1262"/>
    </row>
    <row r="90" spans="1:25" ht="15.75" customHeight="1">
      <c r="A90" s="1262"/>
      <c r="B90" s="1262"/>
      <c r="C90" s="1262"/>
      <c r="D90" s="1262"/>
      <c r="E90" s="1262"/>
      <c r="F90" s="1263"/>
      <c r="G90" s="1262"/>
      <c r="H90" s="1262"/>
      <c r="I90" s="1262"/>
      <c r="J90" s="1262"/>
      <c r="K90" s="1262"/>
      <c r="L90" s="1262"/>
      <c r="M90" s="1262"/>
      <c r="N90" s="1262"/>
      <c r="O90" s="1262"/>
      <c r="P90" s="1262"/>
      <c r="Q90" s="1262"/>
      <c r="R90" s="1262"/>
      <c r="S90" s="1262"/>
      <c r="T90" s="1262"/>
      <c r="U90" s="1262"/>
      <c r="V90" s="1262"/>
      <c r="W90" s="1262"/>
      <c r="X90" s="1262"/>
      <c r="Y90" s="1262"/>
    </row>
    <row r="91" spans="1:25" ht="15.75" customHeight="1">
      <c r="A91" s="1262"/>
      <c r="B91" s="1262"/>
      <c r="C91" s="1262"/>
      <c r="D91" s="1262"/>
      <c r="E91" s="1262"/>
      <c r="F91" s="1263"/>
      <c r="G91" s="1262"/>
      <c r="H91" s="1262"/>
      <c r="I91" s="1262"/>
      <c r="J91" s="1262"/>
      <c r="K91" s="1262"/>
      <c r="L91" s="1262"/>
      <c r="M91" s="1262"/>
      <c r="N91" s="1262"/>
      <c r="O91" s="1262"/>
      <c r="P91" s="1262"/>
      <c r="Q91" s="1262"/>
      <c r="R91" s="1262"/>
      <c r="S91" s="1262"/>
      <c r="T91" s="1262"/>
      <c r="U91" s="1262"/>
      <c r="V91" s="1262"/>
      <c r="W91" s="1262"/>
      <c r="X91" s="1262"/>
      <c r="Y91" s="1262"/>
    </row>
    <row r="92" spans="1:25" ht="15.75" customHeight="1">
      <c r="A92" s="1262"/>
      <c r="B92" s="1262"/>
      <c r="C92" s="1262"/>
      <c r="D92" s="1262"/>
      <c r="E92" s="1262"/>
      <c r="F92" s="1263"/>
      <c r="G92" s="1262"/>
      <c r="H92" s="1262"/>
      <c r="I92" s="1262"/>
      <c r="J92" s="1262"/>
      <c r="K92" s="1262"/>
      <c r="L92" s="1262"/>
      <c r="M92" s="1262"/>
      <c r="N92" s="1262"/>
      <c r="O92" s="1262"/>
      <c r="P92" s="1262"/>
      <c r="Q92" s="1262"/>
      <c r="R92" s="1262"/>
      <c r="S92" s="1262"/>
      <c r="T92" s="1262"/>
      <c r="U92" s="1262"/>
      <c r="V92" s="1262"/>
      <c r="W92" s="1262"/>
      <c r="X92" s="1262"/>
      <c r="Y92" s="1262"/>
    </row>
    <row r="93" spans="1:25" ht="15.75" customHeight="1">
      <c r="A93" s="1262"/>
      <c r="B93" s="1262"/>
      <c r="C93" s="1262"/>
      <c r="D93" s="1262"/>
      <c r="E93" s="1262"/>
      <c r="F93" s="1263"/>
      <c r="G93" s="1262"/>
      <c r="H93" s="1262"/>
      <c r="I93" s="1262"/>
      <c r="J93" s="1262"/>
      <c r="K93" s="1262"/>
      <c r="L93" s="1262"/>
      <c r="M93" s="1262"/>
      <c r="N93" s="1262"/>
      <c r="O93" s="1262"/>
      <c r="P93" s="1262"/>
      <c r="Q93" s="1262"/>
      <c r="R93" s="1262"/>
      <c r="S93" s="1262"/>
      <c r="T93" s="1262"/>
      <c r="U93" s="1262"/>
      <c r="V93" s="1262"/>
      <c r="W93" s="1262"/>
      <c r="X93" s="1262"/>
      <c r="Y93" s="1262"/>
    </row>
    <row r="94" spans="1:25" ht="15.75" customHeight="1">
      <c r="A94" s="1262"/>
      <c r="B94" s="1262"/>
      <c r="C94" s="1262"/>
      <c r="D94" s="1262"/>
      <c r="E94" s="1262"/>
      <c r="F94" s="1263"/>
      <c r="G94" s="1262"/>
      <c r="H94" s="1262"/>
      <c r="I94" s="1262"/>
      <c r="J94" s="1262"/>
      <c r="K94" s="1262"/>
      <c r="L94" s="1262"/>
      <c r="M94" s="1262"/>
      <c r="N94" s="1262"/>
      <c r="O94" s="1262"/>
      <c r="P94" s="1262"/>
      <c r="Q94" s="1262"/>
      <c r="R94" s="1262"/>
      <c r="S94" s="1262"/>
      <c r="T94" s="1262"/>
      <c r="U94" s="1262"/>
      <c r="V94" s="1262"/>
      <c r="W94" s="1262"/>
      <c r="X94" s="1262"/>
      <c r="Y94" s="1262"/>
    </row>
    <row r="95" spans="1:25" ht="15.75" customHeight="1">
      <c r="A95" s="1262"/>
      <c r="B95" s="1262"/>
      <c r="C95" s="1262"/>
      <c r="D95" s="1262"/>
      <c r="E95" s="1262"/>
      <c r="F95" s="1263"/>
      <c r="G95" s="1262"/>
      <c r="H95" s="1262"/>
      <c r="I95" s="1262"/>
      <c r="J95" s="1262"/>
      <c r="K95" s="1262"/>
      <c r="L95" s="1262"/>
      <c r="M95" s="1262"/>
      <c r="N95" s="1262"/>
      <c r="O95" s="1262"/>
      <c r="P95" s="1262"/>
      <c r="Q95" s="1262"/>
      <c r="R95" s="1262"/>
      <c r="S95" s="1262"/>
      <c r="T95" s="1262"/>
      <c r="U95" s="1262"/>
      <c r="V95" s="1262"/>
      <c r="W95" s="1262"/>
      <c r="X95" s="1262"/>
      <c r="Y95" s="1262"/>
    </row>
    <row r="96" spans="1:25" ht="15.75" customHeight="1">
      <c r="A96" s="1262"/>
      <c r="B96" s="1262"/>
      <c r="C96" s="1262"/>
      <c r="D96" s="1262"/>
      <c r="E96" s="1262"/>
      <c r="F96" s="1263"/>
      <c r="G96" s="1262"/>
      <c r="H96" s="1262"/>
      <c r="I96" s="1262"/>
      <c r="J96" s="1262"/>
      <c r="K96" s="1262"/>
      <c r="L96" s="1262"/>
      <c r="M96" s="1262"/>
      <c r="N96" s="1262"/>
      <c r="O96" s="1262"/>
      <c r="P96" s="1262"/>
      <c r="Q96" s="1262"/>
      <c r="R96" s="1262"/>
      <c r="S96" s="1262"/>
      <c r="T96" s="1262"/>
      <c r="U96" s="1262"/>
      <c r="V96" s="1262"/>
      <c r="W96" s="1262"/>
      <c r="X96" s="1262"/>
      <c r="Y96" s="1262"/>
    </row>
    <row r="97" spans="1:25" ht="15.75" customHeight="1">
      <c r="A97" s="1262"/>
      <c r="B97" s="1262"/>
      <c r="C97" s="1262"/>
      <c r="D97" s="1262"/>
      <c r="E97" s="1262"/>
      <c r="F97" s="1263"/>
      <c r="G97" s="1262"/>
      <c r="H97" s="1262"/>
      <c r="I97" s="1262"/>
      <c r="J97" s="1262"/>
      <c r="K97" s="1262"/>
      <c r="L97" s="1262"/>
      <c r="M97" s="1262"/>
      <c r="N97" s="1262"/>
      <c r="O97" s="1262"/>
      <c r="P97" s="1262"/>
      <c r="Q97" s="1262"/>
      <c r="R97" s="1262"/>
      <c r="S97" s="1262"/>
      <c r="T97" s="1262"/>
      <c r="U97" s="1262"/>
      <c r="V97" s="1262"/>
      <c r="W97" s="1262"/>
      <c r="X97" s="1262"/>
      <c r="Y97" s="1262"/>
    </row>
    <row r="98" spans="1:25" ht="15.75" customHeight="1">
      <c r="A98" s="1262"/>
      <c r="B98" s="1262"/>
      <c r="C98" s="1262"/>
      <c r="D98" s="1262"/>
      <c r="E98" s="1262"/>
      <c r="F98" s="1263"/>
      <c r="G98" s="1262"/>
      <c r="H98" s="1262"/>
      <c r="I98" s="1262"/>
      <c r="J98" s="1262"/>
      <c r="K98" s="1262"/>
      <c r="L98" s="1262"/>
      <c r="M98" s="1262"/>
      <c r="N98" s="1262"/>
      <c r="O98" s="1262"/>
      <c r="P98" s="1262"/>
      <c r="Q98" s="1262"/>
      <c r="R98" s="1262"/>
      <c r="S98" s="1262"/>
      <c r="T98" s="1262"/>
      <c r="U98" s="1262"/>
      <c r="V98" s="1262"/>
      <c r="W98" s="1262"/>
      <c r="X98" s="1262"/>
      <c r="Y98" s="1262"/>
    </row>
    <row r="99" spans="1:25" ht="15.75" customHeight="1">
      <c r="A99" s="1262"/>
      <c r="B99" s="1262"/>
      <c r="C99" s="1262"/>
      <c r="D99" s="1262"/>
      <c r="E99" s="1262"/>
      <c r="F99" s="1263"/>
      <c r="G99" s="1262"/>
      <c r="H99" s="1262"/>
      <c r="I99" s="1262"/>
      <c r="J99" s="1262"/>
      <c r="K99" s="1262"/>
      <c r="L99" s="1262"/>
      <c r="M99" s="1262"/>
      <c r="N99" s="1262"/>
      <c r="O99" s="1262"/>
      <c r="P99" s="1262"/>
      <c r="Q99" s="1262"/>
      <c r="R99" s="1262"/>
      <c r="S99" s="1262"/>
      <c r="T99" s="1262"/>
      <c r="U99" s="1262"/>
      <c r="V99" s="1262"/>
      <c r="W99" s="1262"/>
      <c r="X99" s="1262"/>
      <c r="Y99" s="1262"/>
    </row>
    <row r="100" spans="1:25" ht="15.75" customHeight="1">
      <c r="A100" s="1262"/>
      <c r="B100" s="1262"/>
      <c r="C100" s="1262"/>
      <c r="D100" s="1262"/>
      <c r="E100" s="1262"/>
      <c r="F100" s="1263"/>
      <c r="G100" s="1262"/>
      <c r="H100" s="1262"/>
      <c r="I100" s="1262"/>
      <c r="J100" s="1262"/>
      <c r="K100" s="1262"/>
      <c r="L100" s="1262"/>
      <c r="M100" s="1262"/>
      <c r="N100" s="1262"/>
      <c r="O100" s="1262"/>
      <c r="P100" s="1262"/>
      <c r="Q100" s="1262"/>
      <c r="R100" s="1262"/>
      <c r="S100" s="1262"/>
      <c r="T100" s="1262"/>
      <c r="U100" s="1262"/>
      <c r="V100" s="1262"/>
      <c r="W100" s="1262"/>
      <c r="X100" s="1262"/>
      <c r="Y100" s="1262"/>
    </row>
    <row r="101" spans="1:25" ht="15.75" customHeight="1">
      <c r="A101" s="1262"/>
      <c r="B101" s="1262"/>
      <c r="C101" s="1262"/>
      <c r="D101" s="1262"/>
      <c r="E101" s="1262"/>
      <c r="F101" s="1263"/>
      <c r="G101" s="1262"/>
      <c r="H101" s="1262"/>
      <c r="I101" s="1262"/>
      <c r="J101" s="1262"/>
      <c r="K101" s="1262"/>
      <c r="L101" s="1262"/>
      <c r="M101" s="1262"/>
      <c r="N101" s="1262"/>
      <c r="O101" s="1262"/>
      <c r="P101" s="1262"/>
      <c r="Q101" s="1262"/>
      <c r="R101" s="1262"/>
      <c r="S101" s="1262"/>
      <c r="T101" s="1262"/>
      <c r="U101" s="1262"/>
      <c r="V101" s="1262"/>
      <c r="W101" s="1262"/>
      <c r="X101" s="1262"/>
      <c r="Y101" s="1262"/>
    </row>
    <row r="102" spans="1:25" ht="15.75" customHeight="1">
      <c r="A102" s="1262"/>
      <c r="B102" s="1262"/>
      <c r="C102" s="1262"/>
      <c r="D102" s="1262"/>
      <c r="E102" s="1262"/>
      <c r="F102" s="1263"/>
      <c r="G102" s="1262"/>
      <c r="H102" s="1262"/>
      <c r="I102" s="1262"/>
      <c r="J102" s="1262"/>
      <c r="K102" s="1262"/>
      <c r="L102" s="1262"/>
      <c r="M102" s="1262"/>
      <c r="N102" s="1262"/>
      <c r="O102" s="1262"/>
      <c r="P102" s="1262"/>
      <c r="Q102" s="1262"/>
      <c r="R102" s="1262"/>
      <c r="S102" s="1262"/>
      <c r="T102" s="1262"/>
      <c r="U102" s="1262"/>
      <c r="V102" s="1262"/>
      <c r="W102" s="1262"/>
      <c r="X102" s="1262"/>
      <c r="Y102" s="1262"/>
    </row>
    <row r="103" spans="1:25" ht="15.75" customHeight="1">
      <c r="A103" s="1262"/>
      <c r="B103" s="1262"/>
      <c r="C103" s="1262"/>
      <c r="D103" s="1262"/>
      <c r="E103" s="1262"/>
      <c r="F103" s="1263"/>
      <c r="G103" s="1262"/>
      <c r="H103" s="1262"/>
      <c r="I103" s="1262"/>
      <c r="J103" s="1262"/>
      <c r="K103" s="1262"/>
      <c r="L103" s="1262"/>
      <c r="M103" s="1262"/>
      <c r="N103" s="1262"/>
      <c r="O103" s="1262"/>
      <c r="P103" s="1262"/>
      <c r="Q103" s="1262"/>
      <c r="R103" s="1262"/>
      <c r="S103" s="1262"/>
      <c r="T103" s="1262"/>
      <c r="U103" s="1262"/>
      <c r="V103" s="1262"/>
      <c r="W103" s="1262"/>
      <c r="X103" s="1262"/>
      <c r="Y103" s="1262"/>
    </row>
    <row r="104" spans="1:25" ht="15.75" customHeight="1">
      <c r="A104" s="1262"/>
      <c r="B104" s="1262"/>
      <c r="C104" s="1262"/>
      <c r="D104" s="1262"/>
      <c r="E104" s="1262"/>
      <c r="F104" s="1263"/>
      <c r="G104" s="1262"/>
      <c r="H104" s="1262"/>
      <c r="I104" s="1262"/>
      <c r="J104" s="1262"/>
      <c r="K104" s="1262"/>
      <c r="L104" s="1262"/>
      <c r="M104" s="1262"/>
      <c r="N104" s="1262"/>
      <c r="O104" s="1262"/>
      <c r="P104" s="1262"/>
      <c r="Q104" s="1262"/>
      <c r="R104" s="1262"/>
      <c r="S104" s="1262"/>
      <c r="T104" s="1262"/>
      <c r="U104" s="1262"/>
      <c r="V104" s="1262"/>
      <c r="W104" s="1262"/>
      <c r="X104" s="1262"/>
      <c r="Y104" s="1262"/>
    </row>
    <row r="105" spans="1:25" ht="15.75" customHeight="1">
      <c r="A105" s="1262"/>
      <c r="B105" s="1262"/>
      <c r="C105" s="1262"/>
      <c r="D105" s="1262"/>
      <c r="E105" s="1262"/>
      <c r="F105" s="1263"/>
      <c r="G105" s="1262"/>
      <c r="H105" s="1262"/>
      <c r="I105" s="1262"/>
      <c r="J105" s="1262"/>
      <c r="K105" s="1262"/>
      <c r="L105" s="1262"/>
      <c r="M105" s="1262"/>
      <c r="N105" s="1262"/>
      <c r="O105" s="1262"/>
      <c r="P105" s="1262"/>
      <c r="Q105" s="1262"/>
      <c r="R105" s="1262"/>
      <c r="S105" s="1262"/>
      <c r="T105" s="1262"/>
      <c r="U105" s="1262"/>
      <c r="V105" s="1262"/>
      <c r="W105" s="1262"/>
      <c r="X105" s="1262"/>
      <c r="Y105" s="1262"/>
    </row>
    <row r="106" spans="1:25" ht="15.75" customHeight="1">
      <c r="A106" s="1262"/>
      <c r="B106" s="1262"/>
      <c r="C106" s="1262"/>
      <c r="D106" s="1262"/>
      <c r="E106" s="1262"/>
      <c r="F106" s="1263"/>
      <c r="G106" s="1262"/>
      <c r="H106" s="1262"/>
      <c r="I106" s="1262"/>
      <c r="J106" s="1262"/>
      <c r="K106" s="1262"/>
      <c r="L106" s="1262"/>
      <c r="M106" s="1262"/>
      <c r="N106" s="1262"/>
      <c r="O106" s="1262"/>
      <c r="P106" s="1262"/>
      <c r="Q106" s="1262"/>
      <c r="R106" s="1262"/>
      <c r="S106" s="1262"/>
      <c r="T106" s="1262"/>
      <c r="U106" s="1262"/>
      <c r="V106" s="1262"/>
      <c r="W106" s="1262"/>
      <c r="X106" s="1262"/>
      <c r="Y106" s="1262"/>
    </row>
    <row r="107" spans="1:25" ht="15.75" customHeight="1">
      <c r="A107" s="1262"/>
      <c r="B107" s="1262"/>
      <c r="C107" s="1262"/>
      <c r="D107" s="1262"/>
      <c r="E107" s="1262"/>
      <c r="F107" s="1263"/>
      <c r="G107" s="1262"/>
      <c r="H107" s="1262"/>
      <c r="I107" s="1262"/>
      <c r="J107" s="1262"/>
      <c r="K107" s="1262"/>
      <c r="L107" s="1262"/>
      <c r="M107" s="1262"/>
      <c r="N107" s="1262"/>
      <c r="O107" s="1262"/>
      <c r="P107" s="1262"/>
      <c r="Q107" s="1262"/>
      <c r="R107" s="1262"/>
      <c r="S107" s="1262"/>
      <c r="T107" s="1262"/>
      <c r="U107" s="1262"/>
      <c r="V107" s="1262"/>
      <c r="W107" s="1262"/>
      <c r="X107" s="1262"/>
      <c r="Y107" s="1262"/>
    </row>
    <row r="108" spans="1:25" ht="15.75" customHeight="1">
      <c r="A108" s="1262"/>
      <c r="B108" s="1262"/>
      <c r="C108" s="1262"/>
      <c r="D108" s="1262"/>
      <c r="E108" s="1262"/>
      <c r="F108" s="1263"/>
      <c r="G108" s="1262"/>
      <c r="H108" s="1262"/>
      <c r="I108" s="1262"/>
      <c r="J108" s="1262"/>
      <c r="K108" s="1262"/>
      <c r="L108" s="1262"/>
      <c r="M108" s="1262"/>
      <c r="N108" s="1262"/>
      <c r="O108" s="1262"/>
      <c r="P108" s="1262"/>
      <c r="Q108" s="1262"/>
      <c r="R108" s="1262"/>
      <c r="S108" s="1262"/>
      <c r="T108" s="1262"/>
      <c r="U108" s="1262"/>
      <c r="V108" s="1262"/>
      <c r="W108" s="1262"/>
      <c r="X108" s="1262"/>
      <c r="Y108" s="1262"/>
    </row>
    <row r="109" spans="1:25" ht="15.75" customHeight="1">
      <c r="A109" s="1262"/>
      <c r="B109" s="1262"/>
      <c r="C109" s="1262"/>
      <c r="D109" s="1262"/>
      <c r="E109" s="1262"/>
      <c r="F109" s="1263"/>
      <c r="G109" s="1262"/>
      <c r="H109" s="1262"/>
      <c r="I109" s="1262"/>
      <c r="J109" s="1262"/>
      <c r="K109" s="1262"/>
      <c r="L109" s="1262"/>
      <c r="M109" s="1262"/>
      <c r="N109" s="1262"/>
      <c r="O109" s="1262"/>
      <c r="P109" s="1262"/>
      <c r="Q109" s="1262"/>
      <c r="R109" s="1262"/>
      <c r="S109" s="1262"/>
      <c r="T109" s="1262"/>
      <c r="U109" s="1262"/>
      <c r="V109" s="1262"/>
      <c r="W109" s="1262"/>
      <c r="X109" s="1262"/>
      <c r="Y109" s="1262"/>
    </row>
    <row r="110" spans="1:25" ht="15.75" customHeight="1">
      <c r="A110" s="1262"/>
      <c r="B110" s="1262"/>
      <c r="C110" s="1262"/>
      <c r="D110" s="1262"/>
      <c r="E110" s="1262"/>
      <c r="F110" s="1263"/>
      <c r="G110" s="1262"/>
      <c r="H110" s="1262"/>
      <c r="I110" s="1262"/>
      <c r="J110" s="1262"/>
      <c r="K110" s="1262"/>
      <c r="L110" s="1262"/>
      <c r="M110" s="1262"/>
      <c r="N110" s="1262"/>
      <c r="O110" s="1262"/>
      <c r="P110" s="1262"/>
      <c r="Q110" s="1262"/>
      <c r="R110" s="1262"/>
      <c r="S110" s="1262"/>
      <c r="T110" s="1262"/>
      <c r="U110" s="1262"/>
      <c r="V110" s="1262"/>
      <c r="W110" s="1262"/>
      <c r="X110" s="1262"/>
      <c r="Y110" s="1262"/>
    </row>
    <row r="111" spans="1:25" ht="15.75" customHeight="1">
      <c r="A111" s="1262"/>
      <c r="B111" s="1262"/>
      <c r="C111" s="1262"/>
      <c r="D111" s="1262"/>
      <c r="E111" s="1262"/>
      <c r="F111" s="1263"/>
      <c r="G111" s="1262"/>
      <c r="H111" s="1262"/>
      <c r="I111" s="1262"/>
      <c r="J111" s="1262"/>
      <c r="K111" s="1262"/>
      <c r="L111" s="1262"/>
      <c r="M111" s="1262"/>
      <c r="N111" s="1262"/>
      <c r="O111" s="1262"/>
      <c r="P111" s="1262"/>
      <c r="Q111" s="1262"/>
      <c r="R111" s="1262"/>
      <c r="S111" s="1262"/>
      <c r="T111" s="1262"/>
      <c r="U111" s="1262"/>
      <c r="V111" s="1262"/>
      <c r="W111" s="1262"/>
      <c r="X111" s="1262"/>
      <c r="Y111" s="1262"/>
    </row>
    <row r="112" spans="1:25" ht="15.75" customHeight="1">
      <c r="A112" s="1262"/>
      <c r="B112" s="1262"/>
      <c r="C112" s="1262"/>
      <c r="D112" s="1262"/>
      <c r="E112" s="1262"/>
      <c r="F112" s="1263"/>
      <c r="G112" s="1262"/>
      <c r="H112" s="1262"/>
      <c r="I112" s="1262"/>
      <c r="J112" s="1262"/>
      <c r="K112" s="1262"/>
      <c r="L112" s="1262"/>
      <c r="M112" s="1262"/>
      <c r="N112" s="1262"/>
      <c r="O112" s="1262"/>
      <c r="P112" s="1262"/>
      <c r="Q112" s="1262"/>
      <c r="R112" s="1262"/>
      <c r="S112" s="1262"/>
      <c r="T112" s="1262"/>
      <c r="U112" s="1262"/>
      <c r="V112" s="1262"/>
      <c r="W112" s="1262"/>
      <c r="X112" s="1262"/>
      <c r="Y112" s="1262"/>
    </row>
    <row r="113" spans="1:25" ht="15.75" customHeight="1">
      <c r="A113" s="1262"/>
      <c r="B113" s="1262"/>
      <c r="C113" s="1262"/>
      <c r="D113" s="1262"/>
      <c r="E113" s="1262"/>
      <c r="F113" s="1263"/>
      <c r="G113" s="1262"/>
      <c r="H113" s="1262"/>
      <c r="I113" s="1262"/>
      <c r="J113" s="1262"/>
      <c r="K113" s="1262"/>
      <c r="L113" s="1262"/>
      <c r="M113" s="1262"/>
      <c r="N113" s="1262"/>
      <c r="O113" s="1262"/>
      <c r="P113" s="1262"/>
      <c r="Q113" s="1262"/>
      <c r="R113" s="1262"/>
      <c r="S113" s="1262"/>
      <c r="T113" s="1262"/>
      <c r="U113" s="1262"/>
      <c r="V113" s="1262"/>
      <c r="W113" s="1262"/>
      <c r="X113" s="1262"/>
      <c r="Y113" s="1262"/>
    </row>
    <row r="114" spans="1:25" ht="15.75" customHeight="1">
      <c r="A114" s="1262"/>
      <c r="B114" s="1262"/>
      <c r="C114" s="1262"/>
      <c r="D114" s="1262"/>
      <c r="E114" s="1262"/>
      <c r="F114" s="1263"/>
      <c r="G114" s="1262"/>
      <c r="H114" s="1262"/>
      <c r="I114" s="1262"/>
      <c r="J114" s="1262"/>
      <c r="K114" s="1262"/>
      <c r="L114" s="1262"/>
      <c r="M114" s="1262"/>
      <c r="N114" s="1262"/>
      <c r="O114" s="1262"/>
      <c r="P114" s="1262"/>
      <c r="Q114" s="1262"/>
      <c r="R114" s="1262"/>
      <c r="S114" s="1262"/>
      <c r="T114" s="1262"/>
      <c r="U114" s="1262"/>
      <c r="V114" s="1262"/>
      <c r="W114" s="1262"/>
      <c r="X114" s="1262"/>
      <c r="Y114" s="1262"/>
    </row>
    <row r="115" spans="1:25" ht="15.75" customHeight="1">
      <c r="A115" s="1262"/>
      <c r="B115" s="1262"/>
      <c r="C115" s="1262"/>
      <c r="D115" s="1262"/>
      <c r="E115" s="1262"/>
      <c r="F115" s="1263"/>
      <c r="G115" s="1262"/>
      <c r="H115" s="1262"/>
      <c r="I115" s="1262"/>
      <c r="J115" s="1262"/>
      <c r="K115" s="1262"/>
      <c r="L115" s="1262"/>
      <c r="M115" s="1262"/>
      <c r="N115" s="1262"/>
      <c r="O115" s="1262"/>
      <c r="P115" s="1262"/>
      <c r="Q115" s="1262"/>
      <c r="R115" s="1262"/>
      <c r="S115" s="1262"/>
      <c r="T115" s="1262"/>
      <c r="U115" s="1262"/>
      <c r="V115" s="1262"/>
      <c r="W115" s="1262"/>
      <c r="X115" s="1262"/>
      <c r="Y115" s="1262"/>
    </row>
    <row r="116" spans="1:25" ht="15.75" customHeight="1">
      <c r="A116" s="1262"/>
      <c r="B116" s="1262"/>
      <c r="C116" s="1262"/>
      <c r="D116" s="1262"/>
      <c r="E116" s="1262"/>
      <c r="F116" s="1263"/>
      <c r="G116" s="1262"/>
      <c r="H116" s="1262"/>
      <c r="I116" s="1262"/>
      <c r="J116" s="1262"/>
      <c r="K116" s="1262"/>
      <c r="L116" s="1262"/>
      <c r="M116" s="1262"/>
      <c r="N116" s="1262"/>
      <c r="O116" s="1262"/>
      <c r="P116" s="1262"/>
      <c r="Q116" s="1262"/>
      <c r="R116" s="1262"/>
      <c r="S116" s="1262"/>
      <c r="T116" s="1262"/>
      <c r="U116" s="1262"/>
      <c r="V116" s="1262"/>
      <c r="W116" s="1262"/>
      <c r="X116" s="1262"/>
      <c r="Y116" s="1262"/>
    </row>
    <row r="117" spans="1:25" ht="15.75" customHeight="1">
      <c r="A117" s="1262"/>
      <c r="B117" s="1262"/>
      <c r="C117" s="1262"/>
      <c r="D117" s="1262"/>
      <c r="E117" s="1262"/>
      <c r="F117" s="1263"/>
      <c r="G117" s="1262"/>
      <c r="H117" s="1262"/>
      <c r="I117" s="1262"/>
      <c r="J117" s="1262"/>
      <c r="K117" s="1262"/>
      <c r="L117" s="1262"/>
      <c r="M117" s="1262"/>
      <c r="N117" s="1262"/>
      <c r="O117" s="1262"/>
      <c r="P117" s="1262"/>
      <c r="Q117" s="1262"/>
      <c r="R117" s="1262"/>
      <c r="S117" s="1262"/>
      <c r="T117" s="1262"/>
      <c r="U117" s="1262"/>
      <c r="V117" s="1262"/>
      <c r="W117" s="1262"/>
      <c r="X117" s="1262"/>
      <c r="Y117" s="1262"/>
    </row>
    <row r="118" spans="1:25" ht="15.75" customHeight="1">
      <c r="A118" s="1262"/>
      <c r="B118" s="1262"/>
      <c r="C118" s="1262"/>
      <c r="D118" s="1262"/>
      <c r="E118" s="1262"/>
      <c r="F118" s="1263"/>
      <c r="G118" s="1262"/>
      <c r="H118" s="1262"/>
      <c r="I118" s="1262"/>
      <c r="J118" s="1262"/>
      <c r="K118" s="1262"/>
      <c r="L118" s="1262"/>
      <c r="M118" s="1262"/>
      <c r="N118" s="1262"/>
      <c r="O118" s="1262"/>
      <c r="P118" s="1262"/>
      <c r="Q118" s="1262"/>
      <c r="R118" s="1262"/>
      <c r="S118" s="1262"/>
      <c r="T118" s="1262"/>
      <c r="U118" s="1262"/>
      <c r="V118" s="1262"/>
      <c r="W118" s="1262"/>
      <c r="X118" s="1262"/>
      <c r="Y118" s="1262"/>
    </row>
    <row r="119" spans="1:25" ht="15.75" customHeight="1">
      <c r="A119" s="1262"/>
      <c r="B119" s="1262"/>
      <c r="C119" s="1262"/>
      <c r="D119" s="1262"/>
      <c r="E119" s="1262"/>
      <c r="F119" s="1263"/>
      <c r="G119" s="1262"/>
      <c r="H119" s="1262"/>
      <c r="I119" s="1262"/>
      <c r="J119" s="1262"/>
      <c r="K119" s="1262"/>
      <c r="L119" s="1262"/>
      <c r="M119" s="1262"/>
      <c r="N119" s="1262"/>
      <c r="O119" s="1262"/>
      <c r="P119" s="1262"/>
      <c r="Q119" s="1262"/>
      <c r="R119" s="1262"/>
      <c r="S119" s="1262"/>
      <c r="T119" s="1262"/>
      <c r="U119" s="1262"/>
      <c r="V119" s="1262"/>
      <c r="W119" s="1262"/>
      <c r="X119" s="1262"/>
      <c r="Y119" s="1262"/>
    </row>
    <row r="120" spans="1:25" ht="15.75" customHeight="1">
      <c r="A120" s="1262"/>
      <c r="B120" s="1262"/>
      <c r="C120" s="1262"/>
      <c r="D120" s="1262"/>
      <c r="E120" s="1262"/>
      <c r="F120" s="1263"/>
      <c r="G120" s="1262"/>
      <c r="H120" s="1262"/>
      <c r="I120" s="1262"/>
      <c r="J120" s="1262"/>
      <c r="K120" s="1262"/>
      <c r="L120" s="1262"/>
      <c r="M120" s="1262"/>
      <c r="N120" s="1262"/>
      <c r="O120" s="1262"/>
      <c r="P120" s="1262"/>
      <c r="Q120" s="1262"/>
      <c r="R120" s="1262"/>
      <c r="S120" s="1262"/>
      <c r="T120" s="1262"/>
      <c r="U120" s="1262"/>
      <c r="V120" s="1262"/>
      <c r="W120" s="1262"/>
      <c r="X120" s="1262"/>
      <c r="Y120" s="1262"/>
    </row>
    <row r="121" spans="1:25" ht="15.75" customHeight="1">
      <c r="A121" s="1262"/>
      <c r="B121" s="1262"/>
      <c r="C121" s="1262"/>
      <c r="D121" s="1262"/>
      <c r="E121" s="1262"/>
      <c r="F121" s="1263"/>
      <c r="G121" s="1262"/>
      <c r="H121" s="1262"/>
      <c r="I121" s="1262"/>
      <c r="J121" s="1262"/>
      <c r="K121" s="1262"/>
      <c r="L121" s="1262"/>
      <c r="M121" s="1262"/>
      <c r="N121" s="1262"/>
      <c r="O121" s="1262"/>
      <c r="P121" s="1262"/>
      <c r="Q121" s="1262"/>
      <c r="R121" s="1262"/>
      <c r="S121" s="1262"/>
      <c r="T121" s="1262"/>
      <c r="U121" s="1262"/>
      <c r="V121" s="1262"/>
      <c r="W121" s="1262"/>
      <c r="X121" s="1262"/>
      <c r="Y121" s="1262"/>
    </row>
    <row r="122" spans="1:25" ht="15.75" customHeight="1">
      <c r="A122" s="1262"/>
      <c r="B122" s="1262"/>
      <c r="C122" s="1262"/>
      <c r="D122" s="1262"/>
      <c r="E122" s="1262"/>
      <c r="F122" s="1263"/>
      <c r="G122" s="1262"/>
      <c r="H122" s="1262"/>
      <c r="I122" s="1262"/>
      <c r="J122" s="1262"/>
      <c r="K122" s="1262"/>
      <c r="L122" s="1262"/>
      <c r="M122" s="1262"/>
      <c r="N122" s="1262"/>
      <c r="O122" s="1262"/>
      <c r="P122" s="1262"/>
      <c r="Q122" s="1262"/>
      <c r="R122" s="1262"/>
      <c r="S122" s="1262"/>
      <c r="T122" s="1262"/>
      <c r="U122" s="1262"/>
      <c r="V122" s="1262"/>
      <c r="W122" s="1262"/>
      <c r="X122" s="1262"/>
      <c r="Y122" s="1262"/>
    </row>
    <row r="123" spans="1:25" ht="15.75" customHeight="1">
      <c r="A123" s="1262"/>
      <c r="B123" s="1262"/>
      <c r="C123" s="1262"/>
      <c r="D123" s="1262"/>
      <c r="E123" s="1262"/>
      <c r="F123" s="1263"/>
      <c r="G123" s="1262"/>
      <c r="H123" s="1262"/>
      <c r="I123" s="1262"/>
      <c r="J123" s="1262"/>
      <c r="K123" s="1262"/>
      <c r="L123" s="1262"/>
      <c r="M123" s="1262"/>
      <c r="N123" s="1262"/>
      <c r="O123" s="1262"/>
      <c r="P123" s="1262"/>
      <c r="Q123" s="1262"/>
      <c r="R123" s="1262"/>
      <c r="S123" s="1262"/>
      <c r="T123" s="1262"/>
      <c r="U123" s="1262"/>
      <c r="V123" s="1262"/>
      <c r="W123" s="1262"/>
      <c r="X123" s="1262"/>
      <c r="Y123" s="1262"/>
    </row>
    <row r="124" spans="1:25" ht="15.75" customHeight="1">
      <c r="A124" s="1262"/>
      <c r="B124" s="1262"/>
      <c r="C124" s="1262"/>
      <c r="D124" s="1262"/>
      <c r="E124" s="1262"/>
      <c r="F124" s="1263"/>
      <c r="G124" s="1262"/>
      <c r="H124" s="1262"/>
      <c r="I124" s="1262"/>
      <c r="J124" s="1262"/>
      <c r="K124" s="1262"/>
      <c r="L124" s="1262"/>
      <c r="M124" s="1262"/>
      <c r="N124" s="1262"/>
      <c r="O124" s="1262"/>
      <c r="P124" s="1262"/>
      <c r="Q124" s="1262"/>
      <c r="R124" s="1262"/>
      <c r="S124" s="1262"/>
      <c r="T124" s="1262"/>
      <c r="U124" s="1262"/>
      <c r="V124" s="1262"/>
      <c r="W124" s="1262"/>
      <c r="X124" s="1262"/>
      <c r="Y124" s="1262"/>
    </row>
    <row r="125" spans="1:25" ht="15.75" customHeight="1">
      <c r="A125" s="1262"/>
      <c r="B125" s="1262"/>
      <c r="C125" s="1262"/>
      <c r="D125" s="1262"/>
      <c r="E125" s="1262"/>
      <c r="F125" s="1263"/>
      <c r="G125" s="1262"/>
      <c r="H125" s="1262"/>
      <c r="I125" s="1262"/>
      <c r="J125" s="1262"/>
      <c r="K125" s="1262"/>
      <c r="L125" s="1262"/>
      <c r="M125" s="1262"/>
      <c r="N125" s="1262"/>
      <c r="O125" s="1262"/>
      <c r="P125" s="1262"/>
      <c r="Q125" s="1262"/>
      <c r="R125" s="1262"/>
      <c r="S125" s="1262"/>
      <c r="T125" s="1262"/>
      <c r="U125" s="1262"/>
      <c r="V125" s="1262"/>
      <c r="W125" s="1262"/>
      <c r="X125" s="1262"/>
      <c r="Y125" s="1262"/>
    </row>
    <row r="126" spans="1:25" ht="15.75" customHeight="1">
      <c r="A126" s="1262"/>
      <c r="B126" s="1262"/>
      <c r="C126" s="1262"/>
      <c r="D126" s="1262"/>
      <c r="E126" s="1262"/>
      <c r="F126" s="1263"/>
      <c r="G126" s="1262"/>
      <c r="H126" s="1262"/>
      <c r="I126" s="1262"/>
      <c r="J126" s="1262"/>
      <c r="K126" s="1262"/>
      <c r="L126" s="1262"/>
      <c r="M126" s="1262"/>
      <c r="N126" s="1262"/>
      <c r="O126" s="1262"/>
      <c r="P126" s="1262"/>
      <c r="Q126" s="1262"/>
      <c r="R126" s="1262"/>
      <c r="S126" s="1262"/>
      <c r="T126" s="1262"/>
      <c r="U126" s="1262"/>
      <c r="V126" s="1262"/>
      <c r="W126" s="1262"/>
      <c r="X126" s="1262"/>
      <c r="Y126" s="1262"/>
    </row>
    <row r="127" spans="1:25" ht="15.75" customHeight="1">
      <c r="A127" s="1262"/>
      <c r="B127" s="1262"/>
      <c r="C127" s="1262"/>
      <c r="D127" s="1262"/>
      <c r="E127" s="1262"/>
      <c r="F127" s="1263"/>
      <c r="G127" s="1262"/>
      <c r="H127" s="1262"/>
      <c r="I127" s="1262"/>
      <c r="J127" s="1262"/>
      <c r="K127" s="1262"/>
      <c r="L127" s="1262"/>
      <c r="M127" s="1262"/>
      <c r="N127" s="1262"/>
      <c r="O127" s="1262"/>
      <c r="P127" s="1262"/>
      <c r="Q127" s="1262"/>
      <c r="R127" s="1262"/>
      <c r="S127" s="1262"/>
      <c r="T127" s="1262"/>
      <c r="U127" s="1262"/>
      <c r="V127" s="1262"/>
      <c r="W127" s="1262"/>
      <c r="X127" s="1262"/>
      <c r="Y127" s="1262"/>
    </row>
    <row r="128" spans="1:25" ht="15.75" customHeight="1">
      <c r="A128" s="1262"/>
      <c r="B128" s="1262"/>
      <c r="C128" s="1262"/>
      <c r="D128" s="1262"/>
      <c r="E128" s="1262"/>
      <c r="F128" s="1263"/>
      <c r="G128" s="1262"/>
      <c r="H128" s="1262"/>
      <c r="I128" s="1262"/>
      <c r="J128" s="1262"/>
      <c r="K128" s="1262"/>
      <c r="L128" s="1262"/>
      <c r="M128" s="1262"/>
      <c r="N128" s="1262"/>
      <c r="O128" s="1262"/>
      <c r="P128" s="1262"/>
      <c r="Q128" s="1262"/>
      <c r="R128" s="1262"/>
      <c r="S128" s="1262"/>
      <c r="T128" s="1262"/>
      <c r="U128" s="1262"/>
      <c r="V128" s="1262"/>
      <c r="W128" s="1262"/>
      <c r="X128" s="1262"/>
      <c r="Y128" s="1262"/>
    </row>
    <row r="129" spans="1:25" ht="15.75" customHeight="1">
      <c r="A129" s="1262"/>
      <c r="B129" s="1262"/>
      <c r="C129" s="1262"/>
      <c r="D129" s="1262"/>
      <c r="E129" s="1262"/>
      <c r="F129" s="1263"/>
      <c r="G129" s="1262"/>
      <c r="H129" s="1262"/>
      <c r="I129" s="1262"/>
      <c r="J129" s="1262"/>
      <c r="K129" s="1262"/>
      <c r="L129" s="1262"/>
      <c r="M129" s="1262"/>
      <c r="N129" s="1262"/>
      <c r="O129" s="1262"/>
      <c r="P129" s="1262"/>
      <c r="Q129" s="1262"/>
      <c r="R129" s="1262"/>
      <c r="S129" s="1262"/>
      <c r="T129" s="1262"/>
      <c r="U129" s="1262"/>
      <c r="V129" s="1262"/>
      <c r="W129" s="1262"/>
      <c r="X129" s="1262"/>
      <c r="Y129" s="1262"/>
    </row>
    <row r="130" spans="1:25" ht="15.75" customHeight="1">
      <c r="A130" s="1262"/>
      <c r="B130" s="1262"/>
      <c r="C130" s="1262"/>
      <c r="D130" s="1262"/>
      <c r="E130" s="1262"/>
      <c r="F130" s="1263"/>
      <c r="G130" s="1262"/>
      <c r="H130" s="1262"/>
      <c r="I130" s="1262"/>
      <c r="J130" s="1262"/>
      <c r="K130" s="1262"/>
      <c r="L130" s="1262"/>
      <c r="M130" s="1262"/>
      <c r="N130" s="1262"/>
      <c r="O130" s="1262"/>
      <c r="P130" s="1262"/>
      <c r="Q130" s="1262"/>
      <c r="R130" s="1262"/>
      <c r="S130" s="1262"/>
      <c r="T130" s="1262"/>
      <c r="U130" s="1262"/>
      <c r="V130" s="1262"/>
      <c r="W130" s="1262"/>
      <c r="X130" s="1262"/>
      <c r="Y130" s="1262"/>
    </row>
    <row r="131" spans="1:25" ht="15.75" customHeight="1">
      <c r="A131" s="1262"/>
      <c r="B131" s="1262"/>
      <c r="C131" s="1262"/>
      <c r="D131" s="1262"/>
      <c r="E131" s="1262"/>
      <c r="F131" s="1263"/>
      <c r="G131" s="1262"/>
      <c r="H131" s="1262"/>
      <c r="I131" s="1262"/>
      <c r="J131" s="1262"/>
      <c r="K131" s="1262"/>
      <c r="L131" s="1262"/>
      <c r="M131" s="1262"/>
      <c r="N131" s="1262"/>
      <c r="O131" s="1262"/>
      <c r="P131" s="1262"/>
      <c r="Q131" s="1262"/>
      <c r="R131" s="1262"/>
      <c r="S131" s="1262"/>
      <c r="T131" s="1262"/>
      <c r="U131" s="1262"/>
      <c r="V131" s="1262"/>
      <c r="W131" s="1262"/>
      <c r="X131" s="1262"/>
      <c r="Y131" s="1262"/>
    </row>
    <row r="132" spans="1:25" ht="15.75" customHeight="1">
      <c r="A132" s="1262"/>
      <c r="B132" s="1262"/>
      <c r="C132" s="1262"/>
      <c r="D132" s="1262"/>
      <c r="E132" s="1262"/>
      <c r="F132" s="1263"/>
      <c r="G132" s="1262"/>
      <c r="H132" s="1262"/>
      <c r="I132" s="1262"/>
      <c r="J132" s="1262"/>
      <c r="K132" s="1262"/>
      <c r="L132" s="1262"/>
      <c r="M132" s="1262"/>
      <c r="N132" s="1262"/>
      <c r="O132" s="1262"/>
      <c r="P132" s="1262"/>
      <c r="Q132" s="1262"/>
      <c r="R132" s="1262"/>
      <c r="S132" s="1262"/>
      <c r="T132" s="1262"/>
      <c r="U132" s="1262"/>
      <c r="V132" s="1262"/>
      <c r="W132" s="1262"/>
      <c r="X132" s="1262"/>
      <c r="Y132" s="1262"/>
    </row>
    <row r="133" spans="1:25" ht="15.75" customHeight="1">
      <c r="A133" s="1262"/>
      <c r="B133" s="1262"/>
      <c r="C133" s="1262"/>
      <c r="D133" s="1262"/>
      <c r="E133" s="1262"/>
      <c r="F133" s="1263"/>
      <c r="G133" s="1262"/>
      <c r="H133" s="1262"/>
      <c r="I133" s="1262"/>
      <c r="J133" s="1262"/>
      <c r="K133" s="1262"/>
      <c r="L133" s="1262"/>
      <c r="M133" s="1262"/>
      <c r="N133" s="1262"/>
      <c r="O133" s="1262"/>
      <c r="P133" s="1262"/>
      <c r="Q133" s="1262"/>
      <c r="R133" s="1262"/>
      <c r="S133" s="1262"/>
      <c r="T133" s="1262"/>
      <c r="U133" s="1262"/>
      <c r="V133" s="1262"/>
      <c r="W133" s="1262"/>
      <c r="X133" s="1262"/>
      <c r="Y133" s="1262"/>
    </row>
    <row r="134" spans="1:25" ht="15.75" customHeight="1">
      <c r="A134" s="1262"/>
      <c r="B134" s="1262"/>
      <c r="C134" s="1262"/>
      <c r="D134" s="1262"/>
      <c r="E134" s="1262"/>
      <c r="F134" s="1263"/>
      <c r="G134" s="1262"/>
      <c r="H134" s="1262"/>
      <c r="I134" s="1262"/>
      <c r="J134" s="1262"/>
      <c r="K134" s="1262"/>
      <c r="L134" s="1262"/>
      <c r="M134" s="1262"/>
      <c r="N134" s="1262"/>
      <c r="O134" s="1262"/>
      <c r="P134" s="1262"/>
      <c r="Q134" s="1262"/>
      <c r="R134" s="1262"/>
      <c r="S134" s="1262"/>
      <c r="T134" s="1262"/>
      <c r="U134" s="1262"/>
      <c r="V134" s="1262"/>
      <c r="W134" s="1262"/>
      <c r="X134" s="1262"/>
      <c r="Y134" s="1262"/>
    </row>
    <row r="135" spans="1:25" ht="15.75" customHeight="1">
      <c r="A135" s="1262"/>
      <c r="B135" s="1262"/>
      <c r="C135" s="1262"/>
      <c r="D135" s="1262"/>
      <c r="E135" s="1262"/>
      <c r="F135" s="1263"/>
      <c r="G135" s="1262"/>
      <c r="H135" s="1262"/>
      <c r="I135" s="1262"/>
      <c r="J135" s="1262"/>
      <c r="K135" s="1262"/>
      <c r="L135" s="1262"/>
      <c r="M135" s="1262"/>
      <c r="N135" s="1262"/>
      <c r="O135" s="1262"/>
      <c r="P135" s="1262"/>
      <c r="Q135" s="1262"/>
      <c r="R135" s="1262"/>
      <c r="S135" s="1262"/>
      <c r="T135" s="1262"/>
      <c r="U135" s="1262"/>
      <c r="V135" s="1262"/>
      <c r="W135" s="1262"/>
      <c r="X135" s="1262"/>
      <c r="Y135" s="1262"/>
    </row>
    <row r="136" spans="1:25" ht="15.75" customHeight="1">
      <c r="A136" s="1262"/>
      <c r="B136" s="1262"/>
      <c r="C136" s="1262"/>
      <c r="D136" s="1262"/>
      <c r="E136" s="1262"/>
      <c r="F136" s="1263"/>
      <c r="G136" s="1262"/>
      <c r="H136" s="1262"/>
      <c r="I136" s="1262"/>
      <c r="J136" s="1262"/>
      <c r="K136" s="1262"/>
      <c r="L136" s="1262"/>
      <c r="M136" s="1262"/>
      <c r="N136" s="1262"/>
      <c r="O136" s="1262"/>
      <c r="P136" s="1262"/>
      <c r="Q136" s="1262"/>
      <c r="R136" s="1262"/>
      <c r="S136" s="1262"/>
      <c r="T136" s="1262"/>
      <c r="U136" s="1262"/>
      <c r="V136" s="1262"/>
      <c r="W136" s="1262"/>
      <c r="X136" s="1262"/>
      <c r="Y136" s="1262"/>
    </row>
    <row r="137" spans="1:25" ht="15.75" customHeight="1">
      <c r="A137" s="1262"/>
      <c r="B137" s="1262"/>
      <c r="C137" s="1262"/>
      <c r="D137" s="1262"/>
      <c r="E137" s="1262"/>
      <c r="F137" s="1263"/>
      <c r="G137" s="1262"/>
      <c r="H137" s="1262"/>
      <c r="I137" s="1262"/>
      <c r="J137" s="1262"/>
      <c r="K137" s="1262"/>
      <c r="L137" s="1262"/>
      <c r="M137" s="1262"/>
      <c r="N137" s="1262"/>
      <c r="O137" s="1262"/>
      <c r="P137" s="1262"/>
      <c r="Q137" s="1262"/>
      <c r="R137" s="1262"/>
      <c r="S137" s="1262"/>
      <c r="T137" s="1262"/>
      <c r="U137" s="1262"/>
      <c r="V137" s="1262"/>
      <c r="W137" s="1262"/>
      <c r="X137" s="1262"/>
      <c r="Y137" s="1262"/>
    </row>
    <row r="138" spans="1:25" ht="15.75" customHeight="1">
      <c r="A138" s="1262"/>
      <c r="B138" s="1262"/>
      <c r="C138" s="1262"/>
      <c r="D138" s="1262"/>
      <c r="E138" s="1262"/>
      <c r="F138" s="1263"/>
      <c r="G138" s="1262"/>
      <c r="H138" s="1262"/>
      <c r="I138" s="1262"/>
      <c r="J138" s="1262"/>
      <c r="K138" s="1262"/>
      <c r="L138" s="1262"/>
      <c r="M138" s="1262"/>
      <c r="N138" s="1262"/>
      <c r="O138" s="1262"/>
      <c r="P138" s="1262"/>
      <c r="Q138" s="1262"/>
      <c r="R138" s="1262"/>
      <c r="S138" s="1262"/>
      <c r="T138" s="1262"/>
      <c r="U138" s="1262"/>
      <c r="V138" s="1262"/>
      <c r="W138" s="1262"/>
      <c r="X138" s="1262"/>
      <c r="Y138" s="1262"/>
    </row>
    <row r="139" spans="1:25" ht="15.75" customHeight="1">
      <c r="A139" s="1262"/>
      <c r="B139" s="1262"/>
      <c r="C139" s="1262"/>
      <c r="D139" s="1262"/>
      <c r="E139" s="1262"/>
      <c r="F139" s="1263"/>
      <c r="G139" s="1262"/>
      <c r="H139" s="1262"/>
      <c r="I139" s="1262"/>
      <c r="J139" s="1262"/>
      <c r="K139" s="1262"/>
      <c r="L139" s="1262"/>
      <c r="M139" s="1262"/>
      <c r="N139" s="1262"/>
      <c r="O139" s="1262"/>
      <c r="P139" s="1262"/>
      <c r="Q139" s="1262"/>
      <c r="R139" s="1262"/>
      <c r="S139" s="1262"/>
      <c r="T139" s="1262"/>
      <c r="U139" s="1262"/>
      <c r="V139" s="1262"/>
      <c r="W139" s="1262"/>
      <c r="X139" s="1262"/>
      <c r="Y139" s="1262"/>
    </row>
    <row r="140" spans="1:25" ht="15.75" customHeight="1">
      <c r="A140" s="1262"/>
      <c r="B140" s="1262"/>
      <c r="C140" s="1262"/>
      <c r="D140" s="1262"/>
      <c r="E140" s="1262"/>
      <c r="F140" s="1263"/>
      <c r="G140" s="1262"/>
      <c r="H140" s="1262"/>
      <c r="I140" s="1262"/>
      <c r="J140" s="1262"/>
      <c r="K140" s="1262"/>
      <c r="L140" s="1262"/>
      <c r="M140" s="1262"/>
      <c r="N140" s="1262"/>
      <c r="O140" s="1262"/>
      <c r="P140" s="1262"/>
      <c r="Q140" s="1262"/>
      <c r="R140" s="1262"/>
      <c r="S140" s="1262"/>
      <c r="T140" s="1262"/>
      <c r="U140" s="1262"/>
      <c r="V140" s="1262"/>
      <c r="W140" s="1262"/>
      <c r="X140" s="1262"/>
      <c r="Y140" s="1262"/>
    </row>
    <row r="141" spans="1:25" ht="15.75" customHeight="1">
      <c r="A141" s="1262"/>
      <c r="B141" s="1262"/>
      <c r="C141" s="1262"/>
      <c r="D141" s="1262"/>
      <c r="E141" s="1262"/>
      <c r="F141" s="1263"/>
      <c r="G141" s="1262"/>
      <c r="H141" s="1262"/>
      <c r="I141" s="1262"/>
      <c r="J141" s="1262"/>
      <c r="K141" s="1262"/>
      <c r="L141" s="1262"/>
      <c r="M141" s="1262"/>
      <c r="N141" s="1262"/>
      <c r="O141" s="1262"/>
      <c r="P141" s="1262"/>
      <c r="Q141" s="1262"/>
      <c r="R141" s="1262"/>
      <c r="S141" s="1262"/>
      <c r="T141" s="1262"/>
      <c r="U141" s="1262"/>
      <c r="V141" s="1262"/>
      <c r="W141" s="1262"/>
      <c r="X141" s="1262"/>
      <c r="Y141" s="1262"/>
    </row>
    <row r="142" spans="1:25" ht="15.75" customHeight="1">
      <c r="A142" s="1262"/>
      <c r="B142" s="1262"/>
      <c r="C142" s="1262"/>
      <c r="D142" s="1262"/>
      <c r="E142" s="1262"/>
      <c r="F142" s="1263"/>
      <c r="G142" s="1262"/>
      <c r="H142" s="1262"/>
      <c r="I142" s="1262"/>
      <c r="J142" s="1262"/>
      <c r="K142" s="1262"/>
      <c r="L142" s="1262"/>
      <c r="M142" s="1262"/>
      <c r="N142" s="1262"/>
      <c r="O142" s="1262"/>
      <c r="P142" s="1262"/>
      <c r="Q142" s="1262"/>
      <c r="R142" s="1262"/>
      <c r="S142" s="1262"/>
      <c r="T142" s="1262"/>
      <c r="U142" s="1262"/>
      <c r="V142" s="1262"/>
      <c r="W142" s="1262"/>
      <c r="X142" s="1262"/>
      <c r="Y142" s="1262"/>
    </row>
    <row r="143" spans="1:25" ht="15.75" customHeight="1">
      <c r="A143" s="1262"/>
      <c r="B143" s="1262"/>
      <c r="C143" s="1262"/>
      <c r="D143" s="1262"/>
      <c r="E143" s="1262"/>
      <c r="F143" s="1263"/>
      <c r="G143" s="1262"/>
      <c r="H143" s="1262"/>
      <c r="I143" s="1262"/>
      <c r="J143" s="1262"/>
      <c r="K143" s="1262"/>
      <c r="L143" s="1262"/>
      <c r="M143" s="1262"/>
      <c r="N143" s="1262"/>
      <c r="O143" s="1262"/>
      <c r="P143" s="1262"/>
      <c r="Q143" s="1262"/>
      <c r="R143" s="1262"/>
      <c r="S143" s="1262"/>
      <c r="T143" s="1262"/>
      <c r="U143" s="1262"/>
      <c r="V143" s="1262"/>
      <c r="W143" s="1262"/>
      <c r="X143" s="1262"/>
      <c r="Y143" s="1262"/>
    </row>
    <row r="144" spans="1:25" ht="15.75" customHeight="1">
      <c r="A144" s="1262"/>
      <c r="B144" s="1262"/>
      <c r="C144" s="1262"/>
      <c r="D144" s="1262"/>
      <c r="E144" s="1262"/>
      <c r="F144" s="1263"/>
      <c r="G144" s="1262"/>
      <c r="H144" s="1262"/>
      <c r="I144" s="1262"/>
      <c r="J144" s="1262"/>
      <c r="K144" s="1262"/>
      <c r="L144" s="1262"/>
      <c r="M144" s="1262"/>
      <c r="N144" s="1262"/>
      <c r="O144" s="1262"/>
      <c r="P144" s="1262"/>
      <c r="Q144" s="1262"/>
      <c r="R144" s="1262"/>
      <c r="S144" s="1262"/>
      <c r="T144" s="1262"/>
      <c r="U144" s="1262"/>
      <c r="V144" s="1262"/>
      <c r="W144" s="1262"/>
      <c r="X144" s="1262"/>
      <c r="Y144" s="1262"/>
    </row>
    <row r="145" spans="1:25" ht="15.75" customHeight="1">
      <c r="A145" s="1262"/>
      <c r="B145" s="1262"/>
      <c r="C145" s="1262"/>
      <c r="D145" s="1262"/>
      <c r="E145" s="1262"/>
      <c r="F145" s="1263"/>
      <c r="G145" s="1262"/>
      <c r="H145" s="1262"/>
      <c r="I145" s="1262"/>
      <c r="J145" s="1262"/>
      <c r="K145" s="1262"/>
      <c r="L145" s="1262"/>
      <c r="M145" s="1262"/>
      <c r="N145" s="1262"/>
      <c r="O145" s="1262"/>
      <c r="P145" s="1262"/>
      <c r="Q145" s="1262"/>
      <c r="R145" s="1262"/>
      <c r="S145" s="1262"/>
      <c r="T145" s="1262"/>
      <c r="U145" s="1262"/>
      <c r="V145" s="1262"/>
      <c r="W145" s="1262"/>
      <c r="X145" s="1262"/>
      <c r="Y145" s="1262"/>
    </row>
    <row r="146" spans="1:25" ht="15.75" customHeight="1">
      <c r="A146" s="1262"/>
      <c r="B146" s="1262"/>
      <c r="C146" s="1262"/>
      <c r="D146" s="1262"/>
      <c r="E146" s="1262"/>
      <c r="F146" s="1263"/>
      <c r="G146" s="1262"/>
      <c r="H146" s="1262"/>
      <c r="I146" s="1262"/>
      <c r="J146" s="1262"/>
      <c r="K146" s="1262"/>
      <c r="L146" s="1262"/>
      <c r="M146" s="1262"/>
      <c r="N146" s="1262"/>
      <c r="O146" s="1262"/>
      <c r="P146" s="1262"/>
      <c r="Q146" s="1262"/>
      <c r="R146" s="1262"/>
      <c r="S146" s="1262"/>
      <c r="T146" s="1262"/>
      <c r="U146" s="1262"/>
      <c r="V146" s="1262"/>
      <c r="W146" s="1262"/>
      <c r="X146" s="1262"/>
      <c r="Y146" s="1262"/>
    </row>
    <row r="147" spans="1:25" ht="15.75" customHeight="1">
      <c r="A147" s="1262"/>
      <c r="B147" s="1262"/>
      <c r="C147" s="1262"/>
      <c r="D147" s="1262"/>
      <c r="E147" s="1262"/>
      <c r="F147" s="1263"/>
      <c r="G147" s="1262"/>
      <c r="H147" s="1262"/>
      <c r="I147" s="1262"/>
      <c r="J147" s="1262"/>
      <c r="K147" s="1262"/>
      <c r="L147" s="1262"/>
      <c r="M147" s="1262"/>
      <c r="N147" s="1262"/>
      <c r="O147" s="1262"/>
      <c r="P147" s="1262"/>
      <c r="Q147" s="1262"/>
      <c r="R147" s="1262"/>
      <c r="S147" s="1262"/>
      <c r="T147" s="1262"/>
      <c r="U147" s="1262"/>
      <c r="V147" s="1262"/>
      <c r="W147" s="1262"/>
      <c r="X147" s="1262"/>
      <c r="Y147" s="1262"/>
    </row>
    <row r="148" spans="1:25" ht="15.75" customHeight="1">
      <c r="A148" s="1262"/>
      <c r="B148" s="1262"/>
      <c r="C148" s="1262"/>
      <c r="D148" s="1262"/>
      <c r="E148" s="1262"/>
      <c r="F148" s="1263"/>
      <c r="G148" s="1262"/>
      <c r="H148" s="1262"/>
      <c r="I148" s="1262"/>
      <c r="J148" s="1262"/>
      <c r="K148" s="1262"/>
      <c r="L148" s="1262"/>
      <c r="M148" s="1262"/>
      <c r="N148" s="1262"/>
      <c r="O148" s="1262"/>
      <c r="P148" s="1262"/>
      <c r="Q148" s="1262"/>
      <c r="R148" s="1262"/>
      <c r="S148" s="1262"/>
      <c r="T148" s="1262"/>
      <c r="U148" s="1262"/>
      <c r="V148" s="1262"/>
      <c r="W148" s="1262"/>
      <c r="X148" s="1262"/>
      <c r="Y148" s="1262"/>
    </row>
    <row r="149" spans="1:25" ht="15.75" customHeight="1">
      <c r="A149" s="1262"/>
      <c r="B149" s="1262"/>
      <c r="C149" s="1262"/>
      <c r="D149" s="1262"/>
      <c r="E149" s="1262"/>
      <c r="F149" s="1263"/>
      <c r="G149" s="1262"/>
      <c r="H149" s="1262"/>
      <c r="I149" s="1262"/>
      <c r="J149" s="1262"/>
      <c r="K149" s="1262"/>
      <c r="L149" s="1262"/>
      <c r="M149" s="1262"/>
      <c r="N149" s="1262"/>
      <c r="O149" s="1262"/>
      <c r="P149" s="1262"/>
      <c r="Q149" s="1262"/>
      <c r="R149" s="1262"/>
      <c r="S149" s="1262"/>
      <c r="T149" s="1262"/>
      <c r="U149" s="1262"/>
      <c r="V149" s="1262"/>
      <c r="W149" s="1262"/>
      <c r="X149" s="1262"/>
      <c r="Y149" s="1262"/>
    </row>
    <row r="150" spans="1:25" ht="15.75" customHeight="1">
      <c r="A150" s="1262"/>
      <c r="B150" s="1262"/>
      <c r="C150" s="1262"/>
      <c r="D150" s="1262"/>
      <c r="E150" s="1262"/>
      <c r="F150" s="1263"/>
      <c r="G150" s="1262"/>
      <c r="H150" s="1262"/>
      <c r="I150" s="1262"/>
      <c r="J150" s="1262"/>
      <c r="K150" s="1262"/>
      <c r="L150" s="1262"/>
      <c r="M150" s="1262"/>
      <c r="N150" s="1262"/>
      <c r="O150" s="1262"/>
      <c r="P150" s="1262"/>
      <c r="Q150" s="1262"/>
      <c r="R150" s="1262"/>
      <c r="S150" s="1262"/>
      <c r="T150" s="1262"/>
      <c r="U150" s="1262"/>
      <c r="V150" s="1262"/>
      <c r="W150" s="1262"/>
      <c r="X150" s="1262"/>
      <c r="Y150" s="1262"/>
    </row>
    <row r="151" spans="1:25" ht="15.75" customHeight="1">
      <c r="A151" s="1262"/>
      <c r="B151" s="1262"/>
      <c r="C151" s="1262"/>
      <c r="D151" s="1262"/>
      <c r="E151" s="1262"/>
      <c r="F151" s="1263"/>
      <c r="G151" s="1262"/>
      <c r="H151" s="1262"/>
      <c r="I151" s="1262"/>
      <c r="J151" s="1262"/>
      <c r="K151" s="1262"/>
      <c r="L151" s="1262"/>
      <c r="M151" s="1262"/>
      <c r="N151" s="1262"/>
      <c r="O151" s="1262"/>
      <c r="P151" s="1262"/>
      <c r="Q151" s="1262"/>
      <c r="R151" s="1262"/>
      <c r="S151" s="1262"/>
      <c r="T151" s="1262"/>
      <c r="U151" s="1262"/>
      <c r="V151" s="1262"/>
      <c r="W151" s="1262"/>
      <c r="X151" s="1262"/>
      <c r="Y151" s="1262"/>
    </row>
    <row r="152" spans="1:25" ht="15.75" customHeight="1">
      <c r="A152" s="1262"/>
      <c r="B152" s="1262"/>
      <c r="C152" s="1262"/>
      <c r="D152" s="1262"/>
      <c r="E152" s="1262"/>
      <c r="F152" s="1263"/>
      <c r="G152" s="1262"/>
      <c r="H152" s="1262"/>
      <c r="I152" s="1262"/>
      <c r="J152" s="1262"/>
      <c r="K152" s="1262"/>
      <c r="L152" s="1262"/>
      <c r="M152" s="1262"/>
      <c r="N152" s="1262"/>
      <c r="O152" s="1262"/>
      <c r="P152" s="1262"/>
      <c r="Q152" s="1262"/>
      <c r="R152" s="1262"/>
      <c r="S152" s="1262"/>
      <c r="T152" s="1262"/>
      <c r="U152" s="1262"/>
      <c r="V152" s="1262"/>
      <c r="W152" s="1262"/>
      <c r="X152" s="1262"/>
      <c r="Y152" s="1262"/>
    </row>
    <row r="153" spans="1:25" ht="15.75" customHeight="1">
      <c r="A153" s="1262"/>
      <c r="B153" s="1262"/>
      <c r="C153" s="1262"/>
      <c r="D153" s="1262"/>
      <c r="E153" s="1262"/>
      <c r="F153" s="1263"/>
      <c r="G153" s="1262"/>
      <c r="H153" s="1262"/>
      <c r="I153" s="1262"/>
      <c r="J153" s="1262"/>
      <c r="K153" s="1262"/>
      <c r="L153" s="1262"/>
      <c r="M153" s="1262"/>
      <c r="N153" s="1262"/>
      <c r="O153" s="1262"/>
      <c r="P153" s="1262"/>
      <c r="Q153" s="1262"/>
      <c r="R153" s="1262"/>
      <c r="S153" s="1262"/>
      <c r="T153" s="1262"/>
      <c r="U153" s="1262"/>
      <c r="V153" s="1262"/>
      <c r="W153" s="1262"/>
      <c r="X153" s="1262"/>
      <c r="Y153" s="1262"/>
    </row>
    <row r="154" spans="1:25" ht="15.75" customHeight="1">
      <c r="A154" s="1262"/>
      <c r="B154" s="1262"/>
      <c r="C154" s="1262"/>
      <c r="D154" s="1262"/>
      <c r="E154" s="1262"/>
      <c r="F154" s="1263"/>
      <c r="G154" s="1262"/>
      <c r="H154" s="1262"/>
      <c r="I154" s="1262"/>
      <c r="J154" s="1262"/>
      <c r="K154" s="1262"/>
      <c r="L154" s="1262"/>
      <c r="M154" s="1262"/>
      <c r="N154" s="1262"/>
      <c r="O154" s="1262"/>
      <c r="P154" s="1262"/>
      <c r="Q154" s="1262"/>
      <c r="R154" s="1262"/>
      <c r="S154" s="1262"/>
      <c r="T154" s="1262"/>
      <c r="U154" s="1262"/>
      <c r="V154" s="1262"/>
      <c r="W154" s="1262"/>
      <c r="X154" s="1262"/>
      <c r="Y154" s="1262"/>
    </row>
    <row r="155" spans="1:25" ht="15.75" customHeight="1">
      <c r="A155" s="1262"/>
      <c r="B155" s="1262"/>
      <c r="C155" s="1262"/>
      <c r="D155" s="1262"/>
      <c r="E155" s="1262"/>
      <c r="F155" s="1263"/>
      <c r="G155" s="1262"/>
      <c r="H155" s="1262"/>
      <c r="I155" s="1262"/>
      <c r="J155" s="1262"/>
      <c r="K155" s="1262"/>
      <c r="L155" s="1262"/>
      <c r="M155" s="1262"/>
      <c r="N155" s="1262"/>
      <c r="O155" s="1262"/>
      <c r="P155" s="1262"/>
      <c r="Q155" s="1262"/>
      <c r="R155" s="1262"/>
      <c r="S155" s="1262"/>
      <c r="T155" s="1262"/>
      <c r="U155" s="1262"/>
      <c r="V155" s="1262"/>
      <c r="W155" s="1262"/>
      <c r="X155" s="1262"/>
      <c r="Y155" s="1262"/>
    </row>
    <row r="156" spans="1:25" ht="15.75" customHeight="1">
      <c r="A156" s="1262"/>
      <c r="B156" s="1262"/>
      <c r="C156" s="1262"/>
      <c r="D156" s="1262"/>
      <c r="E156" s="1262"/>
      <c r="F156" s="1263"/>
      <c r="G156" s="1262"/>
      <c r="H156" s="1262"/>
      <c r="I156" s="1262"/>
      <c r="J156" s="1262"/>
      <c r="K156" s="1262"/>
      <c r="L156" s="1262"/>
      <c r="M156" s="1262"/>
      <c r="N156" s="1262"/>
      <c r="O156" s="1262"/>
      <c r="P156" s="1262"/>
      <c r="Q156" s="1262"/>
      <c r="R156" s="1262"/>
      <c r="S156" s="1262"/>
      <c r="T156" s="1262"/>
      <c r="U156" s="1262"/>
      <c r="V156" s="1262"/>
      <c r="W156" s="1262"/>
      <c r="X156" s="1262"/>
      <c r="Y156" s="1262"/>
    </row>
    <row r="157" spans="1:25" ht="15.75" customHeight="1">
      <c r="A157" s="1262"/>
      <c r="B157" s="1262"/>
      <c r="C157" s="1262"/>
      <c r="D157" s="1262"/>
      <c r="E157" s="1262"/>
      <c r="F157" s="1263"/>
      <c r="G157" s="1262"/>
      <c r="H157" s="1262"/>
      <c r="I157" s="1262"/>
      <c r="J157" s="1262"/>
      <c r="K157" s="1262"/>
      <c r="L157" s="1262"/>
      <c r="M157" s="1262"/>
      <c r="N157" s="1262"/>
      <c r="O157" s="1262"/>
      <c r="P157" s="1262"/>
      <c r="Q157" s="1262"/>
      <c r="R157" s="1262"/>
      <c r="S157" s="1262"/>
      <c r="T157" s="1262"/>
      <c r="U157" s="1262"/>
      <c r="V157" s="1262"/>
      <c r="W157" s="1262"/>
      <c r="X157" s="1262"/>
      <c r="Y157" s="1262"/>
    </row>
    <row r="158" spans="1:25" ht="15.75" customHeight="1">
      <c r="A158" s="1262"/>
      <c r="B158" s="1262"/>
      <c r="C158" s="1262"/>
      <c r="D158" s="1262"/>
      <c r="E158" s="1262"/>
      <c r="F158" s="1263"/>
      <c r="G158" s="1262"/>
      <c r="H158" s="1262"/>
      <c r="I158" s="1262"/>
      <c r="J158" s="1262"/>
      <c r="K158" s="1262"/>
      <c r="L158" s="1262"/>
      <c r="M158" s="1262"/>
      <c r="N158" s="1262"/>
      <c r="O158" s="1262"/>
      <c r="P158" s="1262"/>
      <c r="Q158" s="1262"/>
      <c r="R158" s="1262"/>
      <c r="S158" s="1262"/>
      <c r="T158" s="1262"/>
      <c r="U158" s="1262"/>
      <c r="V158" s="1262"/>
      <c r="W158" s="1262"/>
      <c r="X158" s="1262"/>
      <c r="Y158" s="1262"/>
    </row>
    <row r="159" spans="1:25" ht="15.75" customHeight="1">
      <c r="A159" s="1262"/>
      <c r="B159" s="1262"/>
      <c r="C159" s="1262"/>
      <c r="D159" s="1262"/>
      <c r="E159" s="1262"/>
      <c r="F159" s="1263"/>
      <c r="G159" s="1262"/>
      <c r="H159" s="1262"/>
      <c r="I159" s="1262"/>
      <c r="J159" s="1262"/>
      <c r="K159" s="1262"/>
      <c r="L159" s="1262"/>
      <c r="M159" s="1262"/>
      <c r="N159" s="1262"/>
      <c r="O159" s="1262"/>
      <c r="P159" s="1262"/>
      <c r="Q159" s="1262"/>
      <c r="R159" s="1262"/>
      <c r="S159" s="1262"/>
      <c r="T159" s="1262"/>
      <c r="U159" s="1262"/>
      <c r="V159" s="1262"/>
      <c r="W159" s="1262"/>
      <c r="X159" s="1262"/>
      <c r="Y159" s="1262"/>
    </row>
    <row r="160" spans="1:25" ht="15.75" customHeight="1">
      <c r="A160" s="1262"/>
      <c r="B160" s="1262"/>
      <c r="C160" s="1262"/>
      <c r="D160" s="1262"/>
      <c r="E160" s="1262"/>
      <c r="F160" s="1263"/>
      <c r="G160" s="1262"/>
      <c r="H160" s="1262"/>
      <c r="I160" s="1262"/>
      <c r="J160" s="1262"/>
      <c r="K160" s="1262"/>
      <c r="L160" s="1262"/>
      <c r="M160" s="1262"/>
      <c r="N160" s="1262"/>
      <c r="O160" s="1262"/>
      <c r="P160" s="1262"/>
      <c r="Q160" s="1262"/>
      <c r="R160" s="1262"/>
      <c r="S160" s="1262"/>
      <c r="T160" s="1262"/>
      <c r="U160" s="1262"/>
      <c r="V160" s="1262"/>
      <c r="W160" s="1262"/>
      <c r="X160" s="1262"/>
      <c r="Y160" s="1262"/>
    </row>
    <row r="161" spans="1:25" ht="15.75" customHeight="1">
      <c r="A161" s="1262"/>
      <c r="B161" s="1262"/>
      <c r="C161" s="1262"/>
      <c r="D161" s="1262"/>
      <c r="E161" s="1262"/>
      <c r="F161" s="1263"/>
      <c r="G161" s="1262"/>
      <c r="H161" s="1262"/>
      <c r="I161" s="1262"/>
      <c r="J161" s="1262"/>
      <c r="K161" s="1262"/>
      <c r="L161" s="1262"/>
      <c r="M161" s="1262"/>
      <c r="N161" s="1262"/>
      <c r="O161" s="1262"/>
      <c r="P161" s="1262"/>
      <c r="Q161" s="1262"/>
      <c r="R161" s="1262"/>
      <c r="S161" s="1262"/>
      <c r="T161" s="1262"/>
      <c r="U161" s="1262"/>
      <c r="V161" s="1262"/>
      <c r="W161" s="1262"/>
      <c r="X161" s="1262"/>
      <c r="Y161" s="1262"/>
    </row>
    <row r="162" spans="1:25" ht="15.75" customHeight="1">
      <c r="A162" s="1262"/>
      <c r="B162" s="1262"/>
      <c r="C162" s="1262"/>
      <c r="D162" s="1262"/>
      <c r="E162" s="1262"/>
      <c r="F162" s="1263"/>
      <c r="G162" s="1262"/>
      <c r="H162" s="1262"/>
      <c r="I162" s="1262"/>
      <c r="J162" s="1262"/>
      <c r="K162" s="1262"/>
      <c r="L162" s="1262"/>
      <c r="M162" s="1262"/>
      <c r="N162" s="1262"/>
      <c r="O162" s="1262"/>
      <c r="P162" s="1262"/>
      <c r="Q162" s="1262"/>
      <c r="R162" s="1262"/>
      <c r="S162" s="1262"/>
      <c r="T162" s="1262"/>
      <c r="U162" s="1262"/>
      <c r="V162" s="1262"/>
      <c r="W162" s="1262"/>
      <c r="X162" s="1262"/>
      <c r="Y162" s="1262"/>
    </row>
    <row r="163" spans="1:25" ht="15.75" customHeight="1">
      <c r="A163" s="1262"/>
      <c r="B163" s="1262"/>
      <c r="C163" s="1262"/>
      <c r="D163" s="1262"/>
      <c r="E163" s="1262"/>
      <c r="F163" s="1263"/>
      <c r="G163" s="1262"/>
      <c r="H163" s="1262"/>
      <c r="I163" s="1262"/>
      <c r="J163" s="1262"/>
      <c r="K163" s="1262"/>
      <c r="L163" s="1262"/>
      <c r="M163" s="1262"/>
      <c r="N163" s="1262"/>
      <c r="O163" s="1262"/>
      <c r="P163" s="1262"/>
      <c r="Q163" s="1262"/>
      <c r="R163" s="1262"/>
      <c r="S163" s="1262"/>
      <c r="T163" s="1262"/>
      <c r="U163" s="1262"/>
      <c r="V163" s="1262"/>
      <c r="W163" s="1262"/>
      <c r="X163" s="1262"/>
      <c r="Y163" s="1262"/>
    </row>
    <row r="164" spans="1:25" ht="15.75" customHeight="1">
      <c r="A164" s="1262"/>
      <c r="B164" s="1262"/>
      <c r="C164" s="1262"/>
      <c r="D164" s="1262"/>
      <c r="E164" s="1262"/>
      <c r="F164" s="1263"/>
      <c r="G164" s="1262"/>
      <c r="H164" s="1262"/>
      <c r="I164" s="1262"/>
      <c r="J164" s="1262"/>
      <c r="K164" s="1262"/>
      <c r="L164" s="1262"/>
      <c r="M164" s="1262"/>
      <c r="N164" s="1262"/>
      <c r="O164" s="1262"/>
      <c r="P164" s="1262"/>
      <c r="Q164" s="1262"/>
      <c r="R164" s="1262"/>
      <c r="S164" s="1262"/>
      <c r="T164" s="1262"/>
      <c r="U164" s="1262"/>
      <c r="V164" s="1262"/>
      <c r="W164" s="1262"/>
      <c r="X164" s="1262"/>
      <c r="Y164" s="1262"/>
    </row>
    <row r="165" spans="1:25" ht="15.75" customHeight="1">
      <c r="A165" s="1262"/>
      <c r="B165" s="1262"/>
      <c r="C165" s="1262"/>
      <c r="D165" s="1262"/>
      <c r="E165" s="1262"/>
      <c r="F165" s="1263"/>
      <c r="G165" s="1262"/>
      <c r="H165" s="1262"/>
      <c r="I165" s="1262"/>
      <c r="J165" s="1262"/>
      <c r="K165" s="1262"/>
      <c r="L165" s="1262"/>
      <c r="M165" s="1262"/>
      <c r="N165" s="1262"/>
      <c r="O165" s="1262"/>
      <c r="P165" s="1262"/>
      <c r="Q165" s="1262"/>
      <c r="R165" s="1262"/>
      <c r="S165" s="1262"/>
      <c r="T165" s="1262"/>
      <c r="U165" s="1262"/>
      <c r="V165" s="1262"/>
      <c r="W165" s="1262"/>
      <c r="X165" s="1262"/>
      <c r="Y165" s="1262"/>
    </row>
    <row r="166" spans="1:25" ht="15.75" customHeight="1">
      <c r="A166" s="1262"/>
      <c r="B166" s="1262"/>
      <c r="C166" s="1262"/>
      <c r="D166" s="1262"/>
      <c r="E166" s="1262"/>
      <c r="F166" s="1263"/>
      <c r="G166" s="1262"/>
      <c r="H166" s="1262"/>
      <c r="I166" s="1262"/>
      <c r="J166" s="1262"/>
      <c r="K166" s="1262"/>
      <c r="L166" s="1262"/>
      <c r="M166" s="1262"/>
      <c r="N166" s="1262"/>
      <c r="O166" s="1262"/>
      <c r="P166" s="1262"/>
      <c r="Q166" s="1262"/>
      <c r="R166" s="1262"/>
      <c r="S166" s="1262"/>
      <c r="T166" s="1262"/>
      <c r="U166" s="1262"/>
      <c r="V166" s="1262"/>
      <c r="W166" s="1262"/>
      <c r="X166" s="1262"/>
      <c r="Y166" s="1262"/>
    </row>
    <row r="167" spans="1:25" ht="15.75" customHeight="1">
      <c r="A167" s="1262"/>
      <c r="B167" s="1262"/>
      <c r="C167" s="1262"/>
      <c r="D167" s="1262"/>
      <c r="E167" s="1262"/>
      <c r="F167" s="1263"/>
      <c r="G167" s="1262"/>
      <c r="H167" s="1262"/>
      <c r="I167" s="1262"/>
      <c r="J167" s="1262"/>
      <c r="K167" s="1262"/>
      <c r="L167" s="1262"/>
      <c r="M167" s="1262"/>
      <c r="N167" s="1262"/>
      <c r="O167" s="1262"/>
      <c r="P167" s="1262"/>
      <c r="Q167" s="1262"/>
      <c r="R167" s="1262"/>
      <c r="S167" s="1262"/>
      <c r="T167" s="1262"/>
      <c r="U167" s="1262"/>
      <c r="V167" s="1262"/>
      <c r="W167" s="1262"/>
      <c r="X167" s="1262"/>
      <c r="Y167" s="1262"/>
    </row>
    <row r="168" spans="1:25" ht="15.75" customHeight="1">
      <c r="A168" s="1262"/>
      <c r="B168" s="1262"/>
      <c r="C168" s="1262"/>
      <c r="D168" s="1262"/>
      <c r="E168" s="1262"/>
      <c r="F168" s="1263"/>
      <c r="G168" s="1262"/>
      <c r="H168" s="1262"/>
      <c r="I168" s="1262"/>
      <c r="J168" s="1262"/>
      <c r="K168" s="1262"/>
      <c r="L168" s="1262"/>
      <c r="M168" s="1262"/>
      <c r="N168" s="1262"/>
      <c r="O168" s="1262"/>
      <c r="P168" s="1262"/>
      <c r="Q168" s="1262"/>
      <c r="R168" s="1262"/>
      <c r="S168" s="1262"/>
      <c r="T168" s="1262"/>
      <c r="U168" s="1262"/>
      <c r="V168" s="1262"/>
      <c r="W168" s="1262"/>
      <c r="X168" s="1262"/>
      <c r="Y168" s="1262"/>
    </row>
    <row r="169" spans="1:25" ht="15.75" customHeight="1">
      <c r="A169" s="1262"/>
      <c r="B169" s="1262"/>
      <c r="C169" s="1262"/>
      <c r="D169" s="1262"/>
      <c r="E169" s="1262"/>
      <c r="F169" s="1263"/>
      <c r="G169" s="1262"/>
      <c r="H169" s="1262"/>
      <c r="I169" s="1262"/>
      <c r="J169" s="1262"/>
      <c r="K169" s="1262"/>
      <c r="L169" s="1262"/>
      <c r="M169" s="1262"/>
      <c r="N169" s="1262"/>
      <c r="O169" s="1262"/>
      <c r="P169" s="1262"/>
      <c r="Q169" s="1262"/>
      <c r="R169" s="1262"/>
      <c r="S169" s="1262"/>
      <c r="T169" s="1262"/>
      <c r="U169" s="1262"/>
      <c r="V169" s="1262"/>
      <c r="W169" s="1262"/>
      <c r="X169" s="1262"/>
      <c r="Y169" s="1262"/>
    </row>
    <row r="170" spans="1:25" ht="15.75" customHeight="1">
      <c r="A170" s="1262"/>
      <c r="B170" s="1262"/>
      <c r="C170" s="1262"/>
      <c r="D170" s="1262"/>
      <c r="E170" s="1262"/>
      <c r="F170" s="1263"/>
      <c r="G170" s="1262"/>
      <c r="H170" s="1262"/>
      <c r="I170" s="1262"/>
      <c r="J170" s="1262"/>
      <c r="K170" s="1262"/>
      <c r="L170" s="1262"/>
      <c r="M170" s="1262"/>
      <c r="N170" s="1262"/>
      <c r="O170" s="1262"/>
      <c r="P170" s="1262"/>
      <c r="Q170" s="1262"/>
      <c r="R170" s="1262"/>
      <c r="S170" s="1262"/>
      <c r="T170" s="1262"/>
      <c r="U170" s="1262"/>
      <c r="V170" s="1262"/>
      <c r="W170" s="1262"/>
      <c r="X170" s="1262"/>
      <c r="Y170" s="1262"/>
    </row>
    <row r="171" spans="1:25" ht="15.75" customHeight="1">
      <c r="A171" s="1262"/>
      <c r="B171" s="1262"/>
      <c r="C171" s="1262"/>
      <c r="D171" s="1262"/>
      <c r="E171" s="1262"/>
      <c r="F171" s="1263"/>
      <c r="G171" s="1262"/>
      <c r="H171" s="1262"/>
      <c r="I171" s="1262"/>
      <c r="J171" s="1262"/>
      <c r="K171" s="1262"/>
      <c r="L171" s="1262"/>
      <c r="M171" s="1262"/>
      <c r="N171" s="1262"/>
      <c r="O171" s="1262"/>
      <c r="P171" s="1262"/>
      <c r="Q171" s="1262"/>
      <c r="R171" s="1262"/>
      <c r="S171" s="1262"/>
      <c r="T171" s="1262"/>
      <c r="U171" s="1262"/>
      <c r="V171" s="1262"/>
      <c r="W171" s="1262"/>
      <c r="X171" s="1262"/>
      <c r="Y171" s="1262"/>
    </row>
    <row r="172" spans="1:25" ht="15.75" customHeight="1">
      <c r="A172" s="1262"/>
      <c r="B172" s="1262"/>
      <c r="C172" s="1262"/>
      <c r="D172" s="1262"/>
      <c r="E172" s="1262"/>
      <c r="F172" s="1263"/>
      <c r="G172" s="1262"/>
      <c r="H172" s="1262"/>
      <c r="I172" s="1262"/>
      <c r="J172" s="1262"/>
      <c r="K172" s="1262"/>
      <c r="L172" s="1262"/>
      <c r="M172" s="1262"/>
      <c r="N172" s="1262"/>
      <c r="O172" s="1262"/>
      <c r="P172" s="1262"/>
      <c r="Q172" s="1262"/>
      <c r="R172" s="1262"/>
      <c r="S172" s="1262"/>
      <c r="T172" s="1262"/>
      <c r="U172" s="1262"/>
      <c r="V172" s="1262"/>
      <c r="W172" s="1262"/>
      <c r="X172" s="1262"/>
      <c r="Y172" s="1262"/>
    </row>
    <row r="173" spans="1:25" ht="15.75" customHeight="1">
      <c r="A173" s="1262"/>
      <c r="B173" s="1262"/>
      <c r="C173" s="1262"/>
      <c r="D173" s="1262"/>
      <c r="E173" s="1262"/>
      <c r="F173" s="1263"/>
      <c r="G173" s="1262"/>
      <c r="H173" s="1262"/>
      <c r="I173" s="1262"/>
      <c r="J173" s="1262"/>
      <c r="K173" s="1262"/>
      <c r="L173" s="1262"/>
      <c r="M173" s="1262"/>
      <c r="N173" s="1262"/>
      <c r="O173" s="1262"/>
      <c r="P173" s="1262"/>
      <c r="Q173" s="1262"/>
      <c r="R173" s="1262"/>
      <c r="S173" s="1262"/>
      <c r="T173" s="1262"/>
      <c r="U173" s="1262"/>
      <c r="V173" s="1262"/>
      <c r="W173" s="1262"/>
      <c r="X173" s="1262"/>
      <c r="Y173" s="1262"/>
    </row>
    <row r="174" spans="1:25" ht="15.75" customHeight="1">
      <c r="A174" s="1262"/>
      <c r="B174" s="1262"/>
      <c r="C174" s="1262"/>
      <c r="D174" s="1262"/>
      <c r="E174" s="1262"/>
      <c r="F174" s="1263"/>
      <c r="G174" s="1262"/>
      <c r="H174" s="1262"/>
      <c r="I174" s="1262"/>
      <c r="J174" s="1262"/>
      <c r="K174" s="1262"/>
      <c r="L174" s="1262"/>
      <c r="M174" s="1262"/>
      <c r="N174" s="1262"/>
      <c r="O174" s="1262"/>
      <c r="P174" s="1262"/>
      <c r="Q174" s="1262"/>
      <c r="R174" s="1262"/>
      <c r="S174" s="1262"/>
      <c r="T174" s="1262"/>
      <c r="U174" s="1262"/>
      <c r="V174" s="1262"/>
      <c r="W174" s="1262"/>
      <c r="X174" s="1262"/>
      <c r="Y174" s="1262"/>
    </row>
    <row r="175" spans="1:25" ht="15.75" customHeight="1">
      <c r="A175" s="1262"/>
      <c r="B175" s="1262"/>
      <c r="C175" s="1262"/>
      <c r="D175" s="1262"/>
      <c r="E175" s="1262"/>
      <c r="F175" s="1263"/>
      <c r="G175" s="1262"/>
      <c r="H175" s="1262"/>
      <c r="I175" s="1262"/>
      <c r="J175" s="1262"/>
      <c r="K175" s="1262"/>
      <c r="L175" s="1262"/>
      <c r="M175" s="1262"/>
      <c r="N175" s="1262"/>
      <c r="O175" s="1262"/>
      <c r="P175" s="1262"/>
      <c r="Q175" s="1262"/>
      <c r="R175" s="1262"/>
      <c r="S175" s="1262"/>
      <c r="T175" s="1262"/>
      <c r="U175" s="1262"/>
      <c r="V175" s="1262"/>
      <c r="W175" s="1262"/>
      <c r="X175" s="1262"/>
      <c r="Y175" s="1262"/>
    </row>
    <row r="176" spans="1:25" ht="15.75" customHeight="1">
      <c r="A176" s="1262"/>
      <c r="B176" s="1262"/>
      <c r="C176" s="1262"/>
      <c r="D176" s="1262"/>
      <c r="E176" s="1262"/>
      <c r="F176" s="1263"/>
      <c r="G176" s="1262"/>
      <c r="H176" s="1262"/>
      <c r="I176" s="1262"/>
      <c r="J176" s="1262"/>
      <c r="K176" s="1262"/>
      <c r="L176" s="1262"/>
      <c r="M176" s="1262"/>
      <c r="N176" s="1262"/>
      <c r="O176" s="1262"/>
      <c r="P176" s="1262"/>
      <c r="Q176" s="1262"/>
      <c r="R176" s="1262"/>
      <c r="S176" s="1262"/>
      <c r="T176" s="1262"/>
      <c r="U176" s="1262"/>
      <c r="V176" s="1262"/>
      <c r="W176" s="1262"/>
      <c r="X176" s="1262"/>
      <c r="Y176" s="1262"/>
    </row>
    <row r="177" spans="1:25" ht="15.75" customHeight="1">
      <c r="A177" s="1262"/>
      <c r="B177" s="1262"/>
      <c r="C177" s="1262"/>
      <c r="D177" s="1262"/>
      <c r="E177" s="1262"/>
      <c r="F177" s="1263"/>
      <c r="G177" s="1262"/>
      <c r="H177" s="1262"/>
      <c r="I177" s="1262"/>
      <c r="J177" s="1262"/>
      <c r="K177" s="1262"/>
      <c r="L177" s="1262"/>
      <c r="M177" s="1262"/>
      <c r="N177" s="1262"/>
      <c r="O177" s="1262"/>
      <c r="P177" s="1262"/>
      <c r="Q177" s="1262"/>
      <c r="R177" s="1262"/>
      <c r="S177" s="1262"/>
      <c r="T177" s="1262"/>
      <c r="U177" s="1262"/>
      <c r="V177" s="1262"/>
      <c r="W177" s="1262"/>
      <c r="X177" s="1262"/>
      <c r="Y177" s="1262"/>
    </row>
    <row r="178" spans="1:25" ht="15.75" customHeight="1">
      <c r="A178" s="1262"/>
      <c r="B178" s="1262"/>
      <c r="C178" s="1262"/>
      <c r="D178" s="1262"/>
      <c r="E178" s="1262"/>
      <c r="F178" s="1263"/>
      <c r="G178" s="1262"/>
      <c r="H178" s="1262"/>
      <c r="I178" s="1262"/>
      <c r="J178" s="1262"/>
      <c r="K178" s="1262"/>
      <c r="L178" s="1262"/>
      <c r="M178" s="1262"/>
      <c r="N178" s="1262"/>
      <c r="O178" s="1262"/>
      <c r="P178" s="1262"/>
      <c r="Q178" s="1262"/>
      <c r="R178" s="1262"/>
      <c r="S178" s="1262"/>
      <c r="T178" s="1262"/>
      <c r="U178" s="1262"/>
      <c r="V178" s="1262"/>
      <c r="W178" s="1262"/>
      <c r="X178" s="1262"/>
      <c r="Y178" s="1262"/>
    </row>
    <row r="179" spans="1:25" ht="15.75" customHeight="1">
      <c r="A179" s="1262"/>
      <c r="B179" s="1262"/>
      <c r="C179" s="1262"/>
      <c r="D179" s="1262"/>
      <c r="E179" s="1262"/>
      <c r="F179" s="1263"/>
      <c r="G179" s="1262"/>
      <c r="H179" s="1262"/>
      <c r="I179" s="1262"/>
      <c r="J179" s="1262"/>
      <c r="K179" s="1262"/>
      <c r="L179" s="1262"/>
      <c r="M179" s="1262"/>
      <c r="N179" s="1262"/>
      <c r="O179" s="1262"/>
      <c r="P179" s="1262"/>
      <c r="Q179" s="1262"/>
      <c r="R179" s="1262"/>
      <c r="S179" s="1262"/>
      <c r="T179" s="1262"/>
      <c r="U179" s="1262"/>
      <c r="V179" s="1262"/>
      <c r="W179" s="1262"/>
      <c r="X179" s="1262"/>
      <c r="Y179" s="1262"/>
    </row>
    <row r="180" spans="1:25" ht="15.75" customHeight="1">
      <c r="A180" s="1262"/>
      <c r="B180" s="1262"/>
      <c r="C180" s="1262"/>
      <c r="D180" s="1262"/>
      <c r="E180" s="1262"/>
      <c r="F180" s="1263"/>
      <c r="G180" s="1262"/>
      <c r="H180" s="1262"/>
      <c r="I180" s="1262"/>
      <c r="J180" s="1262"/>
      <c r="K180" s="1262"/>
      <c r="L180" s="1262"/>
      <c r="M180" s="1262"/>
      <c r="N180" s="1262"/>
      <c r="O180" s="1262"/>
      <c r="P180" s="1262"/>
      <c r="Q180" s="1262"/>
      <c r="R180" s="1262"/>
      <c r="S180" s="1262"/>
      <c r="T180" s="1262"/>
      <c r="U180" s="1262"/>
      <c r="V180" s="1262"/>
      <c r="W180" s="1262"/>
      <c r="X180" s="1262"/>
      <c r="Y180" s="1262"/>
    </row>
    <row r="181" spans="1:25" ht="15.75" customHeight="1">
      <c r="A181" s="1262"/>
      <c r="B181" s="1262"/>
      <c r="C181" s="1262"/>
      <c r="D181" s="1262"/>
      <c r="E181" s="1262"/>
      <c r="F181" s="1263"/>
      <c r="G181" s="1262"/>
      <c r="H181" s="1262"/>
      <c r="I181" s="1262"/>
      <c r="J181" s="1262"/>
      <c r="K181" s="1262"/>
      <c r="L181" s="1262"/>
      <c r="M181" s="1262"/>
      <c r="N181" s="1262"/>
      <c r="O181" s="1262"/>
      <c r="P181" s="1262"/>
      <c r="Q181" s="1262"/>
      <c r="R181" s="1262"/>
      <c r="S181" s="1262"/>
      <c r="T181" s="1262"/>
      <c r="U181" s="1262"/>
      <c r="V181" s="1262"/>
      <c r="W181" s="1262"/>
      <c r="X181" s="1262"/>
      <c r="Y181" s="1262"/>
    </row>
    <row r="182" spans="1:25" ht="15.75" customHeight="1">
      <c r="A182" s="1262"/>
      <c r="B182" s="1262"/>
      <c r="C182" s="1262"/>
      <c r="D182" s="1262"/>
      <c r="E182" s="1262"/>
      <c r="F182" s="1263"/>
      <c r="G182" s="1262"/>
      <c r="H182" s="1262"/>
      <c r="I182" s="1262"/>
      <c r="J182" s="1262"/>
      <c r="K182" s="1262"/>
      <c r="L182" s="1262"/>
      <c r="M182" s="1262"/>
      <c r="N182" s="1262"/>
      <c r="O182" s="1262"/>
      <c r="P182" s="1262"/>
      <c r="Q182" s="1262"/>
      <c r="R182" s="1262"/>
      <c r="S182" s="1262"/>
      <c r="T182" s="1262"/>
      <c r="U182" s="1262"/>
      <c r="V182" s="1262"/>
      <c r="W182" s="1262"/>
      <c r="X182" s="1262"/>
      <c r="Y182" s="1262"/>
    </row>
    <row r="183" spans="1:25" ht="15.75" customHeight="1">
      <c r="A183" s="1262"/>
      <c r="B183" s="1262"/>
      <c r="C183" s="1262"/>
      <c r="D183" s="1262"/>
      <c r="E183" s="1262"/>
      <c r="F183" s="1263"/>
      <c r="G183" s="1262"/>
      <c r="H183" s="1262"/>
      <c r="I183" s="1262"/>
      <c r="J183" s="1262"/>
      <c r="K183" s="1262"/>
      <c r="L183" s="1262"/>
      <c r="M183" s="1262"/>
      <c r="N183" s="1262"/>
      <c r="O183" s="1262"/>
      <c r="P183" s="1262"/>
      <c r="Q183" s="1262"/>
      <c r="R183" s="1262"/>
      <c r="S183" s="1262"/>
      <c r="T183" s="1262"/>
      <c r="U183" s="1262"/>
      <c r="V183" s="1262"/>
      <c r="W183" s="1262"/>
      <c r="X183" s="1262"/>
      <c r="Y183" s="1262"/>
    </row>
    <row r="184" spans="1:25" ht="15.75" customHeight="1">
      <c r="A184" s="1262"/>
      <c r="B184" s="1262"/>
      <c r="C184" s="1262"/>
      <c r="D184" s="1262"/>
      <c r="E184" s="1262"/>
      <c r="F184" s="1263"/>
      <c r="G184" s="1262"/>
      <c r="H184" s="1262"/>
      <c r="I184" s="1262"/>
      <c r="J184" s="1262"/>
      <c r="K184" s="1262"/>
      <c r="L184" s="1262"/>
      <c r="M184" s="1262"/>
      <c r="N184" s="1262"/>
      <c r="O184" s="1262"/>
      <c r="P184" s="1262"/>
      <c r="Q184" s="1262"/>
      <c r="R184" s="1262"/>
      <c r="S184" s="1262"/>
      <c r="T184" s="1262"/>
      <c r="U184" s="1262"/>
      <c r="V184" s="1262"/>
      <c r="W184" s="1262"/>
      <c r="X184" s="1262"/>
      <c r="Y184" s="1262"/>
    </row>
    <row r="185" spans="1:25" ht="15.75" customHeight="1">
      <c r="A185" s="1262"/>
      <c r="B185" s="1262"/>
      <c r="C185" s="1262"/>
      <c r="D185" s="1262"/>
      <c r="E185" s="1262"/>
      <c r="F185" s="1263"/>
      <c r="G185" s="1262"/>
      <c r="H185" s="1262"/>
      <c r="I185" s="1262"/>
      <c r="J185" s="1262"/>
      <c r="K185" s="1262"/>
      <c r="L185" s="1262"/>
      <c r="M185" s="1262"/>
      <c r="N185" s="1262"/>
      <c r="O185" s="1262"/>
      <c r="P185" s="1262"/>
      <c r="Q185" s="1262"/>
      <c r="R185" s="1262"/>
      <c r="S185" s="1262"/>
      <c r="T185" s="1262"/>
      <c r="U185" s="1262"/>
      <c r="V185" s="1262"/>
      <c r="W185" s="1262"/>
      <c r="X185" s="1262"/>
      <c r="Y185" s="1262"/>
    </row>
    <row r="186" spans="1:25" ht="15.75" customHeight="1">
      <c r="A186" s="1262"/>
      <c r="B186" s="1262"/>
      <c r="C186" s="1262"/>
      <c r="D186" s="1262"/>
      <c r="E186" s="1262"/>
      <c r="F186" s="1263"/>
      <c r="G186" s="1262"/>
      <c r="H186" s="1262"/>
      <c r="I186" s="1262"/>
      <c r="J186" s="1262"/>
      <c r="K186" s="1262"/>
      <c r="L186" s="1262"/>
      <c r="M186" s="1262"/>
      <c r="N186" s="1262"/>
      <c r="O186" s="1262"/>
      <c r="P186" s="1262"/>
      <c r="Q186" s="1262"/>
      <c r="R186" s="1262"/>
      <c r="S186" s="1262"/>
      <c r="T186" s="1262"/>
      <c r="U186" s="1262"/>
      <c r="V186" s="1262"/>
      <c r="W186" s="1262"/>
      <c r="X186" s="1262"/>
      <c r="Y186" s="1262"/>
    </row>
    <row r="187" spans="1:25" ht="15.75" customHeight="1">
      <c r="A187" s="1262"/>
      <c r="B187" s="1262"/>
      <c r="C187" s="1262"/>
      <c r="D187" s="1262"/>
      <c r="E187" s="1262"/>
      <c r="F187" s="1263"/>
      <c r="G187" s="1262"/>
      <c r="H187" s="1262"/>
      <c r="I187" s="1262"/>
      <c r="J187" s="1262"/>
      <c r="K187" s="1262"/>
      <c r="L187" s="1262"/>
      <c r="M187" s="1262"/>
      <c r="N187" s="1262"/>
      <c r="O187" s="1262"/>
      <c r="P187" s="1262"/>
      <c r="Q187" s="1262"/>
      <c r="R187" s="1262"/>
      <c r="S187" s="1262"/>
      <c r="T187" s="1262"/>
      <c r="U187" s="1262"/>
      <c r="V187" s="1262"/>
      <c r="W187" s="1262"/>
      <c r="X187" s="1262"/>
      <c r="Y187" s="1262"/>
    </row>
    <row r="188" spans="1:25" ht="15.75" customHeight="1">
      <c r="A188" s="1262"/>
      <c r="B188" s="1262"/>
      <c r="C188" s="1262"/>
      <c r="D188" s="1262"/>
      <c r="E188" s="1262"/>
      <c r="F188" s="1263"/>
      <c r="G188" s="1262"/>
      <c r="H188" s="1262"/>
      <c r="I188" s="1262"/>
      <c r="J188" s="1262"/>
      <c r="K188" s="1262"/>
      <c r="L188" s="1262"/>
      <c r="M188" s="1262"/>
      <c r="N188" s="1262"/>
      <c r="O188" s="1262"/>
      <c r="P188" s="1262"/>
      <c r="Q188" s="1262"/>
      <c r="R188" s="1262"/>
      <c r="S188" s="1262"/>
      <c r="T188" s="1262"/>
      <c r="U188" s="1262"/>
      <c r="V188" s="1262"/>
      <c r="W188" s="1262"/>
      <c r="X188" s="1262"/>
      <c r="Y188" s="1262"/>
    </row>
    <row r="189" spans="1:25" ht="15.75" customHeight="1">
      <c r="A189" s="1262"/>
      <c r="B189" s="1262"/>
      <c r="C189" s="1262"/>
      <c r="D189" s="1262"/>
      <c r="E189" s="1262"/>
      <c r="F189" s="1263"/>
      <c r="G189" s="1262"/>
      <c r="H189" s="1262"/>
      <c r="I189" s="1262"/>
      <c r="J189" s="1262"/>
      <c r="K189" s="1262"/>
      <c r="L189" s="1262"/>
      <c r="M189" s="1262"/>
      <c r="N189" s="1262"/>
      <c r="O189" s="1262"/>
      <c r="P189" s="1262"/>
      <c r="Q189" s="1262"/>
      <c r="R189" s="1262"/>
      <c r="S189" s="1262"/>
      <c r="T189" s="1262"/>
      <c r="U189" s="1262"/>
      <c r="V189" s="1262"/>
      <c r="W189" s="1262"/>
      <c r="X189" s="1262"/>
      <c r="Y189" s="1262"/>
    </row>
    <row r="190" spans="1:25" ht="15.75" customHeight="1">
      <c r="A190" s="1262"/>
      <c r="B190" s="1262"/>
      <c r="C190" s="1262"/>
      <c r="D190" s="1262"/>
      <c r="E190" s="1262"/>
      <c r="F190" s="1263"/>
      <c r="G190" s="1262"/>
      <c r="H190" s="1262"/>
      <c r="I190" s="1262"/>
      <c r="J190" s="1262"/>
      <c r="K190" s="1262"/>
      <c r="L190" s="1262"/>
      <c r="M190" s="1262"/>
      <c r="N190" s="1262"/>
      <c r="O190" s="1262"/>
      <c r="P190" s="1262"/>
      <c r="Q190" s="1262"/>
      <c r="R190" s="1262"/>
      <c r="S190" s="1262"/>
      <c r="T190" s="1262"/>
      <c r="U190" s="1262"/>
      <c r="V190" s="1262"/>
      <c r="W190" s="1262"/>
      <c r="X190" s="1262"/>
      <c r="Y190" s="1262"/>
    </row>
    <row r="191" spans="1:25" ht="15.75" customHeight="1">
      <c r="A191" s="1262"/>
      <c r="B191" s="1262"/>
      <c r="C191" s="1262"/>
      <c r="D191" s="1262"/>
      <c r="E191" s="1262"/>
      <c r="F191" s="1263"/>
      <c r="G191" s="1262"/>
      <c r="H191" s="1262"/>
      <c r="I191" s="1262"/>
      <c r="J191" s="1262"/>
      <c r="K191" s="1262"/>
      <c r="L191" s="1262"/>
      <c r="M191" s="1262"/>
      <c r="N191" s="1262"/>
      <c r="O191" s="1262"/>
      <c r="P191" s="1262"/>
      <c r="Q191" s="1262"/>
      <c r="R191" s="1262"/>
      <c r="S191" s="1262"/>
      <c r="T191" s="1262"/>
      <c r="U191" s="1262"/>
      <c r="V191" s="1262"/>
      <c r="W191" s="1262"/>
      <c r="X191" s="1262"/>
      <c r="Y191" s="1262"/>
    </row>
    <row r="192" spans="1:25" ht="15.75" customHeight="1">
      <c r="A192" s="1262"/>
      <c r="B192" s="1262"/>
      <c r="C192" s="1262"/>
      <c r="D192" s="1262"/>
      <c r="E192" s="1262"/>
      <c r="F192" s="1263"/>
      <c r="G192" s="1262"/>
      <c r="H192" s="1262"/>
      <c r="I192" s="1262"/>
      <c r="J192" s="1262"/>
      <c r="K192" s="1262"/>
      <c r="L192" s="1262"/>
      <c r="M192" s="1262"/>
      <c r="N192" s="1262"/>
      <c r="O192" s="1262"/>
      <c r="P192" s="1262"/>
      <c r="Q192" s="1262"/>
      <c r="R192" s="1262"/>
      <c r="S192" s="1262"/>
      <c r="T192" s="1262"/>
      <c r="U192" s="1262"/>
      <c r="V192" s="1262"/>
      <c r="W192" s="1262"/>
      <c r="X192" s="1262"/>
      <c r="Y192" s="1262"/>
    </row>
    <row r="193" spans="1:25" ht="15.75" customHeight="1">
      <c r="A193" s="1262"/>
      <c r="B193" s="1262"/>
      <c r="C193" s="1262"/>
      <c r="D193" s="1262"/>
      <c r="E193" s="1262"/>
      <c r="F193" s="1263"/>
      <c r="G193" s="1262"/>
      <c r="H193" s="1262"/>
      <c r="I193" s="1262"/>
      <c r="J193" s="1262"/>
      <c r="K193" s="1262"/>
      <c r="L193" s="1262"/>
      <c r="M193" s="1262"/>
      <c r="N193" s="1262"/>
      <c r="O193" s="1262"/>
      <c r="P193" s="1262"/>
      <c r="Q193" s="1262"/>
      <c r="R193" s="1262"/>
      <c r="S193" s="1262"/>
      <c r="T193" s="1262"/>
      <c r="U193" s="1262"/>
      <c r="V193" s="1262"/>
      <c r="W193" s="1262"/>
      <c r="X193" s="1262"/>
      <c r="Y193" s="1262"/>
    </row>
    <row r="194" spans="1:25" ht="15.75" customHeight="1">
      <c r="A194" s="1262"/>
      <c r="B194" s="1262"/>
      <c r="C194" s="1262"/>
      <c r="D194" s="1262"/>
      <c r="E194" s="1262"/>
      <c r="F194" s="1263"/>
      <c r="G194" s="1262"/>
      <c r="H194" s="1262"/>
      <c r="I194" s="1262"/>
      <c r="J194" s="1262"/>
      <c r="K194" s="1262"/>
      <c r="L194" s="1262"/>
      <c r="M194" s="1262"/>
      <c r="N194" s="1262"/>
      <c r="O194" s="1262"/>
      <c r="P194" s="1262"/>
      <c r="Q194" s="1262"/>
      <c r="R194" s="1262"/>
      <c r="S194" s="1262"/>
      <c r="T194" s="1262"/>
      <c r="U194" s="1262"/>
      <c r="V194" s="1262"/>
      <c r="W194" s="1262"/>
      <c r="X194" s="1262"/>
      <c r="Y194" s="1262"/>
    </row>
    <row r="195" spans="1:25" ht="15.75" customHeight="1">
      <c r="A195" s="1262"/>
      <c r="B195" s="1262"/>
      <c r="C195" s="1262"/>
      <c r="D195" s="1262"/>
      <c r="E195" s="1262"/>
      <c r="F195" s="1263"/>
      <c r="G195" s="1262"/>
      <c r="H195" s="1262"/>
      <c r="I195" s="1262"/>
      <c r="J195" s="1262"/>
      <c r="K195" s="1262"/>
      <c r="L195" s="1262"/>
      <c r="M195" s="1262"/>
      <c r="N195" s="1262"/>
      <c r="O195" s="1262"/>
      <c r="P195" s="1262"/>
      <c r="Q195" s="1262"/>
      <c r="R195" s="1262"/>
      <c r="S195" s="1262"/>
      <c r="T195" s="1262"/>
      <c r="U195" s="1262"/>
      <c r="V195" s="1262"/>
      <c r="W195" s="1262"/>
      <c r="X195" s="1262"/>
      <c r="Y195" s="1262"/>
    </row>
    <row r="196" spans="1:25" ht="15.75" customHeight="1">
      <c r="A196" s="1262"/>
      <c r="B196" s="1262"/>
      <c r="C196" s="1262"/>
      <c r="D196" s="1262"/>
      <c r="E196" s="1262"/>
      <c r="F196" s="1263"/>
      <c r="G196" s="1262"/>
      <c r="H196" s="1262"/>
      <c r="I196" s="1262"/>
      <c r="J196" s="1262"/>
      <c r="K196" s="1262"/>
      <c r="L196" s="1262"/>
      <c r="M196" s="1262"/>
      <c r="N196" s="1262"/>
      <c r="O196" s="1262"/>
      <c r="P196" s="1262"/>
      <c r="Q196" s="1262"/>
      <c r="R196" s="1262"/>
      <c r="S196" s="1262"/>
      <c r="T196" s="1262"/>
      <c r="U196" s="1262"/>
      <c r="V196" s="1262"/>
      <c r="W196" s="1262"/>
      <c r="X196" s="1262"/>
      <c r="Y196" s="1262"/>
    </row>
    <row r="197" spans="1:25" ht="15.75" customHeight="1">
      <c r="A197" s="1262"/>
      <c r="B197" s="1262"/>
      <c r="C197" s="1262"/>
      <c r="D197" s="1262"/>
      <c r="E197" s="1262"/>
      <c r="F197" s="1263"/>
      <c r="G197" s="1262"/>
      <c r="H197" s="1262"/>
      <c r="I197" s="1262"/>
      <c r="J197" s="1262"/>
      <c r="K197" s="1262"/>
      <c r="L197" s="1262"/>
      <c r="M197" s="1262"/>
      <c r="N197" s="1262"/>
      <c r="O197" s="1262"/>
      <c r="P197" s="1262"/>
      <c r="Q197" s="1262"/>
      <c r="R197" s="1262"/>
      <c r="S197" s="1262"/>
      <c r="T197" s="1262"/>
      <c r="U197" s="1262"/>
      <c r="V197" s="1262"/>
      <c r="W197" s="1262"/>
      <c r="X197" s="1262"/>
      <c r="Y197" s="1262"/>
    </row>
    <row r="198" spans="1:25" ht="15.75" customHeight="1">
      <c r="A198" s="1262"/>
      <c r="B198" s="1262"/>
      <c r="C198" s="1262"/>
      <c r="D198" s="1262"/>
      <c r="E198" s="1262"/>
      <c r="F198" s="1263"/>
      <c r="G198" s="1262"/>
      <c r="H198" s="1262"/>
      <c r="I198" s="1262"/>
      <c r="J198" s="1262"/>
      <c r="K198" s="1262"/>
      <c r="L198" s="1262"/>
      <c r="M198" s="1262"/>
      <c r="N198" s="1262"/>
      <c r="O198" s="1262"/>
      <c r="P198" s="1262"/>
      <c r="Q198" s="1262"/>
      <c r="R198" s="1262"/>
      <c r="S198" s="1262"/>
      <c r="T198" s="1262"/>
      <c r="U198" s="1262"/>
      <c r="V198" s="1262"/>
      <c r="W198" s="1262"/>
      <c r="X198" s="1262"/>
      <c r="Y198" s="1262"/>
    </row>
    <row r="199" spans="1:25" ht="15.75" customHeight="1">
      <c r="A199" s="1262"/>
      <c r="B199" s="1262"/>
      <c r="C199" s="1262"/>
      <c r="D199" s="1262"/>
      <c r="E199" s="1262"/>
      <c r="F199" s="1263"/>
      <c r="G199" s="1262"/>
      <c r="H199" s="1262"/>
      <c r="I199" s="1262"/>
      <c r="J199" s="1262"/>
      <c r="K199" s="1262"/>
      <c r="L199" s="1262"/>
      <c r="M199" s="1262"/>
      <c r="N199" s="1262"/>
      <c r="O199" s="1262"/>
      <c r="P199" s="1262"/>
      <c r="Q199" s="1262"/>
      <c r="R199" s="1262"/>
      <c r="S199" s="1262"/>
      <c r="T199" s="1262"/>
      <c r="U199" s="1262"/>
      <c r="V199" s="1262"/>
      <c r="W199" s="1262"/>
      <c r="X199" s="1262"/>
      <c r="Y199" s="1262"/>
    </row>
    <row r="200" spans="1:25" ht="15.75" customHeight="1">
      <c r="A200" s="1262"/>
      <c r="B200" s="1262"/>
      <c r="C200" s="1262"/>
      <c r="D200" s="1262"/>
      <c r="E200" s="1262"/>
      <c r="F200" s="1263"/>
      <c r="G200" s="1262"/>
      <c r="H200" s="1262"/>
      <c r="I200" s="1262"/>
      <c r="J200" s="1262"/>
      <c r="K200" s="1262"/>
      <c r="L200" s="1262"/>
      <c r="M200" s="1262"/>
      <c r="N200" s="1262"/>
      <c r="O200" s="1262"/>
      <c r="P200" s="1262"/>
      <c r="Q200" s="1262"/>
      <c r="R200" s="1262"/>
      <c r="S200" s="1262"/>
      <c r="T200" s="1262"/>
      <c r="U200" s="1262"/>
      <c r="V200" s="1262"/>
      <c r="W200" s="1262"/>
      <c r="X200" s="1262"/>
      <c r="Y200" s="1262"/>
    </row>
    <row r="201" spans="1:25" ht="15.75" customHeight="1">
      <c r="A201" s="1262"/>
      <c r="B201" s="1262"/>
      <c r="C201" s="1262"/>
      <c r="D201" s="1262"/>
      <c r="E201" s="1262"/>
      <c r="F201" s="1263"/>
      <c r="G201" s="1262"/>
      <c r="H201" s="1262"/>
      <c r="I201" s="1262"/>
      <c r="J201" s="1262"/>
      <c r="K201" s="1262"/>
      <c r="L201" s="1262"/>
      <c r="M201" s="1262"/>
      <c r="N201" s="1262"/>
      <c r="O201" s="1262"/>
      <c r="P201" s="1262"/>
      <c r="Q201" s="1262"/>
      <c r="R201" s="1262"/>
      <c r="S201" s="1262"/>
      <c r="T201" s="1262"/>
      <c r="U201" s="1262"/>
      <c r="V201" s="1262"/>
      <c r="W201" s="1262"/>
      <c r="X201" s="1262"/>
      <c r="Y201" s="1262"/>
    </row>
    <row r="202" spans="1:25" ht="15.75" customHeight="1">
      <c r="A202" s="1262"/>
      <c r="B202" s="1262"/>
      <c r="C202" s="1262"/>
      <c r="D202" s="1262"/>
      <c r="E202" s="1262"/>
      <c r="F202" s="1263"/>
      <c r="G202" s="1262"/>
      <c r="H202" s="1262"/>
      <c r="I202" s="1262"/>
      <c r="J202" s="1262"/>
      <c r="K202" s="1262"/>
      <c r="L202" s="1262"/>
      <c r="M202" s="1262"/>
      <c r="N202" s="1262"/>
      <c r="O202" s="1262"/>
      <c r="P202" s="1262"/>
      <c r="Q202" s="1262"/>
      <c r="R202" s="1262"/>
      <c r="S202" s="1262"/>
      <c r="T202" s="1262"/>
      <c r="U202" s="1262"/>
      <c r="V202" s="1262"/>
      <c r="W202" s="1262"/>
      <c r="X202" s="1262"/>
      <c r="Y202" s="1262"/>
    </row>
    <row r="203" spans="1:25" ht="15.75" customHeight="1">
      <c r="A203" s="1262"/>
      <c r="B203" s="1262"/>
      <c r="C203" s="1262"/>
      <c r="D203" s="1262"/>
      <c r="E203" s="1262"/>
      <c r="F203" s="1263"/>
      <c r="G203" s="1262"/>
      <c r="H203" s="1262"/>
      <c r="I203" s="1262"/>
      <c r="J203" s="1262"/>
      <c r="K203" s="1262"/>
      <c r="L203" s="1262"/>
      <c r="M203" s="1262"/>
      <c r="N203" s="1262"/>
      <c r="O203" s="1262"/>
      <c r="P203" s="1262"/>
      <c r="Q203" s="1262"/>
      <c r="R203" s="1262"/>
      <c r="S203" s="1262"/>
      <c r="T203" s="1262"/>
      <c r="U203" s="1262"/>
      <c r="V203" s="1262"/>
      <c r="W203" s="1262"/>
      <c r="X203" s="1262"/>
      <c r="Y203" s="1262"/>
    </row>
    <row r="204" spans="1:25" ht="15.75" customHeight="1">
      <c r="A204" s="1262"/>
      <c r="B204" s="1262"/>
      <c r="C204" s="1262"/>
      <c r="D204" s="1262"/>
      <c r="E204" s="1262"/>
      <c r="F204" s="1263"/>
      <c r="G204" s="1262"/>
      <c r="H204" s="1262"/>
      <c r="I204" s="1262"/>
      <c r="J204" s="1262"/>
      <c r="K204" s="1262"/>
      <c r="L204" s="1262"/>
      <c r="M204" s="1262"/>
      <c r="N204" s="1262"/>
      <c r="O204" s="1262"/>
      <c r="P204" s="1262"/>
      <c r="Q204" s="1262"/>
      <c r="R204" s="1262"/>
      <c r="S204" s="1262"/>
      <c r="T204" s="1262"/>
      <c r="U204" s="1262"/>
      <c r="V204" s="1262"/>
      <c r="W204" s="1262"/>
      <c r="X204" s="1262"/>
      <c r="Y204" s="1262"/>
    </row>
    <row r="205" spans="1:25" ht="15.75" customHeight="1">
      <c r="A205" s="1262"/>
      <c r="B205" s="1262"/>
      <c r="C205" s="1262"/>
      <c r="D205" s="1262"/>
      <c r="E205" s="1262"/>
      <c r="F205" s="1263"/>
      <c r="G205" s="1262"/>
      <c r="H205" s="1262"/>
      <c r="I205" s="1262"/>
      <c r="J205" s="1262"/>
      <c r="K205" s="1262"/>
      <c r="L205" s="1262"/>
      <c r="M205" s="1262"/>
      <c r="N205" s="1262"/>
      <c r="O205" s="1262"/>
      <c r="P205" s="1262"/>
      <c r="Q205" s="1262"/>
      <c r="R205" s="1262"/>
      <c r="S205" s="1262"/>
      <c r="T205" s="1262"/>
      <c r="U205" s="1262"/>
      <c r="V205" s="1262"/>
      <c r="W205" s="1262"/>
      <c r="X205" s="1262"/>
      <c r="Y205" s="1262"/>
    </row>
    <row r="206" spans="1:25" ht="15.75" customHeight="1">
      <c r="A206" s="1262"/>
      <c r="B206" s="1262"/>
      <c r="C206" s="1262"/>
      <c r="D206" s="1262"/>
      <c r="E206" s="1262"/>
      <c r="F206" s="1263"/>
      <c r="G206" s="1262"/>
      <c r="H206" s="1262"/>
      <c r="I206" s="1262"/>
      <c r="J206" s="1262"/>
      <c r="K206" s="1262"/>
      <c r="L206" s="1262"/>
      <c r="M206" s="1262"/>
      <c r="N206" s="1262"/>
      <c r="O206" s="1262"/>
      <c r="P206" s="1262"/>
      <c r="Q206" s="1262"/>
      <c r="R206" s="1262"/>
      <c r="S206" s="1262"/>
      <c r="T206" s="1262"/>
      <c r="U206" s="1262"/>
      <c r="V206" s="1262"/>
      <c r="W206" s="1262"/>
      <c r="X206" s="1262"/>
      <c r="Y206" s="1262"/>
    </row>
    <row r="207" spans="1:25" ht="15.75" customHeight="1">
      <c r="A207" s="1262"/>
      <c r="B207" s="1262"/>
      <c r="C207" s="1262"/>
      <c r="D207" s="1262"/>
      <c r="E207" s="1262"/>
      <c r="F207" s="1263"/>
      <c r="G207" s="1262"/>
      <c r="H207" s="1262"/>
      <c r="I207" s="1262"/>
      <c r="J207" s="1262"/>
      <c r="K207" s="1262"/>
      <c r="L207" s="1262"/>
      <c r="M207" s="1262"/>
      <c r="N207" s="1262"/>
      <c r="O207" s="1262"/>
      <c r="P207" s="1262"/>
      <c r="Q207" s="1262"/>
      <c r="R207" s="1262"/>
      <c r="S207" s="1262"/>
      <c r="T207" s="1262"/>
      <c r="U207" s="1262"/>
      <c r="V207" s="1262"/>
      <c r="W207" s="1262"/>
      <c r="X207" s="1262"/>
      <c r="Y207" s="1262"/>
    </row>
    <row r="208" spans="1:25" ht="15.75" customHeight="1">
      <c r="A208" s="1262"/>
      <c r="B208" s="1262"/>
      <c r="C208" s="1262"/>
      <c r="D208" s="1262"/>
      <c r="E208" s="1262"/>
      <c r="F208" s="1263"/>
      <c r="G208" s="1262"/>
      <c r="H208" s="1262"/>
      <c r="I208" s="1262"/>
      <c r="J208" s="1262"/>
      <c r="K208" s="1262"/>
      <c r="L208" s="1262"/>
      <c r="M208" s="1262"/>
      <c r="N208" s="1262"/>
      <c r="O208" s="1262"/>
      <c r="P208" s="1262"/>
      <c r="Q208" s="1262"/>
      <c r="R208" s="1262"/>
      <c r="S208" s="1262"/>
      <c r="T208" s="1262"/>
      <c r="U208" s="1262"/>
      <c r="V208" s="1262"/>
      <c r="W208" s="1262"/>
      <c r="X208" s="1262"/>
      <c r="Y208" s="1262"/>
    </row>
    <row r="209" spans="1:25" ht="15.75" customHeight="1">
      <c r="A209" s="1262"/>
      <c r="B209" s="1262"/>
      <c r="C209" s="1262"/>
      <c r="D209" s="1262"/>
      <c r="E209" s="1262"/>
      <c r="F209" s="1263"/>
      <c r="G209" s="1262"/>
      <c r="H209" s="1262"/>
      <c r="I209" s="1262"/>
      <c r="J209" s="1262"/>
      <c r="K209" s="1262"/>
      <c r="L209" s="1262"/>
      <c r="M209" s="1262"/>
      <c r="N209" s="1262"/>
      <c r="O209" s="1262"/>
      <c r="P209" s="1262"/>
      <c r="Q209" s="1262"/>
      <c r="R209" s="1262"/>
      <c r="S209" s="1262"/>
      <c r="T209" s="1262"/>
      <c r="U209" s="1262"/>
      <c r="V209" s="1262"/>
      <c r="W209" s="1262"/>
      <c r="X209" s="1262"/>
      <c r="Y209" s="1262"/>
    </row>
    <row r="210" spans="1:25" ht="15.75" customHeight="1">
      <c r="A210" s="1262"/>
      <c r="B210" s="1262"/>
      <c r="C210" s="1262"/>
      <c r="D210" s="1262"/>
      <c r="E210" s="1262"/>
      <c r="F210" s="1263"/>
      <c r="G210" s="1262"/>
      <c r="H210" s="1262"/>
      <c r="I210" s="1262"/>
      <c r="J210" s="1262"/>
      <c r="K210" s="1262"/>
      <c r="L210" s="1262"/>
      <c r="M210" s="1262"/>
      <c r="N210" s="1262"/>
      <c r="O210" s="1262"/>
      <c r="P210" s="1262"/>
      <c r="Q210" s="1262"/>
      <c r="R210" s="1262"/>
      <c r="S210" s="1262"/>
      <c r="T210" s="1262"/>
      <c r="U210" s="1262"/>
      <c r="V210" s="1262"/>
      <c r="W210" s="1262"/>
      <c r="X210" s="1262"/>
      <c r="Y210" s="1262"/>
    </row>
    <row r="211" spans="1:25" ht="15.75" customHeight="1">
      <c r="A211" s="1262"/>
      <c r="B211" s="1262"/>
      <c r="C211" s="1262"/>
      <c r="D211" s="1262"/>
      <c r="E211" s="1262"/>
      <c r="F211" s="1263"/>
      <c r="G211" s="1262"/>
      <c r="H211" s="1262"/>
      <c r="I211" s="1262"/>
      <c r="J211" s="1262"/>
      <c r="K211" s="1262"/>
      <c r="L211" s="1262"/>
      <c r="M211" s="1262"/>
      <c r="N211" s="1262"/>
      <c r="O211" s="1262"/>
      <c r="P211" s="1262"/>
      <c r="Q211" s="1262"/>
      <c r="R211" s="1262"/>
      <c r="S211" s="1262"/>
      <c r="T211" s="1262"/>
      <c r="U211" s="1262"/>
      <c r="V211" s="1262"/>
      <c r="W211" s="1262"/>
      <c r="X211" s="1262"/>
      <c r="Y211" s="1262"/>
    </row>
    <row r="212" spans="1:25" ht="15.75" customHeight="1">
      <c r="A212" s="1262"/>
      <c r="B212" s="1262"/>
      <c r="C212" s="1262"/>
      <c r="D212" s="1262"/>
      <c r="E212" s="1262"/>
      <c r="F212" s="1263"/>
      <c r="G212" s="1262"/>
      <c r="H212" s="1262"/>
      <c r="I212" s="1262"/>
      <c r="J212" s="1262"/>
      <c r="K212" s="1262"/>
      <c r="L212" s="1262"/>
      <c r="M212" s="1262"/>
      <c r="N212" s="1262"/>
      <c r="O212" s="1262"/>
      <c r="P212" s="1262"/>
      <c r="Q212" s="1262"/>
      <c r="R212" s="1262"/>
      <c r="S212" s="1262"/>
      <c r="T212" s="1262"/>
      <c r="U212" s="1262"/>
      <c r="V212" s="1262"/>
      <c r="W212" s="1262"/>
      <c r="X212" s="1262"/>
      <c r="Y212" s="1262"/>
    </row>
    <row r="213" spans="1:25" ht="15.75" customHeight="1">
      <c r="A213" s="1262"/>
      <c r="B213" s="1262"/>
      <c r="C213" s="1262"/>
      <c r="D213" s="1262"/>
      <c r="E213" s="1262"/>
      <c r="F213" s="1263"/>
      <c r="G213" s="1262"/>
      <c r="H213" s="1262"/>
      <c r="I213" s="1262"/>
      <c r="J213" s="1262"/>
      <c r="K213" s="1262"/>
      <c r="L213" s="1262"/>
      <c r="M213" s="1262"/>
      <c r="N213" s="1262"/>
      <c r="O213" s="1262"/>
      <c r="P213" s="1262"/>
      <c r="Q213" s="1262"/>
      <c r="R213" s="1262"/>
      <c r="S213" s="1262"/>
      <c r="T213" s="1262"/>
      <c r="U213" s="1262"/>
      <c r="V213" s="1262"/>
      <c r="W213" s="1262"/>
      <c r="X213" s="1262"/>
      <c r="Y213" s="1262"/>
    </row>
    <row r="214" spans="1:25" ht="15.75" customHeight="1">
      <c r="A214" s="1262"/>
      <c r="B214" s="1262"/>
      <c r="C214" s="1262"/>
      <c r="D214" s="1262"/>
      <c r="E214" s="1262"/>
      <c r="F214" s="1263"/>
      <c r="G214" s="1262"/>
      <c r="H214" s="1262"/>
      <c r="I214" s="1262"/>
      <c r="J214" s="1262"/>
      <c r="K214" s="1262"/>
      <c r="L214" s="1262"/>
      <c r="M214" s="1262"/>
      <c r="N214" s="1262"/>
      <c r="O214" s="1262"/>
      <c r="P214" s="1262"/>
      <c r="Q214" s="1262"/>
      <c r="R214" s="1262"/>
      <c r="S214" s="1262"/>
      <c r="T214" s="1262"/>
      <c r="U214" s="1262"/>
      <c r="V214" s="1262"/>
      <c r="W214" s="1262"/>
      <c r="X214" s="1262"/>
      <c r="Y214" s="1262"/>
    </row>
    <row r="215" spans="1:25" ht="15.75" customHeight="1">
      <c r="A215" s="1262"/>
      <c r="B215" s="1262"/>
      <c r="C215" s="1262"/>
      <c r="D215" s="1262"/>
      <c r="E215" s="1262"/>
      <c r="F215" s="1263"/>
      <c r="G215" s="1262"/>
      <c r="H215" s="1262"/>
      <c r="I215" s="1262"/>
      <c r="J215" s="1262"/>
      <c r="K215" s="1262"/>
      <c r="L215" s="1262"/>
      <c r="M215" s="1262"/>
      <c r="N215" s="1262"/>
      <c r="O215" s="1262"/>
      <c r="P215" s="1262"/>
      <c r="Q215" s="1262"/>
      <c r="R215" s="1262"/>
      <c r="S215" s="1262"/>
      <c r="T215" s="1262"/>
      <c r="U215" s="1262"/>
      <c r="V215" s="1262"/>
      <c r="W215" s="1262"/>
      <c r="X215" s="1262"/>
      <c r="Y215" s="1262"/>
    </row>
    <row r="216" spans="1:25" ht="15.75" customHeight="1">
      <c r="A216" s="1262"/>
      <c r="B216" s="1262"/>
      <c r="C216" s="1262"/>
      <c r="D216" s="1262"/>
      <c r="E216" s="1262"/>
      <c r="F216" s="1263"/>
      <c r="G216" s="1262"/>
      <c r="H216" s="1262"/>
      <c r="I216" s="1262"/>
      <c r="J216" s="1262"/>
      <c r="K216" s="1262"/>
      <c r="L216" s="1262"/>
      <c r="M216" s="1262"/>
      <c r="N216" s="1262"/>
      <c r="O216" s="1262"/>
      <c r="P216" s="1262"/>
      <c r="Q216" s="1262"/>
      <c r="R216" s="1262"/>
      <c r="S216" s="1262"/>
      <c r="T216" s="1262"/>
      <c r="U216" s="1262"/>
      <c r="V216" s="1262"/>
      <c r="W216" s="1262"/>
      <c r="X216" s="1262"/>
      <c r="Y216" s="1262"/>
    </row>
    <row r="217" spans="1:25" ht="15.75" customHeight="1">
      <c r="A217" s="1262"/>
      <c r="B217" s="1262"/>
      <c r="C217" s="1262"/>
      <c r="D217" s="1262"/>
      <c r="E217" s="1262"/>
      <c r="F217" s="1263"/>
      <c r="G217" s="1262"/>
      <c r="H217" s="1262"/>
      <c r="I217" s="1262"/>
      <c r="J217" s="1262"/>
      <c r="K217" s="1262"/>
      <c r="L217" s="1262"/>
      <c r="M217" s="1262"/>
      <c r="N217" s="1262"/>
      <c r="O217" s="1262"/>
      <c r="P217" s="1262"/>
      <c r="Q217" s="1262"/>
      <c r="R217" s="1262"/>
      <c r="S217" s="1262"/>
      <c r="T217" s="1262"/>
      <c r="U217" s="1262"/>
      <c r="V217" s="1262"/>
      <c r="W217" s="1262"/>
      <c r="X217" s="1262"/>
      <c r="Y217" s="1262"/>
    </row>
    <row r="218" spans="1:25" ht="15.75" customHeight="1">
      <c r="A218" s="1262"/>
      <c r="B218" s="1262"/>
      <c r="C218" s="1262"/>
      <c r="D218" s="1262"/>
      <c r="E218" s="1262"/>
      <c r="F218" s="1263"/>
      <c r="G218" s="1262"/>
      <c r="H218" s="1262"/>
      <c r="I218" s="1262"/>
      <c r="J218" s="1262"/>
      <c r="K218" s="1262"/>
      <c r="L218" s="1262"/>
      <c r="M218" s="1262"/>
      <c r="N218" s="1262"/>
      <c r="O218" s="1262"/>
      <c r="P218" s="1262"/>
      <c r="Q218" s="1262"/>
      <c r="R218" s="1262"/>
      <c r="S218" s="1262"/>
      <c r="T218" s="1262"/>
      <c r="U218" s="1262"/>
      <c r="V218" s="1262"/>
      <c r="W218" s="1262"/>
      <c r="X218" s="1262"/>
      <c r="Y218" s="1262"/>
    </row>
    <row r="219" spans="1:25" ht="15.75" customHeight="1">
      <c r="A219" s="1262"/>
      <c r="B219" s="1262"/>
      <c r="C219" s="1262"/>
      <c r="D219" s="1262"/>
      <c r="E219" s="1262"/>
      <c r="F219" s="1263"/>
      <c r="G219" s="1262"/>
      <c r="H219" s="1262"/>
      <c r="I219" s="1262"/>
      <c r="J219" s="1262"/>
      <c r="K219" s="1262"/>
      <c r="L219" s="1262"/>
      <c r="M219" s="1262"/>
      <c r="N219" s="1262"/>
      <c r="O219" s="1262"/>
      <c r="P219" s="1262"/>
      <c r="Q219" s="1262"/>
      <c r="R219" s="1262"/>
      <c r="S219" s="1262"/>
      <c r="T219" s="1262"/>
      <c r="U219" s="1262"/>
      <c r="V219" s="1262"/>
      <c r="W219" s="1262"/>
      <c r="X219" s="1262"/>
      <c r="Y219" s="1262"/>
    </row>
    <row r="220" spans="1:25" ht="15.75" customHeight="1">
      <c r="A220" s="1262"/>
      <c r="B220" s="1262"/>
      <c r="C220" s="1262"/>
      <c r="D220" s="1262"/>
      <c r="E220" s="1262"/>
      <c r="F220" s="1263"/>
      <c r="G220" s="1262"/>
      <c r="H220" s="1262"/>
      <c r="I220" s="1262"/>
      <c r="J220" s="1262"/>
      <c r="K220" s="1262"/>
      <c r="L220" s="1262"/>
      <c r="M220" s="1262"/>
      <c r="N220" s="1262"/>
      <c r="O220" s="1262"/>
      <c r="P220" s="1262"/>
      <c r="Q220" s="1262"/>
      <c r="R220" s="1262"/>
      <c r="S220" s="1262"/>
      <c r="T220" s="1262"/>
      <c r="U220" s="1262"/>
      <c r="V220" s="1262"/>
      <c r="W220" s="1262"/>
      <c r="X220" s="1262"/>
      <c r="Y220" s="1262"/>
    </row>
    <row r="221" spans="1:25" ht="15.75" customHeight="1">
      <c r="A221" s="1262"/>
      <c r="B221" s="1262"/>
      <c r="C221" s="1262"/>
      <c r="D221" s="1262"/>
      <c r="E221" s="1262"/>
      <c r="F221" s="1263"/>
      <c r="G221" s="1262"/>
      <c r="H221" s="1262"/>
      <c r="I221" s="1262"/>
      <c r="J221" s="1262"/>
      <c r="K221" s="1262"/>
      <c r="L221" s="1262"/>
      <c r="M221" s="1262"/>
      <c r="N221" s="1262"/>
      <c r="O221" s="1262"/>
      <c r="P221" s="1262"/>
      <c r="Q221" s="1262"/>
      <c r="R221" s="1262"/>
      <c r="S221" s="1262"/>
      <c r="T221" s="1262"/>
      <c r="U221" s="1262"/>
      <c r="V221" s="1262"/>
      <c r="W221" s="1262"/>
      <c r="X221" s="1262"/>
      <c r="Y221" s="1262"/>
    </row>
    <row r="222" spans="1:25" ht="15.75" customHeight="1">
      <c r="A222" s="1262"/>
      <c r="B222" s="1262"/>
      <c r="C222" s="1262"/>
      <c r="D222" s="1262"/>
      <c r="E222" s="1262"/>
      <c r="F222" s="1263"/>
      <c r="G222" s="1262"/>
      <c r="H222" s="1262"/>
      <c r="I222" s="1262"/>
      <c r="J222" s="1262"/>
      <c r="K222" s="1262"/>
      <c r="L222" s="1262"/>
      <c r="M222" s="1262"/>
      <c r="N222" s="1262"/>
      <c r="O222" s="1262"/>
      <c r="P222" s="1262"/>
      <c r="Q222" s="1262"/>
      <c r="R222" s="1262"/>
      <c r="S222" s="1262"/>
      <c r="T222" s="1262"/>
      <c r="U222" s="1262"/>
      <c r="V222" s="1262"/>
      <c r="W222" s="1262"/>
      <c r="X222" s="1262"/>
      <c r="Y222" s="1262"/>
    </row>
    <row r="223" spans="1:25" ht="15.75" customHeight="1">
      <c r="A223" s="1262"/>
      <c r="B223" s="1262"/>
      <c r="C223" s="1262"/>
      <c r="D223" s="1262"/>
      <c r="E223" s="1262"/>
      <c r="F223" s="1263"/>
      <c r="G223" s="1262"/>
      <c r="H223" s="1262"/>
      <c r="I223" s="1262"/>
      <c r="J223" s="1262"/>
      <c r="K223" s="1262"/>
      <c r="L223" s="1262"/>
      <c r="M223" s="1262"/>
      <c r="N223" s="1262"/>
      <c r="O223" s="1262"/>
      <c r="P223" s="1262"/>
      <c r="Q223" s="1262"/>
      <c r="R223" s="1262"/>
      <c r="S223" s="1262"/>
      <c r="T223" s="1262"/>
      <c r="U223" s="1262"/>
      <c r="V223" s="1262"/>
      <c r="W223" s="1262"/>
      <c r="X223" s="1262"/>
      <c r="Y223" s="1262"/>
    </row>
    <row r="224" spans="1:25" ht="15.75" customHeight="1">
      <c r="A224" s="1262"/>
      <c r="B224" s="1262"/>
      <c r="C224" s="1262"/>
      <c r="D224" s="1262"/>
      <c r="E224" s="1262"/>
      <c r="F224" s="1263"/>
      <c r="G224" s="1262"/>
      <c r="H224" s="1262"/>
      <c r="I224" s="1262"/>
      <c r="J224" s="1262"/>
      <c r="K224" s="1262"/>
      <c r="L224" s="1262"/>
      <c r="M224" s="1262"/>
      <c r="N224" s="1262"/>
      <c r="O224" s="1262"/>
      <c r="P224" s="1262"/>
      <c r="Q224" s="1262"/>
      <c r="R224" s="1262"/>
      <c r="S224" s="1262"/>
      <c r="T224" s="1262"/>
      <c r="U224" s="1262"/>
      <c r="V224" s="1262"/>
      <c r="W224" s="1262"/>
      <c r="X224" s="1262"/>
      <c r="Y224" s="1262"/>
    </row>
    <row r="225" spans="1:25" ht="15.75" customHeight="1">
      <c r="A225" s="1262"/>
      <c r="B225" s="1262"/>
      <c r="C225" s="1262"/>
      <c r="D225" s="1262"/>
      <c r="E225" s="1262"/>
      <c r="F225" s="1263"/>
      <c r="G225" s="1262"/>
      <c r="H225" s="1262"/>
      <c r="I225" s="1262"/>
      <c r="J225" s="1262"/>
      <c r="K225" s="1262"/>
      <c r="L225" s="1262"/>
      <c r="M225" s="1262"/>
      <c r="N225" s="1262"/>
      <c r="O225" s="1262"/>
      <c r="P225" s="1262"/>
      <c r="Q225" s="1262"/>
      <c r="R225" s="1262"/>
      <c r="S225" s="1262"/>
      <c r="T225" s="1262"/>
      <c r="U225" s="1262"/>
      <c r="V225" s="1262"/>
      <c r="W225" s="1262"/>
      <c r="X225" s="1262"/>
      <c r="Y225" s="1262"/>
    </row>
    <row r="226" spans="1:25" ht="15.75" customHeight="1"/>
    <row r="227" spans="1:25" ht="15.75" customHeight="1"/>
    <row r="228" spans="1:25" ht="15.75" customHeight="1"/>
    <row r="229" spans="1:25" ht="15.75" customHeight="1"/>
    <row r="230" spans="1:25" ht="15.75" customHeight="1"/>
    <row r="231" spans="1:25" ht="15.75" customHeight="1"/>
    <row r="232" spans="1:25" ht="15.75" customHeight="1"/>
    <row r="233" spans="1:25" ht="15.75" customHeight="1"/>
    <row r="234" spans="1:25" ht="15.75" customHeight="1"/>
    <row r="235" spans="1:25" ht="15.75" customHeight="1"/>
    <row r="236" spans="1:25" ht="15.75" customHeight="1"/>
    <row r="237" spans="1:25" ht="15.75" customHeight="1"/>
    <row r="238" spans="1:25" ht="15.75" customHeight="1"/>
    <row r="239" spans="1:25" ht="15.75" customHeight="1"/>
    <row r="240" spans="1:2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9:G9"/>
    <mergeCell ref="A11:A12"/>
    <mergeCell ref="B11:D11"/>
    <mergeCell ref="E11:G11"/>
  </mergeCells>
  <pageMargins left="0.7" right="0.7" top="0.75" bottom="0.75" header="0" footer="0"/>
  <pageSetup orientation="landscape"/>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defaultColWidth="11.1640625" defaultRowHeight="15" customHeight="1"/>
  <cols>
    <col min="1" max="24" width="7.08203125" customWidth="1"/>
    <col min="25" max="26" width="6.6640625" customWidth="1"/>
  </cols>
  <sheetData>
    <row r="1" spans="1:26" ht="15.5">
      <c r="A1" s="542"/>
      <c r="B1" s="1727" t="s">
        <v>2097</v>
      </c>
      <c r="C1" s="1601"/>
      <c r="D1" s="1601"/>
      <c r="E1" s="1601"/>
      <c r="F1" s="1601"/>
      <c r="G1" s="1601"/>
      <c r="H1" s="1601"/>
      <c r="I1" s="1601"/>
      <c r="J1" s="1601"/>
      <c r="K1" s="1601"/>
      <c r="L1" s="1601"/>
      <c r="M1" s="1601"/>
      <c r="N1" s="1601"/>
      <c r="O1" s="1601"/>
      <c r="P1" s="1601"/>
      <c r="Q1" s="542"/>
      <c r="R1" s="542"/>
      <c r="S1" s="542"/>
      <c r="T1" s="542"/>
      <c r="U1" s="542"/>
      <c r="V1" s="542"/>
      <c r="W1" s="542"/>
      <c r="X1" s="542"/>
      <c r="Y1" s="542"/>
      <c r="Z1" s="542"/>
    </row>
    <row r="2" spans="1:26" ht="15.5">
      <c r="A2" s="542"/>
      <c r="B2" s="1706"/>
      <c r="C2" s="1706"/>
      <c r="D2" s="1706"/>
      <c r="E2" s="1706"/>
      <c r="F2" s="1706"/>
      <c r="G2" s="1706"/>
      <c r="H2" s="1706"/>
      <c r="I2" s="1706"/>
      <c r="J2" s="1706"/>
      <c r="K2" s="1706"/>
      <c r="L2" s="1706"/>
      <c r="M2" s="1706"/>
      <c r="N2" s="1706"/>
      <c r="O2" s="1706"/>
      <c r="P2" s="1706"/>
      <c r="Q2" s="542"/>
      <c r="R2" s="542"/>
      <c r="S2" s="542"/>
      <c r="T2" s="542"/>
      <c r="U2" s="542"/>
      <c r="V2" s="542"/>
      <c r="W2" s="542"/>
      <c r="X2" s="542"/>
      <c r="Y2" s="542"/>
      <c r="Z2" s="542"/>
    </row>
    <row r="3" spans="1:26" ht="15.5">
      <c r="A3" s="542"/>
      <c r="B3" s="1293"/>
      <c r="C3" s="1294"/>
      <c r="D3" s="1294"/>
      <c r="E3" s="1294"/>
      <c r="F3" s="1294"/>
      <c r="G3" s="1294"/>
      <c r="H3" s="1294"/>
      <c r="I3" s="1294"/>
      <c r="J3" s="1294"/>
      <c r="K3" s="1294"/>
      <c r="L3" s="1294"/>
      <c r="M3" s="1294"/>
      <c r="N3" s="1294"/>
      <c r="O3" s="1294"/>
      <c r="P3" s="1295"/>
      <c r="Q3" s="542"/>
      <c r="R3" s="542"/>
      <c r="S3" s="542"/>
      <c r="T3" s="542"/>
      <c r="U3" s="542"/>
      <c r="V3" s="542"/>
      <c r="W3" s="542"/>
      <c r="X3" s="542"/>
      <c r="Y3" s="542"/>
      <c r="Z3" s="542"/>
    </row>
    <row r="4" spans="1:26" ht="15.5">
      <c r="A4" s="542"/>
      <c r="B4" s="1296"/>
      <c r="C4" s="542"/>
      <c r="D4" s="542"/>
      <c r="E4" s="542"/>
      <c r="F4" s="542"/>
      <c r="G4" s="542"/>
      <c r="H4" s="542"/>
      <c r="I4" s="542"/>
      <c r="J4" s="542"/>
      <c r="K4" s="542"/>
      <c r="L4" s="542"/>
      <c r="M4" s="542"/>
      <c r="N4" s="542"/>
      <c r="O4" s="542"/>
      <c r="P4" s="1297"/>
      <c r="Q4" s="542"/>
      <c r="R4" s="542"/>
      <c r="S4" s="542"/>
      <c r="T4" s="542"/>
      <c r="U4" s="542"/>
      <c r="V4" s="542"/>
      <c r="W4" s="542"/>
      <c r="X4" s="542"/>
      <c r="Y4" s="542"/>
      <c r="Z4" s="542"/>
    </row>
    <row r="5" spans="1:26" ht="15.5">
      <c r="A5" s="1298"/>
      <c r="B5" s="1299"/>
      <c r="C5" s="1300">
        <v>0.30208333333333331</v>
      </c>
      <c r="D5" s="1298"/>
      <c r="E5" s="1300">
        <v>0.36458333333333331</v>
      </c>
      <c r="F5" s="1298"/>
      <c r="G5" s="1300">
        <v>0.37847222222222221</v>
      </c>
      <c r="H5" s="1298"/>
      <c r="I5" s="1300">
        <v>0.39930555555555558</v>
      </c>
      <c r="J5" s="1300"/>
      <c r="K5" s="1300">
        <v>0.41319444444444442</v>
      </c>
      <c r="L5" s="1298"/>
      <c r="M5" s="1300">
        <v>0.4375</v>
      </c>
      <c r="N5" s="1298"/>
      <c r="O5" s="1300">
        <v>0.48958333333333331</v>
      </c>
      <c r="P5" s="1301"/>
      <c r="Q5" s="1298"/>
      <c r="R5" s="1298"/>
      <c r="S5" s="1298"/>
      <c r="T5" s="1298"/>
      <c r="U5" s="1298"/>
      <c r="V5" s="1298"/>
      <c r="W5" s="1298"/>
      <c r="X5" s="1298"/>
      <c r="Y5" s="1298"/>
      <c r="Z5" s="1298"/>
    </row>
    <row r="6" spans="1:26" ht="15.5">
      <c r="A6" s="1302"/>
      <c r="B6" s="1303"/>
      <c r="C6" s="1304"/>
      <c r="D6" s="1302"/>
      <c r="E6" s="1304"/>
      <c r="F6" s="1302"/>
      <c r="G6" s="1304"/>
      <c r="H6" s="1302"/>
      <c r="I6" s="1304"/>
      <c r="J6" s="1304"/>
      <c r="K6" s="1304"/>
      <c r="L6" s="1302"/>
      <c r="M6" s="1304"/>
      <c r="N6" s="1302"/>
      <c r="O6" s="1304"/>
      <c r="P6" s="1305"/>
      <c r="Q6" s="1302"/>
      <c r="R6" s="1302"/>
      <c r="S6" s="1302"/>
      <c r="T6" s="1302"/>
      <c r="U6" s="1302"/>
      <c r="V6" s="1302"/>
      <c r="W6" s="1302"/>
      <c r="X6" s="1302"/>
      <c r="Y6" s="1302"/>
      <c r="Z6" s="1302"/>
    </row>
    <row r="7" spans="1:26" ht="15.5">
      <c r="A7" s="1302"/>
      <c r="B7" s="1303"/>
      <c r="C7" s="1302"/>
      <c r="D7" s="1302"/>
      <c r="E7" s="1302"/>
      <c r="F7" s="1302"/>
      <c r="G7" s="1302"/>
      <c r="H7" s="1302"/>
      <c r="I7" s="1302"/>
      <c r="J7" s="1302"/>
      <c r="K7" s="1302"/>
      <c r="L7" s="1302"/>
      <c r="M7" s="1302"/>
      <c r="N7" s="1302"/>
      <c r="O7" s="1302"/>
      <c r="P7" s="1305"/>
      <c r="Q7" s="1302"/>
      <c r="R7" s="1302"/>
      <c r="S7" s="1302"/>
      <c r="T7" s="1302"/>
      <c r="U7" s="1302"/>
      <c r="V7" s="1302"/>
      <c r="W7" s="1302"/>
      <c r="X7" s="1302"/>
      <c r="Y7" s="1302"/>
      <c r="Z7" s="1302"/>
    </row>
    <row r="8" spans="1:26" ht="15.5">
      <c r="A8" s="1306"/>
      <c r="B8" s="1307"/>
      <c r="C8" s="1306" t="s">
        <v>644</v>
      </c>
      <c r="D8" s="1306"/>
      <c r="E8" s="1306" t="s">
        <v>1753</v>
      </c>
      <c r="F8" s="1306"/>
      <c r="G8" s="1306" t="s">
        <v>1749</v>
      </c>
      <c r="H8" s="1306"/>
      <c r="I8" s="1306" t="s">
        <v>1763</v>
      </c>
      <c r="J8" s="1306"/>
      <c r="K8" s="1306" t="s">
        <v>1756</v>
      </c>
      <c r="L8" s="1306"/>
      <c r="M8" s="1306" t="s">
        <v>615</v>
      </c>
      <c r="N8" s="1306"/>
      <c r="O8" s="1306" t="s">
        <v>644</v>
      </c>
      <c r="P8" s="1308"/>
      <c r="Q8" s="1306"/>
      <c r="R8" s="1306"/>
      <c r="S8" s="1306"/>
      <c r="T8" s="1306"/>
      <c r="U8" s="1306"/>
      <c r="V8" s="1306"/>
      <c r="W8" s="1306"/>
      <c r="X8" s="1306"/>
      <c r="Y8" s="1306"/>
      <c r="Z8" s="1306"/>
    </row>
    <row r="9" spans="1:26" ht="15.5">
      <c r="A9" s="1302"/>
      <c r="B9" s="1303"/>
      <c r="C9" s="1302"/>
      <c r="D9" s="1302"/>
      <c r="E9" s="1302"/>
      <c r="F9" s="1302"/>
      <c r="G9" s="1302"/>
      <c r="H9" s="1302"/>
      <c r="I9" s="1302"/>
      <c r="J9" s="1302"/>
      <c r="K9" s="1302"/>
      <c r="L9" s="1302"/>
      <c r="M9" s="1302"/>
      <c r="N9" s="1302"/>
      <c r="O9" s="1302"/>
      <c r="P9" s="1305"/>
      <c r="Q9" s="1302"/>
      <c r="R9" s="1302"/>
      <c r="S9" s="1302"/>
      <c r="T9" s="1302"/>
      <c r="U9" s="1302"/>
      <c r="V9" s="1302"/>
      <c r="W9" s="1302"/>
      <c r="X9" s="1302"/>
      <c r="Y9" s="1302"/>
      <c r="Z9" s="1302"/>
    </row>
    <row r="10" spans="1:26" ht="15.5">
      <c r="A10" s="1302"/>
      <c r="B10" s="1303"/>
      <c r="C10" s="1302"/>
      <c r="D10" s="1302"/>
      <c r="E10" s="1302"/>
      <c r="F10" s="1302"/>
      <c r="G10" s="1302"/>
      <c r="H10" s="1302"/>
      <c r="I10" s="1302"/>
      <c r="J10" s="1302"/>
      <c r="K10" s="1302"/>
      <c r="L10" s="1302"/>
      <c r="M10" s="1302"/>
      <c r="N10" s="1302"/>
      <c r="O10" s="1302"/>
      <c r="P10" s="1305"/>
      <c r="Q10" s="1302"/>
      <c r="R10" s="1302"/>
      <c r="S10" s="1302"/>
      <c r="T10" s="1302"/>
      <c r="U10" s="1302"/>
      <c r="V10" s="1302"/>
      <c r="W10" s="1302"/>
      <c r="X10" s="1302"/>
      <c r="Y10" s="1302"/>
      <c r="Z10" s="1302"/>
    </row>
    <row r="11" spans="1:26" ht="15.5">
      <c r="A11" s="1302"/>
      <c r="B11" s="1303"/>
      <c r="C11" s="1302"/>
      <c r="D11" s="1302"/>
      <c r="E11" s="1302"/>
      <c r="F11" s="1302"/>
      <c r="G11" s="1302"/>
      <c r="H11" s="1302"/>
      <c r="I11" s="1302"/>
      <c r="J11" s="1302"/>
      <c r="K11" s="1302"/>
      <c r="L11" s="1302"/>
      <c r="M11" s="1302"/>
      <c r="N11" s="1302"/>
      <c r="O11" s="1302"/>
      <c r="P11" s="1305"/>
      <c r="Q11" s="1302"/>
      <c r="R11" s="1302"/>
      <c r="S11" s="1302"/>
      <c r="T11" s="1302"/>
      <c r="U11" s="1302"/>
      <c r="V11" s="1302"/>
      <c r="W11" s="1302"/>
      <c r="X11" s="1302"/>
      <c r="Y11" s="1302"/>
      <c r="Z11" s="1302"/>
    </row>
    <row r="12" spans="1:26" ht="15.5">
      <c r="A12" s="1298"/>
      <c r="B12" s="1299"/>
      <c r="C12" s="1300">
        <v>0.55208333333333337</v>
      </c>
      <c r="D12" s="1298"/>
      <c r="E12" s="1300">
        <v>0.61458333333333337</v>
      </c>
      <c r="F12" s="1298"/>
      <c r="G12" s="1300">
        <v>0.625</v>
      </c>
      <c r="H12" s="1298"/>
      <c r="I12" s="1300">
        <v>0.64583333333333337</v>
      </c>
      <c r="J12" s="1298"/>
      <c r="K12" s="1300">
        <v>0.65972222222222221</v>
      </c>
      <c r="L12" s="1298"/>
      <c r="M12" s="1300">
        <v>0.68402777777777779</v>
      </c>
      <c r="N12" s="1298"/>
      <c r="O12" s="1300">
        <v>0.73958333333333337</v>
      </c>
      <c r="P12" s="1301"/>
      <c r="Q12" s="1298"/>
      <c r="R12" s="1298"/>
      <c r="S12" s="1298"/>
      <c r="T12" s="1298"/>
      <c r="U12" s="1298"/>
      <c r="V12" s="1298"/>
      <c r="W12" s="1298"/>
      <c r="X12" s="1298"/>
      <c r="Y12" s="1298"/>
      <c r="Z12" s="1298"/>
    </row>
    <row r="13" spans="1:26" ht="15.5">
      <c r="A13" s="1302"/>
      <c r="B13" s="1303"/>
      <c r="C13" s="1304"/>
      <c r="D13" s="1302"/>
      <c r="E13" s="1304"/>
      <c r="F13" s="1302"/>
      <c r="G13" s="1304"/>
      <c r="H13" s="1302"/>
      <c r="I13" s="1304"/>
      <c r="J13" s="1302"/>
      <c r="K13" s="1304"/>
      <c r="L13" s="1302"/>
      <c r="M13" s="1304"/>
      <c r="N13" s="1302"/>
      <c r="O13" s="1304"/>
      <c r="P13" s="1305"/>
      <c r="Q13" s="1302"/>
      <c r="R13" s="1302"/>
      <c r="S13" s="1302"/>
      <c r="T13" s="1302"/>
      <c r="U13" s="1302"/>
      <c r="V13" s="1302"/>
      <c r="W13" s="1302"/>
      <c r="X13" s="1302"/>
      <c r="Y13" s="1302"/>
      <c r="Z13" s="1302"/>
    </row>
    <row r="14" spans="1:26" ht="15.5">
      <c r="A14" s="1302"/>
      <c r="B14" s="1303"/>
      <c r="C14" s="1302"/>
      <c r="D14" s="1302"/>
      <c r="E14" s="1302"/>
      <c r="F14" s="1302"/>
      <c r="G14" s="1302"/>
      <c r="H14" s="1302"/>
      <c r="I14" s="1302"/>
      <c r="J14" s="1302"/>
      <c r="K14" s="1302"/>
      <c r="L14" s="1302"/>
      <c r="M14" s="1302"/>
      <c r="N14" s="1302"/>
      <c r="O14" s="1302"/>
      <c r="P14" s="1305"/>
      <c r="Q14" s="1302"/>
      <c r="R14" s="1302"/>
      <c r="S14" s="1302"/>
      <c r="T14" s="1302"/>
      <c r="U14" s="1302"/>
      <c r="V14" s="1302"/>
      <c r="W14" s="1302"/>
      <c r="X14" s="1302"/>
      <c r="Y14" s="1302"/>
      <c r="Z14" s="1302"/>
    </row>
    <row r="15" spans="1:26" ht="15.5">
      <c r="A15" s="1306"/>
      <c r="B15" s="1307"/>
      <c r="C15" s="1306" t="s">
        <v>644</v>
      </c>
      <c r="D15" s="1306"/>
      <c r="E15" s="1306" t="s">
        <v>1753</v>
      </c>
      <c r="F15" s="1306"/>
      <c r="G15" s="1306" t="s">
        <v>1749</v>
      </c>
      <c r="H15" s="1306"/>
      <c r="I15" s="1306" t="s">
        <v>1763</v>
      </c>
      <c r="J15" s="1306"/>
      <c r="K15" s="1306" t="s">
        <v>1756</v>
      </c>
      <c r="L15" s="1306"/>
      <c r="M15" s="1306" t="s">
        <v>615</v>
      </c>
      <c r="N15" s="1306"/>
      <c r="O15" s="1306" t="s">
        <v>644</v>
      </c>
      <c r="P15" s="1308"/>
      <c r="Q15" s="1306"/>
      <c r="R15" s="1306"/>
      <c r="S15" s="1306"/>
      <c r="T15" s="1306"/>
      <c r="U15" s="1306"/>
      <c r="V15" s="1306"/>
      <c r="W15" s="1306"/>
      <c r="X15" s="1306"/>
      <c r="Y15" s="1306"/>
      <c r="Z15" s="1306"/>
    </row>
    <row r="16" spans="1:26" ht="15.5">
      <c r="A16" s="1309"/>
      <c r="B16" s="1310"/>
      <c r="C16" s="1309"/>
      <c r="D16" s="1309"/>
      <c r="E16" s="1309"/>
      <c r="F16" s="1309"/>
      <c r="G16" s="1309"/>
      <c r="H16" s="1309"/>
      <c r="I16" s="1309"/>
      <c r="J16" s="1309"/>
      <c r="K16" s="1309"/>
      <c r="L16" s="1309"/>
      <c r="M16" s="1309"/>
      <c r="N16" s="1309"/>
      <c r="O16" s="1309"/>
      <c r="P16" s="1311"/>
      <c r="Q16" s="1309"/>
      <c r="R16" s="1309"/>
      <c r="S16" s="1309"/>
      <c r="T16" s="1309"/>
      <c r="U16" s="1309"/>
      <c r="V16" s="1309"/>
      <c r="W16" s="1309"/>
      <c r="X16" s="1309"/>
      <c r="Y16" s="1309"/>
      <c r="Z16" s="1309"/>
    </row>
    <row r="17" spans="1:26" ht="15.5">
      <c r="A17" s="542"/>
      <c r="B17" s="1296"/>
      <c r="C17" s="542"/>
      <c r="D17" s="542"/>
      <c r="E17" s="542"/>
      <c r="F17" s="542"/>
      <c r="G17" s="542"/>
      <c r="H17" s="542"/>
      <c r="I17" s="542"/>
      <c r="J17" s="542"/>
      <c r="K17" s="542"/>
      <c r="L17" s="542"/>
      <c r="M17" s="542"/>
      <c r="N17" s="542"/>
      <c r="O17" s="542"/>
      <c r="P17" s="1297"/>
      <c r="Q17" s="542"/>
      <c r="R17" s="542"/>
      <c r="S17" s="542"/>
      <c r="T17" s="542"/>
      <c r="U17" s="542"/>
      <c r="V17" s="542"/>
      <c r="W17" s="542"/>
      <c r="X17" s="542"/>
      <c r="Y17" s="542"/>
      <c r="Z17" s="542"/>
    </row>
    <row r="18" spans="1:26" ht="18">
      <c r="A18" s="1312"/>
      <c r="B18" s="1313"/>
      <c r="C18" s="1314" t="s">
        <v>2098</v>
      </c>
      <c r="D18" s="1312"/>
      <c r="E18" s="1312"/>
      <c r="F18" s="1312"/>
      <c r="G18" s="1312"/>
      <c r="H18" s="1312"/>
      <c r="I18" s="1312"/>
      <c r="J18" s="1312"/>
      <c r="K18" s="1312"/>
      <c r="L18" s="1312"/>
      <c r="M18" s="1312"/>
      <c r="N18" s="1312"/>
      <c r="O18" s="1312"/>
      <c r="P18" s="1315"/>
      <c r="Q18" s="1312"/>
      <c r="R18" s="1312"/>
      <c r="S18" s="1312"/>
      <c r="T18" s="1312"/>
      <c r="U18" s="1312"/>
      <c r="V18" s="1312"/>
      <c r="W18" s="1312"/>
      <c r="X18" s="1312"/>
      <c r="Y18" s="1312"/>
      <c r="Z18" s="1312"/>
    </row>
    <row r="19" spans="1:26" ht="15.5">
      <c r="A19" s="542"/>
      <c r="B19" s="1296"/>
      <c r="C19" s="542"/>
      <c r="D19" s="542"/>
      <c r="E19" s="542"/>
      <c r="F19" s="542"/>
      <c r="G19" s="542"/>
      <c r="H19" s="542"/>
      <c r="I19" s="542"/>
      <c r="J19" s="542"/>
      <c r="K19" s="542"/>
      <c r="L19" s="542"/>
      <c r="M19" s="542"/>
      <c r="N19" s="542"/>
      <c r="O19" s="542"/>
      <c r="P19" s="1297"/>
      <c r="Q19" s="542"/>
      <c r="R19" s="542"/>
      <c r="S19" s="542"/>
      <c r="T19" s="542"/>
      <c r="U19" s="542"/>
      <c r="V19" s="542"/>
      <c r="W19" s="542"/>
      <c r="X19" s="542"/>
      <c r="Y19" s="542"/>
      <c r="Z19" s="542"/>
    </row>
    <row r="20" spans="1:26" ht="15.5">
      <c r="A20" s="542"/>
      <c r="B20" s="1316"/>
      <c r="C20" s="1317"/>
      <c r="D20" s="1317"/>
      <c r="E20" s="1317"/>
      <c r="F20" s="1317"/>
      <c r="G20" s="1317"/>
      <c r="H20" s="1317"/>
      <c r="I20" s="1317"/>
      <c r="J20" s="1317"/>
      <c r="K20" s="1317"/>
      <c r="L20" s="1317"/>
      <c r="M20" s="1317"/>
      <c r="N20" s="1317"/>
      <c r="O20" s="1317"/>
      <c r="P20" s="1318"/>
      <c r="Q20" s="542"/>
      <c r="R20" s="542"/>
      <c r="S20" s="542"/>
      <c r="T20" s="542"/>
      <c r="U20" s="542"/>
      <c r="V20" s="542"/>
      <c r="W20" s="542"/>
      <c r="X20" s="542"/>
      <c r="Y20" s="542"/>
      <c r="Z20" s="542"/>
    </row>
    <row r="21" spans="1:26" ht="15.75" customHeight="1">
      <c r="A21" s="542"/>
      <c r="B21" s="542"/>
      <c r="C21" s="542"/>
      <c r="D21" s="542"/>
      <c r="E21" s="542"/>
      <c r="F21" s="542"/>
      <c r="G21" s="542"/>
      <c r="H21" s="542"/>
      <c r="I21" s="542"/>
      <c r="J21" s="542"/>
      <c r="K21" s="542"/>
      <c r="L21" s="542"/>
      <c r="M21" s="542"/>
      <c r="N21" s="542"/>
      <c r="O21" s="542"/>
      <c r="P21" s="542"/>
      <c r="Q21" s="542"/>
      <c r="R21" s="542"/>
      <c r="S21" s="542"/>
      <c r="T21" s="542"/>
      <c r="U21" s="542"/>
      <c r="V21" s="542"/>
      <c r="W21" s="542"/>
      <c r="X21" s="542"/>
      <c r="Y21" s="542"/>
      <c r="Z21" s="542"/>
    </row>
    <row r="22" spans="1:26" ht="15.75" customHeight="1">
      <c r="A22" s="542"/>
      <c r="B22" s="542"/>
      <c r="C22" s="542"/>
      <c r="D22" s="542"/>
      <c r="E22" s="542"/>
      <c r="F22" s="1319"/>
      <c r="G22" s="542"/>
      <c r="H22" s="542"/>
      <c r="I22" s="542"/>
      <c r="J22" s="542"/>
      <c r="K22" s="542"/>
      <c r="L22" s="542"/>
      <c r="M22" s="542"/>
      <c r="N22" s="542"/>
      <c r="O22" s="542"/>
      <c r="P22" s="542"/>
      <c r="Q22" s="542"/>
      <c r="R22" s="542"/>
      <c r="S22" s="542"/>
      <c r="T22" s="542"/>
      <c r="U22" s="542"/>
      <c r="V22" s="542"/>
      <c r="W22" s="542"/>
      <c r="X22" s="542"/>
      <c r="Y22" s="542"/>
      <c r="Z22" s="542"/>
    </row>
    <row r="23" spans="1:26" ht="15.75" customHeight="1">
      <c r="A23" s="542"/>
      <c r="B23" s="1727" t="s">
        <v>2099</v>
      </c>
      <c r="C23" s="1601"/>
      <c r="D23" s="1601"/>
      <c r="E23" s="1601"/>
      <c r="F23" s="1601"/>
      <c r="G23" s="1601"/>
      <c r="H23" s="1601"/>
      <c r="I23" s="1601"/>
      <c r="J23" s="1601"/>
      <c r="K23" s="1601"/>
      <c r="L23" s="1601"/>
      <c r="M23" s="1601"/>
      <c r="N23" s="1601"/>
      <c r="O23" s="1601"/>
      <c r="P23" s="1601"/>
      <c r="Q23" s="1601"/>
      <c r="R23" s="1601"/>
      <c r="S23" s="1601"/>
      <c r="T23" s="1601"/>
      <c r="U23" s="1601"/>
      <c r="V23" s="1601"/>
      <c r="W23" s="1601"/>
      <c r="X23" s="1601"/>
      <c r="Y23" s="542"/>
      <c r="Z23" s="542"/>
    </row>
    <row r="24" spans="1:26" ht="15.75" customHeight="1">
      <c r="A24" s="542"/>
      <c r="B24" s="1706"/>
      <c r="C24" s="1706"/>
      <c r="D24" s="1706"/>
      <c r="E24" s="1706"/>
      <c r="F24" s="1706"/>
      <c r="G24" s="1706"/>
      <c r="H24" s="1706"/>
      <c r="I24" s="1706"/>
      <c r="J24" s="1706"/>
      <c r="K24" s="1706"/>
      <c r="L24" s="1706"/>
      <c r="M24" s="1706"/>
      <c r="N24" s="1706"/>
      <c r="O24" s="1706"/>
      <c r="P24" s="1706"/>
      <c r="Q24" s="1706"/>
      <c r="R24" s="1706"/>
      <c r="S24" s="1706"/>
      <c r="T24" s="1706"/>
      <c r="U24" s="1706"/>
      <c r="V24" s="1706"/>
      <c r="W24" s="1706"/>
      <c r="X24" s="1706"/>
      <c r="Y24" s="542"/>
      <c r="Z24" s="542"/>
    </row>
    <row r="25" spans="1:26" ht="15.75" customHeight="1">
      <c r="A25" s="542"/>
      <c r="B25" s="1293"/>
      <c r="C25" s="1294"/>
      <c r="D25" s="1294"/>
      <c r="E25" s="1294"/>
      <c r="F25" s="1294"/>
      <c r="G25" s="1294"/>
      <c r="H25" s="1294"/>
      <c r="I25" s="1294"/>
      <c r="J25" s="1294"/>
      <c r="K25" s="1294"/>
      <c r="L25" s="1294"/>
      <c r="M25" s="1294"/>
      <c r="N25" s="1294"/>
      <c r="O25" s="1294"/>
      <c r="P25" s="1294"/>
      <c r="Q25" s="1294"/>
      <c r="R25" s="1294"/>
      <c r="S25" s="1294"/>
      <c r="T25" s="1294"/>
      <c r="U25" s="1294"/>
      <c r="V25" s="1294"/>
      <c r="W25" s="1294"/>
      <c r="X25" s="1295"/>
      <c r="Y25" s="542"/>
      <c r="Z25" s="542"/>
    </row>
    <row r="26" spans="1:26" ht="15.75" customHeight="1">
      <c r="A26" s="542"/>
      <c r="B26" s="1296"/>
      <c r="C26" s="542"/>
      <c r="D26" s="542"/>
      <c r="E26" s="542"/>
      <c r="F26" s="542"/>
      <c r="G26" s="542"/>
      <c r="H26" s="542"/>
      <c r="I26" s="542"/>
      <c r="J26" s="542"/>
      <c r="K26" s="542"/>
      <c r="L26" s="542"/>
      <c r="M26" s="542"/>
      <c r="N26" s="542"/>
      <c r="O26" s="542"/>
      <c r="P26" s="542"/>
      <c r="Q26" s="542"/>
      <c r="R26" s="542"/>
      <c r="S26" s="542"/>
      <c r="T26" s="542"/>
      <c r="U26" s="542"/>
      <c r="V26" s="542"/>
      <c r="W26" s="542"/>
      <c r="X26" s="1297"/>
      <c r="Y26" s="542"/>
      <c r="Z26" s="542"/>
    </row>
    <row r="27" spans="1:26" ht="15.75" customHeight="1">
      <c r="A27" s="1320"/>
      <c r="B27" s="1299"/>
      <c r="C27" s="1300">
        <v>0.25</v>
      </c>
      <c r="D27" s="1298"/>
      <c r="E27" s="1300"/>
      <c r="F27" s="1298"/>
      <c r="G27" s="1300">
        <v>0.27083333333333331</v>
      </c>
      <c r="H27" s="1298"/>
      <c r="I27" s="1300">
        <v>0.37152777777777779</v>
      </c>
      <c r="J27" s="1300"/>
      <c r="K27" s="1300">
        <v>0.38541666666666669</v>
      </c>
      <c r="L27" s="1298"/>
      <c r="M27" s="1300">
        <v>0.40625</v>
      </c>
      <c r="N27" s="1298"/>
      <c r="O27" s="1300">
        <v>0.41666666666666669</v>
      </c>
      <c r="P27" s="1298"/>
      <c r="Q27" s="1321">
        <v>0.4375</v>
      </c>
      <c r="R27" s="1320"/>
      <c r="S27" s="1321">
        <v>0.44791666666666669</v>
      </c>
      <c r="T27" s="1320"/>
      <c r="U27" s="1321">
        <v>0.5</v>
      </c>
      <c r="V27" s="1320"/>
      <c r="W27" s="1321">
        <v>0.52083333333333337</v>
      </c>
      <c r="X27" s="1322"/>
      <c r="Y27" s="1320"/>
      <c r="Z27" s="1320"/>
    </row>
    <row r="28" spans="1:26" ht="15.75" customHeight="1">
      <c r="A28" s="542"/>
      <c r="B28" s="1303"/>
      <c r="C28" s="1304"/>
      <c r="D28" s="1302"/>
      <c r="E28" s="1304"/>
      <c r="F28" s="1302"/>
      <c r="G28" s="1304"/>
      <c r="H28" s="1302"/>
      <c r="I28" s="1304"/>
      <c r="J28" s="1304"/>
      <c r="K28" s="1304"/>
      <c r="L28" s="1302"/>
      <c r="M28" s="1304"/>
      <c r="N28" s="1302"/>
      <c r="O28" s="1304"/>
      <c r="P28" s="1302"/>
      <c r="Q28" s="542"/>
      <c r="R28" s="542"/>
      <c r="S28" s="542"/>
      <c r="T28" s="542"/>
      <c r="U28" s="542"/>
      <c r="V28" s="542"/>
      <c r="W28" s="542"/>
      <c r="X28" s="1297"/>
      <c r="Y28" s="542"/>
      <c r="Z28" s="542"/>
    </row>
    <row r="29" spans="1:26" ht="15.75" customHeight="1">
      <c r="A29" s="542"/>
      <c r="B29" s="1303"/>
      <c r="C29" s="1302"/>
      <c r="D29" s="1302"/>
      <c r="E29" s="1302"/>
      <c r="F29" s="1302"/>
      <c r="G29" s="1302"/>
      <c r="H29" s="1302"/>
      <c r="I29" s="1302"/>
      <c r="J29" s="1302"/>
      <c r="K29" s="1302"/>
      <c r="L29" s="1302"/>
      <c r="M29" s="1302"/>
      <c r="N29" s="1302"/>
      <c r="O29" s="1302"/>
      <c r="P29" s="1302"/>
      <c r="Q29" s="542"/>
      <c r="R29" s="542"/>
      <c r="S29" s="542"/>
      <c r="T29" s="542"/>
      <c r="U29" s="542"/>
      <c r="V29" s="542"/>
      <c r="W29" s="542"/>
      <c r="X29" s="1297"/>
      <c r="Y29" s="542"/>
      <c r="Z29" s="542"/>
    </row>
    <row r="30" spans="1:26" ht="15.75" customHeight="1">
      <c r="A30" s="1323"/>
      <c r="B30" s="1307"/>
      <c r="C30" s="1306" t="s">
        <v>2100</v>
      </c>
      <c r="D30" s="1306"/>
      <c r="E30" s="1306" t="s">
        <v>2101</v>
      </c>
      <c r="F30" s="1306"/>
      <c r="G30" s="1306" t="s">
        <v>706</v>
      </c>
      <c r="H30" s="1306"/>
      <c r="I30" s="1306" t="s">
        <v>1753</v>
      </c>
      <c r="J30" s="1306"/>
      <c r="K30" s="1306" t="s">
        <v>1749</v>
      </c>
      <c r="L30" s="1306"/>
      <c r="M30" s="1306" t="s">
        <v>1763</v>
      </c>
      <c r="N30" s="1306"/>
      <c r="O30" s="1306" t="s">
        <v>1756</v>
      </c>
      <c r="P30" s="1306"/>
      <c r="Q30" s="1306" t="s">
        <v>2102</v>
      </c>
      <c r="R30" s="1306"/>
      <c r="S30" s="1306" t="s">
        <v>615</v>
      </c>
      <c r="T30" s="1306"/>
      <c r="U30" s="1306" t="s">
        <v>706</v>
      </c>
      <c r="V30" s="1306"/>
      <c r="W30" s="1306" t="s">
        <v>2100</v>
      </c>
      <c r="X30" s="1324"/>
      <c r="Y30" s="1323"/>
      <c r="Z30" s="1323"/>
    </row>
    <row r="31" spans="1:26" ht="15.75" customHeight="1">
      <c r="A31" s="542"/>
      <c r="B31" s="1303"/>
      <c r="C31" s="1302"/>
      <c r="D31" s="1302"/>
      <c r="E31" s="1302"/>
      <c r="F31" s="1302"/>
      <c r="G31" s="1302"/>
      <c r="H31" s="1302"/>
      <c r="I31" s="1302"/>
      <c r="J31" s="1302"/>
      <c r="K31" s="1302"/>
      <c r="L31" s="1302"/>
      <c r="M31" s="1302"/>
      <c r="N31" s="1302"/>
      <c r="O31" s="1302"/>
      <c r="P31" s="1302"/>
      <c r="Q31" s="542"/>
      <c r="R31" s="542"/>
      <c r="S31" s="542"/>
      <c r="T31" s="542"/>
      <c r="U31" s="542"/>
      <c r="V31" s="542"/>
      <c r="W31" s="542"/>
      <c r="X31" s="1297"/>
      <c r="Y31" s="542"/>
      <c r="Z31" s="542"/>
    </row>
    <row r="32" spans="1:26" ht="15.75" customHeight="1">
      <c r="A32" s="542"/>
      <c r="B32" s="1303"/>
      <c r="C32" s="1302"/>
      <c r="D32" s="1302"/>
      <c r="E32" s="1302"/>
      <c r="F32" s="1302"/>
      <c r="G32" s="1302"/>
      <c r="H32" s="1302"/>
      <c r="I32" s="1302"/>
      <c r="J32" s="1302"/>
      <c r="K32" s="1302"/>
      <c r="L32" s="1302"/>
      <c r="M32" s="1302"/>
      <c r="N32" s="1302"/>
      <c r="O32" s="1302"/>
      <c r="P32" s="1302"/>
      <c r="Q32" s="542"/>
      <c r="R32" s="542"/>
      <c r="S32" s="542"/>
      <c r="T32" s="542"/>
      <c r="U32" s="542"/>
      <c r="V32" s="542"/>
      <c r="W32" s="542"/>
      <c r="X32" s="1297"/>
      <c r="Y32" s="542"/>
      <c r="Z32" s="542"/>
    </row>
    <row r="33" spans="1:26" ht="15.75" customHeight="1">
      <c r="A33" s="542"/>
      <c r="B33" s="1303"/>
      <c r="C33" s="1302"/>
      <c r="D33" s="1302"/>
      <c r="E33" s="1302"/>
      <c r="F33" s="1302"/>
      <c r="G33" s="1302"/>
      <c r="H33" s="1302"/>
      <c r="I33" s="1302"/>
      <c r="J33" s="1302"/>
      <c r="K33" s="1302"/>
      <c r="L33" s="1302"/>
      <c r="M33" s="1302"/>
      <c r="N33" s="1302"/>
      <c r="O33" s="1302"/>
      <c r="P33" s="1302"/>
      <c r="Q33" s="542"/>
      <c r="R33" s="542"/>
      <c r="S33" s="542"/>
      <c r="T33" s="542"/>
      <c r="U33" s="542"/>
      <c r="V33" s="542"/>
      <c r="W33" s="542"/>
      <c r="X33" s="1297"/>
      <c r="Y33" s="542"/>
      <c r="Z33" s="542"/>
    </row>
    <row r="34" spans="1:26" ht="15.75" customHeight="1">
      <c r="A34" s="1320"/>
      <c r="B34" s="1299"/>
      <c r="C34" s="1300">
        <v>0.54166666666666663</v>
      </c>
      <c r="D34" s="1298"/>
      <c r="E34" s="1300">
        <v>0.5625</v>
      </c>
      <c r="F34" s="1298"/>
      <c r="G34" s="1300">
        <v>0.56597222222222221</v>
      </c>
      <c r="H34" s="1298"/>
      <c r="I34" s="1300">
        <v>0.625</v>
      </c>
      <c r="J34" s="1298"/>
      <c r="K34" s="1300">
        <v>0.64583333333333337</v>
      </c>
      <c r="L34" s="1298"/>
      <c r="M34" s="1300">
        <v>0.65625</v>
      </c>
      <c r="N34" s="1298"/>
      <c r="O34" s="1300">
        <v>0.68055555555555558</v>
      </c>
      <c r="P34" s="1298"/>
      <c r="Q34" s="1321">
        <v>0.69444444444444442</v>
      </c>
      <c r="R34" s="1320"/>
      <c r="S34" s="1321">
        <v>0.71875</v>
      </c>
      <c r="T34" s="1320"/>
      <c r="U34" s="1321">
        <v>0.78125</v>
      </c>
      <c r="V34" s="1320"/>
      <c r="W34" s="1321">
        <v>0.80208333333333337</v>
      </c>
      <c r="X34" s="1322"/>
      <c r="Y34" s="1320"/>
      <c r="Z34" s="1320"/>
    </row>
    <row r="35" spans="1:26" ht="15.75" customHeight="1">
      <c r="A35" s="542"/>
      <c r="B35" s="1303"/>
      <c r="C35" s="1304"/>
      <c r="D35" s="1302"/>
      <c r="E35" s="1304"/>
      <c r="F35" s="1302"/>
      <c r="G35" s="1304"/>
      <c r="H35" s="1302"/>
      <c r="I35" s="1304"/>
      <c r="J35" s="1302"/>
      <c r="K35" s="1304"/>
      <c r="L35" s="1302"/>
      <c r="M35" s="1304"/>
      <c r="N35" s="1302"/>
      <c r="O35" s="1304"/>
      <c r="P35" s="1302"/>
      <c r="Q35" s="542"/>
      <c r="R35" s="542"/>
      <c r="S35" s="542"/>
      <c r="T35" s="542"/>
      <c r="U35" s="542"/>
      <c r="V35" s="542"/>
      <c r="W35" s="542"/>
      <c r="X35" s="1297"/>
      <c r="Y35" s="542"/>
      <c r="Z35" s="542"/>
    </row>
    <row r="36" spans="1:26" ht="15.75" customHeight="1">
      <c r="A36" s="542"/>
      <c r="B36" s="1303"/>
      <c r="C36" s="1302"/>
      <c r="D36" s="1302"/>
      <c r="E36" s="1302"/>
      <c r="F36" s="1302"/>
      <c r="G36" s="1302"/>
      <c r="H36" s="1302"/>
      <c r="I36" s="1302"/>
      <c r="J36" s="1302"/>
      <c r="K36" s="1302"/>
      <c r="L36" s="1302"/>
      <c r="M36" s="1302"/>
      <c r="N36" s="1302"/>
      <c r="O36" s="1302"/>
      <c r="P36" s="1302"/>
      <c r="Q36" s="542"/>
      <c r="R36" s="542"/>
      <c r="S36" s="542"/>
      <c r="T36" s="542"/>
      <c r="U36" s="542"/>
      <c r="V36" s="542"/>
      <c r="W36" s="542"/>
      <c r="X36" s="1297"/>
      <c r="Y36" s="542"/>
      <c r="Z36" s="542"/>
    </row>
    <row r="37" spans="1:26" ht="15.75" customHeight="1">
      <c r="A37" s="1306"/>
      <c r="B37" s="1307"/>
      <c r="C37" s="1306" t="s">
        <v>2100</v>
      </c>
      <c r="D37" s="1306"/>
      <c r="E37" s="1306" t="s">
        <v>2101</v>
      </c>
      <c r="F37" s="1306"/>
      <c r="G37" s="1306" t="s">
        <v>706</v>
      </c>
      <c r="H37" s="1306"/>
      <c r="I37" s="1306" t="s">
        <v>2102</v>
      </c>
      <c r="J37" s="1306"/>
      <c r="K37" s="1306" t="s">
        <v>1753</v>
      </c>
      <c r="L37" s="1306"/>
      <c r="M37" s="1306" t="s">
        <v>1749</v>
      </c>
      <c r="N37" s="1306"/>
      <c r="O37" s="1306" t="s">
        <v>1756</v>
      </c>
      <c r="P37" s="1306"/>
      <c r="Q37" s="1306" t="s">
        <v>1763</v>
      </c>
      <c r="R37" s="1306"/>
      <c r="S37" s="1306" t="s">
        <v>615</v>
      </c>
      <c r="T37" s="1306"/>
      <c r="U37" s="1306" t="s">
        <v>706</v>
      </c>
      <c r="V37" s="1306"/>
      <c r="W37" s="1306" t="s">
        <v>2100</v>
      </c>
      <c r="X37" s="1308"/>
      <c r="Y37" s="1306"/>
      <c r="Z37" s="1306"/>
    </row>
    <row r="38" spans="1:26" ht="15.75" customHeight="1">
      <c r="A38" s="542"/>
      <c r="B38" s="1310"/>
      <c r="C38" s="1309"/>
      <c r="D38" s="1309"/>
      <c r="E38" s="1309"/>
      <c r="F38" s="1309"/>
      <c r="G38" s="1309"/>
      <c r="H38" s="1309"/>
      <c r="I38" s="1309"/>
      <c r="J38" s="1309"/>
      <c r="K38" s="1309"/>
      <c r="L38" s="1309"/>
      <c r="M38" s="1309"/>
      <c r="N38" s="1309"/>
      <c r="O38" s="1309"/>
      <c r="P38" s="1309"/>
      <c r="Q38" s="542"/>
      <c r="R38" s="542"/>
      <c r="S38" s="542"/>
      <c r="T38" s="542"/>
      <c r="U38" s="542"/>
      <c r="V38" s="542"/>
      <c r="W38" s="542"/>
      <c r="X38" s="1297"/>
      <c r="Y38" s="542"/>
      <c r="Z38" s="542"/>
    </row>
    <row r="39" spans="1:26" ht="15.75" customHeight="1">
      <c r="A39" s="542"/>
      <c r="B39" s="1296"/>
      <c r="C39" s="542"/>
      <c r="D39" s="542"/>
      <c r="E39" s="542"/>
      <c r="F39" s="542"/>
      <c r="G39" s="542"/>
      <c r="H39" s="542"/>
      <c r="I39" s="542"/>
      <c r="J39" s="542"/>
      <c r="K39" s="542"/>
      <c r="L39" s="542"/>
      <c r="M39" s="542"/>
      <c r="N39" s="542"/>
      <c r="O39" s="542"/>
      <c r="P39" s="542"/>
      <c r="Q39" s="542"/>
      <c r="R39" s="542"/>
      <c r="S39" s="542"/>
      <c r="T39" s="542"/>
      <c r="U39" s="542"/>
      <c r="V39" s="542"/>
      <c r="W39" s="542"/>
      <c r="X39" s="1297"/>
      <c r="Y39" s="542"/>
      <c r="Z39" s="542"/>
    </row>
    <row r="40" spans="1:26" ht="15.75" customHeight="1">
      <c r="A40" s="542"/>
      <c r="B40" s="1313"/>
      <c r="C40" s="1314" t="s">
        <v>2103</v>
      </c>
      <c r="D40" s="1312"/>
      <c r="E40" s="1312"/>
      <c r="F40" s="1312"/>
      <c r="G40" s="1312"/>
      <c r="H40" s="1312"/>
      <c r="I40" s="1312"/>
      <c r="J40" s="1312"/>
      <c r="K40" s="1312"/>
      <c r="L40" s="1312"/>
      <c r="M40" s="1312"/>
      <c r="N40" s="1312"/>
      <c r="O40" s="1312"/>
      <c r="P40" s="1312"/>
      <c r="Q40" s="542"/>
      <c r="R40" s="542"/>
      <c r="S40" s="542"/>
      <c r="T40" s="542"/>
      <c r="U40" s="542"/>
      <c r="V40" s="542"/>
      <c r="W40" s="542"/>
      <c r="X40" s="1297"/>
      <c r="Y40" s="542"/>
      <c r="Z40" s="542"/>
    </row>
    <row r="41" spans="1:26" ht="15.75" customHeight="1">
      <c r="A41" s="542"/>
      <c r="B41" s="1296"/>
      <c r="C41" s="542"/>
      <c r="D41" s="542"/>
      <c r="E41" s="542"/>
      <c r="F41" s="542"/>
      <c r="G41" s="542"/>
      <c r="H41" s="542"/>
      <c r="I41" s="542"/>
      <c r="J41" s="542"/>
      <c r="K41" s="542"/>
      <c r="L41" s="542"/>
      <c r="M41" s="542"/>
      <c r="N41" s="542"/>
      <c r="O41" s="542"/>
      <c r="P41" s="542"/>
      <c r="Q41" s="542"/>
      <c r="R41" s="542"/>
      <c r="S41" s="542"/>
      <c r="T41" s="542"/>
      <c r="U41" s="542"/>
      <c r="V41" s="542"/>
      <c r="W41" s="542"/>
      <c r="X41" s="1297"/>
      <c r="Y41" s="542"/>
      <c r="Z41" s="542"/>
    </row>
    <row r="42" spans="1:26" ht="15.75" customHeight="1">
      <c r="A42" s="542"/>
      <c r="B42" s="1316"/>
      <c r="C42" s="1317"/>
      <c r="D42" s="1317"/>
      <c r="E42" s="1317"/>
      <c r="F42" s="1317"/>
      <c r="G42" s="1317"/>
      <c r="H42" s="1317"/>
      <c r="I42" s="1317"/>
      <c r="J42" s="1317"/>
      <c r="K42" s="1317"/>
      <c r="L42" s="1317"/>
      <c r="M42" s="1317"/>
      <c r="N42" s="1317"/>
      <c r="O42" s="1317"/>
      <c r="P42" s="1317"/>
      <c r="Q42" s="1317"/>
      <c r="R42" s="1317"/>
      <c r="S42" s="1317"/>
      <c r="T42" s="1317"/>
      <c r="U42" s="1317"/>
      <c r="V42" s="1317"/>
      <c r="W42" s="1317"/>
      <c r="X42" s="1318"/>
      <c r="Y42" s="542"/>
      <c r="Z42" s="542"/>
    </row>
    <row r="43" spans="1:26" ht="15.75" customHeight="1">
      <c r="A43" s="542"/>
      <c r="B43" s="542"/>
      <c r="C43" s="542"/>
      <c r="D43" s="542"/>
      <c r="E43" s="542"/>
      <c r="F43" s="542"/>
      <c r="G43" s="542"/>
      <c r="H43" s="542"/>
      <c r="I43" s="542"/>
      <c r="J43" s="542"/>
      <c r="K43" s="542"/>
      <c r="L43" s="542"/>
      <c r="M43" s="542"/>
      <c r="N43" s="542"/>
      <c r="O43" s="542"/>
      <c r="P43" s="542"/>
      <c r="Q43" s="542"/>
      <c r="R43" s="542"/>
      <c r="S43" s="542"/>
      <c r="T43" s="542"/>
      <c r="U43" s="542"/>
      <c r="V43" s="542"/>
      <c r="W43" s="542"/>
      <c r="X43" s="542"/>
      <c r="Y43" s="542"/>
      <c r="Z43" s="542"/>
    </row>
    <row r="44" spans="1:26" ht="15.75" customHeight="1">
      <c r="A44" s="542"/>
      <c r="B44" s="542"/>
      <c r="C44" s="542"/>
      <c r="D44" s="542"/>
      <c r="E44" s="542"/>
      <c r="F44" s="542"/>
      <c r="G44" s="542"/>
      <c r="H44" s="542"/>
      <c r="I44" s="542"/>
      <c r="J44" s="542"/>
      <c r="K44" s="542"/>
      <c r="L44" s="542"/>
      <c r="M44" s="542"/>
      <c r="N44" s="542"/>
      <c r="O44" s="542"/>
      <c r="P44" s="542"/>
      <c r="Q44" s="542"/>
      <c r="R44" s="542"/>
      <c r="S44" s="542"/>
      <c r="T44" s="542"/>
      <c r="U44" s="542"/>
      <c r="V44" s="542"/>
      <c r="W44" s="542"/>
      <c r="X44" s="542"/>
      <c r="Y44" s="542"/>
      <c r="Z44" s="542"/>
    </row>
    <row r="45" spans="1:26" ht="15.75" customHeight="1">
      <c r="A45" s="542"/>
      <c r="B45" s="542"/>
      <c r="C45" s="542"/>
      <c r="D45" s="542"/>
      <c r="E45" s="542"/>
      <c r="F45" s="542"/>
      <c r="G45" s="542"/>
      <c r="H45" s="542"/>
      <c r="I45" s="542"/>
      <c r="J45" s="542"/>
      <c r="K45" s="542"/>
      <c r="L45" s="542"/>
      <c r="M45" s="542"/>
      <c r="N45" s="542"/>
      <c r="O45" s="542"/>
      <c r="P45" s="542"/>
      <c r="Q45" s="542"/>
      <c r="R45" s="542"/>
      <c r="S45" s="542"/>
      <c r="T45" s="542"/>
      <c r="U45" s="542"/>
      <c r="V45" s="542"/>
      <c r="W45" s="542"/>
      <c r="X45" s="542"/>
      <c r="Y45" s="542"/>
      <c r="Z45" s="542"/>
    </row>
    <row r="46" spans="1:26" ht="15.75" customHeight="1">
      <c r="A46" s="542"/>
      <c r="B46" s="542"/>
      <c r="C46" s="542"/>
      <c r="D46" s="542"/>
      <c r="E46" s="542"/>
      <c r="F46" s="542"/>
      <c r="G46" s="542"/>
      <c r="H46" s="542"/>
      <c r="I46" s="542"/>
      <c r="J46" s="542"/>
      <c r="K46" s="542"/>
      <c r="L46" s="542"/>
      <c r="M46" s="542"/>
      <c r="N46" s="542"/>
      <c r="O46" s="542"/>
      <c r="P46" s="542"/>
      <c r="Q46" s="542"/>
      <c r="R46" s="542"/>
      <c r="S46" s="542"/>
      <c r="T46" s="542"/>
      <c r="U46" s="542"/>
      <c r="V46" s="542"/>
      <c r="W46" s="542"/>
      <c r="X46" s="542"/>
      <c r="Y46" s="542"/>
      <c r="Z46" s="542"/>
    </row>
    <row r="47" spans="1:26" ht="15.75" customHeight="1">
      <c r="A47" s="542"/>
      <c r="B47" s="542"/>
      <c r="C47" s="542"/>
      <c r="D47" s="542"/>
      <c r="E47" s="542"/>
      <c r="F47" s="542"/>
      <c r="G47" s="542"/>
      <c r="H47" s="542"/>
      <c r="I47" s="542"/>
      <c r="J47" s="542"/>
      <c r="K47" s="542"/>
      <c r="L47" s="542"/>
      <c r="M47" s="542"/>
      <c r="N47" s="542"/>
      <c r="O47" s="542"/>
      <c r="P47" s="542"/>
      <c r="Q47" s="542"/>
      <c r="R47" s="542"/>
      <c r="S47" s="542"/>
      <c r="T47" s="542"/>
      <c r="U47" s="542"/>
      <c r="V47" s="542"/>
      <c r="W47" s="542"/>
      <c r="X47" s="542"/>
      <c r="Y47" s="542"/>
      <c r="Z47" s="542"/>
    </row>
    <row r="48" spans="1:26" ht="15.75" customHeight="1">
      <c r="A48" s="542"/>
      <c r="B48" s="542"/>
      <c r="C48" s="542"/>
      <c r="D48" s="542"/>
      <c r="E48" s="542"/>
      <c r="F48" s="542"/>
      <c r="G48" s="542"/>
      <c r="H48" s="542"/>
      <c r="I48" s="542"/>
      <c r="J48" s="542"/>
      <c r="K48" s="542"/>
      <c r="L48" s="542"/>
      <c r="M48" s="542"/>
      <c r="N48" s="542"/>
      <c r="O48" s="542"/>
      <c r="P48" s="542"/>
      <c r="Q48" s="542"/>
      <c r="R48" s="542"/>
      <c r="S48" s="542"/>
      <c r="T48" s="542"/>
      <c r="U48" s="542"/>
      <c r="V48" s="542"/>
      <c r="W48" s="542"/>
      <c r="X48" s="542"/>
      <c r="Y48" s="542"/>
      <c r="Z48" s="542"/>
    </row>
    <row r="49" spans="1:26" ht="15.75" customHeight="1">
      <c r="A49" s="542"/>
      <c r="B49" s="542"/>
      <c r="C49" s="542"/>
      <c r="D49" s="542"/>
      <c r="E49" s="542"/>
      <c r="F49" s="542"/>
      <c r="G49" s="542"/>
      <c r="H49" s="542"/>
      <c r="I49" s="542"/>
      <c r="J49" s="542"/>
      <c r="K49" s="542"/>
      <c r="L49" s="542"/>
      <c r="M49" s="542"/>
      <c r="N49" s="542"/>
      <c r="O49" s="542"/>
      <c r="P49" s="542"/>
      <c r="Q49" s="542"/>
      <c r="R49" s="542"/>
      <c r="S49" s="542"/>
      <c r="T49" s="542"/>
      <c r="U49" s="542"/>
      <c r="V49" s="542"/>
      <c r="W49" s="542"/>
      <c r="X49" s="542"/>
      <c r="Y49" s="542"/>
      <c r="Z49" s="542"/>
    </row>
    <row r="50" spans="1:26" ht="15.75" customHeight="1">
      <c r="A50" s="542"/>
      <c r="B50" s="542"/>
      <c r="C50" s="542"/>
      <c r="D50" s="542"/>
      <c r="E50" s="542"/>
      <c r="F50" s="542"/>
      <c r="G50" s="542"/>
      <c r="H50" s="542"/>
      <c r="I50" s="542"/>
      <c r="J50" s="542"/>
      <c r="K50" s="542"/>
      <c r="L50" s="542"/>
      <c r="M50" s="542"/>
      <c r="N50" s="542"/>
      <c r="O50" s="542"/>
      <c r="P50" s="542"/>
      <c r="Q50" s="542"/>
      <c r="R50" s="542"/>
      <c r="S50" s="542"/>
      <c r="T50" s="542"/>
      <c r="U50" s="542"/>
      <c r="V50" s="542"/>
      <c r="W50" s="542"/>
      <c r="X50" s="542"/>
      <c r="Y50" s="542"/>
      <c r="Z50" s="542"/>
    </row>
    <row r="51" spans="1:26" ht="15.75" customHeight="1">
      <c r="A51" s="542"/>
      <c r="B51" s="542"/>
      <c r="C51" s="542"/>
      <c r="D51" s="542"/>
      <c r="E51" s="542"/>
      <c r="F51" s="542"/>
      <c r="G51" s="542"/>
      <c r="H51" s="542"/>
      <c r="I51" s="542"/>
      <c r="J51" s="542"/>
      <c r="K51" s="542"/>
      <c r="L51" s="542"/>
      <c r="M51" s="542"/>
      <c r="N51" s="542"/>
      <c r="O51" s="542"/>
      <c r="P51" s="542"/>
      <c r="Q51" s="542"/>
      <c r="R51" s="542"/>
      <c r="S51" s="542"/>
      <c r="T51" s="542"/>
      <c r="U51" s="542"/>
      <c r="V51" s="542"/>
      <c r="W51" s="542"/>
      <c r="X51" s="542"/>
      <c r="Y51" s="542"/>
      <c r="Z51" s="542"/>
    </row>
    <row r="52" spans="1:26" ht="15.75" customHeight="1">
      <c r="A52" s="542"/>
      <c r="B52" s="542"/>
      <c r="C52" s="542"/>
      <c r="D52" s="542"/>
      <c r="E52" s="542"/>
      <c r="F52" s="542"/>
      <c r="G52" s="542"/>
      <c r="H52" s="542"/>
      <c r="I52" s="542"/>
      <c r="J52" s="542"/>
      <c r="K52" s="542"/>
      <c r="L52" s="542"/>
      <c r="M52" s="542"/>
      <c r="N52" s="542"/>
      <c r="O52" s="542"/>
      <c r="P52" s="542"/>
      <c r="Q52" s="542"/>
      <c r="R52" s="542"/>
      <c r="S52" s="542"/>
      <c r="T52" s="542"/>
      <c r="U52" s="542"/>
      <c r="V52" s="542"/>
      <c r="W52" s="542"/>
      <c r="X52" s="542"/>
      <c r="Y52" s="542"/>
      <c r="Z52" s="542"/>
    </row>
    <row r="53" spans="1:26" ht="15.75" customHeight="1">
      <c r="A53" s="542"/>
      <c r="B53" s="542"/>
      <c r="C53" s="542"/>
      <c r="D53" s="542"/>
      <c r="E53" s="542"/>
      <c r="F53" s="542"/>
      <c r="G53" s="542"/>
      <c r="H53" s="542"/>
      <c r="I53" s="542"/>
      <c r="J53" s="542"/>
      <c r="K53" s="542"/>
      <c r="L53" s="542"/>
      <c r="M53" s="542"/>
      <c r="N53" s="542"/>
      <c r="O53" s="542"/>
      <c r="P53" s="542"/>
      <c r="Q53" s="542"/>
      <c r="R53" s="542"/>
      <c r="S53" s="542"/>
      <c r="T53" s="542"/>
      <c r="U53" s="542"/>
      <c r="V53" s="542"/>
      <c r="W53" s="542"/>
      <c r="X53" s="542"/>
      <c r="Y53" s="542"/>
      <c r="Z53" s="542"/>
    </row>
    <row r="54" spans="1:26" ht="15.75" customHeight="1">
      <c r="A54" s="542"/>
      <c r="B54" s="542"/>
      <c r="C54" s="542"/>
      <c r="D54" s="542"/>
      <c r="E54" s="542"/>
      <c r="F54" s="542"/>
      <c r="G54" s="542"/>
      <c r="H54" s="542"/>
      <c r="I54" s="542"/>
      <c r="J54" s="542"/>
      <c r="K54" s="542"/>
      <c r="L54" s="542"/>
      <c r="M54" s="542"/>
      <c r="N54" s="542"/>
      <c r="O54" s="542"/>
      <c r="P54" s="542"/>
      <c r="Q54" s="542"/>
      <c r="R54" s="542"/>
      <c r="S54" s="542"/>
      <c r="T54" s="542"/>
      <c r="U54" s="542"/>
      <c r="V54" s="542"/>
      <c r="W54" s="542"/>
      <c r="X54" s="542"/>
      <c r="Y54" s="542"/>
      <c r="Z54" s="542"/>
    </row>
    <row r="55" spans="1:26" ht="15.75" customHeight="1">
      <c r="A55" s="542"/>
      <c r="B55" s="542"/>
      <c r="C55" s="542"/>
      <c r="D55" s="542"/>
      <c r="E55" s="542"/>
      <c r="F55" s="542"/>
      <c r="G55" s="542"/>
      <c r="H55" s="542"/>
      <c r="I55" s="542"/>
      <c r="J55" s="542"/>
      <c r="K55" s="542"/>
      <c r="L55" s="542"/>
      <c r="M55" s="542"/>
      <c r="N55" s="542"/>
      <c r="O55" s="542"/>
      <c r="P55" s="542"/>
      <c r="Q55" s="542"/>
      <c r="R55" s="542"/>
      <c r="S55" s="542"/>
      <c r="T55" s="542"/>
      <c r="U55" s="542"/>
      <c r="V55" s="542"/>
      <c r="W55" s="542"/>
      <c r="X55" s="542"/>
      <c r="Y55" s="542"/>
      <c r="Z55" s="542"/>
    </row>
    <row r="56" spans="1:26" ht="15.75" customHeight="1">
      <c r="A56" s="542"/>
      <c r="B56" s="542"/>
      <c r="C56" s="542"/>
      <c r="D56" s="542"/>
      <c r="E56" s="542"/>
      <c r="F56" s="542"/>
      <c r="G56" s="542"/>
      <c r="H56" s="542"/>
      <c r="I56" s="542"/>
      <c r="J56" s="542"/>
      <c r="K56" s="542"/>
      <c r="L56" s="542"/>
      <c r="M56" s="542"/>
      <c r="N56" s="542"/>
      <c r="O56" s="542"/>
      <c r="P56" s="542"/>
      <c r="Q56" s="542"/>
      <c r="R56" s="542"/>
      <c r="S56" s="542"/>
      <c r="T56" s="542"/>
      <c r="U56" s="542"/>
      <c r="V56" s="542"/>
      <c r="W56" s="542"/>
      <c r="X56" s="542"/>
      <c r="Y56" s="542"/>
      <c r="Z56" s="542"/>
    </row>
    <row r="57" spans="1:26" ht="15.75" customHeight="1">
      <c r="A57" s="542"/>
      <c r="B57" s="542"/>
      <c r="C57" s="542"/>
      <c r="D57" s="542"/>
      <c r="E57" s="542"/>
      <c r="F57" s="542"/>
      <c r="G57" s="542"/>
      <c r="H57" s="542"/>
      <c r="I57" s="542"/>
      <c r="J57" s="542"/>
      <c r="K57" s="542"/>
      <c r="L57" s="542"/>
      <c r="M57" s="542"/>
      <c r="N57" s="542"/>
      <c r="O57" s="542"/>
      <c r="P57" s="542"/>
      <c r="Q57" s="542"/>
      <c r="R57" s="542"/>
      <c r="S57" s="542"/>
      <c r="T57" s="542"/>
      <c r="U57" s="542"/>
      <c r="V57" s="542"/>
      <c r="W57" s="542"/>
      <c r="X57" s="542"/>
      <c r="Y57" s="542"/>
      <c r="Z57" s="542"/>
    </row>
    <row r="58" spans="1:26" ht="15.75" customHeight="1">
      <c r="A58" s="542"/>
      <c r="B58" s="542"/>
      <c r="C58" s="542"/>
      <c r="D58" s="542"/>
      <c r="E58" s="542"/>
      <c r="F58" s="542"/>
      <c r="G58" s="542"/>
      <c r="H58" s="542"/>
      <c r="I58" s="542"/>
      <c r="J58" s="542"/>
      <c r="K58" s="542"/>
      <c r="L58" s="542"/>
      <c r="M58" s="542"/>
      <c r="N58" s="542"/>
      <c r="O58" s="542"/>
      <c r="P58" s="542"/>
      <c r="Q58" s="542"/>
      <c r="R58" s="542"/>
      <c r="S58" s="542"/>
      <c r="T58" s="542"/>
      <c r="U58" s="542"/>
      <c r="V58" s="542"/>
      <c r="W58" s="542"/>
      <c r="X58" s="542"/>
      <c r="Y58" s="542"/>
      <c r="Z58" s="542"/>
    </row>
    <row r="59" spans="1:26" ht="15.75" customHeight="1">
      <c r="A59" s="542"/>
      <c r="B59" s="542"/>
      <c r="C59" s="542"/>
      <c r="D59" s="542"/>
      <c r="E59" s="542"/>
      <c r="F59" s="542"/>
      <c r="G59" s="542"/>
      <c r="H59" s="542"/>
      <c r="I59" s="542"/>
      <c r="J59" s="542"/>
      <c r="K59" s="542"/>
      <c r="L59" s="542"/>
      <c r="M59" s="542"/>
      <c r="N59" s="542"/>
      <c r="O59" s="542"/>
      <c r="P59" s="542"/>
      <c r="Q59" s="542"/>
      <c r="R59" s="542"/>
      <c r="S59" s="542"/>
      <c r="T59" s="542"/>
      <c r="U59" s="542"/>
      <c r="V59" s="542"/>
      <c r="W59" s="542"/>
      <c r="X59" s="542"/>
      <c r="Y59" s="542"/>
      <c r="Z59" s="542"/>
    </row>
    <row r="60" spans="1:26" ht="15.75" customHeight="1">
      <c r="A60" s="542"/>
      <c r="B60" s="542"/>
      <c r="C60" s="542"/>
      <c r="D60" s="542"/>
      <c r="E60" s="542"/>
      <c r="F60" s="542"/>
      <c r="G60" s="542"/>
      <c r="H60" s="542"/>
      <c r="I60" s="542"/>
      <c r="J60" s="542"/>
      <c r="K60" s="542"/>
      <c r="L60" s="542"/>
      <c r="M60" s="542"/>
      <c r="N60" s="542"/>
      <c r="O60" s="542"/>
      <c r="P60" s="542"/>
      <c r="Q60" s="542"/>
      <c r="R60" s="542"/>
      <c r="S60" s="542"/>
      <c r="T60" s="542"/>
      <c r="U60" s="542"/>
      <c r="V60" s="542"/>
      <c r="W60" s="542"/>
      <c r="X60" s="542"/>
      <c r="Y60" s="542"/>
      <c r="Z60" s="542"/>
    </row>
    <row r="61" spans="1:26" ht="15.75" customHeight="1">
      <c r="A61" s="542"/>
      <c r="B61" s="542"/>
      <c r="C61" s="542"/>
      <c r="D61" s="542"/>
      <c r="E61" s="542"/>
      <c r="F61" s="542"/>
      <c r="G61" s="542"/>
      <c r="H61" s="542"/>
      <c r="I61" s="542"/>
      <c r="J61" s="542"/>
      <c r="K61" s="542"/>
      <c r="L61" s="542"/>
      <c r="M61" s="542"/>
      <c r="N61" s="542"/>
      <c r="O61" s="542"/>
      <c r="P61" s="542"/>
      <c r="Q61" s="542"/>
      <c r="R61" s="542"/>
      <c r="S61" s="542"/>
      <c r="T61" s="542"/>
      <c r="U61" s="542"/>
      <c r="V61" s="542"/>
      <c r="W61" s="542"/>
      <c r="X61" s="542"/>
      <c r="Y61" s="542"/>
      <c r="Z61" s="542"/>
    </row>
    <row r="62" spans="1:26" ht="15.75" customHeight="1">
      <c r="A62" s="542"/>
      <c r="B62" s="542"/>
      <c r="C62" s="542"/>
      <c r="D62" s="542"/>
      <c r="E62" s="542"/>
      <c r="F62" s="542"/>
      <c r="G62" s="542"/>
      <c r="H62" s="542"/>
      <c r="I62" s="542"/>
      <c r="J62" s="542"/>
      <c r="K62" s="542"/>
      <c r="L62" s="542"/>
      <c r="M62" s="542"/>
      <c r="N62" s="542"/>
      <c r="O62" s="542"/>
      <c r="P62" s="542"/>
      <c r="Q62" s="542"/>
      <c r="R62" s="542"/>
      <c r="S62" s="542"/>
      <c r="T62" s="542"/>
      <c r="U62" s="542"/>
      <c r="V62" s="542"/>
      <c r="W62" s="542"/>
      <c r="X62" s="542"/>
      <c r="Y62" s="542"/>
      <c r="Z62" s="542"/>
    </row>
    <row r="63" spans="1:26" ht="15.75" customHeight="1">
      <c r="A63" s="542"/>
      <c r="B63" s="542"/>
      <c r="C63" s="542"/>
      <c r="D63" s="542"/>
      <c r="E63" s="542"/>
      <c r="F63" s="542"/>
      <c r="G63" s="542"/>
      <c r="H63" s="542"/>
      <c r="I63" s="542"/>
      <c r="J63" s="542"/>
      <c r="K63" s="542"/>
      <c r="L63" s="542"/>
      <c r="M63" s="542"/>
      <c r="N63" s="542"/>
      <c r="O63" s="542"/>
      <c r="P63" s="542"/>
      <c r="Q63" s="542"/>
      <c r="R63" s="542"/>
      <c r="S63" s="542"/>
      <c r="T63" s="542"/>
      <c r="U63" s="542"/>
      <c r="V63" s="542"/>
      <c r="W63" s="542"/>
      <c r="X63" s="542"/>
      <c r="Y63" s="542"/>
      <c r="Z63" s="542"/>
    </row>
    <row r="64" spans="1:26" ht="15.75" customHeight="1">
      <c r="A64" s="542"/>
      <c r="B64" s="542"/>
      <c r="C64" s="542"/>
      <c r="D64" s="542"/>
      <c r="E64" s="542"/>
      <c r="F64" s="542"/>
      <c r="G64" s="542"/>
      <c r="H64" s="542"/>
      <c r="I64" s="542"/>
      <c r="J64" s="542"/>
      <c r="K64" s="542"/>
      <c r="L64" s="542"/>
      <c r="M64" s="542"/>
      <c r="N64" s="542"/>
      <c r="O64" s="542"/>
      <c r="P64" s="542"/>
      <c r="Q64" s="542"/>
      <c r="R64" s="542"/>
      <c r="S64" s="542"/>
      <c r="T64" s="542"/>
      <c r="U64" s="542"/>
      <c r="V64" s="542"/>
      <c r="W64" s="542"/>
      <c r="X64" s="542"/>
      <c r="Y64" s="542"/>
      <c r="Z64" s="542"/>
    </row>
    <row r="65" spans="1:26" ht="15.75" customHeight="1">
      <c r="A65" s="542"/>
      <c r="B65" s="542"/>
      <c r="C65" s="542"/>
      <c r="D65" s="542"/>
      <c r="E65" s="542"/>
      <c r="F65" s="542"/>
      <c r="G65" s="542"/>
      <c r="H65" s="542"/>
      <c r="I65" s="542"/>
      <c r="J65" s="542"/>
      <c r="K65" s="542"/>
      <c r="L65" s="542"/>
      <c r="M65" s="542"/>
      <c r="N65" s="542"/>
      <c r="O65" s="542"/>
      <c r="P65" s="542"/>
      <c r="Q65" s="542"/>
      <c r="R65" s="542"/>
      <c r="S65" s="542"/>
      <c r="T65" s="542"/>
      <c r="U65" s="542"/>
      <c r="V65" s="542"/>
      <c r="W65" s="542"/>
      <c r="X65" s="542"/>
      <c r="Y65" s="542"/>
      <c r="Z65" s="542"/>
    </row>
    <row r="66" spans="1:26" ht="15.75" customHeight="1">
      <c r="A66" s="542"/>
      <c r="B66" s="542"/>
      <c r="C66" s="542"/>
      <c r="D66" s="542"/>
      <c r="E66" s="542"/>
      <c r="F66" s="542"/>
      <c r="G66" s="542"/>
      <c r="H66" s="542"/>
      <c r="I66" s="542"/>
      <c r="J66" s="542"/>
      <c r="K66" s="542"/>
      <c r="L66" s="542"/>
      <c r="M66" s="542"/>
      <c r="N66" s="542"/>
      <c r="O66" s="542"/>
      <c r="P66" s="542"/>
      <c r="Q66" s="542"/>
      <c r="R66" s="542"/>
      <c r="S66" s="542"/>
      <c r="T66" s="542"/>
      <c r="U66" s="542"/>
      <c r="V66" s="542"/>
      <c r="W66" s="542"/>
      <c r="X66" s="542"/>
      <c r="Y66" s="542"/>
      <c r="Z66" s="542"/>
    </row>
    <row r="67" spans="1:26" ht="15.75" customHeight="1">
      <c r="A67" s="542"/>
      <c r="B67" s="542"/>
      <c r="C67" s="542"/>
      <c r="D67" s="542"/>
      <c r="E67" s="542"/>
      <c r="F67" s="542"/>
      <c r="G67" s="542"/>
      <c r="H67" s="542"/>
      <c r="I67" s="542"/>
      <c r="J67" s="542"/>
      <c r="K67" s="542"/>
      <c r="L67" s="542"/>
      <c r="M67" s="542"/>
      <c r="N67" s="542"/>
      <c r="O67" s="542"/>
      <c r="P67" s="542"/>
      <c r="Q67" s="542"/>
      <c r="R67" s="542"/>
      <c r="S67" s="542"/>
      <c r="T67" s="542"/>
      <c r="U67" s="542"/>
      <c r="V67" s="542"/>
      <c r="W67" s="542"/>
      <c r="X67" s="542"/>
      <c r="Y67" s="542"/>
      <c r="Z67" s="542"/>
    </row>
    <row r="68" spans="1:26" ht="15.75" customHeight="1">
      <c r="A68" s="542"/>
      <c r="B68" s="542"/>
      <c r="C68" s="542"/>
      <c r="D68" s="542"/>
      <c r="E68" s="542"/>
      <c r="F68" s="542"/>
      <c r="G68" s="542"/>
      <c r="H68" s="542"/>
      <c r="I68" s="542"/>
      <c r="J68" s="542"/>
      <c r="K68" s="542"/>
      <c r="L68" s="542"/>
      <c r="M68" s="542"/>
      <c r="N68" s="542"/>
      <c r="O68" s="542"/>
      <c r="P68" s="542"/>
      <c r="Q68" s="542"/>
      <c r="R68" s="542"/>
      <c r="S68" s="542"/>
      <c r="T68" s="542"/>
      <c r="U68" s="542"/>
      <c r="V68" s="542"/>
      <c r="W68" s="542"/>
      <c r="X68" s="542"/>
      <c r="Y68" s="542"/>
      <c r="Z68" s="542"/>
    </row>
    <row r="69" spans="1:26" ht="15.75" customHeight="1">
      <c r="A69" s="542"/>
      <c r="B69" s="542"/>
      <c r="C69" s="542"/>
      <c r="D69" s="542"/>
      <c r="E69" s="542"/>
      <c r="F69" s="542"/>
      <c r="G69" s="542"/>
      <c r="H69" s="542"/>
      <c r="I69" s="542"/>
      <c r="J69" s="542"/>
      <c r="K69" s="542"/>
      <c r="L69" s="542"/>
      <c r="M69" s="542"/>
      <c r="N69" s="542"/>
      <c r="O69" s="542"/>
      <c r="P69" s="542"/>
      <c r="Q69" s="542"/>
      <c r="R69" s="542"/>
      <c r="S69" s="542"/>
      <c r="T69" s="542"/>
      <c r="U69" s="542"/>
      <c r="V69" s="542"/>
      <c r="W69" s="542"/>
      <c r="X69" s="542"/>
      <c r="Y69" s="542"/>
      <c r="Z69" s="542"/>
    </row>
    <row r="70" spans="1:26" ht="15.75" customHeight="1">
      <c r="A70" s="542"/>
      <c r="B70" s="542"/>
      <c r="C70" s="542"/>
      <c r="D70" s="542"/>
      <c r="E70" s="542"/>
      <c r="F70" s="542"/>
      <c r="G70" s="542"/>
      <c r="H70" s="542"/>
      <c r="I70" s="542"/>
      <c r="J70" s="542"/>
      <c r="K70" s="542"/>
      <c r="L70" s="542"/>
      <c r="M70" s="542"/>
      <c r="N70" s="542"/>
      <c r="O70" s="542"/>
      <c r="P70" s="542"/>
      <c r="Q70" s="542"/>
      <c r="R70" s="542"/>
      <c r="S70" s="542"/>
      <c r="T70" s="542"/>
      <c r="U70" s="542"/>
      <c r="V70" s="542"/>
      <c r="W70" s="542"/>
      <c r="X70" s="542"/>
      <c r="Y70" s="542"/>
      <c r="Z70" s="542"/>
    </row>
    <row r="71" spans="1:26" ht="15.75" customHeight="1">
      <c r="A71" s="542"/>
      <c r="B71" s="542"/>
      <c r="C71" s="542"/>
      <c r="D71" s="542"/>
      <c r="E71" s="542"/>
      <c r="F71" s="542"/>
      <c r="G71" s="542"/>
      <c r="H71" s="542"/>
      <c r="I71" s="542"/>
      <c r="J71" s="542"/>
      <c r="K71" s="542"/>
      <c r="L71" s="542"/>
      <c r="M71" s="542"/>
      <c r="N71" s="542"/>
      <c r="O71" s="542"/>
      <c r="P71" s="542"/>
      <c r="Q71" s="542"/>
      <c r="R71" s="542"/>
      <c r="S71" s="542"/>
      <c r="T71" s="542"/>
      <c r="U71" s="542"/>
      <c r="V71" s="542"/>
      <c r="W71" s="542"/>
      <c r="X71" s="542"/>
      <c r="Y71" s="542"/>
      <c r="Z71" s="542"/>
    </row>
    <row r="72" spans="1:26" ht="15.75" customHeight="1">
      <c r="A72" s="542"/>
      <c r="B72" s="542"/>
      <c r="C72" s="542"/>
      <c r="D72" s="542"/>
      <c r="E72" s="542"/>
      <c r="F72" s="542"/>
      <c r="G72" s="542"/>
      <c r="H72" s="542"/>
      <c r="I72" s="542"/>
      <c r="J72" s="542"/>
      <c r="K72" s="542"/>
      <c r="L72" s="542"/>
      <c r="M72" s="542"/>
      <c r="N72" s="542"/>
      <c r="O72" s="542"/>
      <c r="P72" s="542"/>
      <c r="Q72" s="542"/>
      <c r="R72" s="542"/>
      <c r="S72" s="542"/>
      <c r="T72" s="542"/>
      <c r="U72" s="542"/>
      <c r="V72" s="542"/>
      <c r="W72" s="542"/>
      <c r="X72" s="542"/>
      <c r="Y72" s="542"/>
      <c r="Z72" s="542"/>
    </row>
    <row r="73" spans="1:26" ht="15.75" customHeight="1">
      <c r="A73" s="542"/>
      <c r="B73" s="542"/>
      <c r="C73" s="542"/>
      <c r="D73" s="542"/>
      <c r="E73" s="542"/>
      <c r="F73" s="542"/>
      <c r="G73" s="542"/>
      <c r="H73" s="542"/>
      <c r="I73" s="542"/>
      <c r="J73" s="542"/>
      <c r="K73" s="542"/>
      <c r="L73" s="542"/>
      <c r="M73" s="542"/>
      <c r="N73" s="542"/>
      <c r="O73" s="542"/>
      <c r="P73" s="542"/>
      <c r="Q73" s="542"/>
      <c r="R73" s="542"/>
      <c r="S73" s="542"/>
      <c r="T73" s="542"/>
      <c r="U73" s="542"/>
      <c r="V73" s="542"/>
      <c r="W73" s="542"/>
      <c r="X73" s="542"/>
      <c r="Y73" s="542"/>
      <c r="Z73" s="542"/>
    </row>
    <row r="74" spans="1:26" ht="15.75" customHeight="1">
      <c r="A74" s="542"/>
      <c r="B74" s="542"/>
      <c r="C74" s="542"/>
      <c r="D74" s="542"/>
      <c r="E74" s="542"/>
      <c r="F74" s="542"/>
      <c r="G74" s="542"/>
      <c r="H74" s="542"/>
      <c r="I74" s="542"/>
      <c r="J74" s="542"/>
      <c r="K74" s="542"/>
      <c r="L74" s="542"/>
      <c r="M74" s="542"/>
      <c r="N74" s="542"/>
      <c r="O74" s="542"/>
      <c r="P74" s="542"/>
      <c r="Q74" s="542"/>
      <c r="R74" s="542"/>
      <c r="S74" s="542"/>
      <c r="T74" s="542"/>
      <c r="U74" s="542"/>
      <c r="V74" s="542"/>
      <c r="W74" s="542"/>
      <c r="X74" s="542"/>
      <c r="Y74" s="542"/>
      <c r="Z74" s="542"/>
    </row>
    <row r="75" spans="1:26" ht="15.75" customHeight="1">
      <c r="A75" s="542"/>
      <c r="B75" s="542"/>
      <c r="C75" s="542"/>
      <c r="D75" s="542"/>
      <c r="E75" s="542"/>
      <c r="F75" s="542"/>
      <c r="G75" s="542"/>
      <c r="H75" s="542"/>
      <c r="I75" s="542"/>
      <c r="J75" s="542"/>
      <c r="K75" s="542"/>
      <c r="L75" s="542"/>
      <c r="M75" s="542"/>
      <c r="N75" s="542"/>
      <c r="O75" s="542"/>
      <c r="P75" s="542"/>
      <c r="Q75" s="542"/>
      <c r="R75" s="542"/>
      <c r="S75" s="542"/>
      <c r="T75" s="542"/>
      <c r="U75" s="542"/>
      <c r="V75" s="542"/>
      <c r="W75" s="542"/>
      <c r="X75" s="542"/>
      <c r="Y75" s="542"/>
      <c r="Z75" s="542"/>
    </row>
    <row r="76" spans="1:26" ht="15.75" customHeight="1">
      <c r="A76" s="542"/>
      <c r="B76" s="542"/>
      <c r="C76" s="542"/>
      <c r="D76" s="542"/>
      <c r="E76" s="542"/>
      <c r="F76" s="542"/>
      <c r="G76" s="542"/>
      <c r="H76" s="542"/>
      <c r="I76" s="542"/>
      <c r="J76" s="542"/>
      <c r="K76" s="542"/>
      <c r="L76" s="542"/>
      <c r="M76" s="542"/>
      <c r="N76" s="542"/>
      <c r="O76" s="542"/>
      <c r="P76" s="542"/>
      <c r="Q76" s="542"/>
      <c r="R76" s="542"/>
      <c r="S76" s="542"/>
      <c r="T76" s="542"/>
      <c r="U76" s="542"/>
      <c r="V76" s="542"/>
      <c r="W76" s="542"/>
      <c r="X76" s="542"/>
      <c r="Y76" s="542"/>
      <c r="Z76" s="542"/>
    </row>
    <row r="77" spans="1:26" ht="15.75" customHeight="1">
      <c r="A77" s="542"/>
      <c r="B77" s="542"/>
      <c r="C77" s="542"/>
      <c r="D77" s="542"/>
      <c r="E77" s="542"/>
      <c r="F77" s="542"/>
      <c r="G77" s="542"/>
      <c r="H77" s="542"/>
      <c r="I77" s="542"/>
      <c r="J77" s="542"/>
      <c r="K77" s="542"/>
      <c r="L77" s="542"/>
      <c r="M77" s="542"/>
      <c r="N77" s="542"/>
      <c r="O77" s="542"/>
      <c r="P77" s="542"/>
      <c r="Q77" s="542"/>
      <c r="R77" s="542"/>
      <c r="S77" s="542"/>
      <c r="T77" s="542"/>
      <c r="U77" s="542"/>
      <c r="V77" s="542"/>
      <c r="W77" s="542"/>
      <c r="X77" s="542"/>
      <c r="Y77" s="542"/>
      <c r="Z77" s="542"/>
    </row>
    <row r="78" spans="1:26" ht="15.75" customHeight="1">
      <c r="A78" s="542"/>
      <c r="B78" s="542"/>
      <c r="C78" s="542"/>
      <c r="D78" s="542"/>
      <c r="E78" s="542"/>
      <c r="F78" s="542"/>
      <c r="G78" s="542"/>
      <c r="H78" s="542"/>
      <c r="I78" s="542"/>
      <c r="J78" s="542"/>
      <c r="K78" s="542"/>
      <c r="L78" s="542"/>
      <c r="M78" s="542"/>
      <c r="N78" s="542"/>
      <c r="O78" s="542"/>
      <c r="P78" s="542"/>
      <c r="Q78" s="542"/>
      <c r="R78" s="542"/>
      <c r="S78" s="542"/>
      <c r="T78" s="542"/>
      <c r="U78" s="542"/>
      <c r="V78" s="542"/>
      <c r="W78" s="542"/>
      <c r="X78" s="542"/>
      <c r="Y78" s="542"/>
      <c r="Z78" s="542"/>
    </row>
    <row r="79" spans="1:26" ht="15.75" customHeight="1">
      <c r="A79" s="542"/>
      <c r="B79" s="542"/>
      <c r="C79" s="542"/>
      <c r="D79" s="542"/>
      <c r="E79" s="542"/>
      <c r="F79" s="542"/>
      <c r="G79" s="542"/>
      <c r="H79" s="542"/>
      <c r="I79" s="542"/>
      <c r="J79" s="542"/>
      <c r="K79" s="542"/>
      <c r="L79" s="542"/>
      <c r="M79" s="542"/>
      <c r="N79" s="542"/>
      <c r="O79" s="542"/>
      <c r="P79" s="542"/>
      <c r="Q79" s="542"/>
      <c r="R79" s="542"/>
      <c r="S79" s="542"/>
      <c r="T79" s="542"/>
      <c r="U79" s="542"/>
      <c r="V79" s="542"/>
      <c r="W79" s="542"/>
      <c r="X79" s="542"/>
      <c r="Y79" s="542"/>
      <c r="Z79" s="542"/>
    </row>
    <row r="80" spans="1:26" ht="15.75" customHeight="1">
      <c r="A80" s="542"/>
      <c r="B80" s="542"/>
      <c r="C80" s="542"/>
      <c r="D80" s="542"/>
      <c r="E80" s="542"/>
      <c r="F80" s="542"/>
      <c r="G80" s="542"/>
      <c r="H80" s="542"/>
      <c r="I80" s="542"/>
      <c r="J80" s="542"/>
      <c r="K80" s="542"/>
      <c r="L80" s="542"/>
      <c r="M80" s="542"/>
      <c r="N80" s="542"/>
      <c r="O80" s="542"/>
      <c r="P80" s="542"/>
      <c r="Q80" s="542"/>
      <c r="R80" s="542"/>
      <c r="S80" s="542"/>
      <c r="T80" s="542"/>
      <c r="U80" s="542"/>
      <c r="V80" s="542"/>
      <c r="W80" s="542"/>
      <c r="X80" s="542"/>
      <c r="Y80" s="542"/>
      <c r="Z80" s="542"/>
    </row>
    <row r="81" spans="1:26" ht="15.75" customHeight="1">
      <c r="A81" s="542"/>
      <c r="B81" s="542"/>
      <c r="C81" s="542"/>
      <c r="D81" s="542"/>
      <c r="E81" s="542"/>
      <c r="F81" s="542"/>
      <c r="G81" s="542"/>
      <c r="H81" s="542"/>
      <c r="I81" s="542"/>
      <c r="J81" s="542"/>
      <c r="K81" s="542"/>
      <c r="L81" s="542"/>
      <c r="M81" s="542"/>
      <c r="N81" s="542"/>
      <c r="O81" s="542"/>
      <c r="P81" s="542"/>
      <c r="Q81" s="542"/>
      <c r="R81" s="542"/>
      <c r="S81" s="542"/>
      <c r="T81" s="542"/>
      <c r="U81" s="542"/>
      <c r="V81" s="542"/>
      <c r="W81" s="542"/>
      <c r="X81" s="542"/>
      <c r="Y81" s="542"/>
      <c r="Z81" s="542"/>
    </row>
    <row r="82" spans="1:26" ht="15.75" customHeight="1">
      <c r="A82" s="542"/>
      <c r="B82" s="542"/>
      <c r="C82" s="542"/>
      <c r="D82" s="542"/>
      <c r="E82" s="542"/>
      <c r="F82" s="542"/>
      <c r="G82" s="542"/>
      <c r="H82" s="542"/>
      <c r="I82" s="542"/>
      <c r="J82" s="542"/>
      <c r="K82" s="542"/>
      <c r="L82" s="542"/>
      <c r="M82" s="542"/>
      <c r="N82" s="542"/>
      <c r="O82" s="542"/>
      <c r="P82" s="542"/>
      <c r="Q82" s="542"/>
      <c r="R82" s="542"/>
      <c r="S82" s="542"/>
      <c r="T82" s="542"/>
      <c r="U82" s="542"/>
      <c r="V82" s="542"/>
      <c r="W82" s="542"/>
      <c r="X82" s="542"/>
      <c r="Y82" s="542"/>
      <c r="Z82" s="542"/>
    </row>
    <row r="83" spans="1:26" ht="15.75" customHeight="1">
      <c r="A83" s="542"/>
      <c r="B83" s="542"/>
      <c r="C83" s="542"/>
      <c r="D83" s="542"/>
      <c r="E83" s="542"/>
      <c r="F83" s="542"/>
      <c r="G83" s="542"/>
      <c r="H83" s="542"/>
      <c r="I83" s="542"/>
      <c r="J83" s="542"/>
      <c r="K83" s="542"/>
      <c r="L83" s="542"/>
      <c r="M83" s="542"/>
      <c r="N83" s="542"/>
      <c r="O83" s="542"/>
      <c r="P83" s="542"/>
      <c r="Q83" s="542"/>
      <c r="R83" s="542"/>
      <c r="S83" s="542"/>
      <c r="T83" s="542"/>
      <c r="U83" s="542"/>
      <c r="V83" s="542"/>
      <c r="W83" s="542"/>
      <c r="X83" s="542"/>
      <c r="Y83" s="542"/>
      <c r="Z83" s="542"/>
    </row>
    <row r="84" spans="1:26" ht="15.75" customHeight="1">
      <c r="A84" s="542"/>
      <c r="B84" s="542"/>
      <c r="C84" s="542"/>
      <c r="D84" s="542"/>
      <c r="E84" s="542"/>
      <c r="F84" s="542"/>
      <c r="G84" s="542"/>
      <c r="H84" s="542"/>
      <c r="I84" s="542"/>
      <c r="J84" s="542"/>
      <c r="K84" s="542"/>
      <c r="L84" s="542"/>
      <c r="M84" s="542"/>
      <c r="N84" s="542"/>
      <c r="O84" s="542"/>
      <c r="P84" s="542"/>
      <c r="Q84" s="542"/>
      <c r="R84" s="542"/>
      <c r="S84" s="542"/>
      <c r="T84" s="542"/>
      <c r="U84" s="542"/>
      <c r="V84" s="542"/>
      <c r="W84" s="542"/>
      <c r="X84" s="542"/>
      <c r="Y84" s="542"/>
      <c r="Z84" s="542"/>
    </row>
    <row r="85" spans="1:26" ht="15.75" customHeight="1">
      <c r="A85" s="542"/>
      <c r="B85" s="542"/>
      <c r="C85" s="542"/>
      <c r="D85" s="542"/>
      <c r="E85" s="542"/>
      <c r="F85" s="542"/>
      <c r="G85" s="542"/>
      <c r="H85" s="542"/>
      <c r="I85" s="542"/>
      <c r="J85" s="542"/>
      <c r="K85" s="542"/>
      <c r="L85" s="542"/>
      <c r="M85" s="542"/>
      <c r="N85" s="542"/>
      <c r="O85" s="542"/>
      <c r="P85" s="542"/>
      <c r="Q85" s="542"/>
      <c r="R85" s="542"/>
      <c r="S85" s="542"/>
      <c r="T85" s="542"/>
      <c r="U85" s="542"/>
      <c r="V85" s="542"/>
      <c r="W85" s="542"/>
      <c r="X85" s="542"/>
      <c r="Y85" s="542"/>
      <c r="Z85" s="542"/>
    </row>
    <row r="86" spans="1:26" ht="15.75" customHeight="1">
      <c r="A86" s="542"/>
      <c r="B86" s="542"/>
      <c r="C86" s="542"/>
      <c r="D86" s="542"/>
      <c r="E86" s="542"/>
      <c r="F86" s="542"/>
      <c r="G86" s="542"/>
      <c r="H86" s="542"/>
      <c r="I86" s="542"/>
      <c r="J86" s="542"/>
      <c r="K86" s="542"/>
      <c r="L86" s="542"/>
      <c r="M86" s="542"/>
      <c r="N86" s="542"/>
      <c r="O86" s="542"/>
      <c r="P86" s="542"/>
      <c r="Q86" s="542"/>
      <c r="R86" s="542"/>
      <c r="S86" s="542"/>
      <c r="T86" s="542"/>
      <c r="U86" s="542"/>
      <c r="V86" s="542"/>
      <c r="W86" s="542"/>
      <c r="X86" s="542"/>
      <c r="Y86" s="542"/>
      <c r="Z86" s="542"/>
    </row>
    <row r="87" spans="1:26" ht="15.75" customHeight="1">
      <c r="A87" s="542"/>
      <c r="B87" s="542"/>
      <c r="C87" s="542"/>
      <c r="D87" s="542"/>
      <c r="E87" s="542"/>
      <c r="F87" s="542"/>
      <c r="G87" s="542"/>
      <c r="H87" s="542"/>
      <c r="I87" s="542"/>
      <c r="J87" s="542"/>
      <c r="K87" s="542"/>
      <c r="L87" s="542"/>
      <c r="M87" s="542"/>
      <c r="N87" s="542"/>
      <c r="O87" s="542"/>
      <c r="P87" s="542"/>
      <c r="Q87" s="542"/>
      <c r="R87" s="542"/>
      <c r="S87" s="542"/>
      <c r="T87" s="542"/>
      <c r="U87" s="542"/>
      <c r="V87" s="542"/>
      <c r="W87" s="542"/>
      <c r="X87" s="542"/>
      <c r="Y87" s="542"/>
      <c r="Z87" s="542"/>
    </row>
    <row r="88" spans="1:26" ht="15.75" customHeight="1">
      <c r="A88" s="542"/>
      <c r="B88" s="542"/>
      <c r="C88" s="542"/>
      <c r="D88" s="542"/>
      <c r="E88" s="542"/>
      <c r="F88" s="542"/>
      <c r="G88" s="542"/>
      <c r="H88" s="542"/>
      <c r="I88" s="542"/>
      <c r="J88" s="542"/>
      <c r="K88" s="542"/>
      <c r="L88" s="542"/>
      <c r="M88" s="542"/>
      <c r="N88" s="542"/>
      <c r="O88" s="542"/>
      <c r="P88" s="542"/>
      <c r="Q88" s="542"/>
      <c r="R88" s="542"/>
      <c r="S88" s="542"/>
      <c r="T88" s="542"/>
      <c r="U88" s="542"/>
      <c r="V88" s="542"/>
      <c r="W88" s="542"/>
      <c r="X88" s="542"/>
      <c r="Y88" s="542"/>
      <c r="Z88" s="542"/>
    </row>
    <row r="89" spans="1:26" ht="15.75" customHeight="1">
      <c r="A89" s="542"/>
      <c r="B89" s="542"/>
      <c r="C89" s="542"/>
      <c r="D89" s="542"/>
      <c r="E89" s="542"/>
      <c r="F89" s="542"/>
      <c r="G89" s="542"/>
      <c r="H89" s="542"/>
      <c r="I89" s="542"/>
      <c r="J89" s="542"/>
      <c r="K89" s="542"/>
      <c r="L89" s="542"/>
      <c r="M89" s="542"/>
      <c r="N89" s="542"/>
      <c r="O89" s="542"/>
      <c r="P89" s="542"/>
      <c r="Q89" s="542"/>
      <c r="R89" s="542"/>
      <c r="S89" s="542"/>
      <c r="T89" s="542"/>
      <c r="U89" s="542"/>
      <c r="V89" s="542"/>
      <c r="W89" s="542"/>
      <c r="X89" s="542"/>
      <c r="Y89" s="542"/>
      <c r="Z89" s="542"/>
    </row>
    <row r="90" spans="1:26" ht="15.75" customHeight="1">
      <c r="A90" s="542"/>
      <c r="B90" s="542"/>
      <c r="C90" s="542"/>
      <c r="D90" s="542"/>
      <c r="E90" s="542"/>
      <c r="F90" s="542"/>
      <c r="G90" s="542"/>
      <c r="H90" s="542"/>
      <c r="I90" s="542"/>
      <c r="J90" s="542"/>
      <c r="K90" s="542"/>
      <c r="L90" s="542"/>
      <c r="M90" s="542"/>
      <c r="N90" s="542"/>
      <c r="O90" s="542"/>
      <c r="P90" s="542"/>
      <c r="Q90" s="542"/>
      <c r="R90" s="542"/>
      <c r="S90" s="542"/>
      <c r="T90" s="542"/>
      <c r="U90" s="542"/>
      <c r="V90" s="542"/>
      <c r="W90" s="542"/>
      <c r="X90" s="542"/>
      <c r="Y90" s="542"/>
      <c r="Z90" s="542"/>
    </row>
    <row r="91" spans="1:26" ht="15.75" customHeight="1">
      <c r="A91" s="542"/>
      <c r="B91" s="542"/>
      <c r="C91" s="542"/>
      <c r="D91" s="542"/>
      <c r="E91" s="542"/>
      <c r="F91" s="542"/>
      <c r="G91" s="542"/>
      <c r="H91" s="542"/>
      <c r="I91" s="542"/>
      <c r="J91" s="542"/>
      <c r="K91" s="542"/>
      <c r="L91" s="542"/>
      <c r="M91" s="542"/>
      <c r="N91" s="542"/>
      <c r="O91" s="542"/>
      <c r="P91" s="542"/>
      <c r="Q91" s="542"/>
      <c r="R91" s="542"/>
      <c r="S91" s="542"/>
      <c r="T91" s="542"/>
      <c r="U91" s="542"/>
      <c r="V91" s="542"/>
      <c r="W91" s="542"/>
      <c r="X91" s="542"/>
      <c r="Y91" s="542"/>
      <c r="Z91" s="542"/>
    </row>
    <row r="92" spans="1:26" ht="15.75" customHeight="1">
      <c r="A92" s="542"/>
      <c r="B92" s="542"/>
      <c r="C92" s="542"/>
      <c r="D92" s="542"/>
      <c r="E92" s="542"/>
      <c r="F92" s="542"/>
      <c r="G92" s="542"/>
      <c r="H92" s="542"/>
      <c r="I92" s="542"/>
      <c r="J92" s="542"/>
      <c r="K92" s="542"/>
      <c r="L92" s="542"/>
      <c r="M92" s="542"/>
      <c r="N92" s="542"/>
      <c r="O92" s="542"/>
      <c r="P92" s="542"/>
      <c r="Q92" s="542"/>
      <c r="R92" s="542"/>
      <c r="S92" s="542"/>
      <c r="T92" s="542"/>
      <c r="U92" s="542"/>
      <c r="V92" s="542"/>
      <c r="W92" s="542"/>
      <c r="X92" s="542"/>
      <c r="Y92" s="542"/>
      <c r="Z92" s="542"/>
    </row>
    <row r="93" spans="1:26" ht="15.75" customHeight="1">
      <c r="A93" s="542"/>
      <c r="B93" s="542"/>
      <c r="C93" s="542"/>
      <c r="D93" s="542"/>
      <c r="E93" s="542"/>
      <c r="F93" s="542"/>
      <c r="G93" s="542"/>
      <c r="H93" s="542"/>
      <c r="I93" s="542"/>
      <c r="J93" s="542"/>
      <c r="K93" s="542"/>
      <c r="L93" s="542"/>
      <c r="M93" s="542"/>
      <c r="N93" s="542"/>
      <c r="O93" s="542"/>
      <c r="P93" s="542"/>
      <c r="Q93" s="542"/>
      <c r="R93" s="542"/>
      <c r="S93" s="542"/>
      <c r="T93" s="542"/>
      <c r="U93" s="542"/>
      <c r="V93" s="542"/>
      <c r="W93" s="542"/>
      <c r="X93" s="542"/>
      <c r="Y93" s="542"/>
      <c r="Z93" s="542"/>
    </row>
    <row r="94" spans="1:26" ht="15.75" customHeight="1">
      <c r="A94" s="542"/>
      <c r="B94" s="542"/>
      <c r="C94" s="542"/>
      <c r="D94" s="542"/>
      <c r="E94" s="542"/>
      <c r="F94" s="542"/>
      <c r="G94" s="542"/>
      <c r="H94" s="542"/>
      <c r="I94" s="542"/>
      <c r="J94" s="542"/>
      <c r="K94" s="542"/>
      <c r="L94" s="542"/>
      <c r="M94" s="542"/>
      <c r="N94" s="542"/>
      <c r="O94" s="542"/>
      <c r="P94" s="542"/>
      <c r="Q94" s="542"/>
      <c r="R94" s="542"/>
      <c r="S94" s="542"/>
      <c r="T94" s="542"/>
      <c r="U94" s="542"/>
      <c r="V94" s="542"/>
      <c r="W94" s="542"/>
      <c r="X94" s="542"/>
      <c r="Y94" s="542"/>
      <c r="Z94" s="542"/>
    </row>
    <row r="95" spans="1:26" ht="15.75" customHeight="1">
      <c r="A95" s="542"/>
      <c r="B95" s="542"/>
      <c r="C95" s="542"/>
      <c r="D95" s="542"/>
      <c r="E95" s="542"/>
      <c r="F95" s="542"/>
      <c r="G95" s="542"/>
      <c r="H95" s="542"/>
      <c r="I95" s="542"/>
      <c r="J95" s="542"/>
      <c r="K95" s="542"/>
      <c r="L95" s="542"/>
      <c r="M95" s="542"/>
      <c r="N95" s="542"/>
      <c r="O95" s="542"/>
      <c r="P95" s="542"/>
      <c r="Q95" s="542"/>
      <c r="R95" s="542"/>
      <c r="S95" s="542"/>
      <c r="T95" s="542"/>
      <c r="U95" s="542"/>
      <c r="V95" s="542"/>
      <c r="W95" s="542"/>
      <c r="X95" s="542"/>
      <c r="Y95" s="542"/>
      <c r="Z95" s="542"/>
    </row>
    <row r="96" spans="1:26" ht="15.75" customHeight="1">
      <c r="A96" s="542"/>
      <c r="B96" s="542"/>
      <c r="C96" s="542"/>
      <c r="D96" s="542"/>
      <c r="E96" s="542"/>
      <c r="F96" s="542"/>
      <c r="G96" s="542"/>
      <c r="H96" s="542"/>
      <c r="I96" s="542"/>
      <c r="J96" s="542"/>
      <c r="K96" s="542"/>
      <c r="L96" s="542"/>
      <c r="M96" s="542"/>
      <c r="N96" s="542"/>
      <c r="O96" s="542"/>
      <c r="P96" s="542"/>
      <c r="Q96" s="542"/>
      <c r="R96" s="542"/>
      <c r="S96" s="542"/>
      <c r="T96" s="542"/>
      <c r="U96" s="542"/>
      <c r="V96" s="542"/>
      <c r="W96" s="542"/>
      <c r="X96" s="542"/>
      <c r="Y96" s="542"/>
      <c r="Z96" s="542"/>
    </row>
    <row r="97" spans="1:26" ht="15.75" customHeight="1">
      <c r="A97" s="542"/>
      <c r="B97" s="542"/>
      <c r="C97" s="542"/>
      <c r="D97" s="542"/>
      <c r="E97" s="542"/>
      <c r="F97" s="542"/>
      <c r="G97" s="542"/>
      <c r="H97" s="542"/>
      <c r="I97" s="542"/>
      <c r="J97" s="542"/>
      <c r="K97" s="542"/>
      <c r="L97" s="542"/>
      <c r="M97" s="542"/>
      <c r="N97" s="542"/>
      <c r="O97" s="542"/>
      <c r="P97" s="542"/>
      <c r="Q97" s="542"/>
      <c r="R97" s="542"/>
      <c r="S97" s="542"/>
      <c r="T97" s="542"/>
      <c r="U97" s="542"/>
      <c r="V97" s="542"/>
      <c r="W97" s="542"/>
      <c r="X97" s="542"/>
      <c r="Y97" s="542"/>
      <c r="Z97" s="542"/>
    </row>
    <row r="98" spans="1:26" ht="15.75" customHeight="1">
      <c r="A98" s="542"/>
      <c r="B98" s="542"/>
      <c r="C98" s="542"/>
      <c r="D98" s="542"/>
      <c r="E98" s="542"/>
      <c r="F98" s="542"/>
      <c r="G98" s="542"/>
      <c r="H98" s="542"/>
      <c r="I98" s="542"/>
      <c r="J98" s="542"/>
      <c r="K98" s="542"/>
      <c r="L98" s="542"/>
      <c r="M98" s="542"/>
      <c r="N98" s="542"/>
      <c r="O98" s="542"/>
      <c r="P98" s="542"/>
      <c r="Q98" s="542"/>
      <c r="R98" s="542"/>
      <c r="S98" s="542"/>
      <c r="T98" s="542"/>
      <c r="U98" s="542"/>
      <c r="V98" s="542"/>
      <c r="W98" s="542"/>
      <c r="X98" s="542"/>
      <c r="Y98" s="542"/>
      <c r="Z98" s="542"/>
    </row>
    <row r="99" spans="1:26" ht="15.75" customHeight="1">
      <c r="A99" s="542"/>
      <c r="B99" s="542"/>
      <c r="C99" s="542"/>
      <c r="D99" s="542"/>
      <c r="E99" s="542"/>
      <c r="F99" s="542"/>
      <c r="G99" s="542"/>
      <c r="H99" s="542"/>
      <c r="I99" s="542"/>
      <c r="J99" s="542"/>
      <c r="K99" s="542"/>
      <c r="L99" s="542"/>
      <c r="M99" s="542"/>
      <c r="N99" s="542"/>
      <c r="O99" s="542"/>
      <c r="P99" s="542"/>
      <c r="Q99" s="542"/>
      <c r="R99" s="542"/>
      <c r="S99" s="542"/>
      <c r="T99" s="542"/>
      <c r="U99" s="542"/>
      <c r="V99" s="542"/>
      <c r="W99" s="542"/>
      <c r="X99" s="542"/>
      <c r="Y99" s="542"/>
      <c r="Z99" s="542"/>
    </row>
    <row r="100" spans="1:26" ht="15.75" customHeight="1">
      <c r="A100" s="542"/>
      <c r="B100" s="542"/>
      <c r="C100" s="542"/>
      <c r="D100" s="542"/>
      <c r="E100" s="542"/>
      <c r="F100" s="542"/>
      <c r="G100" s="542"/>
      <c r="H100" s="542"/>
      <c r="I100" s="542"/>
      <c r="J100" s="542"/>
      <c r="K100" s="542"/>
      <c r="L100" s="542"/>
      <c r="M100" s="542"/>
      <c r="N100" s="542"/>
      <c r="O100" s="542"/>
      <c r="P100" s="542"/>
      <c r="Q100" s="542"/>
      <c r="R100" s="542"/>
      <c r="S100" s="542"/>
      <c r="T100" s="542"/>
      <c r="U100" s="542"/>
      <c r="V100" s="542"/>
      <c r="W100" s="542"/>
      <c r="X100" s="542"/>
      <c r="Y100" s="542"/>
      <c r="Z100" s="542"/>
    </row>
    <row r="101" spans="1:26" ht="15.75" customHeight="1">
      <c r="A101" s="542"/>
      <c r="B101" s="542"/>
      <c r="C101" s="542"/>
      <c r="D101" s="542"/>
      <c r="E101" s="542"/>
      <c r="F101" s="542"/>
      <c r="G101" s="542"/>
      <c r="H101" s="542"/>
      <c r="I101" s="542"/>
      <c r="J101" s="542"/>
      <c r="K101" s="542"/>
      <c r="L101" s="542"/>
      <c r="M101" s="542"/>
      <c r="N101" s="542"/>
      <c r="O101" s="542"/>
      <c r="P101" s="542"/>
      <c r="Q101" s="542"/>
      <c r="R101" s="542"/>
      <c r="S101" s="542"/>
      <c r="T101" s="542"/>
      <c r="U101" s="542"/>
      <c r="V101" s="542"/>
      <c r="W101" s="542"/>
      <c r="X101" s="542"/>
      <c r="Y101" s="542"/>
      <c r="Z101" s="542"/>
    </row>
    <row r="102" spans="1:26" ht="15.75" customHeight="1">
      <c r="A102" s="542"/>
      <c r="B102" s="542"/>
      <c r="C102" s="542"/>
      <c r="D102" s="542"/>
      <c r="E102" s="542"/>
      <c r="F102" s="542"/>
      <c r="G102" s="542"/>
      <c r="H102" s="542"/>
      <c r="I102" s="542"/>
      <c r="J102" s="542"/>
      <c r="K102" s="542"/>
      <c r="L102" s="542"/>
      <c r="M102" s="542"/>
      <c r="N102" s="542"/>
      <c r="O102" s="542"/>
      <c r="P102" s="542"/>
      <c r="Q102" s="542"/>
      <c r="R102" s="542"/>
      <c r="S102" s="542"/>
      <c r="T102" s="542"/>
      <c r="U102" s="542"/>
      <c r="V102" s="542"/>
      <c r="W102" s="542"/>
      <c r="X102" s="542"/>
      <c r="Y102" s="542"/>
      <c r="Z102" s="542"/>
    </row>
    <row r="103" spans="1:26" ht="15.75" customHeight="1">
      <c r="A103" s="542"/>
      <c r="B103" s="542"/>
      <c r="C103" s="542"/>
      <c r="D103" s="542"/>
      <c r="E103" s="542"/>
      <c r="F103" s="542"/>
      <c r="G103" s="542"/>
      <c r="H103" s="542"/>
      <c r="I103" s="542"/>
      <c r="J103" s="542"/>
      <c r="K103" s="542"/>
      <c r="L103" s="542"/>
      <c r="M103" s="542"/>
      <c r="N103" s="542"/>
      <c r="O103" s="542"/>
      <c r="P103" s="542"/>
      <c r="Q103" s="542"/>
      <c r="R103" s="542"/>
      <c r="S103" s="542"/>
      <c r="T103" s="542"/>
      <c r="U103" s="542"/>
      <c r="V103" s="542"/>
      <c r="W103" s="542"/>
      <c r="X103" s="542"/>
      <c r="Y103" s="542"/>
      <c r="Z103" s="542"/>
    </row>
    <row r="104" spans="1:26" ht="15.75" customHeight="1">
      <c r="A104" s="542"/>
      <c r="B104" s="542"/>
      <c r="C104" s="542"/>
      <c r="D104" s="542"/>
      <c r="E104" s="542"/>
      <c r="F104" s="542"/>
      <c r="G104" s="542"/>
      <c r="H104" s="542"/>
      <c r="I104" s="542"/>
      <c r="J104" s="542"/>
      <c r="K104" s="542"/>
      <c r="L104" s="542"/>
      <c r="M104" s="542"/>
      <c r="N104" s="542"/>
      <c r="O104" s="542"/>
      <c r="P104" s="542"/>
      <c r="Q104" s="542"/>
      <c r="R104" s="542"/>
      <c r="S104" s="542"/>
      <c r="T104" s="542"/>
      <c r="U104" s="542"/>
      <c r="V104" s="542"/>
      <c r="W104" s="542"/>
      <c r="X104" s="542"/>
      <c r="Y104" s="542"/>
      <c r="Z104" s="542"/>
    </row>
    <row r="105" spans="1:26" ht="15.75" customHeight="1">
      <c r="A105" s="542"/>
      <c r="B105" s="542"/>
      <c r="C105" s="542"/>
      <c r="D105" s="542"/>
      <c r="E105" s="542"/>
      <c r="F105" s="542"/>
      <c r="G105" s="542"/>
      <c r="H105" s="542"/>
      <c r="I105" s="542"/>
      <c r="J105" s="542"/>
      <c r="K105" s="542"/>
      <c r="L105" s="542"/>
      <c r="M105" s="542"/>
      <c r="N105" s="542"/>
      <c r="O105" s="542"/>
      <c r="P105" s="542"/>
      <c r="Q105" s="542"/>
      <c r="R105" s="542"/>
      <c r="S105" s="542"/>
      <c r="T105" s="542"/>
      <c r="U105" s="542"/>
      <c r="V105" s="542"/>
      <c r="W105" s="542"/>
      <c r="X105" s="542"/>
      <c r="Y105" s="542"/>
      <c r="Z105" s="542"/>
    </row>
    <row r="106" spans="1:26" ht="15.75" customHeight="1">
      <c r="A106" s="542"/>
      <c r="B106" s="542"/>
      <c r="C106" s="542"/>
      <c r="D106" s="542"/>
      <c r="E106" s="542"/>
      <c r="F106" s="542"/>
      <c r="G106" s="542"/>
      <c r="H106" s="542"/>
      <c r="I106" s="542"/>
      <c r="J106" s="542"/>
      <c r="K106" s="542"/>
      <c r="L106" s="542"/>
      <c r="M106" s="542"/>
      <c r="N106" s="542"/>
      <c r="O106" s="542"/>
      <c r="P106" s="542"/>
      <c r="Q106" s="542"/>
      <c r="R106" s="542"/>
      <c r="S106" s="542"/>
      <c r="T106" s="542"/>
      <c r="U106" s="542"/>
      <c r="V106" s="542"/>
      <c r="W106" s="542"/>
      <c r="X106" s="542"/>
      <c r="Y106" s="542"/>
      <c r="Z106" s="542"/>
    </row>
    <row r="107" spans="1:26" ht="15.75" customHeight="1">
      <c r="A107" s="542"/>
      <c r="B107" s="542"/>
      <c r="C107" s="542"/>
      <c r="D107" s="542"/>
      <c r="E107" s="542"/>
      <c r="F107" s="542"/>
      <c r="G107" s="542"/>
      <c r="H107" s="542"/>
      <c r="I107" s="542"/>
      <c r="J107" s="542"/>
      <c r="K107" s="542"/>
      <c r="L107" s="542"/>
      <c r="M107" s="542"/>
      <c r="N107" s="542"/>
      <c r="O107" s="542"/>
      <c r="P107" s="542"/>
      <c r="Q107" s="542"/>
      <c r="R107" s="542"/>
      <c r="S107" s="542"/>
      <c r="T107" s="542"/>
      <c r="U107" s="542"/>
      <c r="V107" s="542"/>
      <c r="W107" s="542"/>
      <c r="X107" s="542"/>
      <c r="Y107" s="542"/>
      <c r="Z107" s="542"/>
    </row>
    <row r="108" spans="1:26" ht="15.75" customHeight="1">
      <c r="A108" s="542"/>
      <c r="B108" s="542"/>
      <c r="C108" s="542"/>
      <c r="D108" s="542"/>
      <c r="E108" s="542"/>
      <c r="F108" s="542"/>
      <c r="G108" s="542"/>
      <c r="H108" s="542"/>
      <c r="I108" s="542"/>
      <c r="J108" s="542"/>
      <c r="K108" s="542"/>
      <c r="L108" s="542"/>
      <c r="M108" s="542"/>
      <c r="N108" s="542"/>
      <c r="O108" s="542"/>
      <c r="P108" s="542"/>
      <c r="Q108" s="542"/>
      <c r="R108" s="542"/>
      <c r="S108" s="542"/>
      <c r="T108" s="542"/>
      <c r="U108" s="542"/>
      <c r="V108" s="542"/>
      <c r="W108" s="542"/>
      <c r="X108" s="542"/>
      <c r="Y108" s="542"/>
      <c r="Z108" s="542"/>
    </row>
    <row r="109" spans="1:26" ht="15.75" customHeight="1">
      <c r="A109" s="542"/>
      <c r="B109" s="542"/>
      <c r="C109" s="542"/>
      <c r="D109" s="542"/>
      <c r="E109" s="542"/>
      <c r="F109" s="542"/>
      <c r="G109" s="542"/>
      <c r="H109" s="542"/>
      <c r="I109" s="542"/>
      <c r="J109" s="542"/>
      <c r="K109" s="542"/>
      <c r="L109" s="542"/>
      <c r="M109" s="542"/>
      <c r="N109" s="542"/>
      <c r="O109" s="542"/>
      <c r="P109" s="542"/>
      <c r="Q109" s="542"/>
      <c r="R109" s="542"/>
      <c r="S109" s="542"/>
      <c r="T109" s="542"/>
      <c r="U109" s="542"/>
      <c r="V109" s="542"/>
      <c r="W109" s="542"/>
      <c r="X109" s="542"/>
      <c r="Y109" s="542"/>
      <c r="Z109" s="542"/>
    </row>
    <row r="110" spans="1:26" ht="15.75" customHeight="1">
      <c r="A110" s="542"/>
      <c r="B110" s="542"/>
      <c r="C110" s="542"/>
      <c r="D110" s="542"/>
      <c r="E110" s="542"/>
      <c r="F110" s="542"/>
      <c r="G110" s="542"/>
      <c r="H110" s="542"/>
      <c r="I110" s="542"/>
      <c r="J110" s="542"/>
      <c r="K110" s="542"/>
      <c r="L110" s="542"/>
      <c r="M110" s="542"/>
      <c r="N110" s="542"/>
      <c r="O110" s="542"/>
      <c r="P110" s="542"/>
      <c r="Q110" s="542"/>
      <c r="R110" s="542"/>
      <c r="S110" s="542"/>
      <c r="T110" s="542"/>
      <c r="U110" s="542"/>
      <c r="V110" s="542"/>
      <c r="W110" s="542"/>
      <c r="X110" s="542"/>
      <c r="Y110" s="542"/>
      <c r="Z110" s="542"/>
    </row>
    <row r="111" spans="1:26" ht="15.75" customHeight="1">
      <c r="A111" s="542"/>
      <c r="B111" s="542"/>
      <c r="C111" s="542"/>
      <c r="D111" s="542"/>
      <c r="E111" s="542"/>
      <c r="F111" s="542"/>
      <c r="G111" s="542"/>
      <c r="H111" s="542"/>
      <c r="I111" s="542"/>
      <c r="J111" s="542"/>
      <c r="K111" s="542"/>
      <c r="L111" s="542"/>
      <c r="M111" s="542"/>
      <c r="N111" s="542"/>
      <c r="O111" s="542"/>
      <c r="P111" s="542"/>
      <c r="Q111" s="542"/>
      <c r="R111" s="542"/>
      <c r="S111" s="542"/>
      <c r="T111" s="542"/>
      <c r="U111" s="542"/>
      <c r="V111" s="542"/>
      <c r="W111" s="542"/>
      <c r="X111" s="542"/>
      <c r="Y111" s="542"/>
      <c r="Z111" s="542"/>
    </row>
    <row r="112" spans="1:26" ht="15.75" customHeight="1">
      <c r="A112" s="542"/>
      <c r="B112" s="542"/>
      <c r="C112" s="542"/>
      <c r="D112" s="542"/>
      <c r="E112" s="542"/>
      <c r="F112" s="542"/>
      <c r="G112" s="542"/>
      <c r="H112" s="542"/>
      <c r="I112" s="542"/>
      <c r="J112" s="542"/>
      <c r="K112" s="542"/>
      <c r="L112" s="542"/>
      <c r="M112" s="542"/>
      <c r="N112" s="542"/>
      <c r="O112" s="542"/>
      <c r="P112" s="542"/>
      <c r="Q112" s="542"/>
      <c r="R112" s="542"/>
      <c r="S112" s="542"/>
      <c r="T112" s="542"/>
      <c r="U112" s="542"/>
      <c r="V112" s="542"/>
      <c r="W112" s="542"/>
      <c r="X112" s="542"/>
      <c r="Y112" s="542"/>
      <c r="Z112" s="542"/>
    </row>
    <row r="113" spans="1:26" ht="15.75" customHeight="1">
      <c r="A113" s="542"/>
      <c r="B113" s="542"/>
      <c r="C113" s="542"/>
      <c r="D113" s="542"/>
      <c r="E113" s="542"/>
      <c r="F113" s="542"/>
      <c r="G113" s="542"/>
      <c r="H113" s="542"/>
      <c r="I113" s="542"/>
      <c r="J113" s="542"/>
      <c r="K113" s="542"/>
      <c r="L113" s="542"/>
      <c r="M113" s="542"/>
      <c r="N113" s="542"/>
      <c r="O113" s="542"/>
      <c r="P113" s="542"/>
      <c r="Q113" s="542"/>
      <c r="R113" s="542"/>
      <c r="S113" s="542"/>
      <c r="T113" s="542"/>
      <c r="U113" s="542"/>
      <c r="V113" s="542"/>
      <c r="W113" s="542"/>
      <c r="X113" s="542"/>
      <c r="Y113" s="542"/>
      <c r="Z113" s="542"/>
    </row>
    <row r="114" spans="1:26" ht="15.75" customHeight="1">
      <c r="A114" s="542"/>
      <c r="B114" s="542"/>
      <c r="C114" s="542"/>
      <c r="D114" s="542"/>
      <c r="E114" s="542"/>
      <c r="F114" s="542"/>
      <c r="G114" s="542"/>
      <c r="H114" s="542"/>
      <c r="I114" s="542"/>
      <c r="J114" s="542"/>
      <c r="K114" s="542"/>
      <c r="L114" s="542"/>
      <c r="M114" s="542"/>
      <c r="N114" s="542"/>
      <c r="O114" s="542"/>
      <c r="P114" s="542"/>
      <c r="Q114" s="542"/>
      <c r="R114" s="542"/>
      <c r="S114" s="542"/>
      <c r="T114" s="542"/>
      <c r="U114" s="542"/>
      <c r="V114" s="542"/>
      <c r="W114" s="542"/>
      <c r="X114" s="542"/>
      <c r="Y114" s="542"/>
      <c r="Z114" s="542"/>
    </row>
    <row r="115" spans="1:26" ht="15.75" customHeight="1">
      <c r="A115" s="542"/>
      <c r="B115" s="542"/>
      <c r="C115" s="542"/>
      <c r="D115" s="542"/>
      <c r="E115" s="542"/>
      <c r="F115" s="542"/>
      <c r="G115" s="542"/>
      <c r="H115" s="542"/>
      <c r="I115" s="542"/>
      <c r="J115" s="542"/>
      <c r="K115" s="542"/>
      <c r="L115" s="542"/>
      <c r="M115" s="542"/>
      <c r="N115" s="542"/>
      <c r="O115" s="542"/>
      <c r="P115" s="542"/>
      <c r="Q115" s="542"/>
      <c r="R115" s="542"/>
      <c r="S115" s="542"/>
      <c r="T115" s="542"/>
      <c r="U115" s="542"/>
      <c r="V115" s="542"/>
      <c r="W115" s="542"/>
      <c r="X115" s="542"/>
      <c r="Y115" s="542"/>
      <c r="Z115" s="542"/>
    </row>
    <row r="116" spans="1:26" ht="15.75" customHeight="1">
      <c r="A116" s="542"/>
      <c r="B116" s="542"/>
      <c r="C116" s="542"/>
      <c r="D116" s="542"/>
      <c r="E116" s="542"/>
      <c r="F116" s="542"/>
      <c r="G116" s="542"/>
      <c r="H116" s="542"/>
      <c r="I116" s="542"/>
      <c r="J116" s="542"/>
      <c r="K116" s="542"/>
      <c r="L116" s="542"/>
      <c r="M116" s="542"/>
      <c r="N116" s="542"/>
      <c r="O116" s="542"/>
      <c r="P116" s="542"/>
      <c r="Q116" s="542"/>
      <c r="R116" s="542"/>
      <c r="S116" s="542"/>
      <c r="T116" s="542"/>
      <c r="U116" s="542"/>
      <c r="V116" s="542"/>
      <c r="W116" s="542"/>
      <c r="X116" s="542"/>
      <c r="Y116" s="542"/>
      <c r="Z116" s="542"/>
    </row>
    <row r="117" spans="1:26" ht="15.75" customHeight="1">
      <c r="A117" s="542"/>
      <c r="B117" s="542"/>
      <c r="C117" s="542"/>
      <c r="D117" s="542"/>
      <c r="E117" s="542"/>
      <c r="F117" s="542"/>
      <c r="G117" s="542"/>
      <c r="H117" s="542"/>
      <c r="I117" s="542"/>
      <c r="J117" s="542"/>
      <c r="K117" s="542"/>
      <c r="L117" s="542"/>
      <c r="M117" s="542"/>
      <c r="N117" s="542"/>
      <c r="O117" s="542"/>
      <c r="P117" s="542"/>
      <c r="Q117" s="542"/>
      <c r="R117" s="542"/>
      <c r="S117" s="542"/>
      <c r="T117" s="542"/>
      <c r="U117" s="542"/>
      <c r="V117" s="542"/>
      <c r="W117" s="542"/>
      <c r="X117" s="542"/>
      <c r="Y117" s="542"/>
      <c r="Z117" s="542"/>
    </row>
    <row r="118" spans="1:26" ht="15.75" customHeight="1">
      <c r="A118" s="542"/>
      <c r="B118" s="542"/>
      <c r="C118" s="542"/>
      <c r="D118" s="542"/>
      <c r="E118" s="542"/>
      <c r="F118" s="542"/>
      <c r="G118" s="542"/>
      <c r="H118" s="542"/>
      <c r="I118" s="542"/>
      <c r="J118" s="542"/>
      <c r="K118" s="542"/>
      <c r="L118" s="542"/>
      <c r="M118" s="542"/>
      <c r="N118" s="542"/>
      <c r="O118" s="542"/>
      <c r="P118" s="542"/>
      <c r="Q118" s="542"/>
      <c r="R118" s="542"/>
      <c r="S118" s="542"/>
      <c r="T118" s="542"/>
      <c r="U118" s="542"/>
      <c r="V118" s="542"/>
      <c r="W118" s="542"/>
      <c r="X118" s="542"/>
      <c r="Y118" s="542"/>
      <c r="Z118" s="542"/>
    </row>
    <row r="119" spans="1:26" ht="15.75" customHeight="1">
      <c r="A119" s="542"/>
      <c r="B119" s="542"/>
      <c r="C119" s="542"/>
      <c r="D119" s="542"/>
      <c r="E119" s="542"/>
      <c r="F119" s="542"/>
      <c r="G119" s="542"/>
      <c r="H119" s="542"/>
      <c r="I119" s="542"/>
      <c r="J119" s="542"/>
      <c r="K119" s="542"/>
      <c r="L119" s="542"/>
      <c r="M119" s="542"/>
      <c r="N119" s="542"/>
      <c r="O119" s="542"/>
      <c r="P119" s="542"/>
      <c r="Q119" s="542"/>
      <c r="R119" s="542"/>
      <c r="S119" s="542"/>
      <c r="T119" s="542"/>
      <c r="U119" s="542"/>
      <c r="V119" s="542"/>
      <c r="W119" s="542"/>
      <c r="X119" s="542"/>
      <c r="Y119" s="542"/>
      <c r="Z119" s="542"/>
    </row>
    <row r="120" spans="1:26" ht="15.75" customHeight="1">
      <c r="A120" s="542"/>
      <c r="B120" s="542"/>
      <c r="C120" s="542"/>
      <c r="D120" s="542"/>
      <c r="E120" s="542"/>
      <c r="F120" s="542"/>
      <c r="G120" s="542"/>
      <c r="H120" s="542"/>
      <c r="I120" s="542"/>
      <c r="J120" s="542"/>
      <c r="K120" s="542"/>
      <c r="L120" s="542"/>
      <c r="M120" s="542"/>
      <c r="N120" s="542"/>
      <c r="O120" s="542"/>
      <c r="P120" s="542"/>
      <c r="Q120" s="542"/>
      <c r="R120" s="542"/>
      <c r="S120" s="542"/>
      <c r="T120" s="542"/>
      <c r="U120" s="542"/>
      <c r="V120" s="542"/>
      <c r="W120" s="542"/>
      <c r="X120" s="542"/>
      <c r="Y120" s="542"/>
      <c r="Z120" s="542"/>
    </row>
    <row r="121" spans="1:26" ht="15.75" customHeight="1">
      <c r="A121" s="542"/>
      <c r="B121" s="542"/>
      <c r="C121" s="542"/>
      <c r="D121" s="542"/>
      <c r="E121" s="542"/>
      <c r="F121" s="542"/>
      <c r="G121" s="542"/>
      <c r="H121" s="542"/>
      <c r="I121" s="542"/>
      <c r="J121" s="542"/>
      <c r="K121" s="542"/>
      <c r="L121" s="542"/>
      <c r="M121" s="542"/>
      <c r="N121" s="542"/>
      <c r="O121" s="542"/>
      <c r="P121" s="542"/>
      <c r="Q121" s="542"/>
      <c r="R121" s="542"/>
      <c r="S121" s="542"/>
      <c r="T121" s="542"/>
      <c r="U121" s="542"/>
      <c r="V121" s="542"/>
      <c r="W121" s="542"/>
      <c r="X121" s="542"/>
      <c r="Y121" s="542"/>
      <c r="Z121" s="542"/>
    </row>
    <row r="122" spans="1:26" ht="15.75" customHeight="1">
      <c r="A122" s="542"/>
      <c r="B122" s="542"/>
      <c r="C122" s="542"/>
      <c r="D122" s="542"/>
      <c r="E122" s="542"/>
      <c r="F122" s="542"/>
      <c r="G122" s="542"/>
      <c r="H122" s="542"/>
      <c r="I122" s="542"/>
      <c r="J122" s="542"/>
      <c r="K122" s="542"/>
      <c r="L122" s="542"/>
      <c r="M122" s="542"/>
      <c r="N122" s="542"/>
      <c r="O122" s="542"/>
      <c r="P122" s="542"/>
      <c r="Q122" s="542"/>
      <c r="R122" s="542"/>
      <c r="S122" s="542"/>
      <c r="T122" s="542"/>
      <c r="U122" s="542"/>
      <c r="V122" s="542"/>
      <c r="W122" s="542"/>
      <c r="X122" s="542"/>
      <c r="Y122" s="542"/>
      <c r="Z122" s="542"/>
    </row>
    <row r="123" spans="1:26" ht="15.75" customHeight="1">
      <c r="A123" s="542"/>
      <c r="B123" s="542"/>
      <c r="C123" s="542"/>
      <c r="D123" s="542"/>
      <c r="E123" s="542"/>
      <c r="F123" s="542"/>
      <c r="G123" s="542"/>
      <c r="H123" s="542"/>
      <c r="I123" s="542"/>
      <c r="J123" s="542"/>
      <c r="K123" s="542"/>
      <c r="L123" s="542"/>
      <c r="M123" s="542"/>
      <c r="N123" s="542"/>
      <c r="O123" s="542"/>
      <c r="P123" s="542"/>
      <c r="Q123" s="542"/>
      <c r="R123" s="542"/>
      <c r="S123" s="542"/>
      <c r="T123" s="542"/>
      <c r="U123" s="542"/>
      <c r="V123" s="542"/>
      <c r="W123" s="542"/>
      <c r="X123" s="542"/>
      <c r="Y123" s="542"/>
      <c r="Z123" s="542"/>
    </row>
    <row r="124" spans="1:26" ht="15.75" customHeight="1">
      <c r="A124" s="542"/>
      <c r="B124" s="542"/>
      <c r="C124" s="542"/>
      <c r="D124" s="542"/>
      <c r="E124" s="542"/>
      <c r="F124" s="542"/>
      <c r="G124" s="542"/>
      <c r="H124" s="542"/>
      <c r="I124" s="542"/>
      <c r="J124" s="542"/>
      <c r="K124" s="542"/>
      <c r="L124" s="542"/>
      <c r="M124" s="542"/>
      <c r="N124" s="542"/>
      <c r="O124" s="542"/>
      <c r="P124" s="542"/>
      <c r="Q124" s="542"/>
      <c r="R124" s="542"/>
      <c r="S124" s="542"/>
      <c r="T124" s="542"/>
      <c r="U124" s="542"/>
      <c r="V124" s="542"/>
      <c r="W124" s="542"/>
      <c r="X124" s="542"/>
      <c r="Y124" s="542"/>
      <c r="Z124" s="542"/>
    </row>
    <row r="125" spans="1:26" ht="15.75" customHeight="1">
      <c r="A125" s="542"/>
      <c r="B125" s="542"/>
      <c r="C125" s="542"/>
      <c r="D125" s="542"/>
      <c r="E125" s="542"/>
      <c r="F125" s="542"/>
      <c r="G125" s="542"/>
      <c r="H125" s="542"/>
      <c r="I125" s="542"/>
      <c r="J125" s="542"/>
      <c r="K125" s="542"/>
      <c r="L125" s="542"/>
      <c r="M125" s="542"/>
      <c r="N125" s="542"/>
      <c r="O125" s="542"/>
      <c r="P125" s="542"/>
      <c r="Q125" s="542"/>
      <c r="R125" s="542"/>
      <c r="S125" s="542"/>
      <c r="T125" s="542"/>
      <c r="U125" s="542"/>
      <c r="V125" s="542"/>
      <c r="W125" s="542"/>
      <c r="X125" s="542"/>
      <c r="Y125" s="542"/>
      <c r="Z125" s="542"/>
    </row>
    <row r="126" spans="1:26" ht="15.75" customHeight="1">
      <c r="A126" s="542"/>
      <c r="B126" s="542"/>
      <c r="C126" s="542"/>
      <c r="D126" s="542"/>
      <c r="E126" s="542"/>
      <c r="F126" s="542"/>
      <c r="G126" s="542"/>
      <c r="H126" s="542"/>
      <c r="I126" s="542"/>
      <c r="J126" s="542"/>
      <c r="K126" s="542"/>
      <c r="L126" s="542"/>
      <c r="M126" s="542"/>
      <c r="N126" s="542"/>
      <c r="O126" s="542"/>
      <c r="P126" s="542"/>
      <c r="Q126" s="542"/>
      <c r="R126" s="542"/>
      <c r="S126" s="542"/>
      <c r="T126" s="542"/>
      <c r="U126" s="542"/>
      <c r="V126" s="542"/>
      <c r="W126" s="542"/>
      <c r="X126" s="542"/>
      <c r="Y126" s="542"/>
      <c r="Z126" s="542"/>
    </row>
    <row r="127" spans="1:26" ht="15.75" customHeight="1">
      <c r="A127" s="542"/>
      <c r="B127" s="542"/>
      <c r="C127" s="542"/>
      <c r="D127" s="542"/>
      <c r="E127" s="542"/>
      <c r="F127" s="542"/>
      <c r="G127" s="542"/>
      <c r="H127" s="542"/>
      <c r="I127" s="542"/>
      <c r="J127" s="542"/>
      <c r="K127" s="542"/>
      <c r="L127" s="542"/>
      <c r="M127" s="542"/>
      <c r="N127" s="542"/>
      <c r="O127" s="542"/>
      <c r="P127" s="542"/>
      <c r="Q127" s="542"/>
      <c r="R127" s="542"/>
      <c r="S127" s="542"/>
      <c r="T127" s="542"/>
      <c r="U127" s="542"/>
      <c r="V127" s="542"/>
      <c r="W127" s="542"/>
      <c r="X127" s="542"/>
      <c r="Y127" s="542"/>
      <c r="Z127" s="542"/>
    </row>
    <row r="128" spans="1:26" ht="15.75" customHeight="1">
      <c r="A128" s="542"/>
      <c r="B128" s="542"/>
      <c r="C128" s="542"/>
      <c r="D128" s="542"/>
      <c r="E128" s="542"/>
      <c r="F128" s="542"/>
      <c r="G128" s="542"/>
      <c r="H128" s="542"/>
      <c r="I128" s="542"/>
      <c r="J128" s="542"/>
      <c r="K128" s="542"/>
      <c r="L128" s="542"/>
      <c r="M128" s="542"/>
      <c r="N128" s="542"/>
      <c r="O128" s="542"/>
      <c r="P128" s="542"/>
      <c r="Q128" s="542"/>
      <c r="R128" s="542"/>
      <c r="S128" s="542"/>
      <c r="T128" s="542"/>
      <c r="U128" s="542"/>
      <c r="V128" s="542"/>
      <c r="W128" s="542"/>
      <c r="X128" s="542"/>
      <c r="Y128" s="542"/>
      <c r="Z128" s="542"/>
    </row>
    <row r="129" spans="1:26" ht="15.75" customHeight="1">
      <c r="A129" s="542"/>
      <c r="B129" s="542"/>
      <c r="C129" s="542"/>
      <c r="D129" s="542"/>
      <c r="E129" s="542"/>
      <c r="F129" s="542"/>
      <c r="G129" s="542"/>
      <c r="H129" s="542"/>
      <c r="I129" s="542"/>
      <c r="J129" s="542"/>
      <c r="K129" s="542"/>
      <c r="L129" s="542"/>
      <c r="M129" s="542"/>
      <c r="N129" s="542"/>
      <c r="O129" s="542"/>
      <c r="P129" s="542"/>
      <c r="Q129" s="542"/>
      <c r="R129" s="542"/>
      <c r="S129" s="542"/>
      <c r="T129" s="542"/>
      <c r="U129" s="542"/>
      <c r="V129" s="542"/>
      <c r="W129" s="542"/>
      <c r="X129" s="542"/>
      <c r="Y129" s="542"/>
      <c r="Z129" s="542"/>
    </row>
    <row r="130" spans="1:26" ht="15.75" customHeight="1">
      <c r="A130" s="542"/>
      <c r="B130" s="542"/>
      <c r="C130" s="542"/>
      <c r="D130" s="542"/>
      <c r="E130" s="542"/>
      <c r="F130" s="542"/>
      <c r="G130" s="542"/>
      <c r="H130" s="542"/>
      <c r="I130" s="542"/>
      <c r="J130" s="542"/>
      <c r="K130" s="542"/>
      <c r="L130" s="542"/>
      <c r="M130" s="542"/>
      <c r="N130" s="542"/>
      <c r="O130" s="542"/>
      <c r="P130" s="542"/>
      <c r="Q130" s="542"/>
      <c r="R130" s="542"/>
      <c r="S130" s="542"/>
      <c r="T130" s="542"/>
      <c r="U130" s="542"/>
      <c r="V130" s="542"/>
      <c r="W130" s="542"/>
      <c r="X130" s="542"/>
      <c r="Y130" s="542"/>
      <c r="Z130" s="542"/>
    </row>
    <row r="131" spans="1:26" ht="15.75" customHeight="1">
      <c r="A131" s="542"/>
      <c r="B131" s="542"/>
      <c r="C131" s="542"/>
      <c r="D131" s="542"/>
      <c r="E131" s="542"/>
      <c r="F131" s="542"/>
      <c r="G131" s="542"/>
      <c r="H131" s="542"/>
      <c r="I131" s="542"/>
      <c r="J131" s="542"/>
      <c r="K131" s="542"/>
      <c r="L131" s="542"/>
      <c r="M131" s="542"/>
      <c r="N131" s="542"/>
      <c r="O131" s="542"/>
      <c r="P131" s="542"/>
      <c r="Q131" s="542"/>
      <c r="R131" s="542"/>
      <c r="S131" s="542"/>
      <c r="T131" s="542"/>
      <c r="U131" s="542"/>
      <c r="V131" s="542"/>
      <c r="W131" s="542"/>
      <c r="X131" s="542"/>
      <c r="Y131" s="542"/>
      <c r="Z131" s="542"/>
    </row>
    <row r="132" spans="1:26" ht="15.75" customHeight="1">
      <c r="A132" s="542"/>
      <c r="B132" s="542"/>
      <c r="C132" s="542"/>
      <c r="D132" s="542"/>
      <c r="E132" s="542"/>
      <c r="F132" s="542"/>
      <c r="G132" s="542"/>
      <c r="H132" s="542"/>
      <c r="I132" s="542"/>
      <c r="J132" s="542"/>
      <c r="K132" s="542"/>
      <c r="L132" s="542"/>
      <c r="M132" s="542"/>
      <c r="N132" s="542"/>
      <c r="O132" s="542"/>
      <c r="P132" s="542"/>
      <c r="Q132" s="542"/>
      <c r="R132" s="542"/>
      <c r="S132" s="542"/>
      <c r="T132" s="542"/>
      <c r="U132" s="542"/>
      <c r="V132" s="542"/>
      <c r="W132" s="542"/>
      <c r="X132" s="542"/>
      <c r="Y132" s="542"/>
      <c r="Z132" s="542"/>
    </row>
    <row r="133" spans="1:26" ht="15.75" customHeight="1">
      <c r="A133" s="542"/>
      <c r="B133" s="542"/>
      <c r="C133" s="542"/>
      <c r="D133" s="542"/>
      <c r="E133" s="542"/>
      <c r="F133" s="542"/>
      <c r="G133" s="542"/>
      <c r="H133" s="542"/>
      <c r="I133" s="542"/>
      <c r="J133" s="542"/>
      <c r="K133" s="542"/>
      <c r="L133" s="542"/>
      <c r="M133" s="542"/>
      <c r="N133" s="542"/>
      <c r="O133" s="542"/>
      <c r="P133" s="542"/>
      <c r="Q133" s="542"/>
      <c r="R133" s="542"/>
      <c r="S133" s="542"/>
      <c r="T133" s="542"/>
      <c r="U133" s="542"/>
      <c r="V133" s="542"/>
      <c r="W133" s="542"/>
      <c r="X133" s="542"/>
      <c r="Y133" s="542"/>
      <c r="Z133" s="542"/>
    </row>
    <row r="134" spans="1:26" ht="15.75" customHeight="1">
      <c r="A134" s="542"/>
      <c r="B134" s="542"/>
      <c r="C134" s="542"/>
      <c r="D134" s="542"/>
      <c r="E134" s="542"/>
      <c r="F134" s="542"/>
      <c r="G134" s="542"/>
      <c r="H134" s="542"/>
      <c r="I134" s="542"/>
      <c r="J134" s="542"/>
      <c r="K134" s="542"/>
      <c r="L134" s="542"/>
      <c r="M134" s="542"/>
      <c r="N134" s="542"/>
      <c r="O134" s="542"/>
      <c r="P134" s="542"/>
      <c r="Q134" s="542"/>
      <c r="R134" s="542"/>
      <c r="S134" s="542"/>
      <c r="T134" s="542"/>
      <c r="U134" s="542"/>
      <c r="V134" s="542"/>
      <c r="W134" s="542"/>
      <c r="X134" s="542"/>
      <c r="Y134" s="542"/>
      <c r="Z134" s="542"/>
    </row>
    <row r="135" spans="1:26" ht="15.75" customHeight="1">
      <c r="A135" s="542"/>
      <c r="B135" s="542"/>
      <c r="C135" s="542"/>
      <c r="D135" s="542"/>
      <c r="E135" s="542"/>
      <c r="F135" s="542"/>
      <c r="G135" s="542"/>
      <c r="H135" s="542"/>
      <c r="I135" s="542"/>
      <c r="J135" s="542"/>
      <c r="K135" s="542"/>
      <c r="L135" s="542"/>
      <c r="M135" s="542"/>
      <c r="N135" s="542"/>
      <c r="O135" s="542"/>
      <c r="P135" s="542"/>
      <c r="Q135" s="542"/>
      <c r="R135" s="542"/>
      <c r="S135" s="542"/>
      <c r="T135" s="542"/>
      <c r="U135" s="542"/>
      <c r="V135" s="542"/>
      <c r="W135" s="542"/>
      <c r="X135" s="542"/>
      <c r="Y135" s="542"/>
      <c r="Z135" s="542"/>
    </row>
    <row r="136" spans="1:26" ht="15.75" customHeight="1">
      <c r="A136" s="542"/>
      <c r="B136" s="542"/>
      <c r="C136" s="542"/>
      <c r="D136" s="542"/>
      <c r="E136" s="542"/>
      <c r="F136" s="542"/>
      <c r="G136" s="542"/>
      <c r="H136" s="542"/>
      <c r="I136" s="542"/>
      <c r="J136" s="542"/>
      <c r="K136" s="542"/>
      <c r="L136" s="542"/>
      <c r="M136" s="542"/>
      <c r="N136" s="542"/>
      <c r="O136" s="542"/>
      <c r="P136" s="542"/>
      <c r="Q136" s="542"/>
      <c r="R136" s="542"/>
      <c r="S136" s="542"/>
      <c r="T136" s="542"/>
      <c r="U136" s="542"/>
      <c r="V136" s="542"/>
      <c r="W136" s="542"/>
      <c r="X136" s="542"/>
      <c r="Y136" s="542"/>
      <c r="Z136" s="542"/>
    </row>
    <row r="137" spans="1:26" ht="15.75" customHeight="1">
      <c r="A137" s="542"/>
      <c r="B137" s="542"/>
      <c r="C137" s="542"/>
      <c r="D137" s="542"/>
      <c r="E137" s="542"/>
      <c r="F137" s="542"/>
      <c r="G137" s="542"/>
      <c r="H137" s="542"/>
      <c r="I137" s="542"/>
      <c r="J137" s="542"/>
      <c r="K137" s="542"/>
      <c r="L137" s="542"/>
      <c r="M137" s="542"/>
      <c r="N137" s="542"/>
      <c r="O137" s="542"/>
      <c r="P137" s="542"/>
      <c r="Q137" s="542"/>
      <c r="R137" s="542"/>
      <c r="S137" s="542"/>
      <c r="T137" s="542"/>
      <c r="U137" s="542"/>
      <c r="V137" s="542"/>
      <c r="W137" s="542"/>
      <c r="X137" s="542"/>
      <c r="Y137" s="542"/>
      <c r="Z137" s="542"/>
    </row>
    <row r="138" spans="1:26" ht="15.75" customHeight="1">
      <c r="A138" s="542"/>
      <c r="B138" s="542"/>
      <c r="C138" s="542"/>
      <c r="D138" s="542"/>
      <c r="E138" s="542"/>
      <c r="F138" s="542"/>
      <c r="G138" s="542"/>
      <c r="H138" s="542"/>
      <c r="I138" s="542"/>
      <c r="J138" s="542"/>
      <c r="K138" s="542"/>
      <c r="L138" s="542"/>
      <c r="M138" s="542"/>
      <c r="N138" s="542"/>
      <c r="O138" s="542"/>
      <c r="P138" s="542"/>
      <c r="Q138" s="542"/>
      <c r="R138" s="542"/>
      <c r="S138" s="542"/>
      <c r="T138" s="542"/>
      <c r="U138" s="542"/>
      <c r="V138" s="542"/>
      <c r="W138" s="542"/>
      <c r="X138" s="542"/>
      <c r="Y138" s="542"/>
      <c r="Z138" s="542"/>
    </row>
    <row r="139" spans="1:26" ht="15.75" customHeight="1">
      <c r="A139" s="542"/>
      <c r="B139" s="542"/>
      <c r="C139" s="542"/>
      <c r="D139" s="542"/>
      <c r="E139" s="542"/>
      <c r="F139" s="542"/>
      <c r="G139" s="542"/>
      <c r="H139" s="542"/>
      <c r="I139" s="542"/>
      <c r="J139" s="542"/>
      <c r="K139" s="542"/>
      <c r="L139" s="542"/>
      <c r="M139" s="542"/>
      <c r="N139" s="542"/>
      <c r="O139" s="542"/>
      <c r="P139" s="542"/>
      <c r="Q139" s="542"/>
      <c r="R139" s="542"/>
      <c r="S139" s="542"/>
      <c r="T139" s="542"/>
      <c r="U139" s="542"/>
      <c r="V139" s="542"/>
      <c r="W139" s="542"/>
      <c r="X139" s="542"/>
      <c r="Y139" s="542"/>
      <c r="Z139" s="542"/>
    </row>
    <row r="140" spans="1:26" ht="15.75" customHeight="1">
      <c r="A140" s="542"/>
      <c r="B140" s="542"/>
      <c r="C140" s="542"/>
      <c r="D140" s="542"/>
      <c r="E140" s="542"/>
      <c r="F140" s="542"/>
      <c r="G140" s="542"/>
      <c r="H140" s="542"/>
      <c r="I140" s="542"/>
      <c r="J140" s="542"/>
      <c r="K140" s="542"/>
      <c r="L140" s="542"/>
      <c r="M140" s="542"/>
      <c r="N140" s="542"/>
      <c r="O140" s="542"/>
      <c r="P140" s="542"/>
      <c r="Q140" s="542"/>
      <c r="R140" s="542"/>
      <c r="S140" s="542"/>
      <c r="T140" s="542"/>
      <c r="U140" s="542"/>
      <c r="V140" s="542"/>
      <c r="W140" s="542"/>
      <c r="X140" s="542"/>
      <c r="Y140" s="542"/>
      <c r="Z140" s="542"/>
    </row>
    <row r="141" spans="1:26" ht="15.75" customHeight="1">
      <c r="A141" s="542"/>
      <c r="B141" s="542"/>
      <c r="C141" s="542"/>
      <c r="D141" s="542"/>
      <c r="E141" s="542"/>
      <c r="F141" s="542"/>
      <c r="G141" s="542"/>
      <c r="H141" s="542"/>
      <c r="I141" s="542"/>
      <c r="J141" s="542"/>
      <c r="K141" s="542"/>
      <c r="L141" s="542"/>
      <c r="M141" s="542"/>
      <c r="N141" s="542"/>
      <c r="O141" s="542"/>
      <c r="P141" s="542"/>
      <c r="Q141" s="542"/>
      <c r="R141" s="542"/>
      <c r="S141" s="542"/>
      <c r="T141" s="542"/>
      <c r="U141" s="542"/>
      <c r="V141" s="542"/>
      <c r="W141" s="542"/>
      <c r="X141" s="542"/>
      <c r="Y141" s="542"/>
      <c r="Z141" s="542"/>
    </row>
    <row r="142" spans="1:26" ht="15.75" customHeight="1">
      <c r="A142" s="542"/>
      <c r="B142" s="542"/>
      <c r="C142" s="542"/>
      <c r="D142" s="542"/>
      <c r="E142" s="542"/>
      <c r="F142" s="542"/>
      <c r="G142" s="542"/>
      <c r="H142" s="542"/>
      <c r="I142" s="542"/>
      <c r="J142" s="542"/>
      <c r="K142" s="542"/>
      <c r="L142" s="542"/>
      <c r="M142" s="542"/>
      <c r="N142" s="542"/>
      <c r="O142" s="542"/>
      <c r="P142" s="542"/>
      <c r="Q142" s="542"/>
      <c r="R142" s="542"/>
      <c r="S142" s="542"/>
      <c r="T142" s="542"/>
      <c r="U142" s="542"/>
      <c r="V142" s="542"/>
      <c r="W142" s="542"/>
      <c r="X142" s="542"/>
      <c r="Y142" s="542"/>
      <c r="Z142" s="542"/>
    </row>
    <row r="143" spans="1:26" ht="15.75" customHeight="1">
      <c r="A143" s="542"/>
      <c r="B143" s="542"/>
      <c r="C143" s="542"/>
      <c r="D143" s="542"/>
      <c r="E143" s="542"/>
      <c r="F143" s="542"/>
      <c r="G143" s="542"/>
      <c r="H143" s="542"/>
      <c r="I143" s="542"/>
      <c r="J143" s="542"/>
      <c r="K143" s="542"/>
      <c r="L143" s="542"/>
      <c r="M143" s="542"/>
      <c r="N143" s="542"/>
      <c r="O143" s="542"/>
      <c r="P143" s="542"/>
      <c r="Q143" s="542"/>
      <c r="R143" s="542"/>
      <c r="S143" s="542"/>
      <c r="T143" s="542"/>
      <c r="U143" s="542"/>
      <c r="V143" s="542"/>
      <c r="W143" s="542"/>
      <c r="X143" s="542"/>
      <c r="Y143" s="542"/>
      <c r="Z143" s="542"/>
    </row>
    <row r="144" spans="1:26" ht="15.75" customHeight="1">
      <c r="A144" s="542"/>
      <c r="B144" s="542"/>
      <c r="C144" s="542"/>
      <c r="D144" s="542"/>
      <c r="E144" s="542"/>
      <c r="F144" s="542"/>
      <c r="G144" s="542"/>
      <c r="H144" s="542"/>
      <c r="I144" s="542"/>
      <c r="J144" s="542"/>
      <c r="K144" s="542"/>
      <c r="L144" s="542"/>
      <c r="M144" s="542"/>
      <c r="N144" s="542"/>
      <c r="O144" s="542"/>
      <c r="P144" s="542"/>
      <c r="Q144" s="542"/>
      <c r="R144" s="542"/>
      <c r="S144" s="542"/>
      <c r="T144" s="542"/>
      <c r="U144" s="542"/>
      <c r="V144" s="542"/>
      <c r="W144" s="542"/>
      <c r="X144" s="542"/>
      <c r="Y144" s="542"/>
      <c r="Z144" s="542"/>
    </row>
    <row r="145" spans="1:26" ht="15.75" customHeight="1">
      <c r="A145" s="542"/>
      <c r="B145" s="542"/>
      <c r="C145" s="542"/>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row>
    <row r="146" spans="1:26" ht="15.75" customHeight="1">
      <c r="A146" s="542"/>
      <c r="B146" s="542"/>
      <c r="C146" s="542"/>
      <c r="D146" s="542"/>
      <c r="E146" s="542"/>
      <c r="F146" s="542"/>
      <c r="G146" s="542"/>
      <c r="H146" s="542"/>
      <c r="I146" s="542"/>
      <c r="J146" s="542"/>
      <c r="K146" s="542"/>
      <c r="L146" s="542"/>
      <c r="M146" s="542"/>
      <c r="N146" s="542"/>
      <c r="O146" s="542"/>
      <c r="P146" s="542"/>
      <c r="Q146" s="542"/>
      <c r="R146" s="542"/>
      <c r="S146" s="542"/>
      <c r="T146" s="542"/>
      <c r="U146" s="542"/>
      <c r="V146" s="542"/>
      <c r="W146" s="542"/>
      <c r="X146" s="542"/>
      <c r="Y146" s="542"/>
      <c r="Z146" s="542"/>
    </row>
    <row r="147" spans="1:26" ht="15.75" customHeight="1">
      <c r="A147" s="542"/>
      <c r="B147" s="542"/>
      <c r="C147" s="542"/>
      <c r="D147" s="542"/>
      <c r="E147" s="542"/>
      <c r="F147" s="542"/>
      <c r="G147" s="542"/>
      <c r="H147" s="542"/>
      <c r="I147" s="542"/>
      <c r="J147" s="542"/>
      <c r="K147" s="542"/>
      <c r="L147" s="542"/>
      <c r="M147" s="542"/>
      <c r="N147" s="542"/>
      <c r="O147" s="542"/>
      <c r="P147" s="542"/>
      <c r="Q147" s="542"/>
      <c r="R147" s="542"/>
      <c r="S147" s="542"/>
      <c r="T147" s="542"/>
      <c r="U147" s="542"/>
      <c r="V147" s="542"/>
      <c r="W147" s="542"/>
      <c r="X147" s="542"/>
      <c r="Y147" s="542"/>
      <c r="Z147" s="542"/>
    </row>
    <row r="148" spans="1:26" ht="15.75" customHeight="1">
      <c r="A148" s="542"/>
      <c r="B148" s="542"/>
      <c r="C148" s="542"/>
      <c r="D148" s="542"/>
      <c r="E148" s="542"/>
      <c r="F148" s="542"/>
      <c r="G148" s="542"/>
      <c r="H148" s="542"/>
      <c r="I148" s="542"/>
      <c r="J148" s="542"/>
      <c r="K148" s="542"/>
      <c r="L148" s="542"/>
      <c r="M148" s="542"/>
      <c r="N148" s="542"/>
      <c r="O148" s="542"/>
      <c r="P148" s="542"/>
      <c r="Q148" s="542"/>
      <c r="R148" s="542"/>
      <c r="S148" s="542"/>
      <c r="T148" s="542"/>
      <c r="U148" s="542"/>
      <c r="V148" s="542"/>
      <c r="W148" s="542"/>
      <c r="X148" s="542"/>
      <c r="Y148" s="542"/>
      <c r="Z148" s="542"/>
    </row>
    <row r="149" spans="1:26" ht="15.75" customHeight="1">
      <c r="A149" s="542"/>
      <c r="B149" s="542"/>
      <c r="C149" s="542"/>
      <c r="D149" s="542"/>
      <c r="E149" s="542"/>
      <c r="F149" s="542"/>
      <c r="G149" s="542"/>
      <c r="H149" s="542"/>
      <c r="I149" s="542"/>
      <c r="J149" s="542"/>
      <c r="K149" s="542"/>
      <c r="L149" s="542"/>
      <c r="M149" s="542"/>
      <c r="N149" s="542"/>
      <c r="O149" s="542"/>
      <c r="P149" s="542"/>
      <c r="Q149" s="542"/>
      <c r="R149" s="542"/>
      <c r="S149" s="542"/>
      <c r="T149" s="542"/>
      <c r="U149" s="542"/>
      <c r="V149" s="542"/>
      <c r="W149" s="542"/>
      <c r="X149" s="542"/>
      <c r="Y149" s="542"/>
      <c r="Z149" s="542"/>
    </row>
    <row r="150" spans="1:26" ht="15.75" customHeight="1">
      <c r="A150" s="542"/>
      <c r="B150" s="542"/>
      <c r="C150" s="542"/>
      <c r="D150" s="542"/>
      <c r="E150" s="542"/>
      <c r="F150" s="542"/>
      <c r="G150" s="542"/>
      <c r="H150" s="542"/>
      <c r="I150" s="542"/>
      <c r="J150" s="542"/>
      <c r="K150" s="542"/>
      <c r="L150" s="542"/>
      <c r="M150" s="542"/>
      <c r="N150" s="542"/>
      <c r="O150" s="542"/>
      <c r="P150" s="542"/>
      <c r="Q150" s="542"/>
      <c r="R150" s="542"/>
      <c r="S150" s="542"/>
      <c r="T150" s="542"/>
      <c r="U150" s="542"/>
      <c r="V150" s="542"/>
      <c r="W150" s="542"/>
      <c r="X150" s="542"/>
      <c r="Y150" s="542"/>
      <c r="Z150" s="542"/>
    </row>
    <row r="151" spans="1:26" ht="15.75" customHeight="1">
      <c r="A151" s="542"/>
      <c r="B151" s="542"/>
      <c r="C151" s="542"/>
      <c r="D151" s="542"/>
      <c r="E151" s="542"/>
      <c r="F151" s="542"/>
      <c r="G151" s="542"/>
      <c r="H151" s="542"/>
      <c r="I151" s="542"/>
      <c r="J151" s="542"/>
      <c r="K151" s="542"/>
      <c r="L151" s="542"/>
      <c r="M151" s="542"/>
      <c r="N151" s="542"/>
      <c r="O151" s="542"/>
      <c r="P151" s="542"/>
      <c r="Q151" s="542"/>
      <c r="R151" s="542"/>
      <c r="S151" s="542"/>
      <c r="T151" s="542"/>
      <c r="U151" s="542"/>
      <c r="V151" s="542"/>
      <c r="W151" s="542"/>
      <c r="X151" s="542"/>
      <c r="Y151" s="542"/>
      <c r="Z151" s="542"/>
    </row>
    <row r="152" spans="1:26" ht="15.75" customHeight="1">
      <c r="A152" s="542"/>
      <c r="B152" s="542"/>
      <c r="C152" s="542"/>
      <c r="D152" s="542"/>
      <c r="E152" s="542"/>
      <c r="F152" s="542"/>
      <c r="G152" s="542"/>
      <c r="H152" s="542"/>
      <c r="I152" s="542"/>
      <c r="J152" s="542"/>
      <c r="K152" s="542"/>
      <c r="L152" s="542"/>
      <c r="M152" s="542"/>
      <c r="N152" s="542"/>
      <c r="O152" s="542"/>
      <c r="P152" s="542"/>
      <c r="Q152" s="542"/>
      <c r="R152" s="542"/>
      <c r="S152" s="542"/>
      <c r="T152" s="542"/>
      <c r="U152" s="542"/>
      <c r="V152" s="542"/>
      <c r="W152" s="542"/>
      <c r="X152" s="542"/>
      <c r="Y152" s="542"/>
      <c r="Z152" s="542"/>
    </row>
    <row r="153" spans="1:26" ht="15.75" customHeight="1">
      <c r="A153" s="542"/>
      <c r="B153" s="542"/>
      <c r="C153" s="542"/>
      <c r="D153" s="542"/>
      <c r="E153" s="542"/>
      <c r="F153" s="542"/>
      <c r="G153" s="542"/>
      <c r="H153" s="542"/>
      <c r="I153" s="542"/>
      <c r="J153" s="542"/>
      <c r="K153" s="542"/>
      <c r="L153" s="542"/>
      <c r="M153" s="542"/>
      <c r="N153" s="542"/>
      <c r="O153" s="542"/>
      <c r="P153" s="542"/>
      <c r="Q153" s="542"/>
      <c r="R153" s="542"/>
      <c r="S153" s="542"/>
      <c r="T153" s="542"/>
      <c r="U153" s="542"/>
      <c r="V153" s="542"/>
      <c r="W153" s="542"/>
      <c r="X153" s="542"/>
      <c r="Y153" s="542"/>
      <c r="Z153" s="542"/>
    </row>
    <row r="154" spans="1:26" ht="15.75" customHeight="1">
      <c r="A154" s="542"/>
      <c r="B154" s="542"/>
      <c r="C154" s="542"/>
      <c r="D154" s="542"/>
      <c r="E154" s="542"/>
      <c r="F154" s="542"/>
      <c r="G154" s="542"/>
      <c r="H154" s="542"/>
      <c r="I154" s="542"/>
      <c r="J154" s="542"/>
      <c r="K154" s="542"/>
      <c r="L154" s="542"/>
      <c r="M154" s="542"/>
      <c r="N154" s="542"/>
      <c r="O154" s="542"/>
      <c r="P154" s="542"/>
      <c r="Q154" s="542"/>
      <c r="R154" s="542"/>
      <c r="S154" s="542"/>
      <c r="T154" s="542"/>
      <c r="U154" s="542"/>
      <c r="V154" s="542"/>
      <c r="W154" s="542"/>
      <c r="X154" s="542"/>
      <c r="Y154" s="542"/>
      <c r="Z154" s="542"/>
    </row>
    <row r="155" spans="1:26" ht="15.75" customHeight="1">
      <c r="A155" s="542"/>
      <c r="B155" s="542"/>
      <c r="C155" s="542"/>
      <c r="D155" s="542"/>
      <c r="E155" s="542"/>
      <c r="F155" s="542"/>
      <c r="G155" s="542"/>
      <c r="H155" s="542"/>
      <c r="I155" s="542"/>
      <c r="J155" s="542"/>
      <c r="K155" s="542"/>
      <c r="L155" s="542"/>
      <c r="M155" s="542"/>
      <c r="N155" s="542"/>
      <c r="O155" s="542"/>
      <c r="P155" s="542"/>
      <c r="Q155" s="542"/>
      <c r="R155" s="542"/>
      <c r="S155" s="542"/>
      <c r="T155" s="542"/>
      <c r="U155" s="542"/>
      <c r="V155" s="542"/>
      <c r="W155" s="542"/>
      <c r="X155" s="542"/>
      <c r="Y155" s="542"/>
      <c r="Z155" s="542"/>
    </row>
    <row r="156" spans="1:26" ht="15.75" customHeight="1">
      <c r="A156" s="542"/>
      <c r="B156" s="542"/>
      <c r="C156" s="542"/>
      <c r="D156" s="542"/>
      <c r="E156" s="542"/>
      <c r="F156" s="542"/>
      <c r="G156" s="542"/>
      <c r="H156" s="542"/>
      <c r="I156" s="542"/>
      <c r="J156" s="542"/>
      <c r="K156" s="542"/>
      <c r="L156" s="542"/>
      <c r="M156" s="542"/>
      <c r="N156" s="542"/>
      <c r="O156" s="542"/>
      <c r="P156" s="542"/>
      <c r="Q156" s="542"/>
      <c r="R156" s="542"/>
      <c r="S156" s="542"/>
      <c r="T156" s="542"/>
      <c r="U156" s="542"/>
      <c r="V156" s="542"/>
      <c r="W156" s="542"/>
      <c r="X156" s="542"/>
      <c r="Y156" s="542"/>
      <c r="Z156" s="542"/>
    </row>
    <row r="157" spans="1:26" ht="15.75" customHeight="1">
      <c r="A157" s="542"/>
      <c r="B157" s="542"/>
      <c r="C157" s="542"/>
      <c r="D157" s="542"/>
      <c r="E157" s="542"/>
      <c r="F157" s="542"/>
      <c r="G157" s="542"/>
      <c r="H157" s="542"/>
      <c r="I157" s="542"/>
      <c r="J157" s="542"/>
      <c r="K157" s="542"/>
      <c r="L157" s="542"/>
      <c r="M157" s="542"/>
      <c r="N157" s="542"/>
      <c r="O157" s="542"/>
      <c r="P157" s="542"/>
      <c r="Q157" s="542"/>
      <c r="R157" s="542"/>
      <c r="S157" s="542"/>
      <c r="T157" s="542"/>
      <c r="U157" s="542"/>
      <c r="V157" s="542"/>
      <c r="W157" s="542"/>
      <c r="X157" s="542"/>
      <c r="Y157" s="542"/>
      <c r="Z157" s="542"/>
    </row>
    <row r="158" spans="1:26" ht="15.75" customHeight="1">
      <c r="A158" s="542"/>
      <c r="B158" s="542"/>
      <c r="C158" s="542"/>
      <c r="D158" s="542"/>
      <c r="E158" s="542"/>
      <c r="F158" s="542"/>
      <c r="G158" s="542"/>
      <c r="H158" s="542"/>
      <c r="I158" s="542"/>
      <c r="J158" s="542"/>
      <c r="K158" s="542"/>
      <c r="L158" s="542"/>
      <c r="M158" s="542"/>
      <c r="N158" s="542"/>
      <c r="O158" s="542"/>
      <c r="P158" s="542"/>
      <c r="Q158" s="542"/>
      <c r="R158" s="542"/>
      <c r="S158" s="542"/>
      <c r="T158" s="542"/>
      <c r="U158" s="542"/>
      <c r="V158" s="542"/>
      <c r="W158" s="542"/>
      <c r="X158" s="542"/>
      <c r="Y158" s="542"/>
      <c r="Z158" s="542"/>
    </row>
    <row r="159" spans="1:26" ht="15.75" customHeight="1">
      <c r="A159" s="542"/>
      <c r="B159" s="542"/>
      <c r="C159" s="542"/>
      <c r="D159" s="542"/>
      <c r="E159" s="542"/>
      <c r="F159" s="542"/>
      <c r="G159" s="542"/>
      <c r="H159" s="542"/>
      <c r="I159" s="542"/>
      <c r="J159" s="542"/>
      <c r="K159" s="542"/>
      <c r="L159" s="542"/>
      <c r="M159" s="542"/>
      <c r="N159" s="542"/>
      <c r="O159" s="542"/>
      <c r="P159" s="542"/>
      <c r="Q159" s="542"/>
      <c r="R159" s="542"/>
      <c r="S159" s="542"/>
      <c r="T159" s="542"/>
      <c r="U159" s="542"/>
      <c r="V159" s="542"/>
      <c r="W159" s="542"/>
      <c r="X159" s="542"/>
      <c r="Y159" s="542"/>
      <c r="Z159" s="542"/>
    </row>
    <row r="160" spans="1:26" ht="15.75" customHeight="1">
      <c r="A160" s="542"/>
      <c r="B160" s="542"/>
      <c r="C160" s="542"/>
      <c r="D160" s="542"/>
      <c r="E160" s="542"/>
      <c r="F160" s="542"/>
      <c r="G160" s="542"/>
      <c r="H160" s="542"/>
      <c r="I160" s="542"/>
      <c r="J160" s="542"/>
      <c r="K160" s="542"/>
      <c r="L160" s="542"/>
      <c r="M160" s="542"/>
      <c r="N160" s="542"/>
      <c r="O160" s="542"/>
      <c r="P160" s="542"/>
      <c r="Q160" s="542"/>
      <c r="R160" s="542"/>
      <c r="S160" s="542"/>
      <c r="T160" s="542"/>
      <c r="U160" s="542"/>
      <c r="V160" s="542"/>
      <c r="W160" s="542"/>
      <c r="X160" s="542"/>
      <c r="Y160" s="542"/>
      <c r="Z160" s="542"/>
    </row>
    <row r="161" spans="1:26" ht="15.75" customHeight="1">
      <c r="A161" s="542"/>
      <c r="B161" s="542"/>
      <c r="C161" s="542"/>
      <c r="D161" s="542"/>
      <c r="E161" s="542"/>
      <c r="F161" s="542"/>
      <c r="G161" s="542"/>
      <c r="H161" s="542"/>
      <c r="I161" s="542"/>
      <c r="J161" s="542"/>
      <c r="K161" s="542"/>
      <c r="L161" s="542"/>
      <c r="M161" s="542"/>
      <c r="N161" s="542"/>
      <c r="O161" s="542"/>
      <c r="P161" s="542"/>
      <c r="Q161" s="542"/>
      <c r="R161" s="542"/>
      <c r="S161" s="542"/>
      <c r="T161" s="542"/>
      <c r="U161" s="542"/>
      <c r="V161" s="542"/>
      <c r="W161" s="542"/>
      <c r="X161" s="542"/>
      <c r="Y161" s="542"/>
      <c r="Z161" s="542"/>
    </row>
    <row r="162" spans="1:26" ht="15.75" customHeight="1">
      <c r="A162" s="542"/>
      <c r="B162" s="542"/>
      <c r="C162" s="542"/>
      <c r="D162" s="542"/>
      <c r="E162" s="542"/>
      <c r="F162" s="542"/>
      <c r="G162" s="542"/>
      <c r="H162" s="542"/>
      <c r="I162" s="542"/>
      <c r="J162" s="542"/>
      <c r="K162" s="542"/>
      <c r="L162" s="542"/>
      <c r="M162" s="542"/>
      <c r="N162" s="542"/>
      <c r="O162" s="542"/>
      <c r="P162" s="542"/>
      <c r="Q162" s="542"/>
      <c r="R162" s="542"/>
      <c r="S162" s="542"/>
      <c r="T162" s="542"/>
      <c r="U162" s="542"/>
      <c r="V162" s="542"/>
      <c r="W162" s="542"/>
      <c r="X162" s="542"/>
      <c r="Y162" s="542"/>
      <c r="Z162" s="542"/>
    </row>
    <row r="163" spans="1:26" ht="15.75" customHeight="1">
      <c r="A163" s="542"/>
      <c r="B163" s="542"/>
      <c r="C163" s="542"/>
      <c r="D163" s="542"/>
      <c r="E163" s="542"/>
      <c r="F163" s="542"/>
      <c r="G163" s="542"/>
      <c r="H163" s="542"/>
      <c r="I163" s="542"/>
      <c r="J163" s="542"/>
      <c r="K163" s="542"/>
      <c r="L163" s="542"/>
      <c r="M163" s="542"/>
      <c r="N163" s="542"/>
      <c r="O163" s="542"/>
      <c r="P163" s="542"/>
      <c r="Q163" s="542"/>
      <c r="R163" s="542"/>
      <c r="S163" s="542"/>
      <c r="T163" s="542"/>
      <c r="U163" s="542"/>
      <c r="V163" s="542"/>
      <c r="W163" s="542"/>
      <c r="X163" s="542"/>
      <c r="Y163" s="542"/>
      <c r="Z163" s="542"/>
    </row>
    <row r="164" spans="1:26" ht="15.75" customHeight="1">
      <c r="A164" s="542"/>
      <c r="B164" s="542"/>
      <c r="C164" s="542"/>
      <c r="D164" s="542"/>
      <c r="E164" s="542"/>
      <c r="F164" s="542"/>
      <c r="G164" s="542"/>
      <c r="H164" s="542"/>
      <c r="I164" s="542"/>
      <c r="J164" s="542"/>
      <c r="K164" s="542"/>
      <c r="L164" s="542"/>
      <c r="M164" s="542"/>
      <c r="N164" s="542"/>
      <c r="O164" s="542"/>
      <c r="P164" s="542"/>
      <c r="Q164" s="542"/>
      <c r="R164" s="542"/>
      <c r="S164" s="542"/>
      <c r="T164" s="542"/>
      <c r="U164" s="542"/>
      <c r="V164" s="542"/>
      <c r="W164" s="542"/>
      <c r="X164" s="542"/>
      <c r="Y164" s="542"/>
      <c r="Z164" s="542"/>
    </row>
    <row r="165" spans="1:26" ht="15.75" customHeight="1">
      <c r="A165" s="542"/>
      <c r="B165" s="542"/>
      <c r="C165" s="542"/>
      <c r="D165" s="542"/>
      <c r="E165" s="542"/>
      <c r="F165" s="542"/>
      <c r="G165" s="542"/>
      <c r="H165" s="542"/>
      <c r="I165" s="542"/>
      <c r="J165" s="542"/>
      <c r="K165" s="542"/>
      <c r="L165" s="542"/>
      <c r="M165" s="542"/>
      <c r="N165" s="542"/>
      <c r="O165" s="542"/>
      <c r="P165" s="542"/>
      <c r="Q165" s="542"/>
      <c r="R165" s="542"/>
      <c r="S165" s="542"/>
      <c r="T165" s="542"/>
      <c r="U165" s="542"/>
      <c r="V165" s="542"/>
      <c r="W165" s="542"/>
      <c r="X165" s="542"/>
      <c r="Y165" s="542"/>
      <c r="Z165" s="542"/>
    </row>
    <row r="166" spans="1:26" ht="15.75" customHeight="1">
      <c r="A166" s="542"/>
      <c r="B166" s="542"/>
      <c r="C166" s="542"/>
      <c r="D166" s="542"/>
      <c r="E166" s="542"/>
      <c r="F166" s="542"/>
      <c r="G166" s="542"/>
      <c r="H166" s="542"/>
      <c r="I166" s="542"/>
      <c r="J166" s="542"/>
      <c r="K166" s="542"/>
      <c r="L166" s="542"/>
      <c r="M166" s="542"/>
      <c r="N166" s="542"/>
      <c r="O166" s="542"/>
      <c r="P166" s="542"/>
      <c r="Q166" s="542"/>
      <c r="R166" s="542"/>
      <c r="S166" s="542"/>
      <c r="T166" s="542"/>
      <c r="U166" s="542"/>
      <c r="V166" s="542"/>
      <c r="W166" s="542"/>
      <c r="X166" s="542"/>
      <c r="Y166" s="542"/>
      <c r="Z166" s="542"/>
    </row>
    <row r="167" spans="1:26" ht="15.75" customHeight="1">
      <c r="A167" s="542"/>
      <c r="B167" s="542"/>
      <c r="C167" s="542"/>
      <c r="D167" s="542"/>
      <c r="E167" s="542"/>
      <c r="F167" s="542"/>
      <c r="G167" s="542"/>
      <c r="H167" s="542"/>
      <c r="I167" s="542"/>
      <c r="J167" s="542"/>
      <c r="K167" s="542"/>
      <c r="L167" s="542"/>
      <c r="M167" s="542"/>
      <c r="N167" s="542"/>
      <c r="O167" s="542"/>
      <c r="P167" s="542"/>
      <c r="Q167" s="542"/>
      <c r="R167" s="542"/>
      <c r="S167" s="542"/>
      <c r="T167" s="542"/>
      <c r="U167" s="542"/>
      <c r="V167" s="542"/>
      <c r="W167" s="542"/>
      <c r="X167" s="542"/>
      <c r="Y167" s="542"/>
      <c r="Z167" s="542"/>
    </row>
    <row r="168" spans="1:26" ht="15.75" customHeight="1">
      <c r="A168" s="542"/>
      <c r="B168" s="542"/>
      <c r="C168" s="542"/>
      <c r="D168" s="542"/>
      <c r="E168" s="542"/>
      <c r="F168" s="542"/>
      <c r="G168" s="542"/>
      <c r="H168" s="542"/>
      <c r="I168" s="542"/>
      <c r="J168" s="542"/>
      <c r="K168" s="542"/>
      <c r="L168" s="542"/>
      <c r="M168" s="542"/>
      <c r="N168" s="542"/>
      <c r="O168" s="542"/>
      <c r="P168" s="542"/>
      <c r="Q168" s="542"/>
      <c r="R168" s="542"/>
      <c r="S168" s="542"/>
      <c r="T168" s="542"/>
      <c r="U168" s="542"/>
      <c r="V168" s="542"/>
      <c r="W168" s="542"/>
      <c r="X168" s="542"/>
      <c r="Y168" s="542"/>
      <c r="Z168" s="542"/>
    </row>
    <row r="169" spans="1:26" ht="15.75" customHeight="1">
      <c r="A169" s="542"/>
      <c r="B169" s="542"/>
      <c r="C169" s="542"/>
      <c r="D169" s="542"/>
      <c r="E169" s="542"/>
      <c r="F169" s="542"/>
      <c r="G169" s="542"/>
      <c r="H169" s="542"/>
      <c r="I169" s="542"/>
      <c r="J169" s="542"/>
      <c r="K169" s="542"/>
      <c r="L169" s="542"/>
      <c r="M169" s="542"/>
      <c r="N169" s="542"/>
      <c r="O169" s="542"/>
      <c r="P169" s="542"/>
      <c r="Q169" s="542"/>
      <c r="R169" s="542"/>
      <c r="S169" s="542"/>
      <c r="T169" s="542"/>
      <c r="U169" s="542"/>
      <c r="V169" s="542"/>
      <c r="W169" s="542"/>
      <c r="X169" s="542"/>
      <c r="Y169" s="542"/>
      <c r="Z169" s="542"/>
    </row>
    <row r="170" spans="1:26" ht="15.75" customHeight="1">
      <c r="A170" s="542"/>
      <c r="B170" s="542"/>
      <c r="C170" s="542"/>
      <c r="D170" s="542"/>
      <c r="E170" s="542"/>
      <c r="F170" s="542"/>
      <c r="G170" s="542"/>
      <c r="H170" s="542"/>
      <c r="I170" s="542"/>
      <c r="J170" s="542"/>
      <c r="K170" s="542"/>
      <c r="L170" s="542"/>
      <c r="M170" s="542"/>
      <c r="N170" s="542"/>
      <c r="O170" s="542"/>
      <c r="P170" s="542"/>
      <c r="Q170" s="542"/>
      <c r="R170" s="542"/>
      <c r="S170" s="542"/>
      <c r="T170" s="542"/>
      <c r="U170" s="542"/>
      <c r="V170" s="542"/>
      <c r="W170" s="542"/>
      <c r="X170" s="542"/>
      <c r="Y170" s="542"/>
      <c r="Z170" s="542"/>
    </row>
    <row r="171" spans="1:26" ht="15.75" customHeight="1">
      <c r="A171" s="542"/>
      <c r="B171" s="542"/>
      <c r="C171" s="542"/>
      <c r="D171" s="542"/>
      <c r="E171" s="542"/>
      <c r="F171" s="542"/>
      <c r="G171" s="542"/>
      <c r="H171" s="542"/>
      <c r="I171" s="542"/>
      <c r="J171" s="542"/>
      <c r="K171" s="542"/>
      <c r="L171" s="542"/>
      <c r="M171" s="542"/>
      <c r="N171" s="542"/>
      <c r="O171" s="542"/>
      <c r="P171" s="542"/>
      <c r="Q171" s="542"/>
      <c r="R171" s="542"/>
      <c r="S171" s="542"/>
      <c r="T171" s="542"/>
      <c r="U171" s="542"/>
      <c r="V171" s="542"/>
      <c r="W171" s="542"/>
      <c r="X171" s="542"/>
      <c r="Y171" s="542"/>
      <c r="Z171" s="542"/>
    </row>
    <row r="172" spans="1:26" ht="15.75" customHeight="1">
      <c r="A172" s="542"/>
      <c r="B172" s="542"/>
      <c r="C172" s="542"/>
      <c r="D172" s="542"/>
      <c r="E172" s="542"/>
      <c r="F172" s="542"/>
      <c r="G172" s="542"/>
      <c r="H172" s="542"/>
      <c r="I172" s="542"/>
      <c r="J172" s="542"/>
      <c r="K172" s="542"/>
      <c r="L172" s="542"/>
      <c r="M172" s="542"/>
      <c r="N172" s="542"/>
      <c r="O172" s="542"/>
      <c r="P172" s="542"/>
      <c r="Q172" s="542"/>
      <c r="R172" s="542"/>
      <c r="S172" s="542"/>
      <c r="T172" s="542"/>
      <c r="U172" s="542"/>
      <c r="V172" s="542"/>
      <c r="W172" s="542"/>
      <c r="X172" s="542"/>
      <c r="Y172" s="542"/>
      <c r="Z172" s="542"/>
    </row>
    <row r="173" spans="1:26" ht="15.75" customHeight="1">
      <c r="A173" s="542"/>
      <c r="B173" s="542"/>
      <c r="C173" s="542"/>
      <c r="D173" s="542"/>
      <c r="E173" s="542"/>
      <c r="F173" s="542"/>
      <c r="G173" s="542"/>
      <c r="H173" s="542"/>
      <c r="I173" s="542"/>
      <c r="J173" s="542"/>
      <c r="K173" s="542"/>
      <c r="L173" s="542"/>
      <c r="M173" s="542"/>
      <c r="N173" s="542"/>
      <c r="O173" s="542"/>
      <c r="P173" s="542"/>
      <c r="Q173" s="542"/>
      <c r="R173" s="542"/>
      <c r="S173" s="542"/>
      <c r="T173" s="542"/>
      <c r="U173" s="542"/>
      <c r="V173" s="542"/>
      <c r="W173" s="542"/>
      <c r="X173" s="542"/>
      <c r="Y173" s="542"/>
      <c r="Z173" s="542"/>
    </row>
    <row r="174" spans="1:26" ht="15.75" customHeight="1">
      <c r="A174" s="542"/>
      <c r="B174" s="542"/>
      <c r="C174" s="542"/>
      <c r="D174" s="542"/>
      <c r="E174" s="542"/>
      <c r="F174" s="542"/>
      <c r="G174" s="542"/>
      <c r="H174" s="542"/>
      <c r="I174" s="542"/>
      <c r="J174" s="542"/>
      <c r="K174" s="542"/>
      <c r="L174" s="542"/>
      <c r="M174" s="542"/>
      <c r="N174" s="542"/>
      <c r="O174" s="542"/>
      <c r="P174" s="542"/>
      <c r="Q174" s="542"/>
      <c r="R174" s="542"/>
      <c r="S174" s="542"/>
      <c r="T174" s="542"/>
      <c r="U174" s="542"/>
      <c r="V174" s="542"/>
      <c r="W174" s="542"/>
      <c r="X174" s="542"/>
      <c r="Y174" s="542"/>
      <c r="Z174" s="542"/>
    </row>
    <row r="175" spans="1:26" ht="15.75" customHeight="1">
      <c r="A175" s="542"/>
      <c r="B175" s="542"/>
      <c r="C175" s="542"/>
      <c r="D175" s="542"/>
      <c r="E175" s="542"/>
      <c r="F175" s="542"/>
      <c r="G175" s="542"/>
      <c r="H175" s="542"/>
      <c r="I175" s="542"/>
      <c r="J175" s="542"/>
      <c r="K175" s="542"/>
      <c r="L175" s="542"/>
      <c r="M175" s="542"/>
      <c r="N175" s="542"/>
      <c r="O175" s="542"/>
      <c r="P175" s="542"/>
      <c r="Q175" s="542"/>
      <c r="R175" s="542"/>
      <c r="S175" s="542"/>
      <c r="T175" s="542"/>
      <c r="U175" s="542"/>
      <c r="V175" s="542"/>
      <c r="W175" s="542"/>
      <c r="X175" s="542"/>
      <c r="Y175" s="542"/>
      <c r="Z175" s="542"/>
    </row>
    <row r="176" spans="1:26" ht="15.75" customHeight="1">
      <c r="A176" s="542"/>
      <c r="B176" s="542"/>
      <c r="C176" s="542"/>
      <c r="D176" s="542"/>
      <c r="E176" s="542"/>
      <c r="F176" s="542"/>
      <c r="G176" s="542"/>
      <c r="H176" s="542"/>
      <c r="I176" s="542"/>
      <c r="J176" s="542"/>
      <c r="K176" s="542"/>
      <c r="L176" s="542"/>
      <c r="M176" s="542"/>
      <c r="N176" s="542"/>
      <c r="O176" s="542"/>
      <c r="P176" s="542"/>
      <c r="Q176" s="542"/>
      <c r="R176" s="542"/>
      <c r="S176" s="542"/>
      <c r="T176" s="542"/>
      <c r="U176" s="542"/>
      <c r="V176" s="542"/>
      <c r="W176" s="542"/>
      <c r="X176" s="542"/>
      <c r="Y176" s="542"/>
      <c r="Z176" s="542"/>
    </row>
    <row r="177" spans="1:26" ht="15.75" customHeight="1">
      <c r="A177" s="542"/>
      <c r="B177" s="542"/>
      <c r="C177" s="542"/>
      <c r="D177" s="542"/>
      <c r="E177" s="542"/>
      <c r="F177" s="542"/>
      <c r="G177" s="542"/>
      <c r="H177" s="542"/>
      <c r="I177" s="542"/>
      <c r="J177" s="542"/>
      <c r="K177" s="542"/>
      <c r="L177" s="542"/>
      <c r="M177" s="542"/>
      <c r="N177" s="542"/>
      <c r="O177" s="542"/>
      <c r="P177" s="542"/>
      <c r="Q177" s="542"/>
      <c r="R177" s="542"/>
      <c r="S177" s="542"/>
      <c r="T177" s="542"/>
      <c r="U177" s="542"/>
      <c r="V177" s="542"/>
      <c r="W177" s="542"/>
      <c r="X177" s="542"/>
      <c r="Y177" s="542"/>
      <c r="Z177" s="542"/>
    </row>
    <row r="178" spans="1:26" ht="15.75" customHeight="1">
      <c r="A178" s="542"/>
      <c r="B178" s="542"/>
      <c r="C178" s="542"/>
      <c r="D178" s="542"/>
      <c r="E178" s="542"/>
      <c r="F178" s="542"/>
      <c r="G178" s="542"/>
      <c r="H178" s="542"/>
      <c r="I178" s="542"/>
      <c r="J178" s="542"/>
      <c r="K178" s="542"/>
      <c r="L178" s="542"/>
      <c r="M178" s="542"/>
      <c r="N178" s="542"/>
      <c r="O178" s="542"/>
      <c r="P178" s="542"/>
      <c r="Q178" s="542"/>
      <c r="R178" s="542"/>
      <c r="S178" s="542"/>
      <c r="T178" s="542"/>
      <c r="U178" s="542"/>
      <c r="V178" s="542"/>
      <c r="W178" s="542"/>
      <c r="X178" s="542"/>
      <c r="Y178" s="542"/>
      <c r="Z178" s="542"/>
    </row>
    <row r="179" spans="1:26" ht="15.75" customHeight="1">
      <c r="A179" s="542"/>
      <c r="B179" s="542"/>
      <c r="C179" s="542"/>
      <c r="D179" s="542"/>
      <c r="E179" s="542"/>
      <c r="F179" s="542"/>
      <c r="G179" s="542"/>
      <c r="H179" s="542"/>
      <c r="I179" s="542"/>
      <c r="J179" s="542"/>
      <c r="K179" s="542"/>
      <c r="L179" s="542"/>
      <c r="M179" s="542"/>
      <c r="N179" s="542"/>
      <c r="O179" s="542"/>
      <c r="P179" s="542"/>
      <c r="Q179" s="542"/>
      <c r="R179" s="542"/>
      <c r="S179" s="542"/>
      <c r="T179" s="542"/>
      <c r="U179" s="542"/>
      <c r="V179" s="542"/>
      <c r="W179" s="542"/>
      <c r="X179" s="542"/>
      <c r="Y179" s="542"/>
      <c r="Z179" s="542"/>
    </row>
    <row r="180" spans="1:26" ht="15.75" customHeight="1">
      <c r="A180" s="542"/>
      <c r="B180" s="542"/>
      <c r="C180" s="542"/>
      <c r="D180" s="542"/>
      <c r="E180" s="542"/>
      <c r="F180" s="542"/>
      <c r="G180" s="542"/>
      <c r="H180" s="542"/>
      <c r="I180" s="542"/>
      <c r="J180" s="542"/>
      <c r="K180" s="542"/>
      <c r="L180" s="542"/>
      <c r="M180" s="542"/>
      <c r="N180" s="542"/>
      <c r="O180" s="542"/>
      <c r="P180" s="542"/>
      <c r="Q180" s="542"/>
      <c r="R180" s="542"/>
      <c r="S180" s="542"/>
      <c r="T180" s="542"/>
      <c r="U180" s="542"/>
      <c r="V180" s="542"/>
      <c r="W180" s="542"/>
      <c r="X180" s="542"/>
      <c r="Y180" s="542"/>
      <c r="Z180" s="542"/>
    </row>
    <row r="181" spans="1:26" ht="15.75" customHeight="1">
      <c r="A181" s="542"/>
      <c r="B181" s="542"/>
      <c r="C181" s="542"/>
      <c r="D181" s="542"/>
      <c r="E181" s="542"/>
      <c r="F181" s="542"/>
      <c r="G181" s="542"/>
      <c r="H181" s="542"/>
      <c r="I181" s="542"/>
      <c r="J181" s="542"/>
      <c r="K181" s="542"/>
      <c r="L181" s="542"/>
      <c r="M181" s="542"/>
      <c r="N181" s="542"/>
      <c r="O181" s="542"/>
      <c r="P181" s="542"/>
      <c r="Q181" s="542"/>
      <c r="R181" s="542"/>
      <c r="S181" s="542"/>
      <c r="T181" s="542"/>
      <c r="U181" s="542"/>
      <c r="V181" s="542"/>
      <c r="W181" s="542"/>
      <c r="X181" s="542"/>
      <c r="Y181" s="542"/>
      <c r="Z181" s="542"/>
    </row>
    <row r="182" spans="1:26" ht="15.75" customHeight="1">
      <c r="A182" s="542"/>
      <c r="B182" s="542"/>
      <c r="C182" s="542"/>
      <c r="D182" s="542"/>
      <c r="E182" s="542"/>
      <c r="F182" s="542"/>
      <c r="G182" s="542"/>
      <c r="H182" s="542"/>
      <c r="I182" s="542"/>
      <c r="J182" s="542"/>
      <c r="K182" s="542"/>
      <c r="L182" s="542"/>
      <c r="M182" s="542"/>
      <c r="N182" s="542"/>
      <c r="O182" s="542"/>
      <c r="P182" s="542"/>
      <c r="Q182" s="542"/>
      <c r="R182" s="542"/>
      <c r="S182" s="542"/>
      <c r="T182" s="542"/>
      <c r="U182" s="542"/>
      <c r="V182" s="542"/>
      <c r="W182" s="542"/>
      <c r="X182" s="542"/>
      <c r="Y182" s="542"/>
      <c r="Z182" s="542"/>
    </row>
    <row r="183" spans="1:26" ht="15.75" customHeight="1">
      <c r="A183" s="542"/>
      <c r="B183" s="542"/>
      <c r="C183" s="542"/>
      <c r="D183" s="542"/>
      <c r="E183" s="542"/>
      <c r="F183" s="542"/>
      <c r="G183" s="542"/>
      <c r="H183" s="542"/>
      <c r="I183" s="542"/>
      <c r="J183" s="542"/>
      <c r="K183" s="542"/>
      <c r="L183" s="542"/>
      <c r="M183" s="542"/>
      <c r="N183" s="542"/>
      <c r="O183" s="542"/>
      <c r="P183" s="542"/>
      <c r="Q183" s="542"/>
      <c r="R183" s="542"/>
      <c r="S183" s="542"/>
      <c r="T183" s="542"/>
      <c r="U183" s="542"/>
      <c r="V183" s="542"/>
      <c r="W183" s="542"/>
      <c r="X183" s="542"/>
      <c r="Y183" s="542"/>
      <c r="Z183" s="542"/>
    </row>
    <row r="184" spans="1:26" ht="15.75" customHeight="1">
      <c r="A184" s="542"/>
      <c r="B184" s="542"/>
      <c r="C184" s="542"/>
      <c r="D184" s="542"/>
      <c r="E184" s="542"/>
      <c r="F184" s="542"/>
      <c r="G184" s="542"/>
      <c r="H184" s="542"/>
      <c r="I184" s="542"/>
      <c r="J184" s="542"/>
      <c r="K184" s="542"/>
      <c r="L184" s="542"/>
      <c r="M184" s="542"/>
      <c r="N184" s="542"/>
      <c r="O184" s="542"/>
      <c r="P184" s="542"/>
      <c r="Q184" s="542"/>
      <c r="R184" s="542"/>
      <c r="S184" s="542"/>
      <c r="T184" s="542"/>
      <c r="U184" s="542"/>
      <c r="V184" s="542"/>
      <c r="W184" s="542"/>
      <c r="X184" s="542"/>
      <c r="Y184" s="542"/>
      <c r="Z184" s="542"/>
    </row>
    <row r="185" spans="1:26" ht="15.75" customHeight="1">
      <c r="A185" s="542"/>
      <c r="B185" s="542"/>
      <c r="C185" s="542"/>
      <c r="D185" s="542"/>
      <c r="E185" s="542"/>
      <c r="F185" s="542"/>
      <c r="G185" s="542"/>
      <c r="H185" s="542"/>
      <c r="I185" s="542"/>
      <c r="J185" s="542"/>
      <c r="K185" s="542"/>
      <c r="L185" s="542"/>
      <c r="M185" s="542"/>
      <c r="N185" s="542"/>
      <c r="O185" s="542"/>
      <c r="P185" s="542"/>
      <c r="Q185" s="542"/>
      <c r="R185" s="542"/>
      <c r="S185" s="542"/>
      <c r="T185" s="542"/>
      <c r="U185" s="542"/>
      <c r="V185" s="542"/>
      <c r="W185" s="542"/>
      <c r="X185" s="542"/>
      <c r="Y185" s="542"/>
      <c r="Z185" s="542"/>
    </row>
    <row r="186" spans="1:26" ht="15.75" customHeight="1">
      <c r="A186" s="542"/>
      <c r="B186" s="542"/>
      <c r="C186" s="542"/>
      <c r="D186" s="542"/>
      <c r="E186" s="542"/>
      <c r="F186" s="542"/>
      <c r="G186" s="542"/>
      <c r="H186" s="542"/>
      <c r="I186" s="542"/>
      <c r="J186" s="542"/>
      <c r="K186" s="542"/>
      <c r="L186" s="542"/>
      <c r="M186" s="542"/>
      <c r="N186" s="542"/>
      <c r="O186" s="542"/>
      <c r="P186" s="542"/>
      <c r="Q186" s="542"/>
      <c r="R186" s="542"/>
      <c r="S186" s="542"/>
      <c r="T186" s="542"/>
      <c r="U186" s="542"/>
      <c r="V186" s="542"/>
      <c r="W186" s="542"/>
      <c r="X186" s="542"/>
      <c r="Y186" s="542"/>
      <c r="Z186" s="542"/>
    </row>
    <row r="187" spans="1:26" ht="15.75" customHeight="1">
      <c r="A187" s="542"/>
      <c r="B187" s="542"/>
      <c r="C187" s="542"/>
      <c r="D187" s="542"/>
      <c r="E187" s="542"/>
      <c r="F187" s="542"/>
      <c r="G187" s="542"/>
      <c r="H187" s="542"/>
      <c r="I187" s="542"/>
      <c r="J187" s="542"/>
      <c r="K187" s="542"/>
      <c r="L187" s="542"/>
      <c r="M187" s="542"/>
      <c r="N187" s="542"/>
      <c r="O187" s="542"/>
      <c r="P187" s="542"/>
      <c r="Q187" s="542"/>
      <c r="R187" s="542"/>
      <c r="S187" s="542"/>
      <c r="T187" s="542"/>
      <c r="U187" s="542"/>
      <c r="V187" s="542"/>
      <c r="W187" s="542"/>
      <c r="X187" s="542"/>
      <c r="Y187" s="542"/>
      <c r="Z187" s="542"/>
    </row>
    <row r="188" spans="1:26" ht="15.75" customHeight="1">
      <c r="A188" s="542"/>
      <c r="B188" s="542"/>
      <c r="C188" s="542"/>
      <c r="D188" s="542"/>
      <c r="E188" s="542"/>
      <c r="F188" s="542"/>
      <c r="G188" s="542"/>
      <c r="H188" s="542"/>
      <c r="I188" s="542"/>
      <c r="J188" s="542"/>
      <c r="K188" s="542"/>
      <c r="L188" s="542"/>
      <c r="M188" s="542"/>
      <c r="N188" s="542"/>
      <c r="O188" s="542"/>
      <c r="P188" s="542"/>
      <c r="Q188" s="542"/>
      <c r="R188" s="542"/>
      <c r="S188" s="542"/>
      <c r="T188" s="542"/>
      <c r="U188" s="542"/>
      <c r="V188" s="542"/>
      <c r="W188" s="542"/>
      <c r="X188" s="542"/>
      <c r="Y188" s="542"/>
      <c r="Z188" s="542"/>
    </row>
    <row r="189" spans="1:26" ht="15.75" customHeight="1">
      <c r="A189" s="542"/>
      <c r="B189" s="542"/>
      <c r="C189" s="542"/>
      <c r="D189" s="542"/>
      <c r="E189" s="542"/>
      <c r="F189" s="542"/>
      <c r="G189" s="542"/>
      <c r="H189" s="542"/>
      <c r="I189" s="542"/>
      <c r="J189" s="542"/>
      <c r="K189" s="542"/>
      <c r="L189" s="542"/>
      <c r="M189" s="542"/>
      <c r="N189" s="542"/>
      <c r="O189" s="542"/>
      <c r="P189" s="542"/>
      <c r="Q189" s="542"/>
      <c r="R189" s="542"/>
      <c r="S189" s="542"/>
      <c r="T189" s="542"/>
      <c r="U189" s="542"/>
      <c r="V189" s="542"/>
      <c r="W189" s="542"/>
      <c r="X189" s="542"/>
      <c r="Y189" s="542"/>
      <c r="Z189" s="542"/>
    </row>
    <row r="190" spans="1:26" ht="15.75" customHeight="1">
      <c r="A190" s="542"/>
      <c r="B190" s="542"/>
      <c r="C190" s="542"/>
      <c r="D190" s="542"/>
      <c r="E190" s="542"/>
      <c r="F190" s="542"/>
      <c r="G190" s="542"/>
      <c r="H190" s="542"/>
      <c r="I190" s="542"/>
      <c r="J190" s="542"/>
      <c r="K190" s="542"/>
      <c r="L190" s="542"/>
      <c r="M190" s="542"/>
      <c r="N190" s="542"/>
      <c r="O190" s="542"/>
      <c r="P190" s="542"/>
      <c r="Q190" s="542"/>
      <c r="R190" s="542"/>
      <c r="S190" s="542"/>
      <c r="T190" s="542"/>
      <c r="U190" s="542"/>
      <c r="V190" s="542"/>
      <c r="W190" s="542"/>
      <c r="X190" s="542"/>
      <c r="Y190" s="542"/>
      <c r="Z190" s="542"/>
    </row>
    <row r="191" spans="1:26" ht="15.75" customHeight="1">
      <c r="A191" s="542"/>
      <c r="B191" s="542"/>
      <c r="C191" s="542"/>
      <c r="D191" s="542"/>
      <c r="E191" s="542"/>
      <c r="F191" s="542"/>
      <c r="G191" s="542"/>
      <c r="H191" s="542"/>
      <c r="I191" s="542"/>
      <c r="J191" s="542"/>
      <c r="K191" s="542"/>
      <c r="L191" s="542"/>
      <c r="M191" s="542"/>
      <c r="N191" s="542"/>
      <c r="O191" s="542"/>
      <c r="P191" s="542"/>
      <c r="Q191" s="542"/>
      <c r="R191" s="542"/>
      <c r="S191" s="542"/>
      <c r="T191" s="542"/>
      <c r="U191" s="542"/>
      <c r="V191" s="542"/>
      <c r="W191" s="542"/>
      <c r="X191" s="542"/>
      <c r="Y191" s="542"/>
      <c r="Z191" s="542"/>
    </row>
    <row r="192" spans="1:26" ht="15.75" customHeight="1">
      <c r="A192" s="542"/>
      <c r="B192" s="542"/>
      <c r="C192" s="542"/>
      <c r="D192" s="542"/>
      <c r="E192" s="542"/>
      <c r="F192" s="542"/>
      <c r="G192" s="542"/>
      <c r="H192" s="542"/>
      <c r="I192" s="542"/>
      <c r="J192" s="542"/>
      <c r="K192" s="542"/>
      <c r="L192" s="542"/>
      <c r="M192" s="542"/>
      <c r="N192" s="542"/>
      <c r="O192" s="542"/>
      <c r="P192" s="542"/>
      <c r="Q192" s="542"/>
      <c r="R192" s="542"/>
      <c r="S192" s="542"/>
      <c r="T192" s="542"/>
      <c r="U192" s="542"/>
      <c r="V192" s="542"/>
      <c r="W192" s="542"/>
      <c r="X192" s="542"/>
      <c r="Y192" s="542"/>
      <c r="Z192" s="542"/>
    </row>
    <row r="193" spans="1:26" ht="15.75" customHeight="1">
      <c r="A193" s="542"/>
      <c r="B193" s="542"/>
      <c r="C193" s="542"/>
      <c r="D193" s="542"/>
      <c r="E193" s="542"/>
      <c r="F193" s="542"/>
      <c r="G193" s="542"/>
      <c r="H193" s="542"/>
      <c r="I193" s="542"/>
      <c r="J193" s="542"/>
      <c r="K193" s="542"/>
      <c r="L193" s="542"/>
      <c r="M193" s="542"/>
      <c r="N193" s="542"/>
      <c r="O193" s="542"/>
      <c r="P193" s="542"/>
      <c r="Q193" s="542"/>
      <c r="R193" s="542"/>
      <c r="S193" s="542"/>
      <c r="T193" s="542"/>
      <c r="U193" s="542"/>
      <c r="V193" s="542"/>
      <c r="W193" s="542"/>
      <c r="X193" s="542"/>
      <c r="Y193" s="542"/>
      <c r="Z193" s="542"/>
    </row>
    <row r="194" spans="1:26" ht="15.75" customHeight="1">
      <c r="A194" s="542"/>
      <c r="B194" s="542"/>
      <c r="C194" s="542"/>
      <c r="D194" s="542"/>
      <c r="E194" s="542"/>
      <c r="F194" s="542"/>
      <c r="G194" s="542"/>
      <c r="H194" s="542"/>
      <c r="I194" s="542"/>
      <c r="J194" s="542"/>
      <c r="K194" s="542"/>
      <c r="L194" s="542"/>
      <c r="M194" s="542"/>
      <c r="N194" s="542"/>
      <c r="O194" s="542"/>
      <c r="P194" s="542"/>
      <c r="Q194" s="542"/>
      <c r="R194" s="542"/>
      <c r="S194" s="542"/>
      <c r="T194" s="542"/>
      <c r="U194" s="542"/>
      <c r="V194" s="542"/>
      <c r="W194" s="542"/>
      <c r="X194" s="542"/>
      <c r="Y194" s="542"/>
      <c r="Z194" s="542"/>
    </row>
    <row r="195" spans="1:26" ht="15.75" customHeight="1">
      <c r="A195" s="542"/>
      <c r="B195" s="542"/>
      <c r="C195" s="542"/>
      <c r="D195" s="542"/>
      <c r="E195" s="542"/>
      <c r="F195" s="542"/>
      <c r="G195" s="542"/>
      <c r="H195" s="542"/>
      <c r="I195" s="542"/>
      <c r="J195" s="542"/>
      <c r="K195" s="542"/>
      <c r="L195" s="542"/>
      <c r="M195" s="542"/>
      <c r="N195" s="542"/>
      <c r="O195" s="542"/>
      <c r="P195" s="542"/>
      <c r="Q195" s="542"/>
      <c r="R195" s="542"/>
      <c r="S195" s="542"/>
      <c r="T195" s="542"/>
      <c r="U195" s="542"/>
      <c r="V195" s="542"/>
      <c r="W195" s="542"/>
      <c r="X195" s="542"/>
      <c r="Y195" s="542"/>
      <c r="Z195" s="542"/>
    </row>
    <row r="196" spans="1:26" ht="15.75" customHeight="1">
      <c r="A196" s="542"/>
      <c r="B196" s="542"/>
      <c r="C196" s="542"/>
      <c r="D196" s="542"/>
      <c r="E196" s="542"/>
      <c r="F196" s="542"/>
      <c r="G196" s="542"/>
      <c r="H196" s="542"/>
      <c r="I196" s="542"/>
      <c r="J196" s="542"/>
      <c r="K196" s="542"/>
      <c r="L196" s="542"/>
      <c r="M196" s="542"/>
      <c r="N196" s="542"/>
      <c r="O196" s="542"/>
      <c r="P196" s="542"/>
      <c r="Q196" s="542"/>
      <c r="R196" s="542"/>
      <c r="S196" s="542"/>
      <c r="T196" s="542"/>
      <c r="U196" s="542"/>
      <c r="V196" s="542"/>
      <c r="W196" s="542"/>
      <c r="X196" s="542"/>
      <c r="Y196" s="542"/>
      <c r="Z196" s="542"/>
    </row>
    <row r="197" spans="1:26" ht="15.75" customHeight="1">
      <c r="A197" s="542"/>
      <c r="B197" s="542"/>
      <c r="C197" s="542"/>
      <c r="D197" s="542"/>
      <c r="E197" s="542"/>
      <c r="F197" s="542"/>
      <c r="G197" s="542"/>
      <c r="H197" s="542"/>
      <c r="I197" s="542"/>
      <c r="J197" s="542"/>
      <c r="K197" s="542"/>
      <c r="L197" s="542"/>
      <c r="M197" s="542"/>
      <c r="N197" s="542"/>
      <c r="O197" s="542"/>
      <c r="P197" s="542"/>
      <c r="Q197" s="542"/>
      <c r="R197" s="542"/>
      <c r="S197" s="542"/>
      <c r="T197" s="542"/>
      <c r="U197" s="542"/>
      <c r="V197" s="542"/>
      <c r="W197" s="542"/>
      <c r="X197" s="542"/>
      <c r="Y197" s="542"/>
      <c r="Z197" s="542"/>
    </row>
    <row r="198" spans="1:26" ht="15.75" customHeight="1">
      <c r="A198" s="542"/>
      <c r="B198" s="542"/>
      <c r="C198" s="542"/>
      <c r="D198" s="542"/>
      <c r="E198" s="542"/>
      <c r="F198" s="542"/>
      <c r="G198" s="542"/>
      <c r="H198" s="542"/>
      <c r="I198" s="542"/>
      <c r="J198" s="542"/>
      <c r="K198" s="542"/>
      <c r="L198" s="542"/>
      <c r="M198" s="542"/>
      <c r="N198" s="542"/>
      <c r="O198" s="542"/>
      <c r="P198" s="542"/>
      <c r="Q198" s="542"/>
      <c r="R198" s="542"/>
      <c r="S198" s="542"/>
      <c r="T198" s="542"/>
      <c r="U198" s="542"/>
      <c r="V198" s="542"/>
      <c r="W198" s="542"/>
      <c r="X198" s="542"/>
      <c r="Y198" s="542"/>
      <c r="Z198" s="542"/>
    </row>
    <row r="199" spans="1:26" ht="15.75" customHeight="1">
      <c r="A199" s="542"/>
      <c r="B199" s="542"/>
      <c r="C199" s="542"/>
      <c r="D199" s="542"/>
      <c r="E199" s="542"/>
      <c r="F199" s="542"/>
      <c r="G199" s="542"/>
      <c r="H199" s="542"/>
      <c r="I199" s="542"/>
      <c r="J199" s="542"/>
      <c r="K199" s="542"/>
      <c r="L199" s="542"/>
      <c r="M199" s="542"/>
      <c r="N199" s="542"/>
      <c r="O199" s="542"/>
      <c r="P199" s="542"/>
      <c r="Q199" s="542"/>
      <c r="R199" s="542"/>
      <c r="S199" s="542"/>
      <c r="T199" s="542"/>
      <c r="U199" s="542"/>
      <c r="V199" s="542"/>
      <c r="W199" s="542"/>
      <c r="X199" s="542"/>
      <c r="Y199" s="542"/>
      <c r="Z199" s="542"/>
    </row>
    <row r="200" spans="1:26" ht="15.75" customHeight="1">
      <c r="A200" s="542"/>
      <c r="B200" s="542"/>
      <c r="C200" s="542"/>
      <c r="D200" s="542"/>
      <c r="E200" s="542"/>
      <c r="F200" s="542"/>
      <c r="G200" s="542"/>
      <c r="H200" s="542"/>
      <c r="I200" s="542"/>
      <c r="J200" s="542"/>
      <c r="K200" s="542"/>
      <c r="L200" s="542"/>
      <c r="M200" s="542"/>
      <c r="N200" s="542"/>
      <c r="O200" s="542"/>
      <c r="P200" s="542"/>
      <c r="Q200" s="542"/>
      <c r="R200" s="542"/>
      <c r="S200" s="542"/>
      <c r="T200" s="542"/>
      <c r="U200" s="542"/>
      <c r="V200" s="542"/>
      <c r="W200" s="542"/>
      <c r="X200" s="542"/>
      <c r="Y200" s="542"/>
      <c r="Z200" s="542"/>
    </row>
    <row r="201" spans="1:26" ht="15.75" customHeight="1">
      <c r="A201" s="542"/>
      <c r="B201" s="542"/>
      <c r="C201" s="542"/>
      <c r="D201" s="542"/>
      <c r="E201" s="542"/>
      <c r="F201" s="542"/>
      <c r="G201" s="542"/>
      <c r="H201" s="542"/>
      <c r="I201" s="542"/>
      <c r="J201" s="542"/>
      <c r="K201" s="542"/>
      <c r="L201" s="542"/>
      <c r="M201" s="542"/>
      <c r="N201" s="542"/>
      <c r="O201" s="542"/>
      <c r="P201" s="542"/>
      <c r="Q201" s="542"/>
      <c r="R201" s="542"/>
      <c r="S201" s="542"/>
      <c r="T201" s="542"/>
      <c r="U201" s="542"/>
      <c r="V201" s="542"/>
      <c r="W201" s="542"/>
      <c r="X201" s="542"/>
      <c r="Y201" s="542"/>
      <c r="Z201" s="542"/>
    </row>
    <row r="202" spans="1:26" ht="15.75" customHeight="1">
      <c r="A202" s="542"/>
      <c r="B202" s="542"/>
      <c r="C202" s="542"/>
      <c r="D202" s="542"/>
      <c r="E202" s="542"/>
      <c r="F202" s="542"/>
      <c r="G202" s="542"/>
      <c r="H202" s="542"/>
      <c r="I202" s="542"/>
      <c r="J202" s="542"/>
      <c r="K202" s="542"/>
      <c r="L202" s="542"/>
      <c r="M202" s="542"/>
      <c r="N202" s="542"/>
      <c r="O202" s="542"/>
      <c r="P202" s="542"/>
      <c r="Q202" s="542"/>
      <c r="R202" s="542"/>
      <c r="S202" s="542"/>
      <c r="T202" s="542"/>
      <c r="U202" s="542"/>
      <c r="V202" s="542"/>
      <c r="W202" s="542"/>
      <c r="X202" s="542"/>
      <c r="Y202" s="542"/>
      <c r="Z202" s="542"/>
    </row>
    <row r="203" spans="1:26" ht="15.75" customHeight="1">
      <c r="A203" s="542"/>
      <c r="B203" s="542"/>
      <c r="C203" s="542"/>
      <c r="D203" s="542"/>
      <c r="E203" s="542"/>
      <c r="F203" s="542"/>
      <c r="G203" s="542"/>
      <c r="H203" s="542"/>
      <c r="I203" s="542"/>
      <c r="J203" s="542"/>
      <c r="K203" s="542"/>
      <c r="L203" s="542"/>
      <c r="M203" s="542"/>
      <c r="N203" s="542"/>
      <c r="O203" s="542"/>
      <c r="P203" s="542"/>
      <c r="Q203" s="542"/>
      <c r="R203" s="542"/>
      <c r="S203" s="542"/>
      <c r="T203" s="542"/>
      <c r="U203" s="542"/>
      <c r="V203" s="542"/>
      <c r="W203" s="542"/>
      <c r="X203" s="542"/>
      <c r="Y203" s="542"/>
      <c r="Z203" s="542"/>
    </row>
    <row r="204" spans="1:26" ht="15.75" customHeight="1">
      <c r="A204" s="542"/>
      <c r="B204" s="542"/>
      <c r="C204" s="542"/>
      <c r="D204" s="542"/>
      <c r="E204" s="542"/>
      <c r="F204" s="542"/>
      <c r="G204" s="542"/>
      <c r="H204" s="542"/>
      <c r="I204" s="542"/>
      <c r="J204" s="542"/>
      <c r="K204" s="542"/>
      <c r="L204" s="542"/>
      <c r="M204" s="542"/>
      <c r="N204" s="542"/>
      <c r="O204" s="542"/>
      <c r="P204" s="542"/>
      <c r="Q204" s="542"/>
      <c r="R204" s="542"/>
      <c r="S204" s="542"/>
      <c r="T204" s="542"/>
      <c r="U204" s="542"/>
      <c r="V204" s="542"/>
      <c r="W204" s="542"/>
      <c r="X204" s="542"/>
      <c r="Y204" s="542"/>
      <c r="Z204" s="542"/>
    </row>
    <row r="205" spans="1:26" ht="15.75" customHeight="1">
      <c r="A205" s="542"/>
      <c r="B205" s="542"/>
      <c r="C205" s="542"/>
      <c r="D205" s="542"/>
      <c r="E205" s="542"/>
      <c r="F205" s="542"/>
      <c r="G205" s="542"/>
      <c r="H205" s="542"/>
      <c r="I205" s="542"/>
      <c r="J205" s="542"/>
      <c r="K205" s="542"/>
      <c r="L205" s="542"/>
      <c r="M205" s="542"/>
      <c r="N205" s="542"/>
      <c r="O205" s="542"/>
      <c r="P205" s="542"/>
      <c r="Q205" s="542"/>
      <c r="R205" s="542"/>
      <c r="S205" s="542"/>
      <c r="T205" s="542"/>
      <c r="U205" s="542"/>
      <c r="V205" s="542"/>
      <c r="W205" s="542"/>
      <c r="X205" s="542"/>
      <c r="Y205" s="542"/>
      <c r="Z205" s="542"/>
    </row>
    <row r="206" spans="1:26" ht="15.75" customHeight="1">
      <c r="A206" s="542"/>
      <c r="B206" s="542"/>
      <c r="C206" s="542"/>
      <c r="D206" s="542"/>
      <c r="E206" s="542"/>
      <c r="F206" s="542"/>
      <c r="G206" s="542"/>
      <c r="H206" s="542"/>
      <c r="I206" s="542"/>
      <c r="J206" s="542"/>
      <c r="K206" s="542"/>
      <c r="L206" s="542"/>
      <c r="M206" s="542"/>
      <c r="N206" s="542"/>
      <c r="O206" s="542"/>
      <c r="P206" s="542"/>
      <c r="Q206" s="542"/>
      <c r="R206" s="542"/>
      <c r="S206" s="542"/>
      <c r="T206" s="542"/>
      <c r="U206" s="542"/>
      <c r="V206" s="542"/>
      <c r="W206" s="542"/>
      <c r="X206" s="542"/>
      <c r="Y206" s="542"/>
      <c r="Z206" s="542"/>
    </row>
    <row r="207" spans="1:26" ht="15.75" customHeight="1">
      <c r="A207" s="542"/>
      <c r="B207" s="542"/>
      <c r="C207" s="542"/>
      <c r="D207" s="542"/>
      <c r="E207" s="542"/>
      <c r="F207" s="542"/>
      <c r="G207" s="542"/>
      <c r="H207" s="542"/>
      <c r="I207" s="542"/>
      <c r="J207" s="542"/>
      <c r="K207" s="542"/>
      <c r="L207" s="542"/>
      <c r="M207" s="542"/>
      <c r="N207" s="542"/>
      <c r="O207" s="542"/>
      <c r="P207" s="542"/>
      <c r="Q207" s="542"/>
      <c r="R207" s="542"/>
      <c r="S207" s="542"/>
      <c r="T207" s="542"/>
      <c r="U207" s="542"/>
      <c r="V207" s="542"/>
      <c r="W207" s="542"/>
      <c r="X207" s="542"/>
      <c r="Y207" s="542"/>
      <c r="Z207" s="542"/>
    </row>
    <row r="208" spans="1:26" ht="15.75" customHeight="1">
      <c r="A208" s="542"/>
      <c r="B208" s="542"/>
      <c r="C208" s="542"/>
      <c r="D208" s="542"/>
      <c r="E208" s="542"/>
      <c r="F208" s="542"/>
      <c r="G208" s="542"/>
      <c r="H208" s="542"/>
      <c r="I208" s="542"/>
      <c r="J208" s="542"/>
      <c r="K208" s="542"/>
      <c r="L208" s="542"/>
      <c r="M208" s="542"/>
      <c r="N208" s="542"/>
      <c r="O208" s="542"/>
      <c r="P208" s="542"/>
      <c r="Q208" s="542"/>
      <c r="R208" s="542"/>
      <c r="S208" s="542"/>
      <c r="T208" s="542"/>
      <c r="U208" s="542"/>
      <c r="V208" s="542"/>
      <c r="W208" s="542"/>
      <c r="X208" s="542"/>
      <c r="Y208" s="542"/>
      <c r="Z208" s="542"/>
    </row>
    <row r="209" spans="1:26" ht="15.75" customHeight="1">
      <c r="A209" s="542"/>
      <c r="B209" s="542"/>
      <c r="C209" s="542"/>
      <c r="D209" s="542"/>
      <c r="E209" s="542"/>
      <c r="F209" s="542"/>
      <c r="G209" s="542"/>
      <c r="H209" s="542"/>
      <c r="I209" s="542"/>
      <c r="J209" s="542"/>
      <c r="K209" s="542"/>
      <c r="L209" s="542"/>
      <c r="M209" s="542"/>
      <c r="N209" s="542"/>
      <c r="O209" s="542"/>
      <c r="P209" s="542"/>
      <c r="Q209" s="542"/>
      <c r="R209" s="542"/>
      <c r="S209" s="542"/>
      <c r="T209" s="542"/>
      <c r="U209" s="542"/>
      <c r="V209" s="542"/>
      <c r="W209" s="542"/>
      <c r="X209" s="542"/>
      <c r="Y209" s="542"/>
      <c r="Z209" s="542"/>
    </row>
    <row r="210" spans="1:26" ht="15.75" customHeight="1">
      <c r="A210" s="542"/>
      <c r="B210" s="542"/>
      <c r="C210" s="542"/>
      <c r="D210" s="542"/>
      <c r="E210" s="542"/>
      <c r="F210" s="542"/>
      <c r="G210" s="542"/>
      <c r="H210" s="542"/>
      <c r="I210" s="542"/>
      <c r="J210" s="542"/>
      <c r="K210" s="542"/>
      <c r="L210" s="542"/>
      <c r="M210" s="542"/>
      <c r="N210" s="542"/>
      <c r="O210" s="542"/>
      <c r="P210" s="542"/>
      <c r="Q210" s="542"/>
      <c r="R210" s="542"/>
      <c r="S210" s="542"/>
      <c r="T210" s="542"/>
      <c r="U210" s="542"/>
      <c r="V210" s="542"/>
      <c r="W210" s="542"/>
      <c r="X210" s="542"/>
      <c r="Y210" s="542"/>
      <c r="Z210" s="542"/>
    </row>
    <row r="211" spans="1:26" ht="15.75" customHeight="1">
      <c r="A211" s="542"/>
      <c r="B211" s="542"/>
      <c r="C211" s="542"/>
      <c r="D211" s="542"/>
      <c r="E211" s="542"/>
      <c r="F211" s="542"/>
      <c r="G211" s="542"/>
      <c r="H211" s="542"/>
      <c r="I211" s="542"/>
      <c r="J211" s="542"/>
      <c r="K211" s="542"/>
      <c r="L211" s="542"/>
      <c r="M211" s="542"/>
      <c r="N211" s="542"/>
      <c r="O211" s="542"/>
      <c r="P211" s="542"/>
      <c r="Q211" s="542"/>
      <c r="R211" s="542"/>
      <c r="S211" s="542"/>
      <c r="T211" s="542"/>
      <c r="U211" s="542"/>
      <c r="V211" s="542"/>
      <c r="W211" s="542"/>
      <c r="X211" s="542"/>
      <c r="Y211" s="542"/>
      <c r="Z211" s="542"/>
    </row>
    <row r="212" spans="1:26" ht="15.75" customHeight="1">
      <c r="A212" s="542"/>
      <c r="B212" s="542"/>
      <c r="C212" s="542"/>
      <c r="D212" s="542"/>
      <c r="E212" s="542"/>
      <c r="F212" s="542"/>
      <c r="G212" s="542"/>
      <c r="H212" s="542"/>
      <c r="I212" s="542"/>
      <c r="J212" s="542"/>
      <c r="K212" s="542"/>
      <c r="L212" s="542"/>
      <c r="M212" s="542"/>
      <c r="N212" s="542"/>
      <c r="O212" s="542"/>
      <c r="P212" s="542"/>
      <c r="Q212" s="542"/>
      <c r="R212" s="542"/>
      <c r="S212" s="542"/>
      <c r="T212" s="542"/>
      <c r="U212" s="542"/>
      <c r="V212" s="542"/>
      <c r="W212" s="542"/>
      <c r="X212" s="542"/>
      <c r="Y212" s="542"/>
      <c r="Z212" s="542"/>
    </row>
    <row r="213" spans="1:26" ht="15.75" customHeight="1">
      <c r="A213" s="542"/>
      <c r="B213" s="542"/>
      <c r="C213" s="542"/>
      <c r="D213" s="542"/>
      <c r="E213" s="542"/>
      <c r="F213" s="542"/>
      <c r="G213" s="542"/>
      <c r="H213" s="542"/>
      <c r="I213" s="542"/>
      <c r="J213" s="542"/>
      <c r="K213" s="542"/>
      <c r="L213" s="542"/>
      <c r="M213" s="542"/>
      <c r="N213" s="542"/>
      <c r="O213" s="542"/>
      <c r="P213" s="542"/>
      <c r="Q213" s="542"/>
      <c r="R213" s="542"/>
      <c r="S213" s="542"/>
      <c r="T213" s="542"/>
      <c r="U213" s="542"/>
      <c r="V213" s="542"/>
      <c r="W213" s="542"/>
      <c r="X213" s="542"/>
      <c r="Y213" s="542"/>
      <c r="Z213" s="542"/>
    </row>
    <row r="214" spans="1:26" ht="15.75" customHeight="1">
      <c r="A214" s="542"/>
      <c r="B214" s="542"/>
      <c r="C214" s="542"/>
      <c r="D214" s="542"/>
      <c r="E214" s="542"/>
      <c r="F214" s="542"/>
      <c r="G214" s="542"/>
      <c r="H214" s="542"/>
      <c r="I214" s="542"/>
      <c r="J214" s="542"/>
      <c r="K214" s="542"/>
      <c r="L214" s="542"/>
      <c r="M214" s="542"/>
      <c r="N214" s="542"/>
      <c r="O214" s="542"/>
      <c r="P214" s="542"/>
      <c r="Q214" s="542"/>
      <c r="R214" s="542"/>
      <c r="S214" s="542"/>
      <c r="T214" s="542"/>
      <c r="U214" s="542"/>
      <c r="V214" s="542"/>
      <c r="W214" s="542"/>
      <c r="X214" s="542"/>
      <c r="Y214" s="542"/>
      <c r="Z214" s="542"/>
    </row>
    <row r="215" spans="1:26" ht="15.75" customHeight="1">
      <c r="A215" s="542"/>
      <c r="B215" s="542"/>
      <c r="C215" s="542"/>
      <c r="D215" s="542"/>
      <c r="E215" s="542"/>
      <c r="F215" s="542"/>
      <c r="G215" s="542"/>
      <c r="H215" s="542"/>
      <c r="I215" s="542"/>
      <c r="J215" s="542"/>
      <c r="K215" s="542"/>
      <c r="L215" s="542"/>
      <c r="M215" s="542"/>
      <c r="N215" s="542"/>
      <c r="O215" s="542"/>
      <c r="P215" s="542"/>
      <c r="Q215" s="542"/>
      <c r="R215" s="542"/>
      <c r="S215" s="542"/>
      <c r="T215" s="542"/>
      <c r="U215" s="542"/>
      <c r="V215" s="542"/>
      <c r="W215" s="542"/>
      <c r="X215" s="542"/>
      <c r="Y215" s="542"/>
      <c r="Z215" s="542"/>
    </row>
    <row r="216" spans="1:26" ht="15.75" customHeight="1">
      <c r="A216" s="542"/>
      <c r="B216" s="542"/>
      <c r="C216" s="542"/>
      <c r="D216" s="542"/>
      <c r="E216" s="542"/>
      <c r="F216" s="542"/>
      <c r="G216" s="542"/>
      <c r="H216" s="542"/>
      <c r="I216" s="542"/>
      <c r="J216" s="542"/>
      <c r="K216" s="542"/>
      <c r="L216" s="542"/>
      <c r="M216" s="542"/>
      <c r="N216" s="542"/>
      <c r="O216" s="542"/>
      <c r="P216" s="542"/>
      <c r="Q216" s="542"/>
      <c r="R216" s="542"/>
      <c r="S216" s="542"/>
      <c r="T216" s="542"/>
      <c r="U216" s="542"/>
      <c r="V216" s="542"/>
      <c r="W216" s="542"/>
      <c r="X216" s="542"/>
      <c r="Y216" s="542"/>
      <c r="Z216" s="542"/>
    </row>
    <row r="217" spans="1:26" ht="15.75" customHeight="1">
      <c r="A217" s="542"/>
      <c r="B217" s="542"/>
      <c r="C217" s="542"/>
      <c r="D217" s="542"/>
      <c r="E217" s="542"/>
      <c r="F217" s="542"/>
      <c r="G217" s="542"/>
      <c r="H217" s="542"/>
      <c r="I217" s="542"/>
      <c r="J217" s="542"/>
      <c r="K217" s="542"/>
      <c r="L217" s="542"/>
      <c r="M217" s="542"/>
      <c r="N217" s="542"/>
      <c r="O217" s="542"/>
      <c r="P217" s="542"/>
      <c r="Q217" s="542"/>
      <c r="R217" s="542"/>
      <c r="S217" s="542"/>
      <c r="T217" s="542"/>
      <c r="U217" s="542"/>
      <c r="V217" s="542"/>
      <c r="W217" s="542"/>
      <c r="X217" s="542"/>
      <c r="Y217" s="542"/>
      <c r="Z217" s="542"/>
    </row>
    <row r="218" spans="1:26" ht="15.75" customHeight="1">
      <c r="A218" s="542"/>
      <c r="B218" s="542"/>
      <c r="C218" s="542"/>
      <c r="D218" s="542"/>
      <c r="E218" s="542"/>
      <c r="F218" s="542"/>
      <c r="G218" s="542"/>
      <c r="H218" s="542"/>
      <c r="I218" s="542"/>
      <c r="J218" s="542"/>
      <c r="K218" s="542"/>
      <c r="L218" s="542"/>
      <c r="M218" s="542"/>
      <c r="N218" s="542"/>
      <c r="O218" s="542"/>
      <c r="P218" s="542"/>
      <c r="Q218" s="542"/>
      <c r="R218" s="542"/>
      <c r="S218" s="542"/>
      <c r="T218" s="542"/>
      <c r="U218" s="542"/>
      <c r="V218" s="542"/>
      <c r="W218" s="542"/>
      <c r="X218" s="542"/>
      <c r="Y218" s="542"/>
      <c r="Z218" s="542"/>
    </row>
    <row r="219" spans="1:26" ht="15.75" customHeight="1">
      <c r="A219" s="542"/>
      <c r="B219" s="542"/>
      <c r="C219" s="542"/>
      <c r="D219" s="542"/>
      <c r="E219" s="542"/>
      <c r="F219" s="542"/>
      <c r="G219" s="542"/>
      <c r="H219" s="542"/>
      <c r="I219" s="542"/>
      <c r="J219" s="542"/>
      <c r="K219" s="542"/>
      <c r="L219" s="542"/>
      <c r="M219" s="542"/>
      <c r="N219" s="542"/>
      <c r="O219" s="542"/>
      <c r="P219" s="542"/>
      <c r="Q219" s="542"/>
      <c r="R219" s="542"/>
      <c r="S219" s="542"/>
      <c r="T219" s="542"/>
      <c r="U219" s="542"/>
      <c r="V219" s="542"/>
      <c r="W219" s="542"/>
      <c r="X219" s="542"/>
      <c r="Y219" s="542"/>
      <c r="Z219" s="542"/>
    </row>
    <row r="220" spans="1:26" ht="15.75" customHeight="1">
      <c r="A220" s="542"/>
      <c r="B220" s="542"/>
      <c r="C220" s="542"/>
      <c r="D220" s="542"/>
      <c r="E220" s="542"/>
      <c r="F220" s="542"/>
      <c r="G220" s="542"/>
      <c r="H220" s="542"/>
      <c r="I220" s="542"/>
      <c r="J220" s="542"/>
      <c r="K220" s="542"/>
      <c r="L220" s="542"/>
      <c r="M220" s="542"/>
      <c r="N220" s="542"/>
      <c r="O220" s="542"/>
      <c r="P220" s="542"/>
      <c r="Q220" s="542"/>
      <c r="R220" s="542"/>
      <c r="S220" s="542"/>
      <c r="T220" s="542"/>
      <c r="U220" s="542"/>
      <c r="V220" s="542"/>
      <c r="W220" s="542"/>
      <c r="X220" s="542"/>
      <c r="Y220" s="542"/>
      <c r="Z220" s="542"/>
    </row>
    <row r="221" spans="1:26" ht="15.75" customHeight="1">
      <c r="A221" s="542"/>
      <c r="B221" s="542"/>
      <c r="C221" s="542"/>
      <c r="D221" s="542"/>
      <c r="E221" s="542"/>
      <c r="F221" s="542"/>
      <c r="G221" s="542"/>
      <c r="H221" s="542"/>
      <c r="I221" s="542"/>
      <c r="J221" s="542"/>
      <c r="K221" s="542"/>
      <c r="L221" s="542"/>
      <c r="M221" s="542"/>
      <c r="N221" s="542"/>
      <c r="O221" s="542"/>
      <c r="P221" s="542"/>
      <c r="Q221" s="542"/>
      <c r="R221" s="542"/>
      <c r="S221" s="542"/>
      <c r="T221" s="542"/>
      <c r="U221" s="542"/>
      <c r="V221" s="542"/>
      <c r="W221" s="542"/>
      <c r="X221" s="542"/>
      <c r="Y221" s="542"/>
      <c r="Z221" s="542"/>
    </row>
    <row r="222" spans="1:26" ht="15.75" customHeight="1">
      <c r="A222" s="542"/>
      <c r="B222" s="542"/>
      <c r="C222" s="542"/>
      <c r="D222" s="542"/>
      <c r="E222" s="542"/>
      <c r="F222" s="542"/>
      <c r="G222" s="542"/>
      <c r="H222" s="542"/>
      <c r="I222" s="542"/>
      <c r="J222" s="542"/>
      <c r="K222" s="542"/>
      <c r="L222" s="542"/>
      <c r="M222" s="542"/>
      <c r="N222" s="542"/>
      <c r="O222" s="542"/>
      <c r="P222" s="542"/>
      <c r="Q222" s="542"/>
      <c r="R222" s="542"/>
      <c r="S222" s="542"/>
      <c r="T222" s="542"/>
      <c r="U222" s="542"/>
      <c r="V222" s="542"/>
      <c r="W222" s="542"/>
      <c r="X222" s="542"/>
      <c r="Y222" s="542"/>
      <c r="Z222" s="542"/>
    </row>
    <row r="223" spans="1:26" ht="15.75" customHeight="1">
      <c r="A223" s="542"/>
      <c r="B223" s="542"/>
      <c r="C223" s="542"/>
      <c r="D223" s="542"/>
      <c r="E223" s="542"/>
      <c r="F223" s="542"/>
      <c r="G223" s="542"/>
      <c r="H223" s="542"/>
      <c r="I223" s="542"/>
      <c r="J223" s="542"/>
      <c r="K223" s="542"/>
      <c r="L223" s="542"/>
      <c r="M223" s="542"/>
      <c r="N223" s="542"/>
      <c r="O223" s="542"/>
      <c r="P223" s="542"/>
      <c r="Q223" s="542"/>
      <c r="R223" s="542"/>
      <c r="S223" s="542"/>
      <c r="T223" s="542"/>
      <c r="U223" s="542"/>
      <c r="V223" s="542"/>
      <c r="W223" s="542"/>
      <c r="X223" s="542"/>
      <c r="Y223" s="542"/>
      <c r="Z223" s="542"/>
    </row>
    <row r="224" spans="1:26" ht="15.75" customHeight="1">
      <c r="A224" s="542"/>
      <c r="B224" s="542"/>
      <c r="C224" s="542"/>
      <c r="D224" s="542"/>
      <c r="E224" s="542"/>
      <c r="F224" s="542"/>
      <c r="G224" s="542"/>
      <c r="H224" s="542"/>
      <c r="I224" s="542"/>
      <c r="J224" s="542"/>
      <c r="K224" s="542"/>
      <c r="L224" s="542"/>
      <c r="M224" s="542"/>
      <c r="N224" s="542"/>
      <c r="O224" s="542"/>
      <c r="P224" s="542"/>
      <c r="Q224" s="542"/>
      <c r="R224" s="542"/>
      <c r="S224" s="542"/>
      <c r="T224" s="542"/>
      <c r="U224" s="542"/>
      <c r="V224" s="542"/>
      <c r="W224" s="542"/>
      <c r="X224" s="542"/>
      <c r="Y224" s="542"/>
      <c r="Z224" s="542"/>
    </row>
    <row r="225" spans="1:26" ht="15.75" customHeight="1">
      <c r="A225" s="542"/>
      <c r="B225" s="542"/>
      <c r="C225" s="542"/>
      <c r="D225" s="542"/>
      <c r="E225" s="542"/>
      <c r="F225" s="542"/>
      <c r="G225" s="542"/>
      <c r="H225" s="542"/>
      <c r="I225" s="542"/>
      <c r="J225" s="542"/>
      <c r="K225" s="542"/>
      <c r="L225" s="542"/>
      <c r="M225" s="542"/>
      <c r="N225" s="542"/>
      <c r="O225" s="542"/>
      <c r="P225" s="542"/>
      <c r="Q225" s="542"/>
      <c r="R225" s="542"/>
      <c r="S225" s="542"/>
      <c r="T225" s="542"/>
      <c r="U225" s="542"/>
      <c r="V225" s="542"/>
      <c r="W225" s="542"/>
      <c r="X225" s="542"/>
      <c r="Y225" s="542"/>
      <c r="Z225" s="542"/>
    </row>
    <row r="226" spans="1:26" ht="15.75" customHeight="1">
      <c r="A226" s="542"/>
      <c r="B226" s="542"/>
      <c r="C226" s="542"/>
      <c r="D226" s="542"/>
      <c r="E226" s="542"/>
      <c r="F226" s="542"/>
      <c r="G226" s="542"/>
      <c r="H226" s="542"/>
      <c r="I226" s="542"/>
      <c r="J226" s="542"/>
      <c r="K226" s="542"/>
      <c r="L226" s="542"/>
      <c r="M226" s="542"/>
      <c r="N226" s="542"/>
      <c r="O226" s="542"/>
      <c r="P226" s="542"/>
      <c r="Q226" s="542"/>
      <c r="R226" s="542"/>
      <c r="S226" s="542"/>
      <c r="T226" s="542"/>
      <c r="U226" s="542"/>
      <c r="V226" s="542"/>
      <c r="W226" s="542"/>
      <c r="X226" s="542"/>
      <c r="Y226" s="542"/>
      <c r="Z226" s="542"/>
    </row>
    <row r="227" spans="1:26" ht="15.75" customHeight="1">
      <c r="A227" s="542"/>
      <c r="B227" s="542"/>
      <c r="C227" s="542"/>
      <c r="D227" s="542"/>
      <c r="E227" s="542"/>
      <c r="F227" s="542"/>
      <c r="G227" s="542"/>
      <c r="H227" s="542"/>
      <c r="I227" s="542"/>
      <c r="J227" s="542"/>
      <c r="K227" s="542"/>
      <c r="L227" s="542"/>
      <c r="M227" s="542"/>
      <c r="N227" s="542"/>
      <c r="O227" s="542"/>
      <c r="P227" s="542"/>
      <c r="Q227" s="542"/>
      <c r="R227" s="542"/>
      <c r="S227" s="542"/>
      <c r="T227" s="542"/>
      <c r="U227" s="542"/>
      <c r="V227" s="542"/>
      <c r="W227" s="542"/>
      <c r="X227" s="542"/>
      <c r="Y227" s="542"/>
      <c r="Z227" s="542"/>
    </row>
    <row r="228" spans="1:26" ht="15.75" customHeight="1">
      <c r="A228" s="542"/>
      <c r="B228" s="542"/>
      <c r="C228" s="542"/>
      <c r="D228" s="542"/>
      <c r="E228" s="542"/>
      <c r="F228" s="542"/>
      <c r="G228" s="542"/>
      <c r="H228" s="542"/>
      <c r="I228" s="542"/>
      <c r="J228" s="542"/>
      <c r="K228" s="542"/>
      <c r="L228" s="542"/>
      <c r="M228" s="542"/>
      <c r="N228" s="542"/>
      <c r="O228" s="542"/>
      <c r="P228" s="542"/>
      <c r="Q228" s="542"/>
      <c r="R228" s="542"/>
      <c r="S228" s="542"/>
      <c r="T228" s="542"/>
      <c r="U228" s="542"/>
      <c r="V228" s="542"/>
      <c r="W228" s="542"/>
      <c r="X228" s="542"/>
      <c r="Y228" s="542"/>
      <c r="Z228" s="542"/>
    </row>
    <row r="229" spans="1:26" ht="15.75" customHeight="1">
      <c r="A229" s="542"/>
      <c r="B229" s="542"/>
      <c r="C229" s="542"/>
      <c r="D229" s="542"/>
      <c r="E229" s="542"/>
      <c r="F229" s="542"/>
      <c r="G229" s="542"/>
      <c r="H229" s="542"/>
      <c r="I229" s="542"/>
      <c r="J229" s="542"/>
      <c r="K229" s="542"/>
      <c r="L229" s="542"/>
      <c r="M229" s="542"/>
      <c r="N229" s="542"/>
      <c r="O229" s="542"/>
      <c r="P229" s="542"/>
      <c r="Q229" s="542"/>
      <c r="R229" s="542"/>
      <c r="S229" s="542"/>
      <c r="T229" s="542"/>
      <c r="U229" s="542"/>
      <c r="V229" s="542"/>
      <c r="W229" s="542"/>
      <c r="X229" s="542"/>
      <c r="Y229" s="542"/>
      <c r="Z229" s="542"/>
    </row>
    <row r="230" spans="1:26" ht="15.75" customHeight="1">
      <c r="A230" s="542"/>
      <c r="B230" s="542"/>
      <c r="C230" s="542"/>
      <c r="D230" s="542"/>
      <c r="E230" s="542"/>
      <c r="F230" s="542"/>
      <c r="G230" s="542"/>
      <c r="H230" s="542"/>
      <c r="I230" s="542"/>
      <c r="J230" s="542"/>
      <c r="K230" s="542"/>
      <c r="L230" s="542"/>
      <c r="M230" s="542"/>
      <c r="N230" s="542"/>
      <c r="O230" s="542"/>
      <c r="P230" s="542"/>
      <c r="Q230" s="542"/>
      <c r="R230" s="542"/>
      <c r="S230" s="542"/>
      <c r="T230" s="542"/>
      <c r="U230" s="542"/>
      <c r="V230" s="542"/>
      <c r="W230" s="542"/>
      <c r="X230" s="542"/>
      <c r="Y230" s="542"/>
      <c r="Z230" s="542"/>
    </row>
    <row r="231" spans="1:26" ht="15.75" customHeight="1">
      <c r="A231" s="542"/>
      <c r="B231" s="542"/>
      <c r="C231" s="542"/>
      <c r="D231" s="542"/>
      <c r="E231" s="542"/>
      <c r="F231" s="542"/>
      <c r="G231" s="542"/>
      <c r="H231" s="542"/>
      <c r="I231" s="542"/>
      <c r="J231" s="542"/>
      <c r="K231" s="542"/>
      <c r="L231" s="542"/>
      <c r="M231" s="542"/>
      <c r="N231" s="542"/>
      <c r="O231" s="542"/>
      <c r="P231" s="542"/>
      <c r="Q231" s="542"/>
      <c r="R231" s="542"/>
      <c r="S231" s="542"/>
      <c r="T231" s="542"/>
      <c r="U231" s="542"/>
      <c r="V231" s="542"/>
      <c r="W231" s="542"/>
      <c r="X231" s="542"/>
      <c r="Y231" s="542"/>
      <c r="Z231" s="542"/>
    </row>
    <row r="232" spans="1:26" ht="15.75" customHeight="1">
      <c r="A232" s="542"/>
      <c r="B232" s="542"/>
      <c r="C232" s="542"/>
      <c r="D232" s="542"/>
      <c r="E232" s="542"/>
      <c r="F232" s="542"/>
      <c r="G232" s="542"/>
      <c r="H232" s="542"/>
      <c r="I232" s="542"/>
      <c r="J232" s="542"/>
      <c r="K232" s="542"/>
      <c r="L232" s="542"/>
      <c r="M232" s="542"/>
      <c r="N232" s="542"/>
      <c r="O232" s="542"/>
      <c r="P232" s="542"/>
      <c r="Q232" s="542"/>
      <c r="R232" s="542"/>
      <c r="S232" s="542"/>
      <c r="T232" s="542"/>
      <c r="U232" s="542"/>
      <c r="V232" s="542"/>
      <c r="W232" s="542"/>
      <c r="X232" s="542"/>
      <c r="Y232" s="542"/>
      <c r="Z232" s="542"/>
    </row>
    <row r="233" spans="1:26" ht="15.75" customHeight="1">
      <c r="A233" s="542"/>
      <c r="B233" s="542"/>
      <c r="C233" s="542"/>
      <c r="D233" s="542"/>
      <c r="E233" s="542"/>
      <c r="F233" s="542"/>
      <c r="G233" s="542"/>
      <c r="H233" s="542"/>
      <c r="I233" s="542"/>
      <c r="J233" s="542"/>
      <c r="K233" s="542"/>
      <c r="L233" s="542"/>
      <c r="M233" s="542"/>
      <c r="N233" s="542"/>
      <c r="O233" s="542"/>
      <c r="P233" s="542"/>
      <c r="Q233" s="542"/>
      <c r="R233" s="542"/>
      <c r="S233" s="542"/>
      <c r="T233" s="542"/>
      <c r="U233" s="542"/>
      <c r="V233" s="542"/>
      <c r="W233" s="542"/>
      <c r="X233" s="542"/>
      <c r="Y233" s="542"/>
      <c r="Z233" s="542"/>
    </row>
    <row r="234" spans="1:26" ht="15.75" customHeight="1">
      <c r="A234" s="542"/>
      <c r="B234" s="542"/>
      <c r="C234" s="542"/>
      <c r="D234" s="542"/>
      <c r="E234" s="542"/>
      <c r="F234" s="542"/>
      <c r="G234" s="542"/>
      <c r="H234" s="542"/>
      <c r="I234" s="542"/>
      <c r="J234" s="542"/>
      <c r="K234" s="542"/>
      <c r="L234" s="542"/>
      <c r="M234" s="542"/>
      <c r="N234" s="542"/>
      <c r="O234" s="542"/>
      <c r="P234" s="542"/>
      <c r="Q234" s="542"/>
      <c r="R234" s="542"/>
      <c r="S234" s="542"/>
      <c r="T234" s="542"/>
      <c r="U234" s="542"/>
      <c r="V234" s="542"/>
      <c r="W234" s="542"/>
      <c r="X234" s="542"/>
      <c r="Y234" s="542"/>
      <c r="Z234" s="542"/>
    </row>
    <row r="235" spans="1:26" ht="15.75" customHeight="1">
      <c r="A235" s="542"/>
      <c r="B235" s="542"/>
      <c r="C235" s="542"/>
      <c r="D235" s="542"/>
      <c r="E235" s="542"/>
      <c r="F235" s="542"/>
      <c r="G235" s="542"/>
      <c r="H235" s="542"/>
      <c r="I235" s="542"/>
      <c r="J235" s="542"/>
      <c r="K235" s="542"/>
      <c r="L235" s="542"/>
      <c r="M235" s="542"/>
      <c r="N235" s="542"/>
      <c r="O235" s="542"/>
      <c r="P235" s="542"/>
      <c r="Q235" s="542"/>
      <c r="R235" s="542"/>
      <c r="S235" s="542"/>
      <c r="T235" s="542"/>
      <c r="U235" s="542"/>
      <c r="V235" s="542"/>
      <c r="W235" s="542"/>
      <c r="X235" s="542"/>
      <c r="Y235" s="542"/>
      <c r="Z235" s="542"/>
    </row>
    <row r="236" spans="1:26" ht="15.75" customHeight="1">
      <c r="A236" s="542"/>
      <c r="B236" s="542"/>
      <c r="C236" s="542"/>
      <c r="D236" s="542"/>
      <c r="E236" s="542"/>
      <c r="F236" s="542"/>
      <c r="G236" s="542"/>
      <c r="H236" s="542"/>
      <c r="I236" s="542"/>
      <c r="J236" s="542"/>
      <c r="K236" s="542"/>
      <c r="L236" s="542"/>
      <c r="M236" s="542"/>
      <c r="N236" s="542"/>
      <c r="O236" s="542"/>
      <c r="P236" s="542"/>
      <c r="Q236" s="542"/>
      <c r="R236" s="542"/>
      <c r="S236" s="542"/>
      <c r="T236" s="542"/>
      <c r="U236" s="542"/>
      <c r="V236" s="542"/>
      <c r="W236" s="542"/>
      <c r="X236" s="542"/>
      <c r="Y236" s="542"/>
      <c r="Z236" s="542"/>
    </row>
    <row r="237" spans="1:26" ht="15.75" customHeight="1">
      <c r="A237" s="542"/>
      <c r="B237" s="542"/>
      <c r="C237" s="542"/>
      <c r="D237" s="542"/>
      <c r="E237" s="542"/>
      <c r="F237" s="542"/>
      <c r="G237" s="542"/>
      <c r="H237" s="542"/>
      <c r="I237" s="542"/>
      <c r="J237" s="542"/>
      <c r="K237" s="542"/>
      <c r="L237" s="542"/>
      <c r="M237" s="542"/>
      <c r="N237" s="542"/>
      <c r="O237" s="542"/>
      <c r="P237" s="542"/>
      <c r="Q237" s="542"/>
      <c r="R237" s="542"/>
      <c r="S237" s="542"/>
      <c r="T237" s="542"/>
      <c r="U237" s="542"/>
      <c r="V237" s="542"/>
      <c r="W237" s="542"/>
      <c r="X237" s="542"/>
      <c r="Y237" s="542"/>
      <c r="Z237" s="542"/>
    </row>
    <row r="238" spans="1:26" ht="15.75" customHeight="1">
      <c r="A238" s="542"/>
      <c r="B238" s="542"/>
      <c r="C238" s="542"/>
      <c r="D238" s="542"/>
      <c r="E238" s="542"/>
      <c r="F238" s="542"/>
      <c r="G238" s="542"/>
      <c r="H238" s="542"/>
      <c r="I238" s="542"/>
      <c r="J238" s="542"/>
      <c r="K238" s="542"/>
      <c r="L238" s="542"/>
      <c r="M238" s="542"/>
      <c r="N238" s="542"/>
      <c r="O238" s="542"/>
      <c r="P238" s="542"/>
      <c r="Q238" s="542"/>
      <c r="R238" s="542"/>
      <c r="S238" s="542"/>
      <c r="T238" s="542"/>
      <c r="U238" s="542"/>
      <c r="V238" s="542"/>
      <c r="W238" s="542"/>
      <c r="X238" s="542"/>
      <c r="Y238" s="542"/>
      <c r="Z238" s="542"/>
    </row>
    <row r="239" spans="1:26" ht="15.75" customHeight="1">
      <c r="A239" s="542"/>
      <c r="B239" s="542"/>
      <c r="C239" s="542"/>
      <c r="D239" s="542"/>
      <c r="E239" s="542"/>
      <c r="F239" s="542"/>
      <c r="G239" s="542"/>
      <c r="H239" s="542"/>
      <c r="I239" s="542"/>
      <c r="J239" s="542"/>
      <c r="K239" s="542"/>
      <c r="L239" s="542"/>
      <c r="M239" s="542"/>
      <c r="N239" s="542"/>
      <c r="O239" s="542"/>
      <c r="P239" s="542"/>
      <c r="Q239" s="542"/>
      <c r="R239" s="542"/>
      <c r="S239" s="542"/>
      <c r="T239" s="542"/>
      <c r="U239" s="542"/>
      <c r="V239" s="542"/>
      <c r="W239" s="542"/>
      <c r="X239" s="542"/>
      <c r="Y239" s="542"/>
      <c r="Z239" s="542"/>
    </row>
    <row r="240" spans="1:26" ht="15.75" customHeight="1">
      <c r="A240" s="542"/>
      <c r="B240" s="542"/>
      <c r="C240" s="542"/>
      <c r="D240" s="542"/>
      <c r="E240" s="542"/>
      <c r="F240" s="542"/>
      <c r="G240" s="542"/>
      <c r="H240" s="542"/>
      <c r="I240" s="542"/>
      <c r="J240" s="542"/>
      <c r="K240" s="542"/>
      <c r="L240" s="542"/>
      <c r="M240" s="542"/>
      <c r="N240" s="542"/>
      <c r="O240" s="542"/>
      <c r="P240" s="542"/>
      <c r="Q240" s="542"/>
      <c r="R240" s="542"/>
      <c r="S240" s="542"/>
      <c r="T240" s="542"/>
      <c r="U240" s="542"/>
      <c r="V240" s="542"/>
      <c r="W240" s="542"/>
      <c r="X240" s="542"/>
      <c r="Y240" s="542"/>
      <c r="Z240" s="54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P2"/>
    <mergeCell ref="B23:X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163</vt:i4>
      </vt:variant>
    </vt:vector>
  </HeadingPairs>
  <TitlesOfParts>
    <vt:vector size="163" baseType="lpstr">
      <vt:lpstr>TLTL 112024</vt:lpstr>
      <vt:lpstr>AEON</vt:lpstr>
      <vt:lpstr>T12.2024</vt:lpstr>
      <vt:lpstr>TLTL 122024</vt:lpstr>
      <vt:lpstr>TLTL 012025</vt:lpstr>
      <vt:lpstr>mẫu gửi TLTL</vt:lpstr>
      <vt:lpstr>PS</vt:lpstr>
      <vt:lpstr>Hàng ngoài</vt:lpstr>
      <vt:lpstr>Bắc Nam</vt:lpstr>
      <vt:lpstr>T1.2025</vt:lpstr>
      <vt:lpstr>T2.2025</vt:lpstr>
      <vt:lpstr>T3.2025</vt:lpstr>
      <vt:lpstr>T5.2025</vt:lpstr>
      <vt:lpstr>T4.2025</vt:lpstr>
      <vt:lpstr>Kangatang</vt:lpstr>
      <vt:lpstr>Kangatang_2</vt:lpstr>
      <vt:lpstr>Kangatang_3</vt:lpstr>
      <vt:lpstr>Kangatang_4</vt:lpstr>
      <vt:lpstr>Kangatang_5</vt:lpstr>
      <vt:lpstr>Kangatang_6</vt:lpstr>
      <vt:lpstr>Kangatang_7</vt:lpstr>
      <vt:lpstr>Kangatang_8</vt:lpstr>
      <vt:lpstr>Kangatang_9</vt:lpstr>
      <vt:lpstr>Kangatang_10</vt:lpstr>
      <vt:lpstr>Kangatang_11</vt:lpstr>
      <vt:lpstr>Kangatang_12</vt:lpstr>
      <vt:lpstr>Kangatang_13</vt:lpstr>
      <vt:lpstr>Kangatang_14</vt:lpstr>
      <vt:lpstr>Kangatang_15</vt:lpstr>
      <vt:lpstr>Kangatang_16</vt:lpstr>
      <vt:lpstr>Kangatang_17</vt:lpstr>
      <vt:lpstr>Kangatang_18</vt:lpstr>
      <vt:lpstr>Kangatang_19</vt:lpstr>
      <vt:lpstr>Kangatang_20</vt:lpstr>
      <vt:lpstr>Kangatang_21</vt:lpstr>
      <vt:lpstr>Kangatang_22</vt:lpstr>
      <vt:lpstr>Kangatang_23</vt:lpstr>
      <vt:lpstr>Kangatang_24</vt:lpstr>
      <vt:lpstr>Kangatang_25</vt:lpstr>
      <vt:lpstr>Kangatang_26</vt:lpstr>
      <vt:lpstr>Kangatang_27</vt:lpstr>
      <vt:lpstr>Kangatang_28</vt:lpstr>
      <vt:lpstr>Kangatang_29</vt:lpstr>
      <vt:lpstr>Kangatang_30</vt:lpstr>
      <vt:lpstr>Kangatang_31</vt:lpstr>
      <vt:lpstr>Kangatang_32</vt:lpstr>
      <vt:lpstr>Kangatang_33</vt:lpstr>
      <vt:lpstr>Kangatang_34</vt:lpstr>
      <vt:lpstr>Kangatang_35</vt:lpstr>
      <vt:lpstr>Kangatang_36</vt:lpstr>
      <vt:lpstr>Kangatang_37</vt:lpstr>
      <vt:lpstr>Kangatang_38</vt:lpstr>
      <vt:lpstr>Kangatang_39</vt:lpstr>
      <vt:lpstr>Kangatang_40</vt:lpstr>
      <vt:lpstr>Kangatang_41</vt:lpstr>
      <vt:lpstr>Kangatang_42</vt:lpstr>
      <vt:lpstr>Kangatang_43</vt:lpstr>
      <vt:lpstr>Kangatang_44</vt:lpstr>
      <vt:lpstr>Kangatang_45</vt:lpstr>
      <vt:lpstr>Kangatang_46</vt:lpstr>
      <vt:lpstr>Kangatang_47</vt:lpstr>
      <vt:lpstr>Kangatang_48</vt:lpstr>
      <vt:lpstr>Kangatang_49</vt:lpstr>
      <vt:lpstr>Kangatang_50</vt:lpstr>
      <vt:lpstr>Kangatang_51</vt:lpstr>
      <vt:lpstr>Kangatang_52</vt:lpstr>
      <vt:lpstr>Kangatang_53</vt:lpstr>
      <vt:lpstr>Kangatang_54</vt:lpstr>
      <vt:lpstr>Kangatang_55</vt:lpstr>
      <vt:lpstr>Kangatang_56</vt:lpstr>
      <vt:lpstr>Kangatang_57</vt:lpstr>
      <vt:lpstr>Kangatang_58</vt:lpstr>
      <vt:lpstr>Kangatang_59</vt:lpstr>
      <vt:lpstr>Kangatang_60</vt:lpstr>
      <vt:lpstr>Kangatang_61</vt:lpstr>
      <vt:lpstr>Kangatang_62</vt:lpstr>
      <vt:lpstr>Kangatang_63</vt:lpstr>
      <vt:lpstr>Kangatang_64</vt:lpstr>
      <vt:lpstr>Kangatang_65</vt:lpstr>
      <vt:lpstr>Kangatang_66</vt:lpstr>
      <vt:lpstr>Kangatang_67</vt:lpstr>
      <vt:lpstr>Kangatang_68</vt:lpstr>
      <vt:lpstr>Kangatang_69</vt:lpstr>
      <vt:lpstr>Kangatang_70</vt:lpstr>
      <vt:lpstr>Kangatang_71</vt:lpstr>
      <vt:lpstr>Kangatang_72</vt:lpstr>
      <vt:lpstr>Kangatang_73</vt:lpstr>
      <vt:lpstr>Kangatang_74</vt:lpstr>
      <vt:lpstr>Kangatang_75</vt:lpstr>
      <vt:lpstr>Kangatang_76</vt:lpstr>
      <vt:lpstr>Kangatang_77</vt:lpstr>
      <vt:lpstr>Kangatang_78</vt:lpstr>
      <vt:lpstr>Kangatang_79</vt:lpstr>
      <vt:lpstr>Kangatang_80</vt:lpstr>
      <vt:lpstr>Kangatang_81</vt:lpstr>
      <vt:lpstr>Kangatang_82</vt:lpstr>
      <vt:lpstr>Kangatang_83</vt:lpstr>
      <vt:lpstr>Kangatang_84</vt:lpstr>
      <vt:lpstr>Kangatang_85</vt:lpstr>
      <vt:lpstr>Kangatang_86</vt:lpstr>
      <vt:lpstr>Kangatang_87</vt:lpstr>
      <vt:lpstr>Kangatang_88</vt:lpstr>
      <vt:lpstr>Kangatang_89</vt:lpstr>
      <vt:lpstr>Kangatang_90</vt:lpstr>
      <vt:lpstr>Kangatang_91</vt:lpstr>
      <vt:lpstr>Kangatang_92</vt:lpstr>
      <vt:lpstr>Kangatang_93</vt:lpstr>
      <vt:lpstr>Kangatang_94</vt:lpstr>
      <vt:lpstr>Kangatang_95</vt:lpstr>
      <vt:lpstr>Kangatang_96</vt:lpstr>
      <vt:lpstr>Kangatang_97</vt:lpstr>
      <vt:lpstr>Kangatang_98</vt:lpstr>
      <vt:lpstr>Kangatang_99</vt:lpstr>
      <vt:lpstr>Kangatang_100</vt:lpstr>
      <vt:lpstr>Kangatang_101</vt:lpstr>
      <vt:lpstr>Kangatang_102</vt:lpstr>
      <vt:lpstr>Kangatang_103</vt:lpstr>
      <vt:lpstr>Kangatang_104</vt:lpstr>
      <vt:lpstr>Kangatang_105</vt:lpstr>
      <vt:lpstr>Kangatang_106</vt:lpstr>
      <vt:lpstr>Kangatang_107</vt:lpstr>
      <vt:lpstr>Kangatang_108</vt:lpstr>
      <vt:lpstr>Kangatang_109</vt:lpstr>
      <vt:lpstr>Kangatang_110</vt:lpstr>
      <vt:lpstr>Kangatang_111</vt:lpstr>
      <vt:lpstr>Kangatang_112</vt:lpstr>
      <vt:lpstr>Kangatang_113</vt:lpstr>
      <vt:lpstr>Kangatang_114</vt:lpstr>
      <vt:lpstr>Kangatang_115</vt:lpstr>
      <vt:lpstr>Kangatang_116</vt:lpstr>
      <vt:lpstr>Kangatang_117</vt:lpstr>
      <vt:lpstr>Kangatang_118</vt:lpstr>
      <vt:lpstr>Kangatang_119</vt:lpstr>
      <vt:lpstr>Kangatang_120</vt:lpstr>
      <vt:lpstr>Kangatang_121</vt:lpstr>
      <vt:lpstr>Kangatang_122</vt:lpstr>
      <vt:lpstr>Kangatang_123</vt:lpstr>
      <vt:lpstr>Kangatang_124</vt:lpstr>
      <vt:lpstr>Kangatang_125</vt:lpstr>
      <vt:lpstr>Kangatang_126</vt:lpstr>
      <vt:lpstr>T9 -2025 Chuyến trên 1000 km</vt:lpstr>
      <vt:lpstr>T5.2026</vt:lpstr>
      <vt:lpstr>T2.2026</vt:lpstr>
      <vt:lpstr>T1.2026</vt:lpstr>
      <vt:lpstr>Thông tin</vt:lpstr>
      <vt:lpstr>Mã xe</vt:lpstr>
      <vt:lpstr>Sheet4</vt:lpstr>
      <vt:lpstr>vi phạm lái xe liên tục</vt:lpstr>
      <vt:lpstr>Vi phạm tốc độ giới hạn</vt:lpstr>
      <vt:lpstr>Danh sách văn phòng</vt:lpstr>
      <vt:lpstr>Mẫu gửi VTL</vt:lpstr>
      <vt:lpstr>Check list lái xe</vt:lpstr>
      <vt:lpstr>Báo giá</vt:lpstr>
      <vt:lpstr>Phạt nguội</vt:lpstr>
      <vt:lpstr>Mẫu gửi J&amp;T</vt:lpstr>
      <vt:lpstr>TLTL 102024</vt:lpstr>
      <vt:lpstr>TN Bike</vt:lpstr>
      <vt:lpstr>T10.2024</vt:lpstr>
      <vt:lpstr>Panda</vt:lpstr>
      <vt:lpstr>VINAFCO</vt:lpstr>
      <vt:lpstr>T11.2024</vt:lpstr>
      <vt:lpstr>Lịch T7 CN</vt:lpstr>
      <vt:lpstr>Tuyến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HOANG THU NGUYET</cp:lastModifiedBy>
  <cp:lastPrinted>2026-05-22T11:00:53Z</cp:lastPrinted>
  <dcterms:created xsi:type="dcterms:W3CDTF">2025-08-18T03:35:50Z</dcterms:created>
  <dcterms:modified xsi:type="dcterms:W3CDTF">2026-07-10T07:42:31Z</dcterms:modified>
</cp:coreProperties>
</file>